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amandacdean\Downloads\"/>
    </mc:Choice>
  </mc:AlternateContent>
  <xr:revisionPtr revIDLastSave="0" documentId="8_{EF98CEC6-AE01-43BA-B2A5-9DAE5DE26BB5}" xr6:coauthVersionLast="47" xr6:coauthVersionMax="47" xr10:uidLastSave="{00000000-0000-0000-0000-000000000000}"/>
  <workbookProtection workbookAlgorithmName="SHA-512" workbookHashValue="7LuN0zDwHzzcCBmaBdQ+5158H4HshdnDJVU+ZkxqaevM6jVS9kh0PMRMsKeQqceomqdp5vkqtuGVIkYmKkrlWg==" workbookSaltValue="OevpQKIoKsIctdAiMolMwQ==" workbookSpinCount="100000" lockStructure="1"/>
  <bookViews>
    <workbookView xWindow="-120" yWindow="-120" windowWidth="29040" windowHeight="15720" xr2:uid="{00000000-000D-0000-FFFF-FFFF00000000}"/>
  </bookViews>
  <sheets>
    <sheet name="Prototype_input" sheetId="1" r:id="rId1"/>
    <sheet name="Prototype_output" sheetId="2" r:id="rId2"/>
    <sheet name="Prototype_output_data" sheetId="3" state="hidden" r:id="rId3"/>
    <sheet name="Analysis" sheetId="4" state="hidden" r:id="rId4"/>
    <sheet name="Questions" sheetId="5" state="hidden" r:id="rId5"/>
    <sheet name="1_Prototype_data" sheetId="6" state="hidden" r:id="rId6"/>
    <sheet name="Answers" sheetId="7" state="hidden" r:id="rId7"/>
    <sheet name="2_Prototype_data" sheetId="8" state="hidden" r:id="rId8"/>
    <sheet name="3_Prototype_data" sheetId="9" state="hidden" r:id="rId9"/>
    <sheet name="4_Prototype_data" sheetId="10" state="hidden" r:id="rId10"/>
    <sheet name="5_Prototype_data" sheetId="11" state="hidden" r:id="rId11"/>
    <sheet name="ITC Offerings Mapping" sheetId="12" state="hidden" r:id="rId12"/>
    <sheet name="Schema_Input" sheetId="13" state="hidden" r:id="rId13"/>
    <sheet name="Formatted_Schema_hidden" sheetId="14" state="hidden" r:id="rId14"/>
    <sheet name="Tier_1_2_Categories_hidden" sheetId="15" state="hidden" r:id="rId15"/>
    <sheet name="Tier_2_3_Categories_hidden" sheetId="16" state="hidden" r:id="rId16"/>
    <sheet name="Tier_2_Dropdown_hidden" sheetId="17" state="hidden" r:id="rId17"/>
    <sheet name="Tier_3_Dropdown_hidden" sheetId="18" state="hidden" r:id="rId18"/>
    <sheet name="Contract Vehicles" sheetId="19" state="hidden" r:id="rId19"/>
    <sheet name="Summary - Acquisition Need" sheetId="20" state="hidden" r:id="rId20"/>
    <sheet name="Summary - Socioeconomic" sheetId="21" state="hidden" r:id="rId21"/>
    <sheet name="Summary - Place of Performance" sheetId="22" state="hidden" r:id="rId22"/>
    <sheet name="Summary - Period of Performance" sheetId="23" state="hidden" r:id="rId23"/>
    <sheet name="Summary - Objective" sheetId="24" state="hidden" r:id="rId24"/>
    <sheet name="Summary - Level of Assistance" sheetId="25" state="hidden" r:id="rId25"/>
    <sheet name="Summary - Estimated Dollar Valu" sheetId="26" state="hidden" r:id="rId26"/>
    <sheet name="Summary - Contract Type" sheetId="27" state="hidden" r:id="rId27"/>
    <sheet name="Scope Scoring" sheetId="28" state="hidden" r:id="rId28"/>
    <sheet name="Summary- PoP - Tradeoff" sheetId="29" state="hidden" r:id="rId29"/>
    <sheet name="Summary - Objective - Tradeoff" sheetId="30" state="hidden" r:id="rId30"/>
    <sheet name="Summary - Level of Assistance -" sheetId="31" state="hidden" r:id="rId31"/>
    <sheet name="Summary - EDV - Tradeoff" sheetId="32" state="hidden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" l="1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D29" i="2"/>
  <c r="E29" i="2"/>
  <c r="F29" i="2"/>
  <c r="D30" i="2"/>
  <c r="E30" i="2"/>
  <c r="F30" i="2"/>
  <c r="D31" i="2"/>
  <c r="E31" i="2"/>
  <c r="F31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0" i="2"/>
  <c r="E40" i="2"/>
  <c r="F40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D58" i="2"/>
  <c r="E58" i="2"/>
  <c r="F58" i="2"/>
  <c r="D59" i="2"/>
  <c r="E59" i="2"/>
  <c r="F59" i="2"/>
  <c r="D60" i="2"/>
  <c r="E60" i="2"/>
  <c r="F60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D77" i="2"/>
  <c r="E77" i="2"/>
  <c r="F77" i="2"/>
  <c r="D78" i="2"/>
  <c r="E78" i="2"/>
  <c r="F78" i="2"/>
  <c r="D79" i="2"/>
  <c r="E79" i="2"/>
  <c r="F79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D87" i="2"/>
  <c r="E87" i="2"/>
  <c r="F87" i="2"/>
  <c r="D88" i="2"/>
  <c r="E88" i="2"/>
  <c r="F88" i="2"/>
  <c r="D89" i="2"/>
  <c r="E89" i="2"/>
  <c r="F89" i="2"/>
  <c r="D90" i="2"/>
  <c r="E90" i="2"/>
  <c r="F90" i="2"/>
  <c r="D91" i="2"/>
  <c r="E91" i="2"/>
  <c r="F91" i="2"/>
  <c r="D92" i="2"/>
  <c r="E92" i="2"/>
  <c r="F92" i="2"/>
  <c r="D93" i="2"/>
  <c r="E93" i="2"/>
  <c r="F93" i="2"/>
  <c r="D94" i="2"/>
  <c r="E94" i="2"/>
  <c r="F94" i="2"/>
  <c r="D95" i="2"/>
  <c r="E95" i="2"/>
  <c r="F95" i="2"/>
  <c r="D96" i="2"/>
  <c r="E96" i="2"/>
  <c r="F96" i="2"/>
  <c r="D97" i="2"/>
  <c r="E97" i="2"/>
  <c r="F97" i="2"/>
  <c r="D98" i="2"/>
  <c r="E98" i="2"/>
  <c r="F98" i="2"/>
  <c r="D99" i="2"/>
  <c r="E99" i="2"/>
  <c r="F99" i="2"/>
  <c r="D100" i="2"/>
  <c r="E100" i="2"/>
  <c r="F100" i="2"/>
  <c r="D101" i="2"/>
  <c r="E101" i="2"/>
  <c r="F101" i="2"/>
  <c r="D102" i="2"/>
  <c r="E102" i="2"/>
  <c r="F102" i="2"/>
  <c r="D103" i="2"/>
  <c r="E103" i="2"/>
  <c r="F103" i="2"/>
  <c r="D104" i="2"/>
  <c r="E104" i="2"/>
  <c r="F104" i="2"/>
  <c r="D105" i="2"/>
  <c r="E105" i="2"/>
  <c r="F105" i="2"/>
  <c r="D106" i="2"/>
  <c r="E106" i="2"/>
  <c r="F106" i="2"/>
  <c r="D107" i="2"/>
  <c r="E107" i="2"/>
  <c r="F107" i="2"/>
  <c r="D108" i="2"/>
  <c r="E108" i="2"/>
  <c r="F108" i="2"/>
  <c r="D109" i="2"/>
  <c r="E109" i="2"/>
  <c r="F109" i="2"/>
  <c r="D110" i="2"/>
  <c r="E110" i="2"/>
  <c r="F110" i="2"/>
  <c r="D111" i="2"/>
  <c r="E111" i="2"/>
  <c r="F111" i="2"/>
  <c r="D112" i="2"/>
  <c r="E112" i="2"/>
  <c r="F112" i="2"/>
  <c r="D113" i="2"/>
  <c r="E113" i="2"/>
  <c r="F113" i="2"/>
  <c r="D114" i="2"/>
  <c r="E114" i="2"/>
  <c r="F114" i="2"/>
  <c r="D115" i="2"/>
  <c r="E115" i="2"/>
  <c r="F115" i="2"/>
  <c r="D116" i="2"/>
  <c r="E116" i="2"/>
  <c r="F116" i="2"/>
  <c r="D117" i="2"/>
  <c r="E117" i="2"/>
  <c r="F117" i="2"/>
  <c r="D118" i="2"/>
  <c r="E118" i="2"/>
  <c r="F118" i="2"/>
  <c r="D119" i="2"/>
  <c r="E119" i="2"/>
  <c r="F119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D132" i="2"/>
  <c r="E132" i="2"/>
  <c r="F132" i="2"/>
  <c r="D133" i="2"/>
  <c r="E133" i="2"/>
  <c r="F133" i="2"/>
  <c r="D134" i="2"/>
  <c r="E134" i="2"/>
  <c r="F134" i="2"/>
  <c r="D135" i="2"/>
  <c r="E135" i="2"/>
  <c r="F135" i="2"/>
  <c r="D136" i="2"/>
  <c r="E136" i="2"/>
  <c r="F136" i="2"/>
  <c r="D137" i="2"/>
  <c r="E137" i="2"/>
  <c r="F137" i="2"/>
  <c r="D138" i="2"/>
  <c r="E138" i="2"/>
  <c r="F138" i="2"/>
  <c r="D139" i="2"/>
  <c r="E139" i="2"/>
  <c r="F139" i="2"/>
  <c r="D140" i="2"/>
  <c r="E140" i="2"/>
  <c r="F140" i="2"/>
  <c r="D141" i="2"/>
  <c r="E141" i="2"/>
  <c r="F141" i="2"/>
  <c r="D142" i="2"/>
  <c r="E142" i="2"/>
  <c r="F142" i="2"/>
  <c r="D143" i="2"/>
  <c r="E143" i="2"/>
  <c r="F143" i="2"/>
  <c r="D144" i="2"/>
  <c r="E144" i="2"/>
  <c r="F144" i="2"/>
  <c r="D145" i="2"/>
  <c r="E145" i="2"/>
  <c r="F145" i="2"/>
  <c r="D146" i="2"/>
  <c r="E146" i="2"/>
  <c r="F146" i="2"/>
  <c r="D147" i="2"/>
  <c r="E147" i="2"/>
  <c r="F147" i="2"/>
  <c r="D148" i="2"/>
  <c r="E148" i="2"/>
  <c r="F148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D3" i="11"/>
  <c r="E3" i="11"/>
  <c r="F3" i="11"/>
  <c r="G3" i="11"/>
  <c r="H3" i="11"/>
  <c r="I3" i="11"/>
  <c r="J3" i="11"/>
  <c r="AL3" i="11"/>
  <c r="D4" i="11"/>
  <c r="E4" i="11"/>
  <c r="F4" i="11"/>
  <c r="G4" i="11"/>
  <c r="H4" i="11"/>
  <c r="I4" i="11"/>
  <c r="J4" i="11"/>
  <c r="AL4" i="11"/>
  <c r="D5" i="11"/>
  <c r="E5" i="11"/>
  <c r="F5" i="11"/>
  <c r="G5" i="11"/>
  <c r="H5" i="11"/>
  <c r="I5" i="11"/>
  <c r="J5" i="11"/>
  <c r="AL5" i="11"/>
  <c r="D6" i="11"/>
  <c r="E6" i="11"/>
  <c r="F6" i="11"/>
  <c r="G6" i="11"/>
  <c r="H6" i="11"/>
  <c r="I6" i="11"/>
  <c r="J6" i="11"/>
  <c r="AL6" i="11"/>
  <c r="D7" i="11"/>
  <c r="E7" i="11"/>
  <c r="F7" i="11"/>
  <c r="G7" i="11"/>
  <c r="H7" i="11"/>
  <c r="I7" i="11"/>
  <c r="J7" i="11"/>
  <c r="U7" i="11"/>
  <c r="AL7" i="11"/>
  <c r="D8" i="11"/>
  <c r="E8" i="11"/>
  <c r="F8" i="11"/>
  <c r="G8" i="11"/>
  <c r="H8" i="11"/>
  <c r="I8" i="11"/>
  <c r="J8" i="11"/>
  <c r="U8" i="11"/>
  <c r="AL8" i="11"/>
  <c r="D9" i="11"/>
  <c r="E9" i="11"/>
  <c r="F9" i="11"/>
  <c r="G9" i="11"/>
  <c r="H9" i="11"/>
  <c r="I9" i="11"/>
  <c r="J9" i="11"/>
  <c r="U9" i="11"/>
  <c r="AL9" i="11"/>
  <c r="D10" i="11"/>
  <c r="E10" i="11"/>
  <c r="F10" i="11"/>
  <c r="G10" i="11"/>
  <c r="H10" i="11"/>
  <c r="I10" i="11"/>
  <c r="J10" i="11"/>
  <c r="U10" i="11"/>
  <c r="AL10" i="11"/>
  <c r="D11" i="11"/>
  <c r="E11" i="11"/>
  <c r="F11" i="11"/>
  <c r="G11" i="11"/>
  <c r="H11" i="11"/>
  <c r="I11" i="11"/>
  <c r="J11" i="11"/>
  <c r="U11" i="11"/>
  <c r="AL11" i="11"/>
  <c r="D12" i="11"/>
  <c r="E12" i="11"/>
  <c r="F12" i="11"/>
  <c r="G12" i="11"/>
  <c r="H12" i="11"/>
  <c r="I12" i="11"/>
  <c r="J12" i="11"/>
  <c r="U12" i="11"/>
  <c r="AL12" i="11"/>
  <c r="D13" i="11"/>
  <c r="E13" i="11"/>
  <c r="F13" i="11"/>
  <c r="G13" i="11"/>
  <c r="H13" i="11"/>
  <c r="I13" i="11"/>
  <c r="J13" i="11"/>
  <c r="U13" i="11"/>
  <c r="AL13" i="11"/>
  <c r="D14" i="11"/>
  <c r="E14" i="11"/>
  <c r="F14" i="11"/>
  <c r="G14" i="11"/>
  <c r="H14" i="11"/>
  <c r="I14" i="11"/>
  <c r="J14" i="11"/>
  <c r="U14" i="11"/>
  <c r="AL14" i="11"/>
  <c r="D15" i="11"/>
  <c r="E15" i="11"/>
  <c r="F15" i="11"/>
  <c r="G15" i="11"/>
  <c r="H15" i="11"/>
  <c r="I15" i="11"/>
  <c r="J15" i="11"/>
  <c r="U15" i="11"/>
  <c r="AL15" i="11"/>
  <c r="D16" i="11"/>
  <c r="E16" i="11"/>
  <c r="F16" i="11"/>
  <c r="G16" i="11"/>
  <c r="H16" i="11"/>
  <c r="I16" i="11"/>
  <c r="J16" i="11"/>
  <c r="U16" i="11"/>
  <c r="AL16" i="11"/>
  <c r="D17" i="11"/>
  <c r="E17" i="11"/>
  <c r="F17" i="11"/>
  <c r="G17" i="11"/>
  <c r="H17" i="11"/>
  <c r="I17" i="11"/>
  <c r="J17" i="11"/>
  <c r="U17" i="11"/>
  <c r="AL17" i="11"/>
  <c r="D18" i="11"/>
  <c r="E18" i="11"/>
  <c r="F18" i="11"/>
  <c r="G18" i="11"/>
  <c r="H18" i="11"/>
  <c r="I18" i="11"/>
  <c r="J18" i="11"/>
  <c r="U18" i="11"/>
  <c r="AL18" i="11"/>
  <c r="D19" i="11"/>
  <c r="E19" i="11"/>
  <c r="F19" i="11"/>
  <c r="G19" i="11"/>
  <c r="H19" i="11"/>
  <c r="I19" i="11"/>
  <c r="J19" i="11"/>
  <c r="U19" i="11"/>
  <c r="AL19" i="11"/>
  <c r="D20" i="11"/>
  <c r="E20" i="11"/>
  <c r="F20" i="11"/>
  <c r="G20" i="11"/>
  <c r="H20" i="11"/>
  <c r="I20" i="11"/>
  <c r="J20" i="11"/>
  <c r="U20" i="11"/>
  <c r="AL20" i="11"/>
  <c r="D21" i="11"/>
  <c r="E21" i="11"/>
  <c r="F21" i="11"/>
  <c r="G21" i="11"/>
  <c r="H21" i="11"/>
  <c r="I21" i="11"/>
  <c r="J21" i="11"/>
  <c r="U21" i="11"/>
  <c r="AL21" i="11"/>
  <c r="D22" i="11"/>
  <c r="E22" i="11"/>
  <c r="F22" i="11"/>
  <c r="G22" i="11"/>
  <c r="H22" i="11"/>
  <c r="I22" i="11"/>
  <c r="J22" i="11"/>
  <c r="U22" i="11"/>
  <c r="AL22" i="11"/>
  <c r="D23" i="11"/>
  <c r="E23" i="11"/>
  <c r="F23" i="11"/>
  <c r="G23" i="11"/>
  <c r="H23" i="11"/>
  <c r="I23" i="11"/>
  <c r="J23" i="11"/>
  <c r="U23" i="11"/>
  <c r="AL23" i="11"/>
  <c r="D24" i="11"/>
  <c r="E24" i="11"/>
  <c r="F24" i="11"/>
  <c r="G24" i="11"/>
  <c r="H24" i="11"/>
  <c r="I24" i="11"/>
  <c r="J24" i="11"/>
  <c r="U24" i="11"/>
  <c r="AL24" i="11"/>
  <c r="D25" i="11"/>
  <c r="E25" i="11"/>
  <c r="F25" i="11"/>
  <c r="G25" i="11"/>
  <c r="H25" i="11"/>
  <c r="I25" i="11"/>
  <c r="J25" i="11"/>
  <c r="U25" i="11"/>
  <c r="AL25" i="11"/>
  <c r="D26" i="11"/>
  <c r="E26" i="11"/>
  <c r="F26" i="11"/>
  <c r="G26" i="11"/>
  <c r="H26" i="11"/>
  <c r="I26" i="11"/>
  <c r="J26" i="11"/>
  <c r="U26" i="11"/>
  <c r="AL26" i="11"/>
  <c r="D27" i="11"/>
  <c r="E27" i="11"/>
  <c r="F27" i="11"/>
  <c r="G27" i="11"/>
  <c r="H27" i="11"/>
  <c r="I27" i="11"/>
  <c r="J27" i="11"/>
  <c r="U27" i="11"/>
  <c r="AL27" i="11"/>
  <c r="D28" i="11"/>
  <c r="E28" i="11"/>
  <c r="F28" i="11"/>
  <c r="G28" i="11"/>
  <c r="H28" i="11"/>
  <c r="I28" i="11"/>
  <c r="J28" i="11"/>
  <c r="U28" i="11"/>
  <c r="AL28" i="11"/>
  <c r="D29" i="11"/>
  <c r="E29" i="11"/>
  <c r="F29" i="11"/>
  <c r="G29" i="11"/>
  <c r="H29" i="11"/>
  <c r="I29" i="11"/>
  <c r="J29" i="11"/>
  <c r="U29" i="11"/>
  <c r="AL29" i="11"/>
  <c r="D30" i="11"/>
  <c r="E30" i="11"/>
  <c r="F30" i="11"/>
  <c r="G30" i="11"/>
  <c r="H30" i="11"/>
  <c r="I30" i="11"/>
  <c r="J30" i="11"/>
  <c r="U30" i="11"/>
  <c r="AL30" i="11"/>
  <c r="D31" i="11"/>
  <c r="E31" i="11"/>
  <c r="F31" i="11"/>
  <c r="G31" i="11"/>
  <c r="H31" i="11"/>
  <c r="I31" i="11"/>
  <c r="J31" i="11"/>
  <c r="U31" i="11"/>
  <c r="AL31" i="11"/>
  <c r="D32" i="11"/>
  <c r="E32" i="11"/>
  <c r="F32" i="11"/>
  <c r="G32" i="11"/>
  <c r="H32" i="11"/>
  <c r="I32" i="11"/>
  <c r="J32" i="11"/>
  <c r="U32" i="11"/>
  <c r="AL32" i="11"/>
  <c r="D33" i="11"/>
  <c r="E33" i="11"/>
  <c r="F33" i="11"/>
  <c r="G33" i="11"/>
  <c r="H33" i="11"/>
  <c r="I33" i="11"/>
  <c r="J33" i="11"/>
  <c r="U33" i="11"/>
  <c r="AL33" i="11"/>
  <c r="D34" i="11"/>
  <c r="E34" i="11"/>
  <c r="F34" i="11"/>
  <c r="G34" i="11"/>
  <c r="H34" i="11"/>
  <c r="I34" i="11"/>
  <c r="J34" i="11"/>
  <c r="U34" i="11"/>
  <c r="AL34" i="11"/>
  <c r="D35" i="11"/>
  <c r="E35" i="11"/>
  <c r="F35" i="11"/>
  <c r="G35" i="11"/>
  <c r="H35" i="11"/>
  <c r="I35" i="11"/>
  <c r="J35" i="11"/>
  <c r="U35" i="11"/>
  <c r="AL35" i="11"/>
  <c r="D36" i="11"/>
  <c r="E36" i="11"/>
  <c r="F36" i="11"/>
  <c r="G36" i="11"/>
  <c r="H36" i="11"/>
  <c r="I36" i="11"/>
  <c r="J36" i="11"/>
  <c r="U36" i="11"/>
  <c r="AL36" i="11"/>
  <c r="D37" i="11"/>
  <c r="E37" i="11"/>
  <c r="F37" i="11"/>
  <c r="G37" i="11"/>
  <c r="H37" i="11"/>
  <c r="I37" i="11"/>
  <c r="J37" i="11"/>
  <c r="U37" i="11"/>
  <c r="AL37" i="11"/>
  <c r="D38" i="11"/>
  <c r="E38" i="11"/>
  <c r="F38" i="11"/>
  <c r="G38" i="11"/>
  <c r="H38" i="11"/>
  <c r="I38" i="11"/>
  <c r="J38" i="11"/>
  <c r="U38" i="11"/>
  <c r="AL38" i="11"/>
  <c r="D39" i="11"/>
  <c r="E39" i="11"/>
  <c r="F39" i="11"/>
  <c r="G39" i="11"/>
  <c r="H39" i="11"/>
  <c r="I39" i="11"/>
  <c r="J39" i="11"/>
  <c r="U39" i="11"/>
  <c r="AL39" i="11"/>
  <c r="D40" i="11"/>
  <c r="E40" i="11"/>
  <c r="F40" i="11"/>
  <c r="G40" i="11"/>
  <c r="H40" i="11"/>
  <c r="I40" i="11"/>
  <c r="J40" i="11"/>
  <c r="U40" i="11"/>
  <c r="AL40" i="11"/>
  <c r="D41" i="11"/>
  <c r="E41" i="11"/>
  <c r="F41" i="11"/>
  <c r="G41" i="11"/>
  <c r="H41" i="11"/>
  <c r="I41" i="11"/>
  <c r="J41" i="11"/>
  <c r="U41" i="11"/>
  <c r="AL41" i="11"/>
  <c r="D42" i="11"/>
  <c r="E42" i="11"/>
  <c r="F42" i="11"/>
  <c r="G42" i="11"/>
  <c r="H42" i="11"/>
  <c r="I42" i="11"/>
  <c r="J42" i="11"/>
  <c r="U42" i="11"/>
  <c r="AL42" i="11"/>
  <c r="D43" i="11"/>
  <c r="E43" i="11"/>
  <c r="F43" i="11"/>
  <c r="G43" i="11"/>
  <c r="H43" i="11"/>
  <c r="I43" i="11"/>
  <c r="J43" i="11"/>
  <c r="U43" i="11"/>
  <c r="AL43" i="11"/>
  <c r="D44" i="11"/>
  <c r="E44" i="11"/>
  <c r="F44" i="11"/>
  <c r="G44" i="11"/>
  <c r="H44" i="11"/>
  <c r="I44" i="11"/>
  <c r="J44" i="11"/>
  <c r="U44" i="11"/>
  <c r="AL44" i="11"/>
  <c r="D45" i="11"/>
  <c r="E45" i="11"/>
  <c r="F45" i="11"/>
  <c r="G45" i="11"/>
  <c r="H45" i="11"/>
  <c r="I45" i="11"/>
  <c r="J45" i="11"/>
  <c r="U45" i="11"/>
  <c r="AL45" i="11"/>
  <c r="D46" i="11"/>
  <c r="E46" i="11"/>
  <c r="F46" i="11"/>
  <c r="G46" i="11"/>
  <c r="H46" i="11"/>
  <c r="I46" i="11"/>
  <c r="J46" i="11"/>
  <c r="U46" i="11"/>
  <c r="AL46" i="11"/>
  <c r="D47" i="11"/>
  <c r="E47" i="11"/>
  <c r="F47" i="11"/>
  <c r="G47" i="11"/>
  <c r="H47" i="11"/>
  <c r="I47" i="11"/>
  <c r="J47" i="11"/>
  <c r="U47" i="11"/>
  <c r="AL47" i="11"/>
  <c r="D48" i="11"/>
  <c r="E48" i="11"/>
  <c r="F48" i="11"/>
  <c r="G48" i="11"/>
  <c r="H48" i="11"/>
  <c r="I48" i="11"/>
  <c r="J48" i="11"/>
  <c r="U48" i="11"/>
  <c r="AL48" i="11"/>
  <c r="D49" i="11"/>
  <c r="E49" i="11"/>
  <c r="F49" i="11"/>
  <c r="G49" i="11"/>
  <c r="H49" i="11"/>
  <c r="I49" i="11"/>
  <c r="J49" i="11"/>
  <c r="U49" i="11"/>
  <c r="AL49" i="11"/>
  <c r="D50" i="11"/>
  <c r="E50" i="11"/>
  <c r="F50" i="11"/>
  <c r="G50" i="11"/>
  <c r="H50" i="11"/>
  <c r="I50" i="11"/>
  <c r="J50" i="11"/>
  <c r="U50" i="11"/>
  <c r="AL50" i="11"/>
  <c r="D51" i="11"/>
  <c r="E51" i="11"/>
  <c r="F51" i="11"/>
  <c r="G51" i="11"/>
  <c r="H51" i="11"/>
  <c r="I51" i="11"/>
  <c r="J51" i="11"/>
  <c r="U51" i="11"/>
  <c r="AL51" i="11"/>
  <c r="D52" i="11"/>
  <c r="E52" i="11"/>
  <c r="F52" i="11"/>
  <c r="G52" i="11"/>
  <c r="H52" i="11"/>
  <c r="I52" i="11"/>
  <c r="J52" i="11"/>
  <c r="U52" i="11"/>
  <c r="AL52" i="11"/>
  <c r="D53" i="11"/>
  <c r="E53" i="11"/>
  <c r="F53" i="11"/>
  <c r="G53" i="11"/>
  <c r="H53" i="11"/>
  <c r="I53" i="11"/>
  <c r="J53" i="11"/>
  <c r="U53" i="11"/>
  <c r="AL53" i="11"/>
  <c r="D54" i="11"/>
  <c r="E54" i="11"/>
  <c r="F54" i="11"/>
  <c r="G54" i="11"/>
  <c r="H54" i="11"/>
  <c r="I54" i="11"/>
  <c r="J54" i="11"/>
  <c r="U54" i="11"/>
  <c r="AL54" i="11"/>
  <c r="D55" i="11"/>
  <c r="E55" i="11"/>
  <c r="F55" i="11"/>
  <c r="G55" i="11"/>
  <c r="H55" i="11"/>
  <c r="I55" i="11"/>
  <c r="J55" i="11"/>
  <c r="U55" i="11"/>
  <c r="AL55" i="11"/>
  <c r="D56" i="11"/>
  <c r="E56" i="11"/>
  <c r="F56" i="11"/>
  <c r="G56" i="11"/>
  <c r="H56" i="11"/>
  <c r="I56" i="11"/>
  <c r="J56" i="11"/>
  <c r="U56" i="11"/>
  <c r="AL56" i="11"/>
  <c r="D57" i="11"/>
  <c r="E57" i="11"/>
  <c r="F57" i="11"/>
  <c r="G57" i="11"/>
  <c r="H57" i="11"/>
  <c r="I57" i="11"/>
  <c r="J57" i="11"/>
  <c r="U57" i="11"/>
  <c r="AL57" i="11"/>
  <c r="D58" i="11"/>
  <c r="E58" i="11"/>
  <c r="F58" i="11"/>
  <c r="G58" i="11"/>
  <c r="H58" i="11"/>
  <c r="I58" i="11"/>
  <c r="J58" i="11"/>
  <c r="U58" i="11"/>
  <c r="AL58" i="11"/>
  <c r="D59" i="11"/>
  <c r="E59" i="11"/>
  <c r="F59" i="11"/>
  <c r="G59" i="11"/>
  <c r="H59" i="11"/>
  <c r="I59" i="11"/>
  <c r="J59" i="11"/>
  <c r="U59" i="11"/>
  <c r="AL59" i="11"/>
  <c r="D60" i="11"/>
  <c r="E60" i="11"/>
  <c r="F60" i="11"/>
  <c r="G60" i="11"/>
  <c r="H60" i="11"/>
  <c r="I60" i="11"/>
  <c r="J60" i="11"/>
  <c r="U60" i="11"/>
  <c r="AL60" i="11"/>
  <c r="D61" i="11"/>
  <c r="E61" i="11"/>
  <c r="F61" i="11"/>
  <c r="G61" i="11"/>
  <c r="H61" i="11"/>
  <c r="I61" i="11"/>
  <c r="J61" i="11"/>
  <c r="U61" i="11"/>
  <c r="AL61" i="11"/>
  <c r="D62" i="11"/>
  <c r="E62" i="11"/>
  <c r="F62" i="11"/>
  <c r="G62" i="11"/>
  <c r="H62" i="11"/>
  <c r="I62" i="11"/>
  <c r="J62" i="11"/>
  <c r="U62" i="11"/>
  <c r="AL62" i="11"/>
  <c r="D63" i="11"/>
  <c r="E63" i="11"/>
  <c r="F63" i="11"/>
  <c r="G63" i="11"/>
  <c r="H63" i="11"/>
  <c r="I63" i="11"/>
  <c r="J63" i="11"/>
  <c r="U63" i="11"/>
  <c r="AL63" i="11"/>
  <c r="D64" i="11"/>
  <c r="E64" i="11"/>
  <c r="F64" i="11"/>
  <c r="G64" i="11"/>
  <c r="H64" i="11"/>
  <c r="I64" i="11"/>
  <c r="J64" i="11"/>
  <c r="U64" i="11"/>
  <c r="AL64" i="11"/>
  <c r="D65" i="11"/>
  <c r="E65" i="11"/>
  <c r="F65" i="11"/>
  <c r="G65" i="11"/>
  <c r="H65" i="11"/>
  <c r="I65" i="11"/>
  <c r="J65" i="11"/>
  <c r="U65" i="11"/>
  <c r="AL65" i="11"/>
  <c r="D66" i="11"/>
  <c r="E66" i="11"/>
  <c r="F66" i="11"/>
  <c r="G66" i="11"/>
  <c r="H66" i="11"/>
  <c r="I66" i="11"/>
  <c r="J66" i="11"/>
  <c r="U66" i="11"/>
  <c r="AL66" i="11"/>
  <c r="D67" i="11"/>
  <c r="E67" i="11"/>
  <c r="F67" i="11"/>
  <c r="G67" i="11"/>
  <c r="H67" i="11"/>
  <c r="I67" i="11"/>
  <c r="J67" i="11"/>
  <c r="U67" i="11"/>
  <c r="AL67" i="11"/>
  <c r="D68" i="11"/>
  <c r="E68" i="11"/>
  <c r="F68" i="11"/>
  <c r="G68" i="11"/>
  <c r="H68" i="11"/>
  <c r="I68" i="11"/>
  <c r="J68" i="11"/>
  <c r="U68" i="11"/>
  <c r="AL68" i="11"/>
  <c r="D69" i="11"/>
  <c r="E69" i="11"/>
  <c r="F69" i="11"/>
  <c r="G69" i="11"/>
  <c r="H69" i="11"/>
  <c r="I69" i="11"/>
  <c r="J69" i="11"/>
  <c r="U69" i="11"/>
  <c r="AL69" i="11"/>
  <c r="D70" i="11"/>
  <c r="E70" i="11"/>
  <c r="F70" i="11"/>
  <c r="G70" i="11"/>
  <c r="H70" i="11"/>
  <c r="I70" i="11"/>
  <c r="J70" i="11"/>
  <c r="U70" i="11"/>
  <c r="AL70" i="11"/>
  <c r="D71" i="11"/>
  <c r="E71" i="11"/>
  <c r="F71" i="11"/>
  <c r="G71" i="11"/>
  <c r="H71" i="11"/>
  <c r="I71" i="11"/>
  <c r="J71" i="11"/>
  <c r="U71" i="11"/>
  <c r="AL71" i="11"/>
  <c r="D72" i="11"/>
  <c r="E72" i="11"/>
  <c r="F72" i="11"/>
  <c r="G72" i="11"/>
  <c r="H72" i="11"/>
  <c r="I72" i="11"/>
  <c r="J72" i="11"/>
  <c r="U72" i="11"/>
  <c r="AL72" i="11"/>
  <c r="D73" i="11"/>
  <c r="E73" i="11"/>
  <c r="F73" i="11"/>
  <c r="G73" i="11"/>
  <c r="H73" i="11"/>
  <c r="I73" i="11"/>
  <c r="J73" i="11"/>
  <c r="U73" i="11"/>
  <c r="AL73" i="11"/>
  <c r="D74" i="11"/>
  <c r="E74" i="11"/>
  <c r="F74" i="11"/>
  <c r="G74" i="11"/>
  <c r="H74" i="11"/>
  <c r="I74" i="11"/>
  <c r="J74" i="11"/>
  <c r="U74" i="11"/>
  <c r="AL74" i="11"/>
  <c r="D75" i="11"/>
  <c r="E75" i="11"/>
  <c r="F75" i="11"/>
  <c r="G75" i="11"/>
  <c r="H75" i="11"/>
  <c r="I75" i="11"/>
  <c r="J75" i="11"/>
  <c r="U75" i="11"/>
  <c r="AL75" i="11"/>
  <c r="D76" i="11"/>
  <c r="E76" i="11"/>
  <c r="F76" i="11"/>
  <c r="G76" i="11"/>
  <c r="H76" i="11"/>
  <c r="I76" i="11"/>
  <c r="J76" i="11"/>
  <c r="U76" i="11"/>
  <c r="AL76" i="11"/>
  <c r="D77" i="11"/>
  <c r="E77" i="11"/>
  <c r="F77" i="11"/>
  <c r="G77" i="11"/>
  <c r="H77" i="11"/>
  <c r="I77" i="11"/>
  <c r="J77" i="11"/>
  <c r="U77" i="11"/>
  <c r="AL77" i="11"/>
  <c r="D78" i="11"/>
  <c r="E78" i="11"/>
  <c r="F78" i="11"/>
  <c r="G78" i="11"/>
  <c r="H78" i="11"/>
  <c r="I78" i="11"/>
  <c r="J78" i="11"/>
  <c r="U78" i="11"/>
  <c r="AL78" i="11"/>
  <c r="D79" i="11"/>
  <c r="E79" i="11"/>
  <c r="F79" i="11"/>
  <c r="G79" i="11"/>
  <c r="H79" i="11"/>
  <c r="I79" i="11"/>
  <c r="J79" i="11"/>
  <c r="U79" i="11"/>
  <c r="AL79" i="11"/>
  <c r="D80" i="11"/>
  <c r="E80" i="11"/>
  <c r="F80" i="11"/>
  <c r="G80" i="11"/>
  <c r="H80" i="11"/>
  <c r="I80" i="11"/>
  <c r="J80" i="11"/>
  <c r="U80" i="11"/>
  <c r="AL80" i="11"/>
  <c r="D81" i="11"/>
  <c r="E81" i="11"/>
  <c r="F81" i="11"/>
  <c r="G81" i="11"/>
  <c r="H81" i="11"/>
  <c r="I81" i="11"/>
  <c r="J81" i="11"/>
  <c r="U81" i="11"/>
  <c r="AL81" i="11"/>
  <c r="D82" i="11"/>
  <c r="E82" i="11"/>
  <c r="F82" i="11"/>
  <c r="G82" i="11"/>
  <c r="H82" i="11"/>
  <c r="I82" i="11"/>
  <c r="J82" i="11"/>
  <c r="U82" i="11"/>
  <c r="AL82" i="11"/>
  <c r="D83" i="11"/>
  <c r="E83" i="11"/>
  <c r="F83" i="11"/>
  <c r="G83" i="11"/>
  <c r="H83" i="11"/>
  <c r="I83" i="11"/>
  <c r="J83" i="11"/>
  <c r="U83" i="11"/>
  <c r="AL83" i="11"/>
  <c r="D84" i="11"/>
  <c r="E84" i="11"/>
  <c r="F84" i="11"/>
  <c r="G84" i="11"/>
  <c r="H84" i="11"/>
  <c r="I84" i="11"/>
  <c r="J84" i="11"/>
  <c r="U84" i="11"/>
  <c r="AL84" i="11"/>
  <c r="D85" i="11"/>
  <c r="E85" i="11"/>
  <c r="F85" i="11"/>
  <c r="G85" i="11"/>
  <c r="H85" i="11"/>
  <c r="I85" i="11"/>
  <c r="J85" i="11"/>
  <c r="U85" i="11"/>
  <c r="AL85" i="11"/>
  <c r="D86" i="11"/>
  <c r="E86" i="11"/>
  <c r="F86" i="11"/>
  <c r="G86" i="11"/>
  <c r="H86" i="11"/>
  <c r="I86" i="11"/>
  <c r="J86" i="11"/>
  <c r="U86" i="11"/>
  <c r="AL86" i="11"/>
  <c r="D87" i="11"/>
  <c r="E87" i="11"/>
  <c r="F87" i="11"/>
  <c r="G87" i="11"/>
  <c r="H87" i="11"/>
  <c r="I87" i="11"/>
  <c r="J87" i="11"/>
  <c r="U87" i="11"/>
  <c r="AL87" i="11"/>
  <c r="D88" i="11"/>
  <c r="E88" i="11"/>
  <c r="F88" i="11"/>
  <c r="G88" i="11"/>
  <c r="H88" i="11"/>
  <c r="I88" i="11"/>
  <c r="J88" i="11"/>
  <c r="U88" i="11"/>
  <c r="AL88" i="11"/>
  <c r="D89" i="11"/>
  <c r="E89" i="11"/>
  <c r="F89" i="11"/>
  <c r="G89" i="11"/>
  <c r="H89" i="11"/>
  <c r="I89" i="11"/>
  <c r="J89" i="11"/>
  <c r="U89" i="11"/>
  <c r="AL89" i="11"/>
  <c r="D90" i="11"/>
  <c r="E90" i="11"/>
  <c r="F90" i="11"/>
  <c r="G90" i="11"/>
  <c r="H90" i="11"/>
  <c r="I90" i="11"/>
  <c r="J90" i="11"/>
  <c r="U90" i="11"/>
  <c r="AL90" i="11"/>
  <c r="D91" i="11"/>
  <c r="E91" i="11"/>
  <c r="F91" i="11"/>
  <c r="G91" i="11"/>
  <c r="H91" i="11"/>
  <c r="I91" i="11"/>
  <c r="J91" i="11"/>
  <c r="U91" i="11"/>
  <c r="AL91" i="11"/>
  <c r="D92" i="11"/>
  <c r="E92" i="11"/>
  <c r="F92" i="11"/>
  <c r="G92" i="11"/>
  <c r="H92" i="11"/>
  <c r="I92" i="11"/>
  <c r="J92" i="11"/>
  <c r="U92" i="11"/>
  <c r="AL92" i="11"/>
  <c r="D93" i="11"/>
  <c r="E93" i="11"/>
  <c r="F93" i="11"/>
  <c r="G93" i="11"/>
  <c r="H93" i="11"/>
  <c r="I93" i="11"/>
  <c r="J93" i="11"/>
  <c r="U93" i="11"/>
  <c r="AL93" i="11"/>
  <c r="D94" i="11"/>
  <c r="E94" i="11"/>
  <c r="F94" i="11"/>
  <c r="G94" i="11"/>
  <c r="H94" i="11"/>
  <c r="I94" i="11"/>
  <c r="J94" i="11"/>
  <c r="U94" i="11"/>
  <c r="AL94" i="11"/>
  <c r="D95" i="11"/>
  <c r="E95" i="11"/>
  <c r="F95" i="11"/>
  <c r="G95" i="11"/>
  <c r="H95" i="11"/>
  <c r="I95" i="11"/>
  <c r="J95" i="11"/>
  <c r="U95" i="11"/>
  <c r="AL95" i="11"/>
  <c r="D96" i="11"/>
  <c r="E96" i="11"/>
  <c r="F96" i="11"/>
  <c r="G96" i="11"/>
  <c r="H96" i="11"/>
  <c r="I96" i="11"/>
  <c r="J96" i="11"/>
  <c r="U96" i="11"/>
  <c r="AL96" i="11"/>
  <c r="D97" i="11"/>
  <c r="E97" i="11"/>
  <c r="F97" i="11"/>
  <c r="G97" i="11"/>
  <c r="H97" i="11"/>
  <c r="I97" i="11"/>
  <c r="J97" i="11"/>
  <c r="U97" i="11"/>
  <c r="AL97" i="11"/>
  <c r="D98" i="11"/>
  <c r="E98" i="11"/>
  <c r="F98" i="11"/>
  <c r="G98" i="11"/>
  <c r="H98" i="11"/>
  <c r="I98" i="11"/>
  <c r="J98" i="11"/>
  <c r="U98" i="11"/>
  <c r="AL98" i="11"/>
  <c r="D99" i="11"/>
  <c r="E99" i="11"/>
  <c r="F99" i="11"/>
  <c r="G99" i="11"/>
  <c r="H99" i="11"/>
  <c r="I99" i="11"/>
  <c r="J99" i="11"/>
  <c r="U99" i="11"/>
  <c r="AL99" i="11"/>
  <c r="D100" i="11"/>
  <c r="E100" i="11"/>
  <c r="F100" i="11"/>
  <c r="G100" i="11"/>
  <c r="H100" i="11"/>
  <c r="I100" i="11"/>
  <c r="J100" i="11"/>
  <c r="U100" i="11"/>
  <c r="AL100" i="11"/>
  <c r="D101" i="11"/>
  <c r="E101" i="11"/>
  <c r="F101" i="11"/>
  <c r="G101" i="11"/>
  <c r="H101" i="11"/>
  <c r="I101" i="11"/>
  <c r="J101" i="11"/>
  <c r="U101" i="11"/>
  <c r="AL101" i="11"/>
  <c r="D102" i="11"/>
  <c r="E102" i="11"/>
  <c r="F102" i="11"/>
  <c r="G102" i="11"/>
  <c r="H102" i="11"/>
  <c r="I102" i="11"/>
  <c r="J102" i="11"/>
  <c r="U102" i="11"/>
  <c r="AL102" i="11"/>
  <c r="D103" i="11"/>
  <c r="E103" i="11"/>
  <c r="F103" i="11"/>
  <c r="G103" i="11"/>
  <c r="H103" i="11"/>
  <c r="I103" i="11"/>
  <c r="J103" i="11"/>
  <c r="U103" i="11"/>
  <c r="AL103" i="11"/>
  <c r="D104" i="11"/>
  <c r="E104" i="11"/>
  <c r="F104" i="11"/>
  <c r="G104" i="11"/>
  <c r="H104" i="11"/>
  <c r="I104" i="11"/>
  <c r="J104" i="11"/>
  <c r="U104" i="11"/>
  <c r="AL104" i="11"/>
  <c r="D105" i="11"/>
  <c r="E105" i="11"/>
  <c r="F105" i="11"/>
  <c r="G105" i="11"/>
  <c r="H105" i="11"/>
  <c r="I105" i="11"/>
  <c r="J105" i="11"/>
  <c r="U105" i="11"/>
  <c r="AL105" i="11"/>
  <c r="D106" i="11"/>
  <c r="E106" i="11"/>
  <c r="F106" i="11"/>
  <c r="G106" i="11"/>
  <c r="H106" i="11"/>
  <c r="I106" i="11"/>
  <c r="J106" i="11"/>
  <c r="U106" i="11"/>
  <c r="AL106" i="11"/>
  <c r="D107" i="11"/>
  <c r="E107" i="11"/>
  <c r="F107" i="11"/>
  <c r="G107" i="11"/>
  <c r="H107" i="11"/>
  <c r="I107" i="11"/>
  <c r="J107" i="11"/>
  <c r="U107" i="11"/>
  <c r="AL107" i="11"/>
  <c r="D108" i="11"/>
  <c r="E108" i="11"/>
  <c r="F108" i="11"/>
  <c r="G108" i="11"/>
  <c r="H108" i="11"/>
  <c r="I108" i="11"/>
  <c r="J108" i="11"/>
  <c r="U108" i="11"/>
  <c r="AL108" i="11"/>
  <c r="D109" i="11"/>
  <c r="E109" i="11"/>
  <c r="F109" i="11"/>
  <c r="G109" i="11"/>
  <c r="H109" i="11"/>
  <c r="I109" i="11"/>
  <c r="J109" i="11"/>
  <c r="U109" i="11"/>
  <c r="AL109" i="11"/>
  <c r="D110" i="11"/>
  <c r="E110" i="11"/>
  <c r="F110" i="11"/>
  <c r="G110" i="11"/>
  <c r="H110" i="11"/>
  <c r="I110" i="11"/>
  <c r="J110" i="11"/>
  <c r="U110" i="11"/>
  <c r="AL110" i="11"/>
  <c r="D111" i="11"/>
  <c r="E111" i="11"/>
  <c r="F111" i="11"/>
  <c r="G111" i="11"/>
  <c r="H111" i="11"/>
  <c r="I111" i="11"/>
  <c r="J111" i="11"/>
  <c r="U111" i="11"/>
  <c r="AL111" i="11"/>
  <c r="D112" i="11"/>
  <c r="E112" i="11"/>
  <c r="F112" i="11"/>
  <c r="G112" i="11"/>
  <c r="H112" i="11"/>
  <c r="I112" i="11"/>
  <c r="J112" i="11"/>
  <c r="U112" i="11"/>
  <c r="AL112" i="11"/>
  <c r="D113" i="11"/>
  <c r="E113" i="11"/>
  <c r="F113" i="11"/>
  <c r="G113" i="11"/>
  <c r="H113" i="11"/>
  <c r="I113" i="11"/>
  <c r="J113" i="11"/>
  <c r="U113" i="11"/>
  <c r="AL113" i="11"/>
  <c r="D114" i="11"/>
  <c r="E114" i="11"/>
  <c r="F114" i="11"/>
  <c r="G114" i="11"/>
  <c r="H114" i="11"/>
  <c r="I114" i="11"/>
  <c r="J114" i="11"/>
  <c r="U114" i="11"/>
  <c r="AL114" i="11"/>
  <c r="D115" i="11"/>
  <c r="E115" i="11"/>
  <c r="F115" i="11"/>
  <c r="G115" i="11"/>
  <c r="H115" i="11"/>
  <c r="I115" i="11"/>
  <c r="J115" i="11"/>
  <c r="U115" i="11"/>
  <c r="AL115" i="11"/>
  <c r="D116" i="11"/>
  <c r="E116" i="11"/>
  <c r="F116" i="11"/>
  <c r="G116" i="11"/>
  <c r="H116" i="11"/>
  <c r="I116" i="11"/>
  <c r="J116" i="11"/>
  <c r="U116" i="11"/>
  <c r="AL116" i="11"/>
  <c r="D117" i="11"/>
  <c r="E117" i="11"/>
  <c r="F117" i="11"/>
  <c r="G117" i="11"/>
  <c r="H117" i="11"/>
  <c r="I117" i="11"/>
  <c r="J117" i="11"/>
  <c r="U117" i="11"/>
  <c r="AL117" i="11"/>
  <c r="D118" i="11"/>
  <c r="E118" i="11"/>
  <c r="F118" i="11"/>
  <c r="G118" i="11"/>
  <c r="H118" i="11"/>
  <c r="I118" i="11"/>
  <c r="J118" i="11"/>
  <c r="U118" i="11"/>
  <c r="AL118" i="11"/>
  <c r="D119" i="11"/>
  <c r="E119" i="11"/>
  <c r="F119" i="11"/>
  <c r="G119" i="11"/>
  <c r="H119" i="11"/>
  <c r="I119" i="11"/>
  <c r="J119" i="11"/>
  <c r="U119" i="11"/>
  <c r="AL119" i="11"/>
  <c r="D120" i="11"/>
  <c r="E120" i="11"/>
  <c r="F120" i="11"/>
  <c r="G120" i="11"/>
  <c r="H120" i="11"/>
  <c r="I120" i="11"/>
  <c r="J120" i="11"/>
  <c r="U120" i="11"/>
  <c r="AL120" i="11"/>
  <c r="D121" i="11"/>
  <c r="E121" i="11"/>
  <c r="F121" i="11"/>
  <c r="G121" i="11"/>
  <c r="H121" i="11"/>
  <c r="I121" i="11"/>
  <c r="J121" i="11"/>
  <c r="U121" i="11"/>
  <c r="AL121" i="11"/>
  <c r="D122" i="11"/>
  <c r="E122" i="11"/>
  <c r="F122" i="11"/>
  <c r="G122" i="11"/>
  <c r="H122" i="11"/>
  <c r="I122" i="11"/>
  <c r="J122" i="11"/>
  <c r="U122" i="11"/>
  <c r="AL122" i="11"/>
  <c r="D123" i="11"/>
  <c r="E123" i="11"/>
  <c r="F123" i="11"/>
  <c r="G123" i="11"/>
  <c r="H123" i="11"/>
  <c r="I123" i="11"/>
  <c r="J123" i="11"/>
  <c r="U123" i="11"/>
  <c r="AL123" i="11"/>
  <c r="D124" i="11"/>
  <c r="E124" i="11"/>
  <c r="F124" i="11"/>
  <c r="G124" i="11"/>
  <c r="H124" i="11"/>
  <c r="I124" i="11"/>
  <c r="J124" i="11"/>
  <c r="U124" i="11"/>
  <c r="AL124" i="11"/>
  <c r="D125" i="11"/>
  <c r="E125" i="11"/>
  <c r="F125" i="11"/>
  <c r="G125" i="11"/>
  <c r="H125" i="11"/>
  <c r="I125" i="11"/>
  <c r="J125" i="11"/>
  <c r="U125" i="11"/>
  <c r="AL125" i="11"/>
  <c r="D126" i="11"/>
  <c r="E126" i="11"/>
  <c r="F126" i="11"/>
  <c r="G126" i="11"/>
  <c r="H126" i="11"/>
  <c r="I126" i="11"/>
  <c r="J126" i="11"/>
  <c r="U126" i="11"/>
  <c r="AL126" i="11"/>
  <c r="D127" i="11"/>
  <c r="E127" i="11"/>
  <c r="F127" i="11"/>
  <c r="G127" i="11"/>
  <c r="H127" i="11"/>
  <c r="I127" i="11"/>
  <c r="J127" i="11"/>
  <c r="U127" i="11"/>
  <c r="AL127" i="11"/>
  <c r="D128" i="11"/>
  <c r="E128" i="11"/>
  <c r="F128" i="11"/>
  <c r="G128" i="11"/>
  <c r="H128" i="11"/>
  <c r="I128" i="11"/>
  <c r="J128" i="11"/>
  <c r="U128" i="11"/>
  <c r="AL128" i="11"/>
  <c r="D129" i="11"/>
  <c r="E129" i="11"/>
  <c r="F129" i="11"/>
  <c r="G129" i="11"/>
  <c r="H129" i="11"/>
  <c r="I129" i="11"/>
  <c r="J129" i="11"/>
  <c r="U129" i="11"/>
  <c r="AL129" i="11"/>
  <c r="D130" i="11"/>
  <c r="E130" i="11"/>
  <c r="F130" i="11"/>
  <c r="G130" i="11"/>
  <c r="H130" i="11"/>
  <c r="I130" i="11"/>
  <c r="J130" i="11"/>
  <c r="U130" i="11"/>
  <c r="AL130" i="11"/>
  <c r="D131" i="11"/>
  <c r="E131" i="11"/>
  <c r="F131" i="11"/>
  <c r="G131" i="11"/>
  <c r="H131" i="11"/>
  <c r="I131" i="11"/>
  <c r="J131" i="11"/>
  <c r="U131" i="11"/>
  <c r="AL131" i="11"/>
  <c r="D132" i="11"/>
  <c r="E132" i="11"/>
  <c r="F132" i="11"/>
  <c r="G132" i="11"/>
  <c r="H132" i="11"/>
  <c r="I132" i="11"/>
  <c r="J132" i="11"/>
  <c r="U132" i="11"/>
  <c r="AL132" i="11"/>
  <c r="D133" i="11"/>
  <c r="E133" i="11"/>
  <c r="F133" i="11"/>
  <c r="G133" i="11"/>
  <c r="H133" i="11"/>
  <c r="I133" i="11"/>
  <c r="J133" i="11"/>
  <c r="U133" i="11"/>
  <c r="AL133" i="11"/>
  <c r="D134" i="11"/>
  <c r="E134" i="11"/>
  <c r="F134" i="11"/>
  <c r="G134" i="11"/>
  <c r="H134" i="11"/>
  <c r="I134" i="11"/>
  <c r="J134" i="11"/>
  <c r="U134" i="11"/>
  <c r="AL134" i="11"/>
  <c r="D135" i="11"/>
  <c r="E135" i="11"/>
  <c r="F135" i="11"/>
  <c r="G135" i="11"/>
  <c r="H135" i="11"/>
  <c r="I135" i="11"/>
  <c r="J135" i="11"/>
  <c r="U135" i="11"/>
  <c r="AL135" i="11"/>
  <c r="D136" i="11"/>
  <c r="E136" i="11"/>
  <c r="F136" i="11"/>
  <c r="G136" i="11"/>
  <c r="H136" i="11"/>
  <c r="I136" i="11"/>
  <c r="J136" i="11"/>
  <c r="U136" i="11"/>
  <c r="AL136" i="11"/>
  <c r="D137" i="11"/>
  <c r="E137" i="11"/>
  <c r="F137" i="11"/>
  <c r="G137" i="11"/>
  <c r="H137" i="11"/>
  <c r="I137" i="11"/>
  <c r="J137" i="11"/>
  <c r="U137" i="11"/>
  <c r="AL137" i="11"/>
  <c r="D138" i="11"/>
  <c r="E138" i="11"/>
  <c r="F138" i="11"/>
  <c r="G138" i="11"/>
  <c r="H138" i="11"/>
  <c r="I138" i="11"/>
  <c r="J138" i="11"/>
  <c r="U138" i="11"/>
  <c r="AL138" i="11"/>
  <c r="D139" i="11"/>
  <c r="E139" i="11"/>
  <c r="F139" i="11"/>
  <c r="G139" i="11"/>
  <c r="H139" i="11"/>
  <c r="I139" i="11"/>
  <c r="J139" i="11"/>
  <c r="U139" i="11"/>
  <c r="AL139" i="11"/>
  <c r="D140" i="11"/>
  <c r="E140" i="11"/>
  <c r="F140" i="11"/>
  <c r="G140" i="11"/>
  <c r="H140" i="11"/>
  <c r="I140" i="11"/>
  <c r="J140" i="11"/>
  <c r="U140" i="11"/>
  <c r="AL140" i="11"/>
  <c r="D141" i="11"/>
  <c r="E141" i="11"/>
  <c r="F141" i="11"/>
  <c r="G141" i="11"/>
  <c r="H141" i="11"/>
  <c r="I141" i="11"/>
  <c r="J141" i="11"/>
  <c r="U141" i="11"/>
  <c r="AL141" i="11"/>
  <c r="D142" i="11"/>
  <c r="E142" i="11"/>
  <c r="F142" i="11"/>
  <c r="G142" i="11"/>
  <c r="H142" i="11"/>
  <c r="I142" i="11"/>
  <c r="J142" i="11"/>
  <c r="U142" i="11"/>
  <c r="AL142" i="11"/>
  <c r="D143" i="11"/>
  <c r="E143" i="11"/>
  <c r="F143" i="11"/>
  <c r="G143" i="11"/>
  <c r="H143" i="11"/>
  <c r="I143" i="11"/>
  <c r="J143" i="11"/>
  <c r="U143" i="11"/>
  <c r="AL143" i="11"/>
  <c r="D144" i="11"/>
  <c r="E144" i="11"/>
  <c r="F144" i="11"/>
  <c r="G144" i="11"/>
  <c r="H144" i="11"/>
  <c r="I144" i="11"/>
  <c r="J144" i="11"/>
  <c r="U144" i="11"/>
  <c r="AL144" i="11"/>
  <c r="D145" i="11"/>
  <c r="E145" i="11"/>
  <c r="F145" i="11"/>
  <c r="G145" i="11"/>
  <c r="H145" i="11"/>
  <c r="I145" i="11"/>
  <c r="J145" i="11"/>
  <c r="U145" i="11"/>
  <c r="AL145" i="11"/>
  <c r="D146" i="11"/>
  <c r="E146" i="11"/>
  <c r="F146" i="11"/>
  <c r="G146" i="11"/>
  <c r="H146" i="11"/>
  <c r="I146" i="11"/>
  <c r="J146" i="11"/>
  <c r="U146" i="11"/>
  <c r="AL146" i="11"/>
  <c r="D147" i="11"/>
  <c r="E147" i="11"/>
  <c r="F147" i="11"/>
  <c r="G147" i="11"/>
  <c r="H147" i="11"/>
  <c r="I147" i="11"/>
  <c r="J147" i="11"/>
  <c r="U147" i="11"/>
  <c r="AL147" i="11"/>
  <c r="D148" i="11"/>
  <c r="E148" i="11"/>
  <c r="F148" i="11"/>
  <c r="G148" i="11"/>
  <c r="H148" i="11"/>
  <c r="I148" i="11"/>
  <c r="J148" i="11"/>
  <c r="U148" i="11"/>
  <c r="AL148" i="11"/>
  <c r="D149" i="11"/>
  <c r="E149" i="11"/>
  <c r="F149" i="11"/>
  <c r="G149" i="11"/>
  <c r="H149" i="11"/>
  <c r="I149" i="11"/>
  <c r="J149" i="11"/>
  <c r="U149" i="11"/>
  <c r="AL149" i="11"/>
  <c r="D150" i="11"/>
  <c r="E150" i="11"/>
  <c r="F150" i="11"/>
  <c r="G150" i="11"/>
  <c r="H150" i="11"/>
  <c r="I150" i="11"/>
  <c r="J150" i="11"/>
  <c r="U150" i="11"/>
  <c r="AL150" i="11"/>
  <c r="AL8" i="9"/>
  <c r="AL9" i="9"/>
  <c r="D10" i="9"/>
  <c r="E10" i="9"/>
  <c r="F10" i="9"/>
  <c r="G10" i="9"/>
  <c r="H10" i="9"/>
  <c r="I10" i="9"/>
  <c r="J10" i="9"/>
  <c r="U10" i="9"/>
  <c r="AL10" i="9"/>
  <c r="D11" i="9"/>
  <c r="E11" i="9"/>
  <c r="F11" i="9"/>
  <c r="G11" i="9"/>
  <c r="H11" i="9"/>
  <c r="I11" i="9"/>
  <c r="J11" i="9"/>
  <c r="U11" i="9"/>
  <c r="AL11" i="9"/>
  <c r="D12" i="9"/>
  <c r="E12" i="9"/>
  <c r="F12" i="9"/>
  <c r="G12" i="9"/>
  <c r="H12" i="9"/>
  <c r="I12" i="9"/>
  <c r="J12" i="9"/>
  <c r="U12" i="9"/>
  <c r="AL12" i="9"/>
  <c r="D13" i="9"/>
  <c r="E13" i="9"/>
  <c r="F13" i="9"/>
  <c r="G13" i="9"/>
  <c r="H13" i="9"/>
  <c r="I13" i="9"/>
  <c r="J13" i="9"/>
  <c r="U13" i="9"/>
  <c r="AL13" i="9"/>
  <c r="D14" i="9"/>
  <c r="E14" i="9"/>
  <c r="F14" i="9"/>
  <c r="G14" i="9"/>
  <c r="H14" i="9"/>
  <c r="I14" i="9"/>
  <c r="J14" i="9"/>
  <c r="U14" i="9"/>
  <c r="AL14" i="9"/>
  <c r="D15" i="9"/>
  <c r="E15" i="9"/>
  <c r="F15" i="9"/>
  <c r="G15" i="9"/>
  <c r="H15" i="9"/>
  <c r="I15" i="9"/>
  <c r="J15" i="9"/>
  <c r="U15" i="9"/>
  <c r="AL15" i="9"/>
  <c r="D16" i="9"/>
  <c r="E16" i="9"/>
  <c r="F16" i="9"/>
  <c r="G16" i="9"/>
  <c r="H16" i="9"/>
  <c r="I16" i="9"/>
  <c r="J16" i="9"/>
  <c r="U16" i="9"/>
  <c r="AL16" i="9"/>
  <c r="D17" i="9"/>
  <c r="E17" i="9"/>
  <c r="F17" i="9"/>
  <c r="G17" i="9"/>
  <c r="H17" i="9"/>
  <c r="I17" i="9"/>
  <c r="J17" i="9"/>
  <c r="U17" i="9"/>
  <c r="AL17" i="9"/>
  <c r="D18" i="9"/>
  <c r="E18" i="9"/>
  <c r="F18" i="9"/>
  <c r="G18" i="9"/>
  <c r="H18" i="9"/>
  <c r="I18" i="9"/>
  <c r="J18" i="9"/>
  <c r="U18" i="9"/>
  <c r="AL18" i="9"/>
  <c r="D19" i="9"/>
  <c r="E19" i="9"/>
  <c r="F19" i="9"/>
  <c r="G19" i="9"/>
  <c r="H19" i="9"/>
  <c r="I19" i="9"/>
  <c r="J19" i="9"/>
  <c r="U19" i="9"/>
  <c r="AL19" i="9"/>
  <c r="D20" i="9"/>
  <c r="E20" i="9"/>
  <c r="F20" i="9"/>
  <c r="G20" i="9"/>
  <c r="H20" i="9"/>
  <c r="I20" i="9"/>
  <c r="J20" i="9"/>
  <c r="U20" i="9"/>
  <c r="AL20" i="9"/>
  <c r="D21" i="9"/>
  <c r="E21" i="9"/>
  <c r="F21" i="9"/>
  <c r="G21" i="9"/>
  <c r="H21" i="9"/>
  <c r="I21" i="9"/>
  <c r="J21" i="9"/>
  <c r="U21" i="9"/>
  <c r="AL21" i="9"/>
  <c r="D22" i="9"/>
  <c r="E22" i="9"/>
  <c r="F22" i="9"/>
  <c r="G22" i="9"/>
  <c r="H22" i="9"/>
  <c r="I22" i="9"/>
  <c r="J22" i="9"/>
  <c r="U22" i="9"/>
  <c r="AL22" i="9"/>
  <c r="D23" i="9"/>
  <c r="E23" i="9"/>
  <c r="F23" i="9"/>
  <c r="G23" i="9"/>
  <c r="H23" i="9"/>
  <c r="I23" i="9"/>
  <c r="J23" i="9"/>
  <c r="U23" i="9"/>
  <c r="AL23" i="9"/>
  <c r="D24" i="9"/>
  <c r="E24" i="9"/>
  <c r="F24" i="9"/>
  <c r="G24" i="9"/>
  <c r="H24" i="9"/>
  <c r="I24" i="9"/>
  <c r="J24" i="9"/>
  <c r="U24" i="9"/>
  <c r="AL24" i="9"/>
  <c r="D25" i="9"/>
  <c r="E25" i="9"/>
  <c r="F25" i="9"/>
  <c r="G25" i="9"/>
  <c r="H25" i="9"/>
  <c r="I25" i="9"/>
  <c r="J25" i="9"/>
  <c r="U25" i="9"/>
  <c r="AL25" i="9"/>
  <c r="D26" i="9"/>
  <c r="E26" i="9"/>
  <c r="F26" i="9"/>
  <c r="G26" i="9"/>
  <c r="H26" i="9"/>
  <c r="I26" i="9"/>
  <c r="J26" i="9"/>
  <c r="U26" i="9"/>
  <c r="AL26" i="9"/>
  <c r="D27" i="9"/>
  <c r="E27" i="9"/>
  <c r="F27" i="9"/>
  <c r="G27" i="9"/>
  <c r="H27" i="9"/>
  <c r="I27" i="9"/>
  <c r="J27" i="9"/>
  <c r="U27" i="9"/>
  <c r="AL27" i="9"/>
  <c r="D28" i="9"/>
  <c r="E28" i="9"/>
  <c r="F28" i="9"/>
  <c r="G28" i="9"/>
  <c r="H28" i="9"/>
  <c r="I28" i="9"/>
  <c r="J28" i="9"/>
  <c r="U28" i="9"/>
  <c r="AL28" i="9"/>
  <c r="D29" i="9"/>
  <c r="E29" i="9"/>
  <c r="F29" i="9"/>
  <c r="G29" i="9"/>
  <c r="H29" i="9"/>
  <c r="I29" i="9"/>
  <c r="J29" i="9"/>
  <c r="U29" i="9"/>
  <c r="AL29" i="9"/>
  <c r="D30" i="9"/>
  <c r="E30" i="9"/>
  <c r="F30" i="9"/>
  <c r="G30" i="9"/>
  <c r="H30" i="9"/>
  <c r="I30" i="9"/>
  <c r="J30" i="9"/>
  <c r="U30" i="9"/>
  <c r="AL30" i="9"/>
  <c r="D31" i="9"/>
  <c r="E31" i="9"/>
  <c r="F31" i="9"/>
  <c r="G31" i="9"/>
  <c r="H31" i="9"/>
  <c r="I31" i="9"/>
  <c r="J31" i="9"/>
  <c r="U31" i="9"/>
  <c r="AL31" i="9"/>
  <c r="D32" i="9"/>
  <c r="E32" i="9"/>
  <c r="F32" i="9"/>
  <c r="G32" i="9"/>
  <c r="H32" i="9"/>
  <c r="I32" i="9"/>
  <c r="J32" i="9"/>
  <c r="U32" i="9"/>
  <c r="AL32" i="9"/>
  <c r="D33" i="9"/>
  <c r="E33" i="9"/>
  <c r="F33" i="9"/>
  <c r="G33" i="9"/>
  <c r="H33" i="9"/>
  <c r="I33" i="9"/>
  <c r="J33" i="9"/>
  <c r="U33" i="9"/>
  <c r="AL33" i="9"/>
  <c r="D34" i="9"/>
  <c r="E34" i="9"/>
  <c r="F34" i="9"/>
  <c r="G34" i="9"/>
  <c r="H34" i="9"/>
  <c r="I34" i="9"/>
  <c r="J34" i="9"/>
  <c r="U34" i="9"/>
  <c r="AL34" i="9"/>
  <c r="D35" i="9"/>
  <c r="E35" i="9"/>
  <c r="F35" i="9"/>
  <c r="G35" i="9"/>
  <c r="H35" i="9"/>
  <c r="I35" i="9"/>
  <c r="J35" i="9"/>
  <c r="U35" i="9"/>
  <c r="AL35" i="9"/>
  <c r="D36" i="9"/>
  <c r="E36" i="9"/>
  <c r="F36" i="9"/>
  <c r="G36" i="9"/>
  <c r="H36" i="9"/>
  <c r="I36" i="9"/>
  <c r="J36" i="9"/>
  <c r="U36" i="9"/>
  <c r="AL36" i="9"/>
  <c r="D37" i="9"/>
  <c r="E37" i="9"/>
  <c r="F37" i="9"/>
  <c r="G37" i="9"/>
  <c r="H37" i="9"/>
  <c r="I37" i="9"/>
  <c r="J37" i="9"/>
  <c r="U37" i="9"/>
  <c r="AL37" i="9"/>
  <c r="D38" i="9"/>
  <c r="E38" i="9"/>
  <c r="F38" i="9"/>
  <c r="G38" i="9"/>
  <c r="H38" i="9"/>
  <c r="I38" i="9"/>
  <c r="J38" i="9"/>
  <c r="U38" i="9"/>
  <c r="AL38" i="9"/>
  <c r="D39" i="9"/>
  <c r="E39" i="9"/>
  <c r="F39" i="9"/>
  <c r="G39" i="9"/>
  <c r="H39" i="9"/>
  <c r="I39" i="9"/>
  <c r="J39" i="9"/>
  <c r="U39" i="9"/>
  <c r="AL39" i="9"/>
  <c r="D40" i="9"/>
  <c r="E40" i="9"/>
  <c r="F40" i="9"/>
  <c r="G40" i="9"/>
  <c r="H40" i="9"/>
  <c r="I40" i="9"/>
  <c r="J40" i="9"/>
  <c r="U40" i="9"/>
  <c r="AL40" i="9"/>
  <c r="D41" i="9"/>
  <c r="E41" i="9"/>
  <c r="F41" i="9"/>
  <c r="G41" i="9"/>
  <c r="H41" i="9"/>
  <c r="I41" i="9"/>
  <c r="J41" i="9"/>
  <c r="U41" i="9"/>
  <c r="AL41" i="9"/>
  <c r="D42" i="9"/>
  <c r="E42" i="9"/>
  <c r="F42" i="9"/>
  <c r="G42" i="9"/>
  <c r="H42" i="9"/>
  <c r="I42" i="9"/>
  <c r="J42" i="9"/>
  <c r="U42" i="9"/>
  <c r="AL42" i="9"/>
  <c r="D43" i="9"/>
  <c r="E43" i="9"/>
  <c r="F43" i="9"/>
  <c r="G43" i="9"/>
  <c r="H43" i="9"/>
  <c r="I43" i="9"/>
  <c r="J43" i="9"/>
  <c r="U43" i="9"/>
  <c r="AL43" i="9"/>
  <c r="D44" i="9"/>
  <c r="E44" i="9"/>
  <c r="F44" i="9"/>
  <c r="G44" i="9"/>
  <c r="H44" i="9"/>
  <c r="I44" i="9"/>
  <c r="J44" i="9"/>
  <c r="U44" i="9"/>
  <c r="AL44" i="9"/>
  <c r="D45" i="9"/>
  <c r="E45" i="9"/>
  <c r="F45" i="9"/>
  <c r="G45" i="9"/>
  <c r="H45" i="9"/>
  <c r="I45" i="9"/>
  <c r="J45" i="9"/>
  <c r="U45" i="9"/>
  <c r="AL45" i="9"/>
  <c r="D46" i="9"/>
  <c r="E46" i="9"/>
  <c r="F46" i="9"/>
  <c r="G46" i="9"/>
  <c r="H46" i="9"/>
  <c r="I46" i="9"/>
  <c r="J46" i="9"/>
  <c r="U46" i="9"/>
  <c r="AL46" i="9"/>
  <c r="D47" i="9"/>
  <c r="E47" i="9"/>
  <c r="F47" i="9"/>
  <c r="G47" i="9"/>
  <c r="H47" i="9"/>
  <c r="I47" i="9"/>
  <c r="J47" i="9"/>
  <c r="U47" i="9"/>
  <c r="AL47" i="9"/>
  <c r="D48" i="9"/>
  <c r="E48" i="9"/>
  <c r="F48" i="9"/>
  <c r="G48" i="9"/>
  <c r="H48" i="9"/>
  <c r="I48" i="9"/>
  <c r="J48" i="9"/>
  <c r="U48" i="9"/>
  <c r="AL48" i="9"/>
  <c r="D49" i="9"/>
  <c r="E49" i="9"/>
  <c r="F49" i="9"/>
  <c r="G49" i="9"/>
  <c r="H49" i="9"/>
  <c r="I49" i="9"/>
  <c r="J49" i="9"/>
  <c r="U49" i="9"/>
  <c r="AL49" i="9"/>
  <c r="D50" i="9"/>
  <c r="E50" i="9"/>
  <c r="F50" i="9"/>
  <c r="G50" i="9"/>
  <c r="H50" i="9"/>
  <c r="I50" i="9"/>
  <c r="J50" i="9"/>
  <c r="U50" i="9"/>
  <c r="AL50" i="9"/>
  <c r="D51" i="9"/>
  <c r="E51" i="9"/>
  <c r="F51" i="9"/>
  <c r="G51" i="9"/>
  <c r="H51" i="9"/>
  <c r="I51" i="9"/>
  <c r="J51" i="9"/>
  <c r="U51" i="9"/>
  <c r="AL51" i="9"/>
  <c r="D52" i="9"/>
  <c r="E52" i="9"/>
  <c r="F52" i="9"/>
  <c r="G52" i="9"/>
  <c r="H52" i="9"/>
  <c r="I52" i="9"/>
  <c r="J52" i="9"/>
  <c r="U52" i="9"/>
  <c r="AL52" i="9"/>
  <c r="D53" i="9"/>
  <c r="E53" i="9"/>
  <c r="F53" i="9"/>
  <c r="G53" i="9"/>
  <c r="H53" i="9"/>
  <c r="I53" i="9"/>
  <c r="J53" i="9"/>
  <c r="U53" i="9"/>
  <c r="AL53" i="9"/>
  <c r="D54" i="9"/>
  <c r="E54" i="9"/>
  <c r="F54" i="9"/>
  <c r="G54" i="9"/>
  <c r="H54" i="9"/>
  <c r="I54" i="9"/>
  <c r="J54" i="9"/>
  <c r="U54" i="9"/>
  <c r="AL54" i="9"/>
  <c r="D55" i="9"/>
  <c r="E55" i="9"/>
  <c r="F55" i="9"/>
  <c r="G55" i="9"/>
  <c r="H55" i="9"/>
  <c r="I55" i="9"/>
  <c r="J55" i="9"/>
  <c r="U55" i="9"/>
  <c r="AL55" i="9"/>
  <c r="D56" i="9"/>
  <c r="E56" i="9"/>
  <c r="F56" i="9"/>
  <c r="G56" i="9"/>
  <c r="H56" i="9"/>
  <c r="I56" i="9"/>
  <c r="J56" i="9"/>
  <c r="U56" i="9"/>
  <c r="AL56" i="9"/>
  <c r="D57" i="9"/>
  <c r="E57" i="9"/>
  <c r="F57" i="9"/>
  <c r="G57" i="9"/>
  <c r="H57" i="9"/>
  <c r="I57" i="9"/>
  <c r="J57" i="9"/>
  <c r="U57" i="9"/>
  <c r="AL57" i="9"/>
  <c r="D58" i="9"/>
  <c r="E58" i="9"/>
  <c r="F58" i="9"/>
  <c r="G58" i="9"/>
  <c r="H58" i="9"/>
  <c r="I58" i="9"/>
  <c r="J58" i="9"/>
  <c r="U58" i="9"/>
  <c r="AL58" i="9"/>
  <c r="D59" i="9"/>
  <c r="E59" i="9"/>
  <c r="F59" i="9"/>
  <c r="G59" i="9"/>
  <c r="H59" i="9"/>
  <c r="I59" i="9"/>
  <c r="J59" i="9"/>
  <c r="U59" i="9"/>
  <c r="AL59" i="9"/>
  <c r="D60" i="9"/>
  <c r="E60" i="9"/>
  <c r="F60" i="9"/>
  <c r="G60" i="9"/>
  <c r="H60" i="9"/>
  <c r="I60" i="9"/>
  <c r="J60" i="9"/>
  <c r="U60" i="9"/>
  <c r="AL60" i="9"/>
  <c r="D61" i="9"/>
  <c r="E61" i="9"/>
  <c r="F61" i="9"/>
  <c r="G61" i="9"/>
  <c r="H61" i="9"/>
  <c r="I61" i="9"/>
  <c r="J61" i="9"/>
  <c r="U61" i="9"/>
  <c r="AL61" i="9"/>
  <c r="D62" i="9"/>
  <c r="E62" i="9"/>
  <c r="F62" i="9"/>
  <c r="G62" i="9"/>
  <c r="H62" i="9"/>
  <c r="I62" i="9"/>
  <c r="J62" i="9"/>
  <c r="U62" i="9"/>
  <c r="AL62" i="9"/>
  <c r="D63" i="9"/>
  <c r="E63" i="9"/>
  <c r="F63" i="9"/>
  <c r="G63" i="9"/>
  <c r="H63" i="9"/>
  <c r="I63" i="9"/>
  <c r="J63" i="9"/>
  <c r="U63" i="9"/>
  <c r="AL63" i="9"/>
  <c r="D64" i="9"/>
  <c r="E64" i="9"/>
  <c r="F64" i="9"/>
  <c r="G64" i="9"/>
  <c r="H64" i="9"/>
  <c r="I64" i="9"/>
  <c r="J64" i="9"/>
  <c r="U64" i="9"/>
  <c r="AL64" i="9"/>
  <c r="D65" i="9"/>
  <c r="E65" i="9"/>
  <c r="F65" i="9"/>
  <c r="G65" i="9"/>
  <c r="H65" i="9"/>
  <c r="I65" i="9"/>
  <c r="J65" i="9"/>
  <c r="U65" i="9"/>
  <c r="AL65" i="9"/>
  <c r="D66" i="9"/>
  <c r="E66" i="9"/>
  <c r="F66" i="9"/>
  <c r="G66" i="9"/>
  <c r="H66" i="9"/>
  <c r="I66" i="9"/>
  <c r="J66" i="9"/>
  <c r="U66" i="9"/>
  <c r="AL66" i="9"/>
  <c r="D67" i="9"/>
  <c r="E67" i="9"/>
  <c r="F67" i="9"/>
  <c r="G67" i="9"/>
  <c r="H67" i="9"/>
  <c r="I67" i="9"/>
  <c r="J67" i="9"/>
  <c r="U67" i="9"/>
  <c r="AL67" i="9"/>
  <c r="D68" i="9"/>
  <c r="E68" i="9"/>
  <c r="F68" i="9"/>
  <c r="G68" i="9"/>
  <c r="H68" i="9"/>
  <c r="I68" i="9"/>
  <c r="J68" i="9"/>
  <c r="U68" i="9"/>
  <c r="AL68" i="9"/>
  <c r="D69" i="9"/>
  <c r="E69" i="9"/>
  <c r="F69" i="9"/>
  <c r="G69" i="9"/>
  <c r="H69" i="9"/>
  <c r="I69" i="9"/>
  <c r="J69" i="9"/>
  <c r="U69" i="9"/>
  <c r="AL69" i="9"/>
  <c r="D70" i="9"/>
  <c r="E70" i="9"/>
  <c r="F70" i="9"/>
  <c r="G70" i="9"/>
  <c r="H70" i="9"/>
  <c r="I70" i="9"/>
  <c r="J70" i="9"/>
  <c r="U70" i="9"/>
  <c r="AL70" i="9"/>
  <c r="D71" i="9"/>
  <c r="E71" i="9"/>
  <c r="F71" i="9"/>
  <c r="G71" i="9"/>
  <c r="H71" i="9"/>
  <c r="I71" i="9"/>
  <c r="J71" i="9"/>
  <c r="U71" i="9"/>
  <c r="AL71" i="9"/>
  <c r="D72" i="9"/>
  <c r="E72" i="9"/>
  <c r="F72" i="9"/>
  <c r="G72" i="9"/>
  <c r="H72" i="9"/>
  <c r="I72" i="9"/>
  <c r="J72" i="9"/>
  <c r="U72" i="9"/>
  <c r="AL72" i="9"/>
  <c r="D73" i="9"/>
  <c r="E73" i="9"/>
  <c r="F73" i="9"/>
  <c r="G73" i="9"/>
  <c r="H73" i="9"/>
  <c r="I73" i="9"/>
  <c r="J73" i="9"/>
  <c r="U73" i="9"/>
  <c r="AL73" i="9"/>
  <c r="D74" i="9"/>
  <c r="E74" i="9"/>
  <c r="F74" i="9"/>
  <c r="G74" i="9"/>
  <c r="H74" i="9"/>
  <c r="I74" i="9"/>
  <c r="J74" i="9"/>
  <c r="U74" i="9"/>
  <c r="AL74" i="9"/>
  <c r="D75" i="9"/>
  <c r="E75" i="9"/>
  <c r="F75" i="9"/>
  <c r="G75" i="9"/>
  <c r="H75" i="9"/>
  <c r="I75" i="9"/>
  <c r="J75" i="9"/>
  <c r="U75" i="9"/>
  <c r="AL75" i="9"/>
  <c r="D76" i="9"/>
  <c r="E76" i="9"/>
  <c r="F76" i="9"/>
  <c r="G76" i="9"/>
  <c r="H76" i="9"/>
  <c r="I76" i="9"/>
  <c r="J76" i="9"/>
  <c r="U76" i="9"/>
  <c r="AL76" i="9"/>
  <c r="D77" i="9"/>
  <c r="E77" i="9"/>
  <c r="F77" i="9"/>
  <c r="G77" i="9"/>
  <c r="H77" i="9"/>
  <c r="I77" i="9"/>
  <c r="J77" i="9"/>
  <c r="U77" i="9"/>
  <c r="AL77" i="9"/>
  <c r="D78" i="9"/>
  <c r="E78" i="9"/>
  <c r="F78" i="9"/>
  <c r="G78" i="9"/>
  <c r="H78" i="9"/>
  <c r="I78" i="9"/>
  <c r="J78" i="9"/>
  <c r="U78" i="9"/>
  <c r="AL78" i="9"/>
  <c r="D79" i="9"/>
  <c r="E79" i="9"/>
  <c r="F79" i="9"/>
  <c r="G79" i="9"/>
  <c r="H79" i="9"/>
  <c r="I79" i="9"/>
  <c r="J79" i="9"/>
  <c r="U79" i="9"/>
  <c r="AL79" i="9"/>
  <c r="D80" i="9"/>
  <c r="E80" i="9"/>
  <c r="F80" i="9"/>
  <c r="G80" i="9"/>
  <c r="H80" i="9"/>
  <c r="I80" i="9"/>
  <c r="J80" i="9"/>
  <c r="U80" i="9"/>
  <c r="AL80" i="9"/>
  <c r="D81" i="9"/>
  <c r="E81" i="9"/>
  <c r="F81" i="9"/>
  <c r="G81" i="9"/>
  <c r="H81" i="9"/>
  <c r="I81" i="9"/>
  <c r="J81" i="9"/>
  <c r="U81" i="9"/>
  <c r="AL81" i="9"/>
  <c r="D82" i="9"/>
  <c r="E82" i="9"/>
  <c r="F82" i="9"/>
  <c r="G82" i="9"/>
  <c r="H82" i="9"/>
  <c r="I82" i="9"/>
  <c r="J82" i="9"/>
  <c r="U82" i="9"/>
  <c r="AL82" i="9"/>
  <c r="D83" i="9"/>
  <c r="E83" i="9"/>
  <c r="F83" i="9"/>
  <c r="G83" i="9"/>
  <c r="H83" i="9"/>
  <c r="I83" i="9"/>
  <c r="J83" i="9"/>
  <c r="U83" i="9"/>
  <c r="AL83" i="9"/>
  <c r="D84" i="9"/>
  <c r="E84" i="9"/>
  <c r="F84" i="9"/>
  <c r="G84" i="9"/>
  <c r="H84" i="9"/>
  <c r="I84" i="9"/>
  <c r="J84" i="9"/>
  <c r="U84" i="9"/>
  <c r="AL84" i="9"/>
  <c r="D85" i="9"/>
  <c r="E85" i="9"/>
  <c r="F85" i="9"/>
  <c r="G85" i="9"/>
  <c r="H85" i="9"/>
  <c r="I85" i="9"/>
  <c r="J85" i="9"/>
  <c r="U85" i="9"/>
  <c r="AL85" i="9"/>
  <c r="D86" i="9"/>
  <c r="E86" i="9"/>
  <c r="F86" i="9"/>
  <c r="G86" i="9"/>
  <c r="H86" i="9"/>
  <c r="I86" i="9"/>
  <c r="J86" i="9"/>
  <c r="U86" i="9"/>
  <c r="AL86" i="9"/>
  <c r="D87" i="9"/>
  <c r="E87" i="9"/>
  <c r="F87" i="9"/>
  <c r="G87" i="9"/>
  <c r="H87" i="9"/>
  <c r="I87" i="9"/>
  <c r="J87" i="9"/>
  <c r="U87" i="9"/>
  <c r="AL87" i="9"/>
  <c r="D88" i="9"/>
  <c r="E88" i="9"/>
  <c r="F88" i="9"/>
  <c r="G88" i="9"/>
  <c r="H88" i="9"/>
  <c r="I88" i="9"/>
  <c r="J88" i="9"/>
  <c r="U88" i="9"/>
  <c r="AL88" i="9"/>
  <c r="D89" i="9"/>
  <c r="E89" i="9"/>
  <c r="F89" i="9"/>
  <c r="G89" i="9"/>
  <c r="H89" i="9"/>
  <c r="I89" i="9"/>
  <c r="J89" i="9"/>
  <c r="U89" i="9"/>
  <c r="AL89" i="9"/>
  <c r="D90" i="9"/>
  <c r="E90" i="9"/>
  <c r="F90" i="9"/>
  <c r="G90" i="9"/>
  <c r="H90" i="9"/>
  <c r="I90" i="9"/>
  <c r="J90" i="9"/>
  <c r="U90" i="9"/>
  <c r="AL90" i="9"/>
  <c r="D91" i="9"/>
  <c r="E91" i="9"/>
  <c r="F91" i="9"/>
  <c r="G91" i="9"/>
  <c r="H91" i="9"/>
  <c r="I91" i="9"/>
  <c r="J91" i="9"/>
  <c r="U91" i="9"/>
  <c r="AL91" i="9"/>
  <c r="D92" i="9"/>
  <c r="E92" i="9"/>
  <c r="F92" i="9"/>
  <c r="G92" i="9"/>
  <c r="H92" i="9"/>
  <c r="I92" i="9"/>
  <c r="J92" i="9"/>
  <c r="U92" i="9"/>
  <c r="AL92" i="9"/>
  <c r="D93" i="9"/>
  <c r="E93" i="9"/>
  <c r="F93" i="9"/>
  <c r="G93" i="9"/>
  <c r="H93" i="9"/>
  <c r="I93" i="9"/>
  <c r="J93" i="9"/>
  <c r="U93" i="9"/>
  <c r="AL93" i="9"/>
  <c r="D94" i="9"/>
  <c r="E94" i="9"/>
  <c r="F94" i="9"/>
  <c r="G94" i="9"/>
  <c r="H94" i="9"/>
  <c r="I94" i="9"/>
  <c r="J94" i="9"/>
  <c r="U94" i="9"/>
  <c r="AL94" i="9"/>
  <c r="D95" i="9"/>
  <c r="E95" i="9"/>
  <c r="F95" i="9"/>
  <c r="G95" i="9"/>
  <c r="H95" i="9"/>
  <c r="I95" i="9"/>
  <c r="J95" i="9"/>
  <c r="U95" i="9"/>
  <c r="AL95" i="9"/>
  <c r="D96" i="9"/>
  <c r="E96" i="9"/>
  <c r="F96" i="9"/>
  <c r="G96" i="9"/>
  <c r="H96" i="9"/>
  <c r="I96" i="9"/>
  <c r="J96" i="9"/>
  <c r="U96" i="9"/>
  <c r="AL96" i="9"/>
  <c r="D97" i="9"/>
  <c r="E97" i="9"/>
  <c r="F97" i="9"/>
  <c r="G97" i="9"/>
  <c r="H97" i="9"/>
  <c r="I97" i="9"/>
  <c r="J97" i="9"/>
  <c r="U97" i="9"/>
  <c r="AL97" i="9"/>
  <c r="D98" i="9"/>
  <c r="E98" i="9"/>
  <c r="F98" i="9"/>
  <c r="G98" i="9"/>
  <c r="H98" i="9"/>
  <c r="I98" i="9"/>
  <c r="J98" i="9"/>
  <c r="U98" i="9"/>
  <c r="AL98" i="9"/>
  <c r="D99" i="9"/>
  <c r="E99" i="9"/>
  <c r="F99" i="9"/>
  <c r="G99" i="9"/>
  <c r="H99" i="9"/>
  <c r="I99" i="9"/>
  <c r="J99" i="9"/>
  <c r="U99" i="9"/>
  <c r="AL99" i="9"/>
  <c r="D100" i="9"/>
  <c r="E100" i="9"/>
  <c r="F100" i="9"/>
  <c r="G100" i="9"/>
  <c r="H100" i="9"/>
  <c r="I100" i="9"/>
  <c r="J100" i="9"/>
  <c r="U100" i="9"/>
  <c r="AL100" i="9"/>
  <c r="D101" i="9"/>
  <c r="E101" i="9"/>
  <c r="F101" i="9"/>
  <c r="G101" i="9"/>
  <c r="H101" i="9"/>
  <c r="I101" i="9"/>
  <c r="J101" i="9"/>
  <c r="U101" i="9"/>
  <c r="AL101" i="9"/>
  <c r="D102" i="9"/>
  <c r="E102" i="9"/>
  <c r="F102" i="9"/>
  <c r="G102" i="9"/>
  <c r="H102" i="9"/>
  <c r="I102" i="9"/>
  <c r="J102" i="9"/>
  <c r="U102" i="9"/>
  <c r="AL102" i="9"/>
  <c r="D103" i="9"/>
  <c r="E103" i="9"/>
  <c r="F103" i="9"/>
  <c r="G103" i="9"/>
  <c r="H103" i="9"/>
  <c r="I103" i="9"/>
  <c r="J103" i="9"/>
  <c r="U103" i="9"/>
  <c r="AL103" i="9"/>
  <c r="D104" i="9"/>
  <c r="E104" i="9"/>
  <c r="F104" i="9"/>
  <c r="G104" i="9"/>
  <c r="H104" i="9"/>
  <c r="I104" i="9"/>
  <c r="J104" i="9"/>
  <c r="U104" i="9"/>
  <c r="AL104" i="9"/>
  <c r="D105" i="9"/>
  <c r="E105" i="9"/>
  <c r="F105" i="9"/>
  <c r="G105" i="9"/>
  <c r="H105" i="9"/>
  <c r="I105" i="9"/>
  <c r="J105" i="9"/>
  <c r="U105" i="9"/>
  <c r="AL105" i="9"/>
  <c r="D106" i="9"/>
  <c r="E106" i="9"/>
  <c r="F106" i="9"/>
  <c r="G106" i="9"/>
  <c r="H106" i="9"/>
  <c r="I106" i="9"/>
  <c r="J106" i="9"/>
  <c r="U106" i="9"/>
  <c r="AL106" i="9"/>
  <c r="D107" i="9"/>
  <c r="E107" i="9"/>
  <c r="F107" i="9"/>
  <c r="G107" i="9"/>
  <c r="H107" i="9"/>
  <c r="I107" i="9"/>
  <c r="J107" i="9"/>
  <c r="U107" i="9"/>
  <c r="AL107" i="9"/>
  <c r="D108" i="9"/>
  <c r="E108" i="9"/>
  <c r="F108" i="9"/>
  <c r="G108" i="9"/>
  <c r="H108" i="9"/>
  <c r="I108" i="9"/>
  <c r="J108" i="9"/>
  <c r="U108" i="9"/>
  <c r="AL108" i="9"/>
  <c r="D109" i="9"/>
  <c r="E109" i="9"/>
  <c r="F109" i="9"/>
  <c r="G109" i="9"/>
  <c r="H109" i="9"/>
  <c r="I109" i="9"/>
  <c r="J109" i="9"/>
  <c r="U109" i="9"/>
  <c r="AL109" i="9"/>
  <c r="D110" i="9"/>
  <c r="E110" i="9"/>
  <c r="F110" i="9"/>
  <c r="G110" i="9"/>
  <c r="H110" i="9"/>
  <c r="I110" i="9"/>
  <c r="J110" i="9"/>
  <c r="U110" i="9"/>
  <c r="AL110" i="9"/>
  <c r="D111" i="9"/>
  <c r="E111" i="9"/>
  <c r="F111" i="9"/>
  <c r="G111" i="9"/>
  <c r="H111" i="9"/>
  <c r="I111" i="9"/>
  <c r="J111" i="9"/>
  <c r="U111" i="9"/>
  <c r="AL111" i="9"/>
  <c r="D112" i="9"/>
  <c r="E112" i="9"/>
  <c r="F112" i="9"/>
  <c r="G112" i="9"/>
  <c r="H112" i="9"/>
  <c r="I112" i="9"/>
  <c r="J112" i="9"/>
  <c r="U112" i="9"/>
  <c r="AL112" i="9"/>
  <c r="D113" i="9"/>
  <c r="E113" i="9"/>
  <c r="F113" i="9"/>
  <c r="G113" i="9"/>
  <c r="H113" i="9"/>
  <c r="I113" i="9"/>
  <c r="J113" i="9"/>
  <c r="U113" i="9"/>
  <c r="AL113" i="9"/>
  <c r="D114" i="9"/>
  <c r="E114" i="9"/>
  <c r="F114" i="9"/>
  <c r="G114" i="9"/>
  <c r="H114" i="9"/>
  <c r="I114" i="9"/>
  <c r="J114" i="9"/>
  <c r="U114" i="9"/>
  <c r="AL114" i="9"/>
  <c r="D115" i="9"/>
  <c r="E115" i="9"/>
  <c r="F115" i="9"/>
  <c r="G115" i="9"/>
  <c r="H115" i="9"/>
  <c r="I115" i="9"/>
  <c r="J115" i="9"/>
  <c r="U115" i="9"/>
  <c r="AL115" i="9"/>
  <c r="D116" i="9"/>
  <c r="E116" i="9"/>
  <c r="F116" i="9"/>
  <c r="G116" i="9"/>
  <c r="H116" i="9"/>
  <c r="I116" i="9"/>
  <c r="J116" i="9"/>
  <c r="U116" i="9"/>
  <c r="AL116" i="9"/>
  <c r="D117" i="9"/>
  <c r="E117" i="9"/>
  <c r="F117" i="9"/>
  <c r="G117" i="9"/>
  <c r="H117" i="9"/>
  <c r="I117" i="9"/>
  <c r="J117" i="9"/>
  <c r="U117" i="9"/>
  <c r="AL117" i="9"/>
  <c r="D118" i="9"/>
  <c r="E118" i="9"/>
  <c r="F118" i="9"/>
  <c r="G118" i="9"/>
  <c r="H118" i="9"/>
  <c r="I118" i="9"/>
  <c r="J118" i="9"/>
  <c r="U118" i="9"/>
  <c r="AL118" i="9"/>
  <c r="D119" i="9"/>
  <c r="E119" i="9"/>
  <c r="F119" i="9"/>
  <c r="G119" i="9"/>
  <c r="H119" i="9"/>
  <c r="I119" i="9"/>
  <c r="J119" i="9"/>
  <c r="U119" i="9"/>
  <c r="AL119" i="9"/>
  <c r="D120" i="9"/>
  <c r="E120" i="9"/>
  <c r="F120" i="9"/>
  <c r="G120" i="9"/>
  <c r="H120" i="9"/>
  <c r="I120" i="9"/>
  <c r="J120" i="9"/>
  <c r="U120" i="9"/>
  <c r="AL120" i="9"/>
  <c r="D121" i="9"/>
  <c r="E121" i="9"/>
  <c r="F121" i="9"/>
  <c r="G121" i="9"/>
  <c r="H121" i="9"/>
  <c r="I121" i="9"/>
  <c r="J121" i="9"/>
  <c r="U121" i="9"/>
  <c r="AL121" i="9"/>
  <c r="D122" i="9"/>
  <c r="E122" i="9"/>
  <c r="F122" i="9"/>
  <c r="G122" i="9"/>
  <c r="H122" i="9"/>
  <c r="I122" i="9"/>
  <c r="J122" i="9"/>
  <c r="U122" i="9"/>
  <c r="AL122" i="9"/>
  <c r="D123" i="9"/>
  <c r="E123" i="9"/>
  <c r="F123" i="9"/>
  <c r="G123" i="9"/>
  <c r="H123" i="9"/>
  <c r="I123" i="9"/>
  <c r="J123" i="9"/>
  <c r="U123" i="9"/>
  <c r="AL123" i="9"/>
  <c r="D124" i="9"/>
  <c r="E124" i="9"/>
  <c r="F124" i="9"/>
  <c r="G124" i="9"/>
  <c r="H124" i="9"/>
  <c r="I124" i="9"/>
  <c r="J124" i="9"/>
  <c r="U124" i="9"/>
  <c r="AL124" i="9"/>
  <c r="D125" i="9"/>
  <c r="E125" i="9"/>
  <c r="F125" i="9"/>
  <c r="G125" i="9"/>
  <c r="H125" i="9"/>
  <c r="I125" i="9"/>
  <c r="J125" i="9"/>
  <c r="U125" i="9"/>
  <c r="AL125" i="9"/>
  <c r="D126" i="9"/>
  <c r="E126" i="9"/>
  <c r="F126" i="9"/>
  <c r="G126" i="9"/>
  <c r="H126" i="9"/>
  <c r="I126" i="9"/>
  <c r="J126" i="9"/>
  <c r="U126" i="9"/>
  <c r="AL126" i="9"/>
  <c r="D127" i="9"/>
  <c r="E127" i="9"/>
  <c r="F127" i="9"/>
  <c r="G127" i="9"/>
  <c r="H127" i="9"/>
  <c r="I127" i="9"/>
  <c r="J127" i="9"/>
  <c r="U127" i="9"/>
  <c r="AL127" i="9"/>
  <c r="D128" i="9"/>
  <c r="E128" i="9"/>
  <c r="F128" i="9"/>
  <c r="G128" i="9"/>
  <c r="H128" i="9"/>
  <c r="I128" i="9"/>
  <c r="J128" i="9"/>
  <c r="U128" i="9"/>
  <c r="AL128" i="9"/>
  <c r="D129" i="9"/>
  <c r="E129" i="9"/>
  <c r="F129" i="9"/>
  <c r="G129" i="9"/>
  <c r="H129" i="9"/>
  <c r="I129" i="9"/>
  <c r="J129" i="9"/>
  <c r="U129" i="9"/>
  <c r="AL129" i="9"/>
  <c r="D130" i="9"/>
  <c r="E130" i="9"/>
  <c r="F130" i="9"/>
  <c r="G130" i="9"/>
  <c r="H130" i="9"/>
  <c r="I130" i="9"/>
  <c r="J130" i="9"/>
  <c r="U130" i="9"/>
  <c r="AL130" i="9"/>
  <c r="D131" i="9"/>
  <c r="E131" i="9"/>
  <c r="F131" i="9"/>
  <c r="G131" i="9"/>
  <c r="H131" i="9"/>
  <c r="I131" i="9"/>
  <c r="J131" i="9"/>
  <c r="U131" i="9"/>
  <c r="AL131" i="9"/>
  <c r="D132" i="9"/>
  <c r="E132" i="9"/>
  <c r="F132" i="9"/>
  <c r="G132" i="9"/>
  <c r="H132" i="9"/>
  <c r="I132" i="9"/>
  <c r="J132" i="9"/>
  <c r="U132" i="9"/>
  <c r="AL132" i="9"/>
  <c r="D133" i="9"/>
  <c r="E133" i="9"/>
  <c r="F133" i="9"/>
  <c r="G133" i="9"/>
  <c r="H133" i="9"/>
  <c r="I133" i="9"/>
  <c r="J133" i="9"/>
  <c r="U133" i="9"/>
  <c r="AL133" i="9"/>
  <c r="D134" i="9"/>
  <c r="E134" i="9"/>
  <c r="F134" i="9"/>
  <c r="G134" i="9"/>
  <c r="H134" i="9"/>
  <c r="I134" i="9"/>
  <c r="J134" i="9"/>
  <c r="U134" i="9"/>
  <c r="AL134" i="9"/>
  <c r="D135" i="9"/>
  <c r="E135" i="9"/>
  <c r="F135" i="9"/>
  <c r="G135" i="9"/>
  <c r="H135" i="9"/>
  <c r="I135" i="9"/>
  <c r="J135" i="9"/>
  <c r="U135" i="9"/>
  <c r="AL135" i="9"/>
  <c r="D136" i="9"/>
  <c r="E136" i="9"/>
  <c r="F136" i="9"/>
  <c r="G136" i="9"/>
  <c r="H136" i="9"/>
  <c r="I136" i="9"/>
  <c r="J136" i="9"/>
  <c r="U136" i="9"/>
  <c r="AL136" i="9"/>
  <c r="D137" i="9"/>
  <c r="E137" i="9"/>
  <c r="F137" i="9"/>
  <c r="G137" i="9"/>
  <c r="H137" i="9"/>
  <c r="I137" i="9"/>
  <c r="J137" i="9"/>
  <c r="U137" i="9"/>
  <c r="AL137" i="9"/>
  <c r="D138" i="9"/>
  <c r="E138" i="9"/>
  <c r="F138" i="9"/>
  <c r="G138" i="9"/>
  <c r="H138" i="9"/>
  <c r="I138" i="9"/>
  <c r="J138" i="9"/>
  <c r="U138" i="9"/>
  <c r="AL138" i="9"/>
  <c r="D139" i="9"/>
  <c r="E139" i="9"/>
  <c r="F139" i="9"/>
  <c r="G139" i="9"/>
  <c r="H139" i="9"/>
  <c r="I139" i="9"/>
  <c r="J139" i="9"/>
  <c r="U139" i="9"/>
  <c r="AL139" i="9"/>
  <c r="D140" i="9"/>
  <c r="E140" i="9"/>
  <c r="F140" i="9"/>
  <c r="G140" i="9"/>
  <c r="H140" i="9"/>
  <c r="I140" i="9"/>
  <c r="J140" i="9"/>
  <c r="U140" i="9"/>
  <c r="AL140" i="9"/>
  <c r="D141" i="9"/>
  <c r="E141" i="9"/>
  <c r="F141" i="9"/>
  <c r="G141" i="9"/>
  <c r="H141" i="9"/>
  <c r="I141" i="9"/>
  <c r="J141" i="9"/>
  <c r="U141" i="9"/>
  <c r="AL141" i="9"/>
  <c r="D142" i="9"/>
  <c r="E142" i="9"/>
  <c r="F142" i="9"/>
  <c r="G142" i="9"/>
  <c r="H142" i="9"/>
  <c r="I142" i="9"/>
  <c r="J142" i="9"/>
  <c r="U142" i="9"/>
  <c r="AL142" i="9"/>
  <c r="D143" i="9"/>
  <c r="E143" i="9"/>
  <c r="F143" i="9"/>
  <c r="G143" i="9"/>
  <c r="H143" i="9"/>
  <c r="I143" i="9"/>
  <c r="J143" i="9"/>
  <c r="U143" i="9"/>
  <c r="AL143" i="9"/>
  <c r="D144" i="9"/>
  <c r="E144" i="9"/>
  <c r="F144" i="9"/>
  <c r="G144" i="9"/>
  <c r="H144" i="9"/>
  <c r="I144" i="9"/>
  <c r="J144" i="9"/>
  <c r="U144" i="9"/>
  <c r="AL144" i="9"/>
  <c r="D145" i="9"/>
  <c r="E145" i="9"/>
  <c r="F145" i="9"/>
  <c r="G145" i="9"/>
  <c r="H145" i="9"/>
  <c r="I145" i="9"/>
  <c r="J145" i="9"/>
  <c r="U145" i="9"/>
  <c r="AL145" i="9"/>
  <c r="D146" i="9"/>
  <c r="E146" i="9"/>
  <c r="F146" i="9"/>
  <c r="G146" i="9"/>
  <c r="H146" i="9"/>
  <c r="I146" i="9"/>
  <c r="J146" i="9"/>
  <c r="U146" i="9"/>
  <c r="AL146" i="9"/>
  <c r="D147" i="9"/>
  <c r="E147" i="9"/>
  <c r="F147" i="9"/>
  <c r="G147" i="9"/>
  <c r="H147" i="9"/>
  <c r="I147" i="9"/>
  <c r="J147" i="9"/>
  <c r="U147" i="9"/>
  <c r="AL147" i="9"/>
  <c r="D148" i="9"/>
  <c r="E148" i="9"/>
  <c r="F148" i="9"/>
  <c r="G148" i="9"/>
  <c r="H148" i="9"/>
  <c r="I148" i="9"/>
  <c r="J148" i="9"/>
  <c r="U148" i="9"/>
  <c r="AL148" i="9"/>
  <c r="D149" i="9"/>
  <c r="E149" i="9"/>
  <c r="F149" i="9"/>
  <c r="G149" i="9"/>
  <c r="H149" i="9"/>
  <c r="I149" i="9"/>
  <c r="J149" i="9"/>
  <c r="U149" i="9"/>
  <c r="AL149" i="9"/>
  <c r="D150" i="9"/>
  <c r="E150" i="9"/>
  <c r="F150" i="9"/>
  <c r="G150" i="9"/>
  <c r="H150" i="9"/>
  <c r="I150" i="9"/>
  <c r="J150" i="9"/>
  <c r="U150" i="9"/>
  <c r="AL150" i="9"/>
  <c r="D151" i="9"/>
  <c r="E151" i="9"/>
  <c r="F151" i="9"/>
  <c r="G151" i="9"/>
  <c r="H151" i="9"/>
  <c r="I151" i="9"/>
  <c r="J151" i="9"/>
  <c r="U151" i="9"/>
  <c r="AL151" i="9"/>
  <c r="D152" i="9"/>
  <c r="E152" i="9"/>
  <c r="F152" i="9"/>
  <c r="G152" i="9"/>
  <c r="H152" i="9"/>
  <c r="I152" i="9"/>
  <c r="J152" i="9"/>
  <c r="U152" i="9"/>
  <c r="AL152" i="9"/>
  <c r="D153" i="9"/>
  <c r="E153" i="9"/>
  <c r="F153" i="9"/>
  <c r="G153" i="9"/>
  <c r="H153" i="9"/>
  <c r="I153" i="9"/>
  <c r="J153" i="9"/>
  <c r="U153" i="9"/>
  <c r="AL153" i="9"/>
  <c r="D154" i="9"/>
  <c r="E154" i="9"/>
  <c r="F154" i="9"/>
  <c r="G154" i="9"/>
  <c r="H154" i="9"/>
  <c r="I154" i="9"/>
  <c r="J154" i="9"/>
  <c r="U154" i="9"/>
  <c r="AL154" i="9"/>
  <c r="D155" i="9"/>
  <c r="E155" i="9"/>
  <c r="F155" i="9"/>
  <c r="G155" i="9"/>
  <c r="H155" i="9"/>
  <c r="I155" i="9"/>
  <c r="J155" i="9"/>
  <c r="U155" i="9"/>
  <c r="AL155" i="9"/>
  <c r="D156" i="9"/>
  <c r="E156" i="9"/>
  <c r="F156" i="9"/>
  <c r="G156" i="9"/>
  <c r="H156" i="9"/>
  <c r="I156" i="9"/>
  <c r="J156" i="9"/>
  <c r="U156" i="9"/>
  <c r="AL156" i="9"/>
  <c r="D157" i="9"/>
  <c r="E157" i="9"/>
  <c r="F157" i="9"/>
  <c r="G157" i="9"/>
  <c r="H157" i="9"/>
  <c r="I157" i="9"/>
  <c r="J157" i="9"/>
  <c r="U157" i="9"/>
  <c r="AL157" i="9"/>
  <c r="D158" i="9"/>
  <c r="E158" i="9"/>
  <c r="F158" i="9"/>
  <c r="G158" i="9"/>
  <c r="H158" i="9"/>
  <c r="I158" i="9"/>
  <c r="J158" i="9"/>
  <c r="U158" i="9"/>
  <c r="AL158" i="9"/>
  <c r="D159" i="9"/>
  <c r="E159" i="9"/>
  <c r="F159" i="9"/>
  <c r="G159" i="9"/>
  <c r="H159" i="9"/>
  <c r="I159" i="9"/>
  <c r="J159" i="9"/>
  <c r="U159" i="9"/>
  <c r="AL159" i="9"/>
  <c r="D160" i="9"/>
  <c r="E160" i="9"/>
  <c r="F160" i="9"/>
  <c r="G160" i="9"/>
  <c r="H160" i="9"/>
  <c r="I160" i="9"/>
  <c r="J160" i="9"/>
  <c r="U160" i="9"/>
  <c r="AL160" i="9"/>
  <c r="D161" i="9"/>
  <c r="E161" i="9"/>
  <c r="F161" i="9"/>
  <c r="G161" i="9"/>
  <c r="H161" i="9"/>
  <c r="I161" i="9"/>
  <c r="J161" i="9"/>
  <c r="U161" i="9"/>
  <c r="AL161" i="9"/>
  <c r="D162" i="9"/>
  <c r="E162" i="9"/>
  <c r="F162" i="9"/>
  <c r="G162" i="9"/>
  <c r="H162" i="9"/>
  <c r="I162" i="9"/>
  <c r="J162" i="9"/>
  <c r="U162" i="9"/>
  <c r="AL162" i="9"/>
  <c r="D163" i="9"/>
  <c r="E163" i="9"/>
  <c r="F163" i="9"/>
  <c r="G163" i="9"/>
  <c r="H163" i="9"/>
  <c r="I163" i="9"/>
  <c r="J163" i="9"/>
  <c r="U163" i="9"/>
  <c r="AL163" i="9"/>
  <c r="D164" i="9"/>
  <c r="E164" i="9"/>
  <c r="F164" i="9"/>
  <c r="G164" i="9"/>
  <c r="H164" i="9"/>
  <c r="I164" i="9"/>
  <c r="J164" i="9"/>
  <c r="U164" i="9"/>
  <c r="AL164" i="9"/>
  <c r="D165" i="9"/>
  <c r="E165" i="9"/>
  <c r="F165" i="9"/>
  <c r="G165" i="9"/>
  <c r="H165" i="9"/>
  <c r="I165" i="9"/>
  <c r="J165" i="9"/>
  <c r="U165" i="9"/>
  <c r="AL165" i="9"/>
  <c r="D166" i="9"/>
  <c r="E166" i="9"/>
  <c r="F166" i="9"/>
  <c r="G166" i="9"/>
  <c r="H166" i="9"/>
  <c r="I166" i="9"/>
  <c r="J166" i="9"/>
  <c r="U166" i="9"/>
  <c r="AL166" i="9"/>
  <c r="D167" i="9"/>
  <c r="E167" i="9"/>
  <c r="F167" i="9"/>
  <c r="G167" i="9"/>
  <c r="H167" i="9"/>
  <c r="I167" i="9"/>
  <c r="J167" i="9"/>
  <c r="U167" i="9"/>
  <c r="AL167" i="9"/>
  <c r="D168" i="9"/>
  <c r="E168" i="9"/>
  <c r="F168" i="9"/>
  <c r="G168" i="9"/>
  <c r="H168" i="9"/>
  <c r="I168" i="9"/>
  <c r="J168" i="9"/>
  <c r="U168" i="9"/>
  <c r="AL168" i="9"/>
  <c r="D169" i="9"/>
  <c r="E169" i="9"/>
  <c r="F169" i="9"/>
  <c r="G169" i="9"/>
  <c r="H169" i="9"/>
  <c r="I169" i="9"/>
  <c r="J169" i="9"/>
  <c r="U169" i="9"/>
  <c r="AL169" i="9"/>
  <c r="D170" i="9"/>
  <c r="E170" i="9"/>
  <c r="F170" i="9"/>
  <c r="G170" i="9"/>
  <c r="H170" i="9"/>
  <c r="I170" i="9"/>
  <c r="J170" i="9"/>
  <c r="U170" i="9"/>
  <c r="AL170" i="9"/>
  <c r="D171" i="9"/>
  <c r="E171" i="9"/>
  <c r="F171" i="9"/>
  <c r="G171" i="9"/>
  <c r="H171" i="9"/>
  <c r="I171" i="9"/>
  <c r="J171" i="9"/>
  <c r="U171" i="9"/>
  <c r="AL171" i="9"/>
  <c r="D172" i="9"/>
  <c r="E172" i="9"/>
  <c r="F172" i="9"/>
  <c r="G172" i="9"/>
  <c r="H172" i="9"/>
  <c r="I172" i="9"/>
  <c r="J172" i="9"/>
  <c r="U172" i="9"/>
  <c r="AL172" i="9"/>
  <c r="AL4" i="8"/>
  <c r="AL5" i="8"/>
  <c r="AL6" i="8"/>
  <c r="AL7" i="8"/>
  <c r="AL8" i="8"/>
  <c r="D9" i="8"/>
  <c r="E9" i="8"/>
  <c r="F9" i="8"/>
  <c r="G9" i="8"/>
  <c r="H9" i="8"/>
  <c r="I9" i="8"/>
  <c r="J9" i="8"/>
  <c r="U9" i="8"/>
  <c r="AL9" i="8"/>
  <c r="D10" i="8"/>
  <c r="E10" i="8"/>
  <c r="F10" i="8"/>
  <c r="G10" i="8"/>
  <c r="H10" i="8"/>
  <c r="I10" i="8"/>
  <c r="J10" i="8"/>
  <c r="U10" i="8"/>
  <c r="AL10" i="8"/>
  <c r="D11" i="8"/>
  <c r="E11" i="8"/>
  <c r="F11" i="8"/>
  <c r="G11" i="8"/>
  <c r="H11" i="8"/>
  <c r="I11" i="8"/>
  <c r="J11" i="8"/>
  <c r="U11" i="8"/>
  <c r="AL11" i="8"/>
  <c r="D12" i="8"/>
  <c r="E12" i="8"/>
  <c r="F12" i="8"/>
  <c r="G12" i="8"/>
  <c r="H12" i="8"/>
  <c r="I12" i="8"/>
  <c r="J12" i="8"/>
  <c r="U12" i="8"/>
  <c r="AL12" i="8"/>
  <c r="D13" i="8"/>
  <c r="E13" i="8"/>
  <c r="F13" i="8"/>
  <c r="G13" i="8"/>
  <c r="H13" i="8"/>
  <c r="I13" i="8"/>
  <c r="J13" i="8"/>
  <c r="U13" i="8"/>
  <c r="AL13" i="8"/>
  <c r="D14" i="8"/>
  <c r="E14" i="8"/>
  <c r="F14" i="8"/>
  <c r="G14" i="8"/>
  <c r="H14" i="8"/>
  <c r="I14" i="8"/>
  <c r="J14" i="8"/>
  <c r="U14" i="8"/>
  <c r="AL14" i="8"/>
  <c r="D15" i="8"/>
  <c r="E15" i="8"/>
  <c r="F15" i="8"/>
  <c r="G15" i="8"/>
  <c r="H15" i="8"/>
  <c r="I15" i="8"/>
  <c r="J15" i="8"/>
  <c r="U15" i="8"/>
  <c r="AL15" i="8"/>
  <c r="D16" i="8"/>
  <c r="E16" i="8"/>
  <c r="F16" i="8"/>
  <c r="G16" i="8"/>
  <c r="H16" i="8"/>
  <c r="I16" i="8"/>
  <c r="J16" i="8"/>
  <c r="U16" i="8"/>
  <c r="AL16" i="8"/>
  <c r="D17" i="8"/>
  <c r="E17" i="8"/>
  <c r="F17" i="8"/>
  <c r="G17" i="8"/>
  <c r="H17" i="8"/>
  <c r="I17" i="8"/>
  <c r="J17" i="8"/>
  <c r="U17" i="8"/>
  <c r="AL17" i="8"/>
  <c r="D18" i="8"/>
  <c r="E18" i="8"/>
  <c r="F18" i="8"/>
  <c r="G18" i="8"/>
  <c r="H18" i="8"/>
  <c r="I18" i="8"/>
  <c r="J18" i="8"/>
  <c r="U18" i="8"/>
  <c r="AL18" i="8"/>
  <c r="D19" i="8"/>
  <c r="E19" i="8"/>
  <c r="F19" i="8"/>
  <c r="G19" i="8"/>
  <c r="H19" i="8"/>
  <c r="I19" i="8"/>
  <c r="J19" i="8"/>
  <c r="U19" i="8"/>
  <c r="AL19" i="8"/>
  <c r="D20" i="8"/>
  <c r="E20" i="8"/>
  <c r="F20" i="8"/>
  <c r="G20" i="8"/>
  <c r="H20" i="8"/>
  <c r="I20" i="8"/>
  <c r="J20" i="8"/>
  <c r="U20" i="8"/>
  <c r="AL20" i="8"/>
  <c r="D21" i="8"/>
  <c r="E21" i="8"/>
  <c r="F21" i="8"/>
  <c r="G21" i="8"/>
  <c r="H21" i="8"/>
  <c r="I21" i="8"/>
  <c r="J21" i="8"/>
  <c r="U21" i="8"/>
  <c r="AL21" i="8"/>
  <c r="D22" i="8"/>
  <c r="E22" i="8"/>
  <c r="F22" i="8"/>
  <c r="G22" i="8"/>
  <c r="H22" i="8"/>
  <c r="I22" i="8"/>
  <c r="J22" i="8"/>
  <c r="U22" i="8"/>
  <c r="AL22" i="8"/>
  <c r="D23" i="8"/>
  <c r="E23" i="8"/>
  <c r="F23" i="8"/>
  <c r="G23" i="8"/>
  <c r="H23" i="8"/>
  <c r="I23" i="8"/>
  <c r="J23" i="8"/>
  <c r="U23" i="8"/>
  <c r="AL23" i="8"/>
  <c r="D24" i="8"/>
  <c r="E24" i="8"/>
  <c r="F24" i="8"/>
  <c r="G24" i="8"/>
  <c r="H24" i="8"/>
  <c r="I24" i="8"/>
  <c r="J24" i="8"/>
  <c r="U24" i="8"/>
  <c r="AL24" i="8"/>
  <c r="D25" i="8"/>
  <c r="E25" i="8"/>
  <c r="F25" i="8"/>
  <c r="G25" i="8"/>
  <c r="H25" i="8"/>
  <c r="I25" i="8"/>
  <c r="J25" i="8"/>
  <c r="U25" i="8"/>
  <c r="AL25" i="8"/>
  <c r="D26" i="8"/>
  <c r="E26" i="8"/>
  <c r="F26" i="8"/>
  <c r="G26" i="8"/>
  <c r="H26" i="8"/>
  <c r="I26" i="8"/>
  <c r="J26" i="8"/>
  <c r="U26" i="8"/>
  <c r="AL26" i="8"/>
  <c r="D27" i="8"/>
  <c r="E27" i="8"/>
  <c r="F27" i="8"/>
  <c r="G27" i="8"/>
  <c r="H27" i="8"/>
  <c r="I27" i="8"/>
  <c r="J27" i="8"/>
  <c r="U27" i="8"/>
  <c r="AL27" i="8"/>
  <c r="D28" i="8"/>
  <c r="E28" i="8"/>
  <c r="F28" i="8"/>
  <c r="G28" i="8"/>
  <c r="H28" i="8"/>
  <c r="I28" i="8"/>
  <c r="J28" i="8"/>
  <c r="U28" i="8"/>
  <c r="AL28" i="8"/>
  <c r="D29" i="8"/>
  <c r="E29" i="8"/>
  <c r="F29" i="8"/>
  <c r="G29" i="8"/>
  <c r="H29" i="8"/>
  <c r="I29" i="8"/>
  <c r="J29" i="8"/>
  <c r="U29" i="8"/>
  <c r="AL29" i="8"/>
  <c r="D30" i="8"/>
  <c r="E30" i="8"/>
  <c r="F30" i="8"/>
  <c r="G30" i="8"/>
  <c r="H30" i="8"/>
  <c r="I30" i="8"/>
  <c r="J30" i="8"/>
  <c r="U30" i="8"/>
  <c r="AL30" i="8"/>
  <c r="D31" i="8"/>
  <c r="E31" i="8"/>
  <c r="F31" i="8"/>
  <c r="G31" i="8"/>
  <c r="H31" i="8"/>
  <c r="I31" i="8"/>
  <c r="J31" i="8"/>
  <c r="U31" i="8"/>
  <c r="AL31" i="8"/>
  <c r="D32" i="8"/>
  <c r="E32" i="8"/>
  <c r="F32" i="8"/>
  <c r="G32" i="8"/>
  <c r="H32" i="8"/>
  <c r="I32" i="8"/>
  <c r="J32" i="8"/>
  <c r="U32" i="8"/>
  <c r="AL32" i="8"/>
  <c r="D33" i="8"/>
  <c r="E33" i="8"/>
  <c r="F33" i="8"/>
  <c r="G33" i="8"/>
  <c r="H33" i="8"/>
  <c r="I33" i="8"/>
  <c r="J33" i="8"/>
  <c r="U33" i="8"/>
  <c r="AL33" i="8"/>
  <c r="D34" i="8"/>
  <c r="E34" i="8"/>
  <c r="F34" i="8"/>
  <c r="G34" i="8"/>
  <c r="H34" i="8"/>
  <c r="I34" i="8"/>
  <c r="J34" i="8"/>
  <c r="U34" i="8"/>
  <c r="AL34" i="8"/>
  <c r="D35" i="8"/>
  <c r="E35" i="8"/>
  <c r="F35" i="8"/>
  <c r="G35" i="8"/>
  <c r="H35" i="8"/>
  <c r="I35" i="8"/>
  <c r="J35" i="8"/>
  <c r="U35" i="8"/>
  <c r="AL35" i="8"/>
  <c r="D36" i="8"/>
  <c r="E36" i="8"/>
  <c r="F36" i="8"/>
  <c r="G36" i="8"/>
  <c r="H36" i="8"/>
  <c r="I36" i="8"/>
  <c r="J36" i="8"/>
  <c r="U36" i="8"/>
  <c r="AL36" i="8"/>
  <c r="D37" i="8"/>
  <c r="E37" i="8"/>
  <c r="F37" i="8"/>
  <c r="G37" i="8"/>
  <c r="H37" i="8"/>
  <c r="I37" i="8"/>
  <c r="J37" i="8"/>
  <c r="U37" i="8"/>
  <c r="AL37" i="8"/>
  <c r="D38" i="8"/>
  <c r="E38" i="8"/>
  <c r="F38" i="8"/>
  <c r="G38" i="8"/>
  <c r="H38" i="8"/>
  <c r="I38" i="8"/>
  <c r="J38" i="8"/>
  <c r="U38" i="8"/>
  <c r="AL38" i="8"/>
  <c r="D39" i="8"/>
  <c r="E39" i="8"/>
  <c r="F39" i="8"/>
  <c r="G39" i="8"/>
  <c r="H39" i="8"/>
  <c r="I39" i="8"/>
  <c r="J39" i="8"/>
  <c r="U39" i="8"/>
  <c r="AL39" i="8"/>
  <c r="D40" i="8"/>
  <c r="E40" i="8"/>
  <c r="F40" i="8"/>
  <c r="G40" i="8"/>
  <c r="H40" i="8"/>
  <c r="I40" i="8"/>
  <c r="J40" i="8"/>
  <c r="U40" i="8"/>
  <c r="AL40" i="8"/>
  <c r="D41" i="8"/>
  <c r="E41" i="8"/>
  <c r="F41" i="8"/>
  <c r="G41" i="8"/>
  <c r="H41" i="8"/>
  <c r="I41" i="8"/>
  <c r="J41" i="8"/>
  <c r="U41" i="8"/>
  <c r="AL41" i="8"/>
  <c r="D42" i="8"/>
  <c r="E42" i="8"/>
  <c r="F42" i="8"/>
  <c r="G42" i="8"/>
  <c r="H42" i="8"/>
  <c r="I42" i="8"/>
  <c r="J42" i="8"/>
  <c r="U42" i="8"/>
  <c r="AL42" i="8"/>
  <c r="D43" i="8"/>
  <c r="E43" i="8"/>
  <c r="F43" i="8"/>
  <c r="G43" i="8"/>
  <c r="H43" i="8"/>
  <c r="I43" i="8"/>
  <c r="J43" i="8"/>
  <c r="U43" i="8"/>
  <c r="AL43" i="8"/>
  <c r="D44" i="8"/>
  <c r="E44" i="8"/>
  <c r="F44" i="8"/>
  <c r="G44" i="8"/>
  <c r="H44" i="8"/>
  <c r="I44" i="8"/>
  <c r="J44" i="8"/>
  <c r="U44" i="8"/>
  <c r="AL44" i="8"/>
  <c r="D45" i="8"/>
  <c r="E45" i="8"/>
  <c r="F45" i="8"/>
  <c r="G45" i="8"/>
  <c r="H45" i="8"/>
  <c r="I45" i="8"/>
  <c r="J45" i="8"/>
  <c r="U45" i="8"/>
  <c r="AL45" i="8"/>
  <c r="D46" i="8"/>
  <c r="E46" i="8"/>
  <c r="F46" i="8"/>
  <c r="G46" i="8"/>
  <c r="H46" i="8"/>
  <c r="I46" i="8"/>
  <c r="J46" i="8"/>
  <c r="U46" i="8"/>
  <c r="AL46" i="8"/>
  <c r="D47" i="8"/>
  <c r="E47" i="8"/>
  <c r="F47" i="8"/>
  <c r="G47" i="8"/>
  <c r="H47" i="8"/>
  <c r="I47" i="8"/>
  <c r="J47" i="8"/>
  <c r="U47" i="8"/>
  <c r="AL47" i="8"/>
  <c r="D48" i="8"/>
  <c r="E48" i="8"/>
  <c r="F48" i="8"/>
  <c r="G48" i="8"/>
  <c r="H48" i="8"/>
  <c r="I48" i="8"/>
  <c r="J48" i="8"/>
  <c r="U48" i="8"/>
  <c r="AL48" i="8"/>
  <c r="D49" i="8"/>
  <c r="E49" i="8"/>
  <c r="F49" i="8"/>
  <c r="G49" i="8"/>
  <c r="H49" i="8"/>
  <c r="I49" i="8"/>
  <c r="J49" i="8"/>
  <c r="U49" i="8"/>
  <c r="AL49" i="8"/>
  <c r="D50" i="8"/>
  <c r="E50" i="8"/>
  <c r="F50" i="8"/>
  <c r="G50" i="8"/>
  <c r="H50" i="8"/>
  <c r="I50" i="8"/>
  <c r="J50" i="8"/>
  <c r="U50" i="8"/>
  <c r="AL50" i="8"/>
  <c r="D51" i="8"/>
  <c r="E51" i="8"/>
  <c r="F51" i="8"/>
  <c r="G51" i="8"/>
  <c r="H51" i="8"/>
  <c r="I51" i="8"/>
  <c r="J51" i="8"/>
  <c r="U51" i="8"/>
  <c r="AL51" i="8"/>
  <c r="D52" i="8"/>
  <c r="E52" i="8"/>
  <c r="F52" i="8"/>
  <c r="G52" i="8"/>
  <c r="H52" i="8"/>
  <c r="I52" i="8"/>
  <c r="J52" i="8"/>
  <c r="U52" i="8"/>
  <c r="AL52" i="8"/>
  <c r="D53" i="8"/>
  <c r="E53" i="8"/>
  <c r="F53" i="8"/>
  <c r="G53" i="8"/>
  <c r="H53" i="8"/>
  <c r="I53" i="8"/>
  <c r="J53" i="8"/>
  <c r="U53" i="8"/>
  <c r="AL53" i="8"/>
  <c r="D54" i="8"/>
  <c r="E54" i="8"/>
  <c r="F54" i="8"/>
  <c r="G54" i="8"/>
  <c r="H54" i="8"/>
  <c r="I54" i="8"/>
  <c r="J54" i="8"/>
  <c r="U54" i="8"/>
  <c r="AL54" i="8"/>
  <c r="D55" i="8"/>
  <c r="E55" i="8"/>
  <c r="F55" i="8"/>
  <c r="G55" i="8"/>
  <c r="H55" i="8"/>
  <c r="I55" i="8"/>
  <c r="J55" i="8"/>
  <c r="U55" i="8"/>
  <c r="AL55" i="8"/>
  <c r="D56" i="8"/>
  <c r="E56" i="8"/>
  <c r="F56" i="8"/>
  <c r="G56" i="8"/>
  <c r="H56" i="8"/>
  <c r="I56" i="8"/>
  <c r="J56" i="8"/>
  <c r="U56" i="8"/>
  <c r="AL56" i="8"/>
  <c r="D57" i="8"/>
  <c r="E57" i="8"/>
  <c r="F57" i="8"/>
  <c r="G57" i="8"/>
  <c r="H57" i="8"/>
  <c r="I57" i="8"/>
  <c r="J57" i="8"/>
  <c r="U57" i="8"/>
  <c r="AL57" i="8"/>
  <c r="D58" i="8"/>
  <c r="E58" i="8"/>
  <c r="F58" i="8"/>
  <c r="G58" i="8"/>
  <c r="H58" i="8"/>
  <c r="I58" i="8"/>
  <c r="J58" i="8"/>
  <c r="U58" i="8"/>
  <c r="AL58" i="8"/>
  <c r="D59" i="8"/>
  <c r="E59" i="8"/>
  <c r="F59" i="8"/>
  <c r="G59" i="8"/>
  <c r="H59" i="8"/>
  <c r="I59" i="8"/>
  <c r="J59" i="8"/>
  <c r="U59" i="8"/>
  <c r="AL59" i="8"/>
  <c r="D60" i="8"/>
  <c r="E60" i="8"/>
  <c r="F60" i="8"/>
  <c r="G60" i="8"/>
  <c r="H60" i="8"/>
  <c r="I60" i="8"/>
  <c r="J60" i="8"/>
  <c r="U60" i="8"/>
  <c r="AL60" i="8"/>
  <c r="D61" i="8"/>
  <c r="E61" i="8"/>
  <c r="F61" i="8"/>
  <c r="G61" i="8"/>
  <c r="H61" i="8"/>
  <c r="I61" i="8"/>
  <c r="J61" i="8"/>
  <c r="U61" i="8"/>
  <c r="AL61" i="8"/>
  <c r="D62" i="8"/>
  <c r="E62" i="8"/>
  <c r="F62" i="8"/>
  <c r="G62" i="8"/>
  <c r="H62" i="8"/>
  <c r="I62" i="8"/>
  <c r="J62" i="8"/>
  <c r="U62" i="8"/>
  <c r="AL62" i="8"/>
  <c r="D63" i="8"/>
  <c r="E63" i="8"/>
  <c r="F63" i="8"/>
  <c r="G63" i="8"/>
  <c r="H63" i="8"/>
  <c r="I63" i="8"/>
  <c r="J63" i="8"/>
  <c r="U63" i="8"/>
  <c r="AL63" i="8"/>
  <c r="D64" i="8"/>
  <c r="E64" i="8"/>
  <c r="F64" i="8"/>
  <c r="G64" i="8"/>
  <c r="H64" i="8"/>
  <c r="I64" i="8"/>
  <c r="J64" i="8"/>
  <c r="U64" i="8"/>
  <c r="AL64" i="8"/>
  <c r="D65" i="8"/>
  <c r="E65" i="8"/>
  <c r="F65" i="8"/>
  <c r="G65" i="8"/>
  <c r="H65" i="8"/>
  <c r="I65" i="8"/>
  <c r="J65" i="8"/>
  <c r="U65" i="8"/>
  <c r="AL65" i="8"/>
  <c r="D66" i="8"/>
  <c r="E66" i="8"/>
  <c r="F66" i="8"/>
  <c r="G66" i="8"/>
  <c r="H66" i="8"/>
  <c r="I66" i="8"/>
  <c r="J66" i="8"/>
  <c r="U66" i="8"/>
  <c r="AL66" i="8"/>
  <c r="D67" i="8"/>
  <c r="E67" i="8"/>
  <c r="F67" i="8"/>
  <c r="G67" i="8"/>
  <c r="H67" i="8"/>
  <c r="I67" i="8"/>
  <c r="J67" i="8"/>
  <c r="U67" i="8"/>
  <c r="AL67" i="8"/>
  <c r="D68" i="8"/>
  <c r="E68" i="8"/>
  <c r="F68" i="8"/>
  <c r="G68" i="8"/>
  <c r="H68" i="8"/>
  <c r="I68" i="8"/>
  <c r="J68" i="8"/>
  <c r="U68" i="8"/>
  <c r="AL68" i="8"/>
  <c r="D69" i="8"/>
  <c r="E69" i="8"/>
  <c r="F69" i="8"/>
  <c r="G69" i="8"/>
  <c r="H69" i="8"/>
  <c r="I69" i="8"/>
  <c r="J69" i="8"/>
  <c r="U69" i="8"/>
  <c r="AL69" i="8"/>
  <c r="D70" i="8"/>
  <c r="E70" i="8"/>
  <c r="F70" i="8"/>
  <c r="G70" i="8"/>
  <c r="H70" i="8"/>
  <c r="I70" i="8"/>
  <c r="J70" i="8"/>
  <c r="U70" i="8"/>
  <c r="AL70" i="8"/>
  <c r="D71" i="8"/>
  <c r="E71" i="8"/>
  <c r="F71" i="8"/>
  <c r="G71" i="8"/>
  <c r="H71" i="8"/>
  <c r="I71" i="8"/>
  <c r="J71" i="8"/>
  <c r="U71" i="8"/>
  <c r="AL71" i="8"/>
  <c r="D72" i="8"/>
  <c r="E72" i="8"/>
  <c r="F72" i="8"/>
  <c r="G72" i="8"/>
  <c r="H72" i="8"/>
  <c r="I72" i="8"/>
  <c r="J72" i="8"/>
  <c r="U72" i="8"/>
  <c r="AL72" i="8"/>
  <c r="D73" i="8"/>
  <c r="E73" i="8"/>
  <c r="F73" i="8"/>
  <c r="G73" i="8"/>
  <c r="H73" i="8"/>
  <c r="I73" i="8"/>
  <c r="J73" i="8"/>
  <c r="U73" i="8"/>
  <c r="AL73" i="8"/>
  <c r="D74" i="8"/>
  <c r="E74" i="8"/>
  <c r="F74" i="8"/>
  <c r="G74" i="8"/>
  <c r="H74" i="8"/>
  <c r="I74" i="8"/>
  <c r="J74" i="8"/>
  <c r="U74" i="8"/>
  <c r="AL74" i="8"/>
  <c r="D75" i="8"/>
  <c r="E75" i="8"/>
  <c r="F75" i="8"/>
  <c r="G75" i="8"/>
  <c r="H75" i="8"/>
  <c r="I75" i="8"/>
  <c r="J75" i="8"/>
  <c r="U75" i="8"/>
  <c r="AL75" i="8"/>
  <c r="D76" i="8"/>
  <c r="E76" i="8"/>
  <c r="F76" i="8"/>
  <c r="G76" i="8"/>
  <c r="H76" i="8"/>
  <c r="I76" i="8"/>
  <c r="J76" i="8"/>
  <c r="U76" i="8"/>
  <c r="AL76" i="8"/>
  <c r="D77" i="8"/>
  <c r="E77" i="8"/>
  <c r="F77" i="8"/>
  <c r="G77" i="8"/>
  <c r="H77" i="8"/>
  <c r="I77" i="8"/>
  <c r="J77" i="8"/>
  <c r="U77" i="8"/>
  <c r="AL77" i="8"/>
  <c r="D78" i="8"/>
  <c r="E78" i="8"/>
  <c r="F78" i="8"/>
  <c r="G78" i="8"/>
  <c r="H78" i="8"/>
  <c r="I78" i="8"/>
  <c r="J78" i="8"/>
  <c r="U78" i="8"/>
  <c r="AL78" i="8"/>
  <c r="D79" i="8"/>
  <c r="E79" i="8"/>
  <c r="F79" i="8"/>
  <c r="G79" i="8"/>
  <c r="H79" i="8"/>
  <c r="I79" i="8"/>
  <c r="J79" i="8"/>
  <c r="U79" i="8"/>
  <c r="AL79" i="8"/>
  <c r="D80" i="8"/>
  <c r="E80" i="8"/>
  <c r="F80" i="8"/>
  <c r="G80" i="8"/>
  <c r="H80" i="8"/>
  <c r="I80" i="8"/>
  <c r="J80" i="8"/>
  <c r="U80" i="8"/>
  <c r="AL80" i="8"/>
  <c r="D81" i="8"/>
  <c r="E81" i="8"/>
  <c r="F81" i="8"/>
  <c r="G81" i="8"/>
  <c r="H81" i="8"/>
  <c r="I81" i="8"/>
  <c r="J81" i="8"/>
  <c r="U81" i="8"/>
  <c r="AL81" i="8"/>
  <c r="D82" i="8"/>
  <c r="E82" i="8"/>
  <c r="F82" i="8"/>
  <c r="G82" i="8"/>
  <c r="H82" i="8"/>
  <c r="I82" i="8"/>
  <c r="J82" i="8"/>
  <c r="U82" i="8"/>
  <c r="AL82" i="8"/>
  <c r="D83" i="8"/>
  <c r="E83" i="8"/>
  <c r="F83" i="8"/>
  <c r="G83" i="8"/>
  <c r="H83" i="8"/>
  <c r="I83" i="8"/>
  <c r="J83" i="8"/>
  <c r="U83" i="8"/>
  <c r="AL83" i="8"/>
  <c r="D84" i="8"/>
  <c r="E84" i="8"/>
  <c r="F84" i="8"/>
  <c r="G84" i="8"/>
  <c r="H84" i="8"/>
  <c r="I84" i="8"/>
  <c r="J84" i="8"/>
  <c r="U84" i="8"/>
  <c r="AL84" i="8"/>
  <c r="D85" i="8"/>
  <c r="E85" i="8"/>
  <c r="F85" i="8"/>
  <c r="G85" i="8"/>
  <c r="H85" i="8"/>
  <c r="I85" i="8"/>
  <c r="J85" i="8"/>
  <c r="U85" i="8"/>
  <c r="AL85" i="8"/>
  <c r="D86" i="8"/>
  <c r="E86" i="8"/>
  <c r="F86" i="8"/>
  <c r="G86" i="8"/>
  <c r="H86" i="8"/>
  <c r="I86" i="8"/>
  <c r="J86" i="8"/>
  <c r="U86" i="8"/>
  <c r="AL86" i="8"/>
  <c r="D87" i="8"/>
  <c r="E87" i="8"/>
  <c r="F87" i="8"/>
  <c r="G87" i="8"/>
  <c r="H87" i="8"/>
  <c r="I87" i="8"/>
  <c r="J87" i="8"/>
  <c r="U87" i="8"/>
  <c r="AL87" i="8"/>
  <c r="D88" i="8"/>
  <c r="E88" i="8"/>
  <c r="F88" i="8"/>
  <c r="G88" i="8"/>
  <c r="H88" i="8"/>
  <c r="I88" i="8"/>
  <c r="J88" i="8"/>
  <c r="U88" i="8"/>
  <c r="AL88" i="8"/>
  <c r="D89" i="8"/>
  <c r="E89" i="8"/>
  <c r="F89" i="8"/>
  <c r="G89" i="8"/>
  <c r="H89" i="8"/>
  <c r="I89" i="8"/>
  <c r="J89" i="8"/>
  <c r="U89" i="8"/>
  <c r="AL89" i="8"/>
  <c r="D90" i="8"/>
  <c r="E90" i="8"/>
  <c r="F90" i="8"/>
  <c r="G90" i="8"/>
  <c r="H90" i="8"/>
  <c r="I90" i="8"/>
  <c r="J90" i="8"/>
  <c r="U90" i="8"/>
  <c r="AL90" i="8"/>
  <c r="D91" i="8"/>
  <c r="E91" i="8"/>
  <c r="F91" i="8"/>
  <c r="G91" i="8"/>
  <c r="H91" i="8"/>
  <c r="I91" i="8"/>
  <c r="J91" i="8"/>
  <c r="U91" i="8"/>
  <c r="AL91" i="8"/>
  <c r="D92" i="8"/>
  <c r="E92" i="8"/>
  <c r="F92" i="8"/>
  <c r="G92" i="8"/>
  <c r="H92" i="8"/>
  <c r="I92" i="8"/>
  <c r="J92" i="8"/>
  <c r="U92" i="8"/>
  <c r="AL92" i="8"/>
  <c r="D93" i="8"/>
  <c r="E93" i="8"/>
  <c r="F93" i="8"/>
  <c r="G93" i="8"/>
  <c r="H93" i="8"/>
  <c r="I93" i="8"/>
  <c r="J93" i="8"/>
  <c r="U93" i="8"/>
  <c r="AL93" i="8"/>
  <c r="D94" i="8"/>
  <c r="E94" i="8"/>
  <c r="F94" i="8"/>
  <c r="G94" i="8"/>
  <c r="H94" i="8"/>
  <c r="I94" i="8"/>
  <c r="J94" i="8"/>
  <c r="U94" i="8"/>
  <c r="AL94" i="8"/>
  <c r="D95" i="8"/>
  <c r="E95" i="8"/>
  <c r="F95" i="8"/>
  <c r="G95" i="8"/>
  <c r="H95" i="8"/>
  <c r="I95" i="8"/>
  <c r="J95" i="8"/>
  <c r="U95" i="8"/>
  <c r="AL95" i="8"/>
  <c r="D96" i="8"/>
  <c r="E96" i="8"/>
  <c r="F96" i="8"/>
  <c r="G96" i="8"/>
  <c r="H96" i="8"/>
  <c r="I96" i="8"/>
  <c r="J96" i="8"/>
  <c r="U96" i="8"/>
  <c r="AL96" i="8"/>
  <c r="D97" i="8"/>
  <c r="E97" i="8"/>
  <c r="F97" i="8"/>
  <c r="G97" i="8"/>
  <c r="H97" i="8"/>
  <c r="I97" i="8"/>
  <c r="J97" i="8"/>
  <c r="U97" i="8"/>
  <c r="AL97" i="8"/>
  <c r="D98" i="8"/>
  <c r="E98" i="8"/>
  <c r="F98" i="8"/>
  <c r="G98" i="8"/>
  <c r="H98" i="8"/>
  <c r="I98" i="8"/>
  <c r="J98" i="8"/>
  <c r="U98" i="8"/>
  <c r="AL98" i="8"/>
  <c r="D99" i="8"/>
  <c r="E99" i="8"/>
  <c r="F99" i="8"/>
  <c r="G99" i="8"/>
  <c r="H99" i="8"/>
  <c r="I99" i="8"/>
  <c r="J99" i="8"/>
  <c r="U99" i="8"/>
  <c r="AL99" i="8"/>
  <c r="D100" i="8"/>
  <c r="E100" i="8"/>
  <c r="F100" i="8"/>
  <c r="G100" i="8"/>
  <c r="H100" i="8"/>
  <c r="I100" i="8"/>
  <c r="J100" i="8"/>
  <c r="U100" i="8"/>
  <c r="AL100" i="8"/>
  <c r="D101" i="8"/>
  <c r="E101" i="8"/>
  <c r="F101" i="8"/>
  <c r="G101" i="8"/>
  <c r="H101" i="8"/>
  <c r="I101" i="8"/>
  <c r="J101" i="8"/>
  <c r="U101" i="8"/>
  <c r="AL101" i="8"/>
  <c r="D102" i="8"/>
  <c r="E102" i="8"/>
  <c r="F102" i="8"/>
  <c r="G102" i="8"/>
  <c r="H102" i="8"/>
  <c r="I102" i="8"/>
  <c r="J102" i="8"/>
  <c r="U102" i="8"/>
  <c r="AL102" i="8"/>
  <c r="D103" i="8"/>
  <c r="E103" i="8"/>
  <c r="F103" i="8"/>
  <c r="G103" i="8"/>
  <c r="H103" i="8"/>
  <c r="I103" i="8"/>
  <c r="J103" i="8"/>
  <c r="U103" i="8"/>
  <c r="AL103" i="8"/>
  <c r="D104" i="8"/>
  <c r="E104" i="8"/>
  <c r="F104" i="8"/>
  <c r="G104" i="8"/>
  <c r="H104" i="8"/>
  <c r="I104" i="8"/>
  <c r="J104" i="8"/>
  <c r="U104" i="8"/>
  <c r="AL104" i="8"/>
  <c r="D105" i="8"/>
  <c r="E105" i="8"/>
  <c r="F105" i="8"/>
  <c r="G105" i="8"/>
  <c r="H105" i="8"/>
  <c r="I105" i="8"/>
  <c r="J105" i="8"/>
  <c r="U105" i="8"/>
  <c r="AL105" i="8"/>
  <c r="D106" i="8"/>
  <c r="E106" i="8"/>
  <c r="F106" i="8"/>
  <c r="G106" i="8"/>
  <c r="H106" i="8"/>
  <c r="I106" i="8"/>
  <c r="J106" i="8"/>
  <c r="U106" i="8"/>
  <c r="AL106" i="8"/>
  <c r="D107" i="8"/>
  <c r="E107" i="8"/>
  <c r="F107" i="8"/>
  <c r="G107" i="8"/>
  <c r="H107" i="8"/>
  <c r="I107" i="8"/>
  <c r="J107" i="8"/>
  <c r="U107" i="8"/>
  <c r="AL107" i="8"/>
  <c r="D108" i="8"/>
  <c r="E108" i="8"/>
  <c r="F108" i="8"/>
  <c r="G108" i="8"/>
  <c r="H108" i="8"/>
  <c r="I108" i="8"/>
  <c r="J108" i="8"/>
  <c r="U108" i="8"/>
  <c r="AL108" i="8"/>
  <c r="D109" i="8"/>
  <c r="E109" i="8"/>
  <c r="F109" i="8"/>
  <c r="G109" i="8"/>
  <c r="H109" i="8"/>
  <c r="I109" i="8"/>
  <c r="J109" i="8"/>
  <c r="U109" i="8"/>
  <c r="AL109" i="8"/>
  <c r="D110" i="8"/>
  <c r="E110" i="8"/>
  <c r="F110" i="8"/>
  <c r="G110" i="8"/>
  <c r="H110" i="8"/>
  <c r="I110" i="8"/>
  <c r="J110" i="8"/>
  <c r="U110" i="8"/>
  <c r="AL110" i="8"/>
  <c r="D111" i="8"/>
  <c r="E111" i="8"/>
  <c r="F111" i="8"/>
  <c r="G111" i="8"/>
  <c r="H111" i="8"/>
  <c r="I111" i="8"/>
  <c r="J111" i="8"/>
  <c r="U111" i="8"/>
  <c r="AL111" i="8"/>
  <c r="D112" i="8"/>
  <c r="E112" i="8"/>
  <c r="F112" i="8"/>
  <c r="G112" i="8"/>
  <c r="H112" i="8"/>
  <c r="I112" i="8"/>
  <c r="J112" i="8"/>
  <c r="U112" i="8"/>
  <c r="AL112" i="8"/>
  <c r="D113" i="8"/>
  <c r="E113" i="8"/>
  <c r="F113" i="8"/>
  <c r="G113" i="8"/>
  <c r="H113" i="8"/>
  <c r="I113" i="8"/>
  <c r="J113" i="8"/>
  <c r="U113" i="8"/>
  <c r="AL113" i="8"/>
  <c r="D114" i="8"/>
  <c r="E114" i="8"/>
  <c r="F114" i="8"/>
  <c r="G114" i="8"/>
  <c r="H114" i="8"/>
  <c r="I114" i="8"/>
  <c r="J114" i="8"/>
  <c r="U114" i="8"/>
  <c r="AL114" i="8"/>
  <c r="D115" i="8"/>
  <c r="E115" i="8"/>
  <c r="F115" i="8"/>
  <c r="G115" i="8"/>
  <c r="H115" i="8"/>
  <c r="I115" i="8"/>
  <c r="J115" i="8"/>
  <c r="U115" i="8"/>
  <c r="AL115" i="8"/>
  <c r="D116" i="8"/>
  <c r="E116" i="8"/>
  <c r="F116" i="8"/>
  <c r="G116" i="8"/>
  <c r="H116" i="8"/>
  <c r="I116" i="8"/>
  <c r="J116" i="8"/>
  <c r="U116" i="8"/>
  <c r="AL116" i="8"/>
  <c r="D117" i="8"/>
  <c r="E117" i="8"/>
  <c r="F117" i="8"/>
  <c r="G117" i="8"/>
  <c r="H117" i="8"/>
  <c r="I117" i="8"/>
  <c r="J117" i="8"/>
  <c r="U117" i="8"/>
  <c r="AL117" i="8"/>
  <c r="D118" i="8"/>
  <c r="E118" i="8"/>
  <c r="F118" i="8"/>
  <c r="G118" i="8"/>
  <c r="H118" i="8"/>
  <c r="I118" i="8"/>
  <c r="J118" i="8"/>
  <c r="U118" i="8"/>
  <c r="AL118" i="8"/>
  <c r="D119" i="8"/>
  <c r="E119" i="8"/>
  <c r="F119" i="8"/>
  <c r="G119" i="8"/>
  <c r="H119" i="8"/>
  <c r="I119" i="8"/>
  <c r="J119" i="8"/>
  <c r="U119" i="8"/>
  <c r="AL119" i="8"/>
  <c r="D120" i="8"/>
  <c r="E120" i="8"/>
  <c r="F120" i="8"/>
  <c r="G120" i="8"/>
  <c r="H120" i="8"/>
  <c r="I120" i="8"/>
  <c r="J120" i="8"/>
  <c r="U120" i="8"/>
  <c r="AL120" i="8"/>
  <c r="D121" i="8"/>
  <c r="E121" i="8"/>
  <c r="F121" i="8"/>
  <c r="G121" i="8"/>
  <c r="H121" i="8"/>
  <c r="I121" i="8"/>
  <c r="J121" i="8"/>
  <c r="U121" i="8"/>
  <c r="AL121" i="8"/>
  <c r="D122" i="8"/>
  <c r="E122" i="8"/>
  <c r="F122" i="8"/>
  <c r="G122" i="8"/>
  <c r="H122" i="8"/>
  <c r="I122" i="8"/>
  <c r="J122" i="8"/>
  <c r="U122" i="8"/>
  <c r="AL122" i="8"/>
  <c r="D123" i="8"/>
  <c r="E123" i="8"/>
  <c r="F123" i="8"/>
  <c r="G123" i="8"/>
  <c r="H123" i="8"/>
  <c r="I123" i="8"/>
  <c r="J123" i="8"/>
  <c r="U123" i="8"/>
  <c r="AL123" i="8"/>
  <c r="D124" i="8"/>
  <c r="E124" i="8"/>
  <c r="F124" i="8"/>
  <c r="G124" i="8"/>
  <c r="H124" i="8"/>
  <c r="I124" i="8"/>
  <c r="J124" i="8"/>
  <c r="U124" i="8"/>
  <c r="AL124" i="8"/>
  <c r="D125" i="8"/>
  <c r="E125" i="8"/>
  <c r="F125" i="8"/>
  <c r="G125" i="8"/>
  <c r="H125" i="8"/>
  <c r="I125" i="8"/>
  <c r="J125" i="8"/>
  <c r="U125" i="8"/>
  <c r="AL125" i="8"/>
  <c r="D126" i="8"/>
  <c r="E126" i="8"/>
  <c r="F126" i="8"/>
  <c r="G126" i="8"/>
  <c r="H126" i="8"/>
  <c r="I126" i="8"/>
  <c r="J126" i="8"/>
  <c r="U126" i="8"/>
  <c r="AL126" i="8"/>
  <c r="D127" i="8"/>
  <c r="E127" i="8"/>
  <c r="F127" i="8"/>
  <c r="G127" i="8"/>
  <c r="H127" i="8"/>
  <c r="I127" i="8"/>
  <c r="J127" i="8"/>
  <c r="U127" i="8"/>
  <c r="AL127" i="8"/>
  <c r="D128" i="8"/>
  <c r="E128" i="8"/>
  <c r="F128" i="8"/>
  <c r="G128" i="8"/>
  <c r="H128" i="8"/>
  <c r="I128" i="8"/>
  <c r="J128" i="8"/>
  <c r="U128" i="8"/>
  <c r="AL128" i="8"/>
  <c r="D129" i="8"/>
  <c r="E129" i="8"/>
  <c r="F129" i="8"/>
  <c r="G129" i="8"/>
  <c r="H129" i="8"/>
  <c r="I129" i="8"/>
  <c r="J129" i="8"/>
  <c r="U129" i="8"/>
  <c r="AL129" i="8"/>
  <c r="D130" i="8"/>
  <c r="E130" i="8"/>
  <c r="F130" i="8"/>
  <c r="G130" i="8"/>
  <c r="H130" i="8"/>
  <c r="I130" i="8"/>
  <c r="J130" i="8"/>
  <c r="U130" i="8"/>
  <c r="AL130" i="8"/>
  <c r="D131" i="8"/>
  <c r="E131" i="8"/>
  <c r="F131" i="8"/>
  <c r="G131" i="8"/>
  <c r="H131" i="8"/>
  <c r="I131" i="8"/>
  <c r="J131" i="8"/>
  <c r="U131" i="8"/>
  <c r="AL131" i="8"/>
  <c r="D132" i="8"/>
  <c r="E132" i="8"/>
  <c r="F132" i="8"/>
  <c r="G132" i="8"/>
  <c r="H132" i="8"/>
  <c r="I132" i="8"/>
  <c r="J132" i="8"/>
  <c r="U132" i="8"/>
  <c r="AL132" i="8"/>
  <c r="D133" i="8"/>
  <c r="E133" i="8"/>
  <c r="F133" i="8"/>
  <c r="G133" i="8"/>
  <c r="H133" i="8"/>
  <c r="I133" i="8"/>
  <c r="J133" i="8"/>
  <c r="U133" i="8"/>
  <c r="AL133" i="8"/>
  <c r="D134" i="8"/>
  <c r="E134" i="8"/>
  <c r="F134" i="8"/>
  <c r="G134" i="8"/>
  <c r="H134" i="8"/>
  <c r="I134" i="8"/>
  <c r="J134" i="8"/>
  <c r="U134" i="8"/>
  <c r="AL134" i="8"/>
  <c r="D135" i="8"/>
  <c r="E135" i="8"/>
  <c r="F135" i="8"/>
  <c r="G135" i="8"/>
  <c r="H135" i="8"/>
  <c r="I135" i="8"/>
  <c r="J135" i="8"/>
  <c r="U135" i="8"/>
  <c r="AL135" i="8"/>
  <c r="D136" i="8"/>
  <c r="E136" i="8"/>
  <c r="F136" i="8"/>
  <c r="G136" i="8"/>
  <c r="H136" i="8"/>
  <c r="I136" i="8"/>
  <c r="J136" i="8"/>
  <c r="U136" i="8"/>
  <c r="AL136" i="8"/>
  <c r="D137" i="8"/>
  <c r="E137" i="8"/>
  <c r="F137" i="8"/>
  <c r="G137" i="8"/>
  <c r="H137" i="8"/>
  <c r="I137" i="8"/>
  <c r="J137" i="8"/>
  <c r="U137" i="8"/>
  <c r="AL137" i="8"/>
  <c r="D138" i="8"/>
  <c r="E138" i="8"/>
  <c r="F138" i="8"/>
  <c r="G138" i="8"/>
  <c r="H138" i="8"/>
  <c r="I138" i="8"/>
  <c r="J138" i="8"/>
  <c r="U138" i="8"/>
  <c r="AL138" i="8"/>
  <c r="D139" i="8"/>
  <c r="E139" i="8"/>
  <c r="F139" i="8"/>
  <c r="G139" i="8"/>
  <c r="H139" i="8"/>
  <c r="I139" i="8"/>
  <c r="J139" i="8"/>
  <c r="U139" i="8"/>
  <c r="AL139" i="8"/>
  <c r="D140" i="8"/>
  <c r="E140" i="8"/>
  <c r="F140" i="8"/>
  <c r="G140" i="8"/>
  <c r="H140" i="8"/>
  <c r="I140" i="8"/>
  <c r="J140" i="8"/>
  <c r="U140" i="8"/>
  <c r="AL140" i="8"/>
  <c r="D141" i="8"/>
  <c r="E141" i="8"/>
  <c r="F141" i="8"/>
  <c r="G141" i="8"/>
  <c r="H141" i="8"/>
  <c r="I141" i="8"/>
  <c r="J141" i="8"/>
  <c r="U141" i="8"/>
  <c r="AL141" i="8"/>
  <c r="D142" i="8"/>
  <c r="E142" i="8"/>
  <c r="F142" i="8"/>
  <c r="G142" i="8"/>
  <c r="H142" i="8"/>
  <c r="I142" i="8"/>
  <c r="J142" i="8"/>
  <c r="U142" i="8"/>
  <c r="AL142" i="8"/>
  <c r="D143" i="8"/>
  <c r="E143" i="8"/>
  <c r="F143" i="8"/>
  <c r="G143" i="8"/>
  <c r="H143" i="8"/>
  <c r="I143" i="8"/>
  <c r="J143" i="8"/>
  <c r="U143" i="8"/>
  <c r="AL143" i="8"/>
  <c r="D144" i="8"/>
  <c r="E144" i="8"/>
  <c r="F144" i="8"/>
  <c r="G144" i="8"/>
  <c r="H144" i="8"/>
  <c r="I144" i="8"/>
  <c r="J144" i="8"/>
  <c r="U144" i="8"/>
  <c r="AL144" i="8"/>
  <c r="D145" i="8"/>
  <c r="E145" i="8"/>
  <c r="F145" i="8"/>
  <c r="G145" i="8"/>
  <c r="H145" i="8"/>
  <c r="I145" i="8"/>
  <c r="J145" i="8"/>
  <c r="U145" i="8"/>
  <c r="AL145" i="8"/>
  <c r="D146" i="8"/>
  <c r="E146" i="8"/>
  <c r="F146" i="8"/>
  <c r="G146" i="8"/>
  <c r="H146" i="8"/>
  <c r="I146" i="8"/>
  <c r="J146" i="8"/>
  <c r="U146" i="8"/>
  <c r="AL146" i="8"/>
  <c r="D147" i="8"/>
  <c r="E147" i="8"/>
  <c r="F147" i="8"/>
  <c r="G147" i="8"/>
  <c r="H147" i="8"/>
  <c r="I147" i="8"/>
  <c r="J147" i="8"/>
  <c r="U147" i="8"/>
  <c r="AL147" i="8"/>
  <c r="D148" i="8"/>
  <c r="E148" i="8"/>
  <c r="F148" i="8"/>
  <c r="G148" i="8"/>
  <c r="H148" i="8"/>
  <c r="I148" i="8"/>
  <c r="J148" i="8"/>
  <c r="U148" i="8"/>
  <c r="AL148" i="8"/>
  <c r="D149" i="8"/>
  <c r="E149" i="8"/>
  <c r="F149" i="8"/>
  <c r="G149" i="8"/>
  <c r="H149" i="8"/>
  <c r="I149" i="8"/>
  <c r="J149" i="8"/>
  <c r="U149" i="8"/>
  <c r="AL149" i="8"/>
  <c r="D150" i="8"/>
  <c r="E150" i="8"/>
  <c r="F150" i="8"/>
  <c r="G150" i="8"/>
  <c r="H150" i="8"/>
  <c r="I150" i="8"/>
  <c r="J150" i="8"/>
  <c r="U150" i="8"/>
  <c r="AL150" i="8"/>
  <c r="D151" i="8"/>
  <c r="E151" i="8"/>
  <c r="F151" i="8"/>
  <c r="G151" i="8"/>
  <c r="H151" i="8"/>
  <c r="I151" i="8"/>
  <c r="J151" i="8"/>
  <c r="U151" i="8"/>
  <c r="AL151" i="8"/>
  <c r="D152" i="8"/>
  <c r="E152" i="8"/>
  <c r="F152" i="8"/>
  <c r="G152" i="8"/>
  <c r="H152" i="8"/>
  <c r="I152" i="8"/>
  <c r="J152" i="8"/>
  <c r="U152" i="8"/>
  <c r="AL152" i="8"/>
  <c r="D153" i="8"/>
  <c r="E153" i="8"/>
  <c r="F153" i="8"/>
  <c r="G153" i="8"/>
  <c r="H153" i="8"/>
  <c r="I153" i="8"/>
  <c r="J153" i="8"/>
  <c r="U153" i="8"/>
  <c r="AL153" i="8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AR11" i="4"/>
  <c r="AR12" i="4"/>
  <c r="AR13" i="4"/>
  <c r="AR14" i="4"/>
  <c r="AR15" i="4"/>
  <c r="J16" i="4"/>
  <c r="V16" i="4"/>
  <c r="AK16" i="4"/>
  <c r="AR16" i="4"/>
  <c r="J17" i="4"/>
  <c r="V17" i="4"/>
  <c r="AK17" i="4"/>
  <c r="AR17" i="4"/>
  <c r="J18" i="4"/>
  <c r="V18" i="4"/>
  <c r="AK18" i="4"/>
  <c r="AR18" i="4"/>
  <c r="J19" i="4"/>
  <c r="V19" i="4"/>
  <c r="AK19" i="4"/>
  <c r="AR19" i="4"/>
  <c r="J20" i="4"/>
  <c r="V20" i="4"/>
  <c r="AK20" i="4"/>
  <c r="AR20" i="4"/>
  <c r="J21" i="4"/>
  <c r="V21" i="4"/>
  <c r="AK21" i="4"/>
  <c r="AR21" i="4"/>
  <c r="J22" i="4"/>
  <c r="V22" i="4"/>
  <c r="AK22" i="4"/>
  <c r="AR22" i="4"/>
  <c r="J23" i="4"/>
  <c r="V23" i="4"/>
  <c r="AK23" i="4"/>
  <c r="AR23" i="4"/>
  <c r="J24" i="4"/>
  <c r="V24" i="4"/>
  <c r="AK24" i="4"/>
  <c r="AR24" i="4"/>
  <c r="J25" i="4"/>
  <c r="V25" i="4"/>
  <c r="AK25" i="4"/>
  <c r="AR25" i="4"/>
  <c r="J26" i="4"/>
  <c r="V26" i="4"/>
  <c r="AK26" i="4"/>
  <c r="AR26" i="4"/>
  <c r="J27" i="4"/>
  <c r="V27" i="4"/>
  <c r="AK27" i="4"/>
  <c r="AR27" i="4"/>
  <c r="J28" i="4"/>
  <c r="V28" i="4"/>
  <c r="AK28" i="4"/>
  <c r="AR28" i="4"/>
  <c r="J29" i="4"/>
  <c r="V29" i="4"/>
  <c r="AK29" i="4"/>
  <c r="AR29" i="4"/>
  <c r="J30" i="4"/>
  <c r="V30" i="4"/>
  <c r="AK30" i="4"/>
  <c r="AR30" i="4"/>
  <c r="J31" i="4"/>
  <c r="V31" i="4"/>
  <c r="AK31" i="4"/>
  <c r="AR31" i="4"/>
  <c r="J32" i="4"/>
  <c r="V32" i="4"/>
  <c r="AK32" i="4"/>
  <c r="AR32" i="4"/>
  <c r="J33" i="4"/>
  <c r="V33" i="4"/>
  <c r="AK33" i="4"/>
  <c r="AR33" i="4"/>
  <c r="J34" i="4"/>
  <c r="V34" i="4"/>
  <c r="AK34" i="4"/>
  <c r="AR34" i="4"/>
  <c r="J35" i="4"/>
  <c r="V35" i="4"/>
  <c r="AK35" i="4"/>
  <c r="AR35" i="4"/>
  <c r="J36" i="4"/>
  <c r="V36" i="4"/>
  <c r="AK36" i="4"/>
  <c r="AR36" i="4"/>
  <c r="J37" i="4"/>
  <c r="V37" i="4"/>
  <c r="AK37" i="4"/>
  <c r="AR37" i="4"/>
  <c r="J38" i="4"/>
  <c r="V38" i="4"/>
  <c r="AK38" i="4"/>
  <c r="AR38" i="4"/>
  <c r="J39" i="4"/>
  <c r="V39" i="4"/>
  <c r="AK39" i="4"/>
  <c r="AR39" i="4"/>
  <c r="J40" i="4"/>
  <c r="V40" i="4"/>
  <c r="AK40" i="4"/>
  <c r="AR40" i="4"/>
  <c r="J41" i="4"/>
  <c r="V41" i="4"/>
  <c r="AK41" i="4"/>
  <c r="AR41" i="4"/>
  <c r="J42" i="4"/>
  <c r="V42" i="4"/>
  <c r="AK42" i="4"/>
  <c r="AR42" i="4"/>
  <c r="J43" i="4"/>
  <c r="V43" i="4"/>
  <c r="AK43" i="4"/>
  <c r="AR43" i="4"/>
  <c r="J44" i="4"/>
  <c r="V44" i="4"/>
  <c r="AK44" i="4"/>
  <c r="AR44" i="4"/>
  <c r="J45" i="4"/>
  <c r="V45" i="4"/>
  <c r="AK45" i="4"/>
  <c r="AR45" i="4"/>
  <c r="J46" i="4"/>
  <c r="V46" i="4"/>
  <c r="AK46" i="4"/>
  <c r="AR46" i="4"/>
  <c r="J47" i="4"/>
  <c r="V47" i="4"/>
  <c r="AK47" i="4"/>
  <c r="AR47" i="4"/>
  <c r="J48" i="4"/>
  <c r="V48" i="4"/>
  <c r="AK48" i="4"/>
  <c r="AR48" i="4"/>
  <c r="J49" i="4"/>
  <c r="V49" i="4"/>
  <c r="AK49" i="4"/>
  <c r="AR49" i="4"/>
  <c r="J50" i="4"/>
  <c r="V50" i="4"/>
  <c r="AK50" i="4"/>
  <c r="AR50" i="4"/>
  <c r="J51" i="4"/>
  <c r="V51" i="4"/>
  <c r="AK51" i="4"/>
  <c r="AR51" i="4"/>
  <c r="J52" i="4"/>
  <c r="V52" i="4"/>
  <c r="AK52" i="4"/>
  <c r="AR52" i="4"/>
  <c r="J53" i="4"/>
  <c r="V53" i="4"/>
  <c r="AK53" i="4"/>
  <c r="AR53" i="4"/>
  <c r="J54" i="4"/>
  <c r="V54" i="4"/>
  <c r="AK54" i="4"/>
  <c r="AR54" i="4"/>
  <c r="J55" i="4"/>
  <c r="V55" i="4"/>
  <c r="AK55" i="4"/>
  <c r="AR55" i="4"/>
  <c r="J56" i="4"/>
  <c r="V56" i="4"/>
  <c r="AK56" i="4"/>
  <c r="AR56" i="4"/>
  <c r="J57" i="4"/>
  <c r="V57" i="4"/>
  <c r="AK57" i="4"/>
  <c r="AR57" i="4"/>
  <c r="J58" i="4"/>
  <c r="V58" i="4"/>
  <c r="AK58" i="4"/>
  <c r="AR58" i="4"/>
  <c r="J59" i="4"/>
  <c r="V59" i="4"/>
  <c r="AK59" i="4"/>
  <c r="AR59" i="4"/>
  <c r="J60" i="4"/>
  <c r="V60" i="4"/>
  <c r="AK60" i="4"/>
  <c r="AR60" i="4"/>
  <c r="J61" i="4"/>
  <c r="V61" i="4"/>
  <c r="AK61" i="4"/>
  <c r="AR61" i="4"/>
  <c r="J62" i="4"/>
  <c r="V62" i="4"/>
  <c r="AK62" i="4"/>
  <c r="AR62" i="4"/>
  <c r="J63" i="4"/>
  <c r="V63" i="4"/>
  <c r="AK63" i="4"/>
  <c r="AR63" i="4"/>
  <c r="J64" i="4"/>
  <c r="V64" i="4"/>
  <c r="AK64" i="4"/>
  <c r="AR64" i="4"/>
  <c r="J65" i="4"/>
  <c r="V65" i="4"/>
  <c r="AK65" i="4"/>
  <c r="AR65" i="4"/>
  <c r="J66" i="4"/>
  <c r="V66" i="4"/>
  <c r="AK66" i="4"/>
  <c r="AR66" i="4"/>
  <c r="J67" i="4"/>
  <c r="V67" i="4"/>
  <c r="AK67" i="4"/>
  <c r="AR67" i="4"/>
  <c r="J68" i="4"/>
  <c r="V68" i="4"/>
  <c r="AK68" i="4"/>
  <c r="AR68" i="4"/>
  <c r="J69" i="4"/>
  <c r="V69" i="4"/>
  <c r="AK69" i="4"/>
  <c r="AR69" i="4"/>
  <c r="J70" i="4"/>
  <c r="V70" i="4"/>
  <c r="AK70" i="4"/>
  <c r="AR70" i="4"/>
  <c r="J71" i="4"/>
  <c r="V71" i="4"/>
  <c r="AK71" i="4"/>
  <c r="AR71" i="4"/>
  <c r="J72" i="4"/>
  <c r="V72" i="4"/>
  <c r="AK72" i="4"/>
  <c r="AR72" i="4"/>
  <c r="J73" i="4"/>
  <c r="V73" i="4"/>
  <c r="AK73" i="4"/>
  <c r="AR73" i="4"/>
  <c r="J74" i="4"/>
  <c r="V74" i="4"/>
  <c r="AK74" i="4"/>
  <c r="AR74" i="4"/>
  <c r="J75" i="4"/>
  <c r="V75" i="4"/>
  <c r="AK75" i="4"/>
  <c r="AR75" i="4"/>
  <c r="J76" i="4"/>
  <c r="V76" i="4"/>
  <c r="AK76" i="4"/>
  <c r="AR76" i="4"/>
  <c r="J77" i="4"/>
  <c r="V77" i="4"/>
  <c r="AK77" i="4"/>
  <c r="AR77" i="4"/>
  <c r="J78" i="4"/>
  <c r="V78" i="4"/>
  <c r="AK78" i="4"/>
  <c r="AR78" i="4"/>
  <c r="J79" i="4"/>
  <c r="V79" i="4"/>
  <c r="AK79" i="4"/>
  <c r="AR79" i="4"/>
  <c r="J80" i="4"/>
  <c r="V80" i="4"/>
  <c r="AK80" i="4"/>
  <c r="AR80" i="4"/>
  <c r="J81" i="4"/>
  <c r="V81" i="4"/>
  <c r="AK81" i="4"/>
  <c r="AR81" i="4"/>
  <c r="J82" i="4"/>
  <c r="V82" i="4"/>
  <c r="AK82" i="4"/>
  <c r="AR82" i="4"/>
  <c r="J83" i="4"/>
  <c r="V83" i="4"/>
  <c r="AK83" i="4"/>
  <c r="AR83" i="4"/>
  <c r="J84" i="4"/>
  <c r="V84" i="4"/>
  <c r="AK84" i="4"/>
  <c r="AR84" i="4"/>
  <c r="J85" i="4"/>
  <c r="V85" i="4"/>
  <c r="AK85" i="4"/>
  <c r="AR85" i="4"/>
  <c r="J86" i="4"/>
  <c r="V86" i="4"/>
  <c r="AK86" i="4"/>
  <c r="AR86" i="4"/>
  <c r="J87" i="4"/>
  <c r="V87" i="4"/>
  <c r="AK87" i="4"/>
  <c r="AR87" i="4"/>
  <c r="J88" i="4"/>
  <c r="V88" i="4"/>
  <c r="AK88" i="4"/>
  <c r="AR88" i="4"/>
  <c r="J89" i="4"/>
  <c r="V89" i="4"/>
  <c r="AK89" i="4"/>
  <c r="AR89" i="4"/>
  <c r="J90" i="4"/>
  <c r="V90" i="4"/>
  <c r="AK90" i="4"/>
  <c r="AR90" i="4"/>
  <c r="J91" i="4"/>
  <c r="V91" i="4"/>
  <c r="AK91" i="4"/>
  <c r="AR91" i="4"/>
  <c r="J92" i="4"/>
  <c r="V92" i="4"/>
  <c r="AK92" i="4"/>
  <c r="AR92" i="4"/>
  <c r="J93" i="4"/>
  <c r="V93" i="4"/>
  <c r="AK93" i="4"/>
  <c r="AR93" i="4"/>
  <c r="J94" i="4"/>
  <c r="V94" i="4"/>
  <c r="AK94" i="4"/>
  <c r="AR94" i="4"/>
  <c r="J95" i="4"/>
  <c r="V95" i="4"/>
  <c r="AK95" i="4"/>
  <c r="AR95" i="4"/>
  <c r="J96" i="4"/>
  <c r="V96" i="4"/>
  <c r="AK96" i="4"/>
  <c r="AR96" i="4"/>
  <c r="J97" i="4"/>
  <c r="V97" i="4"/>
  <c r="AK97" i="4"/>
  <c r="AR97" i="4"/>
  <c r="J98" i="4"/>
  <c r="V98" i="4"/>
  <c r="AK98" i="4"/>
  <c r="AR98" i="4"/>
  <c r="J99" i="4"/>
  <c r="V99" i="4"/>
  <c r="AK99" i="4"/>
  <c r="AR99" i="4"/>
  <c r="J100" i="4"/>
  <c r="V100" i="4"/>
  <c r="AK100" i="4"/>
  <c r="AR100" i="4"/>
  <c r="J101" i="4"/>
  <c r="V101" i="4"/>
  <c r="AK101" i="4"/>
  <c r="AR101" i="4"/>
  <c r="J102" i="4"/>
  <c r="V102" i="4"/>
  <c r="AK102" i="4"/>
  <c r="AR102" i="4"/>
  <c r="J103" i="4"/>
  <c r="V103" i="4"/>
  <c r="AK103" i="4"/>
  <c r="AR103" i="4"/>
  <c r="J104" i="4"/>
  <c r="V104" i="4"/>
  <c r="AK104" i="4"/>
  <c r="AR104" i="4"/>
  <c r="J105" i="4"/>
  <c r="V105" i="4"/>
  <c r="AK105" i="4"/>
  <c r="AR105" i="4"/>
  <c r="J106" i="4"/>
  <c r="V106" i="4"/>
  <c r="AK106" i="4"/>
  <c r="AR106" i="4"/>
  <c r="J107" i="4"/>
  <c r="V107" i="4"/>
  <c r="AK107" i="4"/>
  <c r="AR107" i="4"/>
  <c r="J108" i="4"/>
  <c r="V108" i="4"/>
  <c r="AK108" i="4"/>
  <c r="AR108" i="4"/>
  <c r="J109" i="4"/>
  <c r="V109" i="4"/>
  <c r="AK109" i="4"/>
  <c r="AR109" i="4"/>
  <c r="J110" i="4"/>
  <c r="V110" i="4"/>
  <c r="AK110" i="4"/>
  <c r="AR110" i="4"/>
  <c r="J111" i="4"/>
  <c r="V111" i="4"/>
  <c r="AK111" i="4"/>
  <c r="AR111" i="4"/>
  <c r="J112" i="4"/>
  <c r="V112" i="4"/>
  <c r="AK112" i="4"/>
  <c r="AR112" i="4"/>
  <c r="J113" i="4"/>
  <c r="V113" i="4"/>
  <c r="AK113" i="4"/>
  <c r="AR113" i="4"/>
  <c r="J114" i="4"/>
  <c r="V114" i="4"/>
  <c r="AK114" i="4"/>
  <c r="AR114" i="4"/>
  <c r="J115" i="4"/>
  <c r="V115" i="4"/>
  <c r="AK115" i="4"/>
  <c r="AR115" i="4"/>
  <c r="J116" i="4"/>
  <c r="V116" i="4"/>
  <c r="AK116" i="4"/>
  <c r="AR116" i="4"/>
  <c r="J117" i="4"/>
  <c r="V117" i="4"/>
  <c r="AK117" i="4"/>
  <c r="AR117" i="4"/>
  <c r="J118" i="4"/>
  <c r="V118" i="4"/>
  <c r="AK118" i="4"/>
  <c r="AR118" i="4"/>
  <c r="J119" i="4"/>
  <c r="V119" i="4"/>
  <c r="AK119" i="4"/>
  <c r="AR119" i="4"/>
  <c r="J120" i="4"/>
  <c r="V120" i="4"/>
  <c r="AK120" i="4"/>
  <c r="AR120" i="4"/>
  <c r="J121" i="4"/>
  <c r="V121" i="4"/>
  <c r="AK121" i="4"/>
  <c r="AR121" i="4"/>
  <c r="J122" i="4"/>
  <c r="V122" i="4"/>
  <c r="AK122" i="4"/>
  <c r="AR122" i="4"/>
  <c r="J123" i="4"/>
  <c r="V123" i="4"/>
  <c r="AK123" i="4"/>
  <c r="AR123" i="4"/>
  <c r="J124" i="4"/>
  <c r="V124" i="4"/>
  <c r="AK124" i="4"/>
  <c r="AR124" i="4"/>
  <c r="J125" i="4"/>
  <c r="V125" i="4"/>
  <c r="AK125" i="4"/>
  <c r="AR125" i="4"/>
  <c r="J126" i="4"/>
  <c r="V126" i="4"/>
  <c r="AK126" i="4"/>
  <c r="AR126" i="4"/>
  <c r="J127" i="4"/>
  <c r="V127" i="4"/>
  <c r="AK127" i="4"/>
  <c r="AR127" i="4"/>
  <c r="J128" i="4"/>
  <c r="V128" i="4"/>
  <c r="AK128" i="4"/>
  <c r="AR128" i="4"/>
  <c r="J129" i="4"/>
  <c r="V129" i="4"/>
  <c r="AK129" i="4"/>
  <c r="AR129" i="4"/>
  <c r="J130" i="4"/>
  <c r="V130" i="4"/>
  <c r="AK130" i="4"/>
  <c r="AR130" i="4"/>
  <c r="J131" i="4"/>
  <c r="V131" i="4"/>
  <c r="AK131" i="4"/>
  <c r="AR131" i="4"/>
  <c r="J132" i="4"/>
  <c r="V132" i="4"/>
  <c r="AK132" i="4"/>
  <c r="AR132" i="4"/>
  <c r="J133" i="4"/>
  <c r="V133" i="4"/>
  <c r="AK133" i="4"/>
  <c r="AR133" i="4"/>
  <c r="J134" i="4"/>
  <c r="V134" i="4"/>
  <c r="AK134" i="4"/>
  <c r="AR134" i="4"/>
  <c r="J135" i="4"/>
  <c r="V135" i="4"/>
  <c r="AK135" i="4"/>
  <c r="AR135" i="4"/>
  <c r="J136" i="4"/>
  <c r="V136" i="4"/>
  <c r="AK136" i="4"/>
  <c r="AR136" i="4"/>
  <c r="J137" i="4"/>
  <c r="V137" i="4"/>
  <c r="AK137" i="4"/>
  <c r="AR137" i="4"/>
  <c r="J138" i="4"/>
  <c r="V138" i="4"/>
  <c r="AK138" i="4"/>
  <c r="AR138" i="4"/>
  <c r="J139" i="4"/>
  <c r="V139" i="4"/>
  <c r="AK139" i="4"/>
  <c r="AR139" i="4"/>
  <c r="J140" i="4"/>
  <c r="V140" i="4"/>
  <c r="AK140" i="4"/>
  <c r="AR140" i="4"/>
  <c r="J141" i="4"/>
  <c r="V141" i="4"/>
  <c r="AK141" i="4"/>
  <c r="AR141" i="4"/>
  <c r="J142" i="4"/>
  <c r="V142" i="4"/>
  <c r="AK142" i="4"/>
  <c r="AR142" i="4"/>
  <c r="J143" i="4"/>
  <c r="V143" i="4"/>
  <c r="AK143" i="4"/>
  <c r="AR143" i="4"/>
  <c r="J144" i="4"/>
  <c r="V144" i="4"/>
  <c r="AK144" i="4"/>
  <c r="AR144" i="4"/>
  <c r="J145" i="4"/>
  <c r="V145" i="4"/>
  <c r="AK145" i="4"/>
  <c r="AR145" i="4"/>
  <c r="J146" i="4"/>
  <c r="V146" i="4"/>
  <c r="AK146" i="4"/>
  <c r="AR146" i="4"/>
  <c r="J147" i="4"/>
  <c r="V147" i="4"/>
  <c r="AK147" i="4"/>
  <c r="AR147" i="4"/>
  <c r="J148" i="4"/>
  <c r="V148" i="4"/>
  <c r="AK148" i="4"/>
  <c r="AR148" i="4"/>
  <c r="J149" i="4"/>
  <c r="V149" i="4"/>
  <c r="AK149" i="4"/>
  <c r="AR149" i="4"/>
  <c r="J150" i="4"/>
  <c r="V150" i="4"/>
  <c r="AK150" i="4"/>
  <c r="AR150" i="4"/>
  <c r="J151" i="4"/>
  <c r="V151" i="4"/>
  <c r="AK151" i="4"/>
  <c r="AR151" i="4"/>
  <c r="J152" i="4"/>
  <c r="V152" i="4"/>
  <c r="AK152" i="4"/>
  <c r="AR152" i="4"/>
  <c r="J153" i="4"/>
  <c r="V153" i="4"/>
  <c r="AK153" i="4"/>
  <c r="AR153" i="4"/>
  <c r="J154" i="4"/>
  <c r="V154" i="4"/>
  <c r="AK154" i="4"/>
  <c r="AR154" i="4"/>
  <c r="J155" i="4"/>
  <c r="V155" i="4"/>
  <c r="AK155" i="4"/>
  <c r="AR155" i="4"/>
  <c r="J156" i="4"/>
  <c r="V156" i="4"/>
  <c r="AK156" i="4"/>
  <c r="AR156" i="4"/>
  <c r="J157" i="4"/>
  <c r="V157" i="4"/>
  <c r="AK157" i="4"/>
  <c r="AR157" i="4"/>
  <c r="J158" i="4"/>
  <c r="V158" i="4"/>
  <c r="AK158" i="4"/>
  <c r="AR158" i="4"/>
  <c r="J159" i="4"/>
  <c r="V159" i="4"/>
  <c r="AK159" i="4"/>
  <c r="AR159" i="4"/>
  <c r="J160" i="4"/>
  <c r="V160" i="4"/>
  <c r="AK160" i="4"/>
  <c r="AR160" i="4"/>
  <c r="J161" i="4"/>
  <c r="V161" i="4"/>
  <c r="AK161" i="4"/>
  <c r="AR161" i="4"/>
  <c r="J162" i="4"/>
  <c r="V162" i="4"/>
  <c r="AK162" i="4"/>
  <c r="AR162" i="4"/>
  <c r="J163" i="4"/>
  <c r="V163" i="4"/>
  <c r="AK163" i="4"/>
  <c r="AR163" i="4"/>
  <c r="J164" i="4"/>
  <c r="V164" i="4"/>
  <c r="AK164" i="4"/>
  <c r="AR164" i="4"/>
  <c r="J165" i="4"/>
  <c r="V165" i="4"/>
  <c r="AK165" i="4"/>
  <c r="AR165" i="4"/>
  <c r="J166" i="4"/>
  <c r="V166" i="4"/>
  <c r="AK166" i="4"/>
  <c r="AR166" i="4"/>
  <c r="J167" i="4"/>
  <c r="V167" i="4"/>
  <c r="AK167" i="4"/>
  <c r="AR167" i="4"/>
  <c r="J168" i="4"/>
  <c r="V168" i="4"/>
  <c r="AK168" i="4"/>
  <c r="AR168" i="4"/>
  <c r="J169" i="4"/>
  <c r="U169" i="4"/>
  <c r="V169" i="4"/>
  <c r="AK169" i="4"/>
  <c r="AR169" i="4"/>
  <c r="J170" i="4"/>
  <c r="U170" i="4"/>
  <c r="V170" i="4"/>
  <c r="AK170" i="4"/>
  <c r="AR170" i="4"/>
  <c r="J171" i="4"/>
  <c r="U171" i="4"/>
  <c r="V171" i="4"/>
  <c r="AK171" i="4"/>
  <c r="AR171" i="4"/>
  <c r="J172" i="4"/>
  <c r="U172" i="4"/>
  <c r="V172" i="4"/>
  <c r="AK172" i="4"/>
  <c r="AR172" i="4"/>
  <c r="J173" i="4"/>
  <c r="U173" i="4"/>
  <c r="V173" i="4"/>
  <c r="AK173" i="4"/>
  <c r="AR173" i="4"/>
  <c r="J174" i="4"/>
  <c r="U174" i="4"/>
  <c r="V174" i="4"/>
  <c r="AK174" i="4"/>
  <c r="AR174" i="4"/>
  <c r="J175" i="4"/>
  <c r="U175" i="4"/>
  <c r="V175" i="4"/>
  <c r="AK175" i="4"/>
  <c r="AR175" i="4"/>
  <c r="J176" i="4"/>
  <c r="U176" i="4"/>
  <c r="V176" i="4"/>
  <c r="AK176" i="4"/>
  <c r="AR176" i="4"/>
  <c r="J177" i="4"/>
  <c r="U177" i="4"/>
  <c r="V177" i="4"/>
  <c r="AK177" i="4"/>
  <c r="AR177" i="4"/>
  <c r="J178" i="4"/>
  <c r="U178" i="4"/>
  <c r="V178" i="4"/>
  <c r="AK178" i="4"/>
  <c r="AR178" i="4"/>
  <c r="J179" i="4"/>
  <c r="U179" i="4"/>
  <c r="V179" i="4"/>
  <c r="AK179" i="4"/>
  <c r="AR179" i="4"/>
  <c r="J180" i="4"/>
  <c r="U180" i="4"/>
  <c r="V180" i="4"/>
  <c r="AK180" i="4"/>
  <c r="AR180" i="4"/>
  <c r="J181" i="4"/>
  <c r="U181" i="4"/>
  <c r="V181" i="4"/>
  <c r="AK181" i="4"/>
  <c r="AR181" i="4"/>
  <c r="J182" i="4"/>
  <c r="U182" i="4"/>
  <c r="V182" i="4"/>
  <c r="AK182" i="4"/>
  <c r="AR182" i="4"/>
  <c r="J183" i="4"/>
  <c r="U183" i="4"/>
  <c r="V183" i="4"/>
  <c r="AK183" i="4"/>
  <c r="AR183" i="4"/>
  <c r="J184" i="4"/>
  <c r="U184" i="4"/>
  <c r="V184" i="4"/>
  <c r="AK184" i="4"/>
  <c r="AR184" i="4"/>
  <c r="J185" i="4"/>
  <c r="U185" i="4"/>
  <c r="V185" i="4"/>
  <c r="AK185" i="4"/>
  <c r="AR185" i="4"/>
  <c r="J186" i="4"/>
  <c r="U186" i="4"/>
  <c r="V186" i="4"/>
  <c r="AK186" i="4"/>
  <c r="AR186" i="4"/>
  <c r="J187" i="4"/>
  <c r="U187" i="4"/>
  <c r="V187" i="4"/>
  <c r="AK187" i="4"/>
  <c r="AR187" i="4"/>
  <c r="J188" i="4"/>
  <c r="U188" i="4"/>
  <c r="V188" i="4"/>
  <c r="AK188" i="4"/>
  <c r="AR188" i="4"/>
  <c r="J189" i="4"/>
  <c r="U189" i="4"/>
  <c r="V189" i="4"/>
  <c r="AK189" i="4"/>
  <c r="AR189" i="4"/>
  <c r="J190" i="4"/>
  <c r="U190" i="4"/>
  <c r="V190" i="4"/>
  <c r="AK190" i="4"/>
  <c r="AR190" i="4"/>
  <c r="J191" i="4"/>
  <c r="U191" i="4"/>
  <c r="V191" i="4"/>
  <c r="AK191" i="4"/>
  <c r="AR191" i="4"/>
  <c r="J192" i="4"/>
  <c r="U192" i="4"/>
  <c r="V192" i="4"/>
  <c r="AK192" i="4"/>
  <c r="AR192" i="4"/>
  <c r="J193" i="4"/>
  <c r="U193" i="4"/>
  <c r="V193" i="4"/>
  <c r="AK193" i="4"/>
  <c r="AR193" i="4"/>
  <c r="J194" i="4"/>
  <c r="U194" i="4"/>
  <c r="V194" i="4"/>
  <c r="AK194" i="4"/>
  <c r="AR194" i="4"/>
  <c r="J195" i="4"/>
  <c r="U195" i="4"/>
  <c r="V195" i="4"/>
  <c r="AK195" i="4"/>
  <c r="AR195" i="4"/>
  <c r="J196" i="4"/>
  <c r="U196" i="4"/>
  <c r="V196" i="4"/>
  <c r="AK196" i="4"/>
  <c r="AR196" i="4"/>
  <c r="J197" i="4"/>
  <c r="U197" i="4"/>
  <c r="V197" i="4"/>
  <c r="AK197" i="4"/>
  <c r="AR197" i="4"/>
  <c r="J198" i="4"/>
  <c r="U198" i="4"/>
  <c r="V198" i="4"/>
  <c r="AK198" i="4"/>
  <c r="AR198" i="4"/>
  <c r="J199" i="4"/>
  <c r="U199" i="4"/>
  <c r="V199" i="4"/>
  <c r="AK199" i="4"/>
  <c r="AR199" i="4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I15" i="7" a="1"/>
  <c r="I15" i="7" s="1"/>
  <c r="J15" i="7" s="1" a="1"/>
  <c r="J15" i="7" s="1"/>
  <c r="K15" i="7" s="1" a="1"/>
  <c r="K15" i="7" s="1"/>
  <c r="B6" i="18"/>
  <c r="D6" i="18" s="1" a="1"/>
  <c r="D6" i="18" s="1"/>
  <c r="E26" i="1" s="1"/>
  <c r="B5" i="18"/>
  <c r="D5" i="18" s="1" a="1"/>
  <c r="D5" i="18" s="1"/>
  <c r="E23" i="1" s="1"/>
  <c r="B4" i="18"/>
  <c r="D4" i="18" s="1" a="1"/>
  <c r="D4" i="18" s="1"/>
  <c r="E20" i="1" s="1"/>
  <c r="B3" i="18"/>
  <c r="D3" i="18" s="1" a="1"/>
  <c r="D3" i="18" s="1"/>
  <c r="B2" i="18"/>
  <c r="D2" i="18" s="1" a="1"/>
  <c r="D2" i="18" s="1"/>
  <c r="B5" i="17"/>
  <c r="D5" i="17" s="1" a="1"/>
  <c r="D5" i="17" s="1"/>
  <c r="D23" i="1" s="1"/>
  <c r="B6" i="17"/>
  <c r="D6" i="17" s="1" a="1"/>
  <c r="D6" i="17" s="1"/>
  <c r="D26" i="1" s="1"/>
  <c r="B4" i="17"/>
  <c r="D4" i="17" s="1" a="1"/>
  <c r="D4" i="17" s="1"/>
  <c r="D20" i="1" s="1"/>
  <c r="B3" i="17"/>
  <c r="B2" i="17"/>
  <c r="D2" i="17" s="1" a="1"/>
  <c r="D2" i="17" s="1"/>
  <c r="C2" i="11" l="1" a="1"/>
  <c r="C2" i="11" s="1"/>
  <c r="E17" i="1"/>
  <c r="D3" i="17" a="1"/>
  <c r="D3" i="17" s="1"/>
  <c r="D17" i="1" s="1"/>
  <c r="D14" i="1"/>
  <c r="W148" i="4"/>
  <c r="E14" i="1"/>
  <c r="W133" i="4"/>
  <c r="W181" i="4"/>
  <c r="W165" i="4"/>
  <c r="W183" i="4"/>
  <c r="W167" i="4"/>
  <c r="W159" i="4"/>
  <c r="W151" i="4"/>
  <c r="W171" i="4"/>
  <c r="W163" i="4"/>
  <c r="W169" i="4"/>
  <c r="W161" i="4"/>
  <c r="W153" i="4"/>
  <c r="W137" i="4"/>
  <c r="W105" i="4"/>
  <c r="W164" i="4"/>
  <c r="W152" i="4"/>
  <c r="W136" i="4"/>
  <c r="W196" i="4"/>
  <c r="W155" i="4"/>
  <c r="W140" i="4"/>
  <c r="W26" i="4"/>
  <c r="W25" i="4"/>
  <c r="W84" i="4"/>
  <c r="W24" i="4"/>
  <c r="W132" i="4"/>
  <c r="W109" i="4"/>
  <c r="W107" i="4"/>
  <c r="W191" i="4"/>
  <c r="W186" i="4"/>
  <c r="W81" i="4"/>
  <c r="W78" i="4"/>
  <c r="W77" i="4"/>
  <c r="W76" i="4"/>
  <c r="W74" i="4"/>
  <c r="W70" i="4"/>
  <c r="W68" i="4"/>
  <c r="W67" i="4"/>
  <c r="W66" i="4"/>
  <c r="W64" i="4"/>
  <c r="W62" i="4"/>
  <c r="W58" i="4"/>
  <c r="W57" i="4"/>
  <c r="W55" i="4"/>
  <c r="W48" i="4"/>
  <c r="W47" i="4"/>
  <c r="W45" i="4"/>
  <c r="W44" i="4"/>
  <c r="W41" i="4"/>
  <c r="W40" i="4"/>
  <c r="W39" i="4"/>
  <c r="W36" i="4"/>
  <c r="W35" i="4"/>
  <c r="W31" i="4"/>
  <c r="W129" i="4"/>
  <c r="W128" i="4"/>
  <c r="W126" i="4"/>
  <c r="W125" i="4"/>
  <c r="W124" i="4"/>
  <c r="W123" i="4"/>
  <c r="W121" i="4"/>
  <c r="W117" i="4"/>
  <c r="W113" i="4"/>
  <c r="W23" i="4"/>
  <c r="W22" i="4"/>
  <c r="W16" i="4"/>
  <c r="W187" i="4"/>
  <c r="W178" i="4"/>
  <c r="W29" i="4"/>
  <c r="W176" i="4"/>
  <c r="W175" i="4"/>
  <c r="W174" i="4"/>
  <c r="W93" i="4"/>
  <c r="W92" i="4"/>
  <c r="W88" i="4"/>
  <c r="W102" i="4"/>
  <c r="W101" i="4"/>
  <c r="W99" i="4"/>
  <c r="W98" i="4"/>
  <c r="W97" i="4"/>
  <c r="W197" i="4"/>
  <c r="W194" i="4"/>
  <c r="W192" i="4"/>
  <c r="W54" i="4"/>
  <c r="W119" i="4"/>
  <c r="W115" i="4"/>
  <c r="W51" i="4"/>
  <c r="W50" i="4"/>
  <c r="W190" i="4"/>
  <c r="W189" i="4"/>
  <c r="W188" i="4"/>
  <c r="W172" i="4"/>
  <c r="W160" i="4"/>
  <c r="W52" i="4"/>
  <c r="W157" i="4"/>
  <c r="W144" i="4"/>
  <c r="W143" i="4"/>
  <c r="W142" i="4"/>
  <c r="W141" i="4"/>
  <c r="W91" i="4"/>
  <c r="W87" i="4"/>
  <c r="W86" i="4"/>
  <c r="W21" i="4"/>
  <c r="W18" i="4"/>
  <c r="W17" i="4"/>
  <c r="W156" i="4"/>
  <c r="W138" i="4"/>
  <c r="W134" i="4"/>
  <c r="W43" i="4"/>
  <c r="W42" i="4"/>
  <c r="W184" i="4"/>
  <c r="W130" i="4"/>
  <c r="W111" i="4"/>
  <c r="W110" i="4"/>
  <c r="W83" i="4"/>
  <c r="W72" i="4"/>
  <c r="W60" i="4"/>
  <c r="W38" i="4"/>
  <c r="W100" i="4"/>
  <c r="W34" i="4"/>
  <c r="W32" i="4"/>
  <c r="W30" i="4"/>
  <c r="W198" i="4"/>
  <c r="W180" i="4"/>
  <c r="W168" i="4"/>
  <c r="W95" i="4"/>
  <c r="W179" i="4"/>
  <c r="W166" i="4"/>
  <c r="W158" i="4"/>
  <c r="W116" i="4"/>
  <c r="W108" i="4"/>
  <c r="W85" i="4"/>
  <c r="W65" i="4"/>
  <c r="W33" i="4"/>
  <c r="W28" i="4"/>
  <c r="W27" i="4"/>
  <c r="W177" i="4"/>
  <c r="W139" i="4"/>
  <c r="W131" i="4"/>
  <c r="W96" i="4"/>
  <c r="W53" i="4"/>
  <c r="W114" i="4"/>
  <c r="W106" i="4"/>
  <c r="W82" i="4"/>
  <c r="W195" i="4"/>
  <c r="W193" i="4"/>
  <c r="W185" i="4"/>
  <c r="W182" i="4"/>
  <c r="W173" i="4"/>
  <c r="W170" i="4"/>
  <c r="W162" i="4"/>
  <c r="W154" i="4"/>
  <c r="W149" i="4"/>
  <c r="W147" i="4"/>
  <c r="W146" i="4"/>
  <c r="W145" i="4"/>
  <c r="W112" i="4"/>
  <c r="W94" i="4"/>
  <c r="W80" i="4"/>
  <c r="W79" i="4"/>
  <c r="W56" i="4"/>
  <c r="W49" i="4"/>
  <c r="W46" i="4"/>
  <c r="W20" i="4"/>
  <c r="W19" i="4"/>
  <c r="W199" i="4"/>
  <c r="W135" i="4"/>
  <c r="W103" i="4"/>
  <c r="W89" i="4"/>
  <c r="W37" i="4"/>
  <c r="W150" i="4"/>
  <c r="W127" i="4"/>
  <c r="W104" i="4"/>
  <c r="W120" i="4"/>
  <c r="W122" i="4"/>
  <c r="W118" i="4"/>
  <c r="W63" i="4"/>
  <c r="W90" i="4"/>
  <c r="W61" i="4"/>
  <c r="W59" i="4"/>
  <c r="W75" i="4"/>
  <c r="W73" i="4"/>
  <c r="W71" i="4"/>
  <c r="W69" i="4"/>
  <c r="A2" i="11" l="1"/>
  <c r="B2" i="11" s="1" a="1"/>
  <c r="A2" i="9"/>
  <c r="A2" i="10"/>
  <c r="A2" i="8"/>
  <c r="B2" i="8" s="1" a="1"/>
  <c r="B2" i="10" l="1" a="1"/>
  <c r="B2" i="10" s="1"/>
  <c r="H2" i="10" s="1"/>
  <c r="C2" i="10" a="1"/>
  <c r="C2" i="10" s="1"/>
  <c r="B2" i="9" a="1"/>
  <c r="B2" i="9" s="1"/>
  <c r="G2" i="9" s="1"/>
  <c r="C2" i="9" a="1"/>
  <c r="C2" i="9" s="1"/>
  <c r="C2" i="8" a="1"/>
  <c r="E3" i="8" s="1"/>
  <c r="B2" i="11"/>
  <c r="I2" i="11" s="1"/>
  <c r="U6" i="11"/>
  <c r="U5" i="11"/>
  <c r="U3" i="11"/>
  <c r="U4" i="11"/>
  <c r="G7" i="9"/>
  <c r="G8" i="9"/>
  <c r="G9" i="9"/>
  <c r="H7" i="9"/>
  <c r="H8" i="9"/>
  <c r="H9" i="9"/>
  <c r="I7" i="9"/>
  <c r="I8" i="9"/>
  <c r="I9" i="9"/>
  <c r="J7" i="9"/>
  <c r="J8" i="9"/>
  <c r="J9" i="9"/>
  <c r="F8" i="9"/>
  <c r="D8" i="9"/>
  <c r="D9" i="9"/>
  <c r="F9" i="9"/>
  <c r="E8" i="9"/>
  <c r="E9" i="9"/>
  <c r="D4" i="8"/>
  <c r="D5" i="8"/>
  <c r="D6" i="8"/>
  <c r="D7" i="8"/>
  <c r="I3" i="8"/>
  <c r="E4" i="8"/>
  <c r="E5" i="8"/>
  <c r="E6" i="8"/>
  <c r="E7" i="8"/>
  <c r="D8" i="8"/>
  <c r="I4" i="8"/>
  <c r="H8" i="8"/>
  <c r="F4" i="8"/>
  <c r="F5" i="8"/>
  <c r="F6" i="8"/>
  <c r="F7" i="8"/>
  <c r="E8" i="8"/>
  <c r="I6" i="8"/>
  <c r="G3" i="8"/>
  <c r="G4" i="8"/>
  <c r="G5" i="8"/>
  <c r="G6" i="8"/>
  <c r="G7" i="8"/>
  <c r="F8" i="8"/>
  <c r="I7" i="8"/>
  <c r="H3" i="8"/>
  <c r="H4" i="8"/>
  <c r="H5" i="8"/>
  <c r="H6" i="8"/>
  <c r="H7" i="8"/>
  <c r="G8" i="8"/>
  <c r="I5" i="8"/>
  <c r="J3" i="8"/>
  <c r="J4" i="8"/>
  <c r="J5" i="8"/>
  <c r="J6" i="8"/>
  <c r="J7" i="8"/>
  <c r="I8" i="8"/>
  <c r="J8" i="8"/>
  <c r="B2" i="8"/>
  <c r="U8" i="8" l="1"/>
  <c r="F2" i="11"/>
  <c r="J2" i="11"/>
  <c r="G2" i="11"/>
  <c r="I4" i="9"/>
  <c r="I3" i="9"/>
  <c r="J3" i="9"/>
  <c r="D2" i="11"/>
  <c r="J5" i="9"/>
  <c r="G6" i="9"/>
  <c r="H2" i="11"/>
  <c r="I6" i="9"/>
  <c r="H5" i="9"/>
  <c r="G4" i="9"/>
  <c r="H3" i="9"/>
  <c r="J4" i="9"/>
  <c r="H6" i="9"/>
  <c r="G5" i="9"/>
  <c r="E2" i="11"/>
  <c r="J6" i="9"/>
  <c r="I5" i="9"/>
  <c r="H4" i="9"/>
  <c r="G3" i="9"/>
  <c r="G2" i="10"/>
  <c r="E2" i="9"/>
  <c r="J2" i="10"/>
  <c r="I2" i="10"/>
  <c r="J2" i="9"/>
  <c r="I2" i="9"/>
  <c r="H2" i="9"/>
  <c r="D2" i="10"/>
  <c r="D6" i="9"/>
  <c r="F5" i="9"/>
  <c r="D3" i="9"/>
  <c r="D3" i="8"/>
  <c r="U3" i="8" s="1"/>
  <c r="F6" i="9"/>
  <c r="F7" i="9"/>
  <c r="E2" i="10"/>
  <c r="F2" i="9"/>
  <c r="F3" i="8"/>
  <c r="AL3" i="8" s="1"/>
  <c r="E7" i="9"/>
  <c r="AL7" i="9" s="1"/>
  <c r="F3" i="9"/>
  <c r="F4" i="9"/>
  <c r="D2" i="9"/>
  <c r="E6" i="9"/>
  <c r="D7" i="9"/>
  <c r="C2" i="8"/>
  <c r="F2" i="8" s="1"/>
  <c r="D2" i="8"/>
  <c r="F2" i="10"/>
  <c r="E4" i="9"/>
  <c r="D5" i="9"/>
  <c r="E3" i="9"/>
  <c r="AL3" i="9" s="1"/>
  <c r="D4" i="9"/>
  <c r="E5" i="9"/>
  <c r="U2" i="10"/>
  <c r="AL2" i="10"/>
  <c r="U2" i="11"/>
  <c r="AL2" i="11"/>
  <c r="U5" i="8"/>
  <c r="U9" i="9"/>
  <c r="U8" i="9"/>
  <c r="U7" i="9"/>
  <c r="U6" i="8"/>
  <c r="U4" i="8"/>
  <c r="U7" i="8"/>
  <c r="H2" i="8"/>
  <c r="E2" i="8"/>
  <c r="I2" i="8"/>
  <c r="J2" i="8"/>
  <c r="G2" i="8"/>
  <c r="U2" i="9" l="1"/>
  <c r="U5" i="9"/>
  <c r="U4" i="9"/>
  <c r="U6" i="9"/>
  <c r="U3" i="9"/>
  <c r="AL2" i="9"/>
  <c r="AL6" i="9"/>
  <c r="AL4" i="9"/>
  <c r="AL5" i="9"/>
  <c r="AL2" i="8"/>
  <c r="U2" i="8"/>
  <c r="C2" i="16" a="1"/>
  <c r="C2" i="16" s="1"/>
  <c r="D2" i="16" a="1"/>
  <c r="D2" i="16" s="1"/>
  <c r="E2" i="16" a="1"/>
  <c r="E2" i="16" s="1"/>
  <c r="F2" i="16" a="1"/>
  <c r="F2" i="16" s="1"/>
  <c r="G2" i="16" a="1"/>
  <c r="G2" i="16" s="1"/>
  <c r="H2" i="16" a="1"/>
  <c r="H2" i="16" s="1"/>
  <c r="I2" i="16" a="1"/>
  <c r="I2" i="16" s="1"/>
  <c r="J2" i="16" a="1"/>
  <c r="J2" i="16" s="1"/>
  <c r="K2" i="16" a="1"/>
  <c r="K2" i="16" s="1"/>
  <c r="L2" i="16" a="1"/>
  <c r="L2" i="16" s="1"/>
  <c r="M2" i="16" a="1"/>
  <c r="M2" i="16" s="1"/>
  <c r="N2" i="16" a="1"/>
  <c r="N2" i="16" s="1"/>
  <c r="O2" i="16" a="1"/>
  <c r="O2" i="16" s="1"/>
  <c r="P2" i="16" a="1"/>
  <c r="P2" i="16" s="1"/>
  <c r="Q2" i="16" a="1"/>
  <c r="Q2" i="16" s="1"/>
  <c r="R2" i="16" a="1"/>
  <c r="R2" i="16" s="1"/>
  <c r="S2" i="16" a="1"/>
  <c r="S2" i="16" s="1"/>
  <c r="T2" i="16" a="1"/>
  <c r="T2" i="16" s="1"/>
  <c r="U2" i="16" a="1"/>
  <c r="U2" i="16" s="1"/>
  <c r="V2" i="16" a="1"/>
  <c r="V2" i="16" s="1"/>
  <c r="W2" i="16" a="1"/>
  <c r="W2" i="16" s="1"/>
  <c r="X2" i="16" a="1"/>
  <c r="X2" i="16" s="1"/>
  <c r="Y2" i="16" a="1"/>
  <c r="Y2" i="16" s="1"/>
  <c r="Z2" i="16" a="1"/>
  <c r="Z2" i="16" s="1"/>
  <c r="AA2" i="16" a="1"/>
  <c r="AA2" i="16" s="1"/>
  <c r="AB2" i="16" a="1"/>
  <c r="AB2" i="16" s="1"/>
  <c r="AC2" i="16" a="1"/>
  <c r="AC2" i="16" s="1"/>
  <c r="AD2" i="16" a="1"/>
  <c r="AD2" i="16" s="1"/>
  <c r="AE2" i="16" a="1"/>
  <c r="AE2" i="16" s="1"/>
  <c r="AF2" i="16" a="1"/>
  <c r="AF2" i="16" s="1"/>
  <c r="AG2" i="16" a="1"/>
  <c r="AG2" i="16" s="1"/>
  <c r="AH2" i="16" a="1"/>
  <c r="AH2" i="16" s="1"/>
  <c r="AI2" i="16" a="1"/>
  <c r="AI2" i="16" s="1"/>
  <c r="AJ2" i="16" a="1"/>
  <c r="AJ2" i="16" s="1"/>
  <c r="AK2" i="16" a="1"/>
  <c r="AK2" i="16" s="1"/>
  <c r="AL2" i="16" a="1"/>
  <c r="AL2" i="16" s="1"/>
  <c r="AM2" i="16" a="1"/>
  <c r="AM2" i="16" s="1"/>
  <c r="AN2" i="16" a="1"/>
  <c r="AN2" i="16" s="1"/>
  <c r="AO2" i="16" a="1"/>
  <c r="AO2" i="16" s="1"/>
  <c r="AP2" i="16" a="1"/>
  <c r="AP2" i="16" s="1"/>
  <c r="AQ2" i="16" a="1"/>
  <c r="AQ2" i="16" s="1"/>
  <c r="AR2" i="16" a="1"/>
  <c r="AR2" i="16" s="1"/>
  <c r="AS2" i="16" a="1"/>
  <c r="AS2" i="16" s="1"/>
  <c r="AT2" i="16" a="1"/>
  <c r="AT2" i="16" s="1"/>
  <c r="AU2" i="16" a="1"/>
  <c r="AU2" i="16" s="1"/>
  <c r="AV2" i="16" a="1"/>
  <c r="AV2" i="16" s="1"/>
  <c r="AW2" i="16" a="1"/>
  <c r="AW2" i="16" s="1"/>
  <c r="AX2" i="16" a="1"/>
  <c r="AX2" i="16"/>
  <c r="AY2" i="16" a="1"/>
  <c r="AY2" i="16" s="1"/>
  <c r="AZ2" i="16" a="1"/>
  <c r="AZ2" i="16" s="1"/>
  <c r="BA2" i="16" a="1"/>
  <c r="BA2" i="16" s="1"/>
  <c r="BB2" i="16" a="1"/>
  <c r="BB2" i="16"/>
  <c r="BC2" i="16" a="1"/>
  <c r="BC2" i="16" s="1"/>
  <c r="BD2" i="16" a="1"/>
  <c r="BD2" i="16" s="1"/>
  <c r="BE2" i="16" a="1"/>
  <c r="BE2" i="16" s="1"/>
  <c r="BF2" i="16" a="1"/>
  <c r="BF2" i="16"/>
  <c r="BG2" i="16" a="1"/>
  <c r="BG2" i="16" s="1"/>
  <c r="B2" i="16" a="1"/>
  <c r="B2" i="16" s="1"/>
  <c r="B1" i="16" a="1"/>
  <c r="B1" i="16" s="1"/>
  <c r="C2" i="15" a="1"/>
  <c r="C2" i="15" s="1"/>
  <c r="D2" i="15" a="1"/>
  <c r="D2" i="15" s="1"/>
  <c r="E2" i="15" a="1"/>
  <c r="E2" i="15" s="1"/>
  <c r="F2" i="15" a="1"/>
  <c r="F2" i="15"/>
  <c r="G2" i="15" a="1"/>
  <c r="G2" i="15" s="1"/>
  <c r="H2" i="15" a="1"/>
  <c r="H2" i="15" s="1"/>
  <c r="I2" i="15" a="1"/>
  <c r="I2" i="15" s="1"/>
  <c r="J2" i="15" a="1"/>
  <c r="J2" i="15"/>
  <c r="K2" i="15" a="1"/>
  <c r="K2" i="15" s="1"/>
  <c r="L2" i="15" a="1"/>
  <c r="L2" i="15" s="1"/>
  <c r="M2" i="15" a="1"/>
  <c r="M2" i="15" s="1"/>
  <c r="N2" i="15" a="1"/>
  <c r="N2" i="15"/>
  <c r="O2" i="15" a="1"/>
  <c r="O2" i="15" s="1"/>
  <c r="P2" i="15" a="1"/>
  <c r="P2" i="15" s="1"/>
  <c r="Q2" i="15" a="1"/>
  <c r="Q2" i="15" s="1"/>
  <c r="R2" i="15" a="1"/>
  <c r="R2" i="15"/>
  <c r="S2" i="15" a="1"/>
  <c r="S2" i="15" s="1"/>
  <c r="T2" i="15" a="1"/>
  <c r="T2" i="15" s="1"/>
  <c r="U2" i="15" a="1"/>
  <c r="U2" i="15" s="1"/>
  <c r="V2" i="15" a="1"/>
  <c r="V2" i="15"/>
  <c r="W2" i="15" a="1"/>
  <c r="W2" i="15" s="1"/>
  <c r="X2" i="15" a="1"/>
  <c r="X2" i="15" s="1"/>
  <c r="Y2" i="15" a="1"/>
  <c r="Y2" i="15" s="1"/>
  <c r="Z2" i="15" a="1"/>
  <c r="Z2" i="15"/>
  <c r="AA2" i="15" a="1"/>
  <c r="AA2" i="15" s="1"/>
  <c r="AB2" i="15" a="1"/>
  <c r="AB2" i="15" s="1"/>
  <c r="AC2" i="15" a="1"/>
  <c r="AC2" i="15" s="1"/>
  <c r="AD2" i="15" a="1"/>
  <c r="AD2" i="15"/>
  <c r="AE2" i="15" a="1"/>
  <c r="AE2" i="15" s="1"/>
  <c r="B2" i="15" a="1"/>
  <c r="B2" i="15" s="1"/>
  <c r="B1" i="15" a="1"/>
  <c r="B1" i="15" s="1"/>
  <c r="C1000" i="14"/>
  <c r="B1000" i="14"/>
  <c r="A1000" i="14"/>
  <c r="C999" i="14"/>
  <c r="B999" i="14"/>
  <c r="A999" i="14"/>
  <c r="C998" i="14"/>
  <c r="B998" i="14"/>
  <c r="A998" i="14"/>
  <c r="C997" i="14"/>
  <c r="B997" i="14"/>
  <c r="A997" i="14"/>
  <c r="C996" i="14"/>
  <c r="B996" i="14"/>
  <c r="A996" i="14"/>
  <c r="C995" i="14"/>
  <c r="B995" i="14"/>
  <c r="A995" i="14"/>
  <c r="C994" i="14"/>
  <c r="B994" i="14"/>
  <c r="A994" i="14"/>
  <c r="C993" i="14"/>
  <c r="B993" i="14"/>
  <c r="A993" i="14"/>
  <c r="C992" i="14"/>
  <c r="B992" i="14"/>
  <c r="A992" i="14"/>
  <c r="C991" i="14"/>
  <c r="B991" i="14"/>
  <c r="A991" i="14"/>
  <c r="C990" i="14"/>
  <c r="B990" i="14"/>
  <c r="A990" i="14"/>
  <c r="C989" i="14"/>
  <c r="B989" i="14"/>
  <c r="A989" i="14"/>
  <c r="C988" i="14"/>
  <c r="B988" i="14"/>
  <c r="A988" i="14"/>
  <c r="C987" i="14"/>
  <c r="B987" i="14"/>
  <c r="A987" i="14"/>
  <c r="C986" i="14"/>
  <c r="B986" i="14"/>
  <c r="A986" i="14"/>
  <c r="C985" i="14"/>
  <c r="B985" i="14"/>
  <c r="A985" i="14"/>
  <c r="C984" i="14"/>
  <c r="B984" i="14"/>
  <c r="A984" i="14"/>
  <c r="C983" i="14"/>
  <c r="B983" i="14"/>
  <c r="A983" i="14"/>
  <c r="C982" i="14"/>
  <c r="B982" i="14"/>
  <c r="A982" i="14"/>
  <c r="C981" i="14"/>
  <c r="B981" i="14"/>
  <c r="A981" i="14"/>
  <c r="C980" i="14"/>
  <c r="B980" i="14"/>
  <c r="A980" i="14"/>
  <c r="C979" i="14"/>
  <c r="B979" i="14"/>
  <c r="A979" i="14"/>
  <c r="C978" i="14"/>
  <c r="B978" i="14"/>
  <c r="A978" i="14"/>
  <c r="C977" i="14"/>
  <c r="B977" i="14"/>
  <c r="A977" i="14"/>
  <c r="C976" i="14"/>
  <c r="B976" i="14"/>
  <c r="A976" i="14"/>
  <c r="C975" i="14"/>
  <c r="B975" i="14"/>
  <c r="A975" i="14"/>
  <c r="C974" i="14"/>
  <c r="B974" i="14"/>
  <c r="A974" i="14"/>
  <c r="C973" i="14"/>
  <c r="B973" i="14"/>
  <c r="A973" i="14"/>
  <c r="C972" i="14"/>
  <c r="B972" i="14"/>
  <c r="A972" i="14"/>
  <c r="C971" i="14"/>
  <c r="B971" i="14"/>
  <c r="A971" i="14"/>
  <c r="C970" i="14"/>
  <c r="B970" i="14"/>
  <c r="A970" i="14"/>
  <c r="C969" i="14"/>
  <c r="B969" i="14"/>
  <c r="A969" i="14"/>
  <c r="C968" i="14"/>
  <c r="B968" i="14"/>
  <c r="A968" i="14"/>
  <c r="C967" i="14"/>
  <c r="B967" i="14"/>
  <c r="A967" i="14"/>
  <c r="C966" i="14"/>
  <c r="B966" i="14"/>
  <c r="A966" i="14"/>
  <c r="C965" i="14"/>
  <c r="B965" i="14"/>
  <c r="A965" i="14"/>
  <c r="C964" i="14"/>
  <c r="B964" i="14"/>
  <c r="A964" i="14"/>
  <c r="C963" i="14"/>
  <c r="B963" i="14"/>
  <c r="A963" i="14"/>
  <c r="C962" i="14"/>
  <c r="B962" i="14"/>
  <c r="A962" i="14"/>
  <c r="C961" i="14"/>
  <c r="B961" i="14"/>
  <c r="A961" i="14"/>
  <c r="C960" i="14"/>
  <c r="B960" i="14"/>
  <c r="A960" i="14"/>
  <c r="C959" i="14"/>
  <c r="B959" i="14"/>
  <c r="A959" i="14"/>
  <c r="C958" i="14"/>
  <c r="B958" i="14"/>
  <c r="A958" i="14"/>
  <c r="C957" i="14"/>
  <c r="B957" i="14"/>
  <c r="A957" i="14"/>
  <c r="C956" i="14"/>
  <c r="B956" i="14"/>
  <c r="A956" i="14"/>
  <c r="C955" i="14"/>
  <c r="B955" i="14"/>
  <c r="A955" i="14"/>
  <c r="C954" i="14"/>
  <c r="B954" i="14"/>
  <c r="A954" i="14"/>
  <c r="C953" i="14"/>
  <c r="B953" i="14"/>
  <c r="A953" i="14"/>
  <c r="C952" i="14"/>
  <c r="B952" i="14"/>
  <c r="A952" i="14"/>
  <c r="C951" i="14"/>
  <c r="B951" i="14"/>
  <c r="A951" i="14"/>
  <c r="C950" i="14"/>
  <c r="B950" i="14"/>
  <c r="A950" i="14"/>
  <c r="C949" i="14"/>
  <c r="B949" i="14"/>
  <c r="A949" i="14"/>
  <c r="C948" i="14"/>
  <c r="B948" i="14"/>
  <c r="A948" i="14"/>
  <c r="C947" i="14"/>
  <c r="B947" i="14"/>
  <c r="A947" i="14"/>
  <c r="C946" i="14"/>
  <c r="B946" i="14"/>
  <c r="A946" i="14"/>
  <c r="C945" i="14"/>
  <c r="B945" i="14"/>
  <c r="A945" i="14"/>
  <c r="C944" i="14"/>
  <c r="B944" i="14"/>
  <c r="A944" i="14"/>
  <c r="C943" i="14"/>
  <c r="B943" i="14"/>
  <c r="A943" i="14"/>
  <c r="C942" i="14"/>
  <c r="B942" i="14"/>
  <c r="A942" i="14"/>
  <c r="C941" i="14"/>
  <c r="B941" i="14"/>
  <c r="A941" i="14"/>
  <c r="C940" i="14"/>
  <c r="B940" i="14"/>
  <c r="A940" i="14"/>
  <c r="C939" i="14"/>
  <c r="B939" i="14"/>
  <c r="A939" i="14"/>
  <c r="C938" i="14"/>
  <c r="B938" i="14"/>
  <c r="A938" i="14"/>
  <c r="C937" i="14"/>
  <c r="B937" i="14"/>
  <c r="A937" i="14"/>
  <c r="C936" i="14"/>
  <c r="B936" i="14"/>
  <c r="A936" i="14"/>
  <c r="C935" i="14"/>
  <c r="B935" i="14"/>
  <c r="A935" i="14"/>
  <c r="C934" i="14"/>
  <c r="B934" i="14"/>
  <c r="A934" i="14"/>
  <c r="C933" i="14"/>
  <c r="B933" i="14"/>
  <c r="A933" i="14"/>
  <c r="C932" i="14"/>
  <c r="B932" i="14"/>
  <c r="A932" i="14"/>
  <c r="C931" i="14"/>
  <c r="B931" i="14"/>
  <c r="A931" i="14"/>
  <c r="C930" i="14"/>
  <c r="B930" i="14"/>
  <c r="A930" i="14"/>
  <c r="C929" i="14"/>
  <c r="B929" i="14"/>
  <c r="A929" i="14"/>
  <c r="C928" i="14"/>
  <c r="B928" i="14"/>
  <c r="A928" i="14"/>
  <c r="C927" i="14"/>
  <c r="B927" i="14"/>
  <c r="A927" i="14"/>
  <c r="C926" i="14"/>
  <c r="B926" i="14"/>
  <c r="A926" i="14"/>
  <c r="C925" i="14"/>
  <c r="B925" i="14"/>
  <c r="A925" i="14"/>
  <c r="C924" i="14"/>
  <c r="B924" i="14"/>
  <c r="A924" i="14"/>
  <c r="C923" i="14"/>
  <c r="B923" i="14"/>
  <c r="A923" i="14"/>
  <c r="C922" i="14"/>
  <c r="B922" i="14"/>
  <c r="A922" i="14"/>
  <c r="C921" i="14"/>
  <c r="B921" i="14"/>
  <c r="A921" i="14"/>
  <c r="C920" i="14"/>
  <c r="B920" i="14"/>
  <c r="A920" i="14"/>
  <c r="C919" i="14"/>
  <c r="B919" i="14"/>
  <c r="A919" i="14"/>
  <c r="C918" i="14"/>
  <c r="B918" i="14"/>
  <c r="A918" i="14"/>
  <c r="C917" i="14"/>
  <c r="B917" i="14"/>
  <c r="A917" i="14"/>
  <c r="C916" i="14"/>
  <c r="B916" i="14"/>
  <c r="A916" i="14"/>
  <c r="C915" i="14"/>
  <c r="B915" i="14"/>
  <c r="A915" i="14"/>
  <c r="C914" i="14"/>
  <c r="B914" i="14"/>
  <c r="A914" i="14"/>
  <c r="C913" i="14"/>
  <c r="B913" i="14"/>
  <c r="A913" i="14"/>
  <c r="C912" i="14"/>
  <c r="B912" i="14"/>
  <c r="A912" i="14"/>
  <c r="C911" i="14"/>
  <c r="B911" i="14"/>
  <c r="A911" i="14"/>
  <c r="C910" i="14"/>
  <c r="B910" i="14"/>
  <c r="A910" i="14"/>
  <c r="C909" i="14"/>
  <c r="B909" i="14"/>
  <c r="A909" i="14"/>
  <c r="C908" i="14"/>
  <c r="B908" i="14"/>
  <c r="A908" i="14"/>
  <c r="C907" i="14"/>
  <c r="B907" i="14"/>
  <c r="A907" i="14"/>
  <c r="C906" i="14"/>
  <c r="B906" i="14"/>
  <c r="A906" i="14"/>
  <c r="C905" i="14"/>
  <c r="B905" i="14"/>
  <c r="A905" i="14"/>
  <c r="C904" i="14"/>
  <c r="B904" i="14"/>
  <c r="A904" i="14"/>
  <c r="C903" i="14"/>
  <c r="B903" i="14"/>
  <c r="A903" i="14"/>
  <c r="C902" i="14"/>
  <c r="B902" i="14"/>
  <c r="A902" i="14"/>
  <c r="C901" i="14"/>
  <c r="B901" i="14"/>
  <c r="A901" i="14"/>
  <c r="C900" i="14"/>
  <c r="B900" i="14"/>
  <c r="A900" i="14"/>
  <c r="C899" i="14"/>
  <c r="B899" i="14"/>
  <c r="A899" i="14"/>
  <c r="C898" i="14"/>
  <c r="B898" i="14"/>
  <c r="A898" i="14"/>
  <c r="C897" i="14"/>
  <c r="B897" i="14"/>
  <c r="A897" i="14"/>
  <c r="C896" i="14"/>
  <c r="B896" i="14"/>
  <c r="A896" i="14"/>
  <c r="C895" i="14"/>
  <c r="B895" i="14"/>
  <c r="A895" i="14"/>
  <c r="C894" i="14"/>
  <c r="B894" i="14"/>
  <c r="A894" i="14"/>
  <c r="C893" i="14"/>
  <c r="B893" i="14"/>
  <c r="A893" i="14"/>
  <c r="C892" i="14"/>
  <c r="B892" i="14"/>
  <c r="A892" i="14"/>
  <c r="C891" i="14"/>
  <c r="B891" i="14"/>
  <c r="A891" i="14"/>
  <c r="C890" i="14"/>
  <c r="B890" i="14"/>
  <c r="A890" i="14"/>
  <c r="C889" i="14"/>
  <c r="B889" i="14"/>
  <c r="A889" i="14"/>
  <c r="C888" i="14"/>
  <c r="B888" i="14"/>
  <c r="A888" i="14"/>
  <c r="C887" i="14"/>
  <c r="B887" i="14"/>
  <c r="A887" i="14"/>
  <c r="C886" i="14"/>
  <c r="B886" i="14"/>
  <c r="A886" i="14"/>
  <c r="C885" i="14"/>
  <c r="B885" i="14"/>
  <c r="A885" i="14"/>
  <c r="C884" i="14"/>
  <c r="B884" i="14"/>
  <c r="A884" i="14"/>
  <c r="C883" i="14"/>
  <c r="B883" i="14"/>
  <c r="A883" i="14"/>
  <c r="C882" i="14"/>
  <c r="B882" i="14"/>
  <c r="A882" i="14"/>
  <c r="C881" i="14"/>
  <c r="B881" i="14"/>
  <c r="A881" i="14"/>
  <c r="C880" i="14"/>
  <c r="B880" i="14"/>
  <c r="A880" i="14"/>
  <c r="C879" i="14"/>
  <c r="B879" i="14"/>
  <c r="A879" i="14"/>
  <c r="C878" i="14"/>
  <c r="B878" i="14"/>
  <c r="A878" i="14"/>
  <c r="C877" i="14"/>
  <c r="B877" i="14"/>
  <c r="A877" i="14"/>
  <c r="C876" i="14"/>
  <c r="B876" i="14"/>
  <c r="A876" i="14"/>
  <c r="C875" i="14"/>
  <c r="B875" i="14"/>
  <c r="A875" i="14"/>
  <c r="C874" i="14"/>
  <c r="B874" i="14"/>
  <c r="A874" i="14"/>
  <c r="C873" i="14"/>
  <c r="B873" i="14"/>
  <c r="A873" i="14"/>
  <c r="C872" i="14"/>
  <c r="B872" i="14"/>
  <c r="A872" i="14"/>
  <c r="C871" i="14"/>
  <c r="B871" i="14"/>
  <c r="A871" i="14"/>
  <c r="C870" i="14"/>
  <c r="B870" i="14"/>
  <c r="A870" i="14"/>
  <c r="C869" i="14"/>
  <c r="B869" i="14"/>
  <c r="A869" i="14"/>
  <c r="C868" i="14"/>
  <c r="B868" i="14"/>
  <c r="A868" i="14"/>
  <c r="C867" i="14"/>
  <c r="B867" i="14"/>
  <c r="A867" i="14"/>
  <c r="C866" i="14"/>
  <c r="B866" i="14"/>
  <c r="A866" i="14"/>
  <c r="C865" i="14"/>
  <c r="B865" i="14"/>
  <c r="A865" i="14"/>
  <c r="C864" i="14"/>
  <c r="B864" i="14"/>
  <c r="A864" i="14"/>
  <c r="C863" i="14"/>
  <c r="B863" i="14"/>
  <c r="A863" i="14"/>
  <c r="C862" i="14"/>
  <c r="B862" i="14"/>
  <c r="A862" i="14"/>
  <c r="C861" i="14"/>
  <c r="B861" i="14"/>
  <c r="A861" i="14"/>
  <c r="C860" i="14"/>
  <c r="B860" i="14"/>
  <c r="A860" i="14"/>
  <c r="C859" i="14"/>
  <c r="B859" i="14"/>
  <c r="A859" i="14"/>
  <c r="C858" i="14"/>
  <c r="B858" i="14"/>
  <c r="A858" i="14"/>
  <c r="C857" i="14"/>
  <c r="B857" i="14"/>
  <c r="A857" i="14"/>
  <c r="C856" i="14"/>
  <c r="B856" i="14"/>
  <c r="A856" i="14"/>
  <c r="C855" i="14"/>
  <c r="B855" i="14"/>
  <c r="A855" i="14"/>
  <c r="C854" i="14"/>
  <c r="B854" i="14"/>
  <c r="A854" i="14"/>
  <c r="C853" i="14"/>
  <c r="B853" i="14"/>
  <c r="A853" i="14"/>
  <c r="C852" i="14"/>
  <c r="B852" i="14"/>
  <c r="A852" i="14"/>
  <c r="C851" i="14"/>
  <c r="B851" i="14"/>
  <c r="A851" i="14"/>
  <c r="C850" i="14"/>
  <c r="B850" i="14"/>
  <c r="A850" i="14"/>
  <c r="C849" i="14"/>
  <c r="B849" i="14"/>
  <c r="A849" i="14"/>
  <c r="C848" i="14"/>
  <c r="B848" i="14"/>
  <c r="A848" i="14"/>
  <c r="C847" i="14"/>
  <c r="B847" i="14"/>
  <c r="A847" i="14"/>
  <c r="C846" i="14"/>
  <c r="B846" i="14"/>
  <c r="A846" i="14"/>
  <c r="C845" i="14"/>
  <c r="B845" i="14"/>
  <c r="A845" i="14"/>
  <c r="C844" i="14"/>
  <c r="B844" i="14"/>
  <c r="A844" i="14"/>
  <c r="C843" i="14"/>
  <c r="B843" i="14"/>
  <c r="A843" i="14"/>
  <c r="C842" i="14"/>
  <c r="B842" i="14"/>
  <c r="A842" i="14"/>
  <c r="C841" i="14"/>
  <c r="B841" i="14"/>
  <c r="A841" i="14"/>
  <c r="C840" i="14"/>
  <c r="B840" i="14"/>
  <c r="A840" i="14"/>
  <c r="C839" i="14"/>
  <c r="B839" i="14"/>
  <c r="A839" i="14"/>
  <c r="C838" i="14"/>
  <c r="B838" i="14"/>
  <c r="A838" i="14"/>
  <c r="C837" i="14"/>
  <c r="B837" i="14"/>
  <c r="A837" i="14"/>
  <c r="C836" i="14"/>
  <c r="B836" i="14"/>
  <c r="A836" i="14"/>
  <c r="C835" i="14"/>
  <c r="B835" i="14"/>
  <c r="A835" i="14"/>
  <c r="C834" i="14"/>
  <c r="B834" i="14"/>
  <c r="A834" i="14"/>
  <c r="C833" i="14"/>
  <c r="B833" i="14"/>
  <c r="A833" i="14"/>
  <c r="C832" i="14"/>
  <c r="B832" i="14"/>
  <c r="A832" i="14"/>
  <c r="C831" i="14"/>
  <c r="B831" i="14"/>
  <c r="A831" i="14"/>
  <c r="C830" i="14"/>
  <c r="B830" i="14"/>
  <c r="A830" i="14"/>
  <c r="C829" i="14"/>
  <c r="B829" i="14"/>
  <c r="A829" i="14"/>
  <c r="C828" i="14"/>
  <c r="B828" i="14"/>
  <c r="A828" i="14"/>
  <c r="C827" i="14"/>
  <c r="B827" i="14"/>
  <c r="A827" i="14"/>
  <c r="C826" i="14"/>
  <c r="B826" i="14"/>
  <c r="A826" i="14"/>
  <c r="C825" i="14"/>
  <c r="B825" i="14"/>
  <c r="A825" i="14"/>
  <c r="C824" i="14"/>
  <c r="B824" i="14"/>
  <c r="A824" i="14"/>
  <c r="C823" i="14"/>
  <c r="B823" i="14"/>
  <c r="A823" i="14"/>
  <c r="C822" i="14"/>
  <c r="B822" i="14"/>
  <c r="A822" i="14"/>
  <c r="C821" i="14"/>
  <c r="B821" i="14"/>
  <c r="A821" i="14"/>
  <c r="C820" i="14"/>
  <c r="B820" i="14"/>
  <c r="A820" i="14"/>
  <c r="C819" i="14"/>
  <c r="B819" i="14"/>
  <c r="A819" i="14"/>
  <c r="C818" i="14"/>
  <c r="B818" i="14"/>
  <c r="A818" i="14"/>
  <c r="C817" i="14"/>
  <c r="B817" i="14"/>
  <c r="A817" i="14"/>
  <c r="C816" i="14"/>
  <c r="B816" i="14"/>
  <c r="A816" i="14"/>
  <c r="C815" i="14"/>
  <c r="B815" i="14"/>
  <c r="A815" i="14"/>
  <c r="C814" i="14"/>
  <c r="B814" i="14"/>
  <c r="A814" i="14"/>
  <c r="C813" i="14"/>
  <c r="B813" i="14"/>
  <c r="A813" i="14"/>
  <c r="C812" i="14"/>
  <c r="B812" i="14"/>
  <c r="A812" i="14"/>
  <c r="C811" i="14"/>
  <c r="B811" i="14"/>
  <c r="A811" i="14"/>
  <c r="C810" i="14"/>
  <c r="B810" i="14"/>
  <c r="A810" i="14"/>
  <c r="C809" i="14"/>
  <c r="B809" i="14"/>
  <c r="A809" i="14"/>
  <c r="C808" i="14"/>
  <c r="B808" i="14"/>
  <c r="A808" i="14"/>
  <c r="C807" i="14"/>
  <c r="B807" i="14"/>
  <c r="A807" i="14"/>
  <c r="C806" i="14"/>
  <c r="B806" i="14"/>
  <c r="A806" i="14"/>
  <c r="C805" i="14"/>
  <c r="B805" i="14"/>
  <c r="A805" i="14"/>
  <c r="C804" i="14"/>
  <c r="B804" i="14"/>
  <c r="A804" i="14"/>
  <c r="C803" i="14"/>
  <c r="B803" i="14"/>
  <c r="A803" i="14"/>
  <c r="C802" i="14"/>
  <c r="B802" i="14"/>
  <c r="A802" i="14"/>
  <c r="C801" i="14"/>
  <c r="B801" i="14"/>
  <c r="A801" i="14"/>
  <c r="C800" i="14"/>
  <c r="B800" i="14"/>
  <c r="A800" i="14"/>
  <c r="C799" i="14"/>
  <c r="B799" i="14"/>
  <c r="A799" i="14"/>
  <c r="C798" i="14"/>
  <c r="B798" i="14"/>
  <c r="A798" i="14"/>
  <c r="C797" i="14"/>
  <c r="B797" i="14"/>
  <c r="A797" i="14"/>
  <c r="C796" i="14"/>
  <c r="B796" i="14"/>
  <c r="A796" i="14"/>
  <c r="C795" i="14"/>
  <c r="B795" i="14"/>
  <c r="A795" i="14"/>
  <c r="C794" i="14"/>
  <c r="B794" i="14"/>
  <c r="A794" i="14"/>
  <c r="C793" i="14"/>
  <c r="B793" i="14"/>
  <c r="A793" i="14"/>
  <c r="C792" i="14"/>
  <c r="B792" i="14"/>
  <c r="A792" i="14"/>
  <c r="C791" i="14"/>
  <c r="B791" i="14"/>
  <c r="A791" i="14"/>
  <c r="C790" i="14"/>
  <c r="B790" i="14"/>
  <c r="A790" i="14"/>
  <c r="C789" i="14"/>
  <c r="B789" i="14"/>
  <c r="A789" i="14"/>
  <c r="C788" i="14"/>
  <c r="B788" i="14"/>
  <c r="A788" i="14"/>
  <c r="C787" i="14"/>
  <c r="B787" i="14"/>
  <c r="A787" i="14"/>
  <c r="C786" i="14"/>
  <c r="B786" i="14"/>
  <c r="A786" i="14"/>
  <c r="C785" i="14"/>
  <c r="B785" i="14"/>
  <c r="A785" i="14"/>
  <c r="C784" i="14"/>
  <c r="B784" i="14"/>
  <c r="A784" i="14"/>
  <c r="C783" i="14"/>
  <c r="B783" i="14"/>
  <c r="A783" i="14"/>
  <c r="C782" i="14"/>
  <c r="B782" i="14"/>
  <c r="A782" i="14"/>
  <c r="C781" i="14"/>
  <c r="B781" i="14"/>
  <c r="A781" i="14"/>
  <c r="C780" i="14"/>
  <c r="B780" i="14"/>
  <c r="A780" i="14"/>
  <c r="C779" i="14"/>
  <c r="B779" i="14"/>
  <c r="A779" i="14"/>
  <c r="C778" i="14"/>
  <c r="B778" i="14"/>
  <c r="A778" i="14"/>
  <c r="C777" i="14"/>
  <c r="B777" i="14"/>
  <c r="A777" i="14"/>
  <c r="C776" i="14"/>
  <c r="B776" i="14"/>
  <c r="A776" i="14"/>
  <c r="C775" i="14"/>
  <c r="B775" i="14"/>
  <c r="A775" i="14"/>
  <c r="C774" i="14"/>
  <c r="B774" i="14"/>
  <c r="A774" i="14"/>
  <c r="C773" i="14"/>
  <c r="B773" i="14"/>
  <c r="A773" i="14"/>
  <c r="C772" i="14"/>
  <c r="B772" i="14"/>
  <c r="A772" i="14"/>
  <c r="C771" i="14"/>
  <c r="B771" i="14"/>
  <c r="A771" i="14"/>
  <c r="C770" i="14"/>
  <c r="B770" i="14"/>
  <c r="A770" i="14"/>
  <c r="C769" i="14"/>
  <c r="B769" i="14"/>
  <c r="A769" i="14"/>
  <c r="C768" i="14"/>
  <c r="B768" i="14"/>
  <c r="A768" i="14"/>
  <c r="C767" i="14"/>
  <c r="B767" i="14"/>
  <c r="A767" i="14"/>
  <c r="C766" i="14"/>
  <c r="B766" i="14"/>
  <c r="A766" i="14"/>
  <c r="C765" i="14"/>
  <c r="B765" i="14"/>
  <c r="A765" i="14"/>
  <c r="C764" i="14"/>
  <c r="B764" i="14"/>
  <c r="A764" i="14"/>
  <c r="C763" i="14"/>
  <c r="B763" i="14"/>
  <c r="A763" i="14"/>
  <c r="C762" i="14"/>
  <c r="B762" i="14"/>
  <c r="A762" i="14"/>
  <c r="C761" i="14"/>
  <c r="B761" i="14"/>
  <c r="A761" i="14"/>
  <c r="C760" i="14"/>
  <c r="B760" i="14"/>
  <c r="A760" i="14"/>
  <c r="C759" i="14"/>
  <c r="B759" i="14"/>
  <c r="A759" i="14"/>
  <c r="C758" i="14"/>
  <c r="B758" i="14"/>
  <c r="A758" i="14"/>
  <c r="C757" i="14"/>
  <c r="B757" i="14"/>
  <c r="A757" i="14"/>
  <c r="C756" i="14"/>
  <c r="B756" i="14"/>
  <c r="A756" i="14"/>
  <c r="C755" i="14"/>
  <c r="B755" i="14"/>
  <c r="A755" i="14"/>
  <c r="C754" i="14"/>
  <c r="B754" i="14"/>
  <c r="A754" i="14"/>
  <c r="C753" i="14"/>
  <c r="B753" i="14"/>
  <c r="A753" i="14"/>
  <c r="C752" i="14"/>
  <c r="B752" i="14"/>
  <c r="A752" i="14"/>
  <c r="C751" i="14"/>
  <c r="B751" i="14"/>
  <c r="A751" i="14"/>
  <c r="C750" i="14"/>
  <c r="B750" i="14"/>
  <c r="A750" i="14"/>
  <c r="C749" i="14"/>
  <c r="B749" i="14"/>
  <c r="A749" i="14"/>
  <c r="C748" i="14"/>
  <c r="B748" i="14"/>
  <c r="A748" i="14"/>
  <c r="C747" i="14"/>
  <c r="B747" i="14"/>
  <c r="A747" i="14"/>
  <c r="C746" i="14"/>
  <c r="B746" i="14"/>
  <c r="A746" i="14"/>
  <c r="C745" i="14"/>
  <c r="B745" i="14"/>
  <c r="A745" i="14"/>
  <c r="C744" i="14"/>
  <c r="B744" i="14"/>
  <c r="A744" i="14"/>
  <c r="C743" i="14"/>
  <c r="B743" i="14"/>
  <c r="A743" i="14"/>
  <c r="C742" i="14"/>
  <c r="B742" i="14"/>
  <c r="A742" i="14"/>
  <c r="C741" i="14"/>
  <c r="B741" i="14"/>
  <c r="A741" i="14"/>
  <c r="C740" i="14"/>
  <c r="B740" i="14"/>
  <c r="A740" i="14"/>
  <c r="C739" i="14"/>
  <c r="B739" i="14"/>
  <c r="A739" i="14"/>
  <c r="C738" i="14"/>
  <c r="B738" i="14"/>
  <c r="A738" i="14"/>
  <c r="C737" i="14"/>
  <c r="B737" i="14"/>
  <c r="A737" i="14"/>
  <c r="C736" i="14"/>
  <c r="B736" i="14"/>
  <c r="A736" i="14"/>
  <c r="C735" i="14"/>
  <c r="B735" i="14"/>
  <c r="A735" i="14"/>
  <c r="C734" i="14"/>
  <c r="B734" i="14"/>
  <c r="A734" i="14"/>
  <c r="C733" i="14"/>
  <c r="B733" i="14"/>
  <c r="A733" i="14"/>
  <c r="C732" i="14"/>
  <c r="B732" i="14"/>
  <c r="A732" i="14"/>
  <c r="C731" i="14"/>
  <c r="B731" i="14"/>
  <c r="A731" i="14"/>
  <c r="C730" i="14"/>
  <c r="B730" i="14"/>
  <c r="A730" i="14"/>
  <c r="C729" i="14"/>
  <c r="B729" i="14"/>
  <c r="A729" i="14"/>
  <c r="C728" i="14"/>
  <c r="B728" i="14"/>
  <c r="A728" i="14"/>
  <c r="C727" i="14"/>
  <c r="B727" i="14"/>
  <c r="A727" i="14"/>
  <c r="C726" i="14"/>
  <c r="B726" i="14"/>
  <c r="A726" i="14"/>
  <c r="C725" i="14"/>
  <c r="B725" i="14"/>
  <c r="A725" i="14"/>
  <c r="C724" i="14"/>
  <c r="B724" i="14"/>
  <c r="A724" i="14"/>
  <c r="C723" i="14"/>
  <c r="B723" i="14"/>
  <c r="A723" i="14"/>
  <c r="C722" i="14"/>
  <c r="B722" i="14"/>
  <c r="A722" i="14"/>
  <c r="C721" i="14"/>
  <c r="B721" i="14"/>
  <c r="A721" i="14"/>
  <c r="C720" i="14"/>
  <c r="B720" i="14"/>
  <c r="A720" i="14"/>
  <c r="C719" i="14"/>
  <c r="B719" i="14"/>
  <c r="A719" i="14"/>
  <c r="C718" i="14"/>
  <c r="B718" i="14"/>
  <c r="A718" i="14"/>
  <c r="C717" i="14"/>
  <c r="B717" i="14"/>
  <c r="A717" i="14"/>
  <c r="C716" i="14"/>
  <c r="B716" i="14"/>
  <c r="A716" i="14"/>
  <c r="C715" i="14"/>
  <c r="B715" i="14"/>
  <c r="A715" i="14"/>
  <c r="C714" i="14"/>
  <c r="B714" i="14"/>
  <c r="A714" i="14"/>
  <c r="C713" i="14"/>
  <c r="B713" i="14"/>
  <c r="A713" i="14"/>
  <c r="C712" i="14"/>
  <c r="B712" i="14"/>
  <c r="A712" i="14"/>
  <c r="C711" i="14"/>
  <c r="B711" i="14"/>
  <c r="A711" i="14"/>
  <c r="C710" i="14"/>
  <c r="B710" i="14"/>
  <c r="A710" i="14"/>
  <c r="C709" i="14"/>
  <c r="B709" i="14"/>
  <c r="A709" i="14"/>
  <c r="C708" i="14"/>
  <c r="B708" i="14"/>
  <c r="A708" i="14"/>
  <c r="C707" i="14"/>
  <c r="B707" i="14"/>
  <c r="A707" i="14"/>
  <c r="C706" i="14"/>
  <c r="B706" i="14"/>
  <c r="A706" i="14"/>
  <c r="C705" i="14"/>
  <c r="B705" i="14"/>
  <c r="A705" i="14"/>
  <c r="C704" i="14"/>
  <c r="B704" i="14"/>
  <c r="A704" i="14"/>
  <c r="C703" i="14"/>
  <c r="B703" i="14"/>
  <c r="A703" i="14"/>
  <c r="C702" i="14"/>
  <c r="B702" i="14"/>
  <c r="A702" i="14"/>
  <c r="C701" i="14"/>
  <c r="B701" i="14"/>
  <c r="A701" i="14"/>
  <c r="C700" i="14"/>
  <c r="B700" i="14"/>
  <c r="A700" i="14"/>
  <c r="C699" i="14"/>
  <c r="B699" i="14"/>
  <c r="A699" i="14"/>
  <c r="C698" i="14"/>
  <c r="B698" i="14"/>
  <c r="A698" i="14"/>
  <c r="C697" i="14"/>
  <c r="B697" i="14"/>
  <c r="A697" i="14"/>
  <c r="C696" i="14"/>
  <c r="B696" i="14"/>
  <c r="A696" i="14"/>
  <c r="C695" i="14"/>
  <c r="B695" i="14"/>
  <c r="A695" i="14"/>
  <c r="C694" i="14"/>
  <c r="B694" i="14"/>
  <c r="A694" i="14"/>
  <c r="C693" i="14"/>
  <c r="B693" i="14"/>
  <c r="A693" i="14"/>
  <c r="C692" i="14"/>
  <c r="B692" i="14"/>
  <c r="A692" i="14"/>
  <c r="C691" i="14"/>
  <c r="B691" i="14"/>
  <c r="A691" i="14"/>
  <c r="C690" i="14"/>
  <c r="B690" i="14"/>
  <c r="A690" i="14"/>
  <c r="C689" i="14"/>
  <c r="B689" i="14"/>
  <c r="A689" i="14"/>
  <c r="C688" i="14"/>
  <c r="B688" i="14"/>
  <c r="A688" i="14"/>
  <c r="C687" i="14"/>
  <c r="B687" i="14"/>
  <c r="A687" i="14"/>
  <c r="C686" i="14"/>
  <c r="B686" i="14"/>
  <c r="A686" i="14"/>
  <c r="C685" i="14"/>
  <c r="B685" i="14"/>
  <c r="A685" i="14"/>
  <c r="C684" i="14"/>
  <c r="B684" i="14"/>
  <c r="A684" i="14"/>
  <c r="C683" i="14"/>
  <c r="B683" i="14"/>
  <c r="A683" i="14"/>
  <c r="C682" i="14"/>
  <c r="B682" i="14"/>
  <c r="A682" i="14"/>
  <c r="C681" i="14"/>
  <c r="B681" i="14"/>
  <c r="A681" i="14"/>
  <c r="C680" i="14"/>
  <c r="B680" i="14"/>
  <c r="A680" i="14"/>
  <c r="C679" i="14"/>
  <c r="B679" i="14"/>
  <c r="A679" i="14"/>
  <c r="C678" i="14"/>
  <c r="B678" i="14"/>
  <c r="A678" i="14"/>
  <c r="C677" i="14"/>
  <c r="B677" i="14"/>
  <c r="A677" i="14"/>
  <c r="C676" i="14"/>
  <c r="B676" i="14"/>
  <c r="A676" i="14"/>
  <c r="C675" i="14"/>
  <c r="B675" i="14"/>
  <c r="A675" i="14"/>
  <c r="C674" i="14"/>
  <c r="B674" i="14"/>
  <c r="A674" i="14"/>
  <c r="C673" i="14"/>
  <c r="B673" i="14"/>
  <c r="A673" i="14"/>
  <c r="C672" i="14"/>
  <c r="B672" i="14"/>
  <c r="A672" i="14"/>
  <c r="C671" i="14"/>
  <c r="B671" i="14"/>
  <c r="A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B652" i="14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C651" i="14"/>
  <c r="B651" i="14"/>
  <c r="C650" i="14"/>
  <c r="C649" i="14"/>
  <c r="C648" i="14"/>
  <c r="C647" i="14"/>
  <c r="C646" i="14"/>
  <c r="B646" i="14"/>
  <c r="B647" i="14" s="1"/>
  <c r="B648" i="14" s="1"/>
  <c r="B649" i="14" s="1"/>
  <c r="B650" i="14" s="1"/>
  <c r="C645" i="14"/>
  <c r="C644" i="14"/>
  <c r="B644" i="14"/>
  <c r="B645" i="14" s="1"/>
  <c r="C643" i="14"/>
  <c r="C642" i="14"/>
  <c r="B642" i="14"/>
  <c r="B643" i="14" s="1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B617" i="14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C616" i="14"/>
  <c r="B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B580" i="14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B508" i="14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A508" i="14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C507" i="14"/>
  <c r="B507" i="14"/>
  <c r="A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B447" i="14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C446" i="14"/>
  <c r="B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A415" i="14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C414" i="14"/>
  <c r="C413" i="14"/>
  <c r="B413" i="14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A413" i="14"/>
  <c r="A414" i="14" s="1"/>
  <c r="C412" i="14"/>
  <c r="B412" i="14"/>
  <c r="C411" i="14"/>
  <c r="C410" i="14"/>
  <c r="B410" i="14"/>
  <c r="B411" i="14" s="1"/>
  <c r="C409" i="14"/>
  <c r="C408" i="14"/>
  <c r="C407" i="14"/>
  <c r="B407" i="14"/>
  <c r="B408" i="14" s="1"/>
  <c r="B409" i="14" s="1"/>
  <c r="C406" i="14"/>
  <c r="B406" i="14"/>
  <c r="C405" i="14"/>
  <c r="C404" i="14"/>
  <c r="B404" i="14"/>
  <c r="B405" i="14" s="1"/>
  <c r="C403" i="14"/>
  <c r="C402" i="14"/>
  <c r="C401" i="14"/>
  <c r="C400" i="14"/>
  <c r="C399" i="14"/>
  <c r="B399" i="14"/>
  <c r="B400" i="14" s="1"/>
  <c r="B401" i="14" s="1"/>
  <c r="B402" i="14" s="1"/>
  <c r="B403" i="14" s="1"/>
  <c r="C398" i="14"/>
  <c r="B398" i="14"/>
  <c r="C397" i="14"/>
  <c r="B397" i="14"/>
  <c r="C396" i="14"/>
  <c r="B396" i="14"/>
  <c r="C395" i="14"/>
  <c r="B395" i="14"/>
  <c r="C394" i="14"/>
  <c r="B394" i="14"/>
  <c r="C393" i="14"/>
  <c r="B393" i="14"/>
  <c r="C392" i="14"/>
  <c r="B392" i="14"/>
  <c r="A392" i="14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C391" i="14"/>
  <c r="B391" i="14"/>
  <c r="C390" i="14"/>
  <c r="C389" i="14"/>
  <c r="C388" i="14"/>
  <c r="B388" i="14"/>
  <c r="B389" i="14" s="1"/>
  <c r="B390" i="14" s="1"/>
  <c r="C387" i="14"/>
  <c r="C386" i="14"/>
  <c r="C385" i="14"/>
  <c r="C384" i="14"/>
  <c r="C383" i="14"/>
  <c r="C382" i="14"/>
  <c r="C381" i="14"/>
  <c r="B381" i="14"/>
  <c r="B382" i="14" s="1"/>
  <c r="B383" i="14" s="1"/>
  <c r="B384" i="14" s="1"/>
  <c r="B385" i="14" s="1"/>
  <c r="B386" i="14" s="1"/>
  <c r="B387" i="14" s="1"/>
  <c r="C380" i="14"/>
  <c r="B380" i="14"/>
  <c r="C379" i="14"/>
  <c r="B379" i="14"/>
  <c r="C378" i="14"/>
  <c r="C377" i="14"/>
  <c r="C376" i="14"/>
  <c r="C375" i="14"/>
  <c r="C374" i="14"/>
  <c r="C373" i="14"/>
  <c r="C372" i="14"/>
  <c r="B372" i="14"/>
  <c r="B373" i="14" s="1"/>
  <c r="B374" i="14" s="1"/>
  <c r="B375" i="14" s="1"/>
  <c r="B376" i="14" s="1"/>
  <c r="B377" i="14" s="1"/>
  <c r="B378" i="14" s="1"/>
  <c r="C371" i="14"/>
  <c r="B371" i="14"/>
  <c r="C370" i="14"/>
  <c r="C369" i="14"/>
  <c r="C368" i="14"/>
  <c r="C367" i="14"/>
  <c r="C366" i="14"/>
  <c r="C365" i="14"/>
  <c r="B365" i="14"/>
  <c r="B366" i="14" s="1"/>
  <c r="B367" i="14" s="1"/>
  <c r="B368" i="14" s="1"/>
  <c r="B369" i="14" s="1"/>
  <c r="B370" i="14" s="1"/>
  <c r="C364" i="14"/>
  <c r="C363" i="14"/>
  <c r="C362" i="14"/>
  <c r="C361" i="14"/>
  <c r="B361" i="14"/>
  <c r="B362" i="14" s="1"/>
  <c r="B363" i="14" s="1"/>
  <c r="B364" i="14" s="1"/>
  <c r="C360" i="14"/>
  <c r="C359" i="14"/>
  <c r="C358" i="14"/>
  <c r="C357" i="14"/>
  <c r="C356" i="14"/>
  <c r="B356" i="14"/>
  <c r="B357" i="14" s="1"/>
  <c r="B358" i="14" s="1"/>
  <c r="B359" i="14" s="1"/>
  <c r="B360" i="14" s="1"/>
  <c r="C355" i="14"/>
  <c r="C354" i="14"/>
  <c r="C353" i="14"/>
  <c r="B353" i="14"/>
  <c r="B354" i="14" s="1"/>
  <c r="B355" i="14" s="1"/>
  <c r="C352" i="14"/>
  <c r="C351" i="14"/>
  <c r="A351" i="14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C350" i="14"/>
  <c r="C349" i="14"/>
  <c r="C348" i="14"/>
  <c r="B348" i="14"/>
  <c r="B349" i="14" s="1"/>
  <c r="B350" i="14" s="1"/>
  <c r="B351" i="14" s="1"/>
  <c r="B352" i="14" s="1"/>
  <c r="A348" i="14"/>
  <c r="A349" i="14" s="1"/>
  <c r="A350" i="14" s="1"/>
  <c r="C347" i="14"/>
  <c r="B347" i="14"/>
  <c r="A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B324" i="14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C323" i="14"/>
  <c r="C322" i="14"/>
  <c r="C321" i="14"/>
  <c r="B321" i="14"/>
  <c r="B322" i="14" s="1"/>
  <c r="B323" i="14" s="1"/>
  <c r="C320" i="14"/>
  <c r="C319" i="14"/>
  <c r="C318" i="14"/>
  <c r="C317" i="14"/>
  <c r="B317" i="14"/>
  <c r="B318" i="14" s="1"/>
  <c r="B319" i="14" s="1"/>
  <c r="B320" i="14" s="1"/>
  <c r="C316" i="14"/>
  <c r="C315" i="14"/>
  <c r="C314" i="14"/>
  <c r="C313" i="14"/>
  <c r="C312" i="14"/>
  <c r="C311" i="14"/>
  <c r="C310" i="14"/>
  <c r="C309" i="14"/>
  <c r="C308" i="14"/>
  <c r="B308" i="14"/>
  <c r="B309" i="14" s="1"/>
  <c r="B310" i="14" s="1"/>
  <c r="B311" i="14" s="1"/>
  <c r="B312" i="14" s="1"/>
  <c r="B313" i="14" s="1"/>
  <c r="B314" i="14" s="1"/>
  <c r="B315" i="14" s="1"/>
  <c r="B316" i="14" s="1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B273" i="14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C272" i="14"/>
  <c r="B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B230" i="14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A191" i="14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C190" i="14"/>
  <c r="B190" i="14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A190" i="14"/>
  <c r="C189" i="14"/>
  <c r="C188" i="14"/>
  <c r="B188" i="14"/>
  <c r="B189" i="14" s="1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B172" i="14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C171" i="14"/>
  <c r="B171" i="14"/>
  <c r="C170" i="14"/>
  <c r="C169" i="14"/>
  <c r="C168" i="14"/>
  <c r="C167" i="14"/>
  <c r="B167" i="14"/>
  <c r="B168" i="14" s="1"/>
  <c r="B169" i="14" s="1"/>
  <c r="B170" i="14" s="1"/>
  <c r="C166" i="14"/>
  <c r="C165" i="14"/>
  <c r="A165" i="14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C164" i="14"/>
  <c r="B164" i="14"/>
  <c r="B165" i="14" s="1"/>
  <c r="B166" i="14" s="1"/>
  <c r="A164" i="14"/>
  <c r="C163" i="14"/>
  <c r="B163" i="14"/>
  <c r="A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B146" i="14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B125" i="14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B108" i="14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C107" i="14"/>
  <c r="C106" i="14"/>
  <c r="C105" i="14"/>
  <c r="C104" i="14"/>
  <c r="C103" i="14"/>
  <c r="C102" i="14"/>
  <c r="C101" i="14"/>
  <c r="C100" i="14"/>
  <c r="B100" i="14"/>
  <c r="B101" i="14" s="1"/>
  <c r="B102" i="14" s="1"/>
  <c r="B103" i="14" s="1"/>
  <c r="B104" i="14" s="1"/>
  <c r="B105" i="14" s="1"/>
  <c r="B106" i="14" s="1"/>
  <c r="B107" i="14" s="1"/>
  <c r="C99" i="14"/>
  <c r="B99" i="14"/>
  <c r="C98" i="14"/>
  <c r="C97" i="14"/>
  <c r="C96" i="14"/>
  <c r="C95" i="14"/>
  <c r="C94" i="14"/>
  <c r="C93" i="14"/>
  <c r="C92" i="14"/>
  <c r="B92" i="14"/>
  <c r="B93" i="14" s="1"/>
  <c r="B94" i="14" s="1"/>
  <c r="B95" i="14" s="1"/>
  <c r="B96" i="14" s="1"/>
  <c r="B97" i="14" s="1"/>
  <c r="B98" i="14" s="1"/>
  <c r="C91" i="14"/>
  <c r="B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B74" i="14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C73" i="14"/>
  <c r="B73" i="14"/>
  <c r="C72" i="14"/>
  <c r="B72" i="14"/>
  <c r="C71" i="14"/>
  <c r="C70" i="14"/>
  <c r="C69" i="14"/>
  <c r="C68" i="14"/>
  <c r="B68" i="14"/>
  <c r="B69" i="14" s="1"/>
  <c r="B70" i="14" s="1"/>
  <c r="B71" i="14" s="1"/>
  <c r="C67" i="14"/>
  <c r="B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B34" i="14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C33" i="14"/>
  <c r="C32" i="14"/>
  <c r="C31" i="14"/>
  <c r="A31" i="14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C30" i="14"/>
  <c r="B30" i="14"/>
  <c r="B31" i="14" s="1"/>
  <c r="B32" i="14" s="1"/>
  <c r="B33" i="14" s="1"/>
  <c r="A30" i="14"/>
  <c r="C29" i="14"/>
  <c r="C28" i="14"/>
  <c r="C27" i="14"/>
  <c r="C26" i="14"/>
  <c r="B26" i="14"/>
  <c r="B27" i="14" s="1"/>
  <c r="B28" i="14" s="1"/>
  <c r="B29" i="14" s="1"/>
  <c r="C25" i="14"/>
  <c r="B25" i="14"/>
  <c r="C24" i="14"/>
  <c r="B24" i="14"/>
  <c r="C23" i="14"/>
  <c r="C22" i="14"/>
  <c r="B22" i="14"/>
  <c r="B23" i="14" s="1"/>
  <c r="C21" i="14"/>
  <c r="C20" i="14"/>
  <c r="C19" i="14"/>
  <c r="C18" i="14"/>
  <c r="B18" i="14"/>
  <c r="B19" i="14" s="1"/>
  <c r="B20" i="14" s="1"/>
  <c r="B21" i="14" s="1"/>
  <c r="C17" i="14"/>
  <c r="C16" i="14"/>
  <c r="C15" i="14"/>
  <c r="C14" i="14"/>
  <c r="B14" i="14"/>
  <c r="B15" i="14" s="1"/>
  <c r="B16" i="14" s="1"/>
  <c r="B17" i="14" s="1"/>
  <c r="C13" i="14"/>
  <c r="C12" i="14"/>
  <c r="B12" i="14"/>
  <c r="B13" i="14" s="1"/>
  <c r="C11" i="14"/>
  <c r="B11" i="14"/>
  <c r="C10" i="14"/>
  <c r="B10" i="14"/>
  <c r="C9" i="14"/>
  <c r="B9" i="14"/>
  <c r="C8" i="14"/>
  <c r="B8" i="14"/>
  <c r="C7" i="14"/>
  <c r="C6" i="14"/>
  <c r="C5" i="14"/>
  <c r="C4" i="14"/>
  <c r="B4" i="14"/>
  <c r="B5" i="14" s="1"/>
  <c r="B6" i="14" s="1"/>
  <c r="B7" i="14" s="1"/>
  <c r="C3" i="14"/>
  <c r="B3" i="14"/>
  <c r="C2" i="14"/>
  <c r="B2" i="14"/>
  <c r="A2" i="14"/>
  <c r="A3" i="14" s="1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BZ670" i="12"/>
  <c r="BZ669" i="12"/>
  <c r="BZ668" i="12"/>
  <c r="BZ667" i="12"/>
  <c r="BZ666" i="12"/>
  <c r="BZ665" i="12"/>
  <c r="BZ664" i="12"/>
  <c r="BZ663" i="12"/>
  <c r="BZ662" i="12"/>
  <c r="BZ661" i="12"/>
  <c r="BZ660" i="12"/>
  <c r="BZ659" i="12"/>
  <c r="BZ658" i="12"/>
  <c r="BZ657" i="12"/>
  <c r="BZ656" i="12"/>
  <c r="BZ655" i="12"/>
  <c r="BZ654" i="12"/>
  <c r="BZ653" i="12"/>
  <c r="BZ652" i="12"/>
  <c r="BZ651" i="12"/>
  <c r="BZ650" i="12"/>
  <c r="BZ649" i="12"/>
  <c r="BZ648" i="12"/>
  <c r="BZ647" i="12"/>
  <c r="BZ646" i="12"/>
  <c r="BZ645" i="12"/>
  <c r="BZ644" i="12"/>
  <c r="BZ643" i="12"/>
  <c r="BZ642" i="12"/>
  <c r="BZ641" i="12"/>
  <c r="BZ640" i="12"/>
  <c r="BZ639" i="12"/>
  <c r="BZ638" i="12"/>
  <c r="BZ637" i="12"/>
  <c r="BZ636" i="12"/>
  <c r="BZ635" i="12"/>
  <c r="BZ634" i="12"/>
  <c r="BZ633" i="12"/>
  <c r="BZ632" i="12"/>
  <c r="BZ631" i="12"/>
  <c r="BZ630" i="12"/>
  <c r="BZ629" i="12"/>
  <c r="BZ628" i="12"/>
  <c r="BZ627" i="12"/>
  <c r="BZ626" i="12"/>
  <c r="BZ625" i="12"/>
  <c r="BZ624" i="12"/>
  <c r="BZ623" i="12"/>
  <c r="BZ622" i="12"/>
  <c r="BZ621" i="12"/>
  <c r="BZ620" i="12"/>
  <c r="BZ619" i="12"/>
  <c r="BZ618" i="12"/>
  <c r="BZ617" i="12"/>
  <c r="BZ616" i="12"/>
  <c r="BZ615" i="12"/>
  <c r="BZ614" i="12"/>
  <c r="BZ613" i="12"/>
  <c r="BZ612" i="12"/>
  <c r="BZ611" i="12"/>
  <c r="BZ610" i="12"/>
  <c r="BZ609" i="12"/>
  <c r="BZ608" i="12"/>
  <c r="BZ607" i="12"/>
  <c r="BZ606" i="12"/>
  <c r="BZ605" i="12"/>
  <c r="BZ604" i="12"/>
  <c r="BZ603" i="12"/>
  <c r="BZ602" i="12"/>
  <c r="BZ601" i="12"/>
  <c r="BZ600" i="12"/>
  <c r="BZ599" i="12"/>
  <c r="BZ598" i="12"/>
  <c r="BZ597" i="12"/>
  <c r="BZ596" i="12"/>
  <c r="BZ595" i="12"/>
  <c r="BZ594" i="12"/>
  <c r="BZ593" i="12"/>
  <c r="BZ592" i="12"/>
  <c r="BZ591" i="12"/>
  <c r="BZ590" i="12"/>
  <c r="BZ589" i="12"/>
  <c r="BZ588" i="12"/>
  <c r="BZ587" i="12"/>
  <c r="BZ586" i="12"/>
  <c r="BZ585" i="12"/>
  <c r="BZ584" i="12"/>
  <c r="BZ583" i="12"/>
  <c r="BZ582" i="12"/>
  <c r="BZ581" i="12"/>
  <c r="BZ580" i="12"/>
  <c r="BZ579" i="12"/>
  <c r="BZ578" i="12"/>
  <c r="BZ577" i="12"/>
  <c r="BZ576" i="12"/>
  <c r="BZ575" i="12"/>
  <c r="BZ574" i="12"/>
  <c r="BZ573" i="12"/>
  <c r="BZ572" i="12"/>
  <c r="BZ571" i="12"/>
  <c r="BZ570" i="12"/>
  <c r="BZ569" i="12"/>
  <c r="BZ568" i="12"/>
  <c r="BZ567" i="12"/>
  <c r="BZ566" i="12"/>
  <c r="BZ565" i="12"/>
  <c r="BZ564" i="12"/>
  <c r="BZ563" i="12"/>
  <c r="BZ562" i="12"/>
  <c r="BZ561" i="12"/>
  <c r="BZ560" i="12"/>
  <c r="BZ559" i="12"/>
  <c r="BZ558" i="12"/>
  <c r="BZ557" i="12"/>
  <c r="BZ556" i="12"/>
  <c r="BZ555" i="12"/>
  <c r="BZ554" i="12"/>
  <c r="BZ553" i="12"/>
  <c r="BZ552" i="12"/>
  <c r="BZ551" i="12"/>
  <c r="BZ550" i="12"/>
  <c r="BZ549" i="12"/>
  <c r="BZ548" i="12"/>
  <c r="BZ547" i="12"/>
  <c r="BZ546" i="12"/>
  <c r="BZ545" i="12"/>
  <c r="BZ544" i="12"/>
  <c r="BZ543" i="12"/>
  <c r="BZ542" i="12"/>
  <c r="BZ541" i="12"/>
  <c r="BZ540" i="12"/>
  <c r="BZ539" i="12"/>
  <c r="BZ538" i="12"/>
  <c r="BZ537" i="12"/>
  <c r="BZ536" i="12"/>
  <c r="BZ535" i="12"/>
  <c r="BZ534" i="12"/>
  <c r="BZ533" i="12"/>
  <c r="BZ532" i="12"/>
  <c r="BZ531" i="12"/>
  <c r="BZ530" i="12"/>
  <c r="BZ529" i="12"/>
  <c r="BZ528" i="12"/>
  <c r="BZ527" i="12"/>
  <c r="BZ526" i="12"/>
  <c r="BZ525" i="12"/>
  <c r="BZ524" i="12"/>
  <c r="BZ523" i="12"/>
  <c r="BZ522" i="12"/>
  <c r="BZ521" i="12"/>
  <c r="BZ520" i="12"/>
  <c r="BZ519" i="12"/>
  <c r="BZ518" i="12"/>
  <c r="BZ517" i="12"/>
  <c r="BZ516" i="12"/>
  <c r="BZ515" i="12"/>
  <c r="BZ514" i="12"/>
  <c r="BZ513" i="12"/>
  <c r="BZ512" i="12"/>
  <c r="BZ511" i="12"/>
  <c r="BZ510" i="12"/>
  <c r="BZ509" i="12"/>
  <c r="BZ508" i="12"/>
  <c r="BZ507" i="12"/>
  <c r="BZ506" i="12"/>
  <c r="BZ505" i="12"/>
  <c r="BZ504" i="12"/>
  <c r="BZ503" i="12"/>
  <c r="BZ502" i="12"/>
  <c r="BZ501" i="12"/>
  <c r="BZ500" i="12"/>
  <c r="BZ499" i="12"/>
  <c r="BZ498" i="12"/>
  <c r="BZ497" i="12"/>
  <c r="BZ496" i="12"/>
  <c r="BZ495" i="12"/>
  <c r="BZ494" i="12"/>
  <c r="BZ493" i="12"/>
  <c r="BZ492" i="12"/>
  <c r="BZ491" i="12"/>
  <c r="BZ490" i="12"/>
  <c r="BZ489" i="12"/>
  <c r="BZ488" i="12"/>
  <c r="BZ487" i="12"/>
  <c r="BZ486" i="12"/>
  <c r="BZ485" i="12"/>
  <c r="BZ484" i="12"/>
  <c r="BZ483" i="12"/>
  <c r="BZ482" i="12"/>
  <c r="BZ481" i="12"/>
  <c r="BZ480" i="12"/>
  <c r="BZ479" i="12"/>
  <c r="BZ478" i="12"/>
  <c r="BZ477" i="12"/>
  <c r="BZ476" i="12"/>
  <c r="BZ475" i="12"/>
  <c r="BZ474" i="12"/>
  <c r="BZ473" i="12"/>
  <c r="BZ472" i="12"/>
  <c r="BZ471" i="12"/>
  <c r="BZ470" i="12"/>
  <c r="BZ469" i="12"/>
  <c r="BZ468" i="12"/>
  <c r="BZ467" i="12"/>
  <c r="BZ466" i="12"/>
  <c r="BZ465" i="12"/>
  <c r="BZ464" i="12"/>
  <c r="BZ463" i="12"/>
  <c r="BZ462" i="12"/>
  <c r="BZ461" i="12"/>
  <c r="BZ460" i="12"/>
  <c r="BZ459" i="12"/>
  <c r="BZ458" i="12"/>
  <c r="BZ457" i="12"/>
  <c r="BZ456" i="12"/>
  <c r="BZ455" i="12"/>
  <c r="BZ454" i="12"/>
  <c r="BZ453" i="12"/>
  <c r="BZ452" i="12"/>
  <c r="BZ451" i="12"/>
  <c r="BZ450" i="12"/>
  <c r="BZ449" i="12"/>
  <c r="BZ448" i="12"/>
  <c r="BZ447" i="12"/>
  <c r="BZ446" i="12"/>
  <c r="BZ445" i="12"/>
  <c r="BZ444" i="12"/>
  <c r="BZ443" i="12"/>
  <c r="BZ442" i="12"/>
  <c r="BZ441" i="12"/>
  <c r="BZ440" i="12"/>
  <c r="BZ439" i="12"/>
  <c r="BZ438" i="12"/>
  <c r="BZ437" i="12"/>
  <c r="BZ436" i="12"/>
  <c r="BZ435" i="12"/>
  <c r="BZ434" i="12"/>
  <c r="BZ433" i="12"/>
  <c r="BZ432" i="12"/>
  <c r="BZ431" i="12"/>
  <c r="BZ430" i="12"/>
  <c r="BZ429" i="12"/>
  <c r="BZ428" i="12"/>
  <c r="BZ427" i="12"/>
  <c r="BZ426" i="12"/>
  <c r="BZ425" i="12"/>
  <c r="BZ424" i="12"/>
  <c r="BZ423" i="12"/>
  <c r="BZ422" i="12"/>
  <c r="BZ421" i="12"/>
  <c r="BZ420" i="12"/>
  <c r="BZ419" i="12"/>
  <c r="BZ418" i="12"/>
  <c r="BZ417" i="12"/>
  <c r="BZ416" i="12"/>
  <c r="BZ415" i="12"/>
  <c r="BZ414" i="12"/>
  <c r="BZ413" i="12"/>
  <c r="BZ412" i="12"/>
  <c r="BZ411" i="12"/>
  <c r="BZ410" i="12"/>
  <c r="BZ409" i="12"/>
  <c r="BZ408" i="12"/>
  <c r="BZ407" i="12"/>
  <c r="BZ406" i="12"/>
  <c r="BZ405" i="12"/>
  <c r="BZ404" i="12"/>
  <c r="BZ403" i="12"/>
  <c r="BZ402" i="12"/>
  <c r="BZ401" i="12"/>
  <c r="BZ400" i="12"/>
  <c r="BZ399" i="12"/>
  <c r="BZ398" i="12"/>
  <c r="BZ397" i="12"/>
  <c r="BZ396" i="12"/>
  <c r="BZ395" i="12"/>
  <c r="BZ394" i="12"/>
  <c r="BZ393" i="12"/>
  <c r="BZ392" i="12"/>
  <c r="BZ391" i="12"/>
  <c r="BZ390" i="12"/>
  <c r="BZ389" i="12"/>
  <c r="BZ388" i="12"/>
  <c r="BZ387" i="12"/>
  <c r="BZ386" i="12"/>
  <c r="BZ385" i="12"/>
  <c r="BZ384" i="12"/>
  <c r="BZ383" i="12"/>
  <c r="BZ382" i="12"/>
  <c r="BZ381" i="12"/>
  <c r="BZ380" i="12"/>
  <c r="BZ379" i="12"/>
  <c r="BZ378" i="12"/>
  <c r="BZ377" i="12"/>
  <c r="BZ376" i="12"/>
  <c r="BZ375" i="12"/>
  <c r="BZ374" i="12"/>
  <c r="BZ373" i="12"/>
  <c r="BZ372" i="12"/>
  <c r="BZ371" i="12"/>
  <c r="BZ370" i="12"/>
  <c r="BZ369" i="12"/>
  <c r="BZ368" i="12"/>
  <c r="BZ367" i="12"/>
  <c r="BZ366" i="12"/>
  <c r="BZ365" i="12"/>
  <c r="BZ364" i="12"/>
  <c r="BZ363" i="12"/>
  <c r="BZ362" i="12"/>
  <c r="BZ361" i="12"/>
  <c r="BZ360" i="12"/>
  <c r="BZ359" i="12"/>
  <c r="BZ358" i="12"/>
  <c r="BZ357" i="12"/>
  <c r="BZ356" i="12"/>
  <c r="BZ355" i="12"/>
  <c r="BZ354" i="12"/>
  <c r="BZ353" i="12"/>
  <c r="BZ352" i="12"/>
  <c r="BZ351" i="12"/>
  <c r="BZ350" i="12"/>
  <c r="BZ349" i="12"/>
  <c r="BZ348" i="12"/>
  <c r="BZ347" i="12"/>
  <c r="BZ346" i="12"/>
  <c r="BZ345" i="12"/>
  <c r="BZ344" i="12"/>
  <c r="BZ343" i="12"/>
  <c r="BZ342" i="12"/>
  <c r="BZ341" i="12"/>
  <c r="BZ340" i="12"/>
  <c r="BZ339" i="12"/>
  <c r="BZ338" i="12"/>
  <c r="BZ337" i="12"/>
  <c r="BZ336" i="12"/>
  <c r="BZ335" i="12"/>
  <c r="BZ334" i="12"/>
  <c r="BZ333" i="12"/>
  <c r="BZ332" i="12"/>
  <c r="BZ331" i="12"/>
  <c r="BZ330" i="12"/>
  <c r="BZ329" i="12"/>
  <c r="BZ328" i="12"/>
  <c r="BZ327" i="12"/>
  <c r="BZ326" i="12"/>
  <c r="BZ325" i="12"/>
  <c r="BZ324" i="12"/>
  <c r="BZ323" i="12"/>
  <c r="BZ322" i="12"/>
  <c r="BZ321" i="12"/>
  <c r="BZ320" i="12"/>
  <c r="BZ319" i="12"/>
  <c r="BZ318" i="12"/>
  <c r="BZ317" i="12"/>
  <c r="BZ316" i="12"/>
  <c r="BZ315" i="12"/>
  <c r="BZ314" i="12"/>
  <c r="BZ313" i="12"/>
  <c r="BZ312" i="12"/>
  <c r="BZ311" i="12"/>
  <c r="BZ310" i="12"/>
  <c r="BZ309" i="12"/>
  <c r="BZ308" i="12"/>
  <c r="BZ307" i="12"/>
  <c r="BZ306" i="12"/>
  <c r="BZ305" i="12"/>
  <c r="BZ304" i="12"/>
  <c r="BZ303" i="12"/>
  <c r="BZ302" i="12"/>
  <c r="BZ301" i="12"/>
  <c r="BZ300" i="12"/>
  <c r="BZ299" i="12"/>
  <c r="BZ298" i="12"/>
  <c r="BZ297" i="12"/>
  <c r="BZ296" i="12"/>
  <c r="BZ295" i="12"/>
  <c r="BZ294" i="12"/>
  <c r="BZ293" i="12"/>
  <c r="BZ292" i="12"/>
  <c r="BZ291" i="12"/>
  <c r="BZ290" i="12"/>
  <c r="BZ289" i="12"/>
  <c r="BZ288" i="12"/>
  <c r="BZ287" i="12"/>
  <c r="BZ286" i="12"/>
  <c r="BZ285" i="12"/>
  <c r="BZ284" i="12"/>
  <c r="BZ283" i="12"/>
  <c r="BZ282" i="12"/>
  <c r="BZ281" i="12"/>
  <c r="BZ280" i="12"/>
  <c r="BZ279" i="12"/>
  <c r="BZ278" i="12"/>
  <c r="BZ277" i="12"/>
  <c r="BZ276" i="12"/>
  <c r="BZ275" i="12"/>
  <c r="BZ274" i="12"/>
  <c r="BZ273" i="12"/>
  <c r="BZ272" i="12"/>
  <c r="BZ271" i="12"/>
  <c r="BZ270" i="12"/>
  <c r="BZ269" i="12"/>
  <c r="BZ268" i="12"/>
  <c r="BZ267" i="12"/>
  <c r="BZ266" i="12"/>
  <c r="BZ265" i="12"/>
  <c r="BZ264" i="12"/>
  <c r="BZ263" i="12"/>
  <c r="BZ262" i="12"/>
  <c r="BZ261" i="12"/>
  <c r="BZ260" i="12"/>
  <c r="BZ259" i="12"/>
  <c r="BZ258" i="12"/>
  <c r="BZ257" i="12"/>
  <c r="BZ256" i="12"/>
  <c r="BZ255" i="12"/>
  <c r="BZ254" i="12"/>
  <c r="BZ253" i="12"/>
  <c r="BZ252" i="12"/>
  <c r="BZ251" i="12"/>
  <c r="BZ250" i="12"/>
  <c r="BZ249" i="12"/>
  <c r="BZ248" i="12"/>
  <c r="BZ247" i="12"/>
  <c r="BZ246" i="12"/>
  <c r="BZ245" i="12"/>
  <c r="BZ244" i="12"/>
  <c r="BZ243" i="12"/>
  <c r="BZ242" i="12"/>
  <c r="BZ241" i="12"/>
  <c r="BZ240" i="12"/>
  <c r="BZ239" i="12"/>
  <c r="BZ238" i="12"/>
  <c r="BZ237" i="12"/>
  <c r="BZ236" i="12"/>
  <c r="BZ235" i="12"/>
  <c r="BZ234" i="12"/>
  <c r="BZ233" i="12"/>
  <c r="BZ232" i="12"/>
  <c r="BZ231" i="12"/>
  <c r="BZ230" i="12"/>
  <c r="BZ229" i="12"/>
  <c r="BZ228" i="12"/>
  <c r="BZ227" i="12"/>
  <c r="BZ226" i="12"/>
  <c r="BZ225" i="12"/>
  <c r="BZ224" i="12"/>
  <c r="BZ223" i="12"/>
  <c r="BZ222" i="12"/>
  <c r="BZ221" i="12"/>
  <c r="BZ220" i="12"/>
  <c r="BZ219" i="12"/>
  <c r="BZ218" i="12"/>
  <c r="BZ217" i="12"/>
  <c r="BZ216" i="12"/>
  <c r="BZ215" i="12"/>
  <c r="BZ214" i="12"/>
  <c r="BZ213" i="12"/>
  <c r="BZ212" i="12"/>
  <c r="BZ211" i="12"/>
  <c r="BZ210" i="12"/>
  <c r="BZ209" i="12"/>
  <c r="BZ208" i="12"/>
  <c r="BZ207" i="12"/>
  <c r="BZ206" i="12"/>
  <c r="BZ205" i="12"/>
  <c r="BZ204" i="12"/>
  <c r="BZ203" i="12"/>
  <c r="BZ202" i="12"/>
  <c r="BZ201" i="12"/>
  <c r="BZ200" i="12"/>
  <c r="BZ199" i="12"/>
  <c r="BZ198" i="12"/>
  <c r="BZ197" i="12"/>
  <c r="BZ196" i="12"/>
  <c r="BZ195" i="12"/>
  <c r="BZ194" i="12"/>
  <c r="BZ193" i="12"/>
  <c r="BZ192" i="12"/>
  <c r="BZ191" i="12"/>
  <c r="BZ190" i="12"/>
  <c r="BZ189" i="12"/>
  <c r="BZ188" i="12"/>
  <c r="BZ187" i="12"/>
  <c r="BZ186" i="12"/>
  <c r="BZ185" i="12"/>
  <c r="BZ184" i="12"/>
  <c r="BZ183" i="12"/>
  <c r="BZ182" i="12"/>
  <c r="BZ181" i="12"/>
  <c r="BZ180" i="12"/>
  <c r="BZ179" i="12"/>
  <c r="BZ178" i="12"/>
  <c r="BZ177" i="12"/>
  <c r="BZ176" i="12"/>
  <c r="BZ175" i="12"/>
  <c r="BZ174" i="12"/>
  <c r="BZ173" i="12"/>
  <c r="BZ172" i="12"/>
  <c r="BZ171" i="12"/>
  <c r="BZ170" i="12"/>
  <c r="BZ169" i="12"/>
  <c r="BZ168" i="12"/>
  <c r="BZ167" i="12"/>
  <c r="BZ166" i="12"/>
  <c r="BZ165" i="12"/>
  <c r="BZ164" i="12"/>
  <c r="BZ163" i="12"/>
  <c r="BZ162" i="12"/>
  <c r="BZ161" i="12"/>
  <c r="BZ160" i="12"/>
  <c r="BZ159" i="12"/>
  <c r="BZ158" i="12"/>
  <c r="BZ157" i="12"/>
  <c r="BZ156" i="12"/>
  <c r="BZ155" i="12"/>
  <c r="BZ154" i="12"/>
  <c r="BZ153" i="12"/>
  <c r="BZ152" i="12"/>
  <c r="BZ151" i="12"/>
  <c r="BZ150" i="12"/>
  <c r="BZ149" i="12"/>
  <c r="BZ148" i="12"/>
  <c r="BZ147" i="12"/>
  <c r="BZ146" i="12"/>
  <c r="BZ145" i="12"/>
  <c r="BZ144" i="12"/>
  <c r="BZ143" i="12"/>
  <c r="BZ142" i="12"/>
  <c r="BZ141" i="12"/>
  <c r="BZ140" i="12"/>
  <c r="BZ139" i="12"/>
  <c r="BZ138" i="12"/>
  <c r="BZ137" i="12"/>
  <c r="BZ136" i="12"/>
  <c r="BZ135" i="12"/>
  <c r="BZ134" i="12"/>
  <c r="BZ133" i="12"/>
  <c r="BZ132" i="12"/>
  <c r="BZ131" i="12"/>
  <c r="BZ130" i="12"/>
  <c r="BZ129" i="12"/>
  <c r="BZ128" i="12"/>
  <c r="BZ127" i="12"/>
  <c r="BZ126" i="12"/>
  <c r="BZ125" i="12"/>
  <c r="BZ124" i="12"/>
  <c r="BZ123" i="12"/>
  <c r="BZ122" i="12"/>
  <c r="BZ121" i="12"/>
  <c r="BZ120" i="12"/>
  <c r="BZ119" i="12"/>
  <c r="BZ118" i="12"/>
  <c r="BZ117" i="12"/>
  <c r="BZ116" i="12"/>
  <c r="BZ115" i="12"/>
  <c r="BZ114" i="12"/>
  <c r="BZ113" i="12"/>
  <c r="BZ112" i="12"/>
  <c r="BZ111" i="12"/>
  <c r="BZ110" i="12"/>
  <c r="BZ109" i="12"/>
  <c r="BZ108" i="12"/>
  <c r="BZ107" i="12"/>
  <c r="BZ106" i="12"/>
  <c r="BZ105" i="12"/>
  <c r="BZ104" i="12"/>
  <c r="BZ103" i="12"/>
  <c r="BZ102" i="12"/>
  <c r="BZ101" i="12"/>
  <c r="BZ100" i="12"/>
  <c r="BZ99" i="12"/>
  <c r="BZ98" i="12"/>
  <c r="BZ97" i="12"/>
  <c r="BZ96" i="12"/>
  <c r="BZ95" i="12"/>
  <c r="BZ94" i="12"/>
  <c r="BZ93" i="12"/>
  <c r="BZ92" i="12"/>
  <c r="BZ91" i="12"/>
  <c r="BZ90" i="12"/>
  <c r="BZ89" i="12"/>
  <c r="BZ88" i="12"/>
  <c r="BZ87" i="12"/>
  <c r="BZ86" i="12"/>
  <c r="BZ85" i="12"/>
  <c r="BZ84" i="12"/>
  <c r="BZ83" i="12"/>
  <c r="BZ82" i="12"/>
  <c r="BZ81" i="12"/>
  <c r="BZ80" i="12"/>
  <c r="BZ79" i="12"/>
  <c r="BZ78" i="12"/>
  <c r="BZ77" i="12"/>
  <c r="BZ76" i="12"/>
  <c r="BZ75" i="12"/>
  <c r="BZ74" i="12"/>
  <c r="BZ73" i="12"/>
  <c r="BZ72" i="12"/>
  <c r="BZ71" i="12"/>
  <c r="BZ70" i="12"/>
  <c r="BZ69" i="12"/>
  <c r="BZ68" i="12"/>
  <c r="BZ67" i="12"/>
  <c r="BZ66" i="12"/>
  <c r="BZ65" i="12"/>
  <c r="BZ64" i="12"/>
  <c r="BZ63" i="12"/>
  <c r="BZ62" i="12"/>
  <c r="BZ61" i="12"/>
  <c r="BZ60" i="12"/>
  <c r="BZ59" i="12"/>
  <c r="BZ58" i="12"/>
  <c r="BZ57" i="12"/>
  <c r="BZ56" i="12"/>
  <c r="BZ55" i="12"/>
  <c r="BZ54" i="12"/>
  <c r="BZ53" i="12"/>
  <c r="BZ52" i="12"/>
  <c r="BZ51" i="12"/>
  <c r="BZ50" i="12"/>
  <c r="BZ49" i="12"/>
  <c r="BZ48" i="12"/>
  <c r="BZ47" i="12"/>
  <c r="BZ46" i="12"/>
  <c r="BZ45" i="12"/>
  <c r="BZ44" i="12"/>
  <c r="BZ43" i="12"/>
  <c r="BZ42" i="12"/>
  <c r="BZ41" i="12"/>
  <c r="BZ40" i="12"/>
  <c r="BZ39" i="12"/>
  <c r="BZ38" i="12"/>
  <c r="BZ37" i="12"/>
  <c r="BZ36" i="12"/>
  <c r="BZ35" i="12"/>
  <c r="BZ34" i="12"/>
  <c r="BZ33" i="12"/>
  <c r="BZ32" i="12"/>
  <c r="BZ31" i="12"/>
  <c r="BZ30" i="12"/>
  <c r="BZ29" i="12"/>
  <c r="BZ28" i="12"/>
  <c r="BZ27" i="12"/>
  <c r="BZ26" i="12"/>
  <c r="BZ25" i="12"/>
  <c r="BZ24" i="12"/>
  <c r="BZ23" i="12"/>
  <c r="BZ22" i="12"/>
  <c r="BZ21" i="12"/>
  <c r="BZ20" i="12"/>
  <c r="BZ19" i="12"/>
  <c r="BZ18" i="12"/>
  <c r="BZ17" i="12"/>
  <c r="BZ16" i="12"/>
  <c r="BZ15" i="12"/>
  <c r="BZ14" i="12"/>
  <c r="BZ13" i="12"/>
  <c r="BZ12" i="12"/>
  <c r="BZ11" i="12"/>
  <c r="BZ10" i="12"/>
  <c r="BZ9" i="12"/>
  <c r="BZ8" i="12"/>
  <c r="BZ7" i="12"/>
  <c r="BZ6" i="12"/>
  <c r="BZ5" i="12"/>
  <c r="BZ4" i="12"/>
  <c r="BZ3" i="12"/>
  <c r="BZ2" i="12"/>
  <c r="AL154" i="11"/>
  <c r="U154" i="11"/>
  <c r="J154" i="11" a="1"/>
  <c r="J154" i="11" s="1"/>
  <c r="I154" i="11" a="1"/>
  <c r="I154" i="11" s="1"/>
  <c r="H154" i="11" a="1"/>
  <c r="H154" i="11" s="1"/>
  <c r="G154" i="11" a="1"/>
  <c r="G154" i="11" s="1"/>
  <c r="F154" i="11" a="1"/>
  <c r="F154" i="11" s="1"/>
  <c r="E154" i="11" a="1"/>
  <c r="E154" i="11" s="1"/>
  <c r="D154" i="11" a="1"/>
  <c r="D154" i="11" s="1"/>
  <c r="AL153" i="11"/>
  <c r="U153" i="11"/>
  <c r="J153" i="11" a="1"/>
  <c r="J153" i="11" s="1"/>
  <c r="I153" i="11" a="1"/>
  <c r="I153" i="11" s="1"/>
  <c r="H153" i="11" a="1"/>
  <c r="H153" i="11" s="1"/>
  <c r="G153" i="11" a="1"/>
  <c r="G153" i="11" s="1"/>
  <c r="F153" i="11" a="1"/>
  <c r="F153" i="11" s="1"/>
  <c r="E153" i="11" a="1"/>
  <c r="E153" i="11" s="1"/>
  <c r="D153" i="11" a="1"/>
  <c r="D153" i="11" s="1"/>
  <c r="AL152" i="11"/>
  <c r="U152" i="11"/>
  <c r="J152" i="11" a="1"/>
  <c r="J152" i="11" s="1"/>
  <c r="I152" i="11" a="1"/>
  <c r="I152" i="11" s="1"/>
  <c r="H152" i="11" a="1"/>
  <c r="H152" i="11" s="1"/>
  <c r="G152" i="11" a="1"/>
  <c r="G152" i="11" s="1"/>
  <c r="F152" i="11" a="1"/>
  <c r="F152" i="11" s="1"/>
  <c r="E152" i="11" a="1"/>
  <c r="E152" i="11" s="1"/>
  <c r="D152" i="11" a="1"/>
  <c r="D152" i="11" s="1"/>
  <c r="AL151" i="11"/>
  <c r="U151" i="11"/>
  <c r="J151" i="11" a="1"/>
  <c r="J151" i="11" s="1"/>
  <c r="I151" i="11" a="1"/>
  <c r="I151" i="11" s="1"/>
  <c r="H151" i="11" a="1"/>
  <c r="H151" i="11" s="1"/>
  <c r="G151" i="11" a="1"/>
  <c r="G151" i="11" s="1"/>
  <c r="F151" i="11" a="1"/>
  <c r="F151" i="11" s="1"/>
  <c r="E151" i="11" a="1"/>
  <c r="E151" i="11" s="1"/>
  <c r="D151" i="11" a="1"/>
  <c r="D151" i="11" s="1"/>
  <c r="C185" i="10"/>
  <c r="AL185" i="10" s="1"/>
  <c r="B185" i="10"/>
  <c r="C184" i="10"/>
  <c r="AL184" i="10" s="1"/>
  <c r="B184" i="10"/>
  <c r="C183" i="10"/>
  <c r="AL183" i="10" s="1"/>
  <c r="B183" i="10"/>
  <c r="C182" i="10"/>
  <c r="AL182" i="10" s="1"/>
  <c r="B182" i="10"/>
  <c r="C181" i="10"/>
  <c r="AL181" i="10" s="1"/>
  <c r="B181" i="10"/>
  <c r="C180" i="10"/>
  <c r="AL180" i="10" s="1"/>
  <c r="B180" i="10"/>
  <c r="C179" i="10"/>
  <c r="AL179" i="10" s="1"/>
  <c r="B179" i="10"/>
  <c r="C178" i="10"/>
  <c r="AL178" i="10" s="1"/>
  <c r="B178" i="10"/>
  <c r="C177" i="10"/>
  <c r="AL177" i="10" s="1"/>
  <c r="B177" i="10"/>
  <c r="C176" i="10"/>
  <c r="AL176" i="10" s="1"/>
  <c r="B176" i="10"/>
  <c r="C175" i="10"/>
  <c r="AL175" i="10" s="1"/>
  <c r="B175" i="10"/>
  <c r="C174" i="10"/>
  <c r="AL174" i="10" s="1"/>
  <c r="B174" i="10"/>
  <c r="C173" i="10"/>
  <c r="AL173" i="10" s="1"/>
  <c r="B173" i="10"/>
  <c r="C172" i="10"/>
  <c r="AL172" i="10" s="1"/>
  <c r="B172" i="10"/>
  <c r="C171" i="10"/>
  <c r="AL171" i="10" s="1"/>
  <c r="B171" i="10"/>
  <c r="C170" i="10"/>
  <c r="AL170" i="10" s="1"/>
  <c r="B170" i="10"/>
  <c r="C169" i="10"/>
  <c r="AL169" i="10" s="1"/>
  <c r="B169" i="10"/>
  <c r="C168" i="10"/>
  <c r="AL168" i="10" s="1"/>
  <c r="B168" i="10"/>
  <c r="C167" i="10"/>
  <c r="AL167" i="10" s="1"/>
  <c r="B167" i="10"/>
  <c r="C166" i="10"/>
  <c r="AL166" i="10" s="1"/>
  <c r="B166" i="10"/>
  <c r="C165" i="10"/>
  <c r="AL165" i="10" s="1"/>
  <c r="B165" i="10"/>
  <c r="C164" i="10"/>
  <c r="AL164" i="10" s="1"/>
  <c r="B164" i="10"/>
  <c r="C163" i="10"/>
  <c r="AL163" i="10" s="1"/>
  <c r="B163" i="10"/>
  <c r="C162" i="10"/>
  <c r="AL162" i="10" s="1"/>
  <c r="B162" i="10"/>
  <c r="C161" i="10"/>
  <c r="AL161" i="10" s="1"/>
  <c r="B161" i="10"/>
  <c r="C160" i="10"/>
  <c r="AL160" i="10" s="1"/>
  <c r="B160" i="10"/>
  <c r="C159" i="10"/>
  <c r="AL159" i="10" s="1"/>
  <c r="B159" i="10"/>
  <c r="C158" i="10"/>
  <c r="AL158" i="10" s="1"/>
  <c r="B158" i="10"/>
  <c r="C157" i="10"/>
  <c r="AL157" i="10" s="1"/>
  <c r="B157" i="10"/>
  <c r="C156" i="10"/>
  <c r="AL156" i="10" s="1"/>
  <c r="B156" i="10"/>
  <c r="C155" i="10"/>
  <c r="AL155" i="10" s="1"/>
  <c r="B155" i="10"/>
  <c r="C154" i="10"/>
  <c r="AL154" i="10" s="1"/>
  <c r="B154" i="10"/>
  <c r="C153" i="10"/>
  <c r="AL153" i="10" s="1"/>
  <c r="B153" i="10"/>
  <c r="C152" i="10"/>
  <c r="AL152" i="10" s="1"/>
  <c r="B152" i="10"/>
  <c r="C151" i="10"/>
  <c r="AL151" i="10" s="1"/>
  <c r="B151" i="10"/>
  <c r="C150" i="10"/>
  <c r="AL150" i="10" s="1"/>
  <c r="B150" i="10"/>
  <c r="C149" i="10"/>
  <c r="AL149" i="10" s="1"/>
  <c r="B149" i="10"/>
  <c r="C148" i="10"/>
  <c r="AL148" i="10" s="1"/>
  <c r="B148" i="10"/>
  <c r="C147" i="10"/>
  <c r="AL147" i="10" s="1"/>
  <c r="B147" i="10"/>
  <c r="C146" i="10"/>
  <c r="AL146" i="10" s="1"/>
  <c r="B146" i="10"/>
  <c r="C145" i="10"/>
  <c r="AL145" i="10" s="1"/>
  <c r="B145" i="10"/>
  <c r="C144" i="10"/>
  <c r="AL144" i="10" s="1"/>
  <c r="B144" i="10"/>
  <c r="C143" i="10"/>
  <c r="AL143" i="10" s="1"/>
  <c r="B143" i="10"/>
  <c r="C142" i="10"/>
  <c r="AL142" i="10" s="1"/>
  <c r="B142" i="10"/>
  <c r="C141" i="10"/>
  <c r="AL141" i="10" s="1"/>
  <c r="B141" i="10"/>
  <c r="C140" i="10"/>
  <c r="AL140" i="10" s="1"/>
  <c r="B140" i="10"/>
  <c r="C139" i="10"/>
  <c r="AL139" i="10" s="1"/>
  <c r="B139" i="10"/>
  <c r="C138" i="10"/>
  <c r="AL138" i="10" s="1"/>
  <c r="B138" i="10"/>
  <c r="C137" i="10"/>
  <c r="AL137" i="10" s="1"/>
  <c r="B137" i="10"/>
  <c r="C136" i="10"/>
  <c r="AL136" i="10" s="1"/>
  <c r="B136" i="10"/>
  <c r="C135" i="10"/>
  <c r="AL135" i="10" s="1"/>
  <c r="B135" i="10"/>
  <c r="C134" i="10"/>
  <c r="AL134" i="10" s="1"/>
  <c r="B134" i="10"/>
  <c r="C133" i="10"/>
  <c r="AL133" i="10" s="1"/>
  <c r="B133" i="10"/>
  <c r="C132" i="10"/>
  <c r="AL132" i="10" s="1"/>
  <c r="B132" i="10"/>
  <c r="C131" i="10"/>
  <c r="AL131" i="10" s="1"/>
  <c r="B131" i="10"/>
  <c r="C130" i="10"/>
  <c r="AL130" i="10" s="1"/>
  <c r="B130" i="10"/>
  <c r="C129" i="10"/>
  <c r="AL129" i="10" s="1"/>
  <c r="B129" i="10"/>
  <c r="C128" i="10"/>
  <c r="AL128" i="10" s="1"/>
  <c r="B128" i="10"/>
  <c r="C127" i="10"/>
  <c r="AL127" i="10" s="1"/>
  <c r="B127" i="10"/>
  <c r="C126" i="10"/>
  <c r="AL126" i="10" s="1"/>
  <c r="B126" i="10"/>
  <c r="C125" i="10"/>
  <c r="AL125" i="10" s="1"/>
  <c r="B125" i="10"/>
  <c r="C124" i="10"/>
  <c r="AL124" i="10" s="1"/>
  <c r="B124" i="10"/>
  <c r="C123" i="10"/>
  <c r="AL123" i="10" s="1"/>
  <c r="B123" i="10"/>
  <c r="C122" i="10"/>
  <c r="AL122" i="10" s="1"/>
  <c r="B122" i="10"/>
  <c r="C121" i="10"/>
  <c r="AL121" i="10" s="1"/>
  <c r="B121" i="10"/>
  <c r="C120" i="10"/>
  <c r="AL120" i="10" s="1"/>
  <c r="B120" i="10"/>
  <c r="C119" i="10"/>
  <c r="AL119" i="10" s="1"/>
  <c r="B119" i="10"/>
  <c r="C118" i="10"/>
  <c r="AL118" i="10" s="1"/>
  <c r="B118" i="10"/>
  <c r="C117" i="10"/>
  <c r="AL117" i="10" s="1"/>
  <c r="B117" i="10"/>
  <c r="C116" i="10"/>
  <c r="AL116" i="10" s="1"/>
  <c r="B116" i="10"/>
  <c r="C115" i="10"/>
  <c r="AL115" i="10" s="1"/>
  <c r="B115" i="10"/>
  <c r="C114" i="10"/>
  <c r="AL114" i="10" s="1"/>
  <c r="B114" i="10"/>
  <c r="C113" i="10"/>
  <c r="AL113" i="10" s="1"/>
  <c r="B113" i="10"/>
  <c r="C112" i="10"/>
  <c r="AL112" i="10" s="1"/>
  <c r="B112" i="10"/>
  <c r="C111" i="10"/>
  <c r="AL111" i="10" s="1"/>
  <c r="B111" i="10"/>
  <c r="C110" i="10"/>
  <c r="AL110" i="10" s="1"/>
  <c r="B110" i="10"/>
  <c r="C109" i="10"/>
  <c r="AL109" i="10" s="1"/>
  <c r="B109" i="10"/>
  <c r="C108" i="10"/>
  <c r="AL108" i="10" s="1"/>
  <c r="B108" i="10"/>
  <c r="C107" i="10"/>
  <c r="AL107" i="10" s="1"/>
  <c r="B107" i="10"/>
  <c r="C106" i="10"/>
  <c r="AL106" i="10" s="1"/>
  <c r="B106" i="10"/>
  <c r="C105" i="10"/>
  <c r="AL105" i="10" s="1"/>
  <c r="B105" i="10"/>
  <c r="C104" i="10"/>
  <c r="AL104" i="10" s="1"/>
  <c r="B104" i="10"/>
  <c r="C103" i="10"/>
  <c r="AL103" i="10" s="1"/>
  <c r="B103" i="10"/>
  <c r="C102" i="10"/>
  <c r="AL102" i="10" s="1"/>
  <c r="B102" i="10"/>
  <c r="C101" i="10"/>
  <c r="AL101" i="10" s="1"/>
  <c r="B101" i="10"/>
  <c r="C100" i="10"/>
  <c r="AL100" i="10" s="1"/>
  <c r="B100" i="10"/>
  <c r="C99" i="10"/>
  <c r="AL99" i="10" s="1"/>
  <c r="B99" i="10"/>
  <c r="C98" i="10"/>
  <c r="AL98" i="10" s="1"/>
  <c r="B98" i="10"/>
  <c r="C97" i="10"/>
  <c r="AL97" i="10" s="1"/>
  <c r="B97" i="10"/>
  <c r="C96" i="10"/>
  <c r="AL96" i="10" s="1"/>
  <c r="B96" i="10"/>
  <c r="C95" i="10"/>
  <c r="AL95" i="10" s="1"/>
  <c r="B95" i="10"/>
  <c r="C94" i="10"/>
  <c r="AL94" i="10" s="1"/>
  <c r="B94" i="10"/>
  <c r="C93" i="10"/>
  <c r="AL93" i="10" s="1"/>
  <c r="B93" i="10"/>
  <c r="C92" i="10"/>
  <c r="AL92" i="10" s="1"/>
  <c r="B92" i="10"/>
  <c r="C91" i="10"/>
  <c r="AL91" i="10" s="1"/>
  <c r="B91" i="10"/>
  <c r="C90" i="10"/>
  <c r="AL90" i="10" s="1"/>
  <c r="B90" i="10"/>
  <c r="C89" i="10"/>
  <c r="AL89" i="10" s="1"/>
  <c r="B89" i="10"/>
  <c r="C88" i="10"/>
  <c r="AL88" i="10" s="1"/>
  <c r="B88" i="10"/>
  <c r="C87" i="10"/>
  <c r="AL87" i="10" s="1"/>
  <c r="B87" i="10"/>
  <c r="C86" i="10"/>
  <c r="AL86" i="10" s="1"/>
  <c r="B86" i="10"/>
  <c r="C85" i="10"/>
  <c r="AL85" i="10" s="1"/>
  <c r="B85" i="10"/>
  <c r="C84" i="10"/>
  <c r="AL84" i="10" s="1"/>
  <c r="B84" i="10"/>
  <c r="C83" i="10"/>
  <c r="AL83" i="10" s="1"/>
  <c r="B83" i="10"/>
  <c r="C82" i="10"/>
  <c r="AL82" i="10" s="1"/>
  <c r="B82" i="10"/>
  <c r="C81" i="10"/>
  <c r="AL81" i="10" s="1"/>
  <c r="B81" i="10"/>
  <c r="C80" i="10"/>
  <c r="AL80" i="10" s="1"/>
  <c r="B80" i="10"/>
  <c r="C79" i="10"/>
  <c r="AL79" i="10" s="1"/>
  <c r="B79" i="10"/>
  <c r="C78" i="10"/>
  <c r="AL78" i="10" s="1"/>
  <c r="B78" i="10"/>
  <c r="C77" i="10"/>
  <c r="AL77" i="10" s="1"/>
  <c r="B77" i="10"/>
  <c r="C76" i="10"/>
  <c r="AL76" i="10" s="1"/>
  <c r="B76" i="10"/>
  <c r="C75" i="10"/>
  <c r="AL75" i="10" s="1"/>
  <c r="B75" i="10"/>
  <c r="C74" i="10"/>
  <c r="AL74" i="10" s="1"/>
  <c r="B74" i="10"/>
  <c r="C73" i="10"/>
  <c r="AL73" i="10" s="1"/>
  <c r="B73" i="10"/>
  <c r="C72" i="10"/>
  <c r="AL72" i="10" s="1"/>
  <c r="B72" i="10"/>
  <c r="C71" i="10"/>
  <c r="AL71" i="10" s="1"/>
  <c r="B71" i="10"/>
  <c r="C70" i="10"/>
  <c r="AL70" i="10" s="1"/>
  <c r="B70" i="10"/>
  <c r="C69" i="10"/>
  <c r="AL69" i="10" s="1"/>
  <c r="B69" i="10"/>
  <c r="C68" i="10"/>
  <c r="AL68" i="10" s="1"/>
  <c r="B68" i="10"/>
  <c r="C67" i="10"/>
  <c r="AL67" i="10" s="1"/>
  <c r="B67" i="10"/>
  <c r="C66" i="10"/>
  <c r="AL66" i="10" s="1"/>
  <c r="B66" i="10"/>
  <c r="C65" i="10"/>
  <c r="AL65" i="10" s="1"/>
  <c r="B65" i="10"/>
  <c r="C64" i="10"/>
  <c r="AL64" i="10" s="1"/>
  <c r="B64" i="10"/>
  <c r="C63" i="10"/>
  <c r="AL63" i="10" s="1"/>
  <c r="B63" i="10"/>
  <c r="C62" i="10"/>
  <c r="AL62" i="10" s="1"/>
  <c r="B62" i="10"/>
  <c r="C61" i="10"/>
  <c r="AL61" i="10" s="1"/>
  <c r="B61" i="10"/>
  <c r="C60" i="10"/>
  <c r="AL60" i="10" s="1"/>
  <c r="B60" i="10"/>
  <c r="C59" i="10"/>
  <c r="AL59" i="10" s="1"/>
  <c r="B59" i="10"/>
  <c r="C58" i="10"/>
  <c r="AL58" i="10" s="1"/>
  <c r="B58" i="10"/>
  <c r="C57" i="10"/>
  <c r="AL57" i="10" s="1"/>
  <c r="B57" i="10"/>
  <c r="C56" i="10"/>
  <c r="AL56" i="10" s="1"/>
  <c r="B56" i="10"/>
  <c r="C55" i="10"/>
  <c r="AL55" i="10" s="1"/>
  <c r="B55" i="10"/>
  <c r="C54" i="10"/>
  <c r="AL54" i="10" s="1"/>
  <c r="B54" i="10"/>
  <c r="C53" i="10"/>
  <c r="AL53" i="10" s="1"/>
  <c r="B53" i="10"/>
  <c r="C52" i="10"/>
  <c r="AL52" i="10" s="1"/>
  <c r="B52" i="10"/>
  <c r="C51" i="10"/>
  <c r="AL51" i="10" s="1"/>
  <c r="B51" i="10"/>
  <c r="C50" i="10"/>
  <c r="AL50" i="10" s="1"/>
  <c r="B50" i="10"/>
  <c r="C49" i="10"/>
  <c r="AL49" i="10" s="1"/>
  <c r="B49" i="10"/>
  <c r="C48" i="10"/>
  <c r="AL48" i="10" s="1"/>
  <c r="B48" i="10"/>
  <c r="C47" i="10"/>
  <c r="AL47" i="10" s="1"/>
  <c r="B47" i="10"/>
  <c r="C46" i="10"/>
  <c r="AL46" i="10" s="1"/>
  <c r="B46" i="10"/>
  <c r="C45" i="10"/>
  <c r="AL45" i="10" s="1"/>
  <c r="B45" i="10"/>
  <c r="C44" i="10"/>
  <c r="AL44" i="10" s="1"/>
  <c r="B44" i="10"/>
  <c r="C43" i="10"/>
  <c r="AL43" i="10" s="1"/>
  <c r="B43" i="10"/>
  <c r="C42" i="10"/>
  <c r="AL42" i="10" s="1"/>
  <c r="B42" i="10"/>
  <c r="C41" i="10"/>
  <c r="AL41" i="10" s="1"/>
  <c r="B41" i="10"/>
  <c r="C40" i="10"/>
  <c r="AL40" i="10" s="1"/>
  <c r="B40" i="10"/>
  <c r="C39" i="10"/>
  <c r="AL39" i="10" s="1"/>
  <c r="B39" i="10"/>
  <c r="C38" i="10"/>
  <c r="AL38" i="10" s="1"/>
  <c r="B38" i="10"/>
  <c r="C37" i="10"/>
  <c r="AL37" i="10" s="1"/>
  <c r="B37" i="10"/>
  <c r="C36" i="10"/>
  <c r="AL36" i="10" s="1"/>
  <c r="B36" i="10"/>
  <c r="C35" i="10"/>
  <c r="AL35" i="10" s="1"/>
  <c r="B35" i="10"/>
  <c r="C34" i="10"/>
  <c r="AL34" i="10" s="1"/>
  <c r="B34" i="10"/>
  <c r="C33" i="10"/>
  <c r="AL33" i="10" s="1"/>
  <c r="B33" i="10"/>
  <c r="C32" i="10"/>
  <c r="AL32" i="10" s="1"/>
  <c r="B32" i="10"/>
  <c r="C31" i="10"/>
  <c r="AL31" i="10" s="1"/>
  <c r="B31" i="10"/>
  <c r="C30" i="10"/>
  <c r="AL30" i="10" s="1"/>
  <c r="B30" i="10"/>
  <c r="C29" i="10"/>
  <c r="AL29" i="10" s="1"/>
  <c r="B29" i="10"/>
  <c r="C28" i="10"/>
  <c r="AL28" i="10" s="1"/>
  <c r="B28" i="10"/>
  <c r="C27" i="10"/>
  <c r="AL27" i="10" s="1"/>
  <c r="B27" i="10"/>
  <c r="C26" i="10"/>
  <c r="AL26" i="10" s="1"/>
  <c r="B26" i="10"/>
  <c r="C25" i="10"/>
  <c r="AL25" i="10" s="1"/>
  <c r="B25" i="10"/>
  <c r="C24" i="10"/>
  <c r="AL24" i="10" s="1"/>
  <c r="B24" i="10"/>
  <c r="C23" i="10"/>
  <c r="AL23" i="10" s="1"/>
  <c r="B23" i="10"/>
  <c r="C22" i="10"/>
  <c r="AL22" i="10" s="1"/>
  <c r="B22" i="10"/>
  <c r="C21" i="10"/>
  <c r="AL21" i="10" s="1"/>
  <c r="B21" i="10"/>
  <c r="C20" i="10"/>
  <c r="AL20" i="10" s="1"/>
  <c r="B20" i="10"/>
  <c r="C19" i="10"/>
  <c r="AL19" i="10" s="1"/>
  <c r="B19" i="10"/>
  <c r="C18" i="10"/>
  <c r="AL18" i="10" s="1"/>
  <c r="B18" i="10"/>
  <c r="C17" i="10"/>
  <c r="AL17" i="10" s="1"/>
  <c r="B17" i="10"/>
  <c r="C16" i="10"/>
  <c r="AL16" i="10" s="1"/>
  <c r="B16" i="10"/>
  <c r="C15" i="10"/>
  <c r="AL15" i="10" s="1"/>
  <c r="B15" i="10"/>
  <c r="C14" i="10"/>
  <c r="AL14" i="10" s="1"/>
  <c r="B14" i="10"/>
  <c r="C13" i="10"/>
  <c r="AL13" i="10" s="1"/>
  <c r="B13" i="10"/>
  <c r="C12" i="10"/>
  <c r="AL12" i="10" s="1"/>
  <c r="B12" i="10"/>
  <c r="C11" i="10"/>
  <c r="AL11" i="10" s="1"/>
  <c r="B11" i="10"/>
  <c r="C10" i="10"/>
  <c r="AL10" i="10" s="1"/>
  <c r="B10" i="10"/>
  <c r="C9" i="10"/>
  <c r="AL9" i="10" s="1"/>
  <c r="B9" i="10"/>
  <c r="C8" i="10"/>
  <c r="AL8" i="10" s="1"/>
  <c r="B8" i="10"/>
  <c r="C7" i="10"/>
  <c r="AL7" i="10" s="1"/>
  <c r="C6" i="10"/>
  <c r="AL6" i="10" s="1"/>
  <c r="C5" i="10"/>
  <c r="AL5" i="10" s="1"/>
  <c r="C4" i="10"/>
  <c r="AL4" i="10" s="1"/>
  <c r="C3" i="10"/>
  <c r="AL3" i="10" s="1"/>
  <c r="AL176" i="9"/>
  <c r="U176" i="9"/>
  <c r="J176" i="9" a="1"/>
  <c r="J176" i="9" s="1"/>
  <c r="I176" i="9" a="1"/>
  <c r="I176" i="9" s="1"/>
  <c r="H176" i="9" a="1"/>
  <c r="H176" i="9" s="1"/>
  <c r="G176" i="9" a="1"/>
  <c r="G176" i="9" s="1"/>
  <c r="F176" i="9" a="1"/>
  <c r="F176" i="9" s="1"/>
  <c r="E176" i="9" a="1"/>
  <c r="E176" i="9" s="1"/>
  <c r="D176" i="9" a="1"/>
  <c r="D176" i="9" s="1"/>
  <c r="AL175" i="9"/>
  <c r="U175" i="9"/>
  <c r="J175" i="9" a="1"/>
  <c r="J175" i="9" s="1"/>
  <c r="I175" i="9" a="1"/>
  <c r="I175" i="9" s="1"/>
  <c r="H175" i="9" a="1"/>
  <c r="H175" i="9" s="1"/>
  <c r="G175" i="9" a="1"/>
  <c r="G175" i="9" s="1"/>
  <c r="F175" i="9" a="1"/>
  <c r="F175" i="9" s="1"/>
  <c r="E175" i="9" a="1"/>
  <c r="E175" i="9" s="1"/>
  <c r="D175" i="9" a="1"/>
  <c r="D175" i="9" s="1"/>
  <c r="AL174" i="9"/>
  <c r="U174" i="9"/>
  <c r="J174" i="9" a="1"/>
  <c r="J174" i="9" s="1"/>
  <c r="I174" i="9" a="1"/>
  <c r="I174" i="9" s="1"/>
  <c r="H174" i="9" a="1"/>
  <c r="H174" i="9" s="1"/>
  <c r="G174" i="9" a="1"/>
  <c r="G174" i="9" s="1"/>
  <c r="F174" i="9" a="1"/>
  <c r="F174" i="9" s="1"/>
  <c r="E174" i="9" a="1"/>
  <c r="E174" i="9" s="1"/>
  <c r="D174" i="9" a="1"/>
  <c r="D174" i="9" s="1"/>
  <c r="AL173" i="9"/>
  <c r="U173" i="9"/>
  <c r="J173" i="9" a="1"/>
  <c r="J173" i="9" s="1"/>
  <c r="I173" i="9" a="1"/>
  <c r="I173" i="9" s="1"/>
  <c r="H173" i="9" a="1"/>
  <c r="H173" i="9" s="1"/>
  <c r="G173" i="9" a="1"/>
  <c r="G173" i="9" s="1"/>
  <c r="F173" i="9" a="1"/>
  <c r="F173" i="9" s="1"/>
  <c r="E173" i="9" a="1"/>
  <c r="E173" i="9" s="1"/>
  <c r="D173" i="9" a="1"/>
  <c r="D173" i="9" s="1"/>
  <c r="AL159" i="8"/>
  <c r="U159" i="8"/>
  <c r="J159" i="8" a="1"/>
  <c r="J159" i="8" s="1"/>
  <c r="I159" i="8" a="1"/>
  <c r="I159" i="8" s="1"/>
  <c r="H159" i="8" a="1"/>
  <c r="H159" i="8" s="1"/>
  <c r="G159" i="8" a="1"/>
  <c r="G159" i="8" s="1"/>
  <c r="F159" i="8" a="1"/>
  <c r="F159" i="8" s="1"/>
  <c r="E159" i="8" a="1"/>
  <c r="E159" i="8" s="1"/>
  <c r="D159" i="8" a="1"/>
  <c r="D159" i="8" s="1"/>
  <c r="AL158" i="8"/>
  <c r="U158" i="8"/>
  <c r="J158" i="8" a="1"/>
  <c r="J158" i="8" s="1"/>
  <c r="I158" i="8" a="1"/>
  <c r="I158" i="8" s="1"/>
  <c r="H158" i="8" a="1"/>
  <c r="H158" i="8" s="1"/>
  <c r="G158" i="8" a="1"/>
  <c r="G158" i="8" s="1"/>
  <c r="F158" i="8" a="1"/>
  <c r="F158" i="8" s="1"/>
  <c r="E158" i="8" a="1"/>
  <c r="E158" i="8" s="1"/>
  <c r="D158" i="8" a="1"/>
  <c r="D158" i="8" s="1"/>
  <c r="AL157" i="8"/>
  <c r="U157" i="8"/>
  <c r="J157" i="8" a="1"/>
  <c r="J157" i="8" s="1"/>
  <c r="I157" i="8" a="1"/>
  <c r="I157" i="8" s="1"/>
  <c r="H157" i="8" a="1"/>
  <c r="H157" i="8" s="1"/>
  <c r="G157" i="8" a="1"/>
  <c r="G157" i="8" s="1"/>
  <c r="F157" i="8" a="1"/>
  <c r="F157" i="8" s="1"/>
  <c r="E157" i="8" a="1"/>
  <c r="E157" i="8" s="1"/>
  <c r="D157" i="8" a="1"/>
  <c r="D157" i="8" s="1"/>
  <c r="AL156" i="8"/>
  <c r="U156" i="8"/>
  <c r="J156" i="8" a="1"/>
  <c r="J156" i="8" s="1"/>
  <c r="I156" i="8" a="1"/>
  <c r="I156" i="8" s="1"/>
  <c r="H156" i="8" a="1"/>
  <c r="H156" i="8" s="1"/>
  <c r="G156" i="8" a="1"/>
  <c r="G156" i="8" s="1"/>
  <c r="F156" i="8" a="1"/>
  <c r="F156" i="8" s="1"/>
  <c r="E156" i="8" a="1"/>
  <c r="E156" i="8" s="1"/>
  <c r="D156" i="8" a="1"/>
  <c r="D156" i="8" s="1"/>
  <c r="AL155" i="8"/>
  <c r="U155" i="8"/>
  <c r="J155" i="8" a="1"/>
  <c r="J155" i="8" s="1"/>
  <c r="I155" i="8" a="1"/>
  <c r="I155" i="8" s="1"/>
  <c r="H155" i="8" a="1"/>
  <c r="H155" i="8" s="1"/>
  <c r="G155" i="8" a="1"/>
  <c r="G155" i="8" s="1"/>
  <c r="F155" i="8" a="1"/>
  <c r="F155" i="8" s="1"/>
  <c r="E155" i="8" a="1"/>
  <c r="E155" i="8" s="1"/>
  <c r="D155" i="8" a="1"/>
  <c r="D155" i="8" s="1"/>
  <c r="AL154" i="8"/>
  <c r="U154" i="8"/>
  <c r="J154" i="8" a="1"/>
  <c r="J154" i="8" s="1"/>
  <c r="I154" i="8" a="1"/>
  <c r="I154" i="8" s="1"/>
  <c r="H154" i="8" a="1"/>
  <c r="H154" i="8" s="1"/>
  <c r="G154" i="8" a="1"/>
  <c r="G154" i="8" s="1"/>
  <c r="F154" i="8" a="1"/>
  <c r="F154" i="8" s="1"/>
  <c r="E154" i="8" a="1"/>
  <c r="E154" i="8" s="1"/>
  <c r="D154" i="8" a="1"/>
  <c r="D154" i="8" s="1"/>
  <c r="AL145" i="6"/>
  <c r="U145" i="6"/>
  <c r="J145" i="6" a="1"/>
  <c r="J145" i="6" s="1"/>
  <c r="I145" i="6" a="1"/>
  <c r="I145" i="6" s="1"/>
  <c r="H145" i="6" a="1"/>
  <c r="H145" i="6" s="1"/>
  <c r="G145" i="6" a="1"/>
  <c r="G145" i="6" s="1"/>
  <c r="F145" i="6" a="1"/>
  <c r="F145" i="6" s="1"/>
  <c r="E145" i="6" a="1"/>
  <c r="E145" i="6" s="1"/>
  <c r="D145" i="6" a="1"/>
  <c r="D145" i="6" s="1"/>
  <c r="AL144" i="6"/>
  <c r="U144" i="6"/>
  <c r="J144" i="6" a="1"/>
  <c r="J144" i="6" s="1"/>
  <c r="I144" i="6" a="1"/>
  <c r="I144" i="6" s="1"/>
  <c r="H144" i="6" a="1"/>
  <c r="H144" i="6" s="1"/>
  <c r="G144" i="6" a="1"/>
  <c r="G144" i="6" s="1"/>
  <c r="F144" i="6" a="1"/>
  <c r="F144" i="6" s="1"/>
  <c r="E144" i="6" a="1"/>
  <c r="E144" i="6" s="1"/>
  <c r="D144" i="6" a="1"/>
  <c r="D144" i="6" s="1"/>
  <c r="AL143" i="6"/>
  <c r="U143" i="6"/>
  <c r="J143" i="6" a="1"/>
  <c r="J143" i="6" s="1"/>
  <c r="I143" i="6" a="1"/>
  <c r="I143" i="6" s="1"/>
  <c r="H143" i="6" a="1"/>
  <c r="H143" i="6" s="1"/>
  <c r="G143" i="6" a="1"/>
  <c r="G143" i="6" s="1"/>
  <c r="F143" i="6" a="1"/>
  <c r="F143" i="6" s="1"/>
  <c r="E143" i="6" a="1"/>
  <c r="E143" i="6" s="1"/>
  <c r="D143" i="6" a="1"/>
  <c r="D143" i="6" s="1"/>
  <c r="AL142" i="6"/>
  <c r="U142" i="6"/>
  <c r="J142" i="6" a="1"/>
  <c r="J142" i="6" s="1"/>
  <c r="I142" i="6" a="1"/>
  <c r="I142" i="6" s="1"/>
  <c r="H142" i="6" a="1"/>
  <c r="H142" i="6" s="1"/>
  <c r="G142" i="6" a="1"/>
  <c r="G142" i="6" s="1"/>
  <c r="F142" i="6" a="1"/>
  <c r="F142" i="6" s="1"/>
  <c r="E142" i="6" a="1"/>
  <c r="E142" i="6" s="1"/>
  <c r="D142" i="6" a="1"/>
  <c r="D142" i="6" s="1"/>
  <c r="AL141" i="6"/>
  <c r="U141" i="6"/>
  <c r="J141" i="6" a="1"/>
  <c r="J141" i="6" s="1"/>
  <c r="I141" i="6" a="1"/>
  <c r="I141" i="6" s="1"/>
  <c r="H141" i="6" a="1"/>
  <c r="H141" i="6" s="1"/>
  <c r="G141" i="6" a="1"/>
  <c r="G141" i="6" s="1"/>
  <c r="F141" i="6" a="1"/>
  <c r="F141" i="6" s="1"/>
  <c r="E141" i="6" a="1"/>
  <c r="E141" i="6" s="1"/>
  <c r="D141" i="6" a="1"/>
  <c r="D141" i="6" s="1"/>
  <c r="AL140" i="6"/>
  <c r="U140" i="6"/>
  <c r="J140" i="6" a="1"/>
  <c r="J140" i="6" s="1"/>
  <c r="I140" i="6" a="1"/>
  <c r="I140" i="6" s="1"/>
  <c r="H140" i="6" a="1"/>
  <c r="H140" i="6" s="1"/>
  <c r="G140" i="6" a="1"/>
  <c r="G140" i="6" s="1"/>
  <c r="F140" i="6" a="1"/>
  <c r="F140" i="6" s="1"/>
  <c r="E140" i="6" a="1"/>
  <c r="E140" i="6" s="1"/>
  <c r="D140" i="6" a="1"/>
  <c r="D140" i="6" s="1"/>
  <c r="AL139" i="6"/>
  <c r="U139" i="6"/>
  <c r="J139" i="6" a="1"/>
  <c r="J139" i="6" s="1"/>
  <c r="I139" i="6" a="1"/>
  <c r="I139" i="6" s="1"/>
  <c r="H139" i="6" a="1"/>
  <c r="H139" i="6" s="1"/>
  <c r="G139" i="6" a="1"/>
  <c r="G139" i="6" s="1"/>
  <c r="F139" i="6" a="1"/>
  <c r="F139" i="6" s="1"/>
  <c r="E139" i="6" a="1"/>
  <c r="E139" i="6" s="1"/>
  <c r="D139" i="6" a="1"/>
  <c r="D139" i="6" s="1"/>
  <c r="AL138" i="6"/>
  <c r="U138" i="6"/>
  <c r="J138" i="6" a="1"/>
  <c r="J138" i="6" s="1"/>
  <c r="I138" i="6" a="1"/>
  <c r="I138" i="6" s="1"/>
  <c r="H138" i="6" a="1"/>
  <c r="H138" i="6" s="1"/>
  <c r="G138" i="6" a="1"/>
  <c r="G138" i="6" s="1"/>
  <c r="F138" i="6" a="1"/>
  <c r="F138" i="6" s="1"/>
  <c r="E138" i="6" a="1"/>
  <c r="E138" i="6" s="1"/>
  <c r="D138" i="6" a="1"/>
  <c r="D138" i="6" s="1"/>
  <c r="AL137" i="6"/>
  <c r="U137" i="6"/>
  <c r="J137" i="6" a="1"/>
  <c r="J137" i="6" s="1"/>
  <c r="I137" i="6" a="1"/>
  <c r="I137" i="6" s="1"/>
  <c r="H137" i="6" a="1"/>
  <c r="H137" i="6" s="1"/>
  <c r="G137" i="6" a="1"/>
  <c r="G137" i="6" s="1"/>
  <c r="F137" i="6" a="1"/>
  <c r="F137" i="6" s="1"/>
  <c r="E137" i="6" a="1"/>
  <c r="E137" i="6" s="1"/>
  <c r="D137" i="6" a="1"/>
  <c r="D137" i="6" s="1"/>
  <c r="AL136" i="6"/>
  <c r="U136" i="6"/>
  <c r="J136" i="6" a="1"/>
  <c r="J136" i="6" s="1"/>
  <c r="I136" i="6" a="1"/>
  <c r="I136" i="6" s="1"/>
  <c r="H136" i="6" a="1"/>
  <c r="H136" i="6" s="1"/>
  <c r="G136" i="6" a="1"/>
  <c r="G136" i="6" s="1"/>
  <c r="F136" i="6" a="1"/>
  <c r="F136" i="6" s="1"/>
  <c r="E136" i="6" a="1"/>
  <c r="E136" i="6" s="1"/>
  <c r="D136" i="6" a="1"/>
  <c r="D136" i="6" s="1"/>
  <c r="AL135" i="6"/>
  <c r="U135" i="6"/>
  <c r="I135" i="6" a="1"/>
  <c r="I135" i="6" s="1"/>
  <c r="H135" i="6" a="1"/>
  <c r="H135" i="6" s="1"/>
  <c r="G135" i="6" a="1"/>
  <c r="G135" i="6" s="1"/>
  <c r="F135" i="6" a="1"/>
  <c r="F135" i="6" s="1"/>
  <c r="E135" i="6" a="1"/>
  <c r="E135" i="6" s="1"/>
  <c r="D135" i="6" a="1"/>
  <c r="D135" i="6" s="1"/>
  <c r="AL134" i="6"/>
  <c r="U134" i="6"/>
  <c r="I134" i="6" a="1"/>
  <c r="I134" i="6" s="1"/>
  <c r="H134" i="6" a="1"/>
  <c r="H134" i="6" s="1"/>
  <c r="G134" i="6" a="1"/>
  <c r="G134" i="6" s="1"/>
  <c r="F134" i="6" a="1"/>
  <c r="F134" i="6" s="1"/>
  <c r="E134" i="6" a="1"/>
  <c r="E134" i="6" s="1"/>
  <c r="D134" i="6" a="1"/>
  <c r="D134" i="6" s="1"/>
  <c r="AL133" i="6"/>
  <c r="U133" i="6"/>
  <c r="I133" i="6" a="1"/>
  <c r="I133" i="6" s="1"/>
  <c r="H133" i="6" a="1"/>
  <c r="H133" i="6" s="1"/>
  <c r="G133" i="6" a="1"/>
  <c r="G133" i="6" s="1"/>
  <c r="F133" i="6" a="1"/>
  <c r="F133" i="6" s="1"/>
  <c r="E133" i="6" a="1"/>
  <c r="E133" i="6" s="1"/>
  <c r="D133" i="6" a="1"/>
  <c r="D133" i="6" s="1"/>
  <c r="AL132" i="6"/>
  <c r="U132" i="6"/>
  <c r="I132" i="6" a="1"/>
  <c r="I132" i="6" s="1"/>
  <c r="H132" i="6" a="1"/>
  <c r="H132" i="6" s="1"/>
  <c r="G132" i="6" a="1"/>
  <c r="G132" i="6" s="1"/>
  <c r="F132" i="6" a="1"/>
  <c r="F132" i="6" s="1"/>
  <c r="E132" i="6" a="1"/>
  <c r="E132" i="6" s="1"/>
  <c r="D132" i="6" a="1"/>
  <c r="D132" i="6" s="1"/>
  <c r="AL131" i="6"/>
  <c r="U131" i="6"/>
  <c r="I131" i="6" a="1"/>
  <c r="I131" i="6" s="1"/>
  <c r="H131" i="6" a="1"/>
  <c r="H131" i="6" s="1"/>
  <c r="G131" i="6" a="1"/>
  <c r="G131" i="6" s="1"/>
  <c r="F131" i="6" a="1"/>
  <c r="F131" i="6" s="1"/>
  <c r="E131" i="6" a="1"/>
  <c r="E131" i="6" s="1"/>
  <c r="D131" i="6" a="1"/>
  <c r="D131" i="6" s="1"/>
  <c r="AL130" i="6"/>
  <c r="U130" i="6"/>
  <c r="I130" i="6" a="1"/>
  <c r="I130" i="6" s="1"/>
  <c r="H130" i="6" a="1"/>
  <c r="H130" i="6" s="1"/>
  <c r="G130" i="6" a="1"/>
  <c r="G130" i="6" s="1"/>
  <c r="F130" i="6" a="1"/>
  <c r="F130" i="6" s="1"/>
  <c r="E130" i="6" a="1"/>
  <c r="E130" i="6" s="1"/>
  <c r="D130" i="6" a="1"/>
  <c r="D130" i="6" s="1"/>
  <c r="AL129" i="6"/>
  <c r="U129" i="6"/>
  <c r="I129" i="6" a="1"/>
  <c r="I129" i="6" s="1"/>
  <c r="H129" i="6" a="1"/>
  <c r="H129" i="6" s="1"/>
  <c r="G129" i="6" a="1"/>
  <c r="G129" i="6" s="1"/>
  <c r="F129" i="6" a="1"/>
  <c r="F129" i="6" s="1"/>
  <c r="E129" i="6" a="1"/>
  <c r="E129" i="6" s="1"/>
  <c r="D129" i="6" a="1"/>
  <c r="D129" i="6" s="1"/>
  <c r="AL128" i="6"/>
  <c r="U128" i="6"/>
  <c r="I128" i="6" a="1"/>
  <c r="I128" i="6" s="1"/>
  <c r="H128" i="6" a="1"/>
  <c r="H128" i="6" s="1"/>
  <c r="G128" i="6" a="1"/>
  <c r="G128" i="6" s="1"/>
  <c r="F128" i="6" a="1"/>
  <c r="F128" i="6" s="1"/>
  <c r="E128" i="6" a="1"/>
  <c r="E128" i="6" s="1"/>
  <c r="D128" i="6" a="1"/>
  <c r="D128" i="6" s="1"/>
  <c r="AL127" i="6"/>
  <c r="U127" i="6"/>
  <c r="I127" i="6" a="1"/>
  <c r="I127" i="6" s="1"/>
  <c r="H127" i="6" a="1"/>
  <c r="H127" i="6" s="1"/>
  <c r="G127" i="6" a="1"/>
  <c r="G127" i="6" s="1"/>
  <c r="F127" i="6" a="1"/>
  <c r="F127" i="6" s="1"/>
  <c r="E127" i="6" a="1"/>
  <c r="E127" i="6" s="1"/>
  <c r="D127" i="6" a="1"/>
  <c r="D127" i="6" s="1"/>
  <c r="AL126" i="6"/>
  <c r="U126" i="6"/>
  <c r="I126" i="6" a="1"/>
  <c r="I126" i="6" s="1"/>
  <c r="H126" i="6" a="1"/>
  <c r="H126" i="6" s="1"/>
  <c r="G126" i="6" a="1"/>
  <c r="G126" i="6" s="1"/>
  <c r="F126" i="6" a="1"/>
  <c r="F126" i="6" s="1"/>
  <c r="E126" i="6" a="1"/>
  <c r="E126" i="6" s="1"/>
  <c r="D126" i="6" a="1"/>
  <c r="D126" i="6" s="1"/>
  <c r="AL125" i="6"/>
  <c r="U125" i="6"/>
  <c r="I125" i="6" a="1"/>
  <c r="I125" i="6" s="1"/>
  <c r="H125" i="6" a="1"/>
  <c r="H125" i="6" s="1"/>
  <c r="G125" i="6" a="1"/>
  <c r="G125" i="6" s="1"/>
  <c r="F125" i="6" a="1"/>
  <c r="F125" i="6" s="1"/>
  <c r="E125" i="6" a="1"/>
  <c r="E125" i="6" s="1"/>
  <c r="D125" i="6" a="1"/>
  <c r="D125" i="6" s="1"/>
  <c r="AL124" i="6"/>
  <c r="U124" i="6"/>
  <c r="I124" i="6" a="1"/>
  <c r="I124" i="6" s="1"/>
  <c r="H124" i="6" a="1"/>
  <c r="H124" i="6" s="1"/>
  <c r="G124" i="6" a="1"/>
  <c r="G124" i="6" s="1"/>
  <c r="F124" i="6" a="1"/>
  <c r="F124" i="6" s="1"/>
  <c r="E124" i="6" a="1"/>
  <c r="E124" i="6" s="1"/>
  <c r="D124" i="6" a="1"/>
  <c r="D124" i="6" s="1"/>
  <c r="AL123" i="6"/>
  <c r="U123" i="6"/>
  <c r="I123" i="6" a="1"/>
  <c r="I123" i="6" s="1"/>
  <c r="H123" i="6" a="1"/>
  <c r="H123" i="6" s="1"/>
  <c r="G123" i="6" a="1"/>
  <c r="G123" i="6" s="1"/>
  <c r="F123" i="6" a="1"/>
  <c r="F123" i="6" s="1"/>
  <c r="E123" i="6" a="1"/>
  <c r="E123" i="6" s="1"/>
  <c r="D123" i="6" a="1"/>
  <c r="D123" i="6" s="1"/>
  <c r="AL122" i="6"/>
  <c r="U122" i="6"/>
  <c r="I122" i="6" a="1"/>
  <c r="I122" i="6" s="1"/>
  <c r="H122" i="6" a="1"/>
  <c r="H122" i="6" s="1"/>
  <c r="G122" i="6" a="1"/>
  <c r="G122" i="6" s="1"/>
  <c r="F122" i="6" a="1"/>
  <c r="F122" i="6" s="1"/>
  <c r="E122" i="6" a="1"/>
  <c r="E122" i="6" s="1"/>
  <c r="D122" i="6" a="1"/>
  <c r="D122" i="6" s="1"/>
  <c r="AL121" i="6"/>
  <c r="U121" i="6"/>
  <c r="I121" i="6" a="1"/>
  <c r="I121" i="6" s="1"/>
  <c r="H121" i="6" a="1"/>
  <c r="H121" i="6" s="1"/>
  <c r="G121" i="6" a="1"/>
  <c r="G121" i="6" s="1"/>
  <c r="F121" i="6" a="1"/>
  <c r="F121" i="6" s="1"/>
  <c r="E121" i="6" a="1"/>
  <c r="E121" i="6" s="1"/>
  <c r="D121" i="6" a="1"/>
  <c r="D121" i="6" s="1"/>
  <c r="AL120" i="6"/>
  <c r="U120" i="6"/>
  <c r="I120" i="6" a="1"/>
  <c r="I120" i="6" s="1"/>
  <c r="H120" i="6" a="1"/>
  <c r="H120" i="6" s="1"/>
  <c r="G120" i="6" a="1"/>
  <c r="G120" i="6" s="1"/>
  <c r="F120" i="6" a="1"/>
  <c r="F120" i="6" s="1"/>
  <c r="E120" i="6" a="1"/>
  <c r="E120" i="6" s="1"/>
  <c r="D120" i="6" a="1"/>
  <c r="D120" i="6" s="1"/>
  <c r="AL119" i="6"/>
  <c r="U119" i="6"/>
  <c r="I119" i="6" a="1"/>
  <c r="I119" i="6" s="1"/>
  <c r="H119" i="6" a="1"/>
  <c r="H119" i="6" s="1"/>
  <c r="G119" i="6" a="1"/>
  <c r="G119" i="6" s="1"/>
  <c r="F119" i="6" a="1"/>
  <c r="F119" i="6" s="1"/>
  <c r="E119" i="6" a="1"/>
  <c r="E119" i="6" s="1"/>
  <c r="D119" i="6" a="1"/>
  <c r="D119" i="6" s="1"/>
  <c r="AL118" i="6"/>
  <c r="U118" i="6"/>
  <c r="I118" i="6" a="1"/>
  <c r="I118" i="6" s="1"/>
  <c r="H118" i="6" a="1"/>
  <c r="H118" i="6" s="1"/>
  <c r="G118" i="6" a="1"/>
  <c r="G118" i="6" s="1"/>
  <c r="F118" i="6" a="1"/>
  <c r="F118" i="6" s="1"/>
  <c r="E118" i="6" a="1"/>
  <c r="E118" i="6" s="1"/>
  <c r="D118" i="6" a="1"/>
  <c r="D118" i="6" s="1"/>
  <c r="AL117" i="6"/>
  <c r="U117" i="6"/>
  <c r="I117" i="6" a="1"/>
  <c r="I117" i="6" s="1"/>
  <c r="H117" i="6" a="1"/>
  <c r="H117" i="6" s="1"/>
  <c r="G117" i="6" a="1"/>
  <c r="G117" i="6" s="1"/>
  <c r="F117" i="6" a="1"/>
  <c r="F117" i="6" s="1"/>
  <c r="E117" i="6" a="1"/>
  <c r="E117" i="6" s="1"/>
  <c r="D117" i="6" a="1"/>
  <c r="D117" i="6" s="1"/>
  <c r="AL116" i="6"/>
  <c r="U116" i="6"/>
  <c r="I116" i="6" a="1"/>
  <c r="I116" i="6" s="1"/>
  <c r="H116" i="6" a="1"/>
  <c r="H116" i="6" s="1"/>
  <c r="G116" i="6" a="1"/>
  <c r="G116" i="6" s="1"/>
  <c r="F116" i="6" a="1"/>
  <c r="F116" i="6" s="1"/>
  <c r="E116" i="6" a="1"/>
  <c r="E116" i="6" s="1"/>
  <c r="D116" i="6" a="1"/>
  <c r="D116" i="6" s="1"/>
  <c r="AL115" i="6"/>
  <c r="U115" i="6"/>
  <c r="I115" i="6" a="1"/>
  <c r="I115" i="6" s="1"/>
  <c r="H115" i="6" a="1"/>
  <c r="H115" i="6" s="1"/>
  <c r="G115" i="6" a="1"/>
  <c r="G115" i="6" s="1"/>
  <c r="F115" i="6" a="1"/>
  <c r="F115" i="6" s="1"/>
  <c r="E115" i="6" a="1"/>
  <c r="E115" i="6" s="1"/>
  <c r="D115" i="6" a="1"/>
  <c r="D115" i="6" s="1"/>
  <c r="AL114" i="6"/>
  <c r="U114" i="6"/>
  <c r="I114" i="6" a="1"/>
  <c r="I114" i="6" s="1"/>
  <c r="H114" i="6" a="1"/>
  <c r="H114" i="6" s="1"/>
  <c r="G114" i="6" a="1"/>
  <c r="G114" i="6" s="1"/>
  <c r="F114" i="6" a="1"/>
  <c r="F114" i="6" s="1"/>
  <c r="E114" i="6" a="1"/>
  <c r="E114" i="6" s="1"/>
  <c r="D114" i="6" a="1"/>
  <c r="D114" i="6" s="1"/>
  <c r="AL113" i="6"/>
  <c r="U113" i="6"/>
  <c r="I113" i="6" a="1"/>
  <c r="I113" i="6" s="1"/>
  <c r="H113" i="6" a="1"/>
  <c r="H113" i="6" s="1"/>
  <c r="G113" i="6" a="1"/>
  <c r="G113" i="6" s="1"/>
  <c r="F113" i="6" a="1"/>
  <c r="F113" i="6" s="1"/>
  <c r="E113" i="6" a="1"/>
  <c r="E113" i="6" s="1"/>
  <c r="D113" i="6" a="1"/>
  <c r="D113" i="6" s="1"/>
  <c r="AL112" i="6"/>
  <c r="U112" i="6"/>
  <c r="I112" i="6" a="1"/>
  <c r="I112" i="6" s="1"/>
  <c r="H112" i="6" a="1"/>
  <c r="H112" i="6" s="1"/>
  <c r="G112" i="6" a="1"/>
  <c r="G112" i="6" s="1"/>
  <c r="F112" i="6" a="1"/>
  <c r="F112" i="6" s="1"/>
  <c r="E112" i="6" a="1"/>
  <c r="E112" i="6" s="1"/>
  <c r="D112" i="6" a="1"/>
  <c r="D112" i="6" s="1"/>
  <c r="AL111" i="6"/>
  <c r="U111" i="6"/>
  <c r="I111" i="6" a="1"/>
  <c r="I111" i="6" s="1"/>
  <c r="H111" i="6" a="1"/>
  <c r="H111" i="6" s="1"/>
  <c r="G111" i="6" a="1"/>
  <c r="G111" i="6" s="1"/>
  <c r="F111" i="6" a="1"/>
  <c r="F111" i="6" s="1"/>
  <c r="E111" i="6" a="1"/>
  <c r="E111" i="6" s="1"/>
  <c r="D111" i="6" a="1"/>
  <c r="D111" i="6" s="1"/>
  <c r="AL110" i="6"/>
  <c r="U110" i="6"/>
  <c r="I110" i="6" a="1"/>
  <c r="I110" i="6" s="1"/>
  <c r="H110" i="6" a="1"/>
  <c r="H110" i="6" s="1"/>
  <c r="G110" i="6" a="1"/>
  <c r="G110" i="6" s="1"/>
  <c r="F110" i="6" a="1"/>
  <c r="F110" i="6" s="1"/>
  <c r="E110" i="6" a="1"/>
  <c r="E110" i="6" s="1"/>
  <c r="D110" i="6" a="1"/>
  <c r="D110" i="6" s="1"/>
  <c r="AL109" i="6"/>
  <c r="U109" i="6"/>
  <c r="I109" i="6" a="1"/>
  <c r="I109" i="6" s="1"/>
  <c r="H109" i="6" a="1"/>
  <c r="H109" i="6" s="1"/>
  <c r="G109" i="6" a="1"/>
  <c r="G109" i="6" s="1"/>
  <c r="F109" i="6" a="1"/>
  <c r="F109" i="6" s="1"/>
  <c r="E109" i="6" a="1"/>
  <c r="E109" i="6" s="1"/>
  <c r="D109" i="6" a="1"/>
  <c r="D109" i="6" s="1"/>
  <c r="AL108" i="6"/>
  <c r="U108" i="6"/>
  <c r="I108" i="6" a="1"/>
  <c r="I108" i="6" s="1"/>
  <c r="H108" i="6" a="1"/>
  <c r="H108" i="6" s="1"/>
  <c r="G108" i="6" a="1"/>
  <c r="G108" i="6" s="1"/>
  <c r="F108" i="6" a="1"/>
  <c r="F108" i="6" s="1"/>
  <c r="E108" i="6" a="1"/>
  <c r="E108" i="6" s="1"/>
  <c r="D108" i="6" a="1"/>
  <c r="D108" i="6" s="1"/>
  <c r="AL107" i="6"/>
  <c r="U107" i="6"/>
  <c r="I107" i="6" a="1"/>
  <c r="I107" i="6" s="1"/>
  <c r="H107" i="6" a="1"/>
  <c r="H107" i="6" s="1"/>
  <c r="G107" i="6" a="1"/>
  <c r="G107" i="6" s="1"/>
  <c r="F107" i="6" a="1"/>
  <c r="F107" i="6" s="1"/>
  <c r="E107" i="6" a="1"/>
  <c r="E107" i="6" s="1"/>
  <c r="D107" i="6" a="1"/>
  <c r="D107" i="6" s="1"/>
  <c r="AL106" i="6"/>
  <c r="U106" i="6"/>
  <c r="I106" i="6" a="1"/>
  <c r="I106" i="6" s="1"/>
  <c r="H106" i="6" a="1"/>
  <c r="H106" i="6" s="1"/>
  <c r="G106" i="6" a="1"/>
  <c r="G106" i="6" s="1"/>
  <c r="F106" i="6" a="1"/>
  <c r="F106" i="6" s="1"/>
  <c r="E106" i="6" a="1"/>
  <c r="E106" i="6" s="1"/>
  <c r="D106" i="6" a="1"/>
  <c r="D106" i="6" s="1"/>
  <c r="AL105" i="6"/>
  <c r="U105" i="6"/>
  <c r="I105" i="6" a="1"/>
  <c r="I105" i="6" s="1"/>
  <c r="H105" i="6" a="1"/>
  <c r="H105" i="6" s="1"/>
  <c r="G105" i="6" a="1"/>
  <c r="G105" i="6" s="1"/>
  <c r="F105" i="6" a="1"/>
  <c r="F105" i="6" s="1"/>
  <c r="E105" i="6" a="1"/>
  <c r="E105" i="6" s="1"/>
  <c r="D105" i="6" a="1"/>
  <c r="D105" i="6" s="1"/>
  <c r="AL104" i="6"/>
  <c r="U104" i="6"/>
  <c r="I104" i="6" a="1"/>
  <c r="I104" i="6" s="1"/>
  <c r="H104" i="6" a="1"/>
  <c r="H104" i="6" s="1"/>
  <c r="G104" i="6" a="1"/>
  <c r="G104" i="6" s="1"/>
  <c r="F104" i="6" a="1"/>
  <c r="F104" i="6" s="1"/>
  <c r="E104" i="6" a="1"/>
  <c r="E104" i="6" s="1"/>
  <c r="D104" i="6" a="1"/>
  <c r="D104" i="6" s="1"/>
  <c r="AL103" i="6"/>
  <c r="U103" i="6"/>
  <c r="I103" i="6" a="1"/>
  <c r="I103" i="6" s="1"/>
  <c r="H103" i="6" a="1"/>
  <c r="H103" i="6" s="1"/>
  <c r="G103" i="6" a="1"/>
  <c r="G103" i="6" s="1"/>
  <c r="F103" i="6" a="1"/>
  <c r="F103" i="6" s="1"/>
  <c r="E103" i="6" a="1"/>
  <c r="E103" i="6" s="1"/>
  <c r="D103" i="6" a="1"/>
  <c r="D103" i="6" s="1"/>
  <c r="AL102" i="6"/>
  <c r="U102" i="6"/>
  <c r="I102" i="6" a="1"/>
  <c r="I102" i="6" s="1"/>
  <c r="H102" i="6" a="1"/>
  <c r="H102" i="6" s="1"/>
  <c r="G102" i="6" a="1"/>
  <c r="G102" i="6" s="1"/>
  <c r="F102" i="6" a="1"/>
  <c r="F102" i="6" s="1"/>
  <c r="E102" i="6" a="1"/>
  <c r="E102" i="6" s="1"/>
  <c r="D102" i="6" a="1"/>
  <c r="D102" i="6" s="1"/>
  <c r="AL101" i="6"/>
  <c r="U101" i="6"/>
  <c r="I101" i="6" a="1"/>
  <c r="I101" i="6" s="1"/>
  <c r="H101" i="6" a="1"/>
  <c r="H101" i="6" s="1"/>
  <c r="G101" i="6" a="1"/>
  <c r="G101" i="6" s="1"/>
  <c r="F101" i="6" a="1"/>
  <c r="F101" i="6" s="1"/>
  <c r="E101" i="6" a="1"/>
  <c r="E101" i="6" s="1"/>
  <c r="D101" i="6" a="1"/>
  <c r="D101" i="6" s="1"/>
  <c r="AL100" i="6"/>
  <c r="U100" i="6"/>
  <c r="I100" i="6" a="1"/>
  <c r="I100" i="6" s="1"/>
  <c r="H100" i="6" a="1"/>
  <c r="H100" i="6" s="1"/>
  <c r="G100" i="6" a="1"/>
  <c r="G100" i="6" s="1"/>
  <c r="F100" i="6" a="1"/>
  <c r="F100" i="6" s="1"/>
  <c r="E100" i="6" a="1"/>
  <c r="E100" i="6" s="1"/>
  <c r="D100" i="6" a="1"/>
  <c r="D100" i="6" s="1"/>
  <c r="AL99" i="6"/>
  <c r="U99" i="6"/>
  <c r="I99" i="6" a="1"/>
  <c r="I99" i="6" s="1"/>
  <c r="H99" i="6" a="1"/>
  <c r="H99" i="6" s="1"/>
  <c r="G99" i="6" a="1"/>
  <c r="G99" i="6" s="1"/>
  <c r="F99" i="6" a="1"/>
  <c r="F99" i="6" s="1"/>
  <c r="E99" i="6" a="1"/>
  <c r="E99" i="6" s="1"/>
  <c r="D99" i="6" a="1"/>
  <c r="D99" i="6" s="1"/>
  <c r="AL98" i="6"/>
  <c r="U98" i="6"/>
  <c r="I98" i="6" a="1"/>
  <c r="I98" i="6" s="1"/>
  <c r="H98" i="6" a="1"/>
  <c r="H98" i="6" s="1"/>
  <c r="G98" i="6" a="1"/>
  <c r="G98" i="6" s="1"/>
  <c r="F98" i="6" a="1"/>
  <c r="F98" i="6" s="1"/>
  <c r="E98" i="6" a="1"/>
  <c r="E98" i="6" s="1"/>
  <c r="D98" i="6" a="1"/>
  <c r="D98" i="6" s="1"/>
  <c r="AL97" i="6"/>
  <c r="U97" i="6"/>
  <c r="I97" i="6" a="1"/>
  <c r="I97" i="6" s="1"/>
  <c r="H97" i="6" a="1"/>
  <c r="H97" i="6" s="1"/>
  <c r="G97" i="6" a="1"/>
  <c r="G97" i="6" s="1"/>
  <c r="F97" i="6" a="1"/>
  <c r="F97" i="6" s="1"/>
  <c r="E97" i="6" a="1"/>
  <c r="E97" i="6" s="1"/>
  <c r="D97" i="6" a="1"/>
  <c r="D97" i="6" s="1"/>
  <c r="AL96" i="6"/>
  <c r="U96" i="6"/>
  <c r="I96" i="6" a="1"/>
  <c r="I96" i="6" s="1"/>
  <c r="H96" i="6" a="1"/>
  <c r="H96" i="6" s="1"/>
  <c r="G96" i="6" a="1"/>
  <c r="G96" i="6" s="1"/>
  <c r="F96" i="6" a="1"/>
  <c r="F96" i="6" s="1"/>
  <c r="E96" i="6" a="1"/>
  <c r="E96" i="6" s="1"/>
  <c r="D96" i="6" a="1"/>
  <c r="D96" i="6" s="1"/>
  <c r="AL95" i="6"/>
  <c r="U95" i="6"/>
  <c r="I95" i="6" a="1"/>
  <c r="I95" i="6" s="1"/>
  <c r="H95" i="6" a="1"/>
  <c r="H95" i="6" s="1"/>
  <c r="G95" i="6" a="1"/>
  <c r="G95" i="6" s="1"/>
  <c r="F95" i="6" a="1"/>
  <c r="F95" i="6" s="1"/>
  <c r="E95" i="6" a="1"/>
  <c r="E95" i="6" s="1"/>
  <c r="D95" i="6" a="1"/>
  <c r="D95" i="6" s="1"/>
  <c r="AL94" i="6"/>
  <c r="U94" i="6"/>
  <c r="I94" i="6" a="1"/>
  <c r="I94" i="6" s="1"/>
  <c r="H94" i="6" a="1"/>
  <c r="H94" i="6" s="1"/>
  <c r="G94" i="6" a="1"/>
  <c r="G94" i="6" s="1"/>
  <c r="F94" i="6" a="1"/>
  <c r="F94" i="6" s="1"/>
  <c r="E94" i="6" a="1"/>
  <c r="E94" i="6" s="1"/>
  <c r="D94" i="6" a="1"/>
  <c r="D94" i="6" s="1"/>
  <c r="AL93" i="6"/>
  <c r="U93" i="6"/>
  <c r="I93" i="6" a="1"/>
  <c r="I93" i="6" s="1"/>
  <c r="H93" i="6" a="1"/>
  <c r="H93" i="6" s="1"/>
  <c r="G93" i="6" a="1"/>
  <c r="G93" i="6" s="1"/>
  <c r="F93" i="6" a="1"/>
  <c r="F93" i="6" s="1"/>
  <c r="E93" i="6" a="1"/>
  <c r="E93" i="6" s="1"/>
  <c r="D93" i="6" a="1"/>
  <c r="D93" i="6" s="1"/>
  <c r="AL92" i="6"/>
  <c r="U92" i="6"/>
  <c r="I92" i="6" a="1"/>
  <c r="I92" i="6" s="1"/>
  <c r="H92" i="6" a="1"/>
  <c r="H92" i="6" s="1"/>
  <c r="G92" i="6" a="1"/>
  <c r="G92" i="6" s="1"/>
  <c r="F92" i="6" a="1"/>
  <c r="F92" i="6" s="1"/>
  <c r="E92" i="6" a="1"/>
  <c r="E92" i="6" s="1"/>
  <c r="D92" i="6" a="1"/>
  <c r="D92" i="6" s="1"/>
  <c r="AL91" i="6"/>
  <c r="U91" i="6"/>
  <c r="I91" i="6" a="1"/>
  <c r="I91" i="6" s="1"/>
  <c r="H91" i="6" a="1"/>
  <c r="H91" i="6" s="1"/>
  <c r="G91" i="6" a="1"/>
  <c r="G91" i="6" s="1"/>
  <c r="F91" i="6" a="1"/>
  <c r="F91" i="6" s="1"/>
  <c r="E91" i="6" a="1"/>
  <c r="E91" i="6" s="1"/>
  <c r="D91" i="6" a="1"/>
  <c r="D91" i="6" s="1"/>
  <c r="AL90" i="6"/>
  <c r="U90" i="6"/>
  <c r="I90" i="6" a="1"/>
  <c r="I90" i="6" s="1"/>
  <c r="H90" i="6" a="1"/>
  <c r="H90" i="6" s="1"/>
  <c r="G90" i="6" a="1"/>
  <c r="G90" i="6" s="1"/>
  <c r="F90" i="6" a="1"/>
  <c r="F90" i="6" s="1"/>
  <c r="E90" i="6" a="1"/>
  <c r="E90" i="6" s="1"/>
  <c r="D90" i="6" a="1"/>
  <c r="D90" i="6" s="1"/>
  <c r="AL89" i="6"/>
  <c r="U89" i="6"/>
  <c r="I89" i="6" a="1"/>
  <c r="I89" i="6" s="1"/>
  <c r="H89" i="6" a="1"/>
  <c r="H89" i="6" s="1"/>
  <c r="G89" i="6" a="1"/>
  <c r="G89" i="6" s="1"/>
  <c r="F89" i="6" a="1"/>
  <c r="F89" i="6" s="1"/>
  <c r="E89" i="6" a="1"/>
  <c r="E89" i="6" s="1"/>
  <c r="D89" i="6" a="1"/>
  <c r="D89" i="6" s="1"/>
  <c r="AL88" i="6"/>
  <c r="U88" i="6"/>
  <c r="I88" i="6" a="1"/>
  <c r="I88" i="6" s="1"/>
  <c r="H88" i="6" a="1"/>
  <c r="H88" i="6" s="1"/>
  <c r="G88" i="6" a="1"/>
  <c r="G88" i="6" s="1"/>
  <c r="F88" i="6" a="1"/>
  <c r="F88" i="6" s="1"/>
  <c r="E88" i="6" a="1"/>
  <c r="E88" i="6" s="1"/>
  <c r="D88" i="6" a="1"/>
  <c r="D88" i="6" s="1"/>
  <c r="AL87" i="6"/>
  <c r="U87" i="6"/>
  <c r="I87" i="6" a="1"/>
  <c r="I87" i="6" s="1"/>
  <c r="H87" i="6" a="1"/>
  <c r="H87" i="6" s="1"/>
  <c r="G87" i="6" a="1"/>
  <c r="G87" i="6" s="1"/>
  <c r="F87" i="6" a="1"/>
  <c r="F87" i="6" s="1"/>
  <c r="E87" i="6" a="1"/>
  <c r="E87" i="6" s="1"/>
  <c r="D87" i="6" a="1"/>
  <c r="D87" i="6" s="1"/>
  <c r="AL86" i="6"/>
  <c r="U86" i="6"/>
  <c r="I86" i="6" a="1"/>
  <c r="I86" i="6" s="1"/>
  <c r="H86" i="6" a="1"/>
  <c r="H86" i="6" s="1"/>
  <c r="G86" i="6" a="1"/>
  <c r="G86" i="6" s="1"/>
  <c r="F86" i="6" a="1"/>
  <c r="F86" i="6" s="1"/>
  <c r="E86" i="6" a="1"/>
  <c r="E86" i="6" s="1"/>
  <c r="D86" i="6" a="1"/>
  <c r="D86" i="6" s="1"/>
  <c r="AL85" i="6"/>
  <c r="U85" i="6"/>
  <c r="I85" i="6" a="1"/>
  <c r="I85" i="6" s="1"/>
  <c r="H85" i="6" a="1"/>
  <c r="H85" i="6" s="1"/>
  <c r="G85" i="6" a="1"/>
  <c r="G85" i="6" s="1"/>
  <c r="F85" i="6" a="1"/>
  <c r="F85" i="6" s="1"/>
  <c r="E85" i="6" a="1"/>
  <c r="E85" i="6" s="1"/>
  <c r="D85" i="6" a="1"/>
  <c r="D85" i="6" s="1"/>
  <c r="AL84" i="6"/>
  <c r="U84" i="6"/>
  <c r="I84" i="6" a="1"/>
  <c r="I84" i="6" s="1"/>
  <c r="H84" i="6" a="1"/>
  <c r="H84" i="6" s="1"/>
  <c r="G84" i="6" a="1"/>
  <c r="G84" i="6" s="1"/>
  <c r="F84" i="6" a="1"/>
  <c r="F84" i="6" s="1"/>
  <c r="E84" i="6" a="1"/>
  <c r="E84" i="6" s="1"/>
  <c r="D84" i="6" a="1"/>
  <c r="D84" i="6" s="1"/>
  <c r="AL83" i="6"/>
  <c r="U83" i="6"/>
  <c r="I83" i="6" a="1"/>
  <c r="I83" i="6" s="1"/>
  <c r="H83" i="6" a="1"/>
  <c r="H83" i="6" s="1"/>
  <c r="G83" i="6" a="1"/>
  <c r="G83" i="6" s="1"/>
  <c r="F83" i="6" a="1"/>
  <c r="F83" i="6" s="1"/>
  <c r="E83" i="6" a="1"/>
  <c r="E83" i="6" s="1"/>
  <c r="D83" i="6" a="1"/>
  <c r="D83" i="6" s="1"/>
  <c r="AL82" i="6"/>
  <c r="U82" i="6"/>
  <c r="I82" i="6" a="1"/>
  <c r="I82" i="6" s="1"/>
  <c r="H82" i="6" a="1"/>
  <c r="H82" i="6" s="1"/>
  <c r="G82" i="6" a="1"/>
  <c r="G82" i="6" s="1"/>
  <c r="F82" i="6" a="1"/>
  <c r="F82" i="6" s="1"/>
  <c r="E82" i="6" a="1"/>
  <c r="E82" i="6" s="1"/>
  <c r="D82" i="6" a="1"/>
  <c r="D82" i="6" s="1"/>
  <c r="AL81" i="6"/>
  <c r="U81" i="6"/>
  <c r="I81" i="6" a="1"/>
  <c r="I81" i="6" s="1"/>
  <c r="H81" i="6" a="1"/>
  <c r="H81" i="6" s="1"/>
  <c r="G81" i="6" a="1"/>
  <c r="G81" i="6" s="1"/>
  <c r="F81" i="6" a="1"/>
  <c r="F81" i="6" s="1"/>
  <c r="E81" i="6" a="1"/>
  <c r="E81" i="6" s="1"/>
  <c r="D81" i="6" a="1"/>
  <c r="D81" i="6" s="1"/>
  <c r="AL80" i="6"/>
  <c r="U80" i="6"/>
  <c r="I80" i="6" a="1"/>
  <c r="I80" i="6" s="1"/>
  <c r="H80" i="6" a="1"/>
  <c r="H80" i="6" s="1"/>
  <c r="G80" i="6" a="1"/>
  <c r="G80" i="6" s="1"/>
  <c r="F80" i="6" a="1"/>
  <c r="F80" i="6" s="1"/>
  <c r="E80" i="6" a="1"/>
  <c r="E80" i="6" s="1"/>
  <c r="D80" i="6" a="1"/>
  <c r="D80" i="6" s="1"/>
  <c r="AL79" i="6"/>
  <c r="U79" i="6"/>
  <c r="I79" i="6" a="1"/>
  <c r="I79" i="6" s="1"/>
  <c r="H79" i="6" a="1"/>
  <c r="H79" i="6" s="1"/>
  <c r="G79" i="6" a="1"/>
  <c r="G79" i="6" s="1"/>
  <c r="F79" i="6" a="1"/>
  <c r="F79" i="6" s="1"/>
  <c r="E79" i="6" a="1"/>
  <c r="E79" i="6" s="1"/>
  <c r="D79" i="6" a="1"/>
  <c r="D79" i="6" s="1"/>
  <c r="AL78" i="6"/>
  <c r="U78" i="6"/>
  <c r="I78" i="6" a="1"/>
  <c r="I78" i="6" s="1"/>
  <c r="H78" i="6" a="1"/>
  <c r="H78" i="6" s="1"/>
  <c r="G78" i="6" a="1"/>
  <c r="G78" i="6" s="1"/>
  <c r="F78" i="6" a="1"/>
  <c r="F78" i="6" s="1"/>
  <c r="E78" i="6" a="1"/>
  <c r="E78" i="6" s="1"/>
  <c r="D78" i="6" a="1"/>
  <c r="D78" i="6" s="1"/>
  <c r="AL77" i="6"/>
  <c r="U77" i="6"/>
  <c r="I77" i="6" a="1"/>
  <c r="I77" i="6" s="1"/>
  <c r="H77" i="6" a="1"/>
  <c r="H77" i="6" s="1"/>
  <c r="G77" i="6" a="1"/>
  <c r="G77" i="6" s="1"/>
  <c r="F77" i="6" a="1"/>
  <c r="F77" i="6" s="1"/>
  <c r="E77" i="6" a="1"/>
  <c r="E77" i="6" s="1"/>
  <c r="D77" i="6" a="1"/>
  <c r="D77" i="6" s="1"/>
  <c r="AL76" i="6"/>
  <c r="U76" i="6"/>
  <c r="I76" i="6" a="1"/>
  <c r="I76" i="6" s="1"/>
  <c r="H76" i="6" a="1"/>
  <c r="H76" i="6" s="1"/>
  <c r="G76" i="6" a="1"/>
  <c r="G76" i="6" s="1"/>
  <c r="F76" i="6" a="1"/>
  <c r="F76" i="6" s="1"/>
  <c r="E76" i="6" a="1"/>
  <c r="E76" i="6" s="1"/>
  <c r="D76" i="6" a="1"/>
  <c r="D76" i="6" s="1"/>
  <c r="AL75" i="6"/>
  <c r="U75" i="6"/>
  <c r="I75" i="6" a="1"/>
  <c r="I75" i="6" s="1"/>
  <c r="H75" i="6" a="1"/>
  <c r="H75" i="6" s="1"/>
  <c r="G75" i="6" a="1"/>
  <c r="G75" i="6" s="1"/>
  <c r="F75" i="6" a="1"/>
  <c r="F75" i="6" s="1"/>
  <c r="E75" i="6" a="1"/>
  <c r="E75" i="6" s="1"/>
  <c r="D75" i="6" a="1"/>
  <c r="D75" i="6" s="1"/>
  <c r="AL74" i="6"/>
  <c r="U74" i="6"/>
  <c r="I74" i="6" a="1"/>
  <c r="I74" i="6" s="1"/>
  <c r="H74" i="6" a="1"/>
  <c r="H74" i="6" s="1"/>
  <c r="G74" i="6" a="1"/>
  <c r="G74" i="6" s="1"/>
  <c r="F74" i="6" a="1"/>
  <c r="F74" i="6" s="1"/>
  <c r="E74" i="6" a="1"/>
  <c r="E74" i="6" s="1"/>
  <c r="D74" i="6" a="1"/>
  <c r="D74" i="6" s="1"/>
  <c r="AL73" i="6"/>
  <c r="U73" i="6"/>
  <c r="I73" i="6" a="1"/>
  <c r="I73" i="6" s="1"/>
  <c r="H73" i="6" a="1"/>
  <c r="H73" i="6" s="1"/>
  <c r="G73" i="6" a="1"/>
  <c r="G73" i="6" s="1"/>
  <c r="F73" i="6" a="1"/>
  <c r="F73" i="6" s="1"/>
  <c r="E73" i="6" a="1"/>
  <c r="E73" i="6" s="1"/>
  <c r="D73" i="6" a="1"/>
  <c r="D73" i="6" s="1"/>
  <c r="AL72" i="6"/>
  <c r="U72" i="6"/>
  <c r="I72" i="6" a="1"/>
  <c r="I72" i="6" s="1"/>
  <c r="H72" i="6" a="1"/>
  <c r="H72" i="6" s="1"/>
  <c r="G72" i="6" a="1"/>
  <c r="G72" i="6" s="1"/>
  <c r="F72" i="6" a="1"/>
  <c r="F72" i="6" s="1"/>
  <c r="E72" i="6" a="1"/>
  <c r="E72" i="6" s="1"/>
  <c r="D72" i="6" a="1"/>
  <c r="D72" i="6" s="1"/>
  <c r="AL71" i="6"/>
  <c r="U71" i="6"/>
  <c r="I71" i="6" a="1"/>
  <c r="I71" i="6" s="1"/>
  <c r="H71" i="6" a="1"/>
  <c r="H71" i="6" s="1"/>
  <c r="G71" i="6" a="1"/>
  <c r="G71" i="6" s="1"/>
  <c r="F71" i="6" a="1"/>
  <c r="F71" i="6" s="1"/>
  <c r="E71" i="6" a="1"/>
  <c r="E71" i="6" s="1"/>
  <c r="D71" i="6" a="1"/>
  <c r="D71" i="6" s="1"/>
  <c r="AL70" i="6"/>
  <c r="U70" i="6"/>
  <c r="I70" i="6" a="1"/>
  <c r="I70" i="6" s="1"/>
  <c r="H70" i="6" a="1"/>
  <c r="H70" i="6" s="1"/>
  <c r="G70" i="6" a="1"/>
  <c r="G70" i="6" s="1"/>
  <c r="F70" i="6" a="1"/>
  <c r="F70" i="6" s="1"/>
  <c r="E70" i="6" a="1"/>
  <c r="E70" i="6" s="1"/>
  <c r="D70" i="6" a="1"/>
  <c r="D70" i="6" s="1"/>
  <c r="AL69" i="6"/>
  <c r="U69" i="6"/>
  <c r="I69" i="6" a="1"/>
  <c r="I69" i="6" s="1"/>
  <c r="H69" i="6" a="1"/>
  <c r="H69" i="6" s="1"/>
  <c r="G69" i="6" a="1"/>
  <c r="G69" i="6" s="1"/>
  <c r="F69" i="6" a="1"/>
  <c r="F69" i="6" s="1"/>
  <c r="E69" i="6" a="1"/>
  <c r="E69" i="6" s="1"/>
  <c r="D69" i="6" a="1"/>
  <c r="D69" i="6" s="1"/>
  <c r="AL68" i="6"/>
  <c r="U68" i="6"/>
  <c r="I68" i="6" a="1"/>
  <c r="I68" i="6" s="1"/>
  <c r="H68" i="6" a="1"/>
  <c r="H68" i="6" s="1"/>
  <c r="G68" i="6" a="1"/>
  <c r="G68" i="6" s="1"/>
  <c r="F68" i="6" a="1"/>
  <c r="F68" i="6" s="1"/>
  <c r="E68" i="6" a="1"/>
  <c r="E68" i="6" s="1"/>
  <c r="D68" i="6" a="1"/>
  <c r="D68" i="6" s="1"/>
  <c r="AL67" i="6"/>
  <c r="U67" i="6"/>
  <c r="I67" i="6" a="1"/>
  <c r="I67" i="6" s="1"/>
  <c r="H67" i="6" a="1"/>
  <c r="H67" i="6" s="1"/>
  <c r="G67" i="6" a="1"/>
  <c r="G67" i="6" s="1"/>
  <c r="F67" i="6" a="1"/>
  <c r="F67" i="6" s="1"/>
  <c r="E67" i="6" a="1"/>
  <c r="E67" i="6" s="1"/>
  <c r="D67" i="6" a="1"/>
  <c r="D67" i="6" s="1"/>
  <c r="AL66" i="6"/>
  <c r="U66" i="6"/>
  <c r="I66" i="6" a="1"/>
  <c r="I66" i="6" s="1"/>
  <c r="H66" i="6" a="1"/>
  <c r="H66" i="6" s="1"/>
  <c r="G66" i="6" a="1"/>
  <c r="G66" i="6" s="1"/>
  <c r="F66" i="6" a="1"/>
  <c r="F66" i="6" s="1"/>
  <c r="E66" i="6" a="1"/>
  <c r="E66" i="6" s="1"/>
  <c r="D66" i="6" a="1"/>
  <c r="D66" i="6" s="1"/>
  <c r="AL65" i="6"/>
  <c r="U65" i="6"/>
  <c r="I65" i="6" a="1"/>
  <c r="I65" i="6" s="1"/>
  <c r="H65" i="6" a="1"/>
  <c r="H65" i="6" s="1"/>
  <c r="G65" i="6" a="1"/>
  <c r="G65" i="6" s="1"/>
  <c r="F65" i="6" a="1"/>
  <c r="F65" i="6" s="1"/>
  <c r="E65" i="6" a="1"/>
  <c r="E65" i="6" s="1"/>
  <c r="D65" i="6" a="1"/>
  <c r="D65" i="6" s="1"/>
  <c r="AL64" i="6"/>
  <c r="U64" i="6"/>
  <c r="I64" i="6" a="1"/>
  <c r="I64" i="6" s="1"/>
  <c r="H64" i="6" a="1"/>
  <c r="H64" i="6" s="1"/>
  <c r="G64" i="6" a="1"/>
  <c r="G64" i="6" s="1"/>
  <c r="F64" i="6" a="1"/>
  <c r="F64" i="6" s="1"/>
  <c r="E64" i="6" a="1"/>
  <c r="E64" i="6" s="1"/>
  <c r="D64" i="6" a="1"/>
  <c r="D64" i="6" s="1"/>
  <c r="AL63" i="6"/>
  <c r="U63" i="6"/>
  <c r="I63" i="6" a="1"/>
  <c r="I63" i="6" s="1"/>
  <c r="H63" i="6" a="1"/>
  <c r="H63" i="6" s="1"/>
  <c r="G63" i="6" a="1"/>
  <c r="G63" i="6" s="1"/>
  <c r="F63" i="6" a="1"/>
  <c r="F63" i="6" s="1"/>
  <c r="E63" i="6" a="1"/>
  <c r="E63" i="6" s="1"/>
  <c r="D63" i="6" a="1"/>
  <c r="D63" i="6" s="1"/>
  <c r="AL62" i="6"/>
  <c r="U62" i="6"/>
  <c r="I62" i="6" a="1"/>
  <c r="I62" i="6" s="1"/>
  <c r="H62" i="6" a="1"/>
  <c r="H62" i="6" s="1"/>
  <c r="G62" i="6" a="1"/>
  <c r="G62" i="6" s="1"/>
  <c r="F62" i="6" a="1"/>
  <c r="F62" i="6" s="1"/>
  <c r="E62" i="6" a="1"/>
  <c r="E62" i="6" s="1"/>
  <c r="D62" i="6" a="1"/>
  <c r="D62" i="6" s="1"/>
  <c r="AL61" i="6"/>
  <c r="U61" i="6"/>
  <c r="I61" i="6" a="1"/>
  <c r="I61" i="6" s="1"/>
  <c r="H61" i="6" a="1"/>
  <c r="H61" i="6" s="1"/>
  <c r="G61" i="6" a="1"/>
  <c r="G61" i="6" s="1"/>
  <c r="F61" i="6" a="1"/>
  <c r="F61" i="6" s="1"/>
  <c r="E61" i="6" a="1"/>
  <c r="E61" i="6" s="1"/>
  <c r="D61" i="6" a="1"/>
  <c r="D61" i="6" s="1"/>
  <c r="AL60" i="6"/>
  <c r="U60" i="6"/>
  <c r="I60" i="6" a="1"/>
  <c r="I60" i="6" s="1"/>
  <c r="H60" i="6" a="1"/>
  <c r="H60" i="6" s="1"/>
  <c r="G60" i="6" a="1"/>
  <c r="G60" i="6" s="1"/>
  <c r="F60" i="6" a="1"/>
  <c r="F60" i="6" s="1"/>
  <c r="E60" i="6" a="1"/>
  <c r="E60" i="6" s="1"/>
  <c r="D60" i="6" a="1"/>
  <c r="D60" i="6" s="1"/>
  <c r="AL59" i="6"/>
  <c r="U59" i="6"/>
  <c r="I59" i="6" a="1"/>
  <c r="I59" i="6" s="1"/>
  <c r="H59" i="6" a="1"/>
  <c r="H59" i="6" s="1"/>
  <c r="G59" i="6" a="1"/>
  <c r="G59" i="6" s="1"/>
  <c r="F59" i="6" a="1"/>
  <c r="F59" i="6" s="1"/>
  <c r="E59" i="6" a="1"/>
  <c r="E59" i="6" s="1"/>
  <c r="D59" i="6" a="1"/>
  <c r="D59" i="6" s="1"/>
  <c r="AL58" i="6"/>
  <c r="U58" i="6"/>
  <c r="I58" i="6" a="1"/>
  <c r="I58" i="6" s="1"/>
  <c r="H58" i="6" a="1"/>
  <c r="H58" i="6" s="1"/>
  <c r="G58" i="6" a="1"/>
  <c r="G58" i="6" s="1"/>
  <c r="F58" i="6" a="1"/>
  <c r="F58" i="6" s="1"/>
  <c r="E58" i="6" a="1"/>
  <c r="E58" i="6" s="1"/>
  <c r="D58" i="6" a="1"/>
  <c r="D58" i="6" s="1"/>
  <c r="AL57" i="6"/>
  <c r="U57" i="6"/>
  <c r="I57" i="6" a="1"/>
  <c r="I57" i="6" s="1"/>
  <c r="H57" i="6" a="1"/>
  <c r="H57" i="6" s="1"/>
  <c r="G57" i="6" a="1"/>
  <c r="G57" i="6" s="1"/>
  <c r="F57" i="6" a="1"/>
  <c r="F57" i="6" s="1"/>
  <c r="E57" i="6" a="1"/>
  <c r="E57" i="6" s="1"/>
  <c r="D57" i="6" a="1"/>
  <c r="D57" i="6" s="1"/>
  <c r="AL56" i="6"/>
  <c r="U56" i="6"/>
  <c r="I56" i="6" a="1"/>
  <c r="I56" i="6" s="1"/>
  <c r="H56" i="6" a="1"/>
  <c r="H56" i="6" s="1"/>
  <c r="G56" i="6" a="1"/>
  <c r="G56" i="6" s="1"/>
  <c r="F56" i="6" a="1"/>
  <c r="F56" i="6" s="1"/>
  <c r="E56" i="6" a="1"/>
  <c r="E56" i="6" s="1"/>
  <c r="D56" i="6" a="1"/>
  <c r="D56" i="6" s="1"/>
  <c r="AL55" i="6"/>
  <c r="U55" i="6"/>
  <c r="I55" i="6" a="1"/>
  <c r="I55" i="6" s="1"/>
  <c r="H55" i="6" a="1"/>
  <c r="H55" i="6" s="1"/>
  <c r="G55" i="6" a="1"/>
  <c r="G55" i="6" s="1"/>
  <c r="F55" i="6" a="1"/>
  <c r="F55" i="6" s="1"/>
  <c r="E55" i="6" a="1"/>
  <c r="E55" i="6" s="1"/>
  <c r="D55" i="6" a="1"/>
  <c r="D55" i="6" s="1"/>
  <c r="AL54" i="6"/>
  <c r="U54" i="6"/>
  <c r="I54" i="6" a="1"/>
  <c r="I54" i="6" s="1"/>
  <c r="H54" i="6" a="1"/>
  <c r="H54" i="6" s="1"/>
  <c r="G54" i="6" a="1"/>
  <c r="G54" i="6" s="1"/>
  <c r="F54" i="6" a="1"/>
  <c r="F54" i="6" s="1"/>
  <c r="E54" i="6" a="1"/>
  <c r="E54" i="6" s="1"/>
  <c r="D54" i="6" a="1"/>
  <c r="D54" i="6" s="1"/>
  <c r="AL53" i="6"/>
  <c r="U53" i="6"/>
  <c r="I53" i="6" a="1"/>
  <c r="I53" i="6" s="1"/>
  <c r="H53" i="6" a="1"/>
  <c r="H53" i="6" s="1"/>
  <c r="G53" i="6" a="1"/>
  <c r="G53" i="6" s="1"/>
  <c r="F53" i="6" a="1"/>
  <c r="F53" i="6" s="1"/>
  <c r="E53" i="6" a="1"/>
  <c r="E53" i="6" s="1"/>
  <c r="D53" i="6" a="1"/>
  <c r="D53" i="6" s="1"/>
  <c r="AL52" i="6"/>
  <c r="U52" i="6"/>
  <c r="I52" i="6" a="1"/>
  <c r="I52" i="6" s="1"/>
  <c r="H52" i="6" a="1"/>
  <c r="H52" i="6" s="1"/>
  <c r="G52" i="6" a="1"/>
  <c r="G52" i="6" s="1"/>
  <c r="F52" i="6" a="1"/>
  <c r="F52" i="6" s="1"/>
  <c r="E52" i="6" a="1"/>
  <c r="E52" i="6" s="1"/>
  <c r="D52" i="6" a="1"/>
  <c r="D52" i="6" s="1"/>
  <c r="AL51" i="6"/>
  <c r="U51" i="6"/>
  <c r="I51" i="6" a="1"/>
  <c r="I51" i="6" s="1"/>
  <c r="H51" i="6" a="1"/>
  <c r="H51" i="6" s="1"/>
  <c r="G51" i="6" a="1"/>
  <c r="G51" i="6" s="1"/>
  <c r="F51" i="6" a="1"/>
  <c r="F51" i="6" s="1"/>
  <c r="E51" i="6" a="1"/>
  <c r="E51" i="6" s="1"/>
  <c r="D51" i="6" a="1"/>
  <c r="D51" i="6" s="1"/>
  <c r="AL50" i="6"/>
  <c r="U50" i="6"/>
  <c r="I50" i="6" a="1"/>
  <c r="I50" i="6" s="1"/>
  <c r="H50" i="6" a="1"/>
  <c r="H50" i="6" s="1"/>
  <c r="G50" i="6" a="1"/>
  <c r="G50" i="6" s="1"/>
  <c r="F50" i="6" a="1"/>
  <c r="F50" i="6" s="1"/>
  <c r="E50" i="6" a="1"/>
  <c r="E50" i="6" s="1"/>
  <c r="D50" i="6" a="1"/>
  <c r="D50" i="6" s="1"/>
  <c r="AL49" i="6"/>
  <c r="U49" i="6"/>
  <c r="I49" i="6" a="1"/>
  <c r="I49" i="6" s="1"/>
  <c r="H49" i="6" a="1"/>
  <c r="H49" i="6" s="1"/>
  <c r="G49" i="6" a="1"/>
  <c r="G49" i="6" s="1"/>
  <c r="F49" i="6" a="1"/>
  <c r="F49" i="6" s="1"/>
  <c r="E49" i="6" a="1"/>
  <c r="E49" i="6" s="1"/>
  <c r="D49" i="6" a="1"/>
  <c r="D49" i="6" s="1"/>
  <c r="AL48" i="6"/>
  <c r="U48" i="6"/>
  <c r="I48" i="6" a="1"/>
  <c r="I48" i="6" s="1"/>
  <c r="H48" i="6" a="1"/>
  <c r="H48" i="6" s="1"/>
  <c r="G48" i="6" a="1"/>
  <c r="G48" i="6" s="1"/>
  <c r="F48" i="6" a="1"/>
  <c r="F48" i="6" s="1"/>
  <c r="E48" i="6" a="1"/>
  <c r="E48" i="6" s="1"/>
  <c r="D48" i="6" a="1"/>
  <c r="D48" i="6" s="1"/>
  <c r="AL47" i="6"/>
  <c r="U47" i="6"/>
  <c r="I47" i="6" a="1"/>
  <c r="I47" i="6" s="1"/>
  <c r="H47" i="6" a="1"/>
  <c r="H47" i="6" s="1"/>
  <c r="G47" i="6" a="1"/>
  <c r="G47" i="6" s="1"/>
  <c r="F47" i="6" a="1"/>
  <c r="F47" i="6" s="1"/>
  <c r="E47" i="6" a="1"/>
  <c r="E47" i="6" s="1"/>
  <c r="D47" i="6" a="1"/>
  <c r="D47" i="6" s="1"/>
  <c r="AL46" i="6"/>
  <c r="U46" i="6"/>
  <c r="I46" i="6" a="1"/>
  <c r="I46" i="6" s="1"/>
  <c r="H46" i="6" a="1"/>
  <c r="H46" i="6" s="1"/>
  <c r="G46" i="6" a="1"/>
  <c r="G46" i="6" s="1"/>
  <c r="F46" i="6" a="1"/>
  <c r="F46" i="6" s="1"/>
  <c r="E46" i="6" a="1"/>
  <c r="E46" i="6" s="1"/>
  <c r="D46" i="6" a="1"/>
  <c r="D46" i="6" s="1"/>
  <c r="AL45" i="6"/>
  <c r="U45" i="6"/>
  <c r="I45" i="6" a="1"/>
  <c r="I45" i="6" s="1"/>
  <c r="H45" i="6" a="1"/>
  <c r="H45" i="6" s="1"/>
  <c r="G45" i="6" a="1"/>
  <c r="G45" i="6" s="1"/>
  <c r="F45" i="6" a="1"/>
  <c r="F45" i="6" s="1"/>
  <c r="E45" i="6" a="1"/>
  <c r="E45" i="6" s="1"/>
  <c r="D45" i="6" a="1"/>
  <c r="D45" i="6" s="1"/>
  <c r="AL44" i="6"/>
  <c r="U44" i="6"/>
  <c r="I44" i="6" a="1"/>
  <c r="I44" i="6" s="1"/>
  <c r="H44" i="6" a="1"/>
  <c r="H44" i="6" s="1"/>
  <c r="G44" i="6" a="1"/>
  <c r="G44" i="6" s="1"/>
  <c r="F44" i="6" a="1"/>
  <c r="F44" i="6" s="1"/>
  <c r="E44" i="6" a="1"/>
  <c r="E44" i="6" s="1"/>
  <c r="D44" i="6" a="1"/>
  <c r="D44" i="6" s="1"/>
  <c r="AL43" i="6"/>
  <c r="U43" i="6"/>
  <c r="I43" i="6" a="1"/>
  <c r="I43" i="6" s="1"/>
  <c r="H43" i="6" a="1"/>
  <c r="H43" i="6" s="1"/>
  <c r="G43" i="6" a="1"/>
  <c r="G43" i="6" s="1"/>
  <c r="F43" i="6" a="1"/>
  <c r="F43" i="6" s="1"/>
  <c r="E43" i="6" a="1"/>
  <c r="E43" i="6" s="1"/>
  <c r="D43" i="6" a="1"/>
  <c r="D43" i="6" s="1"/>
  <c r="AL42" i="6"/>
  <c r="U42" i="6"/>
  <c r="I42" i="6" a="1"/>
  <c r="I42" i="6" s="1"/>
  <c r="H42" i="6" a="1"/>
  <c r="H42" i="6" s="1"/>
  <c r="G42" i="6" a="1"/>
  <c r="G42" i="6" s="1"/>
  <c r="F42" i="6" a="1"/>
  <c r="F42" i="6" s="1"/>
  <c r="E42" i="6" a="1"/>
  <c r="E42" i="6" s="1"/>
  <c r="D42" i="6" a="1"/>
  <c r="D42" i="6" s="1"/>
  <c r="AL41" i="6"/>
  <c r="U41" i="6"/>
  <c r="I41" i="6" a="1"/>
  <c r="I41" i="6" s="1"/>
  <c r="H41" i="6" a="1"/>
  <c r="H41" i="6" s="1"/>
  <c r="G41" i="6" a="1"/>
  <c r="G41" i="6" s="1"/>
  <c r="F41" i="6" a="1"/>
  <c r="F41" i="6" s="1"/>
  <c r="E41" i="6" a="1"/>
  <c r="E41" i="6" s="1"/>
  <c r="D41" i="6" a="1"/>
  <c r="D41" i="6" s="1"/>
  <c r="AL40" i="6"/>
  <c r="U40" i="6"/>
  <c r="I40" i="6" a="1"/>
  <c r="I40" i="6" s="1"/>
  <c r="H40" i="6" a="1"/>
  <c r="H40" i="6" s="1"/>
  <c r="G40" i="6" a="1"/>
  <c r="G40" i="6" s="1"/>
  <c r="F40" i="6" a="1"/>
  <c r="F40" i="6" s="1"/>
  <c r="E40" i="6" a="1"/>
  <c r="E40" i="6" s="1"/>
  <c r="D40" i="6" a="1"/>
  <c r="D40" i="6" s="1"/>
  <c r="AL39" i="6"/>
  <c r="U39" i="6"/>
  <c r="I39" i="6" a="1"/>
  <c r="I39" i="6" s="1"/>
  <c r="H39" i="6" a="1"/>
  <c r="H39" i="6" s="1"/>
  <c r="G39" i="6" a="1"/>
  <c r="G39" i="6" s="1"/>
  <c r="F39" i="6" a="1"/>
  <c r="F39" i="6" s="1"/>
  <c r="E39" i="6" a="1"/>
  <c r="E39" i="6" s="1"/>
  <c r="D39" i="6" a="1"/>
  <c r="D39" i="6" s="1"/>
  <c r="AL38" i="6"/>
  <c r="U38" i="6"/>
  <c r="I38" i="6" a="1"/>
  <c r="I38" i="6" s="1"/>
  <c r="H38" i="6" a="1"/>
  <c r="H38" i="6" s="1"/>
  <c r="G38" i="6" a="1"/>
  <c r="G38" i="6" s="1"/>
  <c r="F38" i="6" a="1"/>
  <c r="F38" i="6" s="1"/>
  <c r="E38" i="6" a="1"/>
  <c r="E38" i="6" s="1"/>
  <c r="D38" i="6" a="1"/>
  <c r="D38" i="6" s="1"/>
  <c r="AL37" i="6"/>
  <c r="U37" i="6"/>
  <c r="I37" i="6" a="1"/>
  <c r="I37" i="6" s="1"/>
  <c r="H37" i="6" a="1"/>
  <c r="H37" i="6" s="1"/>
  <c r="G37" i="6" a="1"/>
  <c r="G37" i="6" s="1"/>
  <c r="F37" i="6" a="1"/>
  <c r="F37" i="6" s="1"/>
  <c r="E37" i="6" a="1"/>
  <c r="E37" i="6" s="1"/>
  <c r="D37" i="6" a="1"/>
  <c r="D37" i="6" s="1"/>
  <c r="AL36" i="6"/>
  <c r="U36" i="6"/>
  <c r="I36" i="6" a="1"/>
  <c r="I36" i="6" s="1"/>
  <c r="H36" i="6" a="1"/>
  <c r="H36" i="6" s="1"/>
  <c r="G36" i="6" a="1"/>
  <c r="G36" i="6" s="1"/>
  <c r="F36" i="6" a="1"/>
  <c r="F36" i="6" s="1"/>
  <c r="E36" i="6" a="1"/>
  <c r="E36" i="6" s="1"/>
  <c r="D36" i="6" a="1"/>
  <c r="D36" i="6" s="1"/>
  <c r="AL35" i="6"/>
  <c r="U35" i="6"/>
  <c r="I35" i="6" a="1"/>
  <c r="I35" i="6" s="1"/>
  <c r="H35" i="6" a="1"/>
  <c r="H35" i="6" s="1"/>
  <c r="G35" i="6" a="1"/>
  <c r="G35" i="6" s="1"/>
  <c r="F35" i="6" a="1"/>
  <c r="F35" i="6" s="1"/>
  <c r="E35" i="6" a="1"/>
  <c r="E35" i="6" s="1"/>
  <c r="D35" i="6" a="1"/>
  <c r="D35" i="6" s="1"/>
  <c r="AL34" i="6"/>
  <c r="U34" i="6"/>
  <c r="I34" i="6" a="1"/>
  <c r="I34" i="6" s="1"/>
  <c r="H34" i="6" a="1"/>
  <c r="H34" i="6" s="1"/>
  <c r="G34" i="6" a="1"/>
  <c r="G34" i="6" s="1"/>
  <c r="F34" i="6" a="1"/>
  <c r="F34" i="6" s="1"/>
  <c r="E34" i="6" a="1"/>
  <c r="E34" i="6" s="1"/>
  <c r="D34" i="6" a="1"/>
  <c r="D34" i="6" s="1"/>
  <c r="AL33" i="6"/>
  <c r="U33" i="6"/>
  <c r="I33" i="6" a="1"/>
  <c r="I33" i="6" s="1"/>
  <c r="H33" i="6" a="1"/>
  <c r="H33" i="6" s="1"/>
  <c r="G33" i="6" a="1"/>
  <c r="G33" i="6" s="1"/>
  <c r="F33" i="6" a="1"/>
  <c r="F33" i="6" s="1"/>
  <c r="E33" i="6" a="1"/>
  <c r="E33" i="6" s="1"/>
  <c r="D33" i="6" a="1"/>
  <c r="D33" i="6" s="1"/>
  <c r="AL32" i="6"/>
  <c r="U32" i="6"/>
  <c r="I32" i="6" a="1"/>
  <c r="I32" i="6" s="1"/>
  <c r="H32" i="6" a="1"/>
  <c r="H32" i="6" s="1"/>
  <c r="G32" i="6" a="1"/>
  <c r="G32" i="6" s="1"/>
  <c r="F32" i="6" a="1"/>
  <c r="F32" i="6" s="1"/>
  <c r="E32" i="6" a="1"/>
  <c r="E32" i="6" s="1"/>
  <c r="D32" i="6" a="1"/>
  <c r="D32" i="6" s="1"/>
  <c r="AL31" i="6"/>
  <c r="U31" i="6"/>
  <c r="I31" i="6" a="1"/>
  <c r="I31" i="6" s="1"/>
  <c r="H31" i="6" a="1"/>
  <c r="H31" i="6" s="1"/>
  <c r="G31" i="6" a="1"/>
  <c r="G31" i="6" s="1"/>
  <c r="F31" i="6" a="1"/>
  <c r="F31" i="6" s="1"/>
  <c r="E31" i="6" a="1"/>
  <c r="E31" i="6" s="1"/>
  <c r="D31" i="6" a="1"/>
  <c r="D31" i="6" s="1"/>
  <c r="AL30" i="6"/>
  <c r="U30" i="6"/>
  <c r="I30" i="6" a="1"/>
  <c r="I30" i="6" s="1"/>
  <c r="H30" i="6" a="1"/>
  <c r="H30" i="6" s="1"/>
  <c r="G30" i="6" a="1"/>
  <c r="G30" i="6" s="1"/>
  <c r="F30" i="6" a="1"/>
  <c r="F30" i="6" s="1"/>
  <c r="E30" i="6" a="1"/>
  <c r="E30" i="6" s="1"/>
  <c r="D30" i="6" a="1"/>
  <c r="D30" i="6" s="1"/>
  <c r="AL29" i="6"/>
  <c r="U29" i="6"/>
  <c r="I29" i="6" a="1"/>
  <c r="I29" i="6" s="1"/>
  <c r="H29" i="6" a="1"/>
  <c r="H29" i="6" s="1"/>
  <c r="G29" i="6" a="1"/>
  <c r="G29" i="6" s="1"/>
  <c r="F29" i="6" a="1"/>
  <c r="F29" i="6" s="1"/>
  <c r="E29" i="6" a="1"/>
  <c r="E29" i="6" s="1"/>
  <c r="D29" i="6" a="1"/>
  <c r="D29" i="6" s="1"/>
  <c r="AL28" i="6"/>
  <c r="U28" i="6"/>
  <c r="I28" i="6" a="1"/>
  <c r="I28" i="6" s="1"/>
  <c r="H28" i="6" a="1"/>
  <c r="H28" i="6" s="1"/>
  <c r="G28" i="6" a="1"/>
  <c r="G28" i="6" s="1"/>
  <c r="F28" i="6" a="1"/>
  <c r="F28" i="6" s="1"/>
  <c r="E28" i="6" a="1"/>
  <c r="E28" i="6" s="1"/>
  <c r="D28" i="6" a="1"/>
  <c r="D28" i="6" s="1"/>
  <c r="AL27" i="6"/>
  <c r="U27" i="6"/>
  <c r="I27" i="6" a="1"/>
  <c r="I27" i="6" s="1"/>
  <c r="H27" i="6" a="1"/>
  <c r="H27" i="6" s="1"/>
  <c r="G27" i="6" a="1"/>
  <c r="G27" i="6" s="1"/>
  <c r="F27" i="6" a="1"/>
  <c r="F27" i="6" s="1"/>
  <c r="E27" i="6" a="1"/>
  <c r="E27" i="6" s="1"/>
  <c r="D27" i="6" a="1"/>
  <c r="D27" i="6" s="1"/>
  <c r="AL26" i="6"/>
  <c r="U26" i="6"/>
  <c r="I26" i="6" a="1"/>
  <c r="I26" i="6" s="1"/>
  <c r="H26" i="6" a="1"/>
  <c r="H26" i="6" s="1"/>
  <c r="G26" i="6" a="1"/>
  <c r="G26" i="6" s="1"/>
  <c r="F26" i="6" a="1"/>
  <c r="F26" i="6" s="1"/>
  <c r="E26" i="6" a="1"/>
  <c r="E26" i="6" s="1"/>
  <c r="D26" i="6" a="1"/>
  <c r="D26" i="6" s="1"/>
  <c r="AL25" i="6"/>
  <c r="U25" i="6"/>
  <c r="I25" i="6" a="1"/>
  <c r="I25" i="6" s="1"/>
  <c r="H25" i="6" a="1"/>
  <c r="H25" i="6" s="1"/>
  <c r="G25" i="6" a="1"/>
  <c r="G25" i="6" s="1"/>
  <c r="F25" i="6" a="1"/>
  <c r="F25" i="6" s="1"/>
  <c r="E25" i="6" a="1"/>
  <c r="E25" i="6" s="1"/>
  <c r="D25" i="6" a="1"/>
  <c r="D25" i="6" s="1"/>
  <c r="AL24" i="6"/>
  <c r="U24" i="6"/>
  <c r="I24" i="6" a="1"/>
  <c r="I24" i="6" s="1"/>
  <c r="H24" i="6" a="1"/>
  <c r="H24" i="6" s="1"/>
  <c r="G24" i="6" a="1"/>
  <c r="G24" i="6" s="1"/>
  <c r="F24" i="6" a="1"/>
  <c r="F24" i="6" s="1"/>
  <c r="E24" i="6" a="1"/>
  <c r="E24" i="6" s="1"/>
  <c r="D24" i="6" a="1"/>
  <c r="D24" i="6" s="1"/>
  <c r="AL23" i="6"/>
  <c r="U23" i="6"/>
  <c r="I23" i="6" a="1"/>
  <c r="I23" i="6" s="1"/>
  <c r="H23" i="6" a="1"/>
  <c r="H23" i="6" s="1"/>
  <c r="G23" i="6" a="1"/>
  <c r="G23" i="6" s="1"/>
  <c r="F23" i="6" a="1"/>
  <c r="F23" i="6" s="1"/>
  <c r="E23" i="6" a="1"/>
  <c r="E23" i="6" s="1"/>
  <c r="D23" i="6" a="1"/>
  <c r="D23" i="6" s="1"/>
  <c r="AL22" i="6"/>
  <c r="U22" i="6"/>
  <c r="I22" i="6" a="1"/>
  <c r="I22" i="6" s="1"/>
  <c r="H22" i="6" a="1"/>
  <c r="H22" i="6" s="1"/>
  <c r="G22" i="6" a="1"/>
  <c r="G22" i="6" s="1"/>
  <c r="F22" i="6" a="1"/>
  <c r="F22" i="6" s="1"/>
  <c r="E22" i="6" a="1"/>
  <c r="E22" i="6" s="1"/>
  <c r="D22" i="6" a="1"/>
  <c r="D22" i="6" s="1"/>
  <c r="AL21" i="6"/>
  <c r="U21" i="6"/>
  <c r="I21" i="6" a="1"/>
  <c r="I21" i="6" s="1"/>
  <c r="H21" i="6" a="1"/>
  <c r="H21" i="6" s="1"/>
  <c r="G21" i="6" a="1"/>
  <c r="G21" i="6" s="1"/>
  <c r="F21" i="6" a="1"/>
  <c r="F21" i="6" s="1"/>
  <c r="E21" i="6" a="1"/>
  <c r="E21" i="6" s="1"/>
  <c r="D21" i="6" a="1"/>
  <c r="D21" i="6" s="1"/>
  <c r="AL20" i="6"/>
  <c r="U20" i="6"/>
  <c r="I20" i="6" a="1"/>
  <c r="I20" i="6" s="1"/>
  <c r="H20" i="6" a="1"/>
  <c r="H20" i="6" s="1"/>
  <c r="G20" i="6" a="1"/>
  <c r="G20" i="6" s="1"/>
  <c r="F20" i="6" a="1"/>
  <c r="F20" i="6" s="1"/>
  <c r="E20" i="6" a="1"/>
  <c r="E20" i="6" s="1"/>
  <c r="D20" i="6" a="1"/>
  <c r="D20" i="6" s="1"/>
  <c r="AL19" i="6"/>
  <c r="U19" i="6"/>
  <c r="I19" i="6" a="1"/>
  <c r="I19" i="6" s="1"/>
  <c r="H19" i="6" a="1"/>
  <c r="H19" i="6" s="1"/>
  <c r="G19" i="6" a="1"/>
  <c r="G19" i="6" s="1"/>
  <c r="F19" i="6" a="1"/>
  <c r="F19" i="6" s="1"/>
  <c r="E19" i="6" a="1"/>
  <c r="E19" i="6" s="1"/>
  <c r="D19" i="6" a="1"/>
  <c r="D19" i="6" s="1"/>
  <c r="AL18" i="6"/>
  <c r="U18" i="6"/>
  <c r="I18" i="6" a="1"/>
  <c r="I18" i="6" s="1"/>
  <c r="H18" i="6" a="1"/>
  <c r="H18" i="6" s="1"/>
  <c r="G18" i="6" a="1"/>
  <c r="G18" i="6" s="1"/>
  <c r="F18" i="6" a="1"/>
  <c r="F18" i="6" s="1"/>
  <c r="E18" i="6" a="1"/>
  <c r="E18" i="6" s="1"/>
  <c r="D18" i="6" a="1"/>
  <c r="D18" i="6" s="1"/>
  <c r="AL17" i="6"/>
  <c r="U17" i="6"/>
  <c r="I17" i="6" a="1"/>
  <c r="I17" i="6" s="1"/>
  <c r="H17" i="6" a="1"/>
  <c r="H17" i="6" s="1"/>
  <c r="G17" i="6" a="1"/>
  <c r="G17" i="6" s="1"/>
  <c r="F17" i="6" a="1"/>
  <c r="F17" i="6" s="1"/>
  <c r="E17" i="6" a="1"/>
  <c r="E17" i="6" s="1"/>
  <c r="D17" i="6" a="1"/>
  <c r="D17" i="6" s="1"/>
  <c r="AL16" i="6"/>
  <c r="U16" i="6"/>
  <c r="I16" i="6" a="1"/>
  <c r="I16" i="6" s="1"/>
  <c r="H16" i="6" a="1"/>
  <c r="H16" i="6" s="1"/>
  <c r="G16" i="6" a="1"/>
  <c r="G16" i="6" s="1"/>
  <c r="F16" i="6" a="1"/>
  <c r="F16" i="6" s="1"/>
  <c r="E16" i="6" a="1"/>
  <c r="E16" i="6" s="1"/>
  <c r="D16" i="6" a="1"/>
  <c r="D16" i="6" s="1"/>
  <c r="AL15" i="6"/>
  <c r="AL14" i="6"/>
  <c r="AL13" i="6"/>
  <c r="AL12" i="6"/>
  <c r="AL11" i="6"/>
  <c r="D2" i="5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F317" i="3"/>
  <c r="E317" i="3"/>
  <c r="F316" i="3"/>
  <c r="E316" i="3"/>
  <c r="F315" i="3"/>
  <c r="E315" i="3"/>
  <c r="F314" i="3"/>
  <c r="E314" i="3"/>
  <c r="F313" i="3"/>
  <c r="E313" i="3"/>
  <c r="F312" i="3"/>
  <c r="E312" i="3"/>
  <c r="F311" i="3"/>
  <c r="E311" i="3"/>
  <c r="F310" i="3"/>
  <c r="E310" i="3"/>
  <c r="F309" i="3"/>
  <c r="E309" i="3"/>
  <c r="F308" i="3"/>
  <c r="E308" i="3"/>
  <c r="F307" i="3"/>
  <c r="E307" i="3"/>
  <c r="F306" i="3"/>
  <c r="E306" i="3"/>
  <c r="F305" i="3"/>
  <c r="E305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8" i="3"/>
  <c r="E298" i="3"/>
  <c r="F297" i="3"/>
  <c r="E297" i="3"/>
  <c r="F296" i="3"/>
  <c r="E296" i="3"/>
  <c r="F295" i="3"/>
  <c r="E295" i="3"/>
  <c r="F294" i="3"/>
  <c r="E294" i="3"/>
  <c r="F293" i="3"/>
  <c r="E293" i="3"/>
  <c r="F292" i="3"/>
  <c r="E292" i="3"/>
  <c r="F291" i="3"/>
  <c r="E291" i="3"/>
  <c r="F290" i="3"/>
  <c r="E290" i="3"/>
  <c r="F289" i="3"/>
  <c r="E289" i="3"/>
  <c r="F288" i="3"/>
  <c r="E288" i="3"/>
  <c r="F287" i="3"/>
  <c r="E287" i="3"/>
  <c r="F286" i="3"/>
  <c r="E286" i="3"/>
  <c r="F285" i="3"/>
  <c r="E285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8" i="3"/>
  <c r="E278" i="3"/>
  <c r="F277" i="3"/>
  <c r="E277" i="3"/>
  <c r="F276" i="3"/>
  <c r="E276" i="3"/>
  <c r="F275" i="3"/>
  <c r="E275" i="3"/>
  <c r="F274" i="3"/>
  <c r="E274" i="3"/>
  <c r="F273" i="3"/>
  <c r="E273" i="3"/>
  <c r="F272" i="3"/>
  <c r="E272" i="3"/>
  <c r="F271" i="3"/>
  <c r="E271" i="3"/>
  <c r="F270" i="3"/>
  <c r="E270" i="3"/>
  <c r="F269" i="3"/>
  <c r="E269" i="3"/>
  <c r="F268" i="3"/>
  <c r="E268" i="3"/>
  <c r="F267" i="3"/>
  <c r="E267" i="3"/>
  <c r="F266" i="3"/>
  <c r="E266" i="3"/>
  <c r="F265" i="3"/>
  <c r="E265" i="3"/>
  <c r="F264" i="3"/>
  <c r="E264" i="3"/>
  <c r="F263" i="3"/>
  <c r="E263" i="3"/>
  <c r="F262" i="3"/>
  <c r="E262" i="3"/>
  <c r="F261" i="3"/>
  <c r="E261" i="3"/>
  <c r="F260" i="3"/>
  <c r="E260" i="3"/>
  <c r="F259" i="3"/>
  <c r="E259" i="3"/>
  <c r="F258" i="3"/>
  <c r="E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I5" i="3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4" i="2"/>
  <c r="E154" i="2"/>
  <c r="C4" i="1"/>
  <c r="D6" i="10" l="1"/>
  <c r="U6" i="10" s="1"/>
  <c r="E6" i="10"/>
  <c r="F6" i="10"/>
  <c r="H6" i="10"/>
  <c r="I6" i="10"/>
  <c r="G6" i="10"/>
  <c r="J6" i="10"/>
  <c r="H10" i="10"/>
  <c r="I10" i="10"/>
  <c r="J10" i="10"/>
  <c r="E10" i="10"/>
  <c r="U10" i="10"/>
  <c r="D10" i="10"/>
  <c r="F10" i="10"/>
  <c r="G10" i="10"/>
  <c r="D14" i="10"/>
  <c r="E14" i="10"/>
  <c r="U14" i="10"/>
  <c r="F14" i="10"/>
  <c r="I14" i="10"/>
  <c r="G14" i="10"/>
  <c r="H14" i="10"/>
  <c r="J14" i="10"/>
  <c r="H18" i="10"/>
  <c r="I18" i="10"/>
  <c r="E18" i="10"/>
  <c r="U18" i="10"/>
  <c r="D18" i="10"/>
  <c r="F18" i="10"/>
  <c r="G18" i="10"/>
  <c r="J18" i="10"/>
  <c r="D22" i="10"/>
  <c r="E22" i="10"/>
  <c r="I22" i="10"/>
  <c r="G22" i="10"/>
  <c r="H22" i="10"/>
  <c r="J22" i="10"/>
  <c r="F22" i="10"/>
  <c r="U22" i="10"/>
  <c r="D26" i="10"/>
  <c r="F26" i="10"/>
  <c r="G26" i="10"/>
  <c r="J26" i="10"/>
  <c r="E26" i="10"/>
  <c r="U26" i="10"/>
  <c r="H26" i="10"/>
  <c r="I26" i="10"/>
  <c r="H30" i="10"/>
  <c r="J30" i="10"/>
  <c r="F30" i="10"/>
  <c r="U30" i="10"/>
  <c r="D30" i="10"/>
  <c r="E30" i="10"/>
  <c r="G30" i="10"/>
  <c r="I30" i="10"/>
  <c r="D34" i="10"/>
  <c r="E34" i="10"/>
  <c r="U34" i="10"/>
  <c r="F34" i="10"/>
  <c r="G34" i="10"/>
  <c r="H34" i="10"/>
  <c r="I34" i="10"/>
  <c r="J34" i="10"/>
  <c r="G38" i="10"/>
  <c r="H38" i="10"/>
  <c r="I38" i="10"/>
  <c r="J38" i="10"/>
  <c r="D38" i="10"/>
  <c r="E38" i="10"/>
  <c r="F38" i="10"/>
  <c r="U38" i="10"/>
  <c r="D42" i="10"/>
  <c r="E42" i="10"/>
  <c r="U42" i="10"/>
  <c r="F42" i="10"/>
  <c r="H42" i="10"/>
  <c r="G42" i="10"/>
  <c r="I42" i="10"/>
  <c r="J42" i="10"/>
  <c r="I46" i="10"/>
  <c r="J46" i="10"/>
  <c r="D46" i="10"/>
  <c r="E46" i="10"/>
  <c r="U46" i="10"/>
  <c r="F46" i="10"/>
  <c r="G46" i="10"/>
  <c r="H46" i="10"/>
  <c r="E50" i="10"/>
  <c r="U50" i="10"/>
  <c r="F50" i="10"/>
  <c r="G50" i="10"/>
  <c r="H50" i="10"/>
  <c r="I50" i="10"/>
  <c r="J50" i="10"/>
  <c r="D50" i="10"/>
  <c r="F54" i="10"/>
  <c r="G54" i="10"/>
  <c r="D54" i="10"/>
  <c r="E54" i="10"/>
  <c r="H54" i="10"/>
  <c r="I54" i="10"/>
  <c r="U54" i="10"/>
  <c r="J54" i="10"/>
  <c r="G58" i="10"/>
  <c r="J58" i="10"/>
  <c r="D58" i="10"/>
  <c r="E58" i="10"/>
  <c r="F58" i="10"/>
  <c r="H58" i="10"/>
  <c r="U58" i="10"/>
  <c r="I58" i="10"/>
  <c r="F62" i="10"/>
  <c r="G62" i="10"/>
  <c r="D62" i="10"/>
  <c r="E62" i="10"/>
  <c r="I62" i="10"/>
  <c r="U62" i="10"/>
  <c r="J62" i="10"/>
  <c r="H62" i="10"/>
  <c r="G66" i="10"/>
  <c r="J66" i="10"/>
  <c r="E66" i="10"/>
  <c r="H66" i="10"/>
  <c r="I66" i="10"/>
  <c r="U66" i="10"/>
  <c r="F66" i="10"/>
  <c r="D66" i="10"/>
  <c r="F70" i="10"/>
  <c r="G70" i="10"/>
  <c r="D70" i="10"/>
  <c r="H70" i="10"/>
  <c r="U70" i="10"/>
  <c r="I70" i="10"/>
  <c r="E70" i="10"/>
  <c r="J70" i="10"/>
  <c r="G74" i="10"/>
  <c r="J74" i="10"/>
  <c r="D74" i="10"/>
  <c r="H74" i="10"/>
  <c r="I74" i="10"/>
  <c r="E74" i="10"/>
  <c r="F74" i="10"/>
  <c r="U74" i="10"/>
  <c r="J78" i="10"/>
  <c r="U78" i="10"/>
  <c r="E78" i="10"/>
  <c r="F78" i="10"/>
  <c r="H78" i="10"/>
  <c r="I78" i="10"/>
  <c r="G78" i="10"/>
  <c r="D78" i="10"/>
  <c r="F82" i="10"/>
  <c r="H82" i="10"/>
  <c r="I82" i="10"/>
  <c r="U82" i="10"/>
  <c r="E82" i="10"/>
  <c r="D82" i="10"/>
  <c r="G82" i="10"/>
  <c r="J82" i="10"/>
  <c r="J86" i="10"/>
  <c r="E86" i="10"/>
  <c r="F86" i="10"/>
  <c r="H86" i="10"/>
  <c r="I86" i="10"/>
  <c r="U86" i="10"/>
  <c r="D86" i="10"/>
  <c r="G86" i="10"/>
  <c r="F90" i="10"/>
  <c r="G90" i="10"/>
  <c r="D90" i="10"/>
  <c r="E90" i="10"/>
  <c r="H90" i="10"/>
  <c r="I90" i="10"/>
  <c r="U90" i="10"/>
  <c r="J90" i="10"/>
  <c r="J94" i="10"/>
  <c r="D94" i="10"/>
  <c r="E94" i="10"/>
  <c r="F94" i="10"/>
  <c r="G94" i="10"/>
  <c r="H94" i="10"/>
  <c r="I94" i="10"/>
  <c r="U94" i="10"/>
  <c r="F98" i="10"/>
  <c r="J98" i="10"/>
  <c r="U98" i="10"/>
  <c r="D98" i="10"/>
  <c r="E98" i="10"/>
  <c r="G98" i="10"/>
  <c r="I98" i="10"/>
  <c r="H98" i="10"/>
  <c r="H102" i="10"/>
  <c r="I102" i="10"/>
  <c r="D102" i="10"/>
  <c r="F102" i="10"/>
  <c r="G102" i="10"/>
  <c r="E102" i="10"/>
  <c r="U102" i="10"/>
  <c r="J102" i="10"/>
  <c r="D106" i="10"/>
  <c r="E106" i="10"/>
  <c r="U106" i="10"/>
  <c r="G106" i="10"/>
  <c r="H106" i="10"/>
  <c r="F106" i="10"/>
  <c r="J106" i="10"/>
  <c r="I106" i="10"/>
  <c r="H110" i="10"/>
  <c r="D110" i="10"/>
  <c r="G110" i="10"/>
  <c r="J110" i="10"/>
  <c r="U110" i="10"/>
  <c r="E110" i="10"/>
  <c r="F110" i="10"/>
  <c r="I110" i="10"/>
  <c r="H114" i="10"/>
  <c r="J114" i="10"/>
  <c r="D114" i="10"/>
  <c r="E114" i="10"/>
  <c r="U114" i="10"/>
  <c r="F114" i="10"/>
  <c r="I114" i="10"/>
  <c r="G114" i="10"/>
  <c r="D118" i="10"/>
  <c r="F118" i="10"/>
  <c r="G118" i="10"/>
  <c r="E118" i="10"/>
  <c r="H118" i="10"/>
  <c r="I118" i="10"/>
  <c r="U118" i="10"/>
  <c r="J118" i="10"/>
  <c r="H122" i="10"/>
  <c r="J122" i="10"/>
  <c r="D122" i="10"/>
  <c r="E122" i="10"/>
  <c r="F122" i="10"/>
  <c r="G122" i="10"/>
  <c r="U122" i="10"/>
  <c r="I122" i="10"/>
  <c r="G126" i="10"/>
  <c r="H126" i="10"/>
  <c r="I126" i="10"/>
  <c r="J126" i="10"/>
  <c r="D126" i="10"/>
  <c r="F126" i="10"/>
  <c r="E126" i="10"/>
  <c r="U126" i="10"/>
  <c r="D130" i="10"/>
  <c r="E130" i="10"/>
  <c r="U130" i="10"/>
  <c r="F130" i="10"/>
  <c r="G130" i="10"/>
  <c r="H130" i="10"/>
  <c r="J130" i="10"/>
  <c r="I130" i="10"/>
  <c r="H134" i="10"/>
  <c r="I134" i="10"/>
  <c r="D134" i="10"/>
  <c r="F134" i="10"/>
  <c r="J134" i="10"/>
  <c r="U134" i="10"/>
  <c r="G134" i="10"/>
  <c r="E134" i="10"/>
  <c r="D138" i="10"/>
  <c r="E138" i="10"/>
  <c r="U138" i="10"/>
  <c r="G138" i="10"/>
  <c r="H138" i="10"/>
  <c r="J138" i="10"/>
  <c r="F138" i="10"/>
  <c r="I138" i="10"/>
  <c r="H142" i="10"/>
  <c r="I142" i="10"/>
  <c r="D142" i="10"/>
  <c r="E142" i="10"/>
  <c r="U142" i="10"/>
  <c r="F142" i="10"/>
  <c r="G142" i="10"/>
  <c r="J142" i="10"/>
  <c r="D146" i="10"/>
  <c r="E146" i="10"/>
  <c r="U146" i="10"/>
  <c r="F146" i="10"/>
  <c r="G146" i="10"/>
  <c r="H146" i="10"/>
  <c r="I146" i="10"/>
  <c r="J146" i="10"/>
  <c r="H150" i="10"/>
  <c r="I150" i="10"/>
  <c r="J150" i="10"/>
  <c r="D150" i="10"/>
  <c r="E150" i="10"/>
  <c r="U150" i="10"/>
  <c r="G150" i="10"/>
  <c r="F150" i="10"/>
  <c r="D154" i="10"/>
  <c r="E154" i="10"/>
  <c r="U154" i="10"/>
  <c r="F154" i="10"/>
  <c r="G154" i="10"/>
  <c r="H154" i="10"/>
  <c r="I154" i="10"/>
  <c r="J154" i="10"/>
  <c r="H158" i="10"/>
  <c r="I158" i="10"/>
  <c r="J158" i="10"/>
  <c r="D158" i="10"/>
  <c r="E158" i="10"/>
  <c r="U158" i="10"/>
  <c r="G158" i="10"/>
  <c r="F158" i="10"/>
  <c r="D162" i="10"/>
  <c r="E162" i="10"/>
  <c r="U162" i="10"/>
  <c r="F162" i="10"/>
  <c r="G162" i="10"/>
  <c r="H162" i="10"/>
  <c r="I162" i="10"/>
  <c r="J162" i="10"/>
  <c r="I166" i="10"/>
  <c r="D166" i="10"/>
  <c r="E166" i="10"/>
  <c r="U166" i="10"/>
  <c r="G166" i="10"/>
  <c r="F166" i="10"/>
  <c r="H166" i="10"/>
  <c r="J166" i="10"/>
  <c r="E170" i="10"/>
  <c r="U170" i="10"/>
  <c r="G170" i="10"/>
  <c r="H170" i="10"/>
  <c r="I170" i="10"/>
  <c r="F170" i="10"/>
  <c r="D170" i="10"/>
  <c r="J170" i="10"/>
  <c r="I174" i="10"/>
  <c r="D174" i="10"/>
  <c r="E174" i="10"/>
  <c r="U174" i="10"/>
  <c r="G174" i="10"/>
  <c r="F174" i="10"/>
  <c r="H174" i="10"/>
  <c r="J174" i="10"/>
  <c r="J178" i="10"/>
  <c r="D178" i="10"/>
  <c r="E178" i="10"/>
  <c r="U178" i="10"/>
  <c r="H178" i="10"/>
  <c r="F178" i="10"/>
  <c r="G178" i="10"/>
  <c r="I178" i="10"/>
  <c r="F182" i="10"/>
  <c r="G182" i="10"/>
  <c r="H182" i="10"/>
  <c r="I182" i="10"/>
  <c r="J182" i="10"/>
  <c r="D182" i="10"/>
  <c r="E182" i="10"/>
  <c r="U182" i="10"/>
  <c r="E3" i="10"/>
  <c r="U3" i="10"/>
  <c r="F3" i="10"/>
  <c r="G3" i="10"/>
  <c r="I3" i="10"/>
  <c r="J3" i="10"/>
  <c r="D3" i="10"/>
  <c r="H3" i="10"/>
  <c r="I7" i="10"/>
  <c r="J7" i="10"/>
  <c r="E7" i="10"/>
  <c r="U7" i="10"/>
  <c r="F7" i="10"/>
  <c r="D7" i="10"/>
  <c r="G7" i="10"/>
  <c r="H7" i="10"/>
  <c r="E11" i="10"/>
  <c r="U11" i="10"/>
  <c r="F11" i="10"/>
  <c r="G11" i="10"/>
  <c r="J11" i="10"/>
  <c r="D11" i="10"/>
  <c r="H11" i="10"/>
  <c r="I11" i="10"/>
  <c r="I15" i="10"/>
  <c r="J15" i="10"/>
  <c r="F15" i="10"/>
  <c r="D15" i="10"/>
  <c r="E15" i="10"/>
  <c r="U15" i="10"/>
  <c r="G15" i="10"/>
  <c r="H15" i="10"/>
  <c r="E19" i="10"/>
  <c r="U19" i="10"/>
  <c r="F19" i="10"/>
  <c r="J19" i="10"/>
  <c r="D19" i="10"/>
  <c r="G19" i="10"/>
  <c r="I19" i="10"/>
  <c r="H19" i="10"/>
  <c r="E23" i="10"/>
  <c r="U23" i="10"/>
  <c r="G23" i="10"/>
  <c r="H23" i="10"/>
  <c r="I23" i="10"/>
  <c r="J23" i="10"/>
  <c r="D23" i="10"/>
  <c r="F23" i="10"/>
  <c r="I27" i="10"/>
  <c r="D27" i="10"/>
  <c r="G27" i="10"/>
  <c r="E27" i="10"/>
  <c r="U27" i="10"/>
  <c r="F27" i="10"/>
  <c r="H27" i="10"/>
  <c r="J27" i="10"/>
  <c r="E31" i="10"/>
  <c r="U31" i="10"/>
  <c r="H31" i="10"/>
  <c r="I31" i="10"/>
  <c r="J31" i="10"/>
  <c r="D31" i="10"/>
  <c r="F31" i="10"/>
  <c r="G31" i="10"/>
  <c r="H35" i="10"/>
  <c r="I35" i="10"/>
  <c r="J35" i="10"/>
  <c r="D35" i="10"/>
  <c r="E35" i="10"/>
  <c r="U35" i="10"/>
  <c r="F35" i="10"/>
  <c r="G35" i="10"/>
  <c r="D39" i="10"/>
  <c r="E39" i="10"/>
  <c r="U39" i="10"/>
  <c r="F39" i="10"/>
  <c r="G39" i="10"/>
  <c r="H39" i="10"/>
  <c r="I39" i="10"/>
  <c r="J39" i="10"/>
  <c r="J43" i="10"/>
  <c r="E43" i="10"/>
  <c r="U43" i="10"/>
  <c r="G43" i="10"/>
  <c r="H43" i="10"/>
  <c r="I43" i="10"/>
  <c r="D43" i="10"/>
  <c r="F43" i="10"/>
  <c r="F47" i="10"/>
  <c r="G47" i="10"/>
  <c r="H47" i="10"/>
  <c r="I47" i="10"/>
  <c r="J47" i="10"/>
  <c r="D47" i="10"/>
  <c r="U47" i="10"/>
  <c r="E47" i="10"/>
  <c r="J51" i="10"/>
  <c r="D51" i="10"/>
  <c r="E51" i="10"/>
  <c r="U51" i="10"/>
  <c r="F51" i="10"/>
  <c r="G51" i="10"/>
  <c r="H51" i="10"/>
  <c r="I51" i="10"/>
  <c r="H55" i="10"/>
  <c r="D55" i="10"/>
  <c r="F55" i="10"/>
  <c r="G55" i="10"/>
  <c r="U55" i="10"/>
  <c r="I55" i="10"/>
  <c r="J55" i="10"/>
  <c r="E55" i="10"/>
  <c r="D59" i="10"/>
  <c r="G59" i="10"/>
  <c r="H59" i="10"/>
  <c r="F59" i="10"/>
  <c r="I59" i="10"/>
  <c r="U59" i="10"/>
  <c r="E59" i="10"/>
  <c r="J59" i="10"/>
  <c r="H63" i="10"/>
  <c r="D63" i="10"/>
  <c r="G63" i="10"/>
  <c r="U63" i="10"/>
  <c r="I63" i="10"/>
  <c r="E63" i="10"/>
  <c r="F63" i="10"/>
  <c r="J63" i="10"/>
  <c r="D67" i="10"/>
  <c r="G67" i="10"/>
  <c r="H67" i="10"/>
  <c r="I67" i="10"/>
  <c r="U67" i="10"/>
  <c r="E67" i="10"/>
  <c r="F67" i="10"/>
  <c r="J67" i="10"/>
  <c r="H71" i="10"/>
  <c r="D71" i="10"/>
  <c r="F71" i="10"/>
  <c r="J71" i="10"/>
  <c r="G71" i="10"/>
  <c r="U71" i="10"/>
  <c r="I71" i="10"/>
  <c r="E71" i="10"/>
  <c r="D75" i="10"/>
  <c r="G75" i="10"/>
  <c r="H75" i="10"/>
  <c r="F75" i="10"/>
  <c r="I75" i="10"/>
  <c r="J75" i="10"/>
  <c r="E75" i="10"/>
  <c r="U75" i="10"/>
  <c r="G79" i="10"/>
  <c r="U79" i="10"/>
  <c r="D79" i="10"/>
  <c r="F79" i="10"/>
  <c r="H79" i="10"/>
  <c r="J79" i="10"/>
  <c r="E79" i="10"/>
  <c r="I79" i="10"/>
  <c r="I83" i="10"/>
  <c r="J83" i="10"/>
  <c r="D83" i="10"/>
  <c r="E83" i="10"/>
  <c r="G83" i="10"/>
  <c r="F83" i="10"/>
  <c r="H83" i="10"/>
  <c r="U83" i="10"/>
  <c r="G87" i="10"/>
  <c r="F87" i="10"/>
  <c r="H87" i="10"/>
  <c r="J87" i="10"/>
  <c r="D87" i="10"/>
  <c r="U87" i="10"/>
  <c r="I87" i="10"/>
  <c r="E87" i="10"/>
  <c r="D91" i="10"/>
  <c r="H91" i="10"/>
  <c r="E91" i="10"/>
  <c r="F91" i="10"/>
  <c r="G91" i="10"/>
  <c r="I91" i="10"/>
  <c r="U91" i="10"/>
  <c r="J91" i="10"/>
  <c r="G95" i="10"/>
  <c r="E95" i="10"/>
  <c r="F95" i="10"/>
  <c r="H95" i="10"/>
  <c r="I95" i="10"/>
  <c r="J95" i="10"/>
  <c r="D95" i="10"/>
  <c r="U95" i="10"/>
  <c r="H99" i="10"/>
  <c r="I99" i="10"/>
  <c r="J99" i="10"/>
  <c r="D99" i="10"/>
  <c r="E99" i="10"/>
  <c r="U99" i="10"/>
  <c r="G99" i="10"/>
  <c r="F99" i="10"/>
  <c r="E103" i="10"/>
  <c r="U103" i="10"/>
  <c r="F103" i="10"/>
  <c r="H103" i="10"/>
  <c r="I103" i="10"/>
  <c r="D103" i="10"/>
  <c r="J103" i="10"/>
  <c r="G103" i="10"/>
  <c r="I107" i="10"/>
  <c r="J107" i="10"/>
  <c r="D107" i="10"/>
  <c r="E107" i="10"/>
  <c r="U107" i="10"/>
  <c r="G107" i="10"/>
  <c r="F107" i="10"/>
  <c r="H107" i="10"/>
  <c r="E111" i="10"/>
  <c r="U111" i="10"/>
  <c r="I111" i="10"/>
  <c r="D111" i="10"/>
  <c r="G111" i="10"/>
  <c r="H111" i="10"/>
  <c r="J111" i="10"/>
  <c r="F111" i="10"/>
  <c r="E115" i="10"/>
  <c r="U115" i="10"/>
  <c r="G115" i="10"/>
  <c r="H115" i="10"/>
  <c r="I115" i="10"/>
  <c r="J115" i="10"/>
  <c r="F115" i="10"/>
  <c r="D115" i="10"/>
  <c r="I119" i="10"/>
  <c r="D119" i="10"/>
  <c r="E119" i="10"/>
  <c r="F119" i="10"/>
  <c r="G119" i="10"/>
  <c r="U119" i="10"/>
  <c r="H119" i="10"/>
  <c r="J119" i="10"/>
  <c r="E123" i="10"/>
  <c r="U123" i="10"/>
  <c r="G123" i="10"/>
  <c r="H123" i="10"/>
  <c r="D123" i="10"/>
  <c r="F123" i="10"/>
  <c r="I123" i="10"/>
  <c r="J123" i="10"/>
  <c r="D127" i="10"/>
  <c r="E127" i="10"/>
  <c r="U127" i="10"/>
  <c r="F127" i="10"/>
  <c r="G127" i="10"/>
  <c r="H127" i="10"/>
  <c r="I127" i="10"/>
  <c r="J127" i="10"/>
  <c r="H131" i="10"/>
  <c r="I131" i="10"/>
  <c r="J131" i="10"/>
  <c r="D131" i="10"/>
  <c r="E131" i="10"/>
  <c r="U131" i="10"/>
  <c r="G131" i="10"/>
  <c r="F131" i="10"/>
  <c r="E135" i="10"/>
  <c r="U135" i="10"/>
  <c r="F135" i="10"/>
  <c r="H135" i="10"/>
  <c r="I135" i="10"/>
  <c r="D135" i="10"/>
  <c r="G135" i="10"/>
  <c r="J135" i="10"/>
  <c r="I139" i="10"/>
  <c r="J139" i="10"/>
  <c r="D139" i="10"/>
  <c r="E139" i="10"/>
  <c r="U139" i="10"/>
  <c r="G139" i="10"/>
  <c r="F139" i="10"/>
  <c r="H139" i="10"/>
  <c r="E143" i="10"/>
  <c r="D143" i="10"/>
  <c r="U143" i="10"/>
  <c r="F143" i="10"/>
  <c r="G143" i="10"/>
  <c r="H143" i="10"/>
  <c r="I143" i="10"/>
  <c r="J143" i="10"/>
  <c r="I147" i="10"/>
  <c r="J147" i="10"/>
  <c r="D147" i="10"/>
  <c r="E147" i="10"/>
  <c r="U147" i="10"/>
  <c r="F147" i="10"/>
  <c r="H147" i="10"/>
  <c r="G147" i="10"/>
  <c r="E151" i="10"/>
  <c r="U151" i="10"/>
  <c r="F151" i="10"/>
  <c r="G151" i="10"/>
  <c r="H151" i="10"/>
  <c r="I151" i="10"/>
  <c r="J151" i="10"/>
  <c r="D151" i="10"/>
  <c r="I155" i="10"/>
  <c r="J155" i="10"/>
  <c r="D155" i="10"/>
  <c r="E155" i="10"/>
  <c r="U155" i="10"/>
  <c r="F155" i="10"/>
  <c r="H155" i="10"/>
  <c r="G155" i="10"/>
  <c r="E159" i="10"/>
  <c r="U159" i="10"/>
  <c r="F159" i="10"/>
  <c r="G159" i="10"/>
  <c r="H159" i="10"/>
  <c r="I159" i="10"/>
  <c r="J159" i="10"/>
  <c r="D159" i="10"/>
  <c r="I163" i="10"/>
  <c r="J163" i="10"/>
  <c r="D163" i="10"/>
  <c r="E163" i="10"/>
  <c r="U163" i="10"/>
  <c r="F163" i="10"/>
  <c r="H163" i="10"/>
  <c r="G163" i="10"/>
  <c r="F167" i="10"/>
  <c r="H167" i="10"/>
  <c r="I167" i="10"/>
  <c r="J167" i="10"/>
  <c r="D167" i="10"/>
  <c r="E167" i="10"/>
  <c r="U167" i="10"/>
  <c r="G167" i="10"/>
  <c r="J171" i="10"/>
  <c r="D171" i="10"/>
  <c r="E171" i="10"/>
  <c r="U171" i="10"/>
  <c r="F171" i="10"/>
  <c r="H171" i="10"/>
  <c r="G171" i="10"/>
  <c r="I171" i="10"/>
  <c r="F175" i="10"/>
  <c r="H175" i="10"/>
  <c r="I175" i="10"/>
  <c r="J175" i="10"/>
  <c r="D175" i="10"/>
  <c r="G175" i="10"/>
  <c r="U175" i="10"/>
  <c r="E175" i="10"/>
  <c r="G179" i="10"/>
  <c r="H179" i="10"/>
  <c r="I179" i="10"/>
  <c r="J179" i="10"/>
  <c r="D179" i="10"/>
  <c r="E179" i="10"/>
  <c r="F179" i="10"/>
  <c r="U179" i="10"/>
  <c r="D183" i="10"/>
  <c r="E183" i="10"/>
  <c r="U183" i="10"/>
  <c r="F183" i="10"/>
  <c r="G183" i="10"/>
  <c r="H183" i="10"/>
  <c r="I183" i="10"/>
  <c r="J183" i="10"/>
  <c r="J4" i="10"/>
  <c r="D4" i="10"/>
  <c r="U4" i="10" s="1"/>
  <c r="F4" i="10"/>
  <c r="G4" i="10"/>
  <c r="E4" i="10"/>
  <c r="I4" i="10"/>
  <c r="H4" i="10"/>
  <c r="F8" i="10"/>
  <c r="G8" i="10"/>
  <c r="H8" i="10"/>
  <c r="J8" i="10"/>
  <c r="U8" i="10"/>
  <c r="D8" i="10"/>
  <c r="E8" i="10"/>
  <c r="I8" i="10"/>
  <c r="J12" i="10"/>
  <c r="D12" i="10"/>
  <c r="G12" i="10"/>
  <c r="E12" i="10"/>
  <c r="U12" i="10"/>
  <c r="F12" i="10"/>
  <c r="I12" i="10"/>
  <c r="H12" i="10"/>
  <c r="F16" i="10"/>
  <c r="G16" i="10"/>
  <c r="H16" i="10"/>
  <c r="D16" i="10"/>
  <c r="E16" i="10"/>
  <c r="U16" i="10"/>
  <c r="I16" i="10"/>
  <c r="J16" i="10"/>
  <c r="J20" i="10"/>
  <c r="G20" i="10"/>
  <c r="I20" i="10"/>
  <c r="D20" i="10"/>
  <c r="F20" i="10"/>
  <c r="E20" i="10"/>
  <c r="H20" i="10"/>
  <c r="U20" i="10"/>
  <c r="J24" i="10"/>
  <c r="D24" i="10"/>
  <c r="E24" i="10"/>
  <c r="U24" i="10"/>
  <c r="F24" i="10"/>
  <c r="H24" i="10"/>
  <c r="G24" i="10"/>
  <c r="I24" i="10"/>
  <c r="F28" i="10"/>
  <c r="H28" i="10"/>
  <c r="I28" i="10"/>
  <c r="D28" i="10"/>
  <c r="J28" i="10"/>
  <c r="E28" i="10"/>
  <c r="G28" i="10"/>
  <c r="U28" i="10"/>
  <c r="I32" i="10"/>
  <c r="J32" i="10"/>
  <c r="D32" i="10"/>
  <c r="E32" i="10"/>
  <c r="U32" i="10"/>
  <c r="F32" i="10"/>
  <c r="G32" i="10"/>
  <c r="H32" i="10"/>
  <c r="E36" i="10"/>
  <c r="U36" i="10"/>
  <c r="F36" i="10"/>
  <c r="G36" i="10"/>
  <c r="H36" i="10"/>
  <c r="I36" i="10"/>
  <c r="J36" i="10"/>
  <c r="D36" i="10"/>
  <c r="J40" i="10"/>
  <c r="D40" i="10"/>
  <c r="E40" i="10"/>
  <c r="F40" i="10"/>
  <c r="U40" i="10"/>
  <c r="G40" i="10"/>
  <c r="H40" i="10"/>
  <c r="I40" i="10"/>
  <c r="G44" i="10"/>
  <c r="J44" i="10"/>
  <c r="D44" i="10"/>
  <c r="E44" i="10"/>
  <c r="F44" i="10"/>
  <c r="H44" i="10"/>
  <c r="I44" i="10"/>
  <c r="U44" i="10"/>
  <c r="D48" i="10"/>
  <c r="E48" i="10"/>
  <c r="U48" i="10"/>
  <c r="F48" i="10"/>
  <c r="G48" i="10"/>
  <c r="H48" i="10"/>
  <c r="I48" i="10"/>
  <c r="J48" i="10"/>
  <c r="G52" i="10"/>
  <c r="I52" i="10"/>
  <c r="J52" i="10"/>
  <c r="D52" i="10"/>
  <c r="E52" i="10"/>
  <c r="U52" i="10"/>
  <c r="F52" i="10"/>
  <c r="H52" i="10"/>
  <c r="E56" i="10"/>
  <c r="U56" i="10"/>
  <c r="H56" i="10"/>
  <c r="I56" i="10"/>
  <c r="J56" i="10"/>
  <c r="D56" i="10"/>
  <c r="F56" i="10"/>
  <c r="G56" i="10"/>
  <c r="I60" i="10"/>
  <c r="D60" i="10"/>
  <c r="E60" i="10"/>
  <c r="U60" i="10"/>
  <c r="J60" i="10"/>
  <c r="G60" i="10"/>
  <c r="F60" i="10"/>
  <c r="H60" i="10"/>
  <c r="E64" i="10"/>
  <c r="U64" i="10"/>
  <c r="H64" i="10"/>
  <c r="I64" i="10"/>
  <c r="D64" i="10"/>
  <c r="G64" i="10"/>
  <c r="F64" i="10"/>
  <c r="J64" i="10"/>
  <c r="I68" i="10"/>
  <c r="D68" i="10"/>
  <c r="E68" i="10"/>
  <c r="U68" i="10"/>
  <c r="H68" i="10"/>
  <c r="F68" i="10"/>
  <c r="J68" i="10"/>
  <c r="G68" i="10"/>
  <c r="E72" i="10"/>
  <c r="U72" i="10"/>
  <c r="H72" i="10"/>
  <c r="I72" i="10"/>
  <c r="J72" i="10"/>
  <c r="D72" i="10"/>
  <c r="F72" i="10"/>
  <c r="G72" i="10"/>
  <c r="I76" i="10"/>
  <c r="D76" i="10"/>
  <c r="E76" i="10"/>
  <c r="U76" i="10"/>
  <c r="J76" i="10"/>
  <c r="G76" i="10"/>
  <c r="F76" i="10"/>
  <c r="H76" i="10"/>
  <c r="D80" i="10"/>
  <c r="E80" i="10"/>
  <c r="F80" i="10"/>
  <c r="H80" i="10"/>
  <c r="I80" i="10"/>
  <c r="U80" i="10"/>
  <c r="J80" i="10"/>
  <c r="G80" i="10"/>
  <c r="H84" i="10"/>
  <c r="U84" i="10"/>
  <c r="E84" i="10"/>
  <c r="F84" i="10"/>
  <c r="I84" i="10"/>
  <c r="D84" i="10"/>
  <c r="G84" i="10"/>
  <c r="J84" i="10"/>
  <c r="D88" i="10"/>
  <c r="H88" i="10"/>
  <c r="I88" i="10"/>
  <c r="U88" i="10"/>
  <c r="E88" i="10"/>
  <c r="F88" i="10"/>
  <c r="J88" i="10"/>
  <c r="G88" i="10"/>
  <c r="H92" i="10"/>
  <c r="E92" i="10"/>
  <c r="J92" i="10"/>
  <c r="F92" i="10"/>
  <c r="G92" i="10"/>
  <c r="I92" i="10"/>
  <c r="U92" i="10"/>
  <c r="D92" i="10"/>
  <c r="D96" i="10"/>
  <c r="G96" i="10"/>
  <c r="H96" i="10"/>
  <c r="I96" i="10"/>
  <c r="J96" i="10"/>
  <c r="U96" i="10"/>
  <c r="F96" i="10"/>
  <c r="E96" i="10"/>
  <c r="E100" i="10"/>
  <c r="F100" i="10"/>
  <c r="G100" i="10"/>
  <c r="H100" i="10"/>
  <c r="I100" i="10"/>
  <c r="J100" i="10"/>
  <c r="D100" i="10"/>
  <c r="U100" i="10"/>
  <c r="J104" i="10"/>
  <c r="E104" i="10"/>
  <c r="U104" i="10"/>
  <c r="F104" i="10"/>
  <c r="H104" i="10"/>
  <c r="G104" i="10"/>
  <c r="I104" i="10"/>
  <c r="D104" i="10"/>
  <c r="F108" i="10"/>
  <c r="G108" i="10"/>
  <c r="I108" i="10"/>
  <c r="J108" i="10"/>
  <c r="H108" i="10"/>
  <c r="D108" i="10"/>
  <c r="E108" i="10"/>
  <c r="U108" i="10"/>
  <c r="J112" i="10"/>
  <c r="F112" i="10"/>
  <c r="D112" i="10"/>
  <c r="E112" i="10"/>
  <c r="G112" i="10"/>
  <c r="U112" i="10"/>
  <c r="H112" i="10"/>
  <c r="I112" i="10"/>
  <c r="J116" i="10"/>
  <c r="D116" i="10"/>
  <c r="E116" i="10"/>
  <c r="U116" i="10"/>
  <c r="F116" i="10"/>
  <c r="G116" i="10"/>
  <c r="H116" i="10"/>
  <c r="I116" i="10"/>
  <c r="F120" i="10"/>
  <c r="H120" i="10"/>
  <c r="I120" i="10"/>
  <c r="G120" i="10"/>
  <c r="J120" i="10"/>
  <c r="U120" i="10"/>
  <c r="E120" i="10"/>
  <c r="D120" i="10"/>
  <c r="J124" i="10"/>
  <c r="U124" i="10"/>
  <c r="D124" i="10"/>
  <c r="E124" i="10"/>
  <c r="F124" i="10"/>
  <c r="G124" i="10"/>
  <c r="I124" i="10"/>
  <c r="H124" i="10"/>
  <c r="I128" i="10"/>
  <c r="J128" i="10"/>
  <c r="D128" i="10"/>
  <c r="E128" i="10"/>
  <c r="U128" i="10"/>
  <c r="F128" i="10"/>
  <c r="H128" i="10"/>
  <c r="G128" i="10"/>
  <c r="E132" i="10"/>
  <c r="U132" i="10"/>
  <c r="F132" i="10"/>
  <c r="G132" i="10"/>
  <c r="H132" i="10"/>
  <c r="I132" i="10"/>
  <c r="J132" i="10"/>
  <c r="D132" i="10"/>
  <c r="J136" i="10"/>
  <c r="E136" i="10"/>
  <c r="U136" i="10"/>
  <c r="F136" i="10"/>
  <c r="H136" i="10"/>
  <c r="D136" i="10"/>
  <c r="G136" i="10"/>
  <c r="I136" i="10"/>
  <c r="F140" i="10"/>
  <c r="G140" i="10"/>
  <c r="I140" i="10"/>
  <c r="J140" i="10"/>
  <c r="E140" i="10"/>
  <c r="U140" i="10"/>
  <c r="H140" i="10"/>
  <c r="D140" i="10"/>
  <c r="J144" i="10"/>
  <c r="D144" i="10"/>
  <c r="E144" i="10"/>
  <c r="U144" i="10"/>
  <c r="F144" i="10"/>
  <c r="G144" i="10"/>
  <c r="I144" i="10"/>
  <c r="H144" i="10"/>
  <c r="F148" i="10"/>
  <c r="G148" i="10"/>
  <c r="H148" i="10"/>
  <c r="I148" i="10"/>
  <c r="J148" i="10"/>
  <c r="E148" i="10"/>
  <c r="U148" i="10"/>
  <c r="D148" i="10"/>
  <c r="J152" i="10"/>
  <c r="D152" i="10"/>
  <c r="E152" i="10"/>
  <c r="U152" i="10"/>
  <c r="F152" i="10"/>
  <c r="G152" i="10"/>
  <c r="I152" i="10"/>
  <c r="H152" i="10"/>
  <c r="F156" i="10"/>
  <c r="G156" i="10"/>
  <c r="H156" i="10"/>
  <c r="I156" i="10"/>
  <c r="J156" i="10"/>
  <c r="E156" i="10"/>
  <c r="U156" i="10"/>
  <c r="D156" i="10"/>
  <c r="J160" i="10"/>
  <c r="D160" i="10"/>
  <c r="E160" i="10"/>
  <c r="U160" i="10"/>
  <c r="F160" i="10"/>
  <c r="G160" i="10"/>
  <c r="I160" i="10"/>
  <c r="H160" i="10"/>
  <c r="G164" i="10"/>
  <c r="H164" i="10"/>
  <c r="I164" i="10"/>
  <c r="J164" i="10"/>
  <c r="E164" i="10"/>
  <c r="U164" i="10"/>
  <c r="D164" i="10"/>
  <c r="F164" i="10"/>
  <c r="E168" i="10"/>
  <c r="U168" i="10"/>
  <c r="F168" i="10"/>
  <c r="G168" i="10"/>
  <c r="I168" i="10"/>
  <c r="D168" i="10"/>
  <c r="H168" i="10"/>
  <c r="J168" i="10"/>
  <c r="G172" i="10"/>
  <c r="I172" i="10"/>
  <c r="J172" i="10"/>
  <c r="E172" i="10"/>
  <c r="U172" i="10"/>
  <c r="F172" i="10"/>
  <c r="H172" i="10"/>
  <c r="D172" i="10"/>
  <c r="H176" i="10"/>
  <c r="I176" i="10"/>
  <c r="J176" i="10"/>
  <c r="F176" i="10"/>
  <c r="D176" i="10"/>
  <c r="E176" i="10"/>
  <c r="U176" i="10"/>
  <c r="G176" i="10"/>
  <c r="D180" i="10"/>
  <c r="E180" i="10"/>
  <c r="U180" i="10"/>
  <c r="F180" i="10"/>
  <c r="G180" i="10"/>
  <c r="J180" i="10"/>
  <c r="H180" i="10"/>
  <c r="I180" i="10"/>
  <c r="G5" i="10"/>
  <c r="H5" i="10"/>
  <c r="I5" i="10"/>
  <c r="D5" i="10"/>
  <c r="U5" i="10" s="1"/>
  <c r="E5" i="10"/>
  <c r="F5" i="10"/>
  <c r="J5" i="10"/>
  <c r="D9" i="10"/>
  <c r="E9" i="10"/>
  <c r="U9" i="10"/>
  <c r="H9" i="10"/>
  <c r="F9" i="10"/>
  <c r="G9" i="10"/>
  <c r="I9" i="10"/>
  <c r="J9" i="10"/>
  <c r="G13" i="10"/>
  <c r="H13" i="10"/>
  <c r="I13" i="10"/>
  <c r="D13" i="10"/>
  <c r="J13" i="10"/>
  <c r="F13" i="10"/>
  <c r="E13" i="10"/>
  <c r="U13" i="10"/>
  <c r="D17" i="10"/>
  <c r="H17" i="10"/>
  <c r="J17" i="10"/>
  <c r="E17" i="10"/>
  <c r="F17" i="10"/>
  <c r="I17" i="10"/>
  <c r="G17" i="10"/>
  <c r="U17" i="10"/>
  <c r="G21" i="10"/>
  <c r="H21" i="10"/>
  <c r="D21" i="10"/>
  <c r="E21" i="10"/>
  <c r="F21" i="10"/>
  <c r="J21" i="10"/>
  <c r="I21" i="10"/>
  <c r="U21" i="10"/>
  <c r="G25" i="10"/>
  <c r="I25" i="10"/>
  <c r="J25" i="10"/>
  <c r="E25" i="10"/>
  <c r="U25" i="10"/>
  <c r="D25" i="10"/>
  <c r="F25" i="10"/>
  <c r="H25" i="10"/>
  <c r="E29" i="10"/>
  <c r="U29" i="10"/>
  <c r="F29" i="10"/>
  <c r="I29" i="10"/>
  <c r="G29" i="10"/>
  <c r="H29" i="10"/>
  <c r="J29" i="10"/>
  <c r="D29" i="10"/>
  <c r="F33" i="10"/>
  <c r="G33" i="10"/>
  <c r="H33" i="10"/>
  <c r="I33" i="10"/>
  <c r="J33" i="10"/>
  <c r="U33" i="10"/>
  <c r="D33" i="10"/>
  <c r="E33" i="10"/>
  <c r="J37" i="10"/>
  <c r="D37" i="10"/>
  <c r="E37" i="10"/>
  <c r="U37" i="10"/>
  <c r="F37" i="10"/>
  <c r="G37" i="10"/>
  <c r="H37" i="10"/>
  <c r="I37" i="10"/>
  <c r="G41" i="10"/>
  <c r="H41" i="10"/>
  <c r="I41" i="10"/>
  <c r="D41" i="10"/>
  <c r="E41" i="10"/>
  <c r="U41" i="10"/>
  <c r="F41" i="10"/>
  <c r="J41" i="10"/>
  <c r="D45" i="10"/>
  <c r="E45" i="10"/>
  <c r="U45" i="10"/>
  <c r="F45" i="10"/>
  <c r="G45" i="10"/>
  <c r="H45" i="10"/>
  <c r="I45" i="10"/>
  <c r="J45" i="10"/>
  <c r="H49" i="10"/>
  <c r="I49" i="10"/>
  <c r="J49" i="10"/>
  <c r="D49" i="10"/>
  <c r="E49" i="10"/>
  <c r="U49" i="10"/>
  <c r="F49" i="10"/>
  <c r="G49" i="10"/>
  <c r="F53" i="10"/>
  <c r="I53" i="10"/>
  <c r="J53" i="10"/>
  <c r="D53" i="10"/>
  <c r="E53" i="10"/>
  <c r="G53" i="10"/>
  <c r="H53" i="10"/>
  <c r="U53" i="10"/>
  <c r="J57" i="10"/>
  <c r="E57" i="10"/>
  <c r="U57" i="10"/>
  <c r="F57" i="10"/>
  <c r="D57" i="10"/>
  <c r="G57" i="10"/>
  <c r="I57" i="10"/>
  <c r="H57" i="10"/>
  <c r="F61" i="10"/>
  <c r="I61" i="10"/>
  <c r="J61" i="10"/>
  <c r="E61" i="10"/>
  <c r="G61" i="10"/>
  <c r="D61" i="10"/>
  <c r="H61" i="10"/>
  <c r="U61" i="10"/>
  <c r="J65" i="10"/>
  <c r="E65" i="10"/>
  <c r="U65" i="10"/>
  <c r="F65" i="10"/>
  <c r="H65" i="10"/>
  <c r="D65" i="10"/>
  <c r="G65" i="10"/>
  <c r="I65" i="10"/>
  <c r="F69" i="10"/>
  <c r="I69" i="10"/>
  <c r="J69" i="10"/>
  <c r="E69" i="10"/>
  <c r="G69" i="10"/>
  <c r="U69" i="10"/>
  <c r="H69" i="10"/>
  <c r="D69" i="10"/>
  <c r="J73" i="10"/>
  <c r="E73" i="10"/>
  <c r="U73" i="10"/>
  <c r="F73" i="10"/>
  <c r="D73" i="10"/>
  <c r="G73" i="10"/>
  <c r="I73" i="10"/>
  <c r="H73" i="10"/>
  <c r="E77" i="10"/>
  <c r="U77" i="10"/>
  <c r="I77" i="10"/>
  <c r="J77" i="10"/>
  <c r="D77" i="10"/>
  <c r="G77" i="10"/>
  <c r="F77" i="10"/>
  <c r="H77" i="10"/>
  <c r="I81" i="10"/>
  <c r="F81" i="10"/>
  <c r="G81" i="10"/>
  <c r="J81" i="10"/>
  <c r="D81" i="10"/>
  <c r="E81" i="10"/>
  <c r="H81" i="10"/>
  <c r="U81" i="10"/>
  <c r="E85" i="10"/>
  <c r="U85" i="10"/>
  <c r="D85" i="10"/>
  <c r="G85" i="10"/>
  <c r="H85" i="10"/>
  <c r="J85" i="10"/>
  <c r="I85" i="10"/>
  <c r="F85" i="10"/>
  <c r="I89" i="10"/>
  <c r="J89" i="10"/>
  <c r="D89" i="10"/>
  <c r="E89" i="10"/>
  <c r="F89" i="10"/>
  <c r="G89" i="10"/>
  <c r="U89" i="10"/>
  <c r="H89" i="10"/>
  <c r="E93" i="10"/>
  <c r="U93" i="10"/>
  <c r="D93" i="10"/>
  <c r="F93" i="10"/>
  <c r="G93" i="10"/>
  <c r="H93" i="10"/>
  <c r="J93" i="10"/>
  <c r="I93" i="10"/>
  <c r="I97" i="10"/>
  <c r="H97" i="10"/>
  <c r="J97" i="10"/>
  <c r="U97" i="10"/>
  <c r="D97" i="10"/>
  <c r="E97" i="10"/>
  <c r="G97" i="10"/>
  <c r="F97" i="10"/>
  <c r="D101" i="10"/>
  <c r="F101" i="10"/>
  <c r="G101" i="10"/>
  <c r="I101" i="10"/>
  <c r="U101" i="10"/>
  <c r="E101" i="10"/>
  <c r="H101" i="10"/>
  <c r="J101" i="10"/>
  <c r="G105" i="10"/>
  <c r="H105" i="10"/>
  <c r="J105" i="10"/>
  <c r="E105" i="10"/>
  <c r="U105" i="10"/>
  <c r="F105" i="10"/>
  <c r="I105" i="10"/>
  <c r="D105" i="10"/>
  <c r="D109" i="10"/>
  <c r="F109" i="10"/>
  <c r="G109" i="10"/>
  <c r="E109" i="10"/>
  <c r="U109" i="10"/>
  <c r="I109" i="10"/>
  <c r="J109" i="10"/>
  <c r="H109" i="10"/>
  <c r="E113" i="10"/>
  <c r="U113" i="10"/>
  <c r="F113" i="10"/>
  <c r="G113" i="10"/>
  <c r="D113" i="10"/>
  <c r="H113" i="10"/>
  <c r="I113" i="10"/>
  <c r="J113" i="10"/>
  <c r="G117" i="10"/>
  <c r="I117" i="10"/>
  <c r="J117" i="10"/>
  <c r="D117" i="10"/>
  <c r="E117" i="10"/>
  <c r="H117" i="10"/>
  <c r="U117" i="10"/>
  <c r="F117" i="10"/>
  <c r="E121" i="10"/>
  <c r="U121" i="10"/>
  <c r="F121" i="10"/>
  <c r="J121" i="10"/>
  <c r="D121" i="10"/>
  <c r="G121" i="10"/>
  <c r="I121" i="10"/>
  <c r="H121" i="10"/>
  <c r="J125" i="10"/>
  <c r="D125" i="10"/>
  <c r="E125" i="10"/>
  <c r="U125" i="10"/>
  <c r="F125" i="10"/>
  <c r="G125" i="10"/>
  <c r="I125" i="10"/>
  <c r="H125" i="10"/>
  <c r="F129" i="10"/>
  <c r="G129" i="10"/>
  <c r="H129" i="10"/>
  <c r="I129" i="10"/>
  <c r="J129" i="10"/>
  <c r="E129" i="10"/>
  <c r="U129" i="10"/>
  <c r="D129" i="10"/>
  <c r="J133" i="10"/>
  <c r="D133" i="10"/>
  <c r="F133" i="10"/>
  <c r="G133" i="10"/>
  <c r="I133" i="10"/>
  <c r="E133" i="10"/>
  <c r="H133" i="10"/>
  <c r="U133" i="10"/>
  <c r="G137" i="10"/>
  <c r="H137" i="10"/>
  <c r="J137" i="10"/>
  <c r="E137" i="10"/>
  <c r="U137" i="10"/>
  <c r="D137" i="10"/>
  <c r="I137" i="10"/>
  <c r="F137" i="10"/>
  <c r="D141" i="10"/>
  <c r="F141" i="10"/>
  <c r="G141" i="10"/>
  <c r="E141" i="10"/>
  <c r="U141" i="10"/>
  <c r="H141" i="10"/>
  <c r="I141" i="10"/>
  <c r="J141" i="10"/>
  <c r="G145" i="10"/>
  <c r="H145" i="10"/>
  <c r="I145" i="10"/>
  <c r="J145" i="10"/>
  <c r="D145" i="10"/>
  <c r="F145" i="10"/>
  <c r="E145" i="10"/>
  <c r="U145" i="10"/>
  <c r="D149" i="10"/>
  <c r="E149" i="10"/>
  <c r="U149" i="10"/>
  <c r="F149" i="10"/>
  <c r="G149" i="10"/>
  <c r="H149" i="10"/>
  <c r="J149" i="10"/>
  <c r="I149" i="10"/>
  <c r="G153" i="10"/>
  <c r="H153" i="10"/>
  <c r="I153" i="10"/>
  <c r="J153" i="10"/>
  <c r="D153" i="10"/>
  <c r="F153" i="10"/>
  <c r="E153" i="10"/>
  <c r="U153" i="10"/>
  <c r="D157" i="10"/>
  <c r="E157" i="10"/>
  <c r="U157" i="10"/>
  <c r="F157" i="10"/>
  <c r="G157" i="10"/>
  <c r="H157" i="10"/>
  <c r="J157" i="10"/>
  <c r="I157" i="10"/>
  <c r="G161" i="10"/>
  <c r="H161" i="10"/>
  <c r="I161" i="10"/>
  <c r="J161" i="10"/>
  <c r="D161" i="10"/>
  <c r="F161" i="10"/>
  <c r="E161" i="10"/>
  <c r="U161" i="10"/>
  <c r="D165" i="10"/>
  <c r="E165" i="10"/>
  <c r="F165" i="10"/>
  <c r="G165" i="10"/>
  <c r="H165" i="10"/>
  <c r="J165" i="10"/>
  <c r="U165" i="10"/>
  <c r="I165" i="10"/>
  <c r="H169" i="10"/>
  <c r="J169" i="10"/>
  <c r="D169" i="10"/>
  <c r="F169" i="10"/>
  <c r="E169" i="10"/>
  <c r="G169" i="10"/>
  <c r="I169" i="10"/>
  <c r="U169" i="10"/>
  <c r="D173" i="10"/>
  <c r="F173" i="10"/>
  <c r="G173" i="10"/>
  <c r="H173" i="10"/>
  <c r="J173" i="10"/>
  <c r="U173" i="10"/>
  <c r="I173" i="10"/>
  <c r="E173" i="10"/>
  <c r="E177" i="10"/>
  <c r="U177" i="10"/>
  <c r="F177" i="10"/>
  <c r="G177" i="10"/>
  <c r="H177" i="10"/>
  <c r="I177" i="10"/>
  <c r="J177" i="10"/>
  <c r="D177" i="10"/>
  <c r="I181" i="10"/>
  <c r="J181" i="10"/>
  <c r="D181" i="10"/>
  <c r="E181" i="10"/>
  <c r="U181" i="10"/>
  <c r="F181" i="10"/>
  <c r="G181" i="10"/>
  <c r="H181" i="10"/>
  <c r="AN11" i="4"/>
  <c r="AN15" i="4"/>
  <c r="AN19" i="4"/>
  <c r="AN23" i="4"/>
  <c r="AN27" i="4"/>
  <c r="AN31" i="4"/>
  <c r="AN14" i="4"/>
  <c r="AN18" i="4"/>
  <c r="AN22" i="4"/>
  <c r="AN26" i="4"/>
  <c r="AN30" i="4"/>
  <c r="AN13" i="4"/>
  <c r="AN17" i="4"/>
  <c r="AN21" i="4"/>
  <c r="AN25" i="4"/>
  <c r="AN29" i="4"/>
  <c r="AN12" i="4"/>
  <c r="AN16" i="4"/>
  <c r="AN20" i="4"/>
  <c r="AN24" i="4"/>
  <c r="AN28" i="4"/>
  <c r="AN32" i="4"/>
  <c r="AN34" i="4"/>
  <c r="AN38" i="4"/>
  <c r="AN42" i="4"/>
  <c r="AN46" i="4"/>
  <c r="AN50" i="4"/>
  <c r="AN54" i="4"/>
  <c r="AN33" i="4"/>
  <c r="AN37" i="4"/>
  <c r="AN41" i="4"/>
  <c r="AN45" i="4"/>
  <c r="AN49" i="4"/>
  <c r="AN53" i="4"/>
  <c r="AN57" i="4"/>
  <c r="AN36" i="4"/>
  <c r="AN40" i="4"/>
  <c r="AN44" i="4"/>
  <c r="AN48" i="4"/>
  <c r="AN52" i="4"/>
  <c r="AN56" i="4"/>
  <c r="AN35" i="4"/>
  <c r="AN39" i="4"/>
  <c r="AN43" i="4"/>
  <c r="AN47" i="4"/>
  <c r="AN51" i="4"/>
  <c r="AN55" i="4"/>
  <c r="AN61" i="4"/>
  <c r="AN65" i="4"/>
  <c r="AN69" i="4"/>
  <c r="AN73" i="4"/>
  <c r="AN77" i="4"/>
  <c r="AN60" i="4"/>
  <c r="AN64" i="4"/>
  <c r="AN68" i="4"/>
  <c r="AN72" i="4"/>
  <c r="AN76" i="4"/>
  <c r="AN80" i="4"/>
  <c r="AN58" i="4"/>
  <c r="AN62" i="4"/>
  <c r="AN66" i="4"/>
  <c r="AN70" i="4"/>
  <c r="AN74" i="4"/>
  <c r="AN78" i="4"/>
  <c r="AN82" i="4"/>
  <c r="AN86" i="4"/>
  <c r="AN90" i="4"/>
  <c r="AN94" i="4"/>
  <c r="AN63" i="4"/>
  <c r="AN67" i="4"/>
  <c r="AN79" i="4"/>
  <c r="AN85" i="4"/>
  <c r="AN89" i="4"/>
  <c r="AN93" i="4"/>
  <c r="AN97" i="4"/>
  <c r="AN71" i="4"/>
  <c r="AN75" i="4"/>
  <c r="AN83" i="4"/>
  <c r="AN87" i="4"/>
  <c r="AN91" i="4"/>
  <c r="AN95" i="4"/>
  <c r="AN99" i="4"/>
  <c r="AN81" i="4"/>
  <c r="AN92" i="4"/>
  <c r="AN104" i="4"/>
  <c r="AN108" i="4"/>
  <c r="AN112" i="4"/>
  <c r="AN116" i="4"/>
  <c r="AN120" i="4"/>
  <c r="AN88" i="4"/>
  <c r="AN98" i="4"/>
  <c r="AN84" i="4"/>
  <c r="AN100" i="4"/>
  <c r="AN103" i="4"/>
  <c r="AN107" i="4"/>
  <c r="AN111" i="4"/>
  <c r="AN115" i="4"/>
  <c r="AN119" i="4"/>
  <c r="AN96" i="4"/>
  <c r="AN101" i="4"/>
  <c r="AN105" i="4"/>
  <c r="AN109" i="4"/>
  <c r="AN113" i="4"/>
  <c r="AN117" i="4"/>
  <c r="AN121" i="4"/>
  <c r="AN125" i="4"/>
  <c r="AN59" i="4"/>
  <c r="AN122" i="4"/>
  <c r="AN129" i="4"/>
  <c r="AN133" i="4"/>
  <c r="AN137" i="4"/>
  <c r="AN141" i="4"/>
  <c r="AN145" i="4"/>
  <c r="AN123" i="4"/>
  <c r="AN128" i="4"/>
  <c r="AN132" i="4"/>
  <c r="AN136" i="4"/>
  <c r="AN140" i="4"/>
  <c r="AN144" i="4"/>
  <c r="AN127" i="4"/>
  <c r="AN131" i="4"/>
  <c r="AN135" i="4"/>
  <c r="AN139" i="4"/>
  <c r="AN143" i="4"/>
  <c r="AN118" i="4"/>
  <c r="AN124" i="4"/>
  <c r="AN126" i="4"/>
  <c r="AN130" i="4"/>
  <c r="AN134" i="4"/>
  <c r="AN138" i="4"/>
  <c r="AN148" i="4"/>
  <c r="AN152" i="4"/>
  <c r="AN156" i="4"/>
  <c r="AN160" i="4"/>
  <c r="AN164" i="4"/>
  <c r="AN168" i="4"/>
  <c r="AN172" i="4"/>
  <c r="AN176" i="4"/>
  <c r="AN180" i="4"/>
  <c r="AN184" i="4"/>
  <c r="AN188" i="4"/>
  <c r="AN192" i="4"/>
  <c r="AN196" i="4"/>
  <c r="AN142" i="4"/>
  <c r="AN146" i="4"/>
  <c r="AN147" i="4"/>
  <c r="AN151" i="4"/>
  <c r="AN155" i="4"/>
  <c r="AN159" i="4"/>
  <c r="AN163" i="4"/>
  <c r="AN167" i="4"/>
  <c r="AN171" i="4"/>
  <c r="AN175" i="4"/>
  <c r="AN179" i="4"/>
  <c r="AN150" i="4"/>
  <c r="AN154" i="4"/>
  <c r="AN158" i="4"/>
  <c r="AN162" i="4"/>
  <c r="AN166" i="4"/>
  <c r="AN170" i="4"/>
  <c r="AN174" i="4"/>
  <c r="AN178" i="4"/>
  <c r="AN182" i="4"/>
  <c r="AN186" i="4"/>
  <c r="AN190" i="4"/>
  <c r="AN194" i="4"/>
  <c r="AN198" i="4"/>
  <c r="AN102" i="4"/>
  <c r="AN106" i="4"/>
  <c r="AN110" i="4"/>
  <c r="AN114" i="4"/>
  <c r="AN157" i="4"/>
  <c r="AN161" i="4"/>
  <c r="AN165" i="4"/>
  <c r="AN169" i="4"/>
  <c r="AN199" i="4"/>
  <c r="AN195" i="4"/>
  <c r="AN191" i="4"/>
  <c r="AN183" i="4"/>
  <c r="AN187" i="4"/>
  <c r="AN189" i="4"/>
  <c r="AN193" i="4"/>
  <c r="AN181" i="4"/>
  <c r="AN185" i="4"/>
  <c r="AN197" i="4"/>
  <c r="AN149" i="4"/>
  <c r="AN177" i="4"/>
  <c r="AN153" i="4"/>
  <c r="AN173" i="4"/>
  <c r="Q17" i="4"/>
  <c r="R17" i="4" s="1"/>
  <c r="Q21" i="4"/>
  <c r="R21" i="4" s="1"/>
  <c r="Q25" i="4"/>
  <c r="R25" i="4" s="1"/>
  <c r="H16" i="4"/>
  <c r="AI17" i="4"/>
  <c r="H20" i="4"/>
  <c r="AI21" i="4"/>
  <c r="H24" i="4"/>
  <c r="AI25" i="4"/>
  <c r="H28" i="4"/>
  <c r="AI29" i="4"/>
  <c r="H32" i="4"/>
  <c r="Q16" i="4"/>
  <c r="R16" i="4" s="1"/>
  <c r="Q20" i="4"/>
  <c r="R20" i="4" s="1"/>
  <c r="Q24" i="4"/>
  <c r="R24" i="4" s="1"/>
  <c r="AI16" i="4"/>
  <c r="H19" i="4"/>
  <c r="AI20" i="4"/>
  <c r="H23" i="4"/>
  <c r="AI24" i="4"/>
  <c r="H27" i="4"/>
  <c r="AI28" i="4"/>
  <c r="H31" i="4"/>
  <c r="Q19" i="4"/>
  <c r="R19" i="4" s="1"/>
  <c r="Q23" i="4"/>
  <c r="R23" i="4" s="1"/>
  <c r="H18" i="4"/>
  <c r="AI19" i="4"/>
  <c r="H22" i="4"/>
  <c r="AI23" i="4"/>
  <c r="H26" i="4"/>
  <c r="AI27" i="4"/>
  <c r="H30" i="4"/>
  <c r="AI31" i="4"/>
  <c r="H17" i="4"/>
  <c r="AI18" i="4"/>
  <c r="H21" i="4"/>
  <c r="AI22" i="4"/>
  <c r="H25" i="4"/>
  <c r="AI26" i="4"/>
  <c r="H29" i="4"/>
  <c r="AI30" i="4"/>
  <c r="Q28" i="4"/>
  <c r="R28" i="4" s="1"/>
  <c r="H35" i="4"/>
  <c r="AI36" i="4"/>
  <c r="H39" i="4"/>
  <c r="AI40" i="4"/>
  <c r="H43" i="4"/>
  <c r="AI44" i="4"/>
  <c r="H47" i="4"/>
  <c r="AI48" i="4"/>
  <c r="H51" i="4"/>
  <c r="AI52" i="4"/>
  <c r="H55" i="4"/>
  <c r="AI56" i="4"/>
  <c r="Q26" i="4"/>
  <c r="R26" i="4" s="1"/>
  <c r="Q31" i="4"/>
  <c r="R31" i="4" s="1"/>
  <c r="Q35" i="4"/>
  <c r="R35" i="4" s="1"/>
  <c r="Q39" i="4"/>
  <c r="R39" i="4" s="1"/>
  <c r="Q43" i="4"/>
  <c r="R43" i="4" s="1"/>
  <c r="Q47" i="4"/>
  <c r="R47" i="4" s="1"/>
  <c r="Q51" i="4"/>
  <c r="R51" i="4" s="1"/>
  <c r="AI32" i="4"/>
  <c r="H34" i="4"/>
  <c r="AI35" i="4"/>
  <c r="H38" i="4"/>
  <c r="AI39" i="4"/>
  <c r="H42" i="4"/>
  <c r="AI43" i="4"/>
  <c r="H46" i="4"/>
  <c r="AI47" i="4"/>
  <c r="H50" i="4"/>
  <c r="AI51" i="4"/>
  <c r="H54" i="4"/>
  <c r="AI55" i="4"/>
  <c r="H58" i="4"/>
  <c r="Q22" i="4"/>
  <c r="R22" i="4" s="1"/>
  <c r="Q29" i="4"/>
  <c r="R29" i="4" s="1"/>
  <c r="Q34" i="4"/>
  <c r="R34" i="4" s="1"/>
  <c r="Q38" i="4"/>
  <c r="R38" i="4" s="1"/>
  <c r="Q42" i="4"/>
  <c r="R42" i="4" s="1"/>
  <c r="Q46" i="4"/>
  <c r="R46" i="4" s="1"/>
  <c r="Q50" i="4"/>
  <c r="R50" i="4" s="1"/>
  <c r="Q54" i="4"/>
  <c r="R54" i="4" s="1"/>
  <c r="Q32" i="4"/>
  <c r="R32" i="4" s="1"/>
  <c r="H33" i="4"/>
  <c r="AI34" i="4"/>
  <c r="H37" i="4"/>
  <c r="AI38" i="4"/>
  <c r="H41" i="4"/>
  <c r="AI42" i="4"/>
  <c r="H45" i="4"/>
  <c r="AI46" i="4"/>
  <c r="H49" i="4"/>
  <c r="AI50" i="4"/>
  <c r="H53" i="4"/>
  <c r="AI54" i="4"/>
  <c r="H57" i="4"/>
  <c r="Q33" i="4"/>
  <c r="R33" i="4" s="1"/>
  <c r="Q37" i="4"/>
  <c r="R37" i="4" s="1"/>
  <c r="Q41" i="4"/>
  <c r="R41" i="4" s="1"/>
  <c r="Q45" i="4"/>
  <c r="R45" i="4" s="1"/>
  <c r="Q49" i="4"/>
  <c r="R49" i="4" s="1"/>
  <c r="Q53" i="4"/>
  <c r="R53" i="4" s="1"/>
  <c r="Q30" i="4"/>
  <c r="R30" i="4" s="1"/>
  <c r="AI33" i="4"/>
  <c r="H36" i="4"/>
  <c r="AI37" i="4"/>
  <c r="H40" i="4"/>
  <c r="AI41" i="4"/>
  <c r="H44" i="4"/>
  <c r="AI45" i="4"/>
  <c r="H48" i="4"/>
  <c r="AI49" i="4"/>
  <c r="H52" i="4"/>
  <c r="Q18" i="4"/>
  <c r="R18" i="4" s="1"/>
  <c r="AI59" i="4"/>
  <c r="H62" i="4"/>
  <c r="AI63" i="4"/>
  <c r="H66" i="4"/>
  <c r="AI67" i="4"/>
  <c r="H70" i="4"/>
  <c r="AI71" i="4"/>
  <c r="H74" i="4"/>
  <c r="AI75" i="4"/>
  <c r="H78" i="4"/>
  <c r="AI79" i="4"/>
  <c r="Q27" i="4"/>
  <c r="R27" i="4" s="1"/>
  <c r="Q52" i="4"/>
  <c r="R52" i="4" s="1"/>
  <c r="AI53" i="4"/>
  <c r="AI57" i="4"/>
  <c r="Q58" i="4"/>
  <c r="R58" i="4" s="1"/>
  <c r="Q62" i="4"/>
  <c r="R62" i="4" s="1"/>
  <c r="Q66" i="4"/>
  <c r="R66" i="4" s="1"/>
  <c r="Q70" i="4"/>
  <c r="R70" i="4" s="1"/>
  <c r="Q74" i="4"/>
  <c r="R74" i="4" s="1"/>
  <c r="Q40" i="4"/>
  <c r="R40" i="4" s="1"/>
  <c r="Q57" i="4"/>
  <c r="R57" i="4" s="1"/>
  <c r="AI58" i="4"/>
  <c r="H61" i="4"/>
  <c r="AI62" i="4"/>
  <c r="H65" i="4"/>
  <c r="AI66" i="4"/>
  <c r="H69" i="4"/>
  <c r="AI70" i="4"/>
  <c r="H73" i="4"/>
  <c r="AI74" i="4"/>
  <c r="H77" i="4"/>
  <c r="AI78" i="4"/>
  <c r="H81" i="4"/>
  <c r="Q36" i="4"/>
  <c r="R36" i="4" s="1"/>
  <c r="Q56" i="4"/>
  <c r="R56" i="4" s="1"/>
  <c r="Q60" i="4"/>
  <c r="R60" i="4" s="1"/>
  <c r="Q64" i="4"/>
  <c r="R64" i="4" s="1"/>
  <c r="Q68" i="4"/>
  <c r="R68" i="4" s="1"/>
  <c r="Q72" i="4"/>
  <c r="R72" i="4" s="1"/>
  <c r="Q76" i="4"/>
  <c r="R76" i="4" s="1"/>
  <c r="H56" i="4"/>
  <c r="H59" i="4"/>
  <c r="AI60" i="4"/>
  <c r="H63" i="4"/>
  <c r="AI64" i="4"/>
  <c r="H67" i="4"/>
  <c r="AI68" i="4"/>
  <c r="H71" i="4"/>
  <c r="AI72" i="4"/>
  <c r="H75" i="4"/>
  <c r="AI76" i="4"/>
  <c r="H79" i="4"/>
  <c r="AI80" i="4"/>
  <c r="AI65" i="4"/>
  <c r="H72" i="4"/>
  <c r="H83" i="4"/>
  <c r="AI84" i="4"/>
  <c r="H87" i="4"/>
  <c r="AI88" i="4"/>
  <c r="H91" i="4"/>
  <c r="AI92" i="4"/>
  <c r="H95" i="4"/>
  <c r="AI96" i="4"/>
  <c r="Q48" i="4"/>
  <c r="R48" i="4" s="1"/>
  <c r="Q59" i="4"/>
  <c r="R59" i="4" s="1"/>
  <c r="AI69" i="4"/>
  <c r="AI77" i="4"/>
  <c r="Q83" i="4"/>
  <c r="R83" i="4" s="1"/>
  <c r="Q87" i="4"/>
  <c r="R87" i="4" s="1"/>
  <c r="Q91" i="4"/>
  <c r="R91" i="4" s="1"/>
  <c r="Q55" i="4"/>
  <c r="R55" i="4" s="1"/>
  <c r="Q61" i="4"/>
  <c r="R61" i="4" s="1"/>
  <c r="AI73" i="4"/>
  <c r="Q79" i="4"/>
  <c r="R79" i="4" s="1"/>
  <c r="AI83" i="4"/>
  <c r="H86" i="4"/>
  <c r="AI87" i="4"/>
  <c r="H90" i="4"/>
  <c r="AI91" i="4"/>
  <c r="H94" i="4"/>
  <c r="AI95" i="4"/>
  <c r="H98" i="4"/>
  <c r="AI99" i="4"/>
  <c r="Q44" i="4"/>
  <c r="R44" i="4" s="1"/>
  <c r="Q63" i="4"/>
  <c r="R63" i="4" s="1"/>
  <c r="Q65" i="4"/>
  <c r="R65" i="4" s="1"/>
  <c r="H76" i="4"/>
  <c r="Q77" i="4"/>
  <c r="R77" i="4" s="1"/>
  <c r="AI81" i="4"/>
  <c r="Q86" i="4"/>
  <c r="R86" i="4" s="1"/>
  <c r="Q90" i="4"/>
  <c r="R90" i="4" s="1"/>
  <c r="Q94" i="4"/>
  <c r="R94" i="4" s="1"/>
  <c r="Q71" i="4"/>
  <c r="R71" i="4" s="1"/>
  <c r="Q73" i="4"/>
  <c r="R73" i="4" s="1"/>
  <c r="Q80" i="4"/>
  <c r="R80" i="4" s="1"/>
  <c r="H82" i="4"/>
  <c r="Q82" i="4"/>
  <c r="R82" i="4" s="1"/>
  <c r="AI82" i="4"/>
  <c r="Q85" i="4"/>
  <c r="R85" i="4" s="1"/>
  <c r="Q89" i="4"/>
  <c r="R89" i="4" s="1"/>
  <c r="Q93" i="4"/>
  <c r="R93" i="4" s="1"/>
  <c r="H64" i="4"/>
  <c r="Q75" i="4"/>
  <c r="R75" i="4" s="1"/>
  <c r="Q78" i="4"/>
  <c r="R78" i="4" s="1"/>
  <c r="H84" i="4"/>
  <c r="AI85" i="4"/>
  <c r="H88" i="4"/>
  <c r="AI89" i="4"/>
  <c r="H92" i="4"/>
  <c r="AI93" i="4"/>
  <c r="H96" i="4"/>
  <c r="AI97" i="4"/>
  <c r="H100" i="4"/>
  <c r="AI94" i="4"/>
  <c r="Q97" i="4"/>
  <c r="R97" i="4" s="1"/>
  <c r="AI102" i="4"/>
  <c r="H105" i="4"/>
  <c r="AI106" i="4"/>
  <c r="H109" i="4"/>
  <c r="AI110" i="4"/>
  <c r="H113" i="4"/>
  <c r="AI114" i="4"/>
  <c r="H117" i="4"/>
  <c r="AI118" i="4"/>
  <c r="Q67" i="4"/>
  <c r="R67" i="4" s="1"/>
  <c r="H68" i="4"/>
  <c r="AI90" i="4"/>
  <c r="Q92" i="4"/>
  <c r="R92" i="4" s="1"/>
  <c r="H97" i="4"/>
  <c r="H101" i="4"/>
  <c r="Q105" i="4"/>
  <c r="R105" i="4" s="1"/>
  <c r="Q109" i="4"/>
  <c r="R109" i="4" s="1"/>
  <c r="Q113" i="4"/>
  <c r="R113" i="4" s="1"/>
  <c r="Q117" i="4"/>
  <c r="R117" i="4" s="1"/>
  <c r="Q121" i="4"/>
  <c r="R121" i="4" s="1"/>
  <c r="Q81" i="4"/>
  <c r="R81" i="4" s="1"/>
  <c r="AI86" i="4"/>
  <c r="Q88" i="4"/>
  <c r="R88" i="4" s="1"/>
  <c r="Q96" i="4"/>
  <c r="R96" i="4" s="1"/>
  <c r="Q101" i="4"/>
  <c r="R101" i="4" s="1"/>
  <c r="AI101" i="4"/>
  <c r="H104" i="4"/>
  <c r="AI105" i="4"/>
  <c r="H108" i="4"/>
  <c r="AI109" i="4"/>
  <c r="H112" i="4"/>
  <c r="AI113" i="4"/>
  <c r="H116" i="4"/>
  <c r="AI117" i="4"/>
  <c r="H120" i="4"/>
  <c r="H80" i="4"/>
  <c r="Q84" i="4"/>
  <c r="R84" i="4" s="1"/>
  <c r="Q104" i="4"/>
  <c r="R104" i="4" s="1"/>
  <c r="Q108" i="4"/>
  <c r="R108" i="4" s="1"/>
  <c r="Q112" i="4"/>
  <c r="R112" i="4" s="1"/>
  <c r="Q116" i="4"/>
  <c r="R116" i="4" s="1"/>
  <c r="H89" i="4"/>
  <c r="AI98" i="4"/>
  <c r="Q103" i="4"/>
  <c r="R103" i="4" s="1"/>
  <c r="Q107" i="4"/>
  <c r="R107" i="4" s="1"/>
  <c r="Q111" i="4"/>
  <c r="R111" i="4" s="1"/>
  <c r="Q115" i="4"/>
  <c r="R115" i="4" s="1"/>
  <c r="Q119" i="4"/>
  <c r="R119" i="4" s="1"/>
  <c r="H85" i="4"/>
  <c r="Q95" i="4"/>
  <c r="R95" i="4" s="1"/>
  <c r="Q98" i="4"/>
  <c r="R98" i="4" s="1"/>
  <c r="AI100" i="4"/>
  <c r="H102" i="4"/>
  <c r="AI103" i="4"/>
  <c r="H106" i="4"/>
  <c r="AI107" i="4"/>
  <c r="H110" i="4"/>
  <c r="AI111" i="4"/>
  <c r="H114" i="4"/>
  <c r="AI115" i="4"/>
  <c r="H118" i="4"/>
  <c r="AI119" i="4"/>
  <c r="H122" i="4"/>
  <c r="AI123" i="4"/>
  <c r="H103" i="4"/>
  <c r="H107" i="4"/>
  <c r="H111" i="4"/>
  <c r="H115" i="4"/>
  <c r="Q118" i="4"/>
  <c r="R118" i="4" s="1"/>
  <c r="Q120" i="4"/>
  <c r="R120" i="4" s="1"/>
  <c r="Q122" i="4"/>
  <c r="R122" i="4" s="1"/>
  <c r="Q127" i="4"/>
  <c r="R127" i="4" s="1"/>
  <c r="Q131" i="4"/>
  <c r="R131" i="4" s="1"/>
  <c r="Q135" i="4"/>
  <c r="R135" i="4" s="1"/>
  <c r="Q139" i="4"/>
  <c r="R139" i="4" s="1"/>
  <c r="Q69" i="4"/>
  <c r="R69" i="4" s="1"/>
  <c r="Q100" i="4"/>
  <c r="R100" i="4" s="1"/>
  <c r="AI121" i="4"/>
  <c r="H126" i="4"/>
  <c r="AI127" i="4"/>
  <c r="H130" i="4"/>
  <c r="AI131" i="4"/>
  <c r="H134" i="4"/>
  <c r="AI135" i="4"/>
  <c r="H138" i="4"/>
  <c r="AI139" i="4"/>
  <c r="H142" i="4"/>
  <c r="AI143" i="4"/>
  <c r="H146" i="4"/>
  <c r="AI147" i="4"/>
  <c r="AI61" i="4"/>
  <c r="H124" i="4"/>
  <c r="Q124" i="4"/>
  <c r="R124" i="4" s="1"/>
  <c r="AI124" i="4"/>
  <c r="Q126" i="4"/>
  <c r="R126" i="4" s="1"/>
  <c r="Q130" i="4"/>
  <c r="R130" i="4" s="1"/>
  <c r="Q134" i="4"/>
  <c r="R134" i="4" s="1"/>
  <c r="Q138" i="4"/>
  <c r="R138" i="4" s="1"/>
  <c r="H60" i="4"/>
  <c r="Q99" i="4"/>
  <c r="R99" i="4" s="1"/>
  <c r="H119" i="4"/>
  <c r="AI126" i="4"/>
  <c r="H129" i="4"/>
  <c r="AI130" i="4"/>
  <c r="H133" i="4"/>
  <c r="AI134" i="4"/>
  <c r="H137" i="4"/>
  <c r="AI138" i="4"/>
  <c r="H141" i="4"/>
  <c r="AI142" i="4"/>
  <c r="H145" i="4"/>
  <c r="AI146" i="4"/>
  <c r="AI104" i="4"/>
  <c r="AI108" i="4"/>
  <c r="AI112" i="4"/>
  <c r="AI116" i="4"/>
  <c r="AI120" i="4"/>
  <c r="H125" i="4"/>
  <c r="Q125" i="4"/>
  <c r="R125" i="4" s="1"/>
  <c r="H128" i="4"/>
  <c r="AI129" i="4"/>
  <c r="H132" i="4"/>
  <c r="AI133" i="4"/>
  <c r="H136" i="4"/>
  <c r="AI137" i="4"/>
  <c r="H140" i="4"/>
  <c r="AI141" i="4"/>
  <c r="H144" i="4"/>
  <c r="AI145" i="4"/>
  <c r="Q102" i="4"/>
  <c r="R102" i="4" s="1"/>
  <c r="Q106" i="4"/>
  <c r="R106" i="4" s="1"/>
  <c r="Q110" i="4"/>
  <c r="R110" i="4" s="1"/>
  <c r="Q114" i="4"/>
  <c r="R114" i="4" s="1"/>
  <c r="AI122" i="4"/>
  <c r="AI125" i="4"/>
  <c r="Q128" i="4"/>
  <c r="R128" i="4" s="1"/>
  <c r="Q132" i="4"/>
  <c r="R132" i="4" s="1"/>
  <c r="Q136" i="4"/>
  <c r="R136" i="4" s="1"/>
  <c r="Q140" i="4"/>
  <c r="R140" i="4" s="1"/>
  <c r="Q144" i="4"/>
  <c r="R144" i="4" s="1"/>
  <c r="H121" i="4"/>
  <c r="Q147" i="4"/>
  <c r="R147" i="4" s="1"/>
  <c r="Q150" i="4"/>
  <c r="R150" i="4" s="1"/>
  <c r="Q154" i="4"/>
  <c r="R154" i="4" s="1"/>
  <c r="Q158" i="4"/>
  <c r="R158" i="4" s="1"/>
  <c r="Q162" i="4"/>
  <c r="R162" i="4" s="1"/>
  <c r="Q166" i="4"/>
  <c r="R166" i="4" s="1"/>
  <c r="Q170" i="4"/>
  <c r="R170" i="4" s="1"/>
  <c r="Q174" i="4"/>
  <c r="R174" i="4" s="1"/>
  <c r="Q178" i="4"/>
  <c r="R178" i="4" s="1"/>
  <c r="Q182" i="4"/>
  <c r="R182" i="4" s="1"/>
  <c r="Q186" i="4"/>
  <c r="R186" i="4" s="1"/>
  <c r="H99" i="4"/>
  <c r="AI128" i="4"/>
  <c r="AI132" i="4"/>
  <c r="AI136" i="4"/>
  <c r="AI140" i="4"/>
  <c r="Q142" i="4"/>
  <c r="R142" i="4" s="1"/>
  <c r="H147" i="4"/>
  <c r="H149" i="4"/>
  <c r="AI150" i="4"/>
  <c r="H153" i="4"/>
  <c r="AI154" i="4"/>
  <c r="H157" i="4"/>
  <c r="AI158" i="4"/>
  <c r="H161" i="4"/>
  <c r="AI162" i="4"/>
  <c r="H165" i="4"/>
  <c r="AI166" i="4"/>
  <c r="H169" i="4"/>
  <c r="AI170" i="4"/>
  <c r="H173" i="4"/>
  <c r="AI174" i="4"/>
  <c r="H177" i="4"/>
  <c r="AI178" i="4"/>
  <c r="H181" i="4"/>
  <c r="AI182" i="4"/>
  <c r="H185" i="4"/>
  <c r="AI186" i="4"/>
  <c r="H189" i="4"/>
  <c r="AI190" i="4"/>
  <c r="H193" i="4"/>
  <c r="AI194" i="4"/>
  <c r="H197" i="4"/>
  <c r="AI198" i="4"/>
  <c r="H93" i="4"/>
  <c r="Q146" i="4"/>
  <c r="R146" i="4" s="1"/>
  <c r="Q149" i="4"/>
  <c r="R149" i="4" s="1"/>
  <c r="Q153" i="4"/>
  <c r="R153" i="4" s="1"/>
  <c r="Q157" i="4"/>
  <c r="R157" i="4" s="1"/>
  <c r="Q161" i="4"/>
  <c r="R161" i="4" s="1"/>
  <c r="Q165" i="4"/>
  <c r="R165" i="4" s="1"/>
  <c r="Q169" i="4"/>
  <c r="R169" i="4" s="1"/>
  <c r="Q173" i="4"/>
  <c r="R173" i="4" s="1"/>
  <c r="Q177" i="4"/>
  <c r="R177" i="4" s="1"/>
  <c r="Q181" i="4"/>
  <c r="R181" i="4" s="1"/>
  <c r="Q185" i="4"/>
  <c r="R185" i="4" s="1"/>
  <c r="Q189" i="4"/>
  <c r="R189" i="4" s="1"/>
  <c r="Q123" i="4"/>
  <c r="R123" i="4" s="1"/>
  <c r="Q129" i="4"/>
  <c r="R129" i="4" s="1"/>
  <c r="Q133" i="4"/>
  <c r="R133" i="4" s="1"/>
  <c r="Q137" i="4"/>
  <c r="R137" i="4" s="1"/>
  <c r="H148" i="4"/>
  <c r="AI149" i="4"/>
  <c r="H152" i="4"/>
  <c r="AI153" i="4"/>
  <c r="H156" i="4"/>
  <c r="AI157" i="4"/>
  <c r="H160" i="4"/>
  <c r="AI161" i="4"/>
  <c r="H164" i="4"/>
  <c r="AI165" i="4"/>
  <c r="H168" i="4"/>
  <c r="AI169" i="4"/>
  <c r="H172" i="4"/>
  <c r="AI173" i="4"/>
  <c r="H176" i="4"/>
  <c r="AI177" i="4"/>
  <c r="H180" i="4"/>
  <c r="AI181" i="4"/>
  <c r="Q143" i="4"/>
  <c r="R143" i="4" s="1"/>
  <c r="AI144" i="4"/>
  <c r="AI148" i="4"/>
  <c r="H151" i="4"/>
  <c r="AI152" i="4"/>
  <c r="H155" i="4"/>
  <c r="AI156" i="4"/>
  <c r="H159" i="4"/>
  <c r="AI160" i="4"/>
  <c r="H163" i="4"/>
  <c r="AI164" i="4"/>
  <c r="H167" i="4"/>
  <c r="AI168" i="4"/>
  <c r="H171" i="4"/>
  <c r="AI172" i="4"/>
  <c r="H175" i="4"/>
  <c r="AI176" i="4"/>
  <c r="H179" i="4"/>
  <c r="AI180" i="4"/>
  <c r="H183" i="4"/>
  <c r="AI184" i="4"/>
  <c r="H187" i="4"/>
  <c r="AI188" i="4"/>
  <c r="H191" i="4"/>
  <c r="AI192" i="4"/>
  <c r="H195" i="4"/>
  <c r="AI196" i="4"/>
  <c r="H199" i="4"/>
  <c r="H123" i="4"/>
  <c r="Q141" i="4"/>
  <c r="R141" i="4" s="1"/>
  <c r="Q151" i="4"/>
  <c r="R151" i="4" s="1"/>
  <c r="Q155" i="4"/>
  <c r="R155" i="4" s="1"/>
  <c r="Q159" i="4"/>
  <c r="R159" i="4" s="1"/>
  <c r="Q163" i="4"/>
  <c r="R163" i="4" s="1"/>
  <c r="Q167" i="4"/>
  <c r="R167" i="4" s="1"/>
  <c r="Q171" i="4"/>
  <c r="R171" i="4" s="1"/>
  <c r="Q175" i="4"/>
  <c r="R175" i="4" s="1"/>
  <c r="Q179" i="4"/>
  <c r="R179" i="4" s="1"/>
  <c r="Q183" i="4"/>
  <c r="R183" i="4" s="1"/>
  <c r="AI151" i="4"/>
  <c r="AI175" i="4"/>
  <c r="H182" i="4"/>
  <c r="AI183" i="4"/>
  <c r="AI187" i="4"/>
  <c r="H188" i="4"/>
  <c r="H190" i="4"/>
  <c r="Q190" i="4"/>
  <c r="R190" i="4" s="1"/>
  <c r="H192" i="4"/>
  <c r="Q192" i="4"/>
  <c r="R192" i="4" s="1"/>
  <c r="Q193" i="4"/>
  <c r="R193" i="4" s="1"/>
  <c r="AI195" i="4"/>
  <c r="AI199" i="4"/>
  <c r="AI189" i="4"/>
  <c r="AI193" i="4"/>
  <c r="H127" i="4"/>
  <c r="Q148" i="4"/>
  <c r="R148" i="4" s="1"/>
  <c r="H150" i="4"/>
  <c r="AI155" i="4"/>
  <c r="AI159" i="4"/>
  <c r="AI163" i="4"/>
  <c r="AI167" i="4"/>
  <c r="AI171" i="4"/>
  <c r="H178" i="4"/>
  <c r="Q180" i="4"/>
  <c r="R180" i="4" s="1"/>
  <c r="AI185" i="4"/>
  <c r="H186" i="4"/>
  <c r="H194" i="4"/>
  <c r="Q194" i="4"/>
  <c r="R194" i="4" s="1"/>
  <c r="Q195" i="4"/>
  <c r="R195" i="4" s="1"/>
  <c r="AI197" i="4"/>
  <c r="H135" i="4"/>
  <c r="H131" i="4"/>
  <c r="Q152" i="4"/>
  <c r="R152" i="4" s="1"/>
  <c r="H154" i="4"/>
  <c r="H174" i="4"/>
  <c r="Q176" i="4"/>
  <c r="R176" i="4" s="1"/>
  <c r="Q187" i="4"/>
  <c r="R187" i="4" s="1"/>
  <c r="H196" i="4"/>
  <c r="Q196" i="4"/>
  <c r="R196" i="4" s="1"/>
  <c r="Q197" i="4"/>
  <c r="R197" i="4" s="1"/>
  <c r="Q156" i="4"/>
  <c r="R156" i="4" s="1"/>
  <c r="H158" i="4"/>
  <c r="Q160" i="4"/>
  <c r="R160" i="4" s="1"/>
  <c r="H162" i="4"/>
  <c r="Q164" i="4"/>
  <c r="R164" i="4" s="1"/>
  <c r="H166" i="4"/>
  <c r="Q168" i="4"/>
  <c r="R168" i="4" s="1"/>
  <c r="H170" i="4"/>
  <c r="Q172" i="4"/>
  <c r="R172" i="4" s="1"/>
  <c r="H198" i="4"/>
  <c r="Q198" i="4"/>
  <c r="R198" i="4" s="1"/>
  <c r="Q199" i="4"/>
  <c r="R199" i="4" s="1"/>
  <c r="H143" i="4"/>
  <c r="Q184" i="4"/>
  <c r="R184" i="4" s="1"/>
  <c r="H184" i="4"/>
  <c r="Q191" i="4"/>
  <c r="R191" i="4" s="1"/>
  <c r="H139" i="4"/>
  <c r="Q145" i="4"/>
  <c r="R145" i="4" s="1"/>
  <c r="Q188" i="4"/>
  <c r="R188" i="4" s="1"/>
  <c r="AI191" i="4"/>
  <c r="AI179" i="4"/>
  <c r="I17" i="4"/>
  <c r="S18" i="4"/>
  <c r="T18" i="4" s="1"/>
  <c r="AJ18" i="4"/>
  <c r="I21" i="4"/>
  <c r="S22" i="4"/>
  <c r="T22" i="4" s="1"/>
  <c r="AJ22" i="4"/>
  <c r="I25" i="4"/>
  <c r="S26" i="4"/>
  <c r="T26" i="4" s="1"/>
  <c r="AJ26" i="4"/>
  <c r="I16" i="4"/>
  <c r="S17" i="4"/>
  <c r="T17" i="4" s="1"/>
  <c r="AJ17" i="4"/>
  <c r="I20" i="4"/>
  <c r="S21" i="4"/>
  <c r="T21" i="4" s="1"/>
  <c r="AJ21" i="4"/>
  <c r="I24" i="4"/>
  <c r="S25" i="4"/>
  <c r="T25" i="4" s="1"/>
  <c r="AJ25" i="4"/>
  <c r="S16" i="4"/>
  <c r="T16" i="4" s="1"/>
  <c r="AJ16" i="4"/>
  <c r="I19" i="4"/>
  <c r="S20" i="4"/>
  <c r="T20" i="4" s="1"/>
  <c r="AJ20" i="4"/>
  <c r="I23" i="4"/>
  <c r="S24" i="4"/>
  <c r="T24" i="4" s="1"/>
  <c r="AJ24" i="4"/>
  <c r="I22" i="4"/>
  <c r="S27" i="4"/>
  <c r="T27" i="4" s="1"/>
  <c r="S28" i="4"/>
  <c r="T28" i="4" s="1"/>
  <c r="AJ29" i="4"/>
  <c r="I30" i="4"/>
  <c r="I35" i="4"/>
  <c r="S36" i="4"/>
  <c r="T36" i="4" s="1"/>
  <c r="AJ36" i="4"/>
  <c r="I39" i="4"/>
  <c r="S40" i="4"/>
  <c r="T40" i="4" s="1"/>
  <c r="AJ40" i="4"/>
  <c r="I43" i="4"/>
  <c r="S44" i="4"/>
  <c r="T44" i="4" s="1"/>
  <c r="AJ44" i="4"/>
  <c r="I47" i="4"/>
  <c r="S48" i="4"/>
  <c r="T48" i="4" s="1"/>
  <c r="AJ48" i="4"/>
  <c r="I51" i="4"/>
  <c r="S52" i="4"/>
  <c r="T52" i="4" s="1"/>
  <c r="AJ52" i="4"/>
  <c r="AJ23" i="4"/>
  <c r="S31" i="4"/>
  <c r="T31" i="4" s="1"/>
  <c r="S19" i="4"/>
  <c r="T19" i="4" s="1"/>
  <c r="I28" i="4"/>
  <c r="AJ32" i="4"/>
  <c r="I34" i="4"/>
  <c r="S35" i="4"/>
  <c r="T35" i="4" s="1"/>
  <c r="AJ35" i="4"/>
  <c r="I38" i="4"/>
  <c r="S39" i="4"/>
  <c r="T39" i="4" s="1"/>
  <c r="AJ39" i="4"/>
  <c r="I42" i="4"/>
  <c r="S43" i="4"/>
  <c r="T43" i="4" s="1"/>
  <c r="AJ43" i="4"/>
  <c r="I46" i="4"/>
  <c r="S47" i="4"/>
  <c r="T47" i="4" s="1"/>
  <c r="AJ47" i="4"/>
  <c r="I50" i="4"/>
  <c r="S51" i="4"/>
  <c r="T51" i="4" s="1"/>
  <c r="AJ51" i="4"/>
  <c r="I54" i="4"/>
  <c r="I18" i="4"/>
  <c r="I27" i="4"/>
  <c r="AJ27" i="4"/>
  <c r="S29" i="4"/>
  <c r="T29" i="4" s="1"/>
  <c r="AJ30" i="4"/>
  <c r="I31" i="4"/>
  <c r="I26" i="4"/>
  <c r="S32" i="4"/>
  <c r="T32" i="4" s="1"/>
  <c r="I33" i="4"/>
  <c r="S34" i="4"/>
  <c r="T34" i="4" s="1"/>
  <c r="AJ34" i="4"/>
  <c r="I37" i="4"/>
  <c r="S38" i="4"/>
  <c r="T38" i="4" s="1"/>
  <c r="AJ38" i="4"/>
  <c r="I41" i="4"/>
  <c r="S42" i="4"/>
  <c r="T42" i="4" s="1"/>
  <c r="AJ42" i="4"/>
  <c r="I45" i="4"/>
  <c r="S46" i="4"/>
  <c r="T46" i="4" s="1"/>
  <c r="AJ46" i="4"/>
  <c r="I49" i="4"/>
  <c r="S50" i="4"/>
  <c r="T50" i="4" s="1"/>
  <c r="AJ50" i="4"/>
  <c r="I53" i="4"/>
  <c r="S54" i="4"/>
  <c r="T54" i="4" s="1"/>
  <c r="AJ19" i="4"/>
  <c r="AJ28" i="4"/>
  <c r="I29" i="4"/>
  <c r="I32" i="4"/>
  <c r="S49" i="4"/>
  <c r="T49" i="4" s="1"/>
  <c r="S55" i="4"/>
  <c r="T55" i="4" s="1"/>
  <c r="S37" i="4"/>
  <c r="T37" i="4" s="1"/>
  <c r="AJ41" i="4"/>
  <c r="I48" i="4"/>
  <c r="AJ54" i="4"/>
  <c r="I55" i="4"/>
  <c r="S59" i="4"/>
  <c r="T59" i="4" s="1"/>
  <c r="AJ59" i="4"/>
  <c r="I62" i="4"/>
  <c r="S63" i="4"/>
  <c r="T63" i="4" s="1"/>
  <c r="AJ63" i="4"/>
  <c r="I66" i="4"/>
  <c r="S67" i="4"/>
  <c r="T67" i="4" s="1"/>
  <c r="AJ67" i="4"/>
  <c r="I70" i="4"/>
  <c r="S71" i="4"/>
  <c r="T71" i="4" s="1"/>
  <c r="AJ71" i="4"/>
  <c r="I74" i="4"/>
  <c r="I36" i="4"/>
  <c r="AJ53" i="4"/>
  <c r="AJ57" i="4"/>
  <c r="I58" i="4"/>
  <c r="S30" i="4"/>
  <c r="T30" i="4" s="1"/>
  <c r="AJ55" i="4"/>
  <c r="I57" i="4"/>
  <c r="I60" i="4"/>
  <c r="S61" i="4"/>
  <c r="T61" i="4" s="1"/>
  <c r="AJ61" i="4"/>
  <c r="I64" i="4"/>
  <c r="S65" i="4"/>
  <c r="T65" i="4" s="1"/>
  <c r="AJ65" i="4"/>
  <c r="I68" i="4"/>
  <c r="S69" i="4"/>
  <c r="T69" i="4" s="1"/>
  <c r="AJ69" i="4"/>
  <c r="I72" i="4"/>
  <c r="S73" i="4"/>
  <c r="T73" i="4" s="1"/>
  <c r="AJ73" i="4"/>
  <c r="I76" i="4"/>
  <c r="S77" i="4"/>
  <c r="T77" i="4" s="1"/>
  <c r="AJ77" i="4"/>
  <c r="I80" i="4"/>
  <c r="S23" i="4"/>
  <c r="T23" i="4" s="1"/>
  <c r="S41" i="4"/>
  <c r="T41" i="4" s="1"/>
  <c r="AJ45" i="4"/>
  <c r="I52" i="4"/>
  <c r="S53" i="4"/>
  <c r="T53" i="4" s="1"/>
  <c r="S56" i="4"/>
  <c r="T56" i="4" s="1"/>
  <c r="I44" i="4"/>
  <c r="S58" i="4"/>
  <c r="T58" i="4" s="1"/>
  <c r="AJ64" i="4"/>
  <c r="AJ66" i="4"/>
  <c r="I69" i="4"/>
  <c r="I71" i="4"/>
  <c r="AJ37" i="4"/>
  <c r="S60" i="4"/>
  <c r="T60" i="4" s="1"/>
  <c r="AJ68" i="4"/>
  <c r="AJ70" i="4"/>
  <c r="I73" i="4"/>
  <c r="I75" i="4"/>
  <c r="S76" i="4"/>
  <c r="T76" i="4" s="1"/>
  <c r="I78" i="4"/>
  <c r="I83" i="4"/>
  <c r="S84" i="4"/>
  <c r="T84" i="4" s="1"/>
  <c r="AJ84" i="4"/>
  <c r="I87" i="4"/>
  <c r="S88" i="4"/>
  <c r="T88" i="4" s="1"/>
  <c r="AJ88" i="4"/>
  <c r="I91" i="4"/>
  <c r="S92" i="4"/>
  <c r="T92" i="4" s="1"/>
  <c r="AJ92" i="4"/>
  <c r="AJ33" i="4"/>
  <c r="S62" i="4"/>
  <c r="T62" i="4" s="1"/>
  <c r="AJ72" i="4"/>
  <c r="AJ74" i="4"/>
  <c r="I40" i="4"/>
  <c r="I56" i="4"/>
  <c r="AJ56" i="4"/>
  <c r="S64" i="4"/>
  <c r="T64" i="4" s="1"/>
  <c r="S66" i="4"/>
  <c r="T66" i="4" s="1"/>
  <c r="AJ75" i="4"/>
  <c r="S79" i="4"/>
  <c r="T79" i="4" s="1"/>
  <c r="S83" i="4"/>
  <c r="T83" i="4" s="1"/>
  <c r="AJ83" i="4"/>
  <c r="I86" i="4"/>
  <c r="S87" i="4"/>
  <c r="T87" i="4" s="1"/>
  <c r="AJ87" i="4"/>
  <c r="I90" i="4"/>
  <c r="S91" i="4"/>
  <c r="T91" i="4" s="1"/>
  <c r="AJ91" i="4"/>
  <c r="I94" i="4"/>
  <c r="S95" i="4"/>
  <c r="T95" i="4" s="1"/>
  <c r="AJ95" i="4"/>
  <c r="S57" i="4"/>
  <c r="T57" i="4" s="1"/>
  <c r="AJ58" i="4"/>
  <c r="I61" i="4"/>
  <c r="S72" i="4"/>
  <c r="T72" i="4" s="1"/>
  <c r="S74" i="4"/>
  <c r="T74" i="4" s="1"/>
  <c r="AJ78" i="4"/>
  <c r="I79" i="4"/>
  <c r="I85" i="4"/>
  <c r="S86" i="4"/>
  <c r="T86" i="4" s="1"/>
  <c r="AJ86" i="4"/>
  <c r="I89" i="4"/>
  <c r="S90" i="4"/>
  <c r="T90" i="4" s="1"/>
  <c r="AJ90" i="4"/>
  <c r="I93" i="4"/>
  <c r="S94" i="4"/>
  <c r="T94" i="4" s="1"/>
  <c r="S45" i="4"/>
  <c r="T45" i="4" s="1"/>
  <c r="AJ49" i="4"/>
  <c r="AJ60" i="4"/>
  <c r="I63" i="4"/>
  <c r="AJ76" i="4"/>
  <c r="I77" i="4"/>
  <c r="S80" i="4"/>
  <c r="T80" i="4" s="1"/>
  <c r="I81" i="4"/>
  <c r="S81" i="4"/>
  <c r="T81" i="4" s="1"/>
  <c r="I82" i="4"/>
  <c r="S82" i="4"/>
  <c r="T82" i="4" s="1"/>
  <c r="AJ82" i="4"/>
  <c r="S75" i="4"/>
  <c r="T75" i="4" s="1"/>
  <c r="S78" i="4"/>
  <c r="T78" i="4" s="1"/>
  <c r="S93" i="4"/>
  <c r="T93" i="4" s="1"/>
  <c r="I95" i="4"/>
  <c r="AJ96" i="4"/>
  <c r="I98" i="4"/>
  <c r="S98" i="4"/>
  <c r="T98" i="4" s="1"/>
  <c r="I99" i="4"/>
  <c r="S99" i="4"/>
  <c r="T99" i="4" s="1"/>
  <c r="S33" i="4"/>
  <c r="T33" i="4" s="1"/>
  <c r="AJ62" i="4"/>
  <c r="I65" i="4"/>
  <c r="AJ80" i="4"/>
  <c r="S89" i="4"/>
  <c r="T89" i="4" s="1"/>
  <c r="AJ94" i="4"/>
  <c r="S97" i="4"/>
  <c r="T97" i="4" s="1"/>
  <c r="I100" i="4"/>
  <c r="S100" i="4"/>
  <c r="T100" i="4" s="1"/>
  <c r="S102" i="4"/>
  <c r="T102" i="4" s="1"/>
  <c r="AJ102" i="4"/>
  <c r="I105" i="4"/>
  <c r="S106" i="4"/>
  <c r="T106" i="4" s="1"/>
  <c r="AJ106" i="4"/>
  <c r="I109" i="4"/>
  <c r="S110" i="4"/>
  <c r="T110" i="4" s="1"/>
  <c r="AJ110" i="4"/>
  <c r="I113" i="4"/>
  <c r="S114" i="4"/>
  <c r="T114" i="4" s="1"/>
  <c r="AJ114" i="4"/>
  <c r="I117" i="4"/>
  <c r="S118" i="4"/>
  <c r="T118" i="4" s="1"/>
  <c r="AJ118" i="4"/>
  <c r="I121" i="4"/>
  <c r="S122" i="4"/>
  <c r="T122" i="4" s="1"/>
  <c r="AJ122" i="4"/>
  <c r="AJ31" i="4"/>
  <c r="S85" i="4"/>
  <c r="T85" i="4" s="1"/>
  <c r="I97" i="4"/>
  <c r="I101" i="4"/>
  <c r="I59" i="4"/>
  <c r="S70" i="4"/>
  <c r="T70" i="4" s="1"/>
  <c r="S96" i="4"/>
  <c r="T96" i="4" s="1"/>
  <c r="S101" i="4"/>
  <c r="T101" i="4" s="1"/>
  <c r="AJ101" i="4"/>
  <c r="I104" i="4"/>
  <c r="S105" i="4"/>
  <c r="T105" i="4" s="1"/>
  <c r="AJ105" i="4"/>
  <c r="I108" i="4"/>
  <c r="S109" i="4"/>
  <c r="T109" i="4" s="1"/>
  <c r="AJ109" i="4"/>
  <c r="I112" i="4"/>
  <c r="S113" i="4"/>
  <c r="T113" i="4" s="1"/>
  <c r="AJ113" i="4"/>
  <c r="I116" i="4"/>
  <c r="S117" i="4"/>
  <c r="T117" i="4" s="1"/>
  <c r="AJ81" i="4"/>
  <c r="AJ89" i="4"/>
  <c r="I92" i="4"/>
  <c r="I103" i="4"/>
  <c r="S104" i="4"/>
  <c r="T104" i="4" s="1"/>
  <c r="AJ104" i="4"/>
  <c r="I107" i="4"/>
  <c r="S108" i="4"/>
  <c r="T108" i="4" s="1"/>
  <c r="AJ108" i="4"/>
  <c r="I111" i="4"/>
  <c r="S112" i="4"/>
  <c r="T112" i="4" s="1"/>
  <c r="AJ112" i="4"/>
  <c r="I115" i="4"/>
  <c r="S116" i="4"/>
  <c r="T116" i="4" s="1"/>
  <c r="AJ116" i="4"/>
  <c r="I119" i="4"/>
  <c r="S120" i="4"/>
  <c r="T120" i="4" s="1"/>
  <c r="AJ120" i="4"/>
  <c r="I123" i="4"/>
  <c r="I67" i="4"/>
  <c r="AJ79" i="4"/>
  <c r="AJ85" i="4"/>
  <c r="I88" i="4"/>
  <c r="AJ98" i="4"/>
  <c r="AJ103" i="4"/>
  <c r="S119" i="4"/>
  <c r="T119" i="4" s="1"/>
  <c r="S123" i="4"/>
  <c r="T123" i="4" s="1"/>
  <c r="I127" i="4"/>
  <c r="S128" i="4"/>
  <c r="T128" i="4" s="1"/>
  <c r="AJ128" i="4"/>
  <c r="I131" i="4"/>
  <c r="S132" i="4"/>
  <c r="T132" i="4" s="1"/>
  <c r="AJ132" i="4"/>
  <c r="I135" i="4"/>
  <c r="S136" i="4"/>
  <c r="T136" i="4" s="1"/>
  <c r="AJ136" i="4"/>
  <c r="I139" i="4"/>
  <c r="S140" i="4"/>
  <c r="T140" i="4" s="1"/>
  <c r="AJ140" i="4"/>
  <c r="I84" i="4"/>
  <c r="I102" i="4"/>
  <c r="I106" i="4"/>
  <c r="AJ107" i="4"/>
  <c r="I110" i="4"/>
  <c r="AJ111" i="4"/>
  <c r="I114" i="4"/>
  <c r="AJ115" i="4"/>
  <c r="I96" i="4"/>
  <c r="I118" i="4"/>
  <c r="AJ121" i="4"/>
  <c r="I122" i="4"/>
  <c r="I126" i="4"/>
  <c r="S127" i="4"/>
  <c r="T127" i="4" s="1"/>
  <c r="AJ127" i="4"/>
  <c r="I130" i="4"/>
  <c r="S131" i="4"/>
  <c r="T131" i="4" s="1"/>
  <c r="AJ131" i="4"/>
  <c r="I134" i="4"/>
  <c r="S135" i="4"/>
  <c r="T135" i="4" s="1"/>
  <c r="AJ135" i="4"/>
  <c r="I138" i="4"/>
  <c r="S139" i="4"/>
  <c r="T139" i="4" s="1"/>
  <c r="AJ139" i="4"/>
  <c r="AJ117" i="4"/>
  <c r="S121" i="4"/>
  <c r="T121" i="4" s="1"/>
  <c r="I124" i="4"/>
  <c r="AJ124" i="4"/>
  <c r="AJ93" i="4"/>
  <c r="AJ100" i="4"/>
  <c r="AJ119" i="4"/>
  <c r="I125" i="4"/>
  <c r="I128" i="4"/>
  <c r="S129" i="4"/>
  <c r="T129" i="4" s="1"/>
  <c r="AJ129" i="4"/>
  <c r="I132" i="4"/>
  <c r="S133" i="4"/>
  <c r="T133" i="4" s="1"/>
  <c r="AJ133" i="4"/>
  <c r="I136" i="4"/>
  <c r="S137" i="4"/>
  <c r="T137" i="4" s="1"/>
  <c r="AJ137" i="4"/>
  <c r="I140" i="4"/>
  <c r="S141" i="4"/>
  <c r="T141" i="4" s="1"/>
  <c r="AJ141" i="4"/>
  <c r="I144" i="4"/>
  <c r="S124" i="4"/>
  <c r="T124" i="4" s="1"/>
  <c r="I141" i="4"/>
  <c r="I143" i="4"/>
  <c r="S144" i="4"/>
  <c r="T144" i="4" s="1"/>
  <c r="AJ146" i="4"/>
  <c r="AJ147" i="4"/>
  <c r="I150" i="4"/>
  <c r="S151" i="4"/>
  <c r="T151" i="4" s="1"/>
  <c r="AJ151" i="4"/>
  <c r="I154" i="4"/>
  <c r="S155" i="4"/>
  <c r="T155" i="4" s="1"/>
  <c r="AJ155" i="4"/>
  <c r="I158" i="4"/>
  <c r="S159" i="4"/>
  <c r="T159" i="4" s="1"/>
  <c r="AJ159" i="4"/>
  <c r="I162" i="4"/>
  <c r="S163" i="4"/>
  <c r="T163" i="4" s="1"/>
  <c r="AJ163" i="4"/>
  <c r="I166" i="4"/>
  <c r="S167" i="4"/>
  <c r="T167" i="4" s="1"/>
  <c r="AJ167" i="4"/>
  <c r="I170" i="4"/>
  <c r="S171" i="4"/>
  <c r="T171" i="4" s="1"/>
  <c r="AJ171" i="4"/>
  <c r="I174" i="4"/>
  <c r="S175" i="4"/>
  <c r="T175" i="4" s="1"/>
  <c r="AJ175" i="4"/>
  <c r="I178" i="4"/>
  <c r="S179" i="4"/>
  <c r="T179" i="4" s="1"/>
  <c r="AJ179" i="4"/>
  <c r="I182" i="4"/>
  <c r="S183" i="4"/>
  <c r="T183" i="4" s="1"/>
  <c r="AJ183" i="4"/>
  <c r="I186" i="4"/>
  <c r="S187" i="4"/>
  <c r="T187" i="4" s="1"/>
  <c r="AJ187" i="4"/>
  <c r="S68" i="4"/>
  <c r="T68" i="4" s="1"/>
  <c r="AJ125" i="4"/>
  <c r="S147" i="4"/>
  <c r="T147" i="4" s="1"/>
  <c r="AJ97" i="4"/>
  <c r="S130" i="4"/>
  <c r="T130" i="4" s="1"/>
  <c r="S134" i="4"/>
  <c r="T134" i="4" s="1"/>
  <c r="S138" i="4"/>
  <c r="T138" i="4" s="1"/>
  <c r="S142" i="4"/>
  <c r="T142" i="4" s="1"/>
  <c r="I147" i="4"/>
  <c r="I149" i="4"/>
  <c r="S150" i="4"/>
  <c r="T150" i="4" s="1"/>
  <c r="AJ150" i="4"/>
  <c r="I153" i="4"/>
  <c r="S154" i="4"/>
  <c r="T154" i="4" s="1"/>
  <c r="AJ154" i="4"/>
  <c r="I157" i="4"/>
  <c r="S158" i="4"/>
  <c r="T158" i="4" s="1"/>
  <c r="AJ158" i="4"/>
  <c r="I161" i="4"/>
  <c r="S162" i="4"/>
  <c r="T162" i="4" s="1"/>
  <c r="AJ162" i="4"/>
  <c r="I165" i="4"/>
  <c r="S166" i="4"/>
  <c r="T166" i="4" s="1"/>
  <c r="AJ166" i="4"/>
  <c r="I169" i="4"/>
  <c r="S170" i="4"/>
  <c r="T170" i="4" s="1"/>
  <c r="AJ170" i="4"/>
  <c r="I173" i="4"/>
  <c r="S174" i="4"/>
  <c r="T174" i="4" s="1"/>
  <c r="AJ174" i="4"/>
  <c r="I177" i="4"/>
  <c r="S178" i="4"/>
  <c r="T178" i="4" s="1"/>
  <c r="AJ178" i="4"/>
  <c r="I181" i="4"/>
  <c r="S182" i="4"/>
  <c r="T182" i="4" s="1"/>
  <c r="AJ182" i="4"/>
  <c r="I185" i="4"/>
  <c r="S186" i="4"/>
  <c r="T186" i="4" s="1"/>
  <c r="AJ186" i="4"/>
  <c r="I189" i="4"/>
  <c r="S190" i="4"/>
  <c r="T190" i="4" s="1"/>
  <c r="S103" i="4"/>
  <c r="T103" i="4" s="1"/>
  <c r="S107" i="4"/>
  <c r="T107" i="4" s="1"/>
  <c r="S111" i="4"/>
  <c r="T111" i="4" s="1"/>
  <c r="S115" i="4"/>
  <c r="T115" i="4" s="1"/>
  <c r="S126" i="4"/>
  <c r="T126" i="4" s="1"/>
  <c r="AJ143" i="4"/>
  <c r="AJ145" i="4"/>
  <c r="S146" i="4"/>
  <c r="T146" i="4" s="1"/>
  <c r="I120" i="4"/>
  <c r="S125" i="4"/>
  <c r="T125" i="4" s="1"/>
  <c r="S145" i="4"/>
  <c r="T145" i="4" s="1"/>
  <c r="AJ126" i="4"/>
  <c r="AJ130" i="4"/>
  <c r="AJ134" i="4"/>
  <c r="AJ138" i="4"/>
  <c r="S143" i="4"/>
  <c r="T143" i="4" s="1"/>
  <c r="AJ144" i="4"/>
  <c r="I145" i="4"/>
  <c r="S148" i="4"/>
  <c r="T148" i="4" s="1"/>
  <c r="AJ148" i="4"/>
  <c r="I151" i="4"/>
  <c r="S152" i="4"/>
  <c r="T152" i="4" s="1"/>
  <c r="AJ152" i="4"/>
  <c r="I155" i="4"/>
  <c r="S156" i="4"/>
  <c r="T156" i="4" s="1"/>
  <c r="AJ156" i="4"/>
  <c r="I159" i="4"/>
  <c r="S160" i="4"/>
  <c r="T160" i="4" s="1"/>
  <c r="AJ160" i="4"/>
  <c r="I163" i="4"/>
  <c r="S164" i="4"/>
  <c r="T164" i="4" s="1"/>
  <c r="AJ164" i="4"/>
  <c r="I167" i="4"/>
  <c r="S168" i="4"/>
  <c r="T168" i="4" s="1"/>
  <c r="AJ168" i="4"/>
  <c r="I171" i="4"/>
  <c r="S172" i="4"/>
  <c r="T172" i="4" s="1"/>
  <c r="AJ172" i="4"/>
  <c r="I175" i="4"/>
  <c r="S176" i="4"/>
  <c r="T176" i="4" s="1"/>
  <c r="AJ176" i="4"/>
  <c r="I179" i="4"/>
  <c r="S180" i="4"/>
  <c r="T180" i="4" s="1"/>
  <c r="AJ180" i="4"/>
  <c r="I183" i="4"/>
  <c r="S184" i="4"/>
  <c r="T184" i="4" s="1"/>
  <c r="AJ184" i="4"/>
  <c r="I142" i="4"/>
  <c r="S149" i="4"/>
  <c r="T149" i="4" s="1"/>
  <c r="S177" i="4"/>
  <c r="T177" i="4" s="1"/>
  <c r="I184" i="4"/>
  <c r="AJ189" i="4"/>
  <c r="AJ192" i="4"/>
  <c r="AJ193" i="4"/>
  <c r="S197" i="4"/>
  <c r="T197" i="4" s="1"/>
  <c r="I137" i="4"/>
  <c r="S153" i="4"/>
  <c r="T153" i="4" s="1"/>
  <c r="S173" i="4"/>
  <c r="T173" i="4" s="1"/>
  <c r="I188" i="4"/>
  <c r="I190" i="4"/>
  <c r="I191" i="4"/>
  <c r="S191" i="4"/>
  <c r="T191" i="4" s="1"/>
  <c r="I192" i="4"/>
  <c r="S192" i="4"/>
  <c r="T192" i="4" s="1"/>
  <c r="AJ194" i="4"/>
  <c r="AJ195" i="4"/>
  <c r="AJ99" i="4"/>
  <c r="AJ153" i="4"/>
  <c r="AJ173" i="4"/>
  <c r="I197" i="4"/>
  <c r="I198" i="4"/>
  <c r="S157" i="4"/>
  <c r="T157" i="4" s="1"/>
  <c r="S161" i="4"/>
  <c r="T161" i="4" s="1"/>
  <c r="S165" i="4"/>
  <c r="T165" i="4" s="1"/>
  <c r="S169" i="4"/>
  <c r="T169" i="4" s="1"/>
  <c r="AJ181" i="4"/>
  <c r="AJ185" i="4"/>
  <c r="I193" i="4"/>
  <c r="S193" i="4"/>
  <c r="T193" i="4" s="1"/>
  <c r="I194" i="4"/>
  <c r="S194" i="4"/>
  <c r="T194" i="4" s="1"/>
  <c r="AJ196" i="4"/>
  <c r="AJ197" i="4"/>
  <c r="AJ149" i="4"/>
  <c r="AJ177" i="4"/>
  <c r="S189" i="4"/>
  <c r="T189" i="4" s="1"/>
  <c r="I195" i="4"/>
  <c r="S195" i="4"/>
  <c r="T195" i="4" s="1"/>
  <c r="I196" i="4"/>
  <c r="S196" i="4"/>
  <c r="T196" i="4" s="1"/>
  <c r="AJ198" i="4"/>
  <c r="S198" i="4"/>
  <c r="T198" i="4" s="1"/>
  <c r="I129" i="4"/>
  <c r="I148" i="4"/>
  <c r="AJ157" i="4"/>
  <c r="AJ161" i="4"/>
  <c r="AJ165" i="4"/>
  <c r="AJ169" i="4"/>
  <c r="I180" i="4"/>
  <c r="I187" i="4"/>
  <c r="AJ188" i="4"/>
  <c r="I199" i="4"/>
  <c r="S199" i="4"/>
  <c r="T199" i="4" s="1"/>
  <c r="AJ199" i="4"/>
  <c r="AJ142" i="4"/>
  <c r="I160" i="4"/>
  <c r="I168" i="4"/>
  <c r="S181" i="4"/>
  <c r="T181" i="4" s="1"/>
  <c r="S188" i="4"/>
  <c r="T188" i="4" s="1"/>
  <c r="AJ190" i="4"/>
  <c r="AJ191" i="4"/>
  <c r="I146" i="4"/>
  <c r="I152" i="4"/>
  <c r="I176" i="4"/>
  <c r="S185" i="4"/>
  <c r="T185" i="4" s="1"/>
  <c r="AJ123" i="4"/>
  <c r="I133" i="4"/>
  <c r="I156" i="4"/>
  <c r="I164" i="4"/>
  <c r="I172" i="4"/>
  <c r="M19" i="4"/>
  <c r="N19" i="4" s="1"/>
  <c r="M23" i="4"/>
  <c r="N23" i="4" s="1"/>
  <c r="M27" i="4"/>
  <c r="N27" i="4" s="1"/>
  <c r="AG16" i="4"/>
  <c r="F19" i="4"/>
  <c r="AG20" i="4"/>
  <c r="F23" i="4"/>
  <c r="AG24" i="4"/>
  <c r="F27" i="4"/>
  <c r="AG28" i="4"/>
  <c r="F31" i="4"/>
  <c r="AG32" i="4"/>
  <c r="M18" i="4"/>
  <c r="N18" i="4" s="1"/>
  <c r="M22" i="4"/>
  <c r="N22" i="4" s="1"/>
  <c r="M26" i="4"/>
  <c r="N26" i="4" s="1"/>
  <c r="F18" i="4"/>
  <c r="AG19" i="4"/>
  <c r="F22" i="4"/>
  <c r="AG23" i="4"/>
  <c r="F26" i="4"/>
  <c r="AG27" i="4"/>
  <c r="F30" i="4"/>
  <c r="AG31" i="4"/>
  <c r="M17" i="4"/>
  <c r="N17" i="4" s="1"/>
  <c r="M21" i="4"/>
  <c r="N21" i="4" s="1"/>
  <c r="M25" i="4"/>
  <c r="N25" i="4" s="1"/>
  <c r="F17" i="4"/>
  <c r="AG18" i="4"/>
  <c r="F21" i="4"/>
  <c r="AG22" i="4"/>
  <c r="F25" i="4"/>
  <c r="AG26" i="4"/>
  <c r="F29" i="4"/>
  <c r="AG30" i="4"/>
  <c r="F33" i="4"/>
  <c r="F16" i="4"/>
  <c r="AG17" i="4"/>
  <c r="F20" i="4"/>
  <c r="AG21" i="4"/>
  <c r="F24" i="4"/>
  <c r="AG25" i="4"/>
  <c r="F28" i="4"/>
  <c r="AG29" i="4"/>
  <c r="F32" i="4"/>
  <c r="F34" i="4"/>
  <c r="AG35" i="4"/>
  <c r="F38" i="4"/>
  <c r="AG39" i="4"/>
  <c r="F42" i="4"/>
  <c r="AG43" i="4"/>
  <c r="F46" i="4"/>
  <c r="AG47" i="4"/>
  <c r="F50" i="4"/>
  <c r="AG51" i="4"/>
  <c r="F54" i="4"/>
  <c r="AG55" i="4"/>
  <c r="F58" i="4"/>
  <c r="M16" i="4"/>
  <c r="N16" i="4" s="1"/>
  <c r="M24" i="4"/>
  <c r="N24" i="4" s="1"/>
  <c r="M29" i="4"/>
  <c r="N29" i="4" s="1"/>
  <c r="M33" i="4"/>
  <c r="N33" i="4" s="1"/>
  <c r="M37" i="4"/>
  <c r="N37" i="4" s="1"/>
  <c r="M41" i="4"/>
  <c r="N41" i="4" s="1"/>
  <c r="M45" i="4"/>
  <c r="N45" i="4" s="1"/>
  <c r="M49" i="4"/>
  <c r="N49" i="4" s="1"/>
  <c r="M53" i="4"/>
  <c r="N53" i="4" s="1"/>
  <c r="M32" i="4"/>
  <c r="N32" i="4" s="1"/>
  <c r="AG34" i="4"/>
  <c r="F37" i="4"/>
  <c r="AG38" i="4"/>
  <c r="F41" i="4"/>
  <c r="AG42" i="4"/>
  <c r="F45" i="4"/>
  <c r="AG46" i="4"/>
  <c r="F49" i="4"/>
  <c r="AG50" i="4"/>
  <c r="F53" i="4"/>
  <c r="AG54" i="4"/>
  <c r="F57" i="4"/>
  <c r="M36" i="4"/>
  <c r="N36" i="4" s="1"/>
  <c r="M40" i="4"/>
  <c r="N40" i="4" s="1"/>
  <c r="M44" i="4"/>
  <c r="N44" i="4" s="1"/>
  <c r="M48" i="4"/>
  <c r="N48" i="4" s="1"/>
  <c r="M52" i="4"/>
  <c r="N52" i="4" s="1"/>
  <c r="M30" i="4"/>
  <c r="N30" i="4" s="1"/>
  <c r="AG33" i="4"/>
  <c r="F36" i="4"/>
  <c r="AG37" i="4"/>
  <c r="F40" i="4"/>
  <c r="AG41" i="4"/>
  <c r="F44" i="4"/>
  <c r="AG45" i="4"/>
  <c r="F48" i="4"/>
  <c r="AG49" i="4"/>
  <c r="F52" i="4"/>
  <c r="AG53" i="4"/>
  <c r="F56" i="4"/>
  <c r="AG57" i="4"/>
  <c r="M20" i="4"/>
  <c r="N20" i="4" s="1"/>
  <c r="M35" i="4"/>
  <c r="N35" i="4" s="1"/>
  <c r="M39" i="4"/>
  <c r="N39" i="4" s="1"/>
  <c r="M43" i="4"/>
  <c r="N43" i="4" s="1"/>
  <c r="M47" i="4"/>
  <c r="N47" i="4" s="1"/>
  <c r="M51" i="4"/>
  <c r="N51" i="4" s="1"/>
  <c r="M28" i="4"/>
  <c r="N28" i="4" s="1"/>
  <c r="F35" i="4"/>
  <c r="AG36" i="4"/>
  <c r="F39" i="4"/>
  <c r="AG40" i="4"/>
  <c r="F43" i="4"/>
  <c r="AG44" i="4"/>
  <c r="F47" i="4"/>
  <c r="AG48" i="4"/>
  <c r="F51" i="4"/>
  <c r="AG52" i="4"/>
  <c r="M57" i="4"/>
  <c r="N57" i="4" s="1"/>
  <c r="AG58" i="4"/>
  <c r="F61" i="4"/>
  <c r="AG62" i="4"/>
  <c r="F65" i="4"/>
  <c r="AG66" i="4"/>
  <c r="F69" i="4"/>
  <c r="AG70" i="4"/>
  <c r="F73" i="4"/>
  <c r="AG74" i="4"/>
  <c r="F77" i="4"/>
  <c r="AG78" i="4"/>
  <c r="M42" i="4"/>
  <c r="N42" i="4" s="1"/>
  <c r="M60" i="4"/>
  <c r="N60" i="4" s="1"/>
  <c r="M64" i="4"/>
  <c r="N64" i="4" s="1"/>
  <c r="M68" i="4"/>
  <c r="N68" i="4" s="1"/>
  <c r="M72" i="4"/>
  <c r="N72" i="4" s="1"/>
  <c r="M56" i="4"/>
  <c r="N56" i="4" s="1"/>
  <c r="AG56" i="4"/>
  <c r="F60" i="4"/>
  <c r="AG61" i="4"/>
  <c r="F64" i="4"/>
  <c r="AG65" i="4"/>
  <c r="F68" i="4"/>
  <c r="AG69" i="4"/>
  <c r="F72" i="4"/>
  <c r="AG73" i="4"/>
  <c r="F76" i="4"/>
  <c r="AG77" i="4"/>
  <c r="F80" i="4"/>
  <c r="AG81" i="4"/>
  <c r="M62" i="4"/>
  <c r="N62" i="4" s="1"/>
  <c r="M66" i="4"/>
  <c r="N66" i="4" s="1"/>
  <c r="M70" i="4"/>
  <c r="N70" i="4" s="1"/>
  <c r="M74" i="4"/>
  <c r="N74" i="4" s="1"/>
  <c r="M78" i="4"/>
  <c r="N78" i="4" s="1"/>
  <c r="M46" i="4"/>
  <c r="N46" i="4" s="1"/>
  <c r="M58" i="4"/>
  <c r="N58" i="4" s="1"/>
  <c r="AG59" i="4"/>
  <c r="F62" i="4"/>
  <c r="AG63" i="4"/>
  <c r="F66" i="4"/>
  <c r="AG67" i="4"/>
  <c r="F70" i="4"/>
  <c r="AG71" i="4"/>
  <c r="F74" i="4"/>
  <c r="AG75" i="4"/>
  <c r="F78" i="4"/>
  <c r="AG79" i="4"/>
  <c r="F82" i="4"/>
  <c r="AG68" i="4"/>
  <c r="F75" i="4"/>
  <c r="M79" i="4"/>
  <c r="N79" i="4" s="1"/>
  <c r="AG83" i="4"/>
  <c r="F86" i="4"/>
  <c r="AG87" i="4"/>
  <c r="F90" i="4"/>
  <c r="AG91" i="4"/>
  <c r="F94" i="4"/>
  <c r="AG95" i="4"/>
  <c r="F98" i="4"/>
  <c r="M38" i="4"/>
  <c r="N38" i="4" s="1"/>
  <c r="M55" i="4"/>
  <c r="N55" i="4" s="1"/>
  <c r="M61" i="4"/>
  <c r="N61" i="4" s="1"/>
  <c r="M63" i="4"/>
  <c r="N63" i="4" s="1"/>
  <c r="AG72" i="4"/>
  <c r="M77" i="4"/>
  <c r="N77" i="4" s="1"/>
  <c r="M81" i="4"/>
  <c r="N81" i="4" s="1"/>
  <c r="M85" i="4"/>
  <c r="N85" i="4" s="1"/>
  <c r="M89" i="4"/>
  <c r="N89" i="4" s="1"/>
  <c r="M93" i="4"/>
  <c r="N93" i="4" s="1"/>
  <c r="M34" i="4"/>
  <c r="N34" i="4" s="1"/>
  <c r="M65" i="4"/>
  <c r="N65" i="4" s="1"/>
  <c r="M67" i="4"/>
  <c r="N67" i="4" s="1"/>
  <c r="M80" i="4"/>
  <c r="N80" i="4" s="1"/>
  <c r="AG80" i="4"/>
  <c r="M82" i="4"/>
  <c r="N82" i="4" s="1"/>
  <c r="F85" i="4"/>
  <c r="AG86" i="4"/>
  <c r="F89" i="4"/>
  <c r="AG90" i="4"/>
  <c r="F93" i="4"/>
  <c r="AG94" i="4"/>
  <c r="F97" i="4"/>
  <c r="AG98" i="4"/>
  <c r="M31" i="4"/>
  <c r="N31" i="4" s="1"/>
  <c r="F59" i="4"/>
  <c r="M69" i="4"/>
  <c r="N69" i="4" s="1"/>
  <c r="M71" i="4"/>
  <c r="N71" i="4" s="1"/>
  <c r="AG82" i="4"/>
  <c r="M84" i="4"/>
  <c r="N84" i="4" s="1"/>
  <c r="M88" i="4"/>
  <c r="N88" i="4" s="1"/>
  <c r="M92" i="4"/>
  <c r="N92" i="4" s="1"/>
  <c r="AG60" i="4"/>
  <c r="F63" i="4"/>
  <c r="AG76" i="4"/>
  <c r="M83" i="4"/>
  <c r="N83" i="4" s="1"/>
  <c r="M87" i="4"/>
  <c r="N87" i="4" s="1"/>
  <c r="M91" i="4"/>
  <c r="N91" i="4" s="1"/>
  <c r="M50" i="4"/>
  <c r="N50" i="4" s="1"/>
  <c r="F55" i="4"/>
  <c r="F67" i="4"/>
  <c r="M76" i="4"/>
  <c r="N76" i="4" s="1"/>
  <c r="F83" i="4"/>
  <c r="AG84" i="4"/>
  <c r="F87" i="4"/>
  <c r="AG88" i="4"/>
  <c r="F91" i="4"/>
  <c r="AG92" i="4"/>
  <c r="F95" i="4"/>
  <c r="AG96" i="4"/>
  <c r="F99" i="4"/>
  <c r="AG100" i="4"/>
  <c r="AG101" i="4"/>
  <c r="F104" i="4"/>
  <c r="AG105" i="4"/>
  <c r="F108" i="4"/>
  <c r="AG109" i="4"/>
  <c r="F112" i="4"/>
  <c r="AG113" i="4"/>
  <c r="F116" i="4"/>
  <c r="AG117" i="4"/>
  <c r="F120" i="4"/>
  <c r="F79" i="4"/>
  <c r="M103" i="4"/>
  <c r="N103" i="4" s="1"/>
  <c r="M107" i="4"/>
  <c r="N107" i="4" s="1"/>
  <c r="M111" i="4"/>
  <c r="N111" i="4" s="1"/>
  <c r="M115" i="4"/>
  <c r="N115" i="4" s="1"/>
  <c r="M119" i="4"/>
  <c r="N119" i="4" s="1"/>
  <c r="F96" i="4"/>
  <c r="F103" i="4"/>
  <c r="AG104" i="4"/>
  <c r="F107" i="4"/>
  <c r="AG108" i="4"/>
  <c r="F111" i="4"/>
  <c r="AG112" i="4"/>
  <c r="F115" i="4"/>
  <c r="AG116" i="4"/>
  <c r="F119" i="4"/>
  <c r="AG120" i="4"/>
  <c r="AG64" i="4"/>
  <c r="AG93" i="4"/>
  <c r="M98" i="4"/>
  <c r="N98" i="4" s="1"/>
  <c r="M102" i="4"/>
  <c r="N102" i="4" s="1"/>
  <c r="M106" i="4"/>
  <c r="N106" i="4" s="1"/>
  <c r="M110" i="4"/>
  <c r="N110" i="4" s="1"/>
  <c r="M114" i="4"/>
  <c r="N114" i="4" s="1"/>
  <c r="M54" i="4"/>
  <c r="N54" i="4" s="1"/>
  <c r="AG85" i="4"/>
  <c r="F88" i="4"/>
  <c r="M90" i="4"/>
  <c r="N90" i="4" s="1"/>
  <c r="M97" i="4"/>
  <c r="N97" i="4" s="1"/>
  <c r="AG97" i="4"/>
  <c r="AG99" i="4"/>
  <c r="M105" i="4"/>
  <c r="N105" i="4" s="1"/>
  <c r="M109" i="4"/>
  <c r="N109" i="4" s="1"/>
  <c r="M113" i="4"/>
  <c r="N113" i="4" s="1"/>
  <c r="M117" i="4"/>
  <c r="N117" i="4" s="1"/>
  <c r="M121" i="4"/>
  <c r="N121" i="4" s="1"/>
  <c r="M59" i="4"/>
  <c r="N59" i="4" s="1"/>
  <c r="F84" i="4"/>
  <c r="M86" i="4"/>
  <c r="N86" i="4" s="1"/>
  <c r="M101" i="4"/>
  <c r="N101" i="4" s="1"/>
  <c r="AG102" i="4"/>
  <c r="F105" i="4"/>
  <c r="AG106" i="4"/>
  <c r="F109" i="4"/>
  <c r="AG110" i="4"/>
  <c r="F113" i="4"/>
  <c r="AG114" i="4"/>
  <c r="F117" i="4"/>
  <c r="AG118" i="4"/>
  <c r="F121" i="4"/>
  <c r="AG122" i="4"/>
  <c r="F125" i="4"/>
  <c r="M100" i="4"/>
  <c r="N100" i="4" s="1"/>
  <c r="F102" i="4"/>
  <c r="F106" i="4"/>
  <c r="AG107" i="4"/>
  <c r="F110" i="4"/>
  <c r="AG111" i="4"/>
  <c r="F114" i="4"/>
  <c r="AG115" i="4"/>
  <c r="AG121" i="4"/>
  <c r="F124" i="4"/>
  <c r="AG124" i="4"/>
  <c r="M129" i="4"/>
  <c r="N129" i="4" s="1"/>
  <c r="M133" i="4"/>
  <c r="N133" i="4" s="1"/>
  <c r="M137" i="4"/>
  <c r="N137" i="4" s="1"/>
  <c r="M95" i="4"/>
  <c r="N95" i="4" s="1"/>
  <c r="M104" i="4"/>
  <c r="N104" i="4" s="1"/>
  <c r="M108" i="4"/>
  <c r="N108" i="4" s="1"/>
  <c r="M112" i="4"/>
  <c r="N112" i="4" s="1"/>
  <c r="M116" i="4"/>
  <c r="N116" i="4" s="1"/>
  <c r="F118" i="4"/>
  <c r="F122" i="4"/>
  <c r="AG126" i="4"/>
  <c r="F129" i="4"/>
  <c r="AG130" i="4"/>
  <c r="F133" i="4"/>
  <c r="AG134" i="4"/>
  <c r="F137" i="4"/>
  <c r="AG138" i="4"/>
  <c r="F141" i="4"/>
  <c r="AG142" i="4"/>
  <c r="F145" i="4"/>
  <c r="AG146" i="4"/>
  <c r="M99" i="4"/>
  <c r="N99" i="4" s="1"/>
  <c r="M125" i="4"/>
  <c r="N125" i="4" s="1"/>
  <c r="M128" i="4"/>
  <c r="N128" i="4" s="1"/>
  <c r="M132" i="4"/>
  <c r="N132" i="4" s="1"/>
  <c r="M136" i="4"/>
  <c r="N136" i="4" s="1"/>
  <c r="M140" i="4"/>
  <c r="N140" i="4" s="1"/>
  <c r="M73" i="4"/>
  <c r="N73" i="4" s="1"/>
  <c r="F81" i="4"/>
  <c r="F101" i="4"/>
  <c r="M123" i="4"/>
  <c r="N123" i="4" s="1"/>
  <c r="F128" i="4"/>
  <c r="AG129" i="4"/>
  <c r="F132" i="4"/>
  <c r="AG133" i="4"/>
  <c r="F136" i="4"/>
  <c r="AG137" i="4"/>
  <c r="F140" i="4"/>
  <c r="AG141" i="4"/>
  <c r="F144" i="4"/>
  <c r="AG145" i="4"/>
  <c r="M75" i="4"/>
  <c r="N75" i="4" s="1"/>
  <c r="F92" i="4"/>
  <c r="M94" i="4"/>
  <c r="N94" i="4" s="1"/>
  <c r="M96" i="4"/>
  <c r="N96" i="4" s="1"/>
  <c r="F100" i="4"/>
  <c r="F123" i="4"/>
  <c r="AG123" i="4"/>
  <c r="F127" i="4"/>
  <c r="AG128" i="4"/>
  <c r="F131" i="4"/>
  <c r="AG132" i="4"/>
  <c r="F135" i="4"/>
  <c r="AG136" i="4"/>
  <c r="F139" i="4"/>
  <c r="AG140" i="4"/>
  <c r="F143" i="4"/>
  <c r="AG144" i="4"/>
  <c r="F147" i="4"/>
  <c r="AG89" i="4"/>
  <c r="M118" i="4"/>
  <c r="N118" i="4" s="1"/>
  <c r="M122" i="4"/>
  <c r="N122" i="4" s="1"/>
  <c r="M124" i="4"/>
  <c r="N124" i="4" s="1"/>
  <c r="M126" i="4"/>
  <c r="N126" i="4" s="1"/>
  <c r="M130" i="4"/>
  <c r="N130" i="4" s="1"/>
  <c r="M134" i="4"/>
  <c r="N134" i="4" s="1"/>
  <c r="M138" i="4"/>
  <c r="N138" i="4" s="1"/>
  <c r="M142" i="4"/>
  <c r="N142" i="4" s="1"/>
  <c r="AG119" i="4"/>
  <c r="M120" i="4"/>
  <c r="N120" i="4" s="1"/>
  <c r="AG125" i="4"/>
  <c r="M148" i="4"/>
  <c r="N148" i="4" s="1"/>
  <c r="M152" i="4"/>
  <c r="N152" i="4" s="1"/>
  <c r="M156" i="4"/>
  <c r="N156" i="4" s="1"/>
  <c r="M160" i="4"/>
  <c r="N160" i="4" s="1"/>
  <c r="M164" i="4"/>
  <c r="N164" i="4" s="1"/>
  <c r="M168" i="4"/>
  <c r="N168" i="4" s="1"/>
  <c r="M172" i="4"/>
  <c r="N172" i="4" s="1"/>
  <c r="M176" i="4"/>
  <c r="N176" i="4" s="1"/>
  <c r="M180" i="4"/>
  <c r="N180" i="4" s="1"/>
  <c r="M184" i="4"/>
  <c r="N184" i="4" s="1"/>
  <c r="M188" i="4"/>
  <c r="N188" i="4" s="1"/>
  <c r="AG143" i="4"/>
  <c r="F148" i="4"/>
  <c r="AG149" i="4"/>
  <c r="F152" i="4"/>
  <c r="AG153" i="4"/>
  <c r="F156" i="4"/>
  <c r="AG157" i="4"/>
  <c r="F160" i="4"/>
  <c r="AG161" i="4"/>
  <c r="F164" i="4"/>
  <c r="AG165" i="4"/>
  <c r="F168" i="4"/>
  <c r="AG169" i="4"/>
  <c r="F172" i="4"/>
  <c r="AG173" i="4"/>
  <c r="F176" i="4"/>
  <c r="AG177" i="4"/>
  <c r="F180" i="4"/>
  <c r="AG181" i="4"/>
  <c r="F184" i="4"/>
  <c r="AG185" i="4"/>
  <c r="F188" i="4"/>
  <c r="AG189" i="4"/>
  <c r="F192" i="4"/>
  <c r="AG193" i="4"/>
  <c r="F196" i="4"/>
  <c r="AG197" i="4"/>
  <c r="F142" i="4"/>
  <c r="M145" i="4"/>
  <c r="N145" i="4" s="1"/>
  <c r="F146" i="4"/>
  <c r="M151" i="4"/>
  <c r="N151" i="4" s="1"/>
  <c r="M155" i="4"/>
  <c r="N155" i="4" s="1"/>
  <c r="M159" i="4"/>
  <c r="N159" i="4" s="1"/>
  <c r="M163" i="4"/>
  <c r="N163" i="4" s="1"/>
  <c r="M167" i="4"/>
  <c r="N167" i="4" s="1"/>
  <c r="M171" i="4"/>
  <c r="N171" i="4" s="1"/>
  <c r="M175" i="4"/>
  <c r="N175" i="4" s="1"/>
  <c r="M179" i="4"/>
  <c r="N179" i="4" s="1"/>
  <c r="M183" i="4"/>
  <c r="N183" i="4" s="1"/>
  <c r="M187" i="4"/>
  <c r="N187" i="4" s="1"/>
  <c r="F71" i="4"/>
  <c r="AG127" i="4"/>
  <c r="AG131" i="4"/>
  <c r="AG135" i="4"/>
  <c r="AG139" i="4"/>
  <c r="M143" i="4"/>
  <c r="N143" i="4" s="1"/>
  <c r="AG148" i="4"/>
  <c r="F151" i="4"/>
  <c r="AG152" i="4"/>
  <c r="F155" i="4"/>
  <c r="AG156" i="4"/>
  <c r="F159" i="4"/>
  <c r="AG160" i="4"/>
  <c r="F163" i="4"/>
  <c r="AG164" i="4"/>
  <c r="F167" i="4"/>
  <c r="AG168" i="4"/>
  <c r="F171" i="4"/>
  <c r="AG172" i="4"/>
  <c r="F175" i="4"/>
  <c r="AG176" i="4"/>
  <c r="F179" i="4"/>
  <c r="AG180" i="4"/>
  <c r="M144" i="4"/>
  <c r="N144" i="4" s="1"/>
  <c r="M147" i="4"/>
  <c r="N147" i="4" s="1"/>
  <c r="F150" i="4"/>
  <c r="AG151" i="4"/>
  <c r="F154" i="4"/>
  <c r="AG155" i="4"/>
  <c r="F158" i="4"/>
  <c r="AG159" i="4"/>
  <c r="F162" i="4"/>
  <c r="AG163" i="4"/>
  <c r="F166" i="4"/>
  <c r="AG167" i="4"/>
  <c r="F170" i="4"/>
  <c r="AG171" i="4"/>
  <c r="F174" i="4"/>
  <c r="AG175" i="4"/>
  <c r="F178" i="4"/>
  <c r="AG179" i="4"/>
  <c r="F182" i="4"/>
  <c r="AG183" i="4"/>
  <c r="F186" i="4"/>
  <c r="AG187" i="4"/>
  <c r="F190" i="4"/>
  <c r="AG191" i="4"/>
  <c r="F194" i="4"/>
  <c r="AG195" i="4"/>
  <c r="F198" i="4"/>
  <c r="AG103" i="4"/>
  <c r="F130" i="4"/>
  <c r="F134" i="4"/>
  <c r="F138" i="4"/>
  <c r="AG147" i="4"/>
  <c r="M149" i="4"/>
  <c r="N149" i="4" s="1"/>
  <c r="M153" i="4"/>
  <c r="N153" i="4" s="1"/>
  <c r="M157" i="4"/>
  <c r="N157" i="4" s="1"/>
  <c r="M161" i="4"/>
  <c r="N161" i="4" s="1"/>
  <c r="M165" i="4"/>
  <c r="N165" i="4" s="1"/>
  <c r="M169" i="4"/>
  <c r="N169" i="4" s="1"/>
  <c r="M173" i="4"/>
  <c r="N173" i="4" s="1"/>
  <c r="M177" i="4"/>
  <c r="N177" i="4" s="1"/>
  <c r="M181" i="4"/>
  <c r="N181" i="4" s="1"/>
  <c r="M185" i="4"/>
  <c r="N185" i="4" s="1"/>
  <c r="F126" i="4"/>
  <c r="AG182" i="4"/>
  <c r="F193" i="4"/>
  <c r="AG196" i="4"/>
  <c r="M198" i="4"/>
  <c r="N198" i="4" s="1"/>
  <c r="M199" i="4"/>
  <c r="N199" i="4" s="1"/>
  <c r="M197" i="4"/>
  <c r="N197" i="4" s="1"/>
  <c r="M139" i="4"/>
  <c r="N139" i="4" s="1"/>
  <c r="M146" i="4"/>
  <c r="N146" i="4" s="1"/>
  <c r="AG150" i="4"/>
  <c r="AG178" i="4"/>
  <c r="AG184" i="4"/>
  <c r="F185" i="4"/>
  <c r="F195" i="4"/>
  <c r="AG198" i="4"/>
  <c r="M127" i="4"/>
  <c r="N127" i="4" s="1"/>
  <c r="F149" i="4"/>
  <c r="AG154" i="4"/>
  <c r="AG174" i="4"/>
  <c r="F197" i="4"/>
  <c r="AG199" i="4"/>
  <c r="F177" i="4"/>
  <c r="M182" i="4"/>
  <c r="N182" i="4" s="1"/>
  <c r="M191" i="4"/>
  <c r="N191" i="4" s="1"/>
  <c r="AG158" i="4"/>
  <c r="AG162" i="4"/>
  <c r="AG166" i="4"/>
  <c r="AG170" i="4"/>
  <c r="F181" i="4"/>
  <c r="F187" i="4"/>
  <c r="AG188" i="4"/>
  <c r="F199" i="4"/>
  <c r="AG186" i="4"/>
  <c r="F189" i="4"/>
  <c r="AG194" i="4"/>
  <c r="M131" i="4"/>
  <c r="N131" i="4" s="1"/>
  <c r="M150" i="4"/>
  <c r="N150" i="4" s="1"/>
  <c r="F153" i="4"/>
  <c r="F173" i="4"/>
  <c r="M178" i="4"/>
  <c r="N178" i="4" s="1"/>
  <c r="M186" i="4"/>
  <c r="N186" i="4" s="1"/>
  <c r="M190" i="4"/>
  <c r="N190" i="4" s="1"/>
  <c r="AG190" i="4"/>
  <c r="M192" i="4"/>
  <c r="N192" i="4" s="1"/>
  <c r="M193" i="4"/>
  <c r="N193" i="4" s="1"/>
  <c r="M135" i="4"/>
  <c r="N135" i="4" s="1"/>
  <c r="M141" i="4"/>
  <c r="N141" i="4" s="1"/>
  <c r="M162" i="4"/>
  <c r="N162" i="4" s="1"/>
  <c r="M170" i="4"/>
  <c r="N170" i="4" s="1"/>
  <c r="M189" i="4"/>
  <c r="N189" i="4" s="1"/>
  <c r="M196" i="4"/>
  <c r="N196" i="4" s="1"/>
  <c r="M154" i="4"/>
  <c r="N154" i="4" s="1"/>
  <c r="F157" i="4"/>
  <c r="F161" i="4"/>
  <c r="F165" i="4"/>
  <c r="F169" i="4"/>
  <c r="M174" i="4"/>
  <c r="N174" i="4" s="1"/>
  <c r="F183" i="4"/>
  <c r="AG192" i="4"/>
  <c r="M194" i="4"/>
  <c r="N194" i="4" s="1"/>
  <c r="M195" i="4"/>
  <c r="N195" i="4" s="1"/>
  <c r="M158" i="4"/>
  <c r="N158" i="4" s="1"/>
  <c r="M166" i="4"/>
  <c r="N166" i="4" s="1"/>
  <c r="F191" i="4"/>
  <c r="G16" i="4"/>
  <c r="O16" i="4"/>
  <c r="P16" i="4" s="1"/>
  <c r="AH17" i="4"/>
  <c r="G20" i="4"/>
  <c r="O20" i="4"/>
  <c r="P20" i="4" s="1"/>
  <c r="AH21" i="4"/>
  <c r="G24" i="4"/>
  <c r="O24" i="4"/>
  <c r="P24" i="4" s="1"/>
  <c r="AH25" i="4"/>
  <c r="AH16" i="4"/>
  <c r="G19" i="4"/>
  <c r="O19" i="4"/>
  <c r="P19" i="4" s="1"/>
  <c r="AH20" i="4"/>
  <c r="G23" i="4"/>
  <c r="O23" i="4"/>
  <c r="P23" i="4" s="1"/>
  <c r="AH24" i="4"/>
  <c r="G27" i="4"/>
  <c r="O27" i="4"/>
  <c r="P27" i="4" s="1"/>
  <c r="G18" i="4"/>
  <c r="O18" i="4"/>
  <c r="P18" i="4" s="1"/>
  <c r="AH19" i="4"/>
  <c r="G22" i="4"/>
  <c r="O22" i="4"/>
  <c r="P22" i="4" s="1"/>
  <c r="AH23" i="4"/>
  <c r="G17" i="4"/>
  <c r="G25" i="4"/>
  <c r="O26" i="4"/>
  <c r="P26" i="4" s="1"/>
  <c r="AH29" i="4"/>
  <c r="G30" i="4"/>
  <c r="O31" i="4"/>
  <c r="P31" i="4" s="1"/>
  <c r="AH32" i="4"/>
  <c r="G34" i="4"/>
  <c r="O34" i="4"/>
  <c r="P34" i="4" s="1"/>
  <c r="AH35" i="4"/>
  <c r="G38" i="4"/>
  <c r="O38" i="4"/>
  <c r="P38" i="4" s="1"/>
  <c r="AH39" i="4"/>
  <c r="G42" i="4"/>
  <c r="O42" i="4"/>
  <c r="P42" i="4" s="1"/>
  <c r="AH43" i="4"/>
  <c r="G46" i="4"/>
  <c r="O46" i="4"/>
  <c r="P46" i="4" s="1"/>
  <c r="AH47" i="4"/>
  <c r="G50" i="4"/>
  <c r="O50" i="4"/>
  <c r="P50" i="4" s="1"/>
  <c r="AH51" i="4"/>
  <c r="G28" i="4"/>
  <c r="O29" i="4"/>
  <c r="P29" i="4" s="1"/>
  <c r="O17" i="4"/>
  <c r="P17" i="4" s="1"/>
  <c r="AH18" i="4"/>
  <c r="O25" i="4"/>
  <c r="P25" i="4" s="1"/>
  <c r="AH27" i="4"/>
  <c r="AH30" i="4"/>
  <c r="G31" i="4"/>
  <c r="O32" i="4"/>
  <c r="P32" i="4" s="1"/>
  <c r="G33" i="4"/>
  <c r="O33" i="4"/>
  <c r="P33" i="4" s="1"/>
  <c r="AH34" i="4"/>
  <c r="G37" i="4"/>
  <c r="O37" i="4"/>
  <c r="P37" i="4" s="1"/>
  <c r="AH38" i="4"/>
  <c r="G41" i="4"/>
  <c r="O41" i="4"/>
  <c r="P41" i="4" s="1"/>
  <c r="AH42" i="4"/>
  <c r="G45" i="4"/>
  <c r="O45" i="4"/>
  <c r="P45" i="4" s="1"/>
  <c r="AH46" i="4"/>
  <c r="G49" i="4"/>
  <c r="O49" i="4"/>
  <c r="P49" i="4" s="1"/>
  <c r="AH50" i="4"/>
  <c r="G53" i="4"/>
  <c r="O53" i="4"/>
  <c r="P53" i="4" s="1"/>
  <c r="AH54" i="4"/>
  <c r="G21" i="4"/>
  <c r="G26" i="4"/>
  <c r="AH26" i="4"/>
  <c r="AH28" i="4"/>
  <c r="G29" i="4"/>
  <c r="O30" i="4"/>
  <c r="P30" i="4" s="1"/>
  <c r="AH33" i="4"/>
  <c r="G36" i="4"/>
  <c r="O36" i="4"/>
  <c r="P36" i="4" s="1"/>
  <c r="AH37" i="4"/>
  <c r="G40" i="4"/>
  <c r="O40" i="4"/>
  <c r="P40" i="4" s="1"/>
  <c r="AH41" i="4"/>
  <c r="G44" i="4"/>
  <c r="O44" i="4"/>
  <c r="P44" i="4" s="1"/>
  <c r="AH45" i="4"/>
  <c r="G48" i="4"/>
  <c r="O48" i="4"/>
  <c r="P48" i="4" s="1"/>
  <c r="AH49" i="4"/>
  <c r="G52" i="4"/>
  <c r="O52" i="4"/>
  <c r="P52" i="4" s="1"/>
  <c r="AH53" i="4"/>
  <c r="AH31" i="4"/>
  <c r="G32" i="4"/>
  <c r="G43" i="4"/>
  <c r="O47" i="4"/>
  <c r="P47" i="4" s="1"/>
  <c r="AH48" i="4"/>
  <c r="G55" i="4"/>
  <c r="AH57" i="4"/>
  <c r="O35" i="4"/>
  <c r="P35" i="4" s="1"/>
  <c r="AH36" i="4"/>
  <c r="O57" i="4"/>
  <c r="P57" i="4" s="1"/>
  <c r="G58" i="4"/>
  <c r="AH58" i="4"/>
  <c r="G61" i="4"/>
  <c r="O61" i="4"/>
  <c r="P61" i="4" s="1"/>
  <c r="AH62" i="4"/>
  <c r="G65" i="4"/>
  <c r="O65" i="4"/>
  <c r="P65" i="4" s="1"/>
  <c r="AH66" i="4"/>
  <c r="G69" i="4"/>
  <c r="O69" i="4"/>
  <c r="P69" i="4" s="1"/>
  <c r="AH70" i="4"/>
  <c r="G73" i="4"/>
  <c r="O73" i="4"/>
  <c r="P73" i="4" s="1"/>
  <c r="AH74" i="4"/>
  <c r="O21" i="4"/>
  <c r="P21" i="4" s="1"/>
  <c r="G51" i="4"/>
  <c r="G47" i="4"/>
  <c r="O51" i="4"/>
  <c r="P51" i="4" s="1"/>
  <c r="AH52" i="4"/>
  <c r="G56" i="4"/>
  <c r="G59" i="4"/>
  <c r="O59" i="4"/>
  <c r="P59" i="4" s="1"/>
  <c r="AH60" i="4"/>
  <c r="G63" i="4"/>
  <c r="O63" i="4"/>
  <c r="P63" i="4" s="1"/>
  <c r="AH64" i="4"/>
  <c r="G67" i="4"/>
  <c r="O67" i="4"/>
  <c r="P67" i="4" s="1"/>
  <c r="AH68" i="4"/>
  <c r="G71" i="4"/>
  <c r="O71" i="4"/>
  <c r="P71" i="4" s="1"/>
  <c r="AH72" i="4"/>
  <c r="G75" i="4"/>
  <c r="O75" i="4"/>
  <c r="P75" i="4" s="1"/>
  <c r="AH76" i="4"/>
  <c r="G79" i="4"/>
  <c r="O79" i="4"/>
  <c r="P79" i="4" s="1"/>
  <c r="G35" i="4"/>
  <c r="O39" i="4"/>
  <c r="P39" i="4" s="1"/>
  <c r="AH40" i="4"/>
  <c r="O55" i="4"/>
  <c r="P55" i="4" s="1"/>
  <c r="AH22" i="4"/>
  <c r="G39" i="4"/>
  <c r="O43" i="4"/>
  <c r="P43" i="4" s="1"/>
  <c r="G54" i="4"/>
  <c r="AH69" i="4"/>
  <c r="AH71" i="4"/>
  <c r="G74" i="4"/>
  <c r="AH77" i="4"/>
  <c r="G78" i="4"/>
  <c r="O28" i="4"/>
  <c r="P28" i="4" s="1"/>
  <c r="G57" i="4"/>
  <c r="O62" i="4"/>
  <c r="P62" i="4" s="1"/>
  <c r="O64" i="4"/>
  <c r="P64" i="4" s="1"/>
  <c r="AH73" i="4"/>
  <c r="AH83" i="4"/>
  <c r="G86" i="4"/>
  <c r="O86" i="4"/>
  <c r="P86" i="4" s="1"/>
  <c r="AH87" i="4"/>
  <c r="G90" i="4"/>
  <c r="O90" i="4"/>
  <c r="P90" i="4" s="1"/>
  <c r="AH91" i="4"/>
  <c r="G94" i="4"/>
  <c r="O94" i="4"/>
  <c r="P94" i="4" s="1"/>
  <c r="AH56" i="4"/>
  <c r="O66" i="4"/>
  <c r="P66" i="4" s="1"/>
  <c r="O68" i="4"/>
  <c r="P68" i="4" s="1"/>
  <c r="AH75" i="4"/>
  <c r="G76" i="4"/>
  <c r="O77" i="4"/>
  <c r="P77" i="4" s="1"/>
  <c r="AH81" i="4"/>
  <c r="G60" i="4"/>
  <c r="O70" i="4"/>
  <c r="P70" i="4" s="1"/>
  <c r="O72" i="4"/>
  <c r="P72" i="4" s="1"/>
  <c r="O80" i="4"/>
  <c r="P80" i="4" s="1"/>
  <c r="AH80" i="4"/>
  <c r="O81" i="4"/>
  <c r="P81" i="4" s="1"/>
  <c r="O82" i="4"/>
  <c r="P82" i="4" s="1"/>
  <c r="G85" i="4"/>
  <c r="O85" i="4"/>
  <c r="P85" i="4" s="1"/>
  <c r="AH86" i="4"/>
  <c r="G89" i="4"/>
  <c r="O89" i="4"/>
  <c r="P89" i="4" s="1"/>
  <c r="AH90" i="4"/>
  <c r="G93" i="4"/>
  <c r="O93" i="4"/>
  <c r="P93" i="4" s="1"/>
  <c r="AH94" i="4"/>
  <c r="O54" i="4"/>
  <c r="P54" i="4" s="1"/>
  <c r="G62" i="4"/>
  <c r="G64" i="4"/>
  <c r="G77" i="4"/>
  <c r="O78" i="4"/>
  <c r="P78" i="4" s="1"/>
  <c r="G81" i="4"/>
  <c r="G84" i="4"/>
  <c r="O84" i="4"/>
  <c r="P84" i="4" s="1"/>
  <c r="AH85" i="4"/>
  <c r="G88" i="4"/>
  <c r="O88" i="4"/>
  <c r="P88" i="4" s="1"/>
  <c r="AH89" i="4"/>
  <c r="G92" i="4"/>
  <c r="O92" i="4"/>
  <c r="P92" i="4" s="1"/>
  <c r="AH93" i="4"/>
  <c r="AH55" i="4"/>
  <c r="O56" i="4"/>
  <c r="P56" i="4" s="1"/>
  <c r="AH61" i="4"/>
  <c r="AH63" i="4"/>
  <c r="G66" i="4"/>
  <c r="G68" i="4"/>
  <c r="AH79" i="4"/>
  <c r="G80" i="4"/>
  <c r="G83" i="4"/>
  <c r="G97" i="4"/>
  <c r="G100" i="4"/>
  <c r="G101" i="4"/>
  <c r="O101" i="4"/>
  <c r="P101" i="4" s="1"/>
  <c r="AH59" i="4"/>
  <c r="O96" i="4"/>
  <c r="P96" i="4" s="1"/>
  <c r="AH101" i="4"/>
  <c r="G104" i="4"/>
  <c r="O104" i="4"/>
  <c r="P104" i="4" s="1"/>
  <c r="AH105" i="4"/>
  <c r="G108" i="4"/>
  <c r="O108" i="4"/>
  <c r="P108" i="4" s="1"/>
  <c r="AH109" i="4"/>
  <c r="G112" i="4"/>
  <c r="O112" i="4"/>
  <c r="P112" i="4" s="1"/>
  <c r="AH113" i="4"/>
  <c r="G116" i="4"/>
  <c r="O116" i="4"/>
  <c r="P116" i="4" s="1"/>
  <c r="AH117" i="4"/>
  <c r="G120" i="4"/>
  <c r="O120" i="4"/>
  <c r="P120" i="4" s="1"/>
  <c r="AH121" i="4"/>
  <c r="O60" i="4"/>
  <c r="P60" i="4" s="1"/>
  <c r="O76" i="4"/>
  <c r="P76" i="4" s="1"/>
  <c r="O91" i="4"/>
  <c r="P91" i="4" s="1"/>
  <c r="O58" i="4"/>
  <c r="P58" i="4" s="1"/>
  <c r="G82" i="4"/>
  <c r="AH82" i="4"/>
  <c r="O87" i="4"/>
  <c r="P87" i="4" s="1"/>
  <c r="AH95" i="4"/>
  <c r="G96" i="4"/>
  <c r="G103" i="4"/>
  <c r="O103" i="4"/>
  <c r="P103" i="4" s="1"/>
  <c r="AH104" i="4"/>
  <c r="G107" i="4"/>
  <c r="O107" i="4"/>
  <c r="P107" i="4" s="1"/>
  <c r="AH108" i="4"/>
  <c r="G111" i="4"/>
  <c r="O111" i="4"/>
  <c r="P111" i="4" s="1"/>
  <c r="AH112" i="4"/>
  <c r="G115" i="4"/>
  <c r="O115" i="4"/>
  <c r="P115" i="4" s="1"/>
  <c r="AH116" i="4"/>
  <c r="AH44" i="4"/>
  <c r="O74" i="4"/>
  <c r="P74" i="4" s="1"/>
  <c r="AH92" i="4"/>
  <c r="O95" i="4"/>
  <c r="P95" i="4" s="1"/>
  <c r="O98" i="4"/>
  <c r="P98" i="4" s="1"/>
  <c r="O99" i="4"/>
  <c r="P99" i="4" s="1"/>
  <c r="AH100" i="4"/>
  <c r="G102" i="4"/>
  <c r="O102" i="4"/>
  <c r="P102" i="4" s="1"/>
  <c r="AH103" i="4"/>
  <c r="G106" i="4"/>
  <c r="O106" i="4"/>
  <c r="P106" i="4" s="1"/>
  <c r="AH107" i="4"/>
  <c r="G110" i="4"/>
  <c r="O110" i="4"/>
  <c r="P110" i="4" s="1"/>
  <c r="AH111" i="4"/>
  <c r="G114" i="4"/>
  <c r="O114" i="4"/>
  <c r="P114" i="4" s="1"/>
  <c r="AH115" i="4"/>
  <c r="G118" i="4"/>
  <c r="O118" i="4"/>
  <c r="P118" i="4" s="1"/>
  <c r="AH119" i="4"/>
  <c r="G122" i="4"/>
  <c r="O122" i="4"/>
  <c r="P122" i="4" s="1"/>
  <c r="AH88" i="4"/>
  <c r="G91" i="4"/>
  <c r="O97" i="4"/>
  <c r="P97" i="4" s="1"/>
  <c r="AH97" i="4"/>
  <c r="G99" i="4"/>
  <c r="AH99" i="4"/>
  <c r="O100" i="4"/>
  <c r="P100" i="4" s="1"/>
  <c r="AH67" i="4"/>
  <c r="AH96" i="4"/>
  <c r="O121" i="4"/>
  <c r="P121" i="4" s="1"/>
  <c r="O124" i="4"/>
  <c r="P124" i="4" s="1"/>
  <c r="G126" i="4"/>
  <c r="O126" i="4"/>
  <c r="P126" i="4" s="1"/>
  <c r="AH127" i="4"/>
  <c r="G130" i="4"/>
  <c r="O130" i="4"/>
  <c r="P130" i="4" s="1"/>
  <c r="AH131" i="4"/>
  <c r="G134" i="4"/>
  <c r="O134" i="4"/>
  <c r="P134" i="4" s="1"/>
  <c r="AH135" i="4"/>
  <c r="G138" i="4"/>
  <c r="O138" i="4"/>
  <c r="P138" i="4" s="1"/>
  <c r="AH139" i="4"/>
  <c r="G70" i="4"/>
  <c r="O83" i="4"/>
  <c r="P83" i="4" s="1"/>
  <c r="AH102" i="4"/>
  <c r="AH106" i="4"/>
  <c r="AH110" i="4"/>
  <c r="AH114" i="4"/>
  <c r="G124" i="4"/>
  <c r="AH124" i="4"/>
  <c r="G98" i="4"/>
  <c r="AH98" i="4"/>
  <c r="G105" i="4"/>
  <c r="G109" i="4"/>
  <c r="G113" i="4"/>
  <c r="G117" i="4"/>
  <c r="G119" i="4"/>
  <c r="AH126" i="4"/>
  <c r="G129" i="4"/>
  <c r="O129" i="4"/>
  <c r="P129" i="4" s="1"/>
  <c r="AH130" i="4"/>
  <c r="G133" i="4"/>
  <c r="O133" i="4"/>
  <c r="P133" i="4" s="1"/>
  <c r="AH134" i="4"/>
  <c r="G137" i="4"/>
  <c r="O137" i="4"/>
  <c r="P137" i="4" s="1"/>
  <c r="AH138" i="4"/>
  <c r="AH118" i="4"/>
  <c r="G121" i="4"/>
  <c r="O125" i="4"/>
  <c r="P125" i="4" s="1"/>
  <c r="AH78" i="4"/>
  <c r="G87" i="4"/>
  <c r="G95" i="4"/>
  <c r="AH122" i="4"/>
  <c r="O123" i="4"/>
  <c r="P123" i="4" s="1"/>
  <c r="AH125" i="4"/>
  <c r="AH65" i="4"/>
  <c r="O105" i="4"/>
  <c r="P105" i="4" s="1"/>
  <c r="O109" i="4"/>
  <c r="P109" i="4" s="1"/>
  <c r="O113" i="4"/>
  <c r="P113" i="4" s="1"/>
  <c r="O117" i="4"/>
  <c r="P117" i="4" s="1"/>
  <c r="O119" i="4"/>
  <c r="P119" i="4" s="1"/>
  <c r="G123" i="4"/>
  <c r="AH123" i="4"/>
  <c r="G127" i="4"/>
  <c r="O127" i="4"/>
  <c r="P127" i="4" s="1"/>
  <c r="AH128" i="4"/>
  <c r="G131" i="4"/>
  <c r="O131" i="4"/>
  <c r="P131" i="4" s="1"/>
  <c r="AH132" i="4"/>
  <c r="G135" i="4"/>
  <c r="O135" i="4"/>
  <c r="P135" i="4" s="1"/>
  <c r="AH136" i="4"/>
  <c r="G139" i="4"/>
  <c r="O139" i="4"/>
  <c r="P139" i="4" s="1"/>
  <c r="AH140" i="4"/>
  <c r="G143" i="4"/>
  <c r="O143" i="4"/>
  <c r="P143" i="4" s="1"/>
  <c r="AH129" i="4"/>
  <c r="AH133" i="4"/>
  <c r="AH137" i="4"/>
  <c r="O142" i="4"/>
  <c r="P142" i="4" s="1"/>
  <c r="G147" i="4"/>
  <c r="G149" i="4"/>
  <c r="O149" i="4"/>
  <c r="P149" i="4" s="1"/>
  <c r="AH150" i="4"/>
  <c r="G153" i="4"/>
  <c r="O153" i="4"/>
  <c r="P153" i="4" s="1"/>
  <c r="AH154" i="4"/>
  <c r="G157" i="4"/>
  <c r="O157" i="4"/>
  <c r="P157" i="4" s="1"/>
  <c r="AH158" i="4"/>
  <c r="G161" i="4"/>
  <c r="O161" i="4"/>
  <c r="P161" i="4" s="1"/>
  <c r="AH162" i="4"/>
  <c r="G165" i="4"/>
  <c r="O165" i="4"/>
  <c r="P165" i="4" s="1"/>
  <c r="AH166" i="4"/>
  <c r="G169" i="4"/>
  <c r="O169" i="4"/>
  <c r="P169" i="4" s="1"/>
  <c r="AH170" i="4"/>
  <c r="G173" i="4"/>
  <c r="O173" i="4"/>
  <c r="P173" i="4" s="1"/>
  <c r="AH174" i="4"/>
  <c r="G177" i="4"/>
  <c r="O177" i="4"/>
  <c r="P177" i="4" s="1"/>
  <c r="AH178" i="4"/>
  <c r="G181" i="4"/>
  <c r="O181" i="4"/>
  <c r="P181" i="4" s="1"/>
  <c r="AH182" i="4"/>
  <c r="G185" i="4"/>
  <c r="O185" i="4"/>
  <c r="P185" i="4" s="1"/>
  <c r="AH186" i="4"/>
  <c r="G189" i="4"/>
  <c r="G125" i="4"/>
  <c r="G128" i="4"/>
  <c r="G132" i="4"/>
  <c r="G136" i="4"/>
  <c r="G140" i="4"/>
  <c r="O146" i="4"/>
  <c r="P146" i="4" s="1"/>
  <c r="AH143" i="4"/>
  <c r="G144" i="4"/>
  <c r="AH145" i="4"/>
  <c r="G148" i="4"/>
  <c r="O148" i="4"/>
  <c r="P148" i="4" s="1"/>
  <c r="AH149" i="4"/>
  <c r="G152" i="4"/>
  <c r="O152" i="4"/>
  <c r="P152" i="4" s="1"/>
  <c r="AH153" i="4"/>
  <c r="G156" i="4"/>
  <c r="O156" i="4"/>
  <c r="P156" i="4" s="1"/>
  <c r="AH157" i="4"/>
  <c r="G160" i="4"/>
  <c r="O160" i="4"/>
  <c r="P160" i="4" s="1"/>
  <c r="AH161" i="4"/>
  <c r="G164" i="4"/>
  <c r="O164" i="4"/>
  <c r="P164" i="4" s="1"/>
  <c r="AH165" i="4"/>
  <c r="G168" i="4"/>
  <c r="O168" i="4"/>
  <c r="P168" i="4" s="1"/>
  <c r="AH169" i="4"/>
  <c r="G172" i="4"/>
  <c r="O172" i="4"/>
  <c r="P172" i="4" s="1"/>
  <c r="AH173" i="4"/>
  <c r="G176" i="4"/>
  <c r="O176" i="4"/>
  <c r="P176" i="4" s="1"/>
  <c r="AH177" i="4"/>
  <c r="G180" i="4"/>
  <c r="O180" i="4"/>
  <c r="P180" i="4" s="1"/>
  <c r="AH181" i="4"/>
  <c r="G184" i="4"/>
  <c r="O184" i="4"/>
  <c r="P184" i="4" s="1"/>
  <c r="AH185" i="4"/>
  <c r="G188" i="4"/>
  <c r="O188" i="4"/>
  <c r="P188" i="4" s="1"/>
  <c r="AH189" i="4"/>
  <c r="AH120" i="4"/>
  <c r="AH141" i="4"/>
  <c r="G142" i="4"/>
  <c r="O145" i="4"/>
  <c r="P145" i="4" s="1"/>
  <c r="G146" i="4"/>
  <c r="O141" i="4"/>
  <c r="P141" i="4" s="1"/>
  <c r="G145" i="4"/>
  <c r="G72" i="4"/>
  <c r="AH142" i="4"/>
  <c r="O144" i="4"/>
  <c r="P144" i="4" s="1"/>
  <c r="O147" i="4"/>
  <c r="P147" i="4" s="1"/>
  <c r="G150" i="4"/>
  <c r="O150" i="4"/>
  <c r="P150" i="4" s="1"/>
  <c r="AH151" i="4"/>
  <c r="G154" i="4"/>
  <c r="O154" i="4"/>
  <c r="P154" i="4" s="1"/>
  <c r="AH155" i="4"/>
  <c r="G158" i="4"/>
  <c r="O158" i="4"/>
  <c r="P158" i="4" s="1"/>
  <c r="AH159" i="4"/>
  <c r="G162" i="4"/>
  <c r="O162" i="4"/>
  <c r="P162" i="4" s="1"/>
  <c r="AH163" i="4"/>
  <c r="G166" i="4"/>
  <c r="O166" i="4"/>
  <c r="P166" i="4" s="1"/>
  <c r="AH167" i="4"/>
  <c r="G170" i="4"/>
  <c r="O170" i="4"/>
  <c r="P170" i="4" s="1"/>
  <c r="AH171" i="4"/>
  <c r="G174" i="4"/>
  <c r="O174" i="4"/>
  <c r="P174" i="4" s="1"/>
  <c r="AH175" i="4"/>
  <c r="G178" i="4"/>
  <c r="O178" i="4"/>
  <c r="P178" i="4" s="1"/>
  <c r="AH179" i="4"/>
  <c r="G182" i="4"/>
  <c r="O182" i="4"/>
  <c r="P182" i="4" s="1"/>
  <c r="AH183" i="4"/>
  <c r="O136" i="4"/>
  <c r="P136" i="4" s="1"/>
  <c r="G155" i="4"/>
  <c r="AH156" i="4"/>
  <c r="AH160" i="4"/>
  <c r="AH164" i="4"/>
  <c r="AH168" i="4"/>
  <c r="G175" i="4"/>
  <c r="G186" i="4"/>
  <c r="G191" i="4"/>
  <c r="G194" i="4"/>
  <c r="AH194" i="4"/>
  <c r="O195" i="4"/>
  <c r="P195" i="4" s="1"/>
  <c r="O196" i="4"/>
  <c r="P196" i="4" s="1"/>
  <c r="AH197" i="4"/>
  <c r="O171" i="4"/>
  <c r="P171" i="4" s="1"/>
  <c r="AH195" i="4"/>
  <c r="AH84" i="4"/>
  <c r="G159" i="4"/>
  <c r="G163" i="4"/>
  <c r="G167" i="4"/>
  <c r="G171" i="4"/>
  <c r="O187" i="4"/>
  <c r="P187" i="4" s="1"/>
  <c r="O189" i="4"/>
  <c r="P189" i="4" s="1"/>
  <c r="G193" i="4"/>
  <c r="G196" i="4"/>
  <c r="AH196" i="4"/>
  <c r="O197" i="4"/>
  <c r="P197" i="4" s="1"/>
  <c r="O198" i="4"/>
  <c r="P198" i="4" s="1"/>
  <c r="O159" i="4"/>
  <c r="P159" i="4" s="1"/>
  <c r="O167" i="4"/>
  <c r="P167" i="4" s="1"/>
  <c r="AH188" i="4"/>
  <c r="O194" i="4"/>
  <c r="P194" i="4" s="1"/>
  <c r="O140" i="4"/>
  <c r="P140" i="4" s="1"/>
  <c r="O179" i="4"/>
  <c r="P179" i="4" s="1"/>
  <c r="AH184" i="4"/>
  <c r="G195" i="4"/>
  <c r="G198" i="4"/>
  <c r="AH198" i="4"/>
  <c r="O199" i="4"/>
  <c r="P199" i="4" s="1"/>
  <c r="AH146" i="4"/>
  <c r="O155" i="4"/>
  <c r="P155" i="4" s="1"/>
  <c r="G187" i="4"/>
  <c r="G190" i="4"/>
  <c r="O193" i="4"/>
  <c r="P193" i="4" s="1"/>
  <c r="G141" i="4"/>
  <c r="O151" i="4"/>
  <c r="P151" i="4" s="1"/>
  <c r="O175" i="4"/>
  <c r="P175" i="4" s="1"/>
  <c r="O183" i="4"/>
  <c r="P183" i="4" s="1"/>
  <c r="G197" i="4"/>
  <c r="AH199" i="4"/>
  <c r="O163" i="4"/>
  <c r="P163" i="4" s="1"/>
  <c r="G199" i="4"/>
  <c r="O128" i="4"/>
  <c r="P128" i="4" s="1"/>
  <c r="AH180" i="4"/>
  <c r="AH191" i="4"/>
  <c r="AH152" i="4"/>
  <c r="AH172" i="4"/>
  <c r="G183" i="4"/>
  <c r="AH192" i="4"/>
  <c r="O132" i="4"/>
  <c r="P132" i="4" s="1"/>
  <c r="AH144" i="4"/>
  <c r="AH148" i="4"/>
  <c r="AH176" i="4"/>
  <c r="O186" i="4"/>
  <c r="P186" i="4" s="1"/>
  <c r="O190" i="4"/>
  <c r="P190" i="4" s="1"/>
  <c r="AH190" i="4"/>
  <c r="O191" i="4"/>
  <c r="P191" i="4" s="1"/>
  <c r="O192" i="4"/>
  <c r="P192" i="4" s="1"/>
  <c r="AH193" i="4"/>
  <c r="AH147" i="4"/>
  <c r="G151" i="4"/>
  <c r="G179" i="4"/>
  <c r="AH187" i="4"/>
  <c r="G192" i="4"/>
  <c r="AO12" i="4"/>
  <c r="AO16" i="4"/>
  <c r="AO20" i="4"/>
  <c r="AO24" i="4"/>
  <c r="AO11" i="4"/>
  <c r="AO15" i="4"/>
  <c r="AO19" i="4"/>
  <c r="AO23" i="4"/>
  <c r="AO27" i="4"/>
  <c r="AO14" i="4"/>
  <c r="AO18" i="4"/>
  <c r="AO22" i="4"/>
  <c r="AO26" i="4"/>
  <c r="AO17" i="4"/>
  <c r="AO25" i="4"/>
  <c r="AO28" i="4"/>
  <c r="AO34" i="4"/>
  <c r="AO38" i="4"/>
  <c r="AO42" i="4"/>
  <c r="AO46" i="4"/>
  <c r="AO50" i="4"/>
  <c r="AO31" i="4"/>
  <c r="AO33" i="4"/>
  <c r="AO37" i="4"/>
  <c r="AO41" i="4"/>
  <c r="AO45" i="4"/>
  <c r="AO49" i="4"/>
  <c r="AO53" i="4"/>
  <c r="AO29" i="4"/>
  <c r="AO13" i="4"/>
  <c r="AO21" i="4"/>
  <c r="AO36" i="4"/>
  <c r="AO40" i="4"/>
  <c r="AO44" i="4"/>
  <c r="AO48" i="4"/>
  <c r="AO52" i="4"/>
  <c r="AO32" i="4"/>
  <c r="AO43" i="4"/>
  <c r="AO55" i="4"/>
  <c r="AO61" i="4"/>
  <c r="AO65" i="4"/>
  <c r="AO69" i="4"/>
  <c r="AO73" i="4"/>
  <c r="AO30" i="4"/>
  <c r="AO57" i="4"/>
  <c r="AO59" i="4"/>
  <c r="AO63" i="4"/>
  <c r="AO67" i="4"/>
  <c r="AO71" i="4"/>
  <c r="AO75" i="4"/>
  <c r="AO79" i="4"/>
  <c r="AO47" i="4"/>
  <c r="AO35" i="4"/>
  <c r="AO39" i="4"/>
  <c r="AO58" i="4"/>
  <c r="AO78" i="4"/>
  <c r="AO81" i="4"/>
  <c r="AO60" i="4"/>
  <c r="AO76" i="4"/>
  <c r="AO82" i="4"/>
  <c r="AO86" i="4"/>
  <c r="AO90" i="4"/>
  <c r="AO62" i="4"/>
  <c r="AO54" i="4"/>
  <c r="AO64" i="4"/>
  <c r="AO66" i="4"/>
  <c r="AO85" i="4"/>
  <c r="AO89" i="4"/>
  <c r="AO93" i="4"/>
  <c r="AO72" i="4"/>
  <c r="AO74" i="4"/>
  <c r="AO84" i="4"/>
  <c r="AO88" i="4"/>
  <c r="AO92" i="4"/>
  <c r="AO56" i="4"/>
  <c r="AO70" i="4"/>
  <c r="AO91" i="4"/>
  <c r="AO104" i="4"/>
  <c r="AO108" i="4"/>
  <c r="AO112" i="4"/>
  <c r="AO116" i="4"/>
  <c r="AO120" i="4"/>
  <c r="AO68" i="4"/>
  <c r="AO77" i="4"/>
  <c r="AO87" i="4"/>
  <c r="AO97" i="4"/>
  <c r="AO98" i="4"/>
  <c r="AO99" i="4"/>
  <c r="AO83" i="4"/>
  <c r="AO100" i="4"/>
  <c r="AO103" i="4"/>
  <c r="AO107" i="4"/>
  <c r="AO111" i="4"/>
  <c r="AO115" i="4"/>
  <c r="AO102" i="4"/>
  <c r="AO106" i="4"/>
  <c r="AO110" i="4"/>
  <c r="AO114" i="4"/>
  <c r="AO118" i="4"/>
  <c r="AO122" i="4"/>
  <c r="AO51" i="4"/>
  <c r="AO95" i="4"/>
  <c r="AO80" i="4"/>
  <c r="AO119" i="4"/>
  <c r="AO126" i="4"/>
  <c r="AO130" i="4"/>
  <c r="AO134" i="4"/>
  <c r="AO138" i="4"/>
  <c r="AO94" i="4"/>
  <c r="AO125" i="4"/>
  <c r="AO129" i="4"/>
  <c r="AO133" i="4"/>
  <c r="AO137" i="4"/>
  <c r="AO96" i="4"/>
  <c r="AO123" i="4"/>
  <c r="AO101" i="4"/>
  <c r="AO105" i="4"/>
  <c r="AO109" i="4"/>
  <c r="AO113" i="4"/>
  <c r="AO121" i="4"/>
  <c r="AO117" i="4"/>
  <c r="AO127" i="4"/>
  <c r="AO131" i="4"/>
  <c r="AO135" i="4"/>
  <c r="AO139" i="4"/>
  <c r="AO143" i="4"/>
  <c r="AO149" i="4"/>
  <c r="AO153" i="4"/>
  <c r="AO157" i="4"/>
  <c r="AO161" i="4"/>
  <c r="AO165" i="4"/>
  <c r="AO169" i="4"/>
  <c r="AO173" i="4"/>
  <c r="AO177" i="4"/>
  <c r="AO181" i="4"/>
  <c r="AO185" i="4"/>
  <c r="AO144" i="4"/>
  <c r="AO148" i="4"/>
  <c r="AO152" i="4"/>
  <c r="AO156" i="4"/>
  <c r="AO160" i="4"/>
  <c r="AO164" i="4"/>
  <c r="AO168" i="4"/>
  <c r="AO172" i="4"/>
  <c r="AO176" i="4"/>
  <c r="AO180" i="4"/>
  <c r="AO184" i="4"/>
  <c r="AO188" i="4"/>
  <c r="AO142" i="4"/>
  <c r="AO124" i="4"/>
  <c r="AO141" i="4"/>
  <c r="AO145" i="4"/>
  <c r="AO150" i="4"/>
  <c r="AO154" i="4"/>
  <c r="AO158" i="4"/>
  <c r="AO162" i="4"/>
  <c r="AO166" i="4"/>
  <c r="AO170" i="4"/>
  <c r="AO174" i="4"/>
  <c r="AO178" i="4"/>
  <c r="AO182" i="4"/>
  <c r="AO140" i="4"/>
  <c r="AO194" i="4"/>
  <c r="AO199" i="4"/>
  <c r="AO155" i="4"/>
  <c r="AO163" i="4"/>
  <c r="AO183" i="4"/>
  <c r="AO189" i="4"/>
  <c r="AO128" i="4"/>
  <c r="AO147" i="4"/>
  <c r="AO179" i="4"/>
  <c r="AO190" i="4"/>
  <c r="AO132" i="4"/>
  <c r="AO159" i="4"/>
  <c r="AO167" i="4"/>
  <c r="AO171" i="4"/>
  <c r="AO193" i="4"/>
  <c r="AO151" i="4"/>
  <c r="AO175" i="4"/>
  <c r="AO191" i="4"/>
  <c r="AO192" i="4"/>
  <c r="AO187" i="4"/>
  <c r="AO195" i="4"/>
  <c r="AO196" i="4"/>
  <c r="AO146" i="4"/>
  <c r="AO186" i="4"/>
  <c r="AO136" i="4"/>
  <c r="AO197" i="4"/>
  <c r="AO198" i="4"/>
  <c r="AP12" i="4"/>
  <c r="AP16" i="4"/>
  <c r="AP20" i="4"/>
  <c r="AP24" i="4"/>
  <c r="AP28" i="4"/>
  <c r="AP11" i="4"/>
  <c r="AP15" i="4"/>
  <c r="AP19" i="4"/>
  <c r="AP23" i="4"/>
  <c r="AP27" i="4"/>
  <c r="AP31" i="4"/>
  <c r="AP14" i="4"/>
  <c r="AP18" i="4"/>
  <c r="AP22" i="4"/>
  <c r="AP26" i="4"/>
  <c r="AP30" i="4"/>
  <c r="AP13" i="4"/>
  <c r="AP17" i="4"/>
  <c r="AP21" i="4"/>
  <c r="AP25" i="4"/>
  <c r="AP29" i="4"/>
  <c r="AP35" i="4"/>
  <c r="AP39" i="4"/>
  <c r="AP43" i="4"/>
  <c r="AP47" i="4"/>
  <c r="AP51" i="4"/>
  <c r="AP55" i="4"/>
  <c r="AP34" i="4"/>
  <c r="AP38" i="4"/>
  <c r="AP42" i="4"/>
  <c r="AP46" i="4"/>
  <c r="AP50" i="4"/>
  <c r="AP54" i="4"/>
  <c r="AP33" i="4"/>
  <c r="AP37" i="4"/>
  <c r="AP41" i="4"/>
  <c r="AP45" i="4"/>
  <c r="AP49" i="4"/>
  <c r="AP53" i="4"/>
  <c r="AP57" i="4"/>
  <c r="AP36" i="4"/>
  <c r="AP40" i="4"/>
  <c r="AP44" i="4"/>
  <c r="AP48" i="4"/>
  <c r="AP52" i="4"/>
  <c r="AP56" i="4"/>
  <c r="AP58" i="4"/>
  <c r="AP62" i="4"/>
  <c r="AP66" i="4"/>
  <c r="AP70" i="4"/>
  <c r="AP74" i="4"/>
  <c r="AP78" i="4"/>
  <c r="AP61" i="4"/>
  <c r="AP65" i="4"/>
  <c r="AP69" i="4"/>
  <c r="AP73" i="4"/>
  <c r="AP77" i="4"/>
  <c r="AP81" i="4"/>
  <c r="AP59" i="4"/>
  <c r="AP63" i="4"/>
  <c r="AP67" i="4"/>
  <c r="AP71" i="4"/>
  <c r="AP75" i="4"/>
  <c r="AP79" i="4"/>
  <c r="AP80" i="4"/>
  <c r="AP83" i="4"/>
  <c r="AP87" i="4"/>
  <c r="AP91" i="4"/>
  <c r="AP95" i="4"/>
  <c r="AP32" i="4"/>
  <c r="AP60" i="4"/>
  <c r="AP76" i="4"/>
  <c r="AP82" i="4"/>
  <c r="AP86" i="4"/>
  <c r="AP90" i="4"/>
  <c r="AP94" i="4"/>
  <c r="AP98" i="4"/>
  <c r="AP68" i="4"/>
  <c r="AP72" i="4"/>
  <c r="AP84" i="4"/>
  <c r="AP88" i="4"/>
  <c r="AP92" i="4"/>
  <c r="AP96" i="4"/>
  <c r="AP100" i="4"/>
  <c r="AP89" i="4"/>
  <c r="AP101" i="4"/>
  <c r="AP105" i="4"/>
  <c r="AP109" i="4"/>
  <c r="AP113" i="4"/>
  <c r="AP117" i="4"/>
  <c r="AP85" i="4"/>
  <c r="AP104" i="4"/>
  <c r="AP108" i="4"/>
  <c r="AP112" i="4"/>
  <c r="AP116" i="4"/>
  <c r="AP120" i="4"/>
  <c r="AP97" i="4"/>
  <c r="AP99" i="4"/>
  <c r="AP64" i="4"/>
  <c r="AP102" i="4"/>
  <c r="AP106" i="4"/>
  <c r="AP110" i="4"/>
  <c r="AP114" i="4"/>
  <c r="AP118" i="4"/>
  <c r="AP122" i="4"/>
  <c r="AP93" i="4"/>
  <c r="AP124" i="4"/>
  <c r="AP119" i="4"/>
  <c r="AP126" i="4"/>
  <c r="AP130" i="4"/>
  <c r="AP134" i="4"/>
  <c r="AP138" i="4"/>
  <c r="AP142" i="4"/>
  <c r="AP146" i="4"/>
  <c r="AP103" i="4"/>
  <c r="AP125" i="4"/>
  <c r="AP129" i="4"/>
  <c r="AP133" i="4"/>
  <c r="AP137" i="4"/>
  <c r="AP141" i="4"/>
  <c r="AP145" i="4"/>
  <c r="AP128" i="4"/>
  <c r="AP132" i="4"/>
  <c r="AP136" i="4"/>
  <c r="AP140" i="4"/>
  <c r="AP144" i="4"/>
  <c r="AP121" i="4"/>
  <c r="AP107" i="4"/>
  <c r="AP111" i="4"/>
  <c r="AP115" i="4"/>
  <c r="AP149" i="4"/>
  <c r="AP153" i="4"/>
  <c r="AP157" i="4"/>
  <c r="AP161" i="4"/>
  <c r="AP165" i="4"/>
  <c r="AP169" i="4"/>
  <c r="AP173" i="4"/>
  <c r="AP177" i="4"/>
  <c r="AP181" i="4"/>
  <c r="AP185" i="4"/>
  <c r="AP189" i="4"/>
  <c r="AP193" i="4"/>
  <c r="AP197" i="4"/>
  <c r="AP123" i="4"/>
  <c r="AP148" i="4"/>
  <c r="AP152" i="4"/>
  <c r="AP156" i="4"/>
  <c r="AP160" i="4"/>
  <c r="AP164" i="4"/>
  <c r="AP168" i="4"/>
  <c r="AP172" i="4"/>
  <c r="AP176" i="4"/>
  <c r="AP180" i="4"/>
  <c r="AP147" i="4"/>
  <c r="AP151" i="4"/>
  <c r="AP155" i="4"/>
  <c r="AP159" i="4"/>
  <c r="AP163" i="4"/>
  <c r="AP167" i="4"/>
  <c r="AP171" i="4"/>
  <c r="AP175" i="4"/>
  <c r="AP179" i="4"/>
  <c r="AP183" i="4"/>
  <c r="AP187" i="4"/>
  <c r="AP191" i="4"/>
  <c r="AP195" i="4"/>
  <c r="AP127" i="4"/>
  <c r="AP131" i="4"/>
  <c r="AP135" i="4"/>
  <c r="AP139" i="4"/>
  <c r="AP143" i="4"/>
  <c r="AP186" i="4"/>
  <c r="AP188" i="4"/>
  <c r="AP178" i="4"/>
  <c r="AP192" i="4"/>
  <c r="AP199" i="4"/>
  <c r="AP150" i="4"/>
  <c r="AP198" i="4"/>
  <c r="AP182" i="4"/>
  <c r="AP190" i="4"/>
  <c r="AP154" i="4"/>
  <c r="AP174" i="4"/>
  <c r="AP184" i="4"/>
  <c r="AP194" i="4"/>
  <c r="AP158" i="4"/>
  <c r="AP162" i="4"/>
  <c r="AP166" i="4"/>
  <c r="AP170" i="4"/>
  <c r="AP196" i="4"/>
  <c r="AQ13" i="4"/>
  <c r="AQ17" i="4"/>
  <c r="AQ21" i="4"/>
  <c r="AQ25" i="4"/>
  <c r="AQ12" i="4"/>
  <c r="AQ16" i="4"/>
  <c r="AQ20" i="4"/>
  <c r="AQ24" i="4"/>
  <c r="AQ11" i="4"/>
  <c r="AQ15" i="4"/>
  <c r="AQ19" i="4"/>
  <c r="AQ23" i="4"/>
  <c r="AQ30" i="4"/>
  <c r="AQ32" i="4"/>
  <c r="AQ26" i="4"/>
  <c r="AQ35" i="4"/>
  <c r="AQ39" i="4"/>
  <c r="AQ43" i="4"/>
  <c r="AQ47" i="4"/>
  <c r="AQ51" i="4"/>
  <c r="AQ14" i="4"/>
  <c r="AQ22" i="4"/>
  <c r="AQ28" i="4"/>
  <c r="AQ31" i="4"/>
  <c r="AQ34" i="4"/>
  <c r="AQ38" i="4"/>
  <c r="AQ42" i="4"/>
  <c r="AQ46" i="4"/>
  <c r="AQ50" i="4"/>
  <c r="AQ54" i="4"/>
  <c r="AQ29" i="4"/>
  <c r="AQ33" i="4"/>
  <c r="AQ37" i="4"/>
  <c r="AQ41" i="4"/>
  <c r="AQ45" i="4"/>
  <c r="AQ49" i="4"/>
  <c r="AQ53" i="4"/>
  <c r="AQ18" i="4"/>
  <c r="AQ52" i="4"/>
  <c r="AQ40" i="4"/>
  <c r="AQ56" i="4"/>
  <c r="AQ58" i="4"/>
  <c r="AQ62" i="4"/>
  <c r="AQ66" i="4"/>
  <c r="AQ70" i="4"/>
  <c r="AQ74" i="4"/>
  <c r="AQ55" i="4"/>
  <c r="AQ60" i="4"/>
  <c r="AQ64" i="4"/>
  <c r="AQ68" i="4"/>
  <c r="AQ72" i="4"/>
  <c r="AQ76" i="4"/>
  <c r="AQ27" i="4"/>
  <c r="AQ44" i="4"/>
  <c r="AQ57" i="4"/>
  <c r="AQ59" i="4"/>
  <c r="AQ78" i="4"/>
  <c r="AQ80" i="4"/>
  <c r="AQ81" i="4"/>
  <c r="AQ83" i="4"/>
  <c r="AQ87" i="4"/>
  <c r="AQ91" i="4"/>
  <c r="AQ36" i="4"/>
  <c r="AQ61" i="4"/>
  <c r="AQ63" i="4"/>
  <c r="AQ65" i="4"/>
  <c r="AQ67" i="4"/>
  <c r="AQ79" i="4"/>
  <c r="AQ82" i="4"/>
  <c r="AQ86" i="4"/>
  <c r="AQ90" i="4"/>
  <c r="AQ94" i="4"/>
  <c r="AQ73" i="4"/>
  <c r="AQ77" i="4"/>
  <c r="AQ85" i="4"/>
  <c r="AQ89" i="4"/>
  <c r="AQ93" i="4"/>
  <c r="AQ92" i="4"/>
  <c r="AQ101" i="4"/>
  <c r="AQ105" i="4"/>
  <c r="AQ109" i="4"/>
  <c r="AQ113" i="4"/>
  <c r="AQ117" i="4"/>
  <c r="AQ121" i="4"/>
  <c r="AQ88" i="4"/>
  <c r="AQ48" i="4"/>
  <c r="AQ84" i="4"/>
  <c r="AQ98" i="4"/>
  <c r="AQ104" i="4"/>
  <c r="AQ108" i="4"/>
  <c r="AQ112" i="4"/>
  <c r="AQ116" i="4"/>
  <c r="AQ75" i="4"/>
  <c r="AQ96" i="4"/>
  <c r="AQ103" i="4"/>
  <c r="AQ107" i="4"/>
  <c r="AQ111" i="4"/>
  <c r="AQ115" i="4"/>
  <c r="AQ119" i="4"/>
  <c r="AQ100" i="4"/>
  <c r="AQ120" i="4"/>
  <c r="AQ127" i="4"/>
  <c r="AQ131" i="4"/>
  <c r="AQ135" i="4"/>
  <c r="AQ139" i="4"/>
  <c r="AQ124" i="4"/>
  <c r="AQ99" i="4"/>
  <c r="AQ122" i="4"/>
  <c r="AQ126" i="4"/>
  <c r="AQ130" i="4"/>
  <c r="AQ134" i="4"/>
  <c r="AQ138" i="4"/>
  <c r="AQ102" i="4"/>
  <c r="AQ106" i="4"/>
  <c r="AQ110" i="4"/>
  <c r="AQ114" i="4"/>
  <c r="AQ123" i="4"/>
  <c r="AQ69" i="4"/>
  <c r="AQ128" i="4"/>
  <c r="AQ132" i="4"/>
  <c r="AQ136" i="4"/>
  <c r="AQ140" i="4"/>
  <c r="AQ150" i="4"/>
  <c r="AQ154" i="4"/>
  <c r="AQ158" i="4"/>
  <c r="AQ162" i="4"/>
  <c r="AQ166" i="4"/>
  <c r="AQ170" i="4"/>
  <c r="AQ174" i="4"/>
  <c r="AQ178" i="4"/>
  <c r="AQ182" i="4"/>
  <c r="AQ186" i="4"/>
  <c r="AQ95" i="4"/>
  <c r="AQ144" i="4"/>
  <c r="AQ149" i="4"/>
  <c r="AQ153" i="4"/>
  <c r="AQ157" i="4"/>
  <c r="AQ161" i="4"/>
  <c r="AQ165" i="4"/>
  <c r="AQ169" i="4"/>
  <c r="AQ173" i="4"/>
  <c r="AQ177" i="4"/>
  <c r="AQ181" i="4"/>
  <c r="AQ185" i="4"/>
  <c r="AQ189" i="4"/>
  <c r="AQ71" i="4"/>
  <c r="AQ129" i="4"/>
  <c r="AQ133" i="4"/>
  <c r="AQ137" i="4"/>
  <c r="AQ97" i="4"/>
  <c r="AQ146" i="4"/>
  <c r="AQ147" i="4"/>
  <c r="AQ151" i="4"/>
  <c r="AQ155" i="4"/>
  <c r="AQ159" i="4"/>
  <c r="AQ163" i="4"/>
  <c r="AQ167" i="4"/>
  <c r="AQ171" i="4"/>
  <c r="AQ175" i="4"/>
  <c r="AQ179" i="4"/>
  <c r="AQ183" i="4"/>
  <c r="AQ180" i="4"/>
  <c r="AQ198" i="4"/>
  <c r="AQ148" i="4"/>
  <c r="AQ176" i="4"/>
  <c r="AQ188" i="4"/>
  <c r="AQ190" i="4"/>
  <c r="AQ142" i="4"/>
  <c r="AQ152" i="4"/>
  <c r="AQ172" i="4"/>
  <c r="AQ191" i="4"/>
  <c r="AQ196" i="4"/>
  <c r="AQ145" i="4"/>
  <c r="AQ156" i="4"/>
  <c r="AQ160" i="4"/>
  <c r="AQ164" i="4"/>
  <c r="AQ168" i="4"/>
  <c r="AQ199" i="4"/>
  <c r="AQ125" i="4"/>
  <c r="AQ141" i="4"/>
  <c r="AQ143" i="4"/>
  <c r="AQ187" i="4"/>
  <c r="AQ192" i="4"/>
  <c r="AQ193" i="4"/>
  <c r="AQ118" i="4"/>
  <c r="AQ184" i="4"/>
  <c r="AQ194" i="4"/>
  <c r="AQ195" i="4"/>
  <c r="AQ197" i="4"/>
  <c r="U184" i="10"/>
  <c r="J184" i="10" a="1"/>
  <c r="J184" i="10" s="1"/>
  <c r="I184" i="10" a="1"/>
  <c r="I184" i="10" s="1"/>
  <c r="F184" i="10" a="1"/>
  <c r="F184" i="10" s="1"/>
  <c r="E184" i="10" a="1"/>
  <c r="E184" i="10" s="1"/>
  <c r="I185" i="10" a="1"/>
  <c r="I185" i="10" s="1"/>
  <c r="E185" i="10" a="1"/>
  <c r="E185" i="10" s="1"/>
  <c r="U185" i="10"/>
  <c r="H185" i="10" a="1"/>
  <c r="H185" i="10" s="1"/>
  <c r="D185" i="10" a="1"/>
  <c r="D185" i="10" s="1"/>
  <c r="G185" i="10" a="1"/>
  <c r="G185" i="10" s="1"/>
  <c r="J185" i="10" a="1"/>
  <c r="J185" i="10" s="1"/>
  <c r="F185" i="10" a="1"/>
  <c r="F185" i="10" s="1"/>
  <c r="G184" i="10" a="1"/>
  <c r="G184" i="10" s="1"/>
  <c r="D184" i="10" a="1"/>
  <c r="D184" i="10" s="1"/>
  <c r="H184" i="10" a="1"/>
  <c r="H184" i="10" s="1"/>
  <c r="C8" i="1" l="1"/>
  <c r="A2" i="6"/>
  <c r="B2" i="6" s="1" a="1"/>
  <c r="B2" i="6" s="1"/>
  <c r="C2" i="6" l="1" a="1"/>
  <c r="E3" i="6" l="1" a="1"/>
  <c r="E3" i="6" s="1"/>
  <c r="F11" i="6" a="1"/>
  <c r="F11" i="6" s="1"/>
  <c r="F14" i="6" a="1"/>
  <c r="F14" i="6" s="1"/>
  <c r="G5" i="6" a="1"/>
  <c r="G5" i="6" s="1"/>
  <c r="H7" i="6" a="1"/>
  <c r="H7" i="6" s="1"/>
  <c r="D3" i="6" a="1"/>
  <c r="D3" i="6" s="1"/>
  <c r="E14" i="6" a="1"/>
  <c r="E14" i="6" s="1"/>
  <c r="F10" i="6" a="1"/>
  <c r="F10" i="6" s="1"/>
  <c r="E15" i="6" a="1"/>
  <c r="E15" i="6" s="1"/>
  <c r="F7" i="6" a="1"/>
  <c r="F7" i="6" s="1"/>
  <c r="H10" i="6" a="1"/>
  <c r="H10" i="6" s="1"/>
  <c r="I13" i="6" a="1"/>
  <c r="I13" i="6" s="1"/>
  <c r="I5" i="6" a="1"/>
  <c r="I5" i="6" s="1"/>
  <c r="E8" i="6" a="1"/>
  <c r="E8" i="6" s="1"/>
  <c r="I8" i="6" a="1"/>
  <c r="I8" i="6" s="1"/>
  <c r="D13" i="6" a="1"/>
  <c r="D13" i="6" s="1"/>
  <c r="H6" i="6" a="1"/>
  <c r="H6" i="6" s="1"/>
  <c r="D4" i="6" a="1"/>
  <c r="D4" i="6" s="1"/>
  <c r="D10" i="6" a="1"/>
  <c r="D10" i="6" s="1"/>
  <c r="G15" i="6" a="1"/>
  <c r="G15" i="6" s="1"/>
  <c r="G9" i="6" a="1"/>
  <c r="G9" i="6" s="1"/>
  <c r="G3" i="6" a="1"/>
  <c r="G3" i="6" s="1"/>
  <c r="H13" i="6" a="1"/>
  <c r="H13" i="6" s="1"/>
  <c r="D9" i="6" a="1"/>
  <c r="D9" i="6" s="1"/>
  <c r="E7" i="6" a="1"/>
  <c r="E7" i="6" s="1"/>
  <c r="I3" i="6" a="1"/>
  <c r="I3" i="6" s="1"/>
  <c r="G14" i="6" a="1"/>
  <c r="G14" i="6" s="1"/>
  <c r="D7" i="6" a="1"/>
  <c r="D7" i="6" s="1"/>
  <c r="H3" i="6" a="1"/>
  <c r="H3" i="6" s="1"/>
  <c r="E11" i="6" a="1"/>
  <c r="E11" i="6" s="1"/>
  <c r="D6" i="6" a="1"/>
  <c r="D6" i="6" s="1"/>
  <c r="E10" i="6" a="1"/>
  <c r="E10" i="6" s="1"/>
  <c r="E4" i="6" a="1"/>
  <c r="E4" i="6" s="1"/>
  <c r="H12" i="6" a="1"/>
  <c r="H12" i="6" s="1"/>
  <c r="H9" i="6" a="1"/>
  <c r="H9" i="6" s="1"/>
  <c r="D5" i="6" a="1"/>
  <c r="D5" i="6" s="1"/>
  <c r="G13" i="6" a="1"/>
  <c r="G13" i="6" s="1"/>
  <c r="I7" i="6" a="1"/>
  <c r="I7" i="6" s="1"/>
  <c r="G6" i="6" a="1"/>
  <c r="G6" i="6" s="1"/>
  <c r="H11" i="6" a="1"/>
  <c r="H11" i="6" s="1"/>
  <c r="D12" i="6" a="1"/>
  <c r="D12" i="6" s="1"/>
  <c r="H14" i="6" a="1"/>
  <c r="H14" i="6" s="1"/>
  <c r="D8" i="6" a="1"/>
  <c r="D8" i="6" s="1"/>
  <c r="F3" i="6" a="1"/>
  <c r="F3" i="6" s="1"/>
  <c r="G10" i="6" a="1"/>
  <c r="G10" i="6" s="1"/>
  <c r="F12" i="6" a="1"/>
  <c r="F12" i="6" s="1"/>
  <c r="G4" i="6" a="1"/>
  <c r="G4" i="6" s="1"/>
  <c r="I4" i="6" a="1"/>
  <c r="I4" i="6" s="1"/>
  <c r="F13" i="6" a="1"/>
  <c r="F13" i="6" s="1"/>
  <c r="H8" i="6" a="1"/>
  <c r="H8" i="6" s="1"/>
  <c r="H5" i="6" a="1"/>
  <c r="H5" i="6" s="1"/>
  <c r="E12" i="6" a="1"/>
  <c r="E12" i="6" s="1"/>
  <c r="E13" i="6" a="1"/>
  <c r="E13" i="6" s="1"/>
  <c r="G8" i="6" a="1"/>
  <c r="G8" i="6" s="1"/>
  <c r="U8" i="6" s="1"/>
  <c r="I11" i="6" a="1"/>
  <c r="I11" i="6" s="1"/>
  <c r="I10" i="6" a="1"/>
  <c r="I10" i="6" s="1"/>
  <c r="D14" i="6" a="1"/>
  <c r="D14" i="6" s="1"/>
  <c r="U14" i="6" s="1"/>
  <c r="F8" i="6" a="1"/>
  <c r="F8" i="6" s="1"/>
  <c r="E9" i="6" a="1"/>
  <c r="E9" i="6" s="1"/>
  <c r="D15" i="6" a="1"/>
  <c r="D15" i="6" s="1"/>
  <c r="F9" i="6" a="1"/>
  <c r="F9" i="6" s="1"/>
  <c r="H4" i="6" a="1"/>
  <c r="H4" i="6" s="1"/>
  <c r="I12" i="6" a="1"/>
  <c r="I12" i="6" s="1"/>
  <c r="I6" i="6" a="1"/>
  <c r="I6" i="6" s="1"/>
  <c r="G11" i="6" a="1"/>
  <c r="G11" i="6" s="1"/>
  <c r="G12" i="6" a="1"/>
  <c r="G12" i="6" s="1"/>
  <c r="I15" i="6" a="1"/>
  <c r="I15" i="6" s="1"/>
  <c r="J3" i="6"/>
  <c r="F6" i="6" a="1"/>
  <c r="F6" i="6" s="1"/>
  <c r="I9" i="6" a="1"/>
  <c r="I9" i="6" s="1"/>
  <c r="I14" i="6" a="1"/>
  <c r="I14" i="6" s="1"/>
  <c r="F4" i="6" a="1"/>
  <c r="F4" i="6" s="1"/>
  <c r="H15" i="6" a="1"/>
  <c r="H15" i="6" s="1"/>
  <c r="D11" i="6" a="1"/>
  <c r="D11" i="6" s="1"/>
  <c r="F5" i="6" a="1"/>
  <c r="F5" i="6" s="1"/>
  <c r="E5" i="6" a="1"/>
  <c r="E5" i="6" s="1"/>
  <c r="G7" i="6" a="1"/>
  <c r="G7" i="6" s="1"/>
  <c r="F15" i="6" a="1"/>
  <c r="F15" i="6" s="1"/>
  <c r="E6" i="6" a="1"/>
  <c r="E6" i="6" s="1"/>
  <c r="J14" i="6"/>
  <c r="J13" i="6"/>
  <c r="J7" i="6"/>
  <c r="J12" i="6"/>
  <c r="J15" i="6"/>
  <c r="J4" i="6"/>
  <c r="J8" i="6"/>
  <c r="J9" i="6"/>
  <c r="J5" i="6"/>
  <c r="J10" i="6"/>
  <c r="J11" i="6"/>
  <c r="J6" i="6"/>
  <c r="C2" i="6"/>
  <c r="AL10" i="6"/>
  <c r="AL9" i="6"/>
  <c r="AL8" i="6"/>
  <c r="AL7" i="6"/>
  <c r="AL6" i="6"/>
  <c r="AL5" i="6"/>
  <c r="AM53" i="4" l="1"/>
  <c r="C56" i="1" a="1"/>
  <c r="C56" i="1" s="1"/>
  <c r="C36" i="1" a="1"/>
  <c r="C36" i="1" s="1"/>
  <c r="C32" i="1" a="1"/>
  <c r="C32" i="1" s="1"/>
  <c r="C40" i="1" a="1"/>
  <c r="C40" i="1" s="1"/>
  <c r="G1" i="9" s="1"/>
  <c r="C28" i="1" a="1"/>
  <c r="C28" i="1" s="1"/>
  <c r="A15" i="7" s="1" a="1"/>
  <c r="A15" i="7" s="1"/>
  <c r="C68" i="1" a="1"/>
  <c r="C68" i="1" s="1"/>
  <c r="C52" i="1" a="1"/>
  <c r="C52" i="1" s="1"/>
  <c r="J1" i="9" s="1"/>
  <c r="C60" i="1" a="1"/>
  <c r="C60" i="1" s="1"/>
  <c r="C48" i="1" a="1"/>
  <c r="C48" i="1" s="1"/>
  <c r="C64" i="1" a="1"/>
  <c r="C64" i="1" s="1"/>
  <c r="C44" i="1" a="1"/>
  <c r="C44" i="1" s="1"/>
  <c r="U3" i="6"/>
  <c r="AL4" i="6"/>
  <c r="AL3" i="6"/>
  <c r="C2" i="4" a="1"/>
  <c r="C2" i="4" s="1"/>
  <c r="AM199" i="4"/>
  <c r="AM119" i="4"/>
  <c r="AM33" i="4"/>
  <c r="AM183" i="4"/>
  <c r="AM192" i="4"/>
  <c r="AM142" i="4"/>
  <c r="AM135" i="4"/>
  <c r="AM185" i="4"/>
  <c r="AM118" i="4"/>
  <c r="AM92" i="4"/>
  <c r="AM143" i="4"/>
  <c r="AM97" i="4"/>
  <c r="AM75" i="4"/>
  <c r="AM24" i="4"/>
  <c r="AM107" i="4"/>
  <c r="AM186" i="4"/>
  <c r="AM60" i="4"/>
  <c r="AM48" i="4"/>
  <c r="AM159" i="4"/>
  <c r="AM35" i="4"/>
  <c r="AM141" i="4"/>
  <c r="AM40" i="4"/>
  <c r="AM166" i="4"/>
  <c r="AM114" i="4"/>
  <c r="AM42" i="4"/>
  <c r="AM146" i="4"/>
  <c r="AM81" i="4"/>
  <c r="AM194" i="4"/>
  <c r="AM19" i="4"/>
  <c r="AM84" i="4"/>
  <c r="AM170" i="4"/>
  <c r="AM58" i="4"/>
  <c r="AM134" i="4"/>
  <c r="AM57" i="4"/>
  <c r="AM106" i="4"/>
  <c r="AM168" i="4"/>
  <c r="AM188" i="4"/>
  <c r="AM137" i="4"/>
  <c r="AM179" i="4"/>
  <c r="AM34" i="4"/>
  <c r="AM125" i="4"/>
  <c r="AM190" i="4"/>
  <c r="AM99" i="4"/>
  <c r="AM32" i="4"/>
  <c r="AM30" i="4"/>
  <c r="AM94" i="4"/>
  <c r="AM47" i="4"/>
  <c r="AM165" i="4"/>
  <c r="AM129" i="4"/>
  <c r="AM157" i="4"/>
  <c r="AM78" i="4"/>
  <c r="AM136" i="4"/>
  <c r="AM72" i="4"/>
  <c r="AM189" i="4"/>
  <c r="AM121" i="4"/>
  <c r="AM69" i="4"/>
  <c r="AM44" i="4"/>
  <c r="AM103" i="4"/>
  <c r="AM86" i="4"/>
  <c r="AM144" i="4"/>
  <c r="AM15" i="4"/>
  <c r="AM126" i="4"/>
  <c r="AM116" i="4"/>
  <c r="AM45" i="4"/>
  <c r="U5" i="6"/>
  <c r="AM156" i="4"/>
  <c r="AM184" i="4"/>
  <c r="AM83" i="4"/>
  <c r="AM89" i="4"/>
  <c r="AM95" i="4"/>
  <c r="AM117" i="4"/>
  <c r="AM161" i="4"/>
  <c r="AM149" i="4"/>
  <c r="AM73" i="4"/>
  <c r="AM100" i="4"/>
  <c r="AM13" i="4"/>
  <c r="AM63" i="4"/>
  <c r="AM22" i="4"/>
  <c r="AM174" i="4"/>
  <c r="AM37" i="4"/>
  <c r="AM104" i="4"/>
  <c r="U6" i="6"/>
  <c r="AM147" i="4"/>
  <c r="AM173" i="4"/>
  <c r="AM36" i="4"/>
  <c r="AM51" i="4"/>
  <c r="AM11" i="4"/>
  <c r="AM80" i="4"/>
  <c r="AM74" i="4"/>
  <c r="AM23" i="4"/>
  <c r="AM182" i="4"/>
  <c r="AM38" i="4"/>
  <c r="AM195" i="4"/>
  <c r="AM54" i="4"/>
  <c r="AM139" i="4"/>
  <c r="AM193" i="4"/>
  <c r="AM52" i="4"/>
  <c r="AM150" i="4"/>
  <c r="AM110" i="4"/>
  <c r="AM26" i="4"/>
  <c r="AM111" i="4"/>
  <c r="AM191" i="4"/>
  <c r="AM148" i="4"/>
  <c r="AM50" i="4"/>
  <c r="AM123" i="4"/>
  <c r="AM128" i="4"/>
  <c r="AM67" i="4"/>
  <c r="AM132" i="4"/>
  <c r="AM16" i="4"/>
  <c r="AM160" i="4"/>
  <c r="AM98" i="4"/>
  <c r="AM14" i="4"/>
  <c r="AM71" i="4"/>
  <c r="AM177" i="4"/>
  <c r="AM113" i="4"/>
  <c r="AM29" i="4"/>
  <c r="AM145" i="4"/>
  <c r="AM120" i="4"/>
  <c r="AM28" i="4"/>
  <c r="AM164" i="4"/>
  <c r="AM102" i="4"/>
  <c r="AM18" i="4"/>
  <c r="AM90" i="4"/>
  <c r="AM171" i="4"/>
  <c r="AM85" i="4"/>
  <c r="AM41" i="4"/>
  <c r="AM197" i="4"/>
  <c r="AM65" i="4"/>
  <c r="AM56" i="4"/>
  <c r="AM152" i="4"/>
  <c r="AM175" i="4"/>
  <c r="AM138" i="4"/>
  <c r="AM68" i="4"/>
  <c r="AM198" i="4"/>
  <c r="AM49" i="4"/>
  <c r="AM167" i="4"/>
  <c r="AM105" i="4"/>
  <c r="AM21" i="4"/>
  <c r="AM169" i="4"/>
  <c r="AM112" i="4"/>
  <c r="AM12" i="4"/>
  <c r="AM64" i="4"/>
  <c r="AM153" i="4"/>
  <c r="AM79" i="4"/>
  <c r="AM187" i="4"/>
  <c r="AM43" i="4"/>
  <c r="AM140" i="4"/>
  <c r="AM109" i="4"/>
  <c r="AM25" i="4"/>
  <c r="AM88" i="4"/>
  <c r="AM77" i="4"/>
  <c r="AM39" i="4"/>
  <c r="AM108" i="4"/>
  <c r="AM196" i="4"/>
  <c r="AM155" i="4"/>
  <c r="AM55" i="4"/>
  <c r="AM162" i="4"/>
  <c r="AM93" i="4"/>
  <c r="AM130" i="4"/>
  <c r="AM91" i="4"/>
  <c r="AM127" i="4"/>
  <c r="AM151" i="4"/>
  <c r="AM96" i="4"/>
  <c r="AM178" i="4"/>
  <c r="AM131" i="4"/>
  <c r="AM172" i="4"/>
  <c r="AM154" i="4"/>
  <c r="AM59" i="4"/>
  <c r="AM158" i="4"/>
  <c r="AM27" i="4"/>
  <c r="AM163" i="4"/>
  <c r="AM101" i="4"/>
  <c r="AM17" i="4"/>
  <c r="AM180" i="4"/>
  <c r="AM115" i="4"/>
  <c r="AM31" i="4"/>
  <c r="AM76" i="4"/>
  <c r="AM176" i="4"/>
  <c r="AM66" i="4"/>
  <c r="AM46" i="4"/>
  <c r="AM133" i="4"/>
  <c r="AM181" i="4"/>
  <c r="AM124" i="4"/>
  <c r="AM62" i="4"/>
  <c r="AM70" i="4"/>
  <c r="AM82" i="4"/>
  <c r="AM87" i="4"/>
  <c r="AM122" i="4"/>
  <c r="AM61" i="4"/>
  <c r="U12" i="6"/>
  <c r="U7" i="6"/>
  <c r="U15" i="6"/>
  <c r="U9" i="6"/>
  <c r="U11" i="6"/>
  <c r="U4" i="6"/>
  <c r="U10" i="6"/>
  <c r="U13" i="6"/>
  <c r="AM20" i="4"/>
  <c r="AD37" i="4"/>
  <c r="AF57" i="4"/>
  <c r="AF24" i="4"/>
  <c r="Z50" i="4"/>
  <c r="AF82" i="4"/>
  <c r="AB19" i="4"/>
  <c r="AC43" i="4"/>
  <c r="AD99" i="4"/>
  <c r="AF90" i="4"/>
  <c r="AC16" i="4"/>
  <c r="K72" i="4"/>
  <c r="L72" i="4" s="1"/>
  <c r="AB50" i="4"/>
  <c r="Z63" i="4"/>
  <c r="E44" i="4"/>
  <c r="K106" i="4"/>
  <c r="L106" i="4" s="1"/>
  <c r="AC185" i="4"/>
  <c r="AE47" i="4"/>
  <c r="Y27" i="4"/>
  <c r="Z183" i="4"/>
  <c r="K54" i="4"/>
  <c r="L54" i="4" s="1"/>
  <c r="AD77" i="4"/>
  <c r="AC36" i="4"/>
  <c r="AD48" i="4"/>
  <c r="E21" i="4"/>
  <c r="E40" i="4"/>
  <c r="E196" i="4"/>
  <c r="AB176" i="4"/>
  <c r="AC40" i="4"/>
  <c r="E190" i="4"/>
  <c r="AF27" i="4"/>
  <c r="AC58" i="4"/>
  <c r="AF23" i="4"/>
  <c r="AF31" i="4"/>
  <c r="AE82" i="4"/>
  <c r="Z58" i="4"/>
  <c r="Y56" i="4"/>
  <c r="AD26" i="4"/>
  <c r="AF174" i="4"/>
  <c r="K191" i="4"/>
  <c r="L191" i="4" s="1"/>
  <c r="Y88" i="4"/>
  <c r="AF28" i="4"/>
  <c r="AF36" i="4"/>
  <c r="AE87" i="4"/>
  <c r="AF86" i="4"/>
  <c r="Y43" i="4"/>
  <c r="E25" i="4"/>
  <c r="AE141" i="4"/>
  <c r="AE131" i="4"/>
  <c r="AB66" i="4"/>
  <c r="AE25" i="4"/>
  <c r="K98" i="4"/>
  <c r="L98" i="4" s="1"/>
  <c r="AE44" i="4"/>
  <c r="K22" i="4"/>
  <c r="L22" i="4" s="1"/>
  <c r="AF16" i="4"/>
  <c r="Z19" i="4"/>
  <c r="Y85" i="4"/>
  <c r="AD16" i="4"/>
  <c r="AC117" i="4"/>
  <c r="Z16" i="4"/>
  <c r="AE83" i="4"/>
  <c r="AE38" i="4"/>
  <c r="AE46" i="4"/>
  <c r="AE64" i="4"/>
  <c r="K64" i="4"/>
  <c r="L64" i="4" s="1"/>
  <c r="K177" i="4"/>
  <c r="L177" i="4" s="1"/>
  <c r="AE50" i="4"/>
  <c r="Y182" i="4"/>
  <c r="AB49" i="4"/>
  <c r="E83" i="4"/>
  <c r="AD58" i="4"/>
  <c r="AF39" i="4"/>
  <c r="AA156" i="4"/>
  <c r="AF20" i="4"/>
  <c r="K29" i="4"/>
  <c r="L29" i="4" s="1"/>
  <c r="AF81" i="4"/>
  <c r="AB27" i="4"/>
  <c r="AA192" i="4"/>
  <c r="AC148" i="4"/>
  <c r="AF182" i="4"/>
  <c r="AD95" i="4"/>
  <c r="AB21" i="4"/>
  <c r="AE57" i="4"/>
  <c r="AB85" i="4"/>
  <c r="AD186" i="4"/>
  <c r="AC177" i="4"/>
  <c r="AD150" i="4"/>
  <c r="E161" i="4"/>
  <c r="AF61" i="4"/>
  <c r="Y29" i="4"/>
  <c r="AE49" i="4"/>
  <c r="Y143" i="4"/>
  <c r="AC187" i="4"/>
  <c r="AC193" i="4"/>
  <c r="AE122" i="4"/>
  <c r="AE55" i="4"/>
  <c r="K62" i="4"/>
  <c r="L62" i="4" s="1"/>
  <c r="K25" i="4"/>
  <c r="L25" i="4" s="1"/>
  <c r="AC17" i="4"/>
  <c r="E174" i="4"/>
  <c r="AE147" i="4"/>
  <c r="AA198" i="4"/>
  <c r="Z29" i="4"/>
  <c r="AF38" i="4"/>
  <c r="AB171" i="4"/>
  <c r="AA43" i="4"/>
  <c r="AD54" i="4"/>
  <c r="Z43" i="4"/>
  <c r="AA19" i="4"/>
  <c r="Y48" i="4"/>
  <c r="E87" i="4"/>
  <c r="Y35" i="4"/>
  <c r="AB76" i="4"/>
  <c r="AE31" i="4"/>
  <c r="AA191" i="4"/>
  <c r="Z42" i="4"/>
  <c r="G2" i="6"/>
  <c r="E18" i="4"/>
  <c r="E22" i="4"/>
  <c r="AC37" i="4"/>
  <c r="K31" i="4"/>
  <c r="L31" i="4" s="1"/>
  <c r="E62" i="4"/>
  <c r="AF69" i="4"/>
  <c r="Y158" i="4"/>
  <c r="AD185" i="4"/>
  <c r="E42" i="4"/>
  <c r="AB20" i="4"/>
  <c r="AB24" i="4"/>
  <c r="AC49" i="4"/>
  <c r="K45" i="4"/>
  <c r="L45" i="4" s="1"/>
  <c r="AA40" i="4"/>
  <c r="K104" i="4"/>
  <c r="L104" i="4" s="1"/>
  <c r="AF164" i="4"/>
  <c r="AD194" i="4"/>
  <c r="AE45" i="4"/>
  <c r="AD81" i="4"/>
  <c r="AD85" i="4"/>
  <c r="AD103" i="4"/>
  <c r="AB68" i="4"/>
  <c r="E17" i="4"/>
  <c r="Z54" i="4"/>
  <c r="AC44" i="4"/>
  <c r="K56" i="4"/>
  <c r="L56" i="4" s="1"/>
  <c r="AF198" i="4"/>
  <c r="AC57" i="4"/>
  <c r="K66" i="4"/>
  <c r="L66" i="4" s="1"/>
  <c r="AD100" i="4"/>
  <c r="AD104" i="4"/>
  <c r="AA35" i="4"/>
  <c r="AD42" i="4"/>
  <c r="E160" i="4"/>
  <c r="E41" i="4"/>
  <c r="Z106" i="4"/>
  <c r="AA45" i="4"/>
  <c r="AF60" i="4"/>
  <c r="AE91" i="4"/>
  <c r="AF70" i="4"/>
  <c r="Z119" i="4"/>
  <c r="AC63" i="4"/>
  <c r="Z32" i="4"/>
  <c r="AC52" i="4"/>
  <c r="AE121" i="4"/>
  <c r="K91" i="4"/>
  <c r="L91" i="4" s="1"/>
  <c r="AC126" i="4"/>
  <c r="Y155" i="4"/>
  <c r="AF110" i="4"/>
  <c r="AF30" i="4"/>
  <c r="AB57" i="4"/>
  <c r="AD41" i="4"/>
  <c r="AA126" i="4"/>
  <c r="AB178" i="4"/>
  <c r="AD139" i="4"/>
  <c r="AB112" i="4"/>
  <c r="E82" i="4"/>
  <c r="K67" i="4"/>
  <c r="L67" i="4" s="1"/>
  <c r="AB53" i="4"/>
  <c r="K96" i="10"/>
  <c r="AC136" i="4"/>
  <c r="Y176" i="4"/>
  <c r="AF179" i="4"/>
  <c r="AB56" i="4"/>
  <c r="AF89" i="4"/>
  <c r="Z24" i="4"/>
  <c r="AB167" i="4"/>
  <c r="Y65" i="4"/>
  <c r="AB25" i="4"/>
  <c r="AB197" i="4"/>
  <c r="AB31" i="4"/>
  <c r="Z35" i="4"/>
  <c r="AD34" i="4"/>
  <c r="AD38" i="4"/>
  <c r="AD79" i="4"/>
  <c r="K84" i="4"/>
  <c r="L84" i="4" s="1"/>
  <c r="J2" i="6"/>
  <c r="AE75" i="4"/>
  <c r="Z86" i="4"/>
  <c r="K131" i="4"/>
  <c r="L131" i="4" s="1"/>
  <c r="AD55" i="4"/>
  <c r="AD105" i="4"/>
  <c r="Y61" i="4"/>
  <c r="AB23" i="4"/>
  <c r="K78" i="4"/>
  <c r="L78" i="4" s="1"/>
  <c r="AF52" i="4"/>
  <c r="AF83" i="4"/>
  <c r="H2" i="6"/>
  <c r="Y93" i="4"/>
  <c r="E65" i="4"/>
  <c r="K33" i="4"/>
  <c r="L33" i="4" s="1"/>
  <c r="Y66" i="4"/>
  <c r="Z55" i="4"/>
  <c r="AE39" i="4"/>
  <c r="Y92" i="4"/>
  <c r="K59" i="4"/>
  <c r="L59" i="4" s="1"/>
  <c r="E86" i="4"/>
  <c r="Z136" i="4"/>
  <c r="Y199" i="4"/>
  <c r="Z27" i="4"/>
  <c r="Z25" i="4"/>
  <c r="Z33" i="4"/>
  <c r="Y49" i="4"/>
  <c r="E75" i="4"/>
  <c r="Y72" i="4"/>
  <c r="E59" i="4"/>
  <c r="AB86" i="4"/>
  <c r="AE23" i="4"/>
  <c r="Y150" i="4"/>
  <c r="AD83" i="4"/>
  <c r="AC96" i="4"/>
  <c r="AC31" i="4"/>
  <c r="Y51" i="4"/>
  <c r="AE16" i="4"/>
  <c r="AF75" i="4"/>
  <c r="Z123" i="4"/>
  <c r="AA29" i="4"/>
  <c r="AC32" i="4"/>
  <c r="AD33" i="4"/>
  <c r="Y20" i="4"/>
  <c r="E26" i="4"/>
  <c r="AB47" i="4"/>
  <c r="AA115" i="4"/>
  <c r="AC39" i="4"/>
  <c r="Z37" i="4"/>
  <c r="AE90" i="4"/>
  <c r="E192" i="4"/>
  <c r="AB191" i="4"/>
  <c r="AC97" i="4"/>
  <c r="AA112" i="4"/>
  <c r="AD86" i="4"/>
  <c r="AD50" i="4"/>
  <c r="AB40" i="4"/>
  <c r="AA25" i="4"/>
  <c r="AB181" i="4"/>
  <c r="AE176" i="4"/>
  <c r="Y144" i="4"/>
  <c r="Z149" i="4"/>
  <c r="K38" i="4"/>
  <c r="L38" i="4" s="1"/>
  <c r="AC27" i="4"/>
  <c r="AB36" i="4"/>
  <c r="Z177" i="4"/>
  <c r="Z196" i="4"/>
  <c r="AE197" i="4"/>
  <c r="AB148" i="4"/>
  <c r="AB39" i="4"/>
  <c r="AF94" i="4"/>
  <c r="E34" i="4"/>
  <c r="AB187" i="4"/>
  <c r="AC110" i="4"/>
  <c r="AA173" i="4"/>
  <c r="E131" i="4"/>
  <c r="AA178" i="4"/>
  <c r="E78" i="4"/>
  <c r="Z57" i="4"/>
  <c r="Y195" i="4"/>
  <c r="AD45" i="4"/>
  <c r="AD30" i="4"/>
  <c r="AB78" i="4"/>
  <c r="AB82" i="4"/>
  <c r="Z21" i="4"/>
  <c r="Z36" i="4"/>
  <c r="AA37" i="4"/>
  <c r="K42" i="4"/>
  <c r="L42" i="4" s="1"/>
  <c r="AE167" i="4"/>
  <c r="AD193" i="4"/>
  <c r="AE70" i="4"/>
  <c r="AA16" i="4"/>
  <c r="AA24" i="4"/>
  <c r="Z53" i="4"/>
  <c r="K16" i="4"/>
  <c r="L16" i="4" s="1"/>
  <c r="AC64" i="4"/>
  <c r="AE74" i="4"/>
  <c r="AA42" i="4"/>
  <c r="AF165" i="4"/>
  <c r="K105" i="4"/>
  <c r="L105" i="4" s="1"/>
  <c r="Y58" i="4"/>
  <c r="K79" i="4"/>
  <c r="L79" i="4" s="1"/>
  <c r="K83" i="4"/>
  <c r="L83" i="4" s="1"/>
  <c r="K101" i="4"/>
  <c r="L101" i="4" s="1"/>
  <c r="AF21" i="4"/>
  <c r="AC25" i="4"/>
  <c r="AA34" i="4"/>
  <c r="AD173" i="4"/>
  <c r="AD32" i="4"/>
  <c r="AF48" i="4"/>
  <c r="AD25" i="4"/>
  <c r="AD29" i="4"/>
  <c r="AD70" i="4"/>
  <c r="AB54" i="4"/>
  <c r="AA164" i="4"/>
  <c r="E37" i="4"/>
  <c r="AD75" i="4"/>
  <c r="AD61" i="4"/>
  <c r="AC71" i="4"/>
  <c r="E20" i="4"/>
  <c r="AF92" i="4"/>
  <c r="AD67" i="4"/>
  <c r="AD71" i="4"/>
  <c r="AA76" i="4"/>
  <c r="AF44" i="4"/>
  <c r="AE72" i="4"/>
  <c r="K18" i="4"/>
  <c r="L18" i="4" s="1"/>
  <c r="AD21" i="4"/>
  <c r="Y33" i="4"/>
  <c r="AF46" i="4"/>
  <c r="K97" i="4"/>
  <c r="L97" i="4" s="1"/>
  <c r="AE28" i="4"/>
  <c r="E147" i="4"/>
  <c r="AD101" i="4"/>
  <c r="AD87" i="4"/>
  <c r="E74" i="4"/>
  <c r="E173" i="4"/>
  <c r="AD188" i="4"/>
  <c r="AF186" i="4"/>
  <c r="AE175" i="4"/>
  <c r="Z62" i="4"/>
  <c r="AF66" i="4"/>
  <c r="Y34" i="4"/>
  <c r="AE54" i="4"/>
  <c r="Z185" i="4"/>
  <c r="K193" i="4"/>
  <c r="L193" i="4" s="1"/>
  <c r="Z76" i="4"/>
  <c r="Z92" i="4"/>
  <c r="AA18" i="4"/>
  <c r="K100" i="4"/>
  <c r="L100" i="4" s="1"/>
  <c r="Y26" i="4"/>
  <c r="AD134" i="4"/>
  <c r="E169" i="4"/>
  <c r="E110" i="4"/>
  <c r="AA175" i="4"/>
  <c r="Z45" i="4"/>
  <c r="AD97" i="4"/>
  <c r="Y21" i="4"/>
  <c r="AB180" i="4"/>
  <c r="E175" i="4"/>
  <c r="AE108" i="4"/>
  <c r="AC119" i="4"/>
  <c r="AF35" i="4"/>
  <c r="AE20" i="4"/>
  <c r="AC190" i="4"/>
  <c r="AD22" i="4"/>
  <c r="AB74" i="4"/>
  <c r="AF54" i="4"/>
  <c r="AF62" i="4"/>
  <c r="Y64" i="4"/>
  <c r="AB77" i="4"/>
  <c r="E30" i="4"/>
  <c r="AE63" i="4"/>
  <c r="Z155" i="4"/>
  <c r="AC109" i="4"/>
  <c r="Y50" i="4"/>
  <c r="K37" i="4"/>
  <c r="L37" i="4" s="1"/>
  <c r="K41" i="4"/>
  <c r="L41" i="4" s="1"/>
  <c r="K82" i="4"/>
  <c r="L82" i="4" s="1"/>
  <c r="K52" i="4"/>
  <c r="L52" i="4" s="1"/>
  <c r="AB37" i="4"/>
  <c r="AB28" i="4"/>
  <c r="AB32" i="4"/>
  <c r="K142" i="4"/>
  <c r="L142" i="4" s="1"/>
  <c r="AE62" i="4"/>
  <c r="K75" i="4"/>
  <c r="L75" i="4" s="1"/>
  <c r="Z20" i="4"/>
  <c r="Z28" i="4"/>
  <c r="AC35" i="4"/>
  <c r="K154" i="4"/>
  <c r="L154" i="4" s="1"/>
  <c r="K55" i="4"/>
  <c r="L55" i="4" s="1"/>
  <c r="AD20" i="4"/>
  <c r="Z166" i="4"/>
  <c r="AF37" i="4"/>
  <c r="Z17" i="4"/>
  <c r="AB69" i="4"/>
  <c r="AB73" i="4"/>
  <c r="Y36" i="4"/>
  <c r="AA27" i="4"/>
  <c r="K184" i="4"/>
  <c r="L184" i="4" s="1"/>
  <c r="AA21" i="4"/>
  <c r="AD174" i="4"/>
  <c r="Z44" i="4"/>
  <c r="AF194" i="4"/>
  <c r="K34" i="4"/>
  <c r="L34" i="4" s="1"/>
  <c r="AD63" i="4"/>
  <c r="Y30" i="4"/>
  <c r="Y38" i="4"/>
  <c r="AF78" i="4"/>
  <c r="K102" i="4"/>
  <c r="L102" i="4" s="1"/>
  <c r="AA33" i="4"/>
  <c r="AE21" i="4"/>
  <c r="AB60" i="4"/>
  <c r="AD46" i="4"/>
  <c r="K87" i="4"/>
  <c r="L87" i="4" s="1"/>
  <c r="AA17" i="4"/>
  <c r="Z117" i="4"/>
  <c r="AE40" i="4"/>
  <c r="AC42" i="4"/>
  <c r="K30" i="4"/>
  <c r="L30" i="4" s="1"/>
  <c r="AE153" i="4"/>
  <c r="AB165" i="4"/>
  <c r="K188" i="4"/>
  <c r="L188" i="4" s="1"/>
  <c r="AA169" i="4"/>
  <c r="E28" i="4"/>
  <c r="AB84" i="4"/>
  <c r="AD69" i="4"/>
  <c r="K183" i="4"/>
  <c r="L183" i="4" s="1"/>
  <c r="AA124" i="4"/>
  <c r="AE199" i="4"/>
  <c r="AA73" i="4"/>
  <c r="AF74" i="4"/>
  <c r="K48" i="4"/>
  <c r="L48" i="4" s="1"/>
  <c r="AE37" i="4"/>
  <c r="AD65" i="4"/>
  <c r="AC199" i="4"/>
  <c r="AB189" i="4"/>
  <c r="Z130" i="4"/>
  <c r="K24" i="4"/>
  <c r="L24" i="4" s="1"/>
  <c r="E43" i="4"/>
  <c r="AE124" i="4"/>
  <c r="AD127" i="4"/>
  <c r="AE22" i="4"/>
  <c r="AB98" i="4"/>
  <c r="AA179" i="4"/>
  <c r="AC55" i="4"/>
  <c r="Y17" i="4"/>
  <c r="Y25" i="4"/>
  <c r="AF65" i="4"/>
  <c r="E71" i="4"/>
  <c r="E63" i="4"/>
  <c r="Y53" i="4"/>
  <c r="AF77" i="4"/>
  <c r="Z152" i="4"/>
  <c r="AC170" i="4"/>
  <c r="AB70" i="4"/>
  <c r="E81" i="4"/>
  <c r="E85" i="4"/>
  <c r="Z26" i="4"/>
  <c r="Y28" i="4"/>
  <c r="AE51" i="4"/>
  <c r="AB126" i="4"/>
  <c r="E79" i="4"/>
  <c r="E194" i="4"/>
  <c r="AD78" i="4"/>
  <c r="Y45" i="4"/>
  <c r="K23" i="4"/>
  <c r="L23" i="4" s="1"/>
  <c r="K27" i="4"/>
  <c r="L27" i="4" s="1"/>
  <c r="K68" i="4"/>
  <c r="L68" i="4" s="1"/>
  <c r="E54" i="4"/>
  <c r="Z178" i="4"/>
  <c r="AA89" i="4"/>
  <c r="AA144" i="4"/>
  <c r="AE24" i="4"/>
  <c r="AB65" i="4"/>
  <c r="AE81" i="4"/>
  <c r="AE89" i="4"/>
  <c r="AB41" i="4"/>
  <c r="Y69" i="4"/>
  <c r="AC106" i="4"/>
  <c r="E58" i="4"/>
  <c r="AD177" i="4"/>
  <c r="AB140" i="4"/>
  <c r="AA146" i="4"/>
  <c r="AF40" i="4"/>
  <c r="Y22" i="4"/>
  <c r="AB26" i="4"/>
  <c r="Y41" i="4"/>
  <c r="E66" i="4"/>
  <c r="AE67" i="4"/>
  <c r="AC60" i="4"/>
  <c r="AF47" i="4"/>
  <c r="Y73" i="4"/>
  <c r="AB33" i="4"/>
  <c r="AC23" i="4"/>
  <c r="E95" i="4"/>
  <c r="E96" i="4"/>
  <c r="AB67" i="4"/>
  <c r="AC50" i="4"/>
  <c r="E29" i="4"/>
  <c r="Z34" i="4"/>
  <c r="AA193" i="4"/>
  <c r="AC165" i="4"/>
  <c r="AB183" i="4"/>
  <c r="E130" i="4"/>
  <c r="AF43" i="4"/>
  <c r="AD40" i="4"/>
  <c r="AF32" i="4"/>
  <c r="AB169" i="4"/>
  <c r="AB166" i="4"/>
  <c r="Y145" i="4"/>
  <c r="AA129" i="4"/>
  <c r="AA68" i="4"/>
  <c r="AB52" i="4"/>
  <c r="E48" i="4"/>
  <c r="E166" i="4"/>
  <c r="AC175" i="4"/>
  <c r="AA100" i="4"/>
  <c r="AC99" i="4"/>
  <c r="Z80" i="4"/>
  <c r="E50" i="4"/>
  <c r="AC29" i="4"/>
  <c r="AF91" i="4"/>
  <c r="AC174" i="4"/>
  <c r="AE194" i="4"/>
  <c r="AC195" i="4"/>
  <c r="K21" i="4"/>
  <c r="L21" i="4" s="1"/>
  <c r="Z40" i="4"/>
  <c r="AF183" i="4"/>
  <c r="K155" i="4"/>
  <c r="L155" i="4" s="1"/>
  <c r="AD59" i="4"/>
  <c r="E49" i="4"/>
  <c r="E53" i="4"/>
  <c r="AF29" i="4"/>
  <c r="AD66" i="4"/>
  <c r="AC59" i="4"/>
  <c r="AE149" i="4"/>
  <c r="K60" i="4"/>
  <c r="L60" i="4" s="1"/>
  <c r="AB188" i="4"/>
  <c r="Z56" i="4"/>
  <c r="AF51" i="4"/>
  <c r="AC66" i="4"/>
  <c r="K51" i="4"/>
  <c r="L51" i="4" s="1"/>
  <c r="E70" i="4"/>
  <c r="AA32" i="4"/>
  <c r="AD47" i="4"/>
  <c r="AC90" i="4"/>
  <c r="AC120" i="4"/>
  <c r="AD136" i="4"/>
  <c r="E24" i="4"/>
  <c r="AD49" i="4"/>
  <c r="AD53" i="4"/>
  <c r="AB72" i="4"/>
  <c r="AD24" i="4"/>
  <c r="AE58" i="4"/>
  <c r="Z89" i="4"/>
  <c r="K35" i="4"/>
  <c r="L35" i="4" s="1"/>
  <c r="AC198" i="4"/>
  <c r="AA72" i="4"/>
  <c r="AA44" i="4"/>
  <c r="AE33" i="4"/>
  <c r="AE41" i="4"/>
  <c r="AE59" i="4"/>
  <c r="E51" i="4"/>
  <c r="Y52" i="4"/>
  <c r="AE66" i="4"/>
  <c r="E27" i="4"/>
  <c r="AC114" i="4"/>
  <c r="AA196" i="4"/>
  <c r="K71" i="4"/>
  <c r="L71" i="4" s="1"/>
  <c r="AB48" i="4"/>
  <c r="AC56" i="4"/>
  <c r="E61" i="4"/>
  <c r="I2" i="6"/>
  <c r="K159" i="4"/>
  <c r="L159" i="4" s="1"/>
  <c r="E77" i="4"/>
  <c r="E55" i="4"/>
  <c r="AF85" i="4"/>
  <c r="Z41" i="4"/>
  <c r="AD62" i="4"/>
  <c r="Y46" i="4"/>
  <c r="AB149" i="4"/>
  <c r="AB16" i="4"/>
  <c r="E73" i="4"/>
  <c r="K58" i="4"/>
  <c r="L58" i="4" s="1"/>
  <c r="Z61" i="4"/>
  <c r="K169" i="4"/>
  <c r="L169" i="4" s="1"/>
  <c r="K176" i="4"/>
  <c r="L176" i="4" s="1"/>
  <c r="AB168" i="4"/>
  <c r="AB150" i="4"/>
  <c r="Z49" i="4"/>
  <c r="AA28" i="4"/>
  <c r="AF68" i="4"/>
  <c r="AD198" i="4"/>
  <c r="AA176" i="4"/>
  <c r="K187" i="4"/>
  <c r="L187" i="4" s="1"/>
  <c r="AF162" i="4"/>
  <c r="Z47" i="4"/>
  <c r="E38" i="4"/>
  <c r="AA20" i="4"/>
  <c r="AA62" i="4"/>
  <c r="K135" i="4"/>
  <c r="L135" i="4" s="1"/>
  <c r="AA186" i="4"/>
  <c r="K117" i="4"/>
  <c r="L117" i="4" s="1"/>
  <c r="AA26" i="4"/>
  <c r="Y19" i="4"/>
  <c r="E69" i="4"/>
  <c r="AE29" i="4"/>
  <c r="AC118" i="4"/>
  <c r="K174" i="4"/>
  <c r="L174" i="4" s="1"/>
  <c r="AD82" i="4"/>
  <c r="AD164" i="4"/>
  <c r="Y134" i="4"/>
  <c r="K70" i="4"/>
  <c r="L70" i="4" s="1"/>
  <c r="AB58" i="4"/>
  <c r="AE86" i="4"/>
  <c r="AB29" i="4"/>
  <c r="K86" i="4"/>
  <c r="L86" i="4" s="1"/>
  <c r="AA182" i="4"/>
  <c r="AC131" i="4"/>
  <c r="AB95" i="4"/>
  <c r="AD189" i="4"/>
  <c r="Z132" i="4"/>
  <c r="AC21" i="4"/>
  <c r="Y42" i="4"/>
  <c r="AB80" i="4"/>
  <c r="AF19" i="4"/>
  <c r="AA190" i="4"/>
  <c r="AB154" i="4"/>
  <c r="AA54" i="4"/>
  <c r="E144" i="4"/>
  <c r="Y108" i="4"/>
  <c r="AB97" i="4"/>
  <c r="AC75" i="4"/>
  <c r="AD125" i="4"/>
  <c r="AA194" i="4"/>
  <c r="AB175" i="4"/>
  <c r="Y194" i="4"/>
  <c r="AE190" i="4"/>
  <c r="AE191" i="4"/>
  <c r="AE193" i="4"/>
  <c r="AF195" i="4"/>
  <c r="AB96" i="4"/>
  <c r="AC159" i="4"/>
  <c r="AB110" i="4"/>
  <c r="AC141" i="4"/>
  <c r="E155" i="4"/>
  <c r="Y147" i="4"/>
  <c r="Y173" i="4"/>
  <c r="AB194" i="4"/>
  <c r="E195" i="4"/>
  <c r="AE34" i="4"/>
  <c r="K147" i="4"/>
  <c r="L147" i="4" s="1"/>
  <c r="AE146" i="4"/>
  <c r="AD158" i="4"/>
  <c r="K194" i="4"/>
  <c r="L194" i="4" s="1"/>
  <c r="AD176" i="4"/>
  <c r="AF199" i="4"/>
  <c r="E176" i="4"/>
  <c r="E153" i="4"/>
  <c r="AC154" i="4"/>
  <c r="Y183" i="4"/>
  <c r="E31" i="4"/>
  <c r="AB108" i="4"/>
  <c r="AA101" i="4"/>
  <c r="AA188" i="4"/>
  <c r="AB179" i="4"/>
  <c r="E179" i="4"/>
  <c r="K172" i="4"/>
  <c r="L172" i="4" s="1"/>
  <c r="Z179" i="4"/>
  <c r="E32" i="4"/>
  <c r="AF50" i="4"/>
  <c r="E108" i="4"/>
  <c r="AA199" i="4"/>
  <c r="AD57" i="4"/>
  <c r="AF49" i="4"/>
  <c r="AB81" i="4"/>
  <c r="E152" i="4"/>
  <c r="Z143" i="4"/>
  <c r="AC188" i="4"/>
  <c r="Z169" i="4"/>
  <c r="Y179" i="4"/>
  <c r="Z68" i="4"/>
  <c r="AE78" i="4"/>
  <c r="AD73" i="4"/>
  <c r="AD36" i="4"/>
  <c r="K171" i="4"/>
  <c r="L171" i="4" s="1"/>
  <c r="E171" i="4"/>
  <c r="AC196" i="4"/>
  <c r="AE130" i="4"/>
  <c r="Y142" i="4"/>
  <c r="K167" i="4"/>
  <c r="L167" i="4" s="1"/>
  <c r="AF180" i="4"/>
  <c r="K137" i="4"/>
  <c r="L137" i="4" s="1"/>
  <c r="K170" i="4"/>
  <c r="L170" i="4" s="1"/>
  <c r="Z199" i="4"/>
  <c r="Z135" i="4"/>
  <c r="AB163" i="4"/>
  <c r="E178" i="4"/>
  <c r="AC178" i="4"/>
  <c r="AD170" i="4"/>
  <c r="Y83" i="4"/>
  <c r="AE120" i="4"/>
  <c r="K136" i="4"/>
  <c r="L136" i="4" s="1"/>
  <c r="AD133" i="4"/>
  <c r="Y32" i="4"/>
  <c r="AB120" i="4"/>
  <c r="K186" i="4"/>
  <c r="L186" i="4" s="1"/>
  <c r="AD123" i="4"/>
  <c r="AA181" i="4"/>
  <c r="AA79" i="4"/>
  <c r="E140" i="4"/>
  <c r="K143" i="4"/>
  <c r="L143" i="4" s="1"/>
  <c r="AA154" i="4"/>
  <c r="K181" i="4"/>
  <c r="L181" i="4" s="1"/>
  <c r="AA197" i="4"/>
  <c r="Y174" i="4"/>
  <c r="AB164" i="4"/>
  <c r="Y180" i="4"/>
  <c r="AC181" i="4"/>
  <c r="Z172" i="4"/>
  <c r="AC132" i="4"/>
  <c r="K146" i="4"/>
  <c r="L146" i="4" s="1"/>
  <c r="AB121" i="4"/>
  <c r="E181" i="4"/>
  <c r="AA168" i="4"/>
  <c r="K199" i="4"/>
  <c r="L199" i="4" s="1"/>
  <c r="AA136" i="4"/>
  <c r="AB190" i="4"/>
  <c r="AD192" i="4"/>
  <c r="AD195" i="4"/>
  <c r="AE105" i="4"/>
  <c r="K182" i="4"/>
  <c r="L182" i="4" s="1"/>
  <c r="Z145" i="4"/>
  <c r="AC123" i="4"/>
  <c r="AC133" i="4"/>
  <c r="AD171" i="4"/>
  <c r="Y170" i="4"/>
  <c r="Z151" i="4"/>
  <c r="Y146" i="4"/>
  <c r="AC147" i="4"/>
  <c r="AE156" i="4"/>
  <c r="AF127" i="4"/>
  <c r="AB135" i="4"/>
  <c r="AD93" i="4"/>
  <c r="E118" i="4"/>
  <c r="AE136" i="4"/>
  <c r="AA22" i="4"/>
  <c r="Y166" i="4"/>
  <c r="AC115" i="4"/>
  <c r="K134" i="4"/>
  <c r="L134" i="4" s="1"/>
  <c r="AA125" i="4"/>
  <c r="E115" i="4"/>
  <c r="E36" i="4"/>
  <c r="AC19" i="4"/>
  <c r="AD191" i="4"/>
  <c r="Y18" i="4"/>
  <c r="K139" i="4"/>
  <c r="L139" i="4" s="1"/>
  <c r="K17" i="4"/>
  <c r="L17" i="4" s="1"/>
  <c r="AA84" i="4"/>
  <c r="Y181" i="4"/>
  <c r="E185" i="4"/>
  <c r="AA50" i="4"/>
  <c r="K129" i="4"/>
  <c r="L129" i="4" s="1"/>
  <c r="AC184" i="4"/>
  <c r="AA145" i="4"/>
  <c r="Y77" i="4"/>
  <c r="K76" i="4"/>
  <c r="L76" i="4" s="1"/>
  <c r="AB62" i="4"/>
  <c r="E164" i="4"/>
  <c r="K130" i="4"/>
  <c r="L130" i="4" s="1"/>
  <c r="K173" i="4"/>
  <c r="L173" i="4" s="1"/>
  <c r="AB105" i="4"/>
  <c r="K124" i="4"/>
  <c r="L124" i="4" s="1"/>
  <c r="AC93" i="4"/>
  <c r="Y117" i="4"/>
  <c r="AD155" i="4"/>
  <c r="AB196" i="4"/>
  <c r="E177" i="4"/>
  <c r="AB193" i="4"/>
  <c r="Z182" i="4"/>
  <c r="AC101" i="4"/>
  <c r="Z150" i="4"/>
  <c r="Y187" i="4"/>
  <c r="AD162" i="4"/>
  <c r="Y175" i="4"/>
  <c r="K161" i="4"/>
  <c r="L161" i="4" s="1"/>
  <c r="AC67" i="4"/>
  <c r="K132" i="4"/>
  <c r="L132" i="4" s="1"/>
  <c r="Y160" i="4"/>
  <c r="K122" i="4"/>
  <c r="L122" i="4" s="1"/>
  <c r="AE116" i="4"/>
  <c r="AF135" i="4"/>
  <c r="Y154" i="4"/>
  <c r="AB100" i="4"/>
  <c r="AE173" i="4"/>
  <c r="Z31" i="4"/>
  <c r="Z160" i="4"/>
  <c r="AC179" i="4"/>
  <c r="Y171" i="4"/>
  <c r="Z190" i="4"/>
  <c r="Z193" i="4"/>
  <c r="Z173" i="4"/>
  <c r="K192" i="4"/>
  <c r="L192" i="4" s="1"/>
  <c r="Z197" i="4"/>
  <c r="AA116" i="4"/>
  <c r="AC102" i="4"/>
  <c r="Z157" i="4"/>
  <c r="AE160" i="4"/>
  <c r="AB115" i="4"/>
  <c r="AD168" i="4"/>
  <c r="Z176" i="4"/>
  <c r="AA128" i="4"/>
  <c r="AD148" i="4"/>
  <c r="AA195" i="4"/>
  <c r="AF142" i="4"/>
  <c r="Y95" i="4"/>
  <c r="AE183" i="4"/>
  <c r="AC189" i="4"/>
  <c r="K50" i="4"/>
  <c r="L50" i="4" s="1"/>
  <c r="AF59" i="4"/>
  <c r="AF53" i="4"/>
  <c r="K113" i="4"/>
  <c r="L113" i="4" s="1"/>
  <c r="K74" i="4"/>
  <c r="L74" i="4" s="1"/>
  <c r="AE79" i="4"/>
  <c r="K157" i="4"/>
  <c r="L157" i="4" s="1"/>
  <c r="Z133" i="4"/>
  <c r="AC41" i="4"/>
  <c r="Z188" i="4"/>
  <c r="AF197" i="4"/>
  <c r="Z159" i="4"/>
  <c r="AE17" i="4"/>
  <c r="Y60" i="4"/>
  <c r="AD18" i="4"/>
  <c r="Y191" i="4"/>
  <c r="AA138" i="4"/>
  <c r="Z126" i="4"/>
  <c r="AC157" i="4"/>
  <c r="E112" i="4"/>
  <c r="AC112" i="4"/>
  <c r="E100" i="4"/>
  <c r="AE195" i="4"/>
  <c r="Y189" i="4"/>
  <c r="Z189" i="4"/>
  <c r="AD180" i="4"/>
  <c r="AB182" i="4"/>
  <c r="AC113" i="4"/>
  <c r="AC139" i="4"/>
  <c r="AB109" i="4"/>
  <c r="AE161" i="4"/>
  <c r="AA171" i="4"/>
  <c r="AA133" i="4"/>
  <c r="AA162" i="4"/>
  <c r="AE129" i="4"/>
  <c r="AD137" i="4"/>
  <c r="AA139" i="4"/>
  <c r="AE137" i="4"/>
  <c r="Y153" i="4"/>
  <c r="E98" i="4"/>
  <c r="K88" i="4"/>
  <c r="L88" i="4" s="1"/>
  <c r="AA180" i="4"/>
  <c r="AD169" i="4"/>
  <c r="E197" i="4"/>
  <c r="AA130" i="4"/>
  <c r="AC169" i="4"/>
  <c r="Z174" i="4"/>
  <c r="AD175" i="4"/>
  <c r="K175" i="4"/>
  <c r="L175" i="4" s="1"/>
  <c r="AE164" i="4"/>
  <c r="E90" i="4"/>
  <c r="AA58" i="4"/>
  <c r="Y138" i="4"/>
  <c r="AE158" i="4"/>
  <c r="Z128" i="4"/>
  <c r="AF170" i="4"/>
  <c r="AB131" i="4"/>
  <c r="AB136" i="4"/>
  <c r="AF181" i="4"/>
  <c r="Z125" i="4"/>
  <c r="AB158" i="4"/>
  <c r="AF172" i="4"/>
  <c r="AE127" i="4"/>
  <c r="Z84" i="4"/>
  <c r="Z191" i="4"/>
  <c r="AB184" i="4"/>
  <c r="E199" i="4"/>
  <c r="Y169" i="4"/>
  <c r="E170" i="4"/>
  <c r="K198" i="4"/>
  <c r="L198" i="4" s="1"/>
  <c r="AC144" i="4"/>
  <c r="AF119" i="4"/>
  <c r="AD190" i="4"/>
  <c r="AF160" i="4"/>
  <c r="AE133" i="4"/>
  <c r="AC164" i="4"/>
  <c r="AE182" i="4"/>
  <c r="AD130" i="4"/>
  <c r="E148" i="4"/>
  <c r="AA66" i="4"/>
  <c r="AF102" i="4"/>
  <c r="AF178" i="4"/>
  <c r="AF93" i="4"/>
  <c r="AF67" i="4"/>
  <c r="K19" i="4"/>
  <c r="L19" i="4" s="1"/>
  <c r="AA48" i="4"/>
  <c r="AF76" i="4"/>
  <c r="Y59" i="4"/>
  <c r="AB128" i="4"/>
  <c r="Z118" i="4"/>
  <c r="AD44" i="4"/>
  <c r="E33" i="4"/>
  <c r="AC186" i="4"/>
  <c r="AE145" i="4"/>
  <c r="AE187" i="4"/>
  <c r="AA36" i="4"/>
  <c r="AB17" i="4"/>
  <c r="Y44" i="4"/>
  <c r="AC142" i="4"/>
  <c r="E186" i="4"/>
  <c r="AB99" i="4"/>
  <c r="Y101" i="4"/>
  <c r="AF176" i="4"/>
  <c r="AC149" i="4"/>
  <c r="AB142" i="4"/>
  <c r="AB43" i="4"/>
  <c r="AB174" i="4"/>
  <c r="AF56" i="4"/>
  <c r="Z180" i="4"/>
  <c r="AD146" i="4"/>
  <c r="AC191" i="4"/>
  <c r="AC192" i="4"/>
  <c r="E92" i="4"/>
  <c r="AE155" i="4"/>
  <c r="K138" i="4"/>
  <c r="L138" i="4" s="1"/>
  <c r="AE151" i="4"/>
  <c r="AF196" i="4"/>
  <c r="AD154" i="4"/>
  <c r="E189" i="4"/>
  <c r="AA189" i="4"/>
  <c r="Z138" i="4"/>
  <c r="AA141" i="4"/>
  <c r="AC167" i="4"/>
  <c r="AA140" i="4"/>
  <c r="K128" i="4"/>
  <c r="L128" i="4" s="1"/>
  <c r="E116" i="4"/>
  <c r="Y172" i="4"/>
  <c r="Z161" i="4"/>
  <c r="M144" i="9"/>
  <c r="AE140" i="4"/>
  <c r="E182" i="4"/>
  <c r="AB199" i="4"/>
  <c r="AB42" i="4"/>
  <c r="AD94" i="4"/>
  <c r="AE142" i="4"/>
  <c r="AB141" i="4"/>
  <c r="AE177" i="4"/>
  <c r="Z170" i="4"/>
  <c r="AA160" i="4"/>
  <c r="AA187" i="4"/>
  <c r="K156" i="4"/>
  <c r="L156" i="4" s="1"/>
  <c r="Y163" i="4"/>
  <c r="Y165" i="4"/>
  <c r="Z162" i="4"/>
  <c r="AA149" i="4"/>
  <c r="AE100" i="4"/>
  <c r="AF143" i="4"/>
  <c r="AE148" i="4"/>
  <c r="AB192" i="4"/>
  <c r="E165" i="4"/>
  <c r="Z187" i="4"/>
  <c r="AC172" i="4"/>
  <c r="Z194" i="4"/>
  <c r="Z195" i="4"/>
  <c r="K178" i="4"/>
  <c r="L178" i="4" s="1"/>
  <c r="Z124" i="4"/>
  <c r="AD140" i="4"/>
  <c r="AA152" i="4"/>
  <c r="Z142" i="4"/>
  <c r="E123" i="4"/>
  <c r="AB125" i="4"/>
  <c r="AA120" i="4"/>
  <c r="AB134" i="4"/>
  <c r="Z134" i="4"/>
  <c r="AC145" i="4"/>
  <c r="Z116" i="4"/>
  <c r="AE123" i="4"/>
  <c r="AE71" i="4"/>
  <c r="AF73" i="4"/>
  <c r="Z18" i="4"/>
  <c r="AC51" i="4"/>
  <c r="AA41" i="4"/>
  <c r="AB64" i="4"/>
  <c r="AF45" i="4"/>
  <c r="AD51" i="4"/>
  <c r="AC194" i="4"/>
  <c r="K63" i="4"/>
  <c r="L63" i="4" s="1"/>
  <c r="Z181" i="4"/>
  <c r="AF188" i="4"/>
  <c r="AE30" i="4"/>
  <c r="AD17" i="4"/>
  <c r="AF58" i="4"/>
  <c r="E16" i="4"/>
  <c r="AE138" i="4"/>
  <c r="Z192" i="4"/>
  <c r="Y186" i="4"/>
  <c r="AA155" i="4"/>
  <c r="Y55" i="4"/>
  <c r="AE198" i="4"/>
  <c r="K160" i="4"/>
  <c r="L160" i="4" s="1"/>
  <c r="AE135" i="4"/>
  <c r="AC173" i="4"/>
  <c r="Z186" i="4"/>
  <c r="Z158" i="4"/>
  <c r="AA163" i="4"/>
  <c r="AE157" i="4"/>
  <c r="Y159" i="4"/>
  <c r="AA170" i="4"/>
  <c r="AE170" i="4"/>
  <c r="AC22" i="4"/>
  <c r="AA59" i="4"/>
  <c r="AA172" i="4"/>
  <c r="AC122" i="4"/>
  <c r="E193" i="4"/>
  <c r="K185" i="4"/>
  <c r="L185" i="4" s="1"/>
  <c r="AD199" i="4"/>
  <c r="AB152" i="4"/>
  <c r="AB162" i="4"/>
  <c r="AA151" i="4"/>
  <c r="AC155" i="4"/>
  <c r="AB130" i="4"/>
  <c r="AE169" i="4"/>
  <c r="AA184" i="4"/>
  <c r="AD147" i="4"/>
  <c r="AA174" i="4"/>
  <c r="K145" i="4"/>
  <c r="L145" i="4" s="1"/>
  <c r="Y152" i="4"/>
  <c r="Z153" i="4"/>
  <c r="Y151" i="4"/>
  <c r="AB111" i="4"/>
  <c r="Z131" i="4"/>
  <c r="AF88" i="4"/>
  <c r="AA122" i="4"/>
  <c r="AB161" i="4"/>
  <c r="E180" i="4"/>
  <c r="AD196" i="4"/>
  <c r="AB198" i="4"/>
  <c r="E167" i="4"/>
  <c r="E168" i="4"/>
  <c r="Z168" i="4"/>
  <c r="AB144" i="4"/>
  <c r="Y135" i="4"/>
  <c r="AC135" i="4"/>
  <c r="AD129" i="4"/>
  <c r="AE168" i="4"/>
  <c r="AF189" i="4"/>
  <c r="AA111" i="4"/>
  <c r="Y198" i="4"/>
  <c r="K195" i="4"/>
  <c r="L195" i="4" s="1"/>
  <c r="AB104" i="4"/>
  <c r="E136" i="4"/>
  <c r="AA137" i="4"/>
  <c r="AB145" i="4"/>
  <c r="AB157" i="4"/>
  <c r="AE159" i="4"/>
  <c r="Z30" i="4"/>
  <c r="E162" i="4"/>
  <c r="AA108" i="4"/>
  <c r="AF192" i="4"/>
  <c r="AF103" i="4"/>
  <c r="AA63" i="4"/>
  <c r="E57" i="4"/>
  <c r="AE36" i="4"/>
  <c r="AE32" i="4"/>
  <c r="AE65" i="4"/>
  <c r="AC134" i="4"/>
  <c r="Z148" i="4"/>
  <c r="E126" i="4"/>
  <c r="AA110" i="4"/>
  <c r="AB172" i="4"/>
  <c r="AC168" i="4"/>
  <c r="Y141" i="4"/>
  <c r="Y156" i="4"/>
  <c r="AD178" i="4"/>
  <c r="AF166" i="4"/>
  <c r="K190" i="4"/>
  <c r="L190" i="4" s="1"/>
  <c r="AE196" i="4"/>
  <c r="AC34" i="4"/>
  <c r="Y192" i="4"/>
  <c r="Y185" i="4"/>
  <c r="AC176" i="4"/>
  <c r="AB186" i="4"/>
  <c r="Y84" i="4"/>
  <c r="Z115" i="4"/>
  <c r="AA121" i="4"/>
  <c r="AD135" i="4"/>
  <c r="AB138" i="4"/>
  <c r="AD153" i="4"/>
  <c r="AE174" i="4"/>
  <c r="AC108" i="4"/>
  <c r="Z139" i="4"/>
  <c r="Y67" i="4"/>
  <c r="AE99" i="4"/>
  <c r="AF34" i="4"/>
  <c r="E114" i="4"/>
  <c r="E84" i="4"/>
  <c r="Y80" i="4"/>
  <c r="AB116" i="4"/>
  <c r="Y128" i="4"/>
  <c r="AD142" i="4"/>
  <c r="E156" i="4"/>
  <c r="AA167" i="4"/>
  <c r="AE163" i="4"/>
  <c r="E143" i="4"/>
  <c r="AF149" i="4"/>
  <c r="Y122" i="4"/>
  <c r="AA77" i="4"/>
  <c r="AA105" i="4"/>
  <c r="AF167" i="4"/>
  <c r="E127" i="4"/>
  <c r="Z108" i="4"/>
  <c r="Z113" i="4"/>
  <c r="AA102" i="4"/>
  <c r="AF109" i="4"/>
  <c r="AA86" i="4"/>
  <c r="Z70" i="4"/>
  <c r="AC125" i="4"/>
  <c r="E107" i="4"/>
  <c r="Y107" i="4"/>
  <c r="AE111" i="4"/>
  <c r="AC103" i="4"/>
  <c r="E103" i="4"/>
  <c r="Y99" i="4"/>
  <c r="K46" i="4"/>
  <c r="L46" i="4" s="1"/>
  <c r="Y97" i="4"/>
  <c r="Z60" i="4"/>
  <c r="AD108" i="4"/>
  <c r="Z91" i="4"/>
  <c r="Z105" i="4"/>
  <c r="AC53" i="4"/>
  <c r="Z93" i="4"/>
  <c r="AD110" i="4"/>
  <c r="AF105" i="4"/>
  <c r="AF140" i="4"/>
  <c r="K90" i="4"/>
  <c r="L90" i="4" s="1"/>
  <c r="Y120" i="4"/>
  <c r="AF95" i="4"/>
  <c r="AE113" i="4"/>
  <c r="E60" i="4"/>
  <c r="AF138" i="4"/>
  <c r="AF133" i="4"/>
  <c r="AD90" i="4"/>
  <c r="AF72" i="4"/>
  <c r="AF106" i="4"/>
  <c r="AF125" i="4"/>
  <c r="AC80" i="4"/>
  <c r="E67" i="4"/>
  <c r="AE80" i="4"/>
  <c r="AB61" i="4"/>
  <c r="F1" i="6"/>
  <c r="AA148" i="4"/>
  <c r="Y162" i="4"/>
  <c r="AD88" i="4"/>
  <c r="E188" i="4"/>
  <c r="Y196" i="4"/>
  <c r="AE192" i="4"/>
  <c r="AC98" i="4"/>
  <c r="AE143" i="4"/>
  <c r="Y161" i="4"/>
  <c r="Y177" i="4"/>
  <c r="AD181" i="4"/>
  <c r="AC91" i="4"/>
  <c r="H1" i="10"/>
  <c r="AC197" i="4"/>
  <c r="Z171" i="4"/>
  <c r="AC171" i="4"/>
  <c r="K151" i="4"/>
  <c r="L151" i="4" s="1"/>
  <c r="Y137" i="4"/>
  <c r="AA109" i="4"/>
  <c r="AA83" i="4"/>
  <c r="AD165" i="4"/>
  <c r="E120" i="4"/>
  <c r="AD167" i="4"/>
  <c r="AB129" i="4"/>
  <c r="K126" i="4"/>
  <c r="L126" i="4" s="1"/>
  <c r="Y136" i="4"/>
  <c r="Y79" i="4"/>
  <c r="AA177" i="4"/>
  <c r="Z75" i="4"/>
  <c r="Z175" i="4"/>
  <c r="K57" i="4"/>
  <c r="L57" i="4" s="1"/>
  <c r="Y125" i="4"/>
  <c r="AE152" i="4"/>
  <c r="AE132" i="4"/>
  <c r="AE165" i="4"/>
  <c r="K148" i="4"/>
  <c r="L148" i="4" s="1"/>
  <c r="Z127" i="4"/>
  <c r="AA118" i="4"/>
  <c r="Z64" i="4"/>
  <c r="E93" i="4"/>
  <c r="AC166" i="4"/>
  <c r="E68" i="4"/>
  <c r="AE178" i="4"/>
  <c r="AE92" i="4"/>
  <c r="AA60" i="4"/>
  <c r="AA64" i="4"/>
  <c r="K93" i="4"/>
  <c r="L93" i="4" s="1"/>
  <c r="K85" i="4"/>
  <c r="L85" i="4" s="1"/>
  <c r="Y130" i="4"/>
  <c r="AF168" i="4"/>
  <c r="AC140" i="4"/>
  <c r="AE93" i="4"/>
  <c r="AA85" i="4"/>
  <c r="AF144" i="4"/>
  <c r="Y131" i="4"/>
  <c r="Z87" i="4"/>
  <c r="AE98" i="4"/>
  <c r="Z98" i="4"/>
  <c r="AA53" i="4"/>
  <c r="E159" i="4"/>
  <c r="AE68" i="4"/>
  <c r="AE97" i="4"/>
  <c r="AF122" i="4"/>
  <c r="AB30" i="4"/>
  <c r="AE26" i="4"/>
  <c r="Z74" i="4"/>
  <c r="AC73" i="4"/>
  <c r="K47" i="4"/>
  <c r="L47" i="4" s="1"/>
  <c r="E76" i="4"/>
  <c r="AF146" i="4"/>
  <c r="AC94" i="4"/>
  <c r="AD111" i="4"/>
  <c r="K49" i="4"/>
  <c r="L49" i="4" s="1"/>
  <c r="AC76" i="4"/>
  <c r="AE114" i="4"/>
  <c r="AB79" i="4"/>
  <c r="E2" i="6"/>
  <c r="AD106" i="4"/>
  <c r="AE106" i="4"/>
  <c r="AD28" i="4"/>
  <c r="AE188" i="4"/>
  <c r="K123" i="4"/>
  <c r="L123" i="4" s="1"/>
  <c r="AF22" i="4"/>
  <c r="Z198" i="4"/>
  <c r="Z144" i="4"/>
  <c r="AD197" i="4"/>
  <c r="AB118" i="4"/>
  <c r="Y193" i="4"/>
  <c r="AB170" i="4"/>
  <c r="AC146" i="4"/>
  <c r="AB195" i="4"/>
  <c r="AC20" i="4"/>
  <c r="AC153" i="4"/>
  <c r="AA165" i="4"/>
  <c r="Y184" i="4"/>
  <c r="AB137" i="4"/>
  <c r="AA159" i="4"/>
  <c r="AD182" i="4"/>
  <c r="AC182" i="4"/>
  <c r="K133" i="4"/>
  <c r="L133" i="4" s="1"/>
  <c r="AC151" i="4"/>
  <c r="Y76" i="4"/>
  <c r="K109" i="4"/>
  <c r="L109" i="4" s="1"/>
  <c r="AF111" i="4"/>
  <c r="AB143" i="4"/>
  <c r="AA99" i="4"/>
  <c r="K153" i="4"/>
  <c r="L153" i="4" s="1"/>
  <c r="AA117" i="4"/>
  <c r="Z140" i="4"/>
  <c r="AD161" i="4"/>
  <c r="Z107" i="4"/>
  <c r="AD156" i="4"/>
  <c r="AE35" i="4"/>
  <c r="AA183" i="4"/>
  <c r="AC107" i="4"/>
  <c r="AD128" i="4"/>
  <c r="AD152" i="4"/>
  <c r="AA142" i="4"/>
  <c r="K163" i="4"/>
  <c r="L163" i="4" s="1"/>
  <c r="AF185" i="4"/>
  <c r="AB101" i="4"/>
  <c r="Y100" i="4"/>
  <c r="AF155" i="4"/>
  <c r="Z46" i="4"/>
  <c r="Y164" i="4"/>
  <c r="Z147" i="4"/>
  <c r="Z72" i="4"/>
  <c r="AA55" i="4"/>
  <c r="K120" i="4"/>
  <c r="L120" i="4" s="1"/>
  <c r="AA57" i="4"/>
  <c r="AC85" i="4"/>
  <c r="Y98" i="4"/>
  <c r="Z94" i="4"/>
  <c r="AE179" i="4"/>
  <c r="Z137" i="4"/>
  <c r="AA82" i="4"/>
  <c r="K69" i="4"/>
  <c r="L69" i="4" s="1"/>
  <c r="AE171" i="4"/>
  <c r="AE126" i="4"/>
  <c r="Z66" i="4"/>
  <c r="AA23" i="4"/>
  <c r="AE104" i="4"/>
  <c r="AE19" i="4"/>
  <c r="E91" i="4"/>
  <c r="AF33" i="4"/>
  <c r="AD84" i="4"/>
  <c r="AF17" i="4"/>
  <c r="AC92" i="4"/>
  <c r="Y37" i="4"/>
  <c r="AE73" i="4"/>
  <c r="AE88" i="4"/>
  <c r="E172" i="4"/>
  <c r="AC65" i="4"/>
  <c r="Z164" i="4"/>
  <c r="AA38" i="4"/>
  <c r="Z146" i="4"/>
  <c r="AF173" i="4"/>
  <c r="AC158" i="4"/>
  <c r="AC105" i="4"/>
  <c r="Y197" i="4"/>
  <c r="K165" i="4"/>
  <c r="L165" i="4" s="1"/>
  <c r="AE184" i="4"/>
  <c r="E119" i="4"/>
  <c r="Y190" i="4"/>
  <c r="AF191" i="4"/>
  <c r="Z95" i="4"/>
  <c r="Y139" i="4"/>
  <c r="Z141" i="4"/>
  <c r="AD149" i="4"/>
  <c r="AC121" i="4"/>
  <c r="Y89" i="4"/>
  <c r="AB102" i="4"/>
  <c r="E149" i="4"/>
  <c r="K127" i="4"/>
  <c r="L127" i="4" s="1"/>
  <c r="AB173" i="4"/>
  <c r="AE154" i="4"/>
  <c r="AE69" i="4"/>
  <c r="AB119" i="4"/>
  <c r="E94" i="4"/>
  <c r="E102" i="4"/>
  <c r="AB127" i="4"/>
  <c r="Z79" i="4"/>
  <c r="AE150" i="4"/>
  <c r="AE181" i="4"/>
  <c r="Z163" i="4"/>
  <c r="E150" i="4"/>
  <c r="E99" i="4"/>
  <c r="AB146" i="4"/>
  <c r="AD151" i="4"/>
  <c r="AD141" i="4"/>
  <c r="AE172" i="4"/>
  <c r="Z69" i="4"/>
  <c r="AF55" i="4"/>
  <c r="Z48" i="4"/>
  <c r="AF87" i="4"/>
  <c r="AF169" i="4"/>
  <c r="E157" i="4"/>
  <c r="AA158" i="4"/>
  <c r="Y116" i="4"/>
  <c r="AA123" i="4"/>
  <c r="AC33" i="4"/>
  <c r="K80" i="4"/>
  <c r="L80" i="4" s="1"/>
  <c r="AE185" i="4"/>
  <c r="AD74" i="4"/>
  <c r="AC143" i="4"/>
  <c r="AC104" i="4"/>
  <c r="K158" i="4"/>
  <c r="L158" i="4" s="1"/>
  <c r="AB177" i="4"/>
  <c r="AA134" i="4"/>
  <c r="Y140" i="4"/>
  <c r="AD144" i="4"/>
  <c r="AD160" i="4"/>
  <c r="Y167" i="4"/>
  <c r="K73" i="4"/>
  <c r="L73" i="4" s="1"/>
  <c r="Y188" i="4"/>
  <c r="AD183" i="4"/>
  <c r="Z154" i="4"/>
  <c r="AF190" i="4"/>
  <c r="Y157" i="4"/>
  <c r="K179" i="4"/>
  <c r="L179" i="4" s="1"/>
  <c r="AD179" i="4"/>
  <c r="E184" i="4"/>
  <c r="K197" i="4"/>
  <c r="L197" i="4" s="1"/>
  <c r="AA113" i="4"/>
  <c r="AF171" i="4"/>
  <c r="AC156" i="4"/>
  <c r="Z109" i="4"/>
  <c r="AA185" i="4"/>
  <c r="Z96" i="4"/>
  <c r="AD184" i="4"/>
  <c r="Z85" i="4"/>
  <c r="Z111" i="4"/>
  <c r="K164" i="4"/>
  <c r="L164" i="4" s="1"/>
  <c r="AB156" i="4"/>
  <c r="AA95" i="4"/>
  <c r="K140" i="4"/>
  <c r="L140" i="4" s="1"/>
  <c r="E128" i="4"/>
  <c r="Y124" i="4"/>
  <c r="E104" i="4"/>
  <c r="K152" i="4"/>
  <c r="L152" i="4" s="1"/>
  <c r="AB113" i="4"/>
  <c r="E158" i="4"/>
  <c r="AE162" i="4"/>
  <c r="AF157" i="4"/>
  <c r="AB92" i="4"/>
  <c r="Z100" i="4"/>
  <c r="AE180" i="4"/>
  <c r="AA157" i="4"/>
  <c r="E122" i="4"/>
  <c r="AF134" i="4"/>
  <c r="AB93" i="4"/>
  <c r="K107" i="4"/>
  <c r="L107" i="4" s="1"/>
  <c r="AD112" i="4"/>
  <c r="AB22" i="4"/>
  <c r="AD143" i="4"/>
  <c r="AB159" i="4"/>
  <c r="Y94" i="4"/>
  <c r="Y70" i="4"/>
  <c r="AD107" i="4"/>
  <c r="AA150" i="4"/>
  <c r="AA75" i="4"/>
  <c r="AE115" i="4"/>
  <c r="AC45" i="4"/>
  <c r="E133" i="4"/>
  <c r="Y104" i="4"/>
  <c r="Z104" i="4"/>
  <c r="Y115" i="4"/>
  <c r="AA81" i="4"/>
  <c r="AF158" i="4"/>
  <c r="AA69" i="4"/>
  <c r="D2" i="6"/>
  <c r="AD109" i="4"/>
  <c r="E64" i="4"/>
  <c r="Z22" i="4"/>
  <c r="AB151" i="4"/>
  <c r="Y87" i="4"/>
  <c r="AC46" i="4"/>
  <c r="Y75" i="4"/>
  <c r="E125" i="4"/>
  <c r="E89" i="4"/>
  <c r="Y24" i="4"/>
  <c r="AE56" i="4"/>
  <c r="Z110" i="4"/>
  <c r="K43" i="4"/>
  <c r="L43" i="4" s="1"/>
  <c r="E132" i="4"/>
  <c r="Y57" i="4"/>
  <c r="AC152" i="4"/>
  <c r="AA131" i="4"/>
  <c r="E154" i="4"/>
  <c r="AF175" i="4"/>
  <c r="AD121" i="4"/>
  <c r="AC180" i="4"/>
  <c r="K189" i="4"/>
  <c r="L189" i="4" s="1"/>
  <c r="AE125" i="4"/>
  <c r="Y68" i="4"/>
  <c r="AD126" i="4"/>
  <c r="Y132" i="4"/>
  <c r="AA166" i="4"/>
  <c r="AF177" i="4"/>
  <c r="AD187" i="4"/>
  <c r="K180" i="4"/>
  <c r="L180" i="4" s="1"/>
  <c r="E198" i="4"/>
  <c r="AD172" i="4"/>
  <c r="AF187" i="4"/>
  <c r="Z122" i="4"/>
  <c r="Z71" i="4"/>
  <c r="AC163" i="4"/>
  <c r="E151" i="4"/>
  <c r="AE27" i="4"/>
  <c r="Z165" i="4"/>
  <c r="AC24" i="4"/>
  <c r="Y149" i="4"/>
  <c r="AC127" i="4"/>
  <c r="AC138" i="4"/>
  <c r="AE144" i="4"/>
  <c r="AE166" i="4"/>
  <c r="AC161" i="4"/>
  <c r="AC111" i="4"/>
  <c r="AF159" i="4"/>
  <c r="AC84" i="4"/>
  <c r="Z103" i="4"/>
  <c r="E146" i="4"/>
  <c r="AC74" i="4"/>
  <c r="E134" i="4"/>
  <c r="AC83" i="4"/>
  <c r="Y54" i="4"/>
  <c r="AD116" i="4"/>
  <c r="AA94" i="4"/>
  <c r="AD91" i="4"/>
  <c r="AD122" i="4"/>
  <c r="AA103" i="4"/>
  <c r="AA93" i="4"/>
  <c r="AE60" i="4"/>
  <c r="E137" i="4"/>
  <c r="AD72" i="4"/>
  <c r="Y81" i="4"/>
  <c r="K141" i="4"/>
  <c r="L141" i="4" s="1"/>
  <c r="AB122" i="4"/>
  <c r="AF151" i="4"/>
  <c r="AD98" i="4"/>
  <c r="Y129" i="4"/>
  <c r="AB117" i="4"/>
  <c r="AA88" i="4"/>
  <c r="AB83" i="4"/>
  <c r="AD89" i="4"/>
  <c r="AA74" i="4"/>
  <c r="AE84" i="4"/>
  <c r="Z38" i="4"/>
  <c r="AF141" i="4"/>
  <c r="E47" i="4"/>
  <c r="K95" i="4"/>
  <c r="L95" i="4" s="1"/>
  <c r="AF80" i="4"/>
  <c r="AC87" i="4"/>
  <c r="K61" i="4"/>
  <c r="L61" i="4" s="1"/>
  <c r="K53" i="4"/>
  <c r="L53" i="4" s="1"/>
  <c r="Y90" i="4"/>
  <c r="E129" i="4"/>
  <c r="AE102" i="4"/>
  <c r="E23" i="4"/>
  <c r="AA52" i="4"/>
  <c r="AA87" i="4"/>
  <c r="AE43" i="4"/>
  <c r="AA91" i="4"/>
  <c r="AF139" i="4"/>
  <c r="AA106" i="4"/>
  <c r="Y118" i="4"/>
  <c r="AA78" i="4"/>
  <c r="AF131" i="4"/>
  <c r="K26" i="4"/>
  <c r="L26" i="4" s="1"/>
  <c r="AF84" i="4"/>
  <c r="K39" i="4"/>
  <c r="L39" i="4" s="1"/>
  <c r="AD96" i="4"/>
  <c r="Y178" i="4"/>
  <c r="AA67" i="4"/>
  <c r="AE134" i="4"/>
  <c r="Y168" i="4"/>
  <c r="AA153" i="4"/>
  <c r="AC183" i="4"/>
  <c r="AC150" i="4"/>
  <c r="AA147" i="4"/>
  <c r="AA90" i="4"/>
  <c r="K150" i="4"/>
  <c r="L150" i="4" s="1"/>
  <c r="E183" i="4"/>
  <c r="AB185" i="4"/>
  <c r="AD132" i="4"/>
  <c r="AD131" i="4"/>
  <c r="Z167" i="4"/>
  <c r="AB90" i="4"/>
  <c r="AB155" i="4"/>
  <c r="AA132" i="4"/>
  <c r="AE128" i="4"/>
  <c r="E80" i="4"/>
  <c r="K99" i="4"/>
  <c r="L99" i="4" s="1"/>
  <c r="AC137" i="4"/>
  <c r="K168" i="4"/>
  <c r="L168" i="4" s="1"/>
  <c r="AF163" i="4"/>
  <c r="AA127" i="4"/>
  <c r="K149" i="4"/>
  <c r="L149" i="4" s="1"/>
  <c r="AB133" i="4"/>
  <c r="Z101" i="4"/>
  <c r="AC82" i="4"/>
  <c r="AA143" i="4"/>
  <c r="AA107" i="4"/>
  <c r="AD124" i="4"/>
  <c r="Z156" i="4"/>
  <c r="AF124" i="4"/>
  <c r="AA161" i="4"/>
  <c r="Z102" i="4"/>
  <c r="K196" i="4"/>
  <c r="L196" i="4" s="1"/>
  <c r="AF184" i="4"/>
  <c r="AA31" i="4"/>
  <c r="AD39" i="4"/>
  <c r="AF117" i="4"/>
  <c r="AF18" i="4"/>
  <c r="AB123" i="4"/>
  <c r="Z114" i="4"/>
  <c r="Y148" i="4"/>
  <c r="Y31" i="4"/>
  <c r="E19" i="4"/>
  <c r="K103" i="4"/>
  <c r="L103" i="4" s="1"/>
  <c r="Y123" i="4"/>
  <c r="Y78" i="4"/>
  <c r="AA96" i="4"/>
  <c r="E52" i="4"/>
  <c r="E139" i="4"/>
  <c r="AC86" i="4"/>
  <c r="E101" i="4"/>
  <c r="AC54" i="4"/>
  <c r="E135" i="4"/>
  <c r="AC70" i="4"/>
  <c r="AA71" i="4"/>
  <c r="K118" i="4"/>
  <c r="L118" i="4" s="1"/>
  <c r="AF123" i="4"/>
  <c r="AE107" i="4"/>
  <c r="Z23" i="4"/>
  <c r="E117" i="4"/>
  <c r="AB51" i="4"/>
  <c r="AF116" i="4"/>
  <c r="AE95" i="4"/>
  <c r="AD60" i="4"/>
  <c r="Y114" i="4"/>
  <c r="AF107" i="4"/>
  <c r="AA65" i="4"/>
  <c r="AF128" i="4"/>
  <c r="AF132" i="4"/>
  <c r="Z77" i="4"/>
  <c r="Y112" i="4"/>
  <c r="AE76" i="4"/>
  <c r="AF108" i="4"/>
  <c r="K115" i="4"/>
  <c r="L115" i="4" s="1"/>
  <c r="K89" i="4"/>
  <c r="L89" i="4" s="1"/>
  <c r="AF41" i="4"/>
  <c r="AF100" i="4"/>
  <c r="E191" i="4"/>
  <c r="AB147" i="4"/>
  <c r="AF193" i="4"/>
  <c r="AF118" i="4"/>
  <c r="E111" i="4"/>
  <c r="AB103" i="4"/>
  <c r="AB106" i="4"/>
  <c r="AD92" i="4"/>
  <c r="AC100" i="4"/>
  <c r="AC162" i="4"/>
  <c r="K28" i="4"/>
  <c r="L28" i="4" s="1"/>
  <c r="AC68" i="4"/>
  <c r="AB71" i="4"/>
  <c r="K32" i="4"/>
  <c r="L32" i="4" s="1"/>
  <c r="AC47" i="4"/>
  <c r="AF104" i="4"/>
  <c r="Z129" i="4"/>
  <c r="K108" i="4"/>
  <c r="L108" i="4" s="1"/>
  <c r="AE112" i="4"/>
  <c r="AC88" i="4"/>
  <c r="AD117" i="4"/>
  <c r="AB88" i="4"/>
  <c r="AE117" i="4"/>
  <c r="Z90" i="4"/>
  <c r="K94" i="4"/>
  <c r="L94" i="4" s="1"/>
  <c r="Y127" i="4"/>
  <c r="AF112" i="4"/>
  <c r="AD80" i="4"/>
  <c r="Y40" i="4"/>
  <c r="AB89" i="4"/>
  <c r="K110" i="4"/>
  <c r="L110" i="4" s="1"/>
  <c r="AD145" i="4"/>
  <c r="AC130" i="4"/>
  <c r="AB124" i="4"/>
  <c r="AB114" i="4"/>
  <c r="K40" i="4"/>
  <c r="L40" i="4" s="1"/>
  <c r="Y63" i="4"/>
  <c r="AD119" i="4"/>
  <c r="AC69" i="4"/>
  <c r="AF150" i="4"/>
  <c r="AF130" i="4"/>
  <c r="Z82" i="4"/>
  <c r="AF101" i="4"/>
  <c r="E97" i="4"/>
  <c r="Y23" i="4"/>
  <c r="K112" i="4"/>
  <c r="L112" i="4" s="1"/>
  <c r="E145" i="4"/>
  <c r="AE61" i="4"/>
  <c r="K111" i="4"/>
  <c r="L111" i="4" s="1"/>
  <c r="AC77" i="4"/>
  <c r="AD27" i="4"/>
  <c r="AF113" i="4"/>
  <c r="AD113" i="4"/>
  <c r="Y71" i="4"/>
  <c r="AF120" i="4"/>
  <c r="AF153" i="4"/>
  <c r="AB94" i="4"/>
  <c r="AE18" i="4"/>
  <c r="AA70" i="4"/>
  <c r="AB75" i="4"/>
  <c r="AE77" i="4"/>
  <c r="AC128" i="4"/>
  <c r="E187" i="4"/>
  <c r="AB107" i="4"/>
  <c r="AD163" i="4"/>
  <c r="K92" i="4"/>
  <c r="L92" i="4" s="1"/>
  <c r="Y62" i="4"/>
  <c r="E121" i="4"/>
  <c r="AD56" i="4"/>
  <c r="AA30" i="4"/>
  <c r="AF126" i="4"/>
  <c r="Z99" i="4"/>
  <c r="Z81" i="4"/>
  <c r="AE103" i="4"/>
  <c r="AF99" i="4"/>
  <c r="AE48" i="4"/>
  <c r="E113" i="4"/>
  <c r="AF26" i="4"/>
  <c r="AE85" i="4"/>
  <c r="AF98" i="4"/>
  <c r="AA92" i="4"/>
  <c r="AC95" i="4"/>
  <c r="AF63" i="4"/>
  <c r="AB44" i="4"/>
  <c r="AE101" i="4"/>
  <c r="Y91" i="4"/>
  <c r="AB87" i="4"/>
  <c r="Z120" i="4"/>
  <c r="AC26" i="4"/>
  <c r="AD64" i="4"/>
  <c r="AF42" i="4"/>
  <c r="AC28" i="4"/>
  <c r="Z67" i="4"/>
  <c r="AB160" i="4"/>
  <c r="AA135" i="4"/>
  <c r="E124" i="4"/>
  <c r="E106" i="4"/>
  <c r="K36" i="4"/>
  <c r="L36" i="4" s="1"/>
  <c r="AC129" i="4"/>
  <c r="AF156" i="4"/>
  <c r="AF148" i="4"/>
  <c r="AA51" i="4"/>
  <c r="AF147" i="4"/>
  <c r="K20" i="4"/>
  <c r="L20" i="4" s="1"/>
  <c r="AE52" i="4"/>
  <c r="E39" i="4"/>
  <c r="AC81" i="4"/>
  <c r="Z97" i="4"/>
  <c r="AA56" i="4"/>
  <c r="Y16" i="4"/>
  <c r="AB59" i="4"/>
  <c r="AA49" i="4"/>
  <c r="AC30" i="4"/>
  <c r="Y39" i="4"/>
  <c r="AF97" i="4"/>
  <c r="AD102" i="4"/>
  <c r="AB45" i="4"/>
  <c r="AD76" i="4"/>
  <c r="Y111" i="4"/>
  <c r="AE96" i="4"/>
  <c r="AD31" i="4"/>
  <c r="Y126" i="4"/>
  <c r="AE139" i="4"/>
  <c r="Z83" i="4"/>
  <c r="Y109" i="4"/>
  <c r="AD157" i="4"/>
  <c r="AD166" i="4"/>
  <c r="AD120" i="4"/>
  <c r="AF115" i="4"/>
  <c r="AB139" i="4"/>
  <c r="AE53" i="4"/>
  <c r="K81" i="4"/>
  <c r="L81" i="4" s="1"/>
  <c r="K116" i="4"/>
  <c r="L116" i="4" s="1"/>
  <c r="K119" i="4"/>
  <c r="L119" i="4" s="1"/>
  <c r="AD115" i="4"/>
  <c r="Z39" i="4"/>
  <c r="K144" i="4"/>
  <c r="L144" i="4" s="1"/>
  <c r="AD68" i="4"/>
  <c r="AB38" i="4"/>
  <c r="AB63" i="4"/>
  <c r="AC116" i="4"/>
  <c r="AA97" i="4"/>
  <c r="Z59" i="4"/>
  <c r="K77" i="4"/>
  <c r="L77" i="4" s="1"/>
  <c r="AE119" i="4"/>
  <c r="Z73" i="4"/>
  <c r="E45" i="4"/>
  <c r="Z52" i="4"/>
  <c r="AD43" i="4"/>
  <c r="AF137" i="4"/>
  <c r="AC72" i="4"/>
  <c r="Z112" i="4"/>
  <c r="AF152" i="4"/>
  <c r="E142" i="4"/>
  <c r="Z184" i="4"/>
  <c r="AE189" i="4"/>
  <c r="AE186" i="4"/>
  <c r="AD23" i="4"/>
  <c r="AF25" i="4"/>
  <c r="AC79" i="4"/>
  <c r="K166" i="4"/>
  <c r="L166" i="4" s="1"/>
  <c r="AA47" i="4"/>
  <c r="Y121" i="4"/>
  <c r="AA114" i="4"/>
  <c r="AF79" i="4"/>
  <c r="AA61" i="4"/>
  <c r="Z121" i="4"/>
  <c r="AD35" i="4"/>
  <c r="AF145" i="4"/>
  <c r="AD52" i="4"/>
  <c r="E141" i="4"/>
  <c r="AF121" i="4"/>
  <c r="AA46" i="4"/>
  <c r="K44" i="4"/>
  <c r="L44" i="4" s="1"/>
  <c r="AD114" i="4"/>
  <c r="E56" i="4"/>
  <c r="AE42" i="4"/>
  <c r="AA39" i="4"/>
  <c r="AF114" i="4"/>
  <c r="AE118" i="4"/>
  <c r="AB55" i="4"/>
  <c r="Y103" i="4"/>
  <c r="AC89" i="4"/>
  <c r="K121" i="4"/>
  <c r="L121" i="4" s="1"/>
  <c r="Y133" i="4"/>
  <c r="AC124" i="4"/>
  <c r="AF161" i="4"/>
  <c r="K162" i="4"/>
  <c r="L162" i="4" s="1"/>
  <c r="E163" i="4"/>
  <c r="AC160" i="4"/>
  <c r="Y86" i="4"/>
  <c r="E138" i="4"/>
  <c r="AB132" i="4"/>
  <c r="E105" i="4"/>
  <c r="E46" i="4"/>
  <c r="AE109" i="4"/>
  <c r="K65" i="4"/>
  <c r="L65" i="4" s="1"/>
  <c r="Y106" i="4"/>
  <c r="Y119" i="4"/>
  <c r="AC38" i="4"/>
  <c r="Z88" i="4"/>
  <c r="Y105" i="4"/>
  <c r="AA98" i="4"/>
  <c r="Y102" i="4"/>
  <c r="Y96" i="4"/>
  <c r="AF136" i="4"/>
  <c r="Y47" i="4"/>
  <c r="E35" i="4"/>
  <c r="AC78" i="4"/>
  <c r="E88" i="4"/>
  <c r="AA80" i="4"/>
  <c r="AF64" i="4"/>
  <c r="AB34" i="4"/>
  <c r="AE110" i="4"/>
  <c r="Z51" i="4"/>
  <c r="AF154" i="4"/>
  <c r="AC48" i="4"/>
  <c r="AF71" i="4"/>
  <c r="AC18" i="4"/>
  <c r="AA104" i="4"/>
  <c r="Y113" i="4"/>
  <c r="AC62" i="4"/>
  <c r="AB153" i="4"/>
  <c r="AB91" i="4"/>
  <c r="E72" i="4"/>
  <c r="F2" i="6"/>
  <c r="AD159" i="4"/>
  <c r="AD118" i="4"/>
  <c r="AD19" i="4"/>
  <c r="AE94" i="4"/>
  <c r="AB35" i="4"/>
  <c r="AA119" i="4"/>
  <c r="AD138" i="4"/>
  <c r="E109" i="4"/>
  <c r="K96" i="4"/>
  <c r="L96" i="4" s="1"/>
  <c r="K125" i="4"/>
  <c r="L125" i="4" s="1"/>
  <c r="Y74" i="4"/>
  <c r="AF96" i="4"/>
  <c r="K114" i="4"/>
  <c r="L114" i="4" s="1"/>
  <c r="Y82" i="4"/>
  <c r="AB46" i="4"/>
  <c r="Y110" i="4"/>
  <c r="AF129" i="4"/>
  <c r="AC61" i="4"/>
  <c r="B2" i="4" a="1"/>
  <c r="V12" i="4" s="1"/>
  <c r="AB18" i="4"/>
  <c r="H5" i="3"/>
  <c r="Z78" i="4"/>
  <c r="Z65" i="4"/>
  <c r="L28" i="10"/>
  <c r="AQ5" i="4"/>
  <c r="AM7" i="4"/>
  <c r="AO8" i="4"/>
  <c r="AQ9" i="4"/>
  <c r="AN7" i="4"/>
  <c r="AP8" i="4"/>
  <c r="AM6" i="4"/>
  <c r="AO7" i="4"/>
  <c r="AQ8" i="4"/>
  <c r="AM10" i="4"/>
  <c r="AN6" i="4"/>
  <c r="AP7" i="4"/>
  <c r="AN10" i="4"/>
  <c r="AM5" i="4"/>
  <c r="AO6" i="4"/>
  <c r="AQ7" i="4"/>
  <c r="AM9" i="4"/>
  <c r="AO10" i="4"/>
  <c r="AN5" i="4"/>
  <c r="AP6" i="4"/>
  <c r="AN9" i="4"/>
  <c r="AP10" i="4"/>
  <c r="AP5" i="4"/>
  <c r="AN8" i="4"/>
  <c r="AP9" i="4"/>
  <c r="AO5" i="4"/>
  <c r="AQ6" i="4"/>
  <c r="AM8" i="4"/>
  <c r="AO9" i="4"/>
  <c r="AQ10" i="4"/>
  <c r="K168" i="10" l="1"/>
  <c r="AQ4" i="4"/>
  <c r="AO4" i="4"/>
  <c r="AP4" i="4"/>
  <c r="AM4" i="4"/>
  <c r="AN4" i="4"/>
  <c r="AQ3" i="4"/>
  <c r="AP3" i="4"/>
  <c r="AM3" i="4"/>
  <c r="AN3" i="4"/>
  <c r="AO3" i="4"/>
  <c r="K171" i="10"/>
  <c r="K6" i="11"/>
  <c r="K145" i="9"/>
  <c r="K96" i="9"/>
  <c r="K93" i="6"/>
  <c r="K43" i="11"/>
  <c r="K53" i="6"/>
  <c r="K103" i="6"/>
  <c r="K132" i="6"/>
  <c r="K17" i="10"/>
  <c r="K19" i="8"/>
  <c r="K57" i="8"/>
  <c r="K144" i="11"/>
  <c r="K85" i="11"/>
  <c r="K45" i="8"/>
  <c r="K92" i="11"/>
  <c r="K136" i="8"/>
  <c r="K26" i="8"/>
  <c r="K41" i="9"/>
  <c r="K101" i="9"/>
  <c r="K74" i="11"/>
  <c r="K137" i="9"/>
  <c r="K144" i="10"/>
  <c r="K60" i="6"/>
  <c r="K38" i="6"/>
  <c r="K49" i="11"/>
  <c r="K124" i="11"/>
  <c r="K156" i="10"/>
  <c r="K106" i="11"/>
  <c r="K85" i="10"/>
  <c r="K110" i="11"/>
  <c r="K34" i="8"/>
  <c r="K80" i="9"/>
  <c r="K66" i="6"/>
  <c r="K86" i="9"/>
  <c r="AL2" i="6"/>
  <c r="K40" i="9"/>
  <c r="K120" i="11"/>
  <c r="K159" i="10"/>
  <c r="K119" i="6"/>
  <c r="K43" i="8"/>
  <c r="K74" i="10"/>
  <c r="K31" i="6"/>
  <c r="K89" i="6"/>
  <c r="K154" i="9"/>
  <c r="K163" i="9"/>
  <c r="K137" i="11"/>
  <c r="K98" i="8"/>
  <c r="K18" i="10"/>
  <c r="K54" i="9"/>
  <c r="K18" i="6"/>
  <c r="K118" i="11"/>
  <c r="K129" i="9"/>
  <c r="K110" i="10"/>
  <c r="K87" i="6"/>
  <c r="K121" i="11"/>
  <c r="K93" i="11"/>
  <c r="K8" i="8"/>
  <c r="K53" i="10"/>
  <c r="K158" i="9"/>
  <c r="K40" i="11"/>
  <c r="K8" i="10"/>
  <c r="K140" i="11"/>
  <c r="K72" i="8"/>
  <c r="K58" i="10"/>
  <c r="K150" i="11"/>
  <c r="K125" i="6"/>
  <c r="K50" i="8"/>
  <c r="K98" i="9"/>
  <c r="K37" i="6"/>
  <c r="K50" i="11"/>
  <c r="K24" i="9"/>
  <c r="K135" i="9"/>
  <c r="K123" i="8"/>
  <c r="K183" i="10"/>
  <c r="K34" i="9"/>
  <c r="K43" i="9"/>
  <c r="K135" i="10"/>
  <c r="K79" i="6"/>
  <c r="K139" i="11"/>
  <c r="K5" i="6"/>
  <c r="K131" i="9"/>
  <c r="K96" i="6"/>
  <c r="K101" i="10"/>
  <c r="K107" i="11"/>
  <c r="K103" i="10"/>
  <c r="K13" i="8"/>
  <c r="K43" i="10"/>
  <c r="K84" i="6"/>
  <c r="K128" i="8"/>
  <c r="K114" i="10"/>
  <c r="K151" i="10"/>
  <c r="K89" i="8"/>
  <c r="K36" i="10"/>
  <c r="K31" i="11"/>
  <c r="K12" i="8"/>
  <c r="K58" i="6"/>
  <c r="K167" i="9"/>
  <c r="L129" i="8"/>
  <c r="L143" i="11"/>
  <c r="L136" i="6"/>
  <c r="L37" i="9"/>
  <c r="L152" i="11"/>
  <c r="L19" i="9"/>
  <c r="L128" i="11"/>
  <c r="L56" i="6"/>
  <c r="L78" i="8"/>
  <c r="L45" i="11"/>
  <c r="L56" i="8"/>
  <c r="L24" i="6"/>
  <c r="L23" i="10"/>
  <c r="L61" i="10"/>
  <c r="L123" i="8"/>
  <c r="L61" i="9"/>
  <c r="L47" i="8"/>
  <c r="L96" i="11"/>
  <c r="L87" i="9"/>
  <c r="L19" i="11"/>
  <c r="L66" i="6"/>
  <c r="L55" i="6"/>
  <c r="F1" i="8"/>
  <c r="L77" i="10"/>
  <c r="L100" i="10"/>
  <c r="L55" i="11"/>
  <c r="L85" i="8"/>
  <c r="L124" i="9"/>
  <c r="L3" i="9"/>
  <c r="L112" i="6"/>
  <c r="L90" i="9"/>
  <c r="L139" i="8"/>
  <c r="L35" i="11"/>
  <c r="L171" i="9"/>
  <c r="L50" i="8"/>
  <c r="L24" i="9"/>
  <c r="L153" i="8"/>
  <c r="L18" i="8"/>
  <c r="L6" i="10"/>
  <c r="L106" i="6"/>
  <c r="L67" i="9"/>
  <c r="L48" i="11"/>
  <c r="L71" i="8"/>
  <c r="L25" i="6"/>
  <c r="L146" i="9"/>
  <c r="L117" i="6"/>
  <c r="L111" i="11"/>
  <c r="L113" i="8"/>
  <c r="L25" i="8"/>
  <c r="L84" i="6"/>
  <c r="L33" i="9"/>
  <c r="L32" i="10"/>
  <c r="L77" i="9"/>
  <c r="L82" i="6"/>
  <c r="L121" i="6"/>
  <c r="K56" i="8"/>
  <c r="K155" i="9"/>
  <c r="K97" i="10"/>
  <c r="K142" i="9"/>
  <c r="K41" i="11"/>
  <c r="K95" i="6"/>
  <c r="K76" i="8"/>
  <c r="K94" i="10"/>
  <c r="K156" i="9"/>
  <c r="K74" i="8"/>
  <c r="K148" i="11"/>
  <c r="K42" i="6"/>
  <c r="K42" i="9"/>
  <c r="K76" i="10"/>
  <c r="L131" i="9"/>
  <c r="L152" i="10"/>
  <c r="L13" i="9"/>
  <c r="L41" i="10"/>
  <c r="L43" i="11"/>
  <c r="L43" i="9"/>
  <c r="L41" i="9"/>
  <c r="L47" i="6"/>
  <c r="L11" i="8"/>
  <c r="L41" i="8"/>
  <c r="L55" i="8"/>
  <c r="L182" i="10"/>
  <c r="L99" i="8"/>
  <c r="L81" i="8"/>
  <c r="L129" i="9"/>
  <c r="L95" i="6"/>
  <c r="L12" i="11"/>
  <c r="L82" i="11"/>
  <c r="L75" i="11"/>
  <c r="L51" i="6"/>
  <c r="L109" i="10"/>
  <c r="L117" i="11"/>
  <c r="L21" i="10"/>
  <c r="L29" i="6"/>
  <c r="L82" i="8"/>
  <c r="L123" i="11"/>
  <c r="L170" i="9"/>
  <c r="L37" i="11"/>
  <c r="L21" i="9"/>
  <c r="L67" i="11"/>
  <c r="L95" i="8"/>
  <c r="L36" i="11"/>
  <c r="L110" i="10"/>
  <c r="L63" i="11"/>
  <c r="L153" i="9"/>
  <c r="L59" i="10"/>
  <c r="L77" i="6"/>
  <c r="L148" i="8"/>
  <c r="L89" i="6"/>
  <c r="L169" i="9"/>
  <c r="L58" i="9"/>
  <c r="L137" i="8"/>
  <c r="L88" i="8"/>
  <c r="L150" i="8"/>
  <c r="L120" i="10"/>
  <c r="L40" i="10"/>
  <c r="L34" i="9"/>
  <c r="L2" i="11"/>
  <c r="L122" i="10"/>
  <c r="L122" i="6"/>
  <c r="L29" i="9"/>
  <c r="L12" i="8"/>
  <c r="L36" i="10"/>
  <c r="L17" i="8"/>
  <c r="L23" i="11"/>
  <c r="L80" i="6"/>
  <c r="L98" i="11"/>
  <c r="L60" i="9"/>
  <c r="L53" i="8"/>
  <c r="L94" i="9"/>
  <c r="L98" i="6"/>
  <c r="L158" i="10"/>
  <c r="L44" i="11"/>
  <c r="L83" i="11"/>
  <c r="L68" i="6"/>
  <c r="L68" i="11"/>
  <c r="L1" i="11"/>
  <c r="L131" i="11"/>
  <c r="L128" i="9"/>
  <c r="L113" i="6"/>
  <c r="L109" i="9"/>
  <c r="L77" i="11"/>
  <c r="L111" i="6"/>
  <c r="L103" i="8"/>
  <c r="L85" i="11"/>
  <c r="L76" i="8"/>
  <c r="L52" i="11"/>
  <c r="L124" i="6"/>
  <c r="L48" i="8"/>
  <c r="L100" i="8"/>
  <c r="L88" i="9"/>
  <c r="L73" i="11"/>
  <c r="L99" i="11"/>
  <c r="L133" i="11"/>
  <c r="L31" i="6"/>
  <c r="L93" i="10"/>
  <c r="L27" i="11"/>
  <c r="L114" i="8"/>
  <c r="L127" i="8"/>
  <c r="L81" i="10"/>
  <c r="L112" i="10"/>
  <c r="L151" i="11"/>
  <c r="L81" i="9"/>
  <c r="L11" i="9"/>
  <c r="L84" i="8"/>
  <c r="L62" i="10"/>
  <c r="L135" i="6"/>
  <c r="L108" i="11"/>
  <c r="L144" i="11"/>
  <c r="L96" i="9"/>
  <c r="L157" i="8"/>
  <c r="L35" i="8"/>
  <c r="L135" i="11"/>
  <c r="L149" i="11"/>
  <c r="F1" i="11"/>
  <c r="L89" i="9"/>
  <c r="L116" i="9"/>
  <c r="L46" i="6"/>
  <c r="L164" i="10"/>
  <c r="L119" i="10"/>
  <c r="L29" i="11"/>
  <c r="L24" i="8"/>
  <c r="L132" i="6"/>
  <c r="L147" i="10"/>
  <c r="L69" i="11"/>
  <c r="L1" i="10"/>
  <c r="L113" i="9"/>
  <c r="L121" i="9"/>
  <c r="L119" i="9"/>
  <c r="L70" i="6"/>
  <c r="L98" i="8"/>
  <c r="L137" i="9"/>
  <c r="L54" i="9"/>
  <c r="L130" i="6"/>
  <c r="L44" i="9"/>
  <c r="L51" i="11"/>
  <c r="L3" i="8"/>
  <c r="L83" i="8"/>
  <c r="L68" i="9"/>
  <c r="L69" i="8"/>
  <c r="L141" i="6"/>
  <c r="L73" i="10"/>
  <c r="L94" i="10"/>
  <c r="L40" i="9"/>
  <c r="L91" i="8"/>
  <c r="L139" i="9"/>
  <c r="L13" i="11"/>
  <c r="L79" i="6"/>
  <c r="L47" i="10"/>
  <c r="L101" i="8"/>
  <c r="L78" i="6"/>
  <c r="L20" i="11"/>
  <c r="L5" i="8"/>
  <c r="L23" i="9"/>
  <c r="L118" i="9"/>
  <c r="L32" i="8"/>
  <c r="L49" i="6"/>
  <c r="L120" i="9"/>
  <c r="L110" i="11"/>
  <c r="L125" i="11"/>
  <c r="L144" i="8"/>
  <c r="L62" i="6"/>
  <c r="L26" i="6"/>
  <c r="L126" i="8"/>
  <c r="L119" i="8"/>
  <c r="L19" i="8"/>
  <c r="L7" i="8"/>
  <c r="L16" i="11"/>
  <c r="L26" i="11"/>
  <c r="L138" i="11"/>
  <c r="L133" i="8"/>
  <c r="L44" i="6"/>
  <c r="L101" i="10"/>
  <c r="L68" i="10"/>
  <c r="L30" i="8"/>
  <c r="L130" i="8"/>
  <c r="L6" i="8"/>
  <c r="L9" i="9"/>
  <c r="L83" i="10"/>
  <c r="L176" i="10"/>
  <c r="L168" i="10"/>
  <c r="L96" i="6"/>
  <c r="L125" i="9"/>
  <c r="L5" i="9"/>
  <c r="L130" i="11"/>
  <c r="L59" i="8"/>
  <c r="L179" i="10"/>
  <c r="L19" i="6"/>
  <c r="L107" i="9"/>
  <c r="L150" i="11"/>
  <c r="L90" i="11"/>
  <c r="L106" i="9"/>
  <c r="L176" i="9"/>
  <c r="L138" i="9"/>
  <c r="L17" i="9"/>
  <c r="L94" i="11"/>
  <c r="L136" i="8"/>
  <c r="L138" i="6"/>
  <c r="L48" i="10"/>
  <c r="L126" i="10"/>
  <c r="L51" i="8"/>
  <c r="L35" i="6"/>
  <c r="L38" i="6"/>
  <c r="L105" i="9"/>
  <c r="L97" i="11"/>
  <c r="L147" i="11"/>
  <c r="L95" i="11"/>
  <c r="L101" i="11"/>
  <c r="L80" i="10"/>
  <c r="L21" i="6"/>
  <c r="L36" i="6"/>
  <c r="L123" i="9"/>
  <c r="L94" i="8"/>
  <c r="L79" i="8"/>
  <c r="L42" i="11"/>
  <c r="L130" i="9"/>
  <c r="L37" i="6"/>
  <c r="L40" i="6"/>
  <c r="L54" i="8"/>
  <c r="L135" i="9"/>
  <c r="L115" i="11"/>
  <c r="L6" i="9"/>
  <c r="L93" i="11"/>
  <c r="L28" i="6"/>
  <c r="L64" i="10"/>
  <c r="L15" i="10"/>
  <c r="L34" i="8"/>
  <c r="L114" i="6"/>
  <c r="L116" i="6"/>
  <c r="L28" i="9"/>
  <c r="L52" i="8"/>
  <c r="L4" i="9"/>
  <c r="L88" i="11"/>
  <c r="L112" i="8"/>
  <c r="L15" i="8"/>
  <c r="L64" i="6"/>
  <c r="L30" i="6"/>
  <c r="L12" i="9"/>
  <c r="L147" i="9"/>
  <c r="L118" i="11"/>
  <c r="L22" i="11"/>
  <c r="L71" i="9"/>
  <c r="L36" i="8"/>
  <c r="L22" i="6"/>
  <c r="L4" i="8"/>
  <c r="L78" i="11"/>
  <c r="L38" i="9"/>
  <c r="L35" i="9"/>
  <c r="L126" i="11"/>
  <c r="L127" i="9"/>
  <c r="L10" i="8"/>
  <c r="L52" i="9"/>
  <c r="L31" i="9"/>
  <c r="L57" i="9"/>
  <c r="L125" i="6"/>
  <c r="L91" i="6"/>
  <c r="L142" i="10"/>
  <c r="L45" i="10"/>
  <c r="L21" i="8"/>
  <c r="L92" i="9"/>
  <c r="L64" i="11"/>
  <c r="L165" i="9"/>
  <c r="L142" i="9"/>
  <c r="L59" i="6"/>
  <c r="L143" i="10"/>
  <c r="L117" i="10"/>
  <c r="L138" i="10"/>
  <c r="L152" i="9"/>
  <c r="L25" i="10"/>
  <c r="L103" i="6"/>
  <c r="L63" i="6"/>
  <c r="L67" i="8"/>
  <c r="L75" i="8"/>
  <c r="L172" i="9"/>
  <c r="L140" i="11"/>
  <c r="L21" i="11"/>
  <c r="L32" i="11"/>
  <c r="L160" i="9"/>
  <c r="L13" i="10"/>
  <c r="L158" i="8"/>
  <c r="L1" i="8"/>
  <c r="L174" i="9"/>
  <c r="L2" i="9"/>
  <c r="L20" i="8"/>
  <c r="L147" i="8"/>
  <c r="L5" i="11"/>
  <c r="L65" i="8"/>
  <c r="L55" i="9"/>
  <c r="L84" i="9"/>
  <c r="L105" i="6"/>
  <c r="L65" i="6"/>
  <c r="L108" i="9"/>
  <c r="L87" i="11"/>
  <c r="L40" i="8"/>
  <c r="L20" i="9"/>
  <c r="L62" i="11"/>
  <c r="L134" i="9"/>
  <c r="L120" i="8"/>
  <c r="L156" i="9"/>
  <c r="L127" i="11"/>
  <c r="L57" i="8"/>
  <c r="L38" i="8"/>
  <c r="L60" i="8"/>
  <c r="L45" i="6"/>
  <c r="L154" i="10"/>
  <c r="L172" i="10"/>
  <c r="L131" i="10"/>
  <c r="L151" i="9"/>
  <c r="L96" i="8"/>
  <c r="L117" i="9"/>
  <c r="L134" i="11"/>
  <c r="L129" i="6"/>
  <c r="L99" i="6"/>
  <c r="L107" i="10"/>
  <c r="L3" i="10"/>
  <c r="L85" i="10"/>
  <c r="L149" i="8"/>
  <c r="L60" i="6"/>
  <c r="L20" i="6"/>
  <c r="L48" i="9"/>
  <c r="L83" i="9"/>
  <c r="L26" i="9"/>
  <c r="L140" i="9"/>
  <c r="L100" i="9"/>
  <c r="L42" i="9"/>
  <c r="L103" i="11"/>
  <c r="L119" i="11"/>
  <c r="L151" i="10"/>
  <c r="L145" i="6"/>
  <c r="L118" i="6"/>
  <c r="L38" i="11"/>
  <c r="L93" i="9"/>
  <c r="L106" i="11"/>
  <c r="L89" i="8"/>
  <c r="L30" i="9"/>
  <c r="L126" i="9"/>
  <c r="L33" i="11"/>
  <c r="L1" i="9"/>
  <c r="L17" i="6"/>
  <c r="L2" i="8"/>
  <c r="L74" i="9"/>
  <c r="L112" i="11"/>
  <c r="L138" i="8"/>
  <c r="L80" i="9"/>
  <c r="L80" i="8"/>
  <c r="L141" i="11"/>
  <c r="L7" i="9"/>
  <c r="K103" i="8"/>
  <c r="K132" i="9"/>
  <c r="K117" i="6"/>
  <c r="K9" i="10"/>
  <c r="K64" i="11"/>
  <c r="K54" i="11"/>
  <c r="K141" i="6"/>
  <c r="K140" i="10"/>
  <c r="K141" i="9"/>
  <c r="K142" i="11"/>
  <c r="K105" i="6"/>
  <c r="K49" i="10"/>
  <c r="K10" i="6"/>
  <c r="K83" i="11"/>
  <c r="K33" i="11"/>
  <c r="K176" i="9"/>
  <c r="K154" i="10"/>
  <c r="K8" i="11"/>
  <c r="K101" i="8"/>
  <c r="K26" i="6"/>
  <c r="K148" i="10"/>
  <c r="K8" i="6"/>
  <c r="K175" i="9"/>
  <c r="K15" i="8"/>
  <c r="K79" i="8"/>
  <c r="K132" i="8"/>
  <c r="K28" i="8"/>
  <c r="K157" i="8"/>
  <c r="K146" i="11"/>
  <c r="K165" i="9"/>
  <c r="K6" i="9"/>
  <c r="K27" i="6"/>
  <c r="K138" i="8"/>
  <c r="K6" i="8"/>
  <c r="K68" i="8"/>
  <c r="K130" i="8"/>
  <c r="K128" i="10"/>
  <c r="K142" i="10"/>
  <c r="K63" i="6"/>
  <c r="K130" i="11"/>
  <c r="K123" i="11"/>
  <c r="K120" i="9"/>
  <c r="K17" i="11"/>
  <c r="K7" i="9"/>
  <c r="K56" i="11"/>
  <c r="K35" i="11"/>
  <c r="K133" i="11"/>
  <c r="K135" i="11"/>
  <c r="K111" i="9"/>
  <c r="K45" i="6"/>
  <c r="K146" i="10"/>
  <c r="K146" i="8"/>
  <c r="K11" i="11"/>
  <c r="K130" i="9"/>
  <c r="K57" i="11"/>
  <c r="K150" i="9"/>
  <c r="K71" i="6"/>
  <c r="K30" i="6"/>
  <c r="K55" i="11"/>
  <c r="K63" i="9"/>
  <c r="K61" i="11"/>
  <c r="K32" i="9"/>
  <c r="K129" i="8"/>
  <c r="K140" i="8"/>
  <c r="K105" i="9"/>
  <c r="K114" i="8"/>
  <c r="K43" i="6"/>
  <c r="K155" i="8"/>
  <c r="K6" i="10"/>
  <c r="K120" i="10"/>
  <c r="K52" i="10"/>
  <c r="K166" i="10"/>
  <c r="K101" i="6"/>
  <c r="K30" i="8"/>
  <c r="K142" i="8"/>
  <c r="K17" i="9"/>
  <c r="K56" i="9"/>
  <c r="K109" i="11"/>
  <c r="K38" i="10"/>
  <c r="K104" i="10"/>
  <c r="K77" i="6"/>
  <c r="K92" i="6"/>
  <c r="K44" i="8"/>
  <c r="K126" i="11"/>
  <c r="K47" i="11"/>
  <c r="K65" i="11"/>
  <c r="K3" i="6"/>
  <c r="K126" i="10"/>
  <c r="K136" i="10"/>
  <c r="K159" i="8"/>
  <c r="K130" i="6"/>
  <c r="K115" i="11"/>
  <c r="K66" i="11"/>
  <c r="K110" i="9"/>
  <c r="K18" i="11"/>
  <c r="K25" i="10"/>
  <c r="K19" i="10"/>
  <c r="K91" i="10"/>
  <c r="K65" i="6"/>
  <c r="K42" i="8"/>
  <c r="K37" i="8"/>
  <c r="K33" i="9"/>
  <c r="K59" i="8"/>
  <c r="K108" i="11"/>
  <c r="K131" i="10"/>
  <c r="K93" i="10"/>
  <c r="K111" i="10"/>
  <c r="K46" i="6"/>
  <c r="K123" i="9"/>
  <c r="K168" i="9"/>
  <c r="K55" i="8"/>
  <c r="K115" i="8"/>
  <c r="K161" i="10"/>
  <c r="K180" i="10"/>
  <c r="K40" i="6"/>
  <c r="K61" i="8"/>
  <c r="K59" i="11"/>
  <c r="K83" i="8"/>
  <c r="K133" i="9"/>
  <c r="K53" i="8"/>
  <c r="K28" i="9"/>
  <c r="K89" i="11"/>
  <c r="K38" i="8"/>
  <c r="K147" i="8"/>
  <c r="K33" i="6"/>
  <c r="K94" i="6"/>
  <c r="K173" i="10"/>
  <c r="K3" i="9"/>
  <c r="K149" i="8"/>
  <c r="K78" i="11"/>
  <c r="K97" i="8"/>
  <c r="K90" i="8"/>
  <c r="K144" i="6"/>
  <c r="K39" i="6"/>
  <c r="K38" i="9"/>
  <c r="K29" i="8"/>
  <c r="K108" i="8"/>
  <c r="K54" i="8"/>
  <c r="K37" i="11"/>
  <c r="K16" i="11"/>
  <c r="K31" i="8"/>
  <c r="K102" i="9"/>
  <c r="K129" i="6"/>
  <c r="K57" i="6"/>
  <c r="K73" i="10"/>
  <c r="K4" i="10"/>
  <c r="K21" i="10"/>
  <c r="K41" i="10"/>
  <c r="K112" i="6"/>
  <c r="K120" i="8"/>
  <c r="K19" i="9"/>
  <c r="K90" i="9"/>
  <c r="K22" i="8"/>
  <c r="K91" i="8"/>
  <c r="K27" i="10"/>
  <c r="K15" i="10"/>
  <c r="K134" i="6"/>
  <c r="K61" i="6"/>
  <c r="K104" i="8"/>
  <c r="K77" i="11"/>
  <c r="K128" i="11"/>
  <c r="K133" i="8"/>
  <c r="K7" i="6"/>
  <c r="K119" i="10"/>
  <c r="K147" i="10"/>
  <c r="K142" i="6"/>
  <c r="K32" i="6"/>
  <c r="K18" i="9"/>
  <c r="K14" i="11"/>
  <c r="K39" i="9"/>
  <c r="K124" i="8"/>
  <c r="K124" i="10"/>
  <c r="K80" i="10"/>
  <c r="K57" i="10"/>
  <c r="K47" i="6"/>
  <c r="K25" i="9"/>
  <c r="K121" i="8"/>
  <c r="K34" i="11"/>
  <c r="K27" i="11"/>
  <c r="K126" i="9"/>
  <c r="K164" i="10"/>
  <c r="K37" i="10"/>
  <c r="K23" i="6"/>
  <c r="K70" i="6"/>
  <c r="K119" i="9"/>
  <c r="K153" i="8"/>
  <c r="K127" i="11"/>
  <c r="K114" i="9"/>
  <c r="K106" i="10"/>
  <c r="K127" i="10"/>
  <c r="K2" i="11"/>
  <c r="K75" i="11"/>
  <c r="K93" i="8"/>
  <c r="K12" i="11"/>
  <c r="K31" i="9"/>
  <c r="K50" i="9"/>
  <c r="K10" i="10"/>
  <c r="K1" i="9"/>
  <c r="K53" i="9"/>
  <c r="K27" i="8"/>
  <c r="K20" i="8"/>
  <c r="K143" i="9"/>
  <c r="K63" i="8"/>
  <c r="K152" i="8"/>
  <c r="K53" i="11"/>
  <c r="K79" i="11"/>
  <c r="K67" i="11"/>
  <c r="K78" i="9"/>
  <c r="K76" i="6"/>
  <c r="K120" i="6"/>
  <c r="K153" i="9"/>
  <c r="K102" i="11"/>
  <c r="K69" i="9"/>
  <c r="K58" i="11"/>
  <c r="K7" i="8"/>
  <c r="K63" i="11"/>
  <c r="K19" i="6"/>
  <c r="K107" i="6"/>
  <c r="K109" i="8"/>
  <c r="K35" i="9"/>
  <c r="K88" i="8"/>
  <c r="K16" i="8"/>
  <c r="K25" i="11"/>
  <c r="K9" i="9"/>
  <c r="K4" i="9"/>
  <c r="K104" i="6"/>
  <c r="K75" i="6"/>
  <c r="K116" i="6"/>
  <c r="K9" i="6"/>
  <c r="K157" i="10"/>
  <c r="K12" i="10"/>
  <c r="K79" i="10"/>
  <c r="K136" i="6"/>
  <c r="K102" i="8"/>
  <c r="K132" i="11"/>
  <c r="K29" i="9"/>
  <c r="K127" i="9"/>
  <c r="K115" i="10"/>
  <c r="K61" i="10"/>
  <c r="K174" i="10"/>
  <c r="K124" i="6"/>
  <c r="K5" i="9"/>
  <c r="K86" i="8"/>
  <c r="K85" i="8"/>
  <c r="K23" i="11"/>
  <c r="K116" i="9"/>
  <c r="K90" i="10"/>
  <c r="K26" i="10"/>
  <c r="K63" i="10"/>
  <c r="K67" i="6"/>
  <c r="K2" i="10"/>
  <c r="K107" i="8"/>
  <c r="K85" i="9"/>
  <c r="K134" i="8"/>
  <c r="K103" i="11"/>
  <c r="K71" i="10"/>
  <c r="K152" i="10"/>
  <c r="K100" i="6"/>
  <c r="K138" i="6"/>
  <c r="K4" i="8"/>
  <c r="K116" i="8"/>
  <c r="K162" i="9"/>
  <c r="K131" i="11"/>
  <c r="K59" i="10"/>
  <c r="K65" i="10"/>
  <c r="K34" i="10"/>
  <c r="K52" i="6"/>
  <c r="K143" i="6"/>
  <c r="K20" i="11"/>
  <c r="K98" i="11"/>
  <c r="K117" i="11"/>
  <c r="K61" i="9"/>
  <c r="K149" i="10"/>
  <c r="K87" i="10"/>
  <c r="K55" i="6"/>
  <c r="K135" i="8"/>
  <c r="K121" i="9"/>
  <c r="K69" i="11"/>
  <c r="K69" i="8"/>
  <c r="K140" i="9"/>
  <c r="K101" i="11"/>
  <c r="K147" i="9"/>
  <c r="K146" i="9"/>
  <c r="K100" i="11"/>
  <c r="K113" i="8"/>
  <c r="K121" i="6"/>
  <c r="K139" i="10"/>
  <c r="K60" i="9"/>
  <c r="K110" i="8"/>
  <c r="K95" i="11"/>
  <c r="K3" i="8"/>
  <c r="K71" i="8"/>
  <c r="K62" i="6"/>
  <c r="K28" i="6"/>
  <c r="K60" i="10"/>
  <c r="K73" i="11"/>
  <c r="K29" i="11"/>
  <c r="K117" i="9"/>
  <c r="K129" i="11"/>
  <c r="K119" i="11"/>
  <c r="K99" i="11"/>
  <c r="K20" i="9"/>
  <c r="K98" i="6"/>
  <c r="K72" i="6"/>
  <c r="K143" i="10"/>
  <c r="K88" i="10"/>
  <c r="K14" i="10"/>
  <c r="K121" i="10"/>
  <c r="K140" i="6"/>
  <c r="K35" i="6"/>
  <c r="K116" i="11"/>
  <c r="K152" i="9"/>
  <c r="K91" i="9"/>
  <c r="K14" i="8"/>
  <c r="K109" i="10"/>
  <c r="K13" i="10"/>
  <c r="K86" i="10"/>
  <c r="K90" i="6"/>
  <c r="K51" i="8"/>
  <c r="K82" i="8"/>
  <c r="K10" i="11"/>
  <c r="K47" i="8"/>
  <c r="K150" i="10"/>
  <c r="K129" i="10"/>
  <c r="K68" i="10"/>
  <c r="K24" i="6"/>
  <c r="K137" i="8"/>
  <c r="K96" i="8"/>
  <c r="K19" i="11"/>
  <c r="K148" i="9"/>
  <c r="K23" i="10"/>
  <c r="K116" i="10"/>
  <c r="K134" i="10"/>
  <c r="K48" i="6"/>
  <c r="K145" i="6"/>
  <c r="K124" i="9"/>
  <c r="K30" i="9"/>
  <c r="K52" i="11"/>
  <c r="K74" i="9"/>
  <c r="K83" i="10"/>
  <c r="K47" i="10"/>
  <c r="K118" i="10"/>
  <c r="K139" i="6"/>
  <c r="K64" i="9"/>
  <c r="K28" i="11"/>
  <c r="K87" i="8"/>
  <c r="K38" i="11"/>
  <c r="K7" i="11"/>
  <c r="K80" i="8"/>
  <c r="K126" i="6"/>
  <c r="K117" i="10"/>
  <c r="K33" i="10"/>
  <c r="K11" i="8"/>
  <c r="K149" i="9"/>
  <c r="K50" i="10"/>
  <c r="K35" i="10"/>
  <c r="K117" i="8"/>
  <c r="K170" i="9"/>
  <c r="K151" i="11"/>
  <c r="K39" i="10"/>
  <c r="K148" i="8"/>
  <c r="K149" i="11"/>
  <c r="K21" i="8"/>
  <c r="K141" i="10"/>
  <c r="K20" i="10"/>
  <c r="K16" i="9"/>
  <c r="K141" i="11"/>
  <c r="K51" i="6"/>
  <c r="K70" i="10"/>
  <c r="K36" i="6"/>
  <c r="K20" i="6"/>
  <c r="K78" i="8"/>
  <c r="K23" i="8"/>
  <c r="K40" i="8"/>
  <c r="K78" i="6"/>
  <c r="K59" i="9"/>
  <c r="K30" i="11"/>
  <c r="K136" i="9"/>
  <c r="K49" i="6"/>
  <c r="K5" i="8"/>
  <c r="K46" i="8"/>
  <c r="K103" i="9"/>
  <c r="K76" i="11"/>
  <c r="K66" i="9"/>
  <c r="K31" i="10"/>
  <c r="K64" i="8"/>
  <c r="K15" i="11"/>
  <c r="K54" i="6"/>
  <c r="K89" i="10"/>
  <c r="K14" i="9"/>
  <c r="K48" i="8"/>
  <c r="K84" i="8"/>
  <c r="K42" i="10"/>
  <c r="K7" i="10"/>
  <c r="K100" i="9"/>
  <c r="K48" i="9"/>
  <c r="K29" i="6"/>
  <c r="K24" i="10"/>
  <c r="K73" i="9"/>
  <c r="K118" i="9"/>
  <c r="K99" i="6"/>
  <c r="K153" i="10"/>
  <c r="K170" i="10"/>
  <c r="K113" i="11"/>
  <c r="K9" i="8"/>
  <c r="K45" i="10"/>
  <c r="K169" i="10"/>
  <c r="K115" i="6"/>
  <c r="K1" i="8"/>
  <c r="K97" i="9"/>
  <c r="K22" i="9"/>
  <c r="K4" i="11"/>
  <c r="K64" i="6"/>
  <c r="K23" i="9"/>
  <c r="K143" i="8"/>
  <c r="K81" i="11"/>
  <c r="K123" i="6"/>
  <c r="K94" i="9"/>
  <c r="K169" i="9"/>
  <c r="K89" i="9"/>
  <c r="K35" i="8"/>
  <c r="K128" i="6"/>
  <c r="K125" i="8"/>
  <c r="K36" i="9"/>
  <c r="K113" i="6"/>
  <c r="K22" i="10"/>
  <c r="K99" i="8"/>
  <c r="K104" i="11"/>
  <c r="K91" i="6"/>
  <c r="K163" i="10"/>
  <c r="K82" i="9"/>
  <c r="K47" i="9"/>
  <c r="K67" i="9"/>
  <c r="K112" i="10"/>
  <c r="K40" i="10"/>
  <c r="K93" i="9"/>
  <c r="K138" i="11"/>
  <c r="K102" i="6"/>
  <c r="K175" i="10"/>
  <c r="K161" i="9"/>
  <c r="K86" i="11"/>
  <c r="K1" i="11"/>
  <c r="K172" i="10"/>
  <c r="K13" i="6"/>
  <c r="K133" i="6"/>
  <c r="K75" i="9"/>
  <c r="K94" i="8"/>
  <c r="K44" i="11"/>
  <c r="K139" i="9"/>
  <c r="K82" i="6"/>
  <c r="K8" i="9"/>
  <c r="K125" i="11"/>
  <c r="K80" i="11"/>
  <c r="K83" i="6"/>
  <c r="K160" i="9"/>
  <c r="K105" i="8"/>
  <c r="K72" i="11"/>
  <c r="K111" i="11"/>
  <c r="K56" i="6"/>
  <c r="K90" i="11"/>
  <c r="K134" i="9"/>
  <c r="K59" i="6"/>
  <c r="K132" i="10"/>
  <c r="K126" i="8"/>
  <c r="K75" i="8"/>
  <c r="K88" i="6"/>
  <c r="K95" i="10"/>
  <c r="K32" i="8"/>
  <c r="K106" i="9"/>
  <c r="K97" i="6"/>
  <c r="K130" i="10"/>
  <c r="K64" i="10"/>
  <c r="K151" i="9"/>
  <c r="K134" i="11"/>
  <c r="K109" i="6"/>
  <c r="K165" i="10"/>
  <c r="K95" i="9"/>
  <c r="K157" i="9"/>
  <c r="K34" i="6"/>
  <c r="K122" i="10"/>
  <c r="K15" i="6"/>
  <c r="K114" i="6"/>
  <c r="K151" i="8"/>
  <c r="K147" i="11"/>
  <c r="K145" i="11"/>
  <c r="K112" i="11"/>
  <c r="K73" i="6"/>
  <c r="K138" i="9"/>
  <c r="K62" i="8"/>
  <c r="K32" i="11"/>
  <c r="K173" i="9"/>
  <c r="K82" i="11"/>
  <c r="K24" i="8"/>
  <c r="K115" i="9"/>
  <c r="K65" i="9"/>
  <c r="K66" i="10"/>
  <c r="L76" i="9"/>
  <c r="L175" i="10"/>
  <c r="L104" i="6"/>
  <c r="L14" i="9"/>
  <c r="M126" i="9"/>
  <c r="H1" i="6"/>
  <c r="M127" i="8"/>
  <c r="M134" i="8"/>
  <c r="M64" i="8"/>
  <c r="H1" i="9"/>
  <c r="L69" i="9"/>
  <c r="L150" i="9"/>
  <c r="L86" i="6"/>
  <c r="L130" i="10"/>
  <c r="L109" i="8"/>
  <c r="D1" i="10"/>
  <c r="D1" i="6"/>
  <c r="L32" i="6"/>
  <c r="L25" i="9"/>
  <c r="L132" i="8"/>
  <c r="M10" i="8"/>
  <c r="D1" i="8"/>
  <c r="L120" i="11"/>
  <c r="L23" i="8"/>
  <c r="D1" i="11"/>
  <c r="L76" i="6"/>
  <c r="L184" i="10"/>
  <c r="L42" i="8"/>
  <c r="M87" i="8"/>
  <c r="D1" i="9"/>
  <c r="L136" i="10"/>
  <c r="L146" i="10"/>
  <c r="L39" i="8"/>
  <c r="Y1" i="4"/>
  <c r="L30" i="11"/>
  <c r="L141" i="8"/>
  <c r="M74" i="11"/>
  <c r="L52" i="10"/>
  <c r="L118" i="10"/>
  <c r="L53" i="9"/>
  <c r="L159" i="9"/>
  <c r="M83" i="6"/>
  <c r="M59" i="8"/>
  <c r="L137" i="10"/>
  <c r="L23" i="6"/>
  <c r="L92" i="8"/>
  <c r="L144" i="9"/>
  <c r="M72" i="9"/>
  <c r="M8" i="11"/>
  <c r="L72" i="6"/>
  <c r="L74" i="8"/>
  <c r="L74" i="11"/>
  <c r="L7" i="10"/>
  <c r="M90" i="6"/>
  <c r="M117" i="9"/>
  <c r="M51" i="11"/>
  <c r="L42" i="10"/>
  <c r="L18" i="11"/>
  <c r="L102" i="6"/>
  <c r="L33" i="6"/>
  <c r="L121" i="10"/>
  <c r="L73" i="6"/>
  <c r="M62" i="6"/>
  <c r="M73" i="8"/>
  <c r="M41" i="11"/>
  <c r="U2" i="6"/>
  <c r="L86" i="10"/>
  <c r="L58" i="11"/>
  <c r="L9" i="11"/>
  <c r="L102" i="11"/>
  <c r="L105" i="10"/>
  <c r="L56" i="10"/>
  <c r="L122" i="11"/>
  <c r="L116" i="10"/>
  <c r="L26" i="8"/>
  <c r="L146" i="11"/>
  <c r="L116" i="11"/>
  <c r="L10" i="9"/>
  <c r="L175" i="9"/>
  <c r="M31" i="6"/>
  <c r="M80" i="8"/>
  <c r="F1" i="9"/>
  <c r="L37" i="8"/>
  <c r="L133" i="10"/>
  <c r="L29" i="8"/>
  <c r="L150" i="10"/>
  <c r="L111" i="8"/>
  <c r="L53" i="6"/>
  <c r="L145" i="9"/>
  <c r="L166" i="9"/>
  <c r="L142" i="11"/>
  <c r="M62" i="9"/>
  <c r="M74" i="8"/>
  <c r="M73" i="9"/>
  <c r="AA1" i="4"/>
  <c r="C15" i="7" a="1"/>
  <c r="C15" i="7" s="1"/>
  <c r="F1" i="10"/>
  <c r="L128" i="8"/>
  <c r="L87" i="10"/>
  <c r="L117" i="8"/>
  <c r="L20" i="10"/>
  <c r="L99" i="9"/>
  <c r="L78" i="9"/>
  <c r="L102" i="10"/>
  <c r="L86" i="9"/>
  <c r="L11" i="10"/>
  <c r="M5" i="10"/>
  <c r="M136" i="9"/>
  <c r="I10" i="4"/>
  <c r="AJ8" i="4"/>
  <c r="M10" i="4"/>
  <c r="N10" i="4" s="1"/>
  <c r="M12" i="4"/>
  <c r="N12" i="4" s="1"/>
  <c r="I15" i="4"/>
  <c r="I3" i="4"/>
  <c r="AC9" i="4"/>
  <c r="Y8" i="4"/>
  <c r="AD7" i="4"/>
  <c r="V15" i="4"/>
  <c r="F9" i="4"/>
  <c r="AI10" i="4"/>
  <c r="AH4" i="4"/>
  <c r="AJ13" i="4"/>
  <c r="Q9" i="4"/>
  <c r="R9" i="4" s="1"/>
  <c r="AG8" i="4"/>
  <c r="AI3" i="4"/>
  <c r="AH5" i="4"/>
  <c r="I12" i="4"/>
  <c r="O11" i="4"/>
  <c r="P11" i="4" s="1"/>
  <c r="I7" i="4"/>
  <c r="G11" i="4"/>
  <c r="I14" i="4"/>
  <c r="Q4" i="4"/>
  <c r="R4" i="4" s="1"/>
  <c r="F13" i="4"/>
  <c r="AI11" i="4"/>
  <c r="AH3" i="4"/>
  <c r="S7" i="4"/>
  <c r="T7" i="4" s="1"/>
  <c r="Q7" i="4"/>
  <c r="R7" i="4" s="1"/>
  <c r="Z15" i="4"/>
  <c r="Z14" i="4"/>
  <c r="Y7" i="4"/>
  <c r="AA15" i="4"/>
  <c r="AE15" i="4"/>
  <c r="Z9" i="4"/>
  <c r="Y13" i="4"/>
  <c r="AA9" i="4"/>
  <c r="AA4" i="4"/>
  <c r="AD8" i="4"/>
  <c r="AB4" i="4"/>
  <c r="AA6" i="4"/>
  <c r="Z5" i="4"/>
  <c r="V13" i="4"/>
  <c r="Q10" i="4"/>
  <c r="R10" i="4" s="1"/>
  <c r="AI15" i="4"/>
  <c r="G6" i="4"/>
  <c r="F12" i="4"/>
  <c r="AA8" i="4"/>
  <c r="AC7" i="4"/>
  <c r="AF6" i="4"/>
  <c r="AE4" i="4"/>
  <c r="AD6" i="4"/>
  <c r="V7" i="4"/>
  <c r="AI7" i="4"/>
  <c r="O8" i="4"/>
  <c r="P8" i="4" s="1"/>
  <c r="I4" i="4"/>
  <c r="G13" i="4"/>
  <c r="M11" i="4"/>
  <c r="N11" i="4" s="1"/>
  <c r="AI12" i="4"/>
  <c r="AG11" i="4"/>
  <c r="AJ14" i="4"/>
  <c r="AJ9" i="4"/>
  <c r="AH13" i="4"/>
  <c r="AJ4" i="4"/>
  <c r="AH10" i="4"/>
  <c r="M13" i="4"/>
  <c r="N13" i="4" s="1"/>
  <c r="Q11" i="4"/>
  <c r="R11" i="4" s="1"/>
  <c r="O7" i="4"/>
  <c r="P7" i="4" s="1"/>
  <c r="AJ15" i="4"/>
  <c r="H3" i="4"/>
  <c r="AB8" i="4"/>
  <c r="AC15" i="4"/>
  <c r="AF14" i="4"/>
  <c r="AA7" i="4"/>
  <c r="AE7" i="4"/>
  <c r="Z6" i="4"/>
  <c r="AC5" i="4"/>
  <c r="AD3" i="4"/>
  <c r="AF11" i="4"/>
  <c r="AB3" i="4"/>
  <c r="Y11" i="4"/>
  <c r="AA11" i="4"/>
  <c r="AB12" i="4"/>
  <c r="V11" i="4"/>
  <c r="G15" i="4"/>
  <c r="AA10" i="4"/>
  <c r="AG12" i="4"/>
  <c r="Q3" i="4"/>
  <c r="R3" i="4" s="1"/>
  <c r="AJ6" i="4"/>
  <c r="O10" i="4"/>
  <c r="P10" i="4" s="1"/>
  <c r="S11" i="4"/>
  <c r="T11" i="4" s="1"/>
  <c r="H8" i="4"/>
  <c r="M14" i="4"/>
  <c r="N14" i="4" s="1"/>
  <c r="I5" i="4"/>
  <c r="F10" i="4"/>
  <c r="S14" i="4"/>
  <c r="T14" i="4" s="1"/>
  <c r="S9" i="4"/>
  <c r="T9" i="4" s="1"/>
  <c r="AH15" i="4"/>
  <c r="AI4" i="4"/>
  <c r="G12" i="4"/>
  <c r="AJ12" i="4"/>
  <c r="AI13" i="4"/>
  <c r="Z3" i="4"/>
  <c r="Y9" i="4"/>
  <c r="Z8" i="4"/>
  <c r="Z12" i="4"/>
  <c r="AD12" i="4"/>
  <c r="AC3" i="4"/>
  <c r="AF12" i="4"/>
  <c r="AB11" i="4"/>
  <c r="AE13" i="4"/>
  <c r="AF3" i="4"/>
  <c r="Y3" i="4"/>
  <c r="AA3" i="4"/>
  <c r="AB7" i="4"/>
  <c r="V9" i="4"/>
  <c r="H12" i="4"/>
  <c r="Q5" i="4"/>
  <c r="R5" i="4" s="1"/>
  <c r="I13" i="4"/>
  <c r="AC14" i="4"/>
  <c r="G14" i="4"/>
  <c r="AJ7" i="4"/>
  <c r="Q13" i="4"/>
  <c r="R13" i="4" s="1"/>
  <c r="AG15" i="4"/>
  <c r="H9" i="4"/>
  <c r="S13" i="4"/>
  <c r="T13" i="4" s="1"/>
  <c r="H11" i="4"/>
  <c r="AG4" i="4"/>
  <c r="AI8" i="4"/>
  <c r="AG14" i="4"/>
  <c r="Q6" i="4"/>
  <c r="R6" i="4" s="1"/>
  <c r="AH8" i="4"/>
  <c r="S4" i="4"/>
  <c r="T4" i="4" s="1"/>
  <c r="G9" i="4"/>
  <c r="AG10" i="4"/>
  <c r="AJ5" i="4"/>
  <c r="AF15" i="4"/>
  <c r="AB9" i="4"/>
  <c r="AC8" i="4"/>
  <c r="AF8" i="4"/>
  <c r="Y14" i="4"/>
  <c r="AB14" i="4"/>
  <c r="AA14" i="4"/>
  <c r="AE14" i="4"/>
  <c r="AA13" i="4"/>
  <c r="AD15" i="4"/>
  <c r="AE8" i="4"/>
  <c r="AB5" i="4"/>
  <c r="AE11" i="4"/>
  <c r="V10" i="4"/>
  <c r="V5" i="4"/>
  <c r="AA5" i="4"/>
  <c r="G7" i="4"/>
  <c r="S12" i="4"/>
  <c r="T12" i="4" s="1"/>
  <c r="O13" i="4"/>
  <c r="P13" i="4" s="1"/>
  <c r="F11" i="4"/>
  <c r="H6" i="4"/>
  <c r="G8" i="4"/>
  <c r="S6" i="4"/>
  <c r="T6" i="4" s="1"/>
  <c r="G10" i="4"/>
  <c r="S15" i="4"/>
  <c r="T15" i="4" s="1"/>
  <c r="Q12" i="4"/>
  <c r="R12" i="4" s="1"/>
  <c r="Q8" i="4"/>
  <c r="R8" i="4" s="1"/>
  <c r="AG7" i="4"/>
  <c r="H14" i="4"/>
  <c r="O12" i="4"/>
  <c r="P12" i="4" s="1"/>
  <c r="I8" i="4"/>
  <c r="AH6" i="4"/>
  <c r="M9" i="4"/>
  <c r="N9" i="4" s="1"/>
  <c r="S10" i="4"/>
  <c r="T10" i="4" s="1"/>
  <c r="AD13" i="4"/>
  <c r="Z4" i="4"/>
  <c r="Z13" i="4"/>
  <c r="AF5" i="4"/>
  <c r="AE6" i="4"/>
  <c r="Z10" i="4"/>
  <c r="Y6" i="4"/>
  <c r="AC6" i="4"/>
  <c r="AE5" i="4"/>
  <c r="AD11" i="4"/>
  <c r="AA12" i="4"/>
  <c r="AE12" i="4"/>
  <c r="AE3" i="4"/>
  <c r="V8" i="4"/>
  <c r="V3" i="4"/>
  <c r="B2" i="4"/>
  <c r="AI2" i="4" s="1"/>
  <c r="AE10" i="4"/>
  <c r="AH9" i="4"/>
  <c r="S5" i="4"/>
  <c r="T5" i="4" s="1"/>
  <c r="AH11" i="4"/>
  <c r="M15" i="4"/>
  <c r="N15" i="4" s="1"/>
  <c r="H15" i="4"/>
  <c r="AG5" i="4"/>
  <c r="Q14" i="4"/>
  <c r="R14" i="4" s="1"/>
  <c r="AH12" i="4"/>
  <c r="I6" i="4"/>
  <c r="AI5" i="4"/>
  <c r="AJ11" i="4"/>
  <c r="H4" i="4"/>
  <c r="Q15" i="4"/>
  <c r="R15" i="4" s="1"/>
  <c r="AJ10" i="4"/>
  <c r="O9" i="4"/>
  <c r="P9" i="4" s="1"/>
  <c r="AG3" i="4"/>
  <c r="H13" i="4"/>
  <c r="AB15" i="4"/>
  <c r="AC10" i="4"/>
  <c r="Z7" i="4"/>
  <c r="AC13" i="4"/>
  <c r="AF13" i="4"/>
  <c r="AD4" i="4"/>
  <c r="Z11" i="4"/>
  <c r="AF9" i="4"/>
  <c r="AF10" i="4"/>
  <c r="AB6" i="4"/>
  <c r="AC4" i="4"/>
  <c r="Y4" i="4"/>
  <c r="AD14" i="4"/>
  <c r="V6" i="4"/>
  <c r="V14" i="4"/>
  <c r="AG6" i="4"/>
  <c r="H5" i="4"/>
  <c r="AH14" i="4"/>
  <c r="AD10" i="4"/>
  <c r="AG9" i="4"/>
  <c r="I9" i="4"/>
  <c r="O15" i="4"/>
  <c r="P15" i="4" s="1"/>
  <c r="I11" i="4"/>
  <c r="AI9" i="4"/>
  <c r="F14" i="4"/>
  <c r="AI6" i="4"/>
  <c r="S8" i="4"/>
  <c r="T8" i="4" s="1"/>
  <c r="AH7" i="4"/>
  <c r="S3" i="4"/>
  <c r="T3" i="4" s="1"/>
  <c r="O6" i="4"/>
  <c r="P6" i="4" s="1"/>
  <c r="AJ3" i="4"/>
  <c r="H7" i="4"/>
  <c r="AG13" i="4"/>
  <c r="AI14" i="4"/>
  <c r="O14" i="4"/>
  <c r="P14" i="4" s="1"/>
  <c r="F15" i="4"/>
  <c r="H10" i="4"/>
  <c r="Y10" i="4"/>
  <c r="AF4" i="4"/>
  <c r="Y15" i="4"/>
  <c r="AC11" i="4"/>
  <c r="AF7" i="4"/>
  <c r="AC12" i="4"/>
  <c r="AD5" i="4"/>
  <c r="AE9" i="4"/>
  <c r="Y12" i="4"/>
  <c r="AB13" i="4"/>
  <c r="AD9" i="4"/>
  <c r="Y5" i="4"/>
  <c r="AB10" i="4"/>
  <c r="V4" i="4"/>
  <c r="AC1" i="4"/>
  <c r="H1" i="8"/>
  <c r="E15" i="7" a="1"/>
  <c r="E15" i="7" s="1"/>
  <c r="H1" i="11"/>
  <c r="J1" i="10"/>
  <c r="J1" i="6"/>
  <c r="M49" i="8"/>
  <c r="M31" i="11"/>
  <c r="M97" i="8"/>
  <c r="M79" i="11"/>
  <c r="M86" i="8"/>
  <c r="M76" i="8"/>
  <c r="M16" i="8"/>
  <c r="M118" i="9"/>
  <c r="M35" i="8"/>
  <c r="M56" i="8"/>
  <c r="M141" i="9"/>
  <c r="M169" i="9"/>
  <c r="M60" i="8"/>
  <c r="M38" i="8"/>
  <c r="M38" i="6"/>
  <c r="M65" i="6"/>
  <c r="M36" i="6"/>
  <c r="M49" i="6"/>
  <c r="M20" i="6"/>
  <c r="M82" i="6"/>
  <c r="M127" i="6"/>
  <c r="M25" i="6"/>
  <c r="M118" i="10"/>
  <c r="M131" i="10"/>
  <c r="M124" i="10"/>
  <c r="M182" i="10"/>
  <c r="M4" i="10"/>
  <c r="M11" i="10"/>
  <c r="M43" i="10"/>
  <c r="M121" i="10"/>
  <c r="M24" i="10"/>
  <c r="M95" i="10"/>
  <c r="M117" i="10"/>
  <c r="M147" i="10"/>
  <c r="M101" i="10"/>
  <c r="M47" i="10"/>
  <c r="M66" i="10"/>
  <c r="M23" i="10"/>
  <c r="M57" i="10"/>
  <c r="M42" i="10"/>
  <c r="M6" i="10"/>
  <c r="M86" i="10"/>
  <c r="M13" i="10"/>
  <c r="M122" i="10"/>
  <c r="M41" i="10"/>
  <c r="M78" i="10"/>
  <c r="M180" i="10"/>
  <c r="M60" i="10"/>
  <c r="M17" i="9"/>
  <c r="M45" i="11"/>
  <c r="M68" i="8"/>
  <c r="M62" i="11"/>
  <c r="M69" i="11"/>
  <c r="M118" i="11"/>
  <c r="M4" i="8"/>
  <c r="M102" i="8"/>
  <c r="M52" i="8"/>
  <c r="M135" i="11"/>
  <c r="M113" i="8"/>
  <c r="M144" i="8"/>
  <c r="M80" i="9"/>
  <c r="M154" i="11"/>
  <c r="M93" i="6"/>
  <c r="M94" i="6"/>
  <c r="M142" i="6"/>
  <c r="M78" i="6"/>
  <c r="M105" i="6"/>
  <c r="M47" i="6"/>
  <c r="M96" i="6"/>
  <c r="M54" i="6"/>
  <c r="M88" i="10"/>
  <c r="M35" i="10"/>
  <c r="M112" i="10"/>
  <c r="M161" i="10"/>
  <c r="M77" i="10"/>
  <c r="M94" i="10"/>
  <c r="M29" i="10"/>
  <c r="M171" i="10"/>
  <c r="M97" i="10"/>
  <c r="M134" i="10"/>
  <c r="M76" i="10"/>
  <c r="M105" i="10"/>
  <c r="M4" i="6"/>
  <c r="M16" i="11"/>
  <c r="M107" i="9"/>
  <c r="M140" i="6"/>
  <c r="M21" i="10"/>
  <c r="M137" i="10"/>
  <c r="M136" i="11"/>
  <c r="M89" i="9"/>
  <c r="M78" i="8"/>
  <c r="M41" i="9"/>
  <c r="M148" i="9"/>
  <c r="M133" i="11"/>
  <c r="M112" i="11"/>
  <c r="M49" i="9"/>
  <c r="M100" i="11"/>
  <c r="M77" i="11"/>
  <c r="M101" i="11"/>
  <c r="M57" i="8"/>
  <c r="M46" i="8"/>
  <c r="M158" i="8"/>
  <c r="M17" i="6"/>
  <c r="M155" i="8"/>
  <c r="M60" i="6"/>
  <c r="M29" i="6"/>
  <c r="M41" i="6"/>
  <c r="M76" i="6"/>
  <c r="M32" i="6"/>
  <c r="M174" i="9"/>
  <c r="M173" i="10"/>
  <c r="M150" i="10"/>
  <c r="M51" i="10"/>
  <c r="M126" i="10"/>
  <c r="M135" i="10"/>
  <c r="M19" i="10"/>
  <c r="M91" i="10"/>
  <c r="M61" i="10"/>
  <c r="M48" i="10"/>
  <c r="M148" i="10"/>
  <c r="M49" i="10"/>
  <c r="M46" i="10"/>
  <c r="M84" i="10"/>
  <c r="M153" i="10"/>
  <c r="M64" i="10"/>
  <c r="M36" i="10"/>
  <c r="M74" i="10"/>
  <c r="M164" i="10"/>
  <c r="M83" i="10"/>
  <c r="M9" i="6"/>
  <c r="M166" i="9"/>
  <c r="M60" i="9"/>
  <c r="M106" i="6"/>
  <c r="M67" i="10"/>
  <c r="M33" i="10"/>
  <c r="M3" i="10"/>
  <c r="M174" i="10"/>
  <c r="M152" i="10"/>
  <c r="M151" i="10"/>
  <c r="M125" i="9"/>
  <c r="M72" i="8"/>
  <c r="M25" i="11"/>
  <c r="M57" i="9"/>
  <c r="M9" i="8"/>
  <c r="M99" i="11"/>
  <c r="M113" i="11"/>
  <c r="M78" i="11"/>
  <c r="M145" i="11"/>
  <c r="M30" i="9"/>
  <c r="M19" i="9"/>
  <c r="M81" i="11"/>
  <c r="M128" i="11"/>
  <c r="M125" i="6"/>
  <c r="M99" i="6"/>
  <c r="M109" i="6"/>
  <c r="M154" i="8"/>
  <c r="M115" i="6"/>
  <c r="M173" i="9"/>
  <c r="M1" i="6"/>
  <c r="M101" i="6"/>
  <c r="M16" i="10"/>
  <c r="M156" i="10"/>
  <c r="M128" i="10"/>
  <c r="M184" i="10"/>
  <c r="M176" i="10"/>
  <c r="M123" i="10"/>
  <c r="M10" i="10"/>
  <c r="M39" i="10"/>
  <c r="M52" i="10"/>
  <c r="M183" i="10"/>
  <c r="M96" i="10"/>
  <c r="M17" i="10"/>
  <c r="M125" i="10"/>
  <c r="M142" i="10"/>
  <c r="M140" i="10"/>
  <c r="M170" i="10"/>
  <c r="M179" i="10"/>
  <c r="M113" i="10"/>
  <c r="M168" i="10"/>
  <c r="M20" i="10"/>
  <c r="M6" i="6"/>
  <c r="M5" i="6"/>
  <c r="M76" i="11"/>
  <c r="M127" i="11"/>
  <c r="M168" i="9"/>
  <c r="M40" i="8"/>
  <c r="M82" i="9"/>
  <c r="M135" i="6"/>
  <c r="M149" i="10"/>
  <c r="M175" i="10"/>
  <c r="M25" i="10"/>
  <c r="M14" i="6"/>
  <c r="M141" i="8"/>
  <c r="M70" i="8"/>
  <c r="M51" i="8"/>
  <c r="M68" i="9"/>
  <c r="M65" i="8"/>
  <c r="M59" i="11"/>
  <c r="M35" i="9"/>
  <c r="M11" i="9"/>
  <c r="M67" i="11"/>
  <c r="M45" i="8"/>
  <c r="M114" i="8"/>
  <c r="M33" i="9"/>
  <c r="M145" i="9"/>
  <c r="M16" i="6"/>
  <c r="M35" i="6"/>
  <c r="M91" i="6"/>
  <c r="M56" i="6"/>
  <c r="M75" i="6"/>
  <c r="M157" i="8"/>
  <c r="M132" i="6"/>
  <c r="M37" i="6"/>
  <c r="M119" i="10"/>
  <c r="M108" i="10"/>
  <c r="M32" i="10"/>
  <c r="M185" i="10"/>
  <c r="M92" i="10"/>
  <c r="M93" i="10"/>
  <c r="M103" i="10"/>
  <c r="M14" i="10"/>
  <c r="M107" i="10"/>
  <c r="M63" i="10"/>
  <c r="M130" i="10"/>
  <c r="M99" i="10"/>
  <c r="M37" i="10"/>
  <c r="M102" i="10"/>
  <c r="M26" i="10"/>
  <c r="M18" i="10"/>
  <c r="M111" i="10"/>
  <c r="M58" i="10"/>
  <c r="M138" i="10"/>
  <c r="M146" i="10"/>
  <c r="M15" i="6"/>
  <c r="M3" i="6"/>
  <c r="M132" i="8"/>
  <c r="M63" i="11"/>
  <c r="M145" i="8"/>
  <c r="M61" i="8"/>
  <c r="M85" i="6"/>
  <c r="M120" i="6"/>
  <c r="M153" i="11"/>
  <c r="M54" i="10"/>
  <c r="M67" i="9"/>
  <c r="M34" i="8"/>
  <c r="M79" i="9"/>
  <c r="M162" i="9"/>
  <c r="M164" i="9"/>
  <c r="M121" i="8"/>
  <c r="M87" i="11"/>
  <c r="M95" i="8"/>
  <c r="M135" i="8"/>
  <c r="M94" i="9"/>
  <c r="M75" i="8"/>
  <c r="M21" i="11"/>
  <c r="M108" i="8"/>
  <c r="M58" i="6"/>
  <c r="M44" i="6"/>
  <c r="M42" i="6"/>
  <c r="M61" i="6"/>
  <c r="M48" i="6"/>
  <c r="M1" i="8"/>
  <c r="M176" i="9"/>
  <c r="M130" i="6"/>
  <c r="M59" i="10"/>
  <c r="M38" i="10"/>
  <c r="M160" i="10"/>
  <c r="M120" i="10"/>
  <c r="M169" i="10"/>
  <c r="M72" i="10"/>
  <c r="M159" i="10"/>
  <c r="M75" i="10"/>
  <c r="M116" i="10"/>
  <c r="M166" i="10"/>
  <c r="M87" i="10"/>
  <c r="M181" i="10"/>
  <c r="M80" i="10"/>
  <c r="M165" i="10"/>
  <c r="M15" i="10"/>
  <c r="M85" i="10"/>
  <c r="M50" i="10"/>
  <c r="M45" i="10"/>
  <c r="M139" i="10"/>
  <c r="M12" i="6"/>
  <c r="M20" i="11"/>
  <c r="M137" i="9"/>
  <c r="M63" i="9"/>
  <c r="M92" i="11"/>
  <c r="M22" i="8"/>
  <c r="M129" i="8"/>
  <c r="M132" i="9"/>
  <c r="M130" i="8"/>
  <c r="M147" i="8"/>
  <c r="M93" i="9"/>
  <c r="M13" i="9"/>
  <c r="M96" i="9"/>
  <c r="M95" i="9"/>
  <c r="M102" i="6"/>
  <c r="M118" i="6"/>
  <c r="M100" i="6"/>
  <c r="M98" i="6"/>
  <c r="M84" i="6"/>
  <c r="M45" i="6"/>
  <c r="M141" i="6"/>
  <c r="M89" i="6"/>
  <c r="M27" i="10"/>
  <c r="M53" i="10"/>
  <c r="M144" i="10"/>
  <c r="M28" i="10"/>
  <c r="M30" i="10"/>
  <c r="M56" i="10"/>
  <c r="M65" i="10"/>
  <c r="M106" i="10"/>
  <c r="M104" i="10"/>
  <c r="M34" i="10"/>
  <c r="M110" i="10"/>
  <c r="M163" i="10"/>
  <c r="M141" i="10"/>
  <c r="M100" i="10"/>
  <c r="M98" i="10"/>
  <c r="M115" i="10"/>
  <c r="M73" i="10"/>
  <c r="M79" i="10"/>
  <c r="M162" i="10"/>
  <c r="M13" i="6"/>
  <c r="M10" i="6"/>
  <c r="M11" i="6"/>
  <c r="M2" i="6"/>
  <c r="M128" i="6"/>
  <c r="M74" i="6"/>
  <c r="M71" i="10"/>
  <c r="M109" i="10"/>
  <c r="M132" i="10"/>
  <c r="M136" i="10"/>
  <c r="M158" i="10"/>
  <c r="M44" i="10"/>
  <c r="M7" i="10"/>
  <c r="M113" i="9"/>
  <c r="M82" i="11"/>
  <c r="M12" i="8"/>
  <c r="M92" i="9"/>
  <c r="M126" i="8"/>
  <c r="M139" i="8"/>
  <c r="M47" i="8"/>
  <c r="M152" i="9"/>
  <c r="M85" i="9"/>
  <c r="M27" i="8"/>
  <c r="M81" i="8"/>
  <c r="M39" i="11"/>
  <c r="M85" i="11"/>
  <c r="M121" i="11"/>
  <c r="M146" i="8"/>
  <c r="M147" i="11"/>
  <c r="M96" i="8"/>
  <c r="M119" i="8"/>
  <c r="M104" i="9"/>
  <c r="M6" i="9"/>
  <c r="M71" i="9"/>
  <c r="M28" i="11"/>
  <c r="M55" i="11"/>
  <c r="M115" i="11"/>
  <c r="M66" i="8"/>
  <c r="M36" i="11"/>
  <c r="M30" i="11"/>
  <c r="M62" i="8"/>
  <c r="M29" i="8"/>
  <c r="M131" i="6"/>
  <c r="M121" i="6"/>
  <c r="M120" i="9"/>
  <c r="M70" i="11"/>
  <c r="M77" i="8"/>
  <c r="M63" i="8"/>
  <c r="M138" i="6"/>
  <c r="M126" i="11"/>
  <c r="M149" i="11"/>
  <c r="M115" i="8"/>
  <c r="M150" i="11"/>
  <c r="M51" i="6"/>
  <c r="M104" i="6"/>
  <c r="M143" i="11"/>
  <c r="M152" i="8"/>
  <c r="M121" i="9"/>
  <c r="M56" i="9"/>
  <c r="M124" i="6"/>
  <c r="M33" i="6"/>
  <c r="M145" i="10"/>
  <c r="M55" i="10"/>
  <c r="M81" i="10"/>
  <c r="M46" i="6"/>
  <c r="M40" i="10"/>
  <c r="M86" i="11"/>
  <c r="M151" i="9"/>
  <c r="M4" i="9"/>
  <c r="M139" i="6"/>
  <c r="M133" i="6"/>
  <c r="M69" i="9"/>
  <c r="M64" i="9"/>
  <c r="M106" i="11"/>
  <c r="M20" i="9"/>
  <c r="M49" i="11"/>
  <c r="M105" i="8"/>
  <c r="M69" i="8"/>
  <c r="M75" i="11"/>
  <c r="M170" i="9"/>
  <c r="M131" i="9"/>
  <c r="M34" i="11"/>
  <c r="M60" i="11"/>
  <c r="M48" i="11"/>
  <c r="M43" i="11"/>
  <c r="M58" i="11"/>
  <c r="M36" i="8"/>
  <c r="M115" i="9"/>
  <c r="M25" i="8"/>
  <c r="M134" i="11"/>
  <c r="M61" i="11"/>
  <c r="M17" i="8"/>
  <c r="M70" i="9"/>
  <c r="M88" i="9"/>
  <c r="M10" i="9"/>
  <c r="M160" i="9"/>
  <c r="M18" i="9"/>
  <c r="M4" i="11"/>
  <c r="M43" i="9"/>
  <c r="M122" i="8"/>
  <c r="M3" i="11"/>
  <c r="M47" i="9"/>
  <c r="M2" i="8"/>
  <c r="M24" i="6"/>
  <c r="M95" i="6"/>
  <c r="M147" i="9"/>
  <c r="M38" i="11"/>
  <c r="M22" i="11"/>
  <c r="M87" i="6"/>
  <c r="M81" i="6"/>
  <c r="M65" i="9"/>
  <c r="M102" i="9"/>
  <c r="M137" i="11"/>
  <c r="M92" i="8"/>
  <c r="M57" i="6"/>
  <c r="M113" i="6"/>
  <c r="M137" i="8"/>
  <c r="M12" i="9"/>
  <c r="M31" i="8"/>
  <c r="M2" i="9"/>
  <c r="M123" i="6"/>
  <c r="M39" i="6"/>
  <c r="M22" i="10"/>
  <c r="M12" i="10"/>
  <c r="M7" i="6"/>
  <c r="M59" i="6"/>
  <c r="M53" i="11"/>
  <c r="M14" i="9"/>
  <c r="M103" i="8"/>
  <c r="M91" i="9"/>
  <c r="M69" i="6"/>
  <c r="M145" i="6"/>
  <c r="M15" i="11"/>
  <c r="M37" i="8"/>
  <c r="M13" i="11"/>
  <c r="M68" i="11"/>
  <c r="M123" i="11"/>
  <c r="M129" i="11"/>
  <c r="M98" i="8"/>
  <c r="M85" i="8"/>
  <c r="M171" i="9"/>
  <c r="M90" i="11"/>
  <c r="M38" i="9"/>
  <c r="M18" i="8"/>
  <c r="M31" i="9"/>
  <c r="M123" i="9"/>
  <c r="M95" i="11"/>
  <c r="M39" i="9"/>
  <c r="M104" i="11"/>
  <c r="M114" i="9"/>
  <c r="M41" i="8"/>
  <c r="M131" i="8"/>
  <c r="M108" i="11"/>
  <c r="M7" i="9"/>
  <c r="M150" i="8"/>
  <c r="M130" i="9"/>
  <c r="M90" i="8"/>
  <c r="M140" i="11"/>
  <c r="M125" i="8"/>
  <c r="M167" i="9"/>
  <c r="M83" i="11"/>
  <c r="M44" i="9"/>
  <c r="M16" i="9"/>
  <c r="M80" i="6"/>
  <c r="M19" i="6"/>
  <c r="M88" i="11"/>
  <c r="M7" i="8"/>
  <c r="M100" i="8"/>
  <c r="M114" i="11"/>
  <c r="M151" i="11"/>
  <c r="M116" i="6"/>
  <c r="M18" i="11"/>
  <c r="M148" i="11"/>
  <c r="M54" i="9"/>
  <c r="M2" i="10"/>
  <c r="M137" i="6"/>
  <c r="M103" i="6"/>
  <c r="M99" i="8"/>
  <c r="M98" i="11"/>
  <c r="M26" i="11"/>
  <c r="M107" i="6"/>
  <c r="M92" i="6"/>
  <c r="M62" i="10"/>
  <c r="M177" i="10"/>
  <c r="M82" i="10"/>
  <c r="M8" i="6"/>
  <c r="M68" i="6"/>
  <c r="M6" i="8"/>
  <c r="M133" i="9"/>
  <c r="M80" i="11"/>
  <c r="M110" i="9"/>
  <c r="M22" i="6"/>
  <c r="M72" i="6"/>
  <c r="M50" i="9"/>
  <c r="M101" i="9"/>
  <c r="M66" i="9"/>
  <c r="M172" i="9"/>
  <c r="M59" i="9"/>
  <c r="M110" i="8"/>
  <c r="M127" i="9"/>
  <c r="M149" i="9"/>
  <c r="M50" i="11"/>
  <c r="M40" i="9"/>
  <c r="M36" i="9"/>
  <c r="M129" i="9"/>
  <c r="M89" i="8"/>
  <c r="M24" i="11"/>
  <c r="M21" i="8"/>
  <c r="M138" i="11"/>
  <c r="M32" i="8"/>
  <c r="M58" i="8"/>
  <c r="M9" i="11"/>
  <c r="M119" i="11"/>
  <c r="M48" i="8"/>
  <c r="M100" i="9"/>
  <c r="M54" i="8"/>
  <c r="M7" i="11"/>
  <c r="M83" i="8"/>
  <c r="M3" i="9"/>
  <c r="M157" i="9"/>
  <c r="M117" i="8"/>
  <c r="M37" i="11"/>
  <c r="M35" i="11"/>
  <c r="M142" i="9"/>
  <c r="M117" i="6"/>
  <c r="M159" i="8"/>
  <c r="M116" i="11"/>
  <c r="M124" i="11"/>
  <c r="M153" i="9"/>
  <c r="M133" i="8"/>
  <c r="M152" i="11"/>
  <c r="M67" i="6"/>
  <c r="M44" i="8"/>
  <c r="M29" i="11"/>
  <c r="M151" i="8"/>
  <c r="M23" i="6"/>
  <c r="M1" i="10"/>
  <c r="M91" i="11"/>
  <c r="M109" i="8"/>
  <c r="M108" i="9"/>
  <c r="M112" i="9"/>
  <c r="M156" i="8"/>
  <c r="M26" i="6"/>
  <c r="M157" i="10"/>
  <c r="M172" i="10"/>
  <c r="M143" i="10"/>
  <c r="M1" i="11"/>
  <c r="M69" i="10"/>
  <c r="M124" i="9"/>
  <c r="M6" i="11"/>
  <c r="M142" i="8"/>
  <c r="M2" i="11"/>
  <c r="M55" i="6"/>
  <c r="M42" i="8"/>
  <c r="M29" i="9"/>
  <c r="M140" i="8"/>
  <c r="M43" i="8"/>
  <c r="M13" i="8"/>
  <c r="M116" i="8"/>
  <c r="M30" i="8"/>
  <c r="M138" i="8"/>
  <c r="M119" i="9"/>
  <c r="M12" i="11"/>
  <c r="M58" i="9"/>
  <c r="M159" i="9"/>
  <c r="M15" i="9"/>
  <c r="M44" i="11"/>
  <c r="M46" i="11"/>
  <c r="M77" i="9"/>
  <c r="M141" i="11"/>
  <c r="M83" i="9"/>
  <c r="M153" i="8"/>
  <c r="M47" i="11"/>
  <c r="M11" i="8"/>
  <c r="M52" i="11"/>
  <c r="M122" i="9"/>
  <c r="M150" i="9"/>
  <c r="M14" i="11"/>
  <c r="M23" i="9"/>
  <c r="M146" i="9"/>
  <c r="M93" i="11"/>
  <c r="M75" i="9"/>
  <c r="M90" i="9"/>
  <c r="M33" i="8"/>
  <c r="M136" i="6"/>
  <c r="M53" i="6"/>
  <c r="M130" i="11"/>
  <c r="M128" i="9"/>
  <c r="M111" i="9"/>
  <c r="M84" i="8"/>
  <c r="M27" i="6"/>
  <c r="M11" i="11"/>
  <c r="M9" i="9"/>
  <c r="M143" i="8"/>
  <c r="M32" i="11"/>
  <c r="N99" i="8"/>
  <c r="O99" i="8" s="1"/>
  <c r="N52" i="11"/>
  <c r="O52" i="11" s="1"/>
  <c r="N130" i="9"/>
  <c r="O130" i="9" s="1"/>
  <c r="N45" i="9"/>
  <c r="O45" i="9" s="1"/>
  <c r="N72" i="9"/>
  <c r="O72" i="9" s="1"/>
  <c r="N149" i="8"/>
  <c r="O149" i="8" s="1"/>
  <c r="N73" i="8"/>
  <c r="O73" i="8" s="1"/>
  <c r="N50" i="11"/>
  <c r="O50" i="11" s="1"/>
  <c r="N95" i="11"/>
  <c r="O95" i="11" s="1"/>
  <c r="N104" i="9"/>
  <c r="O104" i="9" s="1"/>
  <c r="N26" i="8"/>
  <c r="O26" i="8" s="1"/>
  <c r="N84" i="11"/>
  <c r="O84" i="11" s="1"/>
  <c r="N64" i="9"/>
  <c r="O64" i="9" s="1"/>
  <c r="N137" i="8"/>
  <c r="O137" i="8" s="1"/>
  <c r="N118" i="11"/>
  <c r="O118" i="11" s="1"/>
  <c r="N116" i="9"/>
  <c r="O116" i="9" s="1"/>
  <c r="N79" i="8"/>
  <c r="O79" i="8" s="1"/>
  <c r="N133" i="9"/>
  <c r="O133" i="9" s="1"/>
  <c r="N99" i="11"/>
  <c r="O99" i="11" s="1"/>
  <c r="N56" i="9"/>
  <c r="O56" i="9" s="1"/>
  <c r="N39" i="9"/>
  <c r="O39" i="9" s="1"/>
  <c r="N25" i="11"/>
  <c r="O25" i="11" s="1"/>
  <c r="N41" i="11"/>
  <c r="O41" i="11" s="1"/>
  <c r="N103" i="8"/>
  <c r="O103" i="8" s="1"/>
  <c r="N24" i="8"/>
  <c r="O24" i="8" s="1"/>
  <c r="N88" i="11"/>
  <c r="O88" i="11" s="1"/>
  <c r="N35" i="9"/>
  <c r="O35" i="9" s="1"/>
  <c r="N89" i="9"/>
  <c r="O89" i="9" s="1"/>
  <c r="N61" i="8"/>
  <c r="O61" i="8" s="1"/>
  <c r="N151" i="8"/>
  <c r="O151" i="8" s="1"/>
  <c r="N12" i="11"/>
  <c r="O12" i="11" s="1"/>
  <c r="N18" i="9"/>
  <c r="O18" i="9" s="1"/>
  <c r="N57" i="11"/>
  <c r="O57" i="11" s="1"/>
  <c r="N128" i="8"/>
  <c r="O128" i="8" s="1"/>
  <c r="N59" i="9"/>
  <c r="O59" i="9" s="1"/>
  <c r="N17" i="11"/>
  <c r="O17" i="11" s="1"/>
  <c r="N15" i="9"/>
  <c r="O15" i="9" s="1"/>
  <c r="N166" i="9"/>
  <c r="O166" i="9" s="1"/>
  <c r="N11" i="8"/>
  <c r="O11" i="8" s="1"/>
  <c r="N146" i="8"/>
  <c r="O146" i="8" s="1"/>
  <c r="N64" i="11"/>
  <c r="O64" i="11" s="1"/>
  <c r="N31" i="9"/>
  <c r="O31" i="9" s="1"/>
  <c r="N145" i="9"/>
  <c r="O145" i="9" s="1"/>
  <c r="N139" i="11"/>
  <c r="O139" i="11" s="1"/>
  <c r="N103" i="9"/>
  <c r="O103" i="9" s="1"/>
  <c r="N10" i="9"/>
  <c r="O10" i="9" s="1"/>
  <c r="N134" i="8"/>
  <c r="O134" i="8" s="1"/>
  <c r="N85" i="9"/>
  <c r="O85" i="9" s="1"/>
  <c r="N89" i="11"/>
  <c r="O89" i="11" s="1"/>
  <c r="N71" i="11"/>
  <c r="O71" i="11" s="1"/>
  <c r="N139" i="9"/>
  <c r="O139" i="9" s="1"/>
  <c r="N90" i="11"/>
  <c r="O90" i="11" s="1"/>
  <c r="N157" i="9"/>
  <c r="O157" i="9" s="1"/>
  <c r="N97" i="8"/>
  <c r="O97" i="8" s="1"/>
  <c r="N13" i="8"/>
  <c r="O13" i="8" s="1"/>
  <c r="N44" i="9"/>
  <c r="O44" i="9" s="1"/>
  <c r="N70" i="9"/>
  <c r="O70" i="9" s="1"/>
  <c r="N68" i="11"/>
  <c r="O68" i="11" s="1"/>
  <c r="N28" i="8"/>
  <c r="O28" i="8" s="1"/>
  <c r="N130" i="8"/>
  <c r="O130" i="8" s="1"/>
  <c r="N16" i="11"/>
  <c r="O16" i="11" s="1"/>
  <c r="N11" i="11"/>
  <c r="O11" i="11" s="1"/>
  <c r="N63" i="9"/>
  <c r="O63" i="9" s="1"/>
  <c r="N140" i="8"/>
  <c r="O140" i="8" s="1"/>
  <c r="N142" i="8"/>
  <c r="O142" i="8" s="1"/>
  <c r="N20" i="11"/>
  <c r="O20" i="11" s="1"/>
  <c r="N13" i="9"/>
  <c r="O13" i="9" s="1"/>
  <c r="N32" i="8"/>
  <c r="O32" i="8" s="1"/>
  <c r="N19" i="8"/>
  <c r="O19" i="8" s="1"/>
  <c r="N62" i="11"/>
  <c r="O62" i="11" s="1"/>
  <c r="N23" i="8"/>
  <c r="O23" i="8" s="1"/>
  <c r="N36" i="11"/>
  <c r="O36" i="11" s="1"/>
  <c r="N52" i="9"/>
  <c r="O52" i="9" s="1"/>
  <c r="N49" i="8"/>
  <c r="O49" i="8" s="1"/>
  <c r="N113" i="11"/>
  <c r="O113" i="11" s="1"/>
  <c r="N137" i="11"/>
  <c r="O137" i="11" s="1"/>
  <c r="N34" i="8"/>
  <c r="O34" i="8" s="1"/>
  <c r="N64" i="8"/>
  <c r="O64" i="8" s="1"/>
  <c r="N13" i="11"/>
  <c r="O13" i="11" s="1"/>
  <c r="N123" i="9"/>
  <c r="O123" i="9" s="1"/>
  <c r="N108" i="9"/>
  <c r="O108" i="9" s="1"/>
  <c r="N39" i="11"/>
  <c r="O39" i="11" s="1"/>
  <c r="N80" i="11"/>
  <c r="O80" i="11" s="1"/>
  <c r="N88" i="9"/>
  <c r="O88" i="9" s="1"/>
  <c r="N44" i="11"/>
  <c r="O44" i="11" s="1"/>
  <c r="N118" i="8"/>
  <c r="O118" i="8" s="1"/>
  <c r="N35" i="11"/>
  <c r="O35" i="11" s="1"/>
  <c r="N116" i="8"/>
  <c r="O116" i="8" s="1"/>
  <c r="N129" i="8"/>
  <c r="O129" i="8" s="1"/>
  <c r="N78" i="11"/>
  <c r="O78" i="11" s="1"/>
  <c r="N107" i="9"/>
  <c r="O107" i="9" s="1"/>
  <c r="N21" i="8"/>
  <c r="O21" i="8" s="1"/>
  <c r="N123" i="11"/>
  <c r="O123" i="11" s="1"/>
  <c r="N38" i="9"/>
  <c r="O38" i="9" s="1"/>
  <c r="N117" i="9"/>
  <c r="N74" i="8"/>
  <c r="N58" i="9"/>
  <c r="O58" i="9" s="1"/>
  <c r="N67" i="11"/>
  <c r="O67" i="11" s="1"/>
  <c r="N156" i="9"/>
  <c r="O156" i="9" s="1"/>
  <c r="N56" i="8"/>
  <c r="O56" i="8" s="1"/>
  <c r="N27" i="9"/>
  <c r="O27" i="9" s="1"/>
  <c r="N128" i="11"/>
  <c r="O128" i="11" s="1"/>
  <c r="N26" i="9"/>
  <c r="O26" i="9" s="1"/>
  <c r="N152" i="9"/>
  <c r="O152" i="9" s="1"/>
  <c r="N33" i="8"/>
  <c r="O33" i="8" s="1"/>
  <c r="N85" i="11"/>
  <c r="O85" i="11" s="1"/>
  <c r="N111" i="11"/>
  <c r="O111" i="11" s="1"/>
  <c r="N66" i="11"/>
  <c r="O66" i="11" s="1"/>
  <c r="N131" i="9"/>
  <c r="O131" i="9" s="1"/>
  <c r="N121" i="8"/>
  <c r="O121" i="8" s="1"/>
  <c r="N37" i="8"/>
  <c r="O37" i="8" s="1"/>
  <c r="N51" i="11"/>
  <c r="O51" i="11" s="1"/>
  <c r="N153" i="8"/>
  <c r="O153" i="8" s="1"/>
  <c r="N22" i="8"/>
  <c r="O22" i="8" s="1"/>
  <c r="N147" i="11"/>
  <c r="O147" i="11" s="1"/>
  <c r="N112" i="9"/>
  <c r="O112" i="9" s="1"/>
  <c r="N109" i="9"/>
  <c r="O109" i="9" s="1"/>
  <c r="N84" i="9"/>
  <c r="O84" i="9" s="1"/>
  <c r="N48" i="9"/>
  <c r="O48" i="9" s="1"/>
  <c r="N43" i="9"/>
  <c r="O43" i="9" s="1"/>
  <c r="N125" i="11"/>
  <c r="O125" i="11" s="1"/>
  <c r="N29" i="9"/>
  <c r="O29" i="9" s="1"/>
  <c r="N27" i="8"/>
  <c r="O27" i="8" s="1"/>
  <c r="N19" i="11"/>
  <c r="O19" i="11" s="1"/>
  <c r="N50" i="9"/>
  <c r="O50" i="9" s="1"/>
  <c r="N37" i="9"/>
  <c r="O37" i="9" s="1"/>
  <c r="N162" i="9"/>
  <c r="O162" i="9" s="1"/>
  <c r="N148" i="8"/>
  <c r="O148" i="8" s="1"/>
  <c r="N47" i="11"/>
  <c r="O47" i="11" s="1"/>
  <c r="N134" i="11"/>
  <c r="O134" i="11" s="1"/>
  <c r="N5" i="8"/>
  <c r="O5" i="8" s="1"/>
  <c r="N86" i="8"/>
  <c r="O86" i="8" s="1"/>
  <c r="N147" i="8"/>
  <c r="O147" i="8" s="1"/>
  <c r="N94" i="11"/>
  <c r="O94" i="11" s="1"/>
  <c r="N90" i="9"/>
  <c r="O90" i="9" s="1"/>
  <c r="N121" i="11"/>
  <c r="O121" i="11" s="1"/>
  <c r="N10" i="11"/>
  <c r="O10" i="11" s="1"/>
  <c r="N69" i="9"/>
  <c r="O69" i="9" s="1"/>
  <c r="N78" i="8"/>
  <c r="O78" i="8" s="1"/>
  <c r="N127" i="11"/>
  <c r="O127" i="11" s="1"/>
  <c r="N87" i="11"/>
  <c r="O87" i="11" s="1"/>
  <c r="N83" i="9"/>
  <c r="O83" i="9" s="1"/>
  <c r="N49" i="11"/>
  <c r="O49" i="11" s="1"/>
  <c r="N105" i="11"/>
  <c r="O105" i="11" s="1"/>
  <c r="N125" i="9"/>
  <c r="O125" i="9" s="1"/>
  <c r="N62" i="9"/>
  <c r="O62" i="9" s="1"/>
  <c r="N107" i="11"/>
  <c r="O107" i="11" s="1"/>
  <c r="N28" i="11"/>
  <c r="O28" i="11" s="1"/>
  <c r="N23" i="9"/>
  <c r="O23" i="9" s="1"/>
  <c r="N111" i="8"/>
  <c r="O111" i="8" s="1"/>
  <c r="N24" i="9"/>
  <c r="O24" i="9" s="1"/>
  <c r="N43" i="11"/>
  <c r="O43" i="11" s="1"/>
  <c r="N100" i="9"/>
  <c r="O100" i="9" s="1"/>
  <c r="N102" i="8"/>
  <c r="O102" i="8" s="1"/>
  <c r="N25" i="9"/>
  <c r="O25" i="9" s="1"/>
  <c r="N29" i="11"/>
  <c r="O29" i="11" s="1"/>
  <c r="N72" i="8"/>
  <c r="O72" i="8" s="1"/>
  <c r="N167" i="9"/>
  <c r="O167" i="9" s="1"/>
  <c r="N83" i="8"/>
  <c r="O83" i="8" s="1"/>
  <c r="N6" i="9"/>
  <c r="O6" i="9" s="1"/>
  <c r="N18" i="11"/>
  <c r="O18" i="11" s="1"/>
  <c r="N10" i="8"/>
  <c r="O10" i="8" s="1"/>
  <c r="N132" i="9"/>
  <c r="O132" i="9" s="1"/>
  <c r="N79" i="11"/>
  <c r="O79" i="11" s="1"/>
  <c r="N36" i="8"/>
  <c r="O36" i="8" s="1"/>
  <c r="N77" i="11"/>
  <c r="O77" i="11" s="1"/>
  <c r="N51" i="8"/>
  <c r="O51" i="8" s="1"/>
  <c r="N170" i="9"/>
  <c r="O170" i="9" s="1"/>
  <c r="N109" i="11"/>
  <c r="O109" i="11" s="1"/>
  <c r="N54" i="9"/>
  <c r="O54" i="9" s="1"/>
  <c r="N114" i="9"/>
  <c r="O114" i="9" s="1"/>
  <c r="N56" i="11"/>
  <c r="O56" i="11" s="1"/>
  <c r="N91" i="9"/>
  <c r="O91" i="9" s="1"/>
  <c r="N6" i="8"/>
  <c r="O6" i="8" s="1"/>
  <c r="N115" i="11"/>
  <c r="O115" i="11" s="1"/>
  <c r="N14" i="9"/>
  <c r="O14" i="9" s="1"/>
  <c r="N36" i="9"/>
  <c r="O36" i="9" s="1"/>
  <c r="N18" i="8"/>
  <c r="O18" i="8" s="1"/>
  <c r="N126" i="11"/>
  <c r="O126" i="11" s="1"/>
  <c r="N137" i="9"/>
  <c r="O137" i="9" s="1"/>
  <c r="N110" i="8"/>
  <c r="O110" i="8" s="1"/>
  <c r="N120" i="11"/>
  <c r="O120" i="11" s="1"/>
  <c r="N86" i="9"/>
  <c r="O86" i="9" s="1"/>
  <c r="N144" i="9"/>
  <c r="O144" i="9" s="1"/>
  <c r="N125" i="8"/>
  <c r="O125" i="8" s="1"/>
  <c r="N110" i="11"/>
  <c r="O110" i="11" s="1"/>
  <c r="N69" i="11"/>
  <c r="O69" i="11" s="1"/>
  <c r="N127" i="8"/>
  <c r="O127" i="8" s="1"/>
  <c r="N65" i="11"/>
  <c r="O65" i="11" s="1"/>
  <c r="N11" i="9"/>
  <c r="O11" i="9" s="1"/>
  <c r="N71" i="9"/>
  <c r="O71" i="9" s="1"/>
  <c r="N52" i="8"/>
  <c r="O52" i="8" s="1"/>
  <c r="N41" i="8"/>
  <c r="O41" i="8" s="1"/>
  <c r="N14" i="11"/>
  <c r="O14" i="11" s="1"/>
  <c r="N92" i="9"/>
  <c r="O92" i="9" s="1"/>
  <c r="N8" i="9"/>
  <c r="O8" i="9" s="1"/>
  <c r="N34" i="11"/>
  <c r="O34" i="11" s="1"/>
  <c r="N81" i="9"/>
  <c r="O81" i="9" s="1"/>
  <c r="N80" i="8"/>
  <c r="N142" i="11"/>
  <c r="O142" i="11" s="1"/>
  <c r="N5" i="9"/>
  <c r="O5" i="9" s="1"/>
  <c r="N159" i="9"/>
  <c r="O159" i="9" s="1"/>
  <c r="N95" i="8"/>
  <c r="O95" i="8" s="1"/>
  <c r="N66" i="9"/>
  <c r="O66" i="9" s="1"/>
  <c r="N152" i="8"/>
  <c r="O152" i="8" s="1"/>
  <c r="N46" i="9"/>
  <c r="O46" i="9" s="1"/>
  <c r="N108" i="8"/>
  <c r="O108" i="8" s="1"/>
  <c r="N143" i="8"/>
  <c r="O143" i="8" s="1"/>
  <c r="N124" i="11"/>
  <c r="O124" i="11" s="1"/>
  <c r="N72" i="11"/>
  <c r="O72" i="11" s="1"/>
  <c r="N106" i="9"/>
  <c r="O106" i="9" s="1"/>
  <c r="N34" i="9"/>
  <c r="O34" i="9" s="1"/>
  <c r="N30" i="11"/>
  <c r="O30" i="11" s="1"/>
  <c r="N76" i="11"/>
  <c r="O76" i="11" s="1"/>
  <c r="N141" i="11"/>
  <c r="O141" i="11" s="1"/>
  <c r="N150" i="9"/>
  <c r="O150" i="9" s="1"/>
  <c r="N42" i="9"/>
  <c r="O42" i="9" s="1"/>
  <c r="N45" i="11"/>
  <c r="O45" i="11" s="1"/>
  <c r="N105" i="9"/>
  <c r="O105" i="9" s="1"/>
  <c r="N77" i="8"/>
  <c r="O77" i="8" s="1"/>
  <c r="N76" i="8"/>
  <c r="O76" i="8" s="1"/>
  <c r="N5" i="11"/>
  <c r="O5" i="11" s="1"/>
  <c r="N107" i="8"/>
  <c r="O107" i="8" s="1"/>
  <c r="N84" i="8"/>
  <c r="O84" i="8" s="1"/>
  <c r="N122" i="11"/>
  <c r="O122" i="11" s="1"/>
  <c r="N42" i="11"/>
  <c r="O42" i="11" s="1"/>
  <c r="N73" i="9"/>
  <c r="O73" i="9" s="1"/>
  <c r="N9" i="8"/>
  <c r="O9" i="8" s="1"/>
  <c r="N122" i="8"/>
  <c r="O122" i="8" s="1"/>
  <c r="N106" i="11"/>
  <c r="O106" i="11" s="1"/>
  <c r="N14" i="8"/>
  <c r="O14" i="8" s="1"/>
  <c r="N15" i="8"/>
  <c r="O15" i="8" s="1"/>
  <c r="N124" i="8"/>
  <c r="O124" i="8" s="1"/>
  <c r="N168" i="9"/>
  <c r="O168" i="9" s="1"/>
  <c r="N113" i="9"/>
  <c r="O113" i="9" s="1"/>
  <c r="N109" i="8"/>
  <c r="O109" i="8" s="1"/>
  <c r="N145" i="11"/>
  <c r="O145" i="11" s="1"/>
  <c r="N99" i="9"/>
  <c r="O99" i="9" s="1"/>
  <c r="N146" i="9"/>
  <c r="O146" i="9" s="1"/>
  <c r="N67" i="8"/>
  <c r="O67" i="8" s="1"/>
  <c r="N100" i="11"/>
  <c r="O100" i="11" s="1"/>
  <c r="N15" i="11"/>
  <c r="O15" i="11" s="1"/>
  <c r="N147" i="9"/>
  <c r="O147" i="9" s="1"/>
  <c r="N70" i="11"/>
  <c r="O70" i="11" s="1"/>
  <c r="N16" i="9"/>
  <c r="O16" i="9" s="1"/>
  <c r="N80" i="9"/>
  <c r="O80" i="9" s="1"/>
  <c r="N59" i="8"/>
  <c r="N144" i="8"/>
  <c r="O144" i="8" s="1"/>
  <c r="N83" i="11"/>
  <c r="O83" i="11" s="1"/>
  <c r="N127" i="9"/>
  <c r="O127" i="9" s="1"/>
  <c r="N87" i="8"/>
  <c r="O87" i="8" s="1"/>
  <c r="N128" i="9"/>
  <c r="O128" i="9" s="1"/>
  <c r="N61" i="11"/>
  <c r="O61" i="11" s="1"/>
  <c r="N93" i="9"/>
  <c r="O93" i="9" s="1"/>
  <c r="N71" i="8"/>
  <c r="O71" i="8" s="1"/>
  <c r="N88" i="8"/>
  <c r="O88" i="8" s="1"/>
  <c r="N59" i="11"/>
  <c r="O59" i="11" s="1"/>
  <c r="N42" i="8"/>
  <c r="O42" i="8" s="1"/>
  <c r="N93" i="8"/>
  <c r="O93" i="8" s="1"/>
  <c r="N37" i="11"/>
  <c r="O37" i="11" s="1"/>
  <c r="N126" i="9"/>
  <c r="N78" i="9"/>
  <c r="O78" i="9" s="1"/>
  <c r="N108" i="11"/>
  <c r="O108" i="11" s="1"/>
  <c r="N158" i="9"/>
  <c r="O158" i="9" s="1"/>
  <c r="N117" i="11"/>
  <c r="O117" i="11" s="1"/>
  <c r="N133" i="11"/>
  <c r="O133" i="11" s="1"/>
  <c r="AE133" i="11" s="1" a="1"/>
  <c r="AE133" i="11" s="1"/>
  <c r="N102" i="9"/>
  <c r="O102" i="9" s="1"/>
  <c r="N62" i="8"/>
  <c r="O62" i="8" s="1"/>
  <c r="N45" i="8"/>
  <c r="O45" i="8" s="1"/>
  <c r="N23" i="11"/>
  <c r="O23" i="11" s="1"/>
  <c r="N85" i="8"/>
  <c r="O85" i="8" s="1"/>
  <c r="N133" i="8"/>
  <c r="O133" i="8" s="1"/>
  <c r="N48" i="11"/>
  <c r="O48" i="11" s="1"/>
  <c r="N48" i="8"/>
  <c r="O48" i="8" s="1"/>
  <c r="N97" i="11"/>
  <c r="O97" i="11" s="1"/>
  <c r="N153" i="9"/>
  <c r="O153" i="9" s="1"/>
  <c r="N86" i="11"/>
  <c r="O86" i="11" s="1"/>
  <c r="N136" i="9"/>
  <c r="O136" i="9" s="1"/>
  <c r="N40" i="8"/>
  <c r="O40" i="8" s="1"/>
  <c r="N136" i="8"/>
  <c r="O136" i="8" s="1"/>
  <c r="N81" i="11"/>
  <c r="O81" i="11" s="1"/>
  <c r="N79" i="9"/>
  <c r="O79" i="9" s="1"/>
  <c r="N66" i="8"/>
  <c r="O66" i="8" s="1"/>
  <c r="N164" i="9"/>
  <c r="O164" i="9" s="1"/>
  <c r="N150" i="11"/>
  <c r="O150" i="11" s="1"/>
  <c r="N75" i="9"/>
  <c r="O75" i="9" s="1"/>
  <c r="N38" i="8"/>
  <c r="O38" i="8" s="1"/>
  <c r="N9" i="11"/>
  <c r="O9" i="11" s="1"/>
  <c r="N29" i="8"/>
  <c r="O29" i="8" s="1"/>
  <c r="N96" i="8"/>
  <c r="O96" i="8" s="1"/>
  <c r="N16" i="8"/>
  <c r="O16" i="8" s="1"/>
  <c r="N148" i="11"/>
  <c r="O148" i="11" s="1"/>
  <c r="N94" i="9"/>
  <c r="O94" i="9" s="1"/>
  <c r="N3" i="8"/>
  <c r="O3" i="8" s="1"/>
  <c r="N3" i="9"/>
  <c r="O3" i="9" s="1"/>
  <c r="N96" i="9"/>
  <c r="O96" i="9" s="1"/>
  <c r="N69" i="8"/>
  <c r="O69" i="8" s="1"/>
  <c r="N53" i="8"/>
  <c r="O53" i="8" s="1"/>
  <c r="N9" i="9"/>
  <c r="O9" i="9" s="1"/>
  <c r="N55" i="11"/>
  <c r="O55" i="11" s="1"/>
  <c r="N87" i="9"/>
  <c r="O87" i="9" s="1"/>
  <c r="N113" i="8"/>
  <c r="O113" i="8" s="1"/>
  <c r="N141" i="9"/>
  <c r="O141" i="9" s="1"/>
  <c r="N91" i="11"/>
  <c r="O91" i="11" s="1"/>
  <c r="N65" i="9"/>
  <c r="O65" i="9" s="1"/>
  <c r="N132" i="11"/>
  <c r="O132" i="11" s="1"/>
  <c r="N149" i="9"/>
  <c r="O149" i="9" s="1"/>
  <c r="N6" i="11"/>
  <c r="O6" i="11" s="1"/>
  <c r="N44" i="8"/>
  <c r="O44" i="8" s="1"/>
  <c r="N94" i="8"/>
  <c r="O94" i="8" s="1"/>
  <c r="N163" i="9"/>
  <c r="O163" i="9" s="1"/>
  <c r="N63" i="8"/>
  <c r="O63" i="8" s="1"/>
  <c r="N141" i="8"/>
  <c r="O141" i="8" s="1"/>
  <c r="N93" i="11"/>
  <c r="O93" i="11" s="1"/>
  <c r="N4" i="9"/>
  <c r="O4" i="9" s="1"/>
  <c r="N20" i="8"/>
  <c r="O20" i="8" s="1"/>
  <c r="N76" i="9"/>
  <c r="O76" i="9" s="1"/>
  <c r="N169" i="9"/>
  <c r="O169" i="9" s="1"/>
  <c r="N3" i="11"/>
  <c r="O3" i="11" s="1"/>
  <c r="N126" i="8"/>
  <c r="O126" i="8" s="1"/>
  <c r="N115" i="9"/>
  <c r="O115" i="9" s="1"/>
  <c r="N63" i="11"/>
  <c r="O63" i="11" s="1"/>
  <c r="N53" i="9"/>
  <c r="O53" i="9" s="1"/>
  <c r="N73" i="11"/>
  <c r="O73" i="11" s="1"/>
  <c r="N101" i="11"/>
  <c r="O101" i="11" s="1"/>
  <c r="N119" i="9"/>
  <c r="O119" i="9" s="1"/>
  <c r="N138" i="9"/>
  <c r="O138" i="9" s="1"/>
  <c r="N171" i="9"/>
  <c r="O171" i="9" s="1"/>
  <c r="N57" i="9"/>
  <c r="O57" i="9" s="1"/>
  <c r="N33" i="11"/>
  <c r="O33" i="11" s="1"/>
  <c r="N124" i="9"/>
  <c r="O124" i="9" s="1"/>
  <c r="N60" i="8"/>
  <c r="O60" i="8" s="1"/>
  <c r="N19" i="9"/>
  <c r="O19" i="9" s="1"/>
  <c r="N82" i="8"/>
  <c r="O82" i="8" s="1"/>
  <c r="N138" i="11"/>
  <c r="O138" i="11" s="1"/>
  <c r="N28" i="9"/>
  <c r="O28" i="9" s="1"/>
  <c r="N7" i="11"/>
  <c r="O7" i="11" s="1"/>
  <c r="N74" i="11"/>
  <c r="N61" i="9"/>
  <c r="O61" i="9" s="1"/>
  <c r="N121" i="9"/>
  <c r="O121" i="9" s="1"/>
  <c r="N56" i="6"/>
  <c r="O56" i="6" s="1"/>
  <c r="N73" i="6"/>
  <c r="O73" i="6" s="1"/>
  <c r="N131" i="6"/>
  <c r="O131" i="6" s="1" a="1"/>
  <c r="O131" i="6" s="1"/>
  <c r="N139" i="6"/>
  <c r="O139" i="6" s="1" a="1"/>
  <c r="O139" i="6" s="1"/>
  <c r="N84" i="6"/>
  <c r="O84" i="6" s="1"/>
  <c r="N153" i="11"/>
  <c r="O153" i="11" s="1" a="1"/>
  <c r="O153" i="11" s="1"/>
  <c r="N140" i="6"/>
  <c r="O140" i="6" s="1" a="1"/>
  <c r="O140" i="6" s="1"/>
  <c r="N1" i="8"/>
  <c r="N76" i="6"/>
  <c r="O76" i="6" s="1"/>
  <c r="N174" i="9"/>
  <c r="O174" i="9" s="1" a="1"/>
  <c r="O174" i="9" s="1"/>
  <c r="N64" i="6"/>
  <c r="O64" i="6" s="1"/>
  <c r="N24" i="6"/>
  <c r="O24" i="6" s="1"/>
  <c r="N41" i="6"/>
  <c r="O41" i="6" s="1"/>
  <c r="N157" i="8"/>
  <c r="O157" i="8" s="1" a="1"/>
  <c r="O157" i="8" s="1"/>
  <c r="N137" i="6"/>
  <c r="O137" i="6" s="1" a="1"/>
  <c r="O137" i="6" s="1"/>
  <c r="N75" i="6"/>
  <c r="O75" i="6" s="1"/>
  <c r="N72" i="6"/>
  <c r="O72" i="6" s="1"/>
  <c r="N89" i="6"/>
  <c r="O89" i="6" s="1"/>
  <c r="N113" i="10"/>
  <c r="O113" i="10" s="1"/>
  <c r="N6" i="10"/>
  <c r="O6" i="10" s="1"/>
  <c r="N176" i="10"/>
  <c r="O176" i="10" s="1"/>
  <c r="N20" i="10"/>
  <c r="O20" i="10" s="1"/>
  <c r="N79" i="10"/>
  <c r="O79" i="10" s="1"/>
  <c r="N179" i="10"/>
  <c r="O179" i="10" s="1"/>
  <c r="N35" i="10"/>
  <c r="O35" i="10" s="1"/>
  <c r="N149" i="10"/>
  <c r="O149" i="10" s="1"/>
  <c r="N82" i="10"/>
  <c r="O82" i="10" s="1"/>
  <c r="N61" i="10"/>
  <c r="O61" i="10" s="1"/>
  <c r="N3" i="10"/>
  <c r="O3" i="10" s="1"/>
  <c r="N177" i="10"/>
  <c r="O177" i="10" s="1"/>
  <c r="N39" i="10"/>
  <c r="O39" i="10" s="1"/>
  <c r="N121" i="10"/>
  <c r="O121" i="10" s="1"/>
  <c r="N5" i="10"/>
  <c r="O5" i="10" s="1"/>
  <c r="N34" i="10"/>
  <c r="O34" i="10" s="1"/>
  <c r="N56" i="10"/>
  <c r="O56" i="10" s="1"/>
  <c r="N97" i="10"/>
  <c r="O97" i="10" s="1"/>
  <c r="N181" i="10"/>
  <c r="O181" i="10" s="1"/>
  <c r="N116" i="10"/>
  <c r="O116" i="10" s="1"/>
  <c r="N28" i="10"/>
  <c r="O28" i="10" s="1"/>
  <c r="N112" i="10"/>
  <c r="O112" i="10" s="1"/>
  <c r="N18" i="10"/>
  <c r="O18" i="10" s="1"/>
  <c r="N101" i="8"/>
  <c r="O101" i="8" s="1"/>
  <c r="N151" i="9"/>
  <c r="O151" i="9" s="1"/>
  <c r="N68" i="9"/>
  <c r="O68" i="9" s="1"/>
  <c r="N4" i="11"/>
  <c r="O4" i="11" s="1"/>
  <c r="N154" i="9"/>
  <c r="O154" i="9" s="1"/>
  <c r="N135" i="9"/>
  <c r="O135" i="9" s="1"/>
  <c r="N148" i="9"/>
  <c r="O148" i="9" s="1"/>
  <c r="N32" i="9"/>
  <c r="O32" i="9" s="1"/>
  <c r="AA32" i="9" s="1" a="1"/>
  <c r="AA32" i="9" s="1"/>
  <c r="N111" i="9"/>
  <c r="O111" i="9" s="1"/>
  <c r="N21" i="11"/>
  <c r="O21" i="11" s="1"/>
  <c r="N38" i="11"/>
  <c r="O38" i="11" s="1"/>
  <c r="N130" i="11"/>
  <c r="O130" i="11" s="1"/>
  <c r="N20" i="9"/>
  <c r="O20" i="9" s="1"/>
  <c r="N53" i="11"/>
  <c r="O53" i="11" s="1"/>
  <c r="N65" i="8"/>
  <c r="O65" i="8" s="1"/>
  <c r="N92" i="8"/>
  <c r="O92" i="8" s="1"/>
  <c r="N118" i="9"/>
  <c r="O118" i="9" s="1"/>
  <c r="N165" i="9"/>
  <c r="O165" i="9" s="1"/>
  <c r="N2" i="8"/>
  <c r="O2" i="8" s="1"/>
  <c r="N85" i="6"/>
  <c r="O85" i="6" s="1"/>
  <c r="N102" i="6"/>
  <c r="O102" i="6" s="1" a="1"/>
  <c r="O102" i="6" s="1"/>
  <c r="N118" i="6"/>
  <c r="O118" i="6" s="1" a="1"/>
  <c r="O118" i="6" s="1"/>
  <c r="N133" i="6"/>
  <c r="O133" i="6" s="1" a="1"/>
  <c r="O133" i="6" s="1"/>
  <c r="N20" i="6"/>
  <c r="O20" i="6" s="1"/>
  <c r="N1" i="9"/>
  <c r="N58" i="6"/>
  <c r="O58" i="6" s="1"/>
  <c r="N104" i="6"/>
  <c r="O104" i="6" s="1" a="1"/>
  <c r="O104" i="6" s="1"/>
  <c r="N1" i="6"/>
  <c r="N29" i="6"/>
  <c r="O29" i="6" s="1"/>
  <c r="N81" i="6"/>
  <c r="O81" i="6" s="1"/>
  <c r="N53" i="6"/>
  <c r="O53" i="6" s="1"/>
  <c r="N70" i="6"/>
  <c r="O70" i="6" s="1"/>
  <c r="N143" i="6"/>
  <c r="O143" i="6" s="1" a="1"/>
  <c r="O143" i="6" s="1"/>
  <c r="N95" i="6"/>
  <c r="O95" i="6" s="1" a="1"/>
  <c r="O95" i="6" s="1"/>
  <c r="N93" i="6"/>
  <c r="O93" i="6" s="1" a="1"/>
  <c r="O93" i="6" s="1"/>
  <c r="N101" i="6"/>
  <c r="O101" i="6" s="1" a="1"/>
  <c r="O101" i="6" s="1"/>
  <c r="N25" i="6"/>
  <c r="O25" i="6" s="1"/>
  <c r="N45" i="10"/>
  <c r="O45" i="10" s="1"/>
  <c r="N85" i="10"/>
  <c r="O85" i="10" s="1"/>
  <c r="N109" i="10"/>
  <c r="O109" i="10" s="1"/>
  <c r="N4" i="10"/>
  <c r="O4" i="10" s="1"/>
  <c r="N23" i="10"/>
  <c r="O23" i="10" s="1"/>
  <c r="N71" i="10"/>
  <c r="O71" i="10" s="1"/>
  <c r="N150" i="10"/>
  <c r="O150" i="10" s="1"/>
  <c r="N68" i="10"/>
  <c r="O68" i="10" s="1"/>
  <c r="N100" i="10"/>
  <c r="O100" i="10" s="1"/>
  <c r="N44" i="10"/>
  <c r="O44" i="10" s="1"/>
  <c r="N11" i="10"/>
  <c r="O11" i="10" s="1"/>
  <c r="N132" i="10"/>
  <c r="O132" i="10" s="1"/>
  <c r="N154" i="10"/>
  <c r="O154" i="10" s="1"/>
  <c r="N77" i="10"/>
  <c r="O77" i="10" s="1"/>
  <c r="N48" i="10"/>
  <c r="O48" i="10" s="1"/>
  <c r="N93" i="10"/>
  <c r="O93" i="10" s="1"/>
  <c r="N130" i="10"/>
  <c r="O130" i="10" s="1"/>
  <c r="N49" i="10"/>
  <c r="O49" i="10" s="1"/>
  <c r="N163" i="10"/>
  <c r="O163" i="10" s="1"/>
  <c r="N12" i="10"/>
  <c r="O12" i="10" s="1"/>
  <c r="N182" i="10"/>
  <c r="O182" i="10" s="1"/>
  <c r="N86" i="10"/>
  <c r="O86" i="10" s="1"/>
  <c r="N73" i="10"/>
  <c r="O73" i="10" s="1"/>
  <c r="N98" i="11"/>
  <c r="O98" i="11" s="1"/>
  <c r="N39" i="8"/>
  <c r="O39" i="8" s="1"/>
  <c r="N30" i="9"/>
  <c r="O30" i="9" s="1"/>
  <c r="N90" i="8"/>
  <c r="O90" i="8" s="1"/>
  <c r="N81" i="8"/>
  <c r="O81" i="8" s="1"/>
  <c r="N160" i="9"/>
  <c r="O160" i="9" s="1"/>
  <c r="N95" i="9"/>
  <c r="O95" i="9" s="1"/>
  <c r="N103" i="11"/>
  <c r="O103" i="11" s="1"/>
  <c r="N105" i="8"/>
  <c r="O105" i="8" s="1"/>
  <c r="N91" i="8"/>
  <c r="O91" i="8" s="1"/>
  <c r="N33" i="9"/>
  <c r="O33" i="9" s="1"/>
  <c r="N97" i="9"/>
  <c r="O97" i="9" s="1"/>
  <c r="N161" i="9"/>
  <c r="O161" i="9" s="1"/>
  <c r="N102" i="11"/>
  <c r="O102" i="11" s="1"/>
  <c r="N98" i="8"/>
  <c r="O98" i="8" s="1"/>
  <c r="N2" i="9"/>
  <c r="O2" i="9" s="1"/>
  <c r="N119" i="8"/>
  <c r="O119" i="8" s="1"/>
  <c r="N129" i="9"/>
  <c r="O129" i="9" s="1"/>
  <c r="N152" i="11"/>
  <c r="O152" i="11" s="1" a="1"/>
  <c r="O152" i="11" s="1"/>
  <c r="N21" i="6"/>
  <c r="O21" i="6" s="1"/>
  <c r="N38" i="6"/>
  <c r="O38" i="6" s="1"/>
  <c r="N125" i="6"/>
  <c r="O125" i="6" s="1" a="1"/>
  <c r="O125" i="6" s="1"/>
  <c r="N48" i="6"/>
  <c r="O48" i="6" s="1"/>
  <c r="N65" i="6"/>
  <c r="O65" i="6" s="1"/>
  <c r="N144" i="6"/>
  <c r="O144" i="6" s="1" a="1"/>
  <c r="O144" i="6" s="1"/>
  <c r="N17" i="6"/>
  <c r="O17" i="6" s="1"/>
  <c r="N40" i="6"/>
  <c r="O40" i="6" s="1"/>
  <c r="N57" i="6"/>
  <c r="O57" i="6" s="1"/>
  <c r="N115" i="6"/>
  <c r="O115" i="6" s="1" a="1"/>
  <c r="O115" i="6" s="1"/>
  <c r="N1" i="11"/>
  <c r="N82" i="6"/>
  <c r="O82" i="6" s="1"/>
  <c r="N127" i="6"/>
  <c r="O127" i="6" s="1" a="1"/>
  <c r="O127" i="6" s="1"/>
  <c r="N134" i="6"/>
  <c r="O134" i="6" s="1" a="1"/>
  <c r="O134" i="6" s="1"/>
  <c r="N31" i="6"/>
  <c r="N36" i="6"/>
  <c r="O36" i="6" s="1"/>
  <c r="N37" i="6"/>
  <c r="O37" i="6" s="1"/>
  <c r="N54" i="6"/>
  <c r="O54" i="6" s="1"/>
  <c r="N168" i="10"/>
  <c r="O168" i="10" s="1"/>
  <c r="N180" i="10"/>
  <c r="O180" i="10" s="1"/>
  <c r="N169" i="10"/>
  <c r="O169" i="10" s="1"/>
  <c r="N9" i="10"/>
  <c r="O9" i="10" s="1"/>
  <c r="N138" i="10"/>
  <c r="O138" i="10" s="1"/>
  <c r="N38" i="10"/>
  <c r="O38" i="10" s="1"/>
  <c r="N128" i="10"/>
  <c r="O128" i="10" s="1"/>
  <c r="N160" i="10"/>
  <c r="O160" i="10" s="1"/>
  <c r="N95" i="10"/>
  <c r="O95" i="10" s="1"/>
  <c r="N98" i="10"/>
  <c r="O98" i="10" s="1"/>
  <c r="N19" i="10"/>
  <c r="O19" i="10" s="1"/>
  <c r="N159" i="10"/>
  <c r="O159" i="10" s="1"/>
  <c r="N142" i="10"/>
  <c r="O142" i="10" s="1"/>
  <c r="N66" i="10"/>
  <c r="O66" i="10" s="1"/>
  <c r="N183" i="10"/>
  <c r="O183" i="10" s="1"/>
  <c r="N21" i="10"/>
  <c r="O21" i="10" s="1"/>
  <c r="N175" i="10"/>
  <c r="O175" i="10" s="1"/>
  <c r="N17" i="10"/>
  <c r="O17" i="10" s="1"/>
  <c r="N147" i="10"/>
  <c r="O147" i="10" s="1"/>
  <c r="N43" i="10"/>
  <c r="O43" i="10" s="1"/>
  <c r="N108" i="10"/>
  <c r="O108" i="10" s="1"/>
  <c r="N62" i="10"/>
  <c r="O62" i="10" s="1"/>
  <c r="N143" i="10"/>
  <c r="O143" i="10" s="1"/>
  <c r="N51" i="9"/>
  <c r="O51" i="9" s="1"/>
  <c r="N31" i="8"/>
  <c r="O31" i="8" s="1"/>
  <c r="N58" i="8"/>
  <c r="O58" i="8" s="1"/>
  <c r="N40" i="9"/>
  <c r="O40" i="9" s="1"/>
  <c r="N104" i="8"/>
  <c r="O104" i="8" s="1"/>
  <c r="N35" i="8"/>
  <c r="O35" i="8" s="1"/>
  <c r="N54" i="8"/>
  <c r="O54" i="8" s="1"/>
  <c r="N123" i="8"/>
  <c r="O123" i="8" s="1"/>
  <c r="N135" i="11"/>
  <c r="O135" i="11" s="1"/>
  <c r="N82" i="9"/>
  <c r="O82" i="9" s="1"/>
  <c r="N100" i="8"/>
  <c r="O100" i="8" s="1"/>
  <c r="N22" i="11"/>
  <c r="O22" i="11" s="1"/>
  <c r="N138" i="8"/>
  <c r="O138" i="8" s="1"/>
  <c r="N120" i="9"/>
  <c r="O120" i="9" s="1"/>
  <c r="N92" i="11"/>
  <c r="O92" i="11" s="1"/>
  <c r="N8" i="11"/>
  <c r="O8" i="11" s="1"/>
  <c r="N60" i="11"/>
  <c r="O60" i="11" s="1"/>
  <c r="N172" i="9"/>
  <c r="O172" i="9" s="1"/>
  <c r="N175" i="9"/>
  <c r="O175" i="9" s="1" a="1"/>
  <c r="O175" i="9" s="1"/>
  <c r="N50" i="6"/>
  <c r="O50" i="6" s="1"/>
  <c r="N111" i="6"/>
  <c r="O111" i="6" s="1" a="1"/>
  <c r="O111" i="6" s="1"/>
  <c r="N46" i="6"/>
  <c r="O46" i="6" s="1"/>
  <c r="N77" i="6"/>
  <c r="O77" i="6" s="1"/>
  <c r="N94" i="6"/>
  <c r="O94" i="6" s="1" a="1"/>
  <c r="O94" i="6" s="1"/>
  <c r="N61" i="6"/>
  <c r="O61" i="6" s="1"/>
  <c r="N59" i="6"/>
  <c r="O59" i="6" s="1"/>
  <c r="N69" i="6"/>
  <c r="O69" i="6" s="1"/>
  <c r="N86" i="6"/>
  <c r="O86" i="6" s="1"/>
  <c r="N122" i="6"/>
  <c r="O122" i="6" s="1" a="1"/>
  <c r="O122" i="6" s="1"/>
  <c r="N155" i="8"/>
  <c r="O155" i="8" s="1" a="1"/>
  <c r="O155" i="8" s="1"/>
  <c r="N18" i="6"/>
  <c r="O18" i="6" s="1"/>
  <c r="N83" i="6"/>
  <c r="O83" i="6" s="1"/>
  <c r="N128" i="6"/>
  <c r="O128" i="6" s="1" a="1"/>
  <c r="O128" i="6" s="1"/>
  <c r="N52" i="6"/>
  <c r="O52" i="6" s="1"/>
  <c r="N1" i="10"/>
  <c r="N66" i="6"/>
  <c r="O66" i="6" s="1"/>
  <c r="N119" i="6"/>
  <c r="O119" i="6" s="1" a="1"/>
  <c r="O119" i="6" s="1"/>
  <c r="N64" i="10"/>
  <c r="O64" i="10" s="1"/>
  <c r="N161" i="10"/>
  <c r="O161" i="10" s="1"/>
  <c r="N83" i="10"/>
  <c r="O83" i="10" s="1"/>
  <c r="N119" i="10"/>
  <c r="O119" i="10" s="1"/>
  <c r="N88" i="10"/>
  <c r="O88" i="10" s="1"/>
  <c r="N157" i="10"/>
  <c r="O157" i="10" s="1"/>
  <c r="N32" i="10"/>
  <c r="O32" i="10" s="1"/>
  <c r="N144" i="10"/>
  <c r="O144" i="10" s="1"/>
  <c r="N129" i="10"/>
  <c r="O129" i="10" s="1"/>
  <c r="N80" i="10"/>
  <c r="O80" i="10" s="1"/>
  <c r="N26" i="10"/>
  <c r="O26" i="10" s="1"/>
  <c r="N65" i="10"/>
  <c r="O65" i="10" s="1"/>
  <c r="N102" i="10"/>
  <c r="O102" i="10" s="1"/>
  <c r="N136" i="10"/>
  <c r="O136" i="10" s="1"/>
  <c r="N123" i="10"/>
  <c r="O123" i="10" s="1"/>
  <c r="N75" i="10"/>
  <c r="O75" i="10" s="1"/>
  <c r="N87" i="10"/>
  <c r="O87" i="10" s="1"/>
  <c r="N172" i="10"/>
  <c r="O172" i="10" s="1"/>
  <c r="N107" i="10"/>
  <c r="O107" i="10" s="1"/>
  <c r="N16" i="10"/>
  <c r="O16" i="10" s="1"/>
  <c r="N167" i="10"/>
  <c r="O167" i="10" s="1"/>
  <c r="N118" i="10"/>
  <c r="O118" i="10" s="1"/>
  <c r="N36" i="10"/>
  <c r="O36" i="10" s="1"/>
  <c r="N104" i="11"/>
  <c r="O104" i="11" s="1"/>
  <c r="N82" i="11"/>
  <c r="O82" i="11" s="1"/>
  <c r="N50" i="8"/>
  <c r="O50" i="8" s="1"/>
  <c r="N89" i="8"/>
  <c r="O89" i="8" s="1"/>
  <c r="N17" i="8"/>
  <c r="O17" i="8" s="1"/>
  <c r="N106" i="8"/>
  <c r="O106" i="8" s="1"/>
  <c r="N98" i="9"/>
  <c r="O98" i="9" s="1"/>
  <c r="N8" i="8"/>
  <c r="O8" i="8" s="1"/>
  <c r="N140" i="9"/>
  <c r="O140" i="9" s="1"/>
  <c r="N114" i="8"/>
  <c r="O114" i="8" s="1"/>
  <c r="N146" i="11"/>
  <c r="O146" i="11" s="1"/>
  <c r="N74" i="9"/>
  <c r="O74" i="9" s="1"/>
  <c r="N47" i="8"/>
  <c r="O47" i="8" s="1"/>
  <c r="N41" i="9"/>
  <c r="O41" i="9" s="1"/>
  <c r="N57" i="8"/>
  <c r="O57" i="8" s="1"/>
  <c r="N117" i="8"/>
  <c r="O117" i="8" s="1"/>
  <c r="N58" i="11"/>
  <c r="O58" i="11" s="1"/>
  <c r="N75" i="11"/>
  <c r="O75" i="11" s="1"/>
  <c r="N154" i="8"/>
  <c r="O154" i="8" s="1" a="1"/>
  <c r="O154" i="8" s="1"/>
  <c r="N121" i="6"/>
  <c r="O121" i="6" s="1" a="1"/>
  <c r="O121" i="6" s="1"/>
  <c r="N51" i="6"/>
  <c r="O51" i="6" s="1"/>
  <c r="N154" i="11"/>
  <c r="O154" i="11" s="1" a="1"/>
  <c r="O154" i="11" s="1"/>
  <c r="N106" i="6"/>
  <c r="O106" i="6" s="1" a="1"/>
  <c r="O106" i="6" s="1"/>
  <c r="N30" i="6"/>
  <c r="O30" i="6" s="1"/>
  <c r="N109" i="6"/>
  <c r="O109" i="6" s="1" a="1"/>
  <c r="O109" i="6" s="1"/>
  <c r="N151" i="11"/>
  <c r="O151" i="11" s="1" a="1"/>
  <c r="O151" i="11" s="1"/>
  <c r="N98" i="6"/>
  <c r="O98" i="6" s="1" a="1"/>
  <c r="O98" i="6" s="1"/>
  <c r="N22" i="6"/>
  <c r="O22" i="6" s="1"/>
  <c r="N96" i="6"/>
  <c r="O96" i="6" s="1" a="1"/>
  <c r="O96" i="6" s="1"/>
  <c r="N114" i="6"/>
  <c r="O114" i="6" s="1" a="1"/>
  <c r="O114" i="6" s="1"/>
  <c r="N103" i="6"/>
  <c r="O103" i="6" s="1" a="1"/>
  <c r="O103" i="6" s="1"/>
  <c r="N19" i="6"/>
  <c r="O19" i="6" s="1"/>
  <c r="N80" i="6"/>
  <c r="O80" i="6" s="1"/>
  <c r="N97" i="6"/>
  <c r="O97" i="6" s="1" a="1"/>
  <c r="O97" i="6" s="1"/>
  <c r="N159" i="8"/>
  <c r="O159" i="8" s="1" a="1"/>
  <c r="O159" i="8" s="1"/>
  <c r="N129" i="6"/>
  <c r="O129" i="6" s="1" a="1"/>
  <c r="O129" i="6" s="1"/>
  <c r="N67" i="6"/>
  <c r="O67" i="6" s="1"/>
  <c r="N127" i="10"/>
  <c r="O127" i="10" s="1"/>
  <c r="N145" i="10"/>
  <c r="O145" i="10" s="1"/>
  <c r="N7" i="10"/>
  <c r="O7" i="10" s="1"/>
  <c r="N59" i="10"/>
  <c r="O59" i="10" s="1"/>
  <c r="N76" i="10"/>
  <c r="O76" i="10" s="1"/>
  <c r="N111" i="10"/>
  <c r="O111" i="10" s="1"/>
  <c r="N155" i="10"/>
  <c r="O155" i="10" s="1"/>
  <c r="N124" i="10"/>
  <c r="O124" i="10" s="1"/>
  <c r="N148" i="10"/>
  <c r="O148" i="10" s="1"/>
  <c r="N41" i="10"/>
  <c r="O41" i="10" s="1"/>
  <c r="N103" i="10"/>
  <c r="O103" i="10" s="1"/>
  <c r="N94" i="10"/>
  <c r="O94" i="10" s="1"/>
  <c r="N14" i="10"/>
  <c r="O14" i="10" s="1"/>
  <c r="N104" i="10"/>
  <c r="O104" i="10" s="1"/>
  <c r="N91" i="10"/>
  <c r="O91" i="10" s="1"/>
  <c r="N22" i="10"/>
  <c r="O22" i="10" s="1"/>
  <c r="N110" i="10"/>
  <c r="O110" i="10" s="1"/>
  <c r="N52" i="10"/>
  <c r="O52" i="10" s="1"/>
  <c r="N46" i="10"/>
  <c r="O46" i="10" s="1"/>
  <c r="N90" i="10"/>
  <c r="O90" i="10" s="1"/>
  <c r="N69" i="10"/>
  <c r="O69" i="10" s="1"/>
  <c r="N67" i="10"/>
  <c r="O67" i="10" s="1"/>
  <c r="N50" i="10"/>
  <c r="O50" i="10" s="1"/>
  <c r="N7" i="8"/>
  <c r="O7" i="8" s="1"/>
  <c r="N55" i="9"/>
  <c r="O55" i="9" s="1"/>
  <c r="N120" i="8"/>
  <c r="O120" i="8" s="1"/>
  <c r="N17" i="9"/>
  <c r="O17" i="9" s="1"/>
  <c r="N54" i="11"/>
  <c r="O54" i="11" s="1"/>
  <c r="N110" i="9"/>
  <c r="O110" i="9" s="1"/>
  <c r="N144" i="11"/>
  <c r="O144" i="11" s="1"/>
  <c r="N134" i="9"/>
  <c r="O134" i="9" s="1"/>
  <c r="N142" i="9"/>
  <c r="O142" i="9" s="1"/>
  <c r="N119" i="11"/>
  <c r="O119" i="11" s="1"/>
  <c r="N27" i="11"/>
  <c r="O27" i="11" s="1"/>
  <c r="N21" i="9"/>
  <c r="O21" i="9" s="1"/>
  <c r="N139" i="8"/>
  <c r="O139" i="8" s="1"/>
  <c r="N67" i="9"/>
  <c r="O67" i="9" s="1"/>
  <c r="N43" i="8"/>
  <c r="O43" i="8" s="1"/>
  <c r="N136" i="11"/>
  <c r="O136" i="11" s="1"/>
  <c r="N77" i="9"/>
  <c r="O77" i="9" s="1"/>
  <c r="N12" i="9"/>
  <c r="O12" i="9" s="1"/>
  <c r="N132" i="6"/>
  <c r="O132" i="6" s="1" a="1"/>
  <c r="O132" i="6" s="1"/>
  <c r="N71" i="6"/>
  <c r="O71" i="6" s="1"/>
  <c r="N108" i="6"/>
  <c r="O108" i="6" s="1" a="1"/>
  <c r="O108" i="6" s="1"/>
  <c r="N173" i="9"/>
  <c r="O173" i="9" s="1" a="1"/>
  <c r="O173" i="9" s="1"/>
  <c r="N42" i="6"/>
  <c r="O42" i="6" s="1"/>
  <c r="N107" i="6"/>
  <c r="O107" i="6" s="1" a="1"/>
  <c r="O107" i="6" s="1"/>
  <c r="N68" i="6"/>
  <c r="O68" i="6" s="1"/>
  <c r="N158" i="8"/>
  <c r="O158" i="8" s="1" a="1"/>
  <c r="O158" i="8" s="1"/>
  <c r="N34" i="6"/>
  <c r="O34" i="6" s="1"/>
  <c r="N99" i="6"/>
  <c r="O99" i="6" s="1" a="1"/>
  <c r="O99" i="6" s="1"/>
  <c r="N26" i="6"/>
  <c r="O26" i="6" s="1"/>
  <c r="N142" i="6"/>
  <c r="O142" i="6" s="1" a="1"/>
  <c r="O142" i="6" s="1"/>
  <c r="N39" i="6"/>
  <c r="O39" i="6" s="1"/>
  <c r="N112" i="6"/>
  <c r="O112" i="6" s="1" a="1"/>
  <c r="O112" i="6" s="1"/>
  <c r="N16" i="6"/>
  <c r="O16" i="6" s="1"/>
  <c r="N33" i="6"/>
  <c r="O33" i="6" s="1"/>
  <c r="N135" i="6"/>
  <c r="O135" i="6" s="1" a="1"/>
  <c r="O135" i="6" s="1"/>
  <c r="N87" i="6"/>
  <c r="O87" i="6" s="1"/>
  <c r="N156" i="8"/>
  <c r="O156" i="8" s="1" a="1"/>
  <c r="O156" i="8" s="1"/>
  <c r="N162" i="10"/>
  <c r="O162" i="10" s="1"/>
  <c r="N164" i="10"/>
  <c r="O164" i="10" s="1"/>
  <c r="N74" i="10"/>
  <c r="O74" i="10" s="1"/>
  <c r="N27" i="10"/>
  <c r="O27" i="10" s="1"/>
  <c r="N60" i="10"/>
  <c r="O60" i="10" s="1"/>
  <c r="N137" i="10"/>
  <c r="O137" i="10" s="1"/>
  <c r="N139" i="10"/>
  <c r="O139" i="10" s="1"/>
  <c r="N51" i="10"/>
  <c r="O51" i="10" s="1"/>
  <c r="N47" i="10"/>
  <c r="O47" i="10" s="1"/>
  <c r="N135" i="10"/>
  <c r="O135" i="10" s="1"/>
  <c r="N89" i="10"/>
  <c r="O89" i="10" s="1"/>
  <c r="N141" i="10"/>
  <c r="O141" i="10" s="1"/>
  <c r="N106" i="10"/>
  <c r="O106" i="10" s="1"/>
  <c r="N24" i="10"/>
  <c r="O24" i="10" s="1"/>
  <c r="N63" i="10"/>
  <c r="O63" i="10" s="1"/>
  <c r="N13" i="10"/>
  <c r="O13" i="10" s="1"/>
  <c r="N29" i="10"/>
  <c r="O29" i="10" s="1"/>
  <c r="N99" i="10"/>
  <c r="O99" i="10" s="1"/>
  <c r="N125" i="10"/>
  <c r="O125" i="10" s="1"/>
  <c r="N33" i="10"/>
  <c r="O33" i="10" s="1"/>
  <c r="N53" i="10"/>
  <c r="O53" i="10" s="1"/>
  <c r="N70" i="10"/>
  <c r="O70" i="10" s="1"/>
  <c r="N57" i="10"/>
  <c r="O57" i="10" s="1"/>
  <c r="N24" i="11"/>
  <c r="O24" i="11" s="1"/>
  <c r="W24" i="11" s="1" a="1"/>
  <c r="W24" i="11" s="1"/>
  <c r="N143" i="11"/>
  <c r="O143" i="11" s="1"/>
  <c r="N46" i="11"/>
  <c r="O46" i="11" s="1"/>
  <c r="N101" i="9"/>
  <c r="O101" i="9" s="1"/>
  <c r="N114" i="11"/>
  <c r="O114" i="11" s="1"/>
  <c r="N40" i="11"/>
  <c r="O40" i="11" s="1"/>
  <c r="N155" i="9"/>
  <c r="O155" i="9" s="1"/>
  <c r="N4" i="8"/>
  <c r="O4" i="8" s="1"/>
  <c r="N122" i="9"/>
  <c r="O122" i="9" s="1"/>
  <c r="N112" i="8"/>
  <c r="O112" i="8" s="1"/>
  <c r="N131" i="8"/>
  <c r="O131" i="8" s="1"/>
  <c r="N30" i="8"/>
  <c r="O30" i="8" s="1"/>
  <c r="N32" i="11"/>
  <c r="O32" i="11" s="1"/>
  <c r="N70" i="8"/>
  <c r="O70" i="8" s="1"/>
  <c r="N75" i="8"/>
  <c r="O75" i="8" s="1"/>
  <c r="N31" i="11"/>
  <c r="O31" i="11" s="1"/>
  <c r="N2" i="11"/>
  <c r="O2" i="11" s="1"/>
  <c r="N116" i="11"/>
  <c r="O116" i="11" s="1"/>
  <c r="N141" i="6"/>
  <c r="O141" i="6" s="1" a="1"/>
  <c r="O141" i="6" s="1"/>
  <c r="N28" i="6"/>
  <c r="O28" i="6" s="1"/>
  <c r="N47" i="6"/>
  <c r="O47" i="6" s="1"/>
  <c r="N124" i="6"/>
  <c r="O124" i="6" s="1" a="1"/>
  <c r="O124" i="6" s="1"/>
  <c r="N63" i="6"/>
  <c r="O63" i="6" s="1"/>
  <c r="N35" i="6"/>
  <c r="O35" i="6" s="1"/>
  <c r="N27" i="6"/>
  <c r="O27" i="6" s="1"/>
  <c r="N116" i="6"/>
  <c r="O116" i="6" s="1" a="1"/>
  <c r="O116" i="6" s="1"/>
  <c r="N55" i="6"/>
  <c r="O55" i="6" s="1"/>
  <c r="N49" i="6"/>
  <c r="O49" i="6" s="1"/>
  <c r="N91" i="6"/>
  <c r="O91" i="6" s="1" a="1"/>
  <c r="O91" i="6" s="1"/>
  <c r="N88" i="6"/>
  <c r="O88" i="6" s="1"/>
  <c r="N105" i="6"/>
  <c r="O105" i="6" s="1" a="1"/>
  <c r="O105" i="6" s="1"/>
  <c r="N176" i="9"/>
  <c r="O176" i="9" s="1" a="1"/>
  <c r="O176" i="9" s="1"/>
  <c r="N74" i="6"/>
  <c r="O74" i="6" s="1"/>
  <c r="N123" i="6"/>
  <c r="O123" i="6" s="1" a="1"/>
  <c r="O123" i="6" s="1"/>
  <c r="N120" i="6"/>
  <c r="O120" i="6" s="1" a="1"/>
  <c r="O120" i="6" s="1"/>
  <c r="N44" i="6"/>
  <c r="O44" i="6" s="1"/>
  <c r="N184" i="10"/>
  <c r="O184" i="10" s="1" a="1"/>
  <c r="O184" i="10" s="1"/>
  <c r="N42" i="10"/>
  <c r="O42" i="10" s="1"/>
  <c r="N105" i="10"/>
  <c r="O105" i="10" s="1"/>
  <c r="N40" i="10"/>
  <c r="O40" i="10" s="1"/>
  <c r="N115" i="10"/>
  <c r="O115" i="10" s="1"/>
  <c r="N81" i="10"/>
  <c r="O81" i="10" s="1"/>
  <c r="N131" i="10"/>
  <c r="O131" i="10" s="1"/>
  <c r="N58" i="10"/>
  <c r="O58" i="10" s="1"/>
  <c r="N185" i="10"/>
  <c r="O185" i="10" s="1" a="1"/>
  <c r="O185" i="10" s="1"/>
  <c r="N8" i="10"/>
  <c r="O8" i="10" s="1"/>
  <c r="N165" i="10"/>
  <c r="O165" i="10" s="1"/>
  <c r="N122" i="10"/>
  <c r="O122" i="10" s="1"/>
  <c r="N84" i="10"/>
  <c r="O84" i="10" s="1"/>
  <c r="N153" i="10"/>
  <c r="O153" i="10" s="1"/>
  <c r="N78" i="10"/>
  <c r="O78" i="10" s="1"/>
  <c r="N166" i="10"/>
  <c r="O166" i="10" s="1"/>
  <c r="N72" i="10"/>
  <c r="O72" i="10" s="1"/>
  <c r="N117" i="10"/>
  <c r="O117" i="10" s="1"/>
  <c r="N10" i="10"/>
  <c r="O10" i="10" s="1"/>
  <c r="N152" i="10"/>
  <c r="O152" i="10" s="1"/>
  <c r="N120" i="10"/>
  <c r="O120" i="10" s="1"/>
  <c r="N30" i="10"/>
  <c r="O30" i="10" s="1"/>
  <c r="N173" i="10"/>
  <c r="O173" i="10" s="1"/>
  <c r="N131" i="11"/>
  <c r="O131" i="11" s="1"/>
  <c r="N150" i="8"/>
  <c r="O150" i="8" s="1"/>
  <c r="N92" i="6"/>
  <c r="O92" i="6" s="1" a="1"/>
  <c r="O92" i="6" s="1"/>
  <c r="N32" i="6"/>
  <c r="O32" i="6" s="1"/>
  <c r="N23" i="6"/>
  <c r="O23" i="6" s="1"/>
  <c r="N114" i="10"/>
  <c r="O114" i="10" s="1"/>
  <c r="N174" i="10"/>
  <c r="O174" i="10" s="1"/>
  <c r="N22" i="9"/>
  <c r="O22" i="9" s="1"/>
  <c r="N149" i="11"/>
  <c r="O149" i="11" s="1"/>
  <c r="W149" i="11" s="1" a="1"/>
  <c r="W149" i="11" s="1"/>
  <c r="N90" i="6"/>
  <c r="O90" i="6" s="1"/>
  <c r="N145" i="6"/>
  <c r="O145" i="6" s="1" a="1"/>
  <c r="O145" i="6" s="1"/>
  <c r="N100" i="6"/>
  <c r="O100" i="6" s="1" a="1"/>
  <c r="O100" i="6" s="1"/>
  <c r="N178" i="10"/>
  <c r="O178" i="10" s="1"/>
  <c r="N96" i="10"/>
  <c r="O96" i="10" s="1"/>
  <c r="N4" i="6"/>
  <c r="O4" i="6" s="1"/>
  <c r="N7" i="9"/>
  <c r="O7" i="9" s="1"/>
  <c r="N115" i="8"/>
  <c r="O115" i="8" s="1"/>
  <c r="N138" i="6"/>
  <c r="O138" i="6" s="1" a="1"/>
  <c r="O138" i="6" s="1"/>
  <c r="N136" i="6"/>
  <c r="O136" i="6" s="1" a="1"/>
  <c r="O136" i="6" s="1"/>
  <c r="N146" i="10"/>
  <c r="O146" i="10" s="1"/>
  <c r="N140" i="10"/>
  <c r="O140" i="10" s="1"/>
  <c r="N55" i="10"/>
  <c r="O55" i="10" s="1"/>
  <c r="N10" i="6"/>
  <c r="O10" i="6" s="1"/>
  <c r="N5" i="6"/>
  <c r="O5" i="6" s="1"/>
  <c r="N12" i="8"/>
  <c r="O12" i="8" s="1"/>
  <c r="N130" i="6"/>
  <c r="O130" i="6" s="1" a="1"/>
  <c r="O130" i="6" s="1"/>
  <c r="N134" i="10"/>
  <c r="O134" i="10" s="1"/>
  <c r="N15" i="6"/>
  <c r="O15" i="6" s="1"/>
  <c r="N140" i="11"/>
  <c r="O140" i="11" s="1"/>
  <c r="N2" i="10"/>
  <c r="O2" i="10" s="1"/>
  <c r="N117" i="6"/>
  <c r="O117" i="6" s="1" a="1"/>
  <c r="O117" i="6" s="1"/>
  <c r="N60" i="6"/>
  <c r="O60" i="6" s="1"/>
  <c r="N126" i="10"/>
  <c r="O126" i="10" s="1"/>
  <c r="N54" i="10"/>
  <c r="O54" i="10" s="1"/>
  <c r="N158" i="10"/>
  <c r="O158" i="10" s="1"/>
  <c r="N6" i="6"/>
  <c r="O6" i="6" s="1"/>
  <c r="N60" i="9"/>
  <c r="O60" i="9" s="1"/>
  <c r="N62" i="6"/>
  <c r="N92" i="10"/>
  <c r="O92" i="10" s="1"/>
  <c r="N49" i="9"/>
  <c r="O49" i="9" s="1"/>
  <c r="N135" i="8"/>
  <c r="O135" i="8" s="1"/>
  <c r="N43" i="6"/>
  <c r="O43" i="6" s="1"/>
  <c r="N79" i="6"/>
  <c r="O79" i="6" s="1"/>
  <c r="N133" i="10"/>
  <c r="O133" i="10" s="1"/>
  <c r="N15" i="10"/>
  <c r="O15" i="10" s="1"/>
  <c r="N37" i="10"/>
  <c r="O37" i="10" s="1"/>
  <c r="N3" i="6"/>
  <c r="O3" i="6" s="1"/>
  <c r="N7" i="6"/>
  <c r="O7" i="6" s="1"/>
  <c r="N14" i="6"/>
  <c r="O14" i="6" s="1"/>
  <c r="N47" i="9"/>
  <c r="O47" i="9" s="1"/>
  <c r="N13" i="6"/>
  <c r="O13" i="6" s="1"/>
  <c r="N143" i="9"/>
  <c r="O143" i="9" s="1"/>
  <c r="N55" i="8"/>
  <c r="O55" i="8" s="1"/>
  <c r="N145" i="8"/>
  <c r="O145" i="8" s="1"/>
  <c r="N78" i="6"/>
  <c r="O78" i="6" s="1"/>
  <c r="N45" i="6"/>
  <c r="O45" i="6" s="1"/>
  <c r="N170" i="10"/>
  <c r="O170" i="10" s="1"/>
  <c r="N101" i="10"/>
  <c r="O101" i="10" s="1"/>
  <c r="N156" i="10"/>
  <c r="O156" i="10" s="1"/>
  <c r="N9" i="6"/>
  <c r="O9" i="6" s="1"/>
  <c r="N31" i="10"/>
  <c r="O31" i="10" s="1"/>
  <c r="N8" i="6"/>
  <c r="O8" i="6" s="1"/>
  <c r="N68" i="8"/>
  <c r="O68" i="8" s="1"/>
  <c r="N132" i="8"/>
  <c r="O132" i="8" s="1"/>
  <c r="N110" i="6"/>
  <c r="O110" i="6" s="1" a="1"/>
  <c r="O110" i="6" s="1"/>
  <c r="N113" i="6"/>
  <c r="O113" i="6" s="1" a="1"/>
  <c r="O113" i="6" s="1"/>
  <c r="N126" i="6"/>
  <c r="O126" i="6" s="1" a="1"/>
  <c r="O126" i="6" s="1"/>
  <c r="N25" i="10"/>
  <c r="O25" i="10" s="1"/>
  <c r="N171" i="10"/>
  <c r="O171" i="10" s="1"/>
  <c r="N151" i="10"/>
  <c r="O151" i="10" s="1"/>
  <c r="N11" i="6"/>
  <c r="O11" i="6" s="1"/>
  <c r="N12" i="6"/>
  <c r="O12" i="6" s="1"/>
  <c r="N112" i="11"/>
  <c r="O112" i="11" s="1"/>
  <c r="N46" i="8"/>
  <c r="O46" i="8" s="1"/>
  <c r="N2" i="6"/>
  <c r="O2" i="6" s="1"/>
  <c r="AA2" i="6" s="1" a="1"/>
  <c r="AA2" i="6" s="1"/>
  <c r="K164" i="9"/>
  <c r="K88" i="11"/>
  <c r="K66" i="8"/>
  <c r="K119" i="8"/>
  <c r="K73" i="8"/>
  <c r="K96" i="11"/>
  <c r="K128" i="9"/>
  <c r="K122" i="9"/>
  <c r="K18" i="8"/>
  <c r="K156" i="8"/>
  <c r="K17" i="6"/>
  <c r="K110" i="6"/>
  <c r="K167" i="10"/>
  <c r="K54" i="10"/>
  <c r="K82" i="10"/>
  <c r="K177" i="10"/>
  <c r="K176" i="10"/>
  <c r="K30" i="10"/>
  <c r="K97" i="11"/>
  <c r="K10" i="9"/>
  <c r="K45" i="11"/>
  <c r="K87" i="9"/>
  <c r="K70" i="8"/>
  <c r="K46" i="9"/>
  <c r="K9" i="11"/>
  <c r="K57" i="9"/>
  <c r="K69" i="6"/>
  <c r="K154" i="8"/>
  <c r="K86" i="6"/>
  <c r="K67" i="10"/>
  <c r="K84" i="11"/>
  <c r="K62" i="11"/>
  <c r="K51" i="9"/>
  <c r="K104" i="9"/>
  <c r="K67" i="8"/>
  <c r="K77" i="8"/>
  <c r="K5" i="11"/>
  <c r="K71" i="11"/>
  <c r="K106" i="6"/>
  <c r="K41" i="6"/>
  <c r="K22" i="6"/>
  <c r="K162" i="10"/>
  <c r="K55" i="10"/>
  <c r="K56" i="10"/>
  <c r="K77" i="10"/>
  <c r="K155" i="10"/>
  <c r="K16" i="10"/>
  <c r="K125" i="9"/>
  <c r="K21" i="9"/>
  <c r="K13" i="9"/>
  <c r="K144" i="8"/>
  <c r="K143" i="11"/>
  <c r="K68" i="9"/>
  <c r="K22" i="11"/>
  <c r="K88" i="9"/>
  <c r="K17" i="8"/>
  <c r="K137" i="6"/>
  <c r="K80" i="6"/>
  <c r="K153" i="11"/>
  <c r="K108" i="10"/>
  <c r="K158" i="10"/>
  <c r="K44" i="10"/>
  <c r="K62" i="10"/>
  <c r="K44" i="9"/>
  <c r="K81" i="8"/>
  <c r="K49" i="8"/>
  <c r="K58" i="8"/>
  <c r="K60" i="11"/>
  <c r="K42" i="11"/>
  <c r="K48" i="11"/>
  <c r="K79" i="9"/>
  <c r="K107" i="9"/>
  <c r="K25" i="6"/>
  <c r="K16" i="6"/>
  <c r="K174" i="9"/>
  <c r="K69" i="10"/>
  <c r="K181" i="10"/>
  <c r="K98" i="10"/>
  <c r="K113" i="10"/>
  <c r="K160" i="10"/>
  <c r="K95" i="8"/>
  <c r="K131" i="8"/>
  <c r="K108" i="9"/>
  <c r="K83" i="9"/>
  <c r="K51" i="11"/>
  <c r="K77" i="9"/>
  <c r="K81" i="9"/>
  <c r="K92" i="8"/>
  <c r="K25" i="8"/>
  <c r="K122" i="6"/>
  <c r="K131" i="6"/>
  <c r="K85" i="6"/>
  <c r="K84" i="10"/>
  <c r="K46" i="10"/>
  <c r="K75" i="10"/>
  <c r="K145" i="10"/>
  <c r="K178" i="10"/>
  <c r="K27" i="9"/>
  <c r="K33" i="8"/>
  <c r="K55" i="9"/>
  <c r="K106" i="8"/>
  <c r="K15" i="9"/>
  <c r="K52" i="9"/>
  <c r="K91" i="11"/>
  <c r="K11" i="9"/>
  <c r="K154" i="11"/>
  <c r="K3" i="11"/>
  <c r="K48" i="10"/>
  <c r="K11" i="10"/>
  <c r="K6" i="6"/>
  <c r="K12" i="6"/>
  <c r="K2" i="6"/>
  <c r="K39" i="11"/>
  <c r="K109" i="9"/>
  <c r="K102" i="10"/>
  <c r="K81" i="10"/>
  <c r="K21" i="11"/>
  <c r="K72" i="10"/>
  <c r="K114" i="11"/>
  <c r="K152" i="11"/>
  <c r="K29" i="10"/>
  <c r="K105" i="10"/>
  <c r="K74" i="6"/>
  <c r="K60" i="8"/>
  <c r="K81" i="6"/>
  <c r="K125" i="10"/>
  <c r="K32" i="10"/>
  <c r="K11" i="6"/>
  <c r="K68" i="11"/>
  <c r="K111" i="6"/>
  <c r="K123" i="10"/>
  <c r="K133" i="10"/>
  <c r="K184" i="10"/>
  <c r="K39" i="8"/>
  <c r="K21" i="6"/>
  <c r="K3" i="10"/>
  <c r="K92" i="10"/>
  <c r="K14" i="6"/>
  <c r="K172" i="9"/>
  <c r="K182" i="10"/>
  <c r="K107" i="10"/>
  <c r="K179" i="10"/>
  <c r="K4" i="6"/>
  <c r="K51" i="10"/>
  <c r="K100" i="10"/>
  <c r="K5" i="10"/>
  <c r="K1" i="10"/>
  <c r="K92" i="9"/>
  <c r="K72" i="9"/>
  <c r="K87" i="11"/>
  <c r="K10" i="8"/>
  <c r="K70" i="9"/>
  <c r="K36" i="11"/>
  <c r="K159" i="9"/>
  <c r="K118" i="8"/>
  <c r="K113" i="9"/>
  <c r="K71" i="9"/>
  <c r="K84" i="9"/>
  <c r="K52" i="8"/>
  <c r="K70" i="11"/>
  <c r="K76" i="9"/>
  <c r="K2" i="9"/>
  <c r="K118" i="6"/>
  <c r="K44" i="6"/>
  <c r="K12" i="9"/>
  <c r="K26" i="11"/>
  <c r="K122" i="11"/>
  <c r="K141" i="8"/>
  <c r="K166" i="9"/>
  <c r="K144" i="9"/>
  <c r="K13" i="11"/>
  <c r="K46" i="11"/>
  <c r="K1" i="6"/>
  <c r="K137" i="10"/>
  <c r="K78" i="10"/>
  <c r="K28" i="10"/>
  <c r="K127" i="6"/>
  <c r="K94" i="11"/>
  <c r="K45" i="9"/>
  <c r="K26" i="9"/>
  <c r="K37" i="9"/>
  <c r="K105" i="11"/>
  <c r="K136" i="11"/>
  <c r="K171" i="9"/>
  <c r="K112" i="8"/>
  <c r="K150" i="8"/>
  <c r="K127" i="8"/>
  <c r="K58" i="9"/>
  <c r="K111" i="8"/>
  <c r="K65" i="8"/>
  <c r="K158" i="8"/>
  <c r="K50" i="6"/>
  <c r="K138" i="10"/>
  <c r="K122" i="8"/>
  <c r="K139" i="8"/>
  <c r="K62" i="9"/>
  <c r="K49" i="9"/>
  <c r="K41" i="8"/>
  <c r="K24" i="11"/>
  <c r="K145" i="8"/>
  <c r="K2" i="8"/>
  <c r="K68" i="6"/>
  <c r="K185" i="10"/>
  <c r="K99" i="10"/>
  <c r="K108" i="6"/>
  <c r="K135" i="6"/>
  <c r="K100" i="8"/>
  <c r="K112" i="9"/>
  <c r="K36" i="8"/>
  <c r="K99" i="9"/>
  <c r="N26" i="11"/>
  <c r="O26" i="11" s="1"/>
  <c r="L25" i="11"/>
  <c r="L153" i="10"/>
  <c r="L10" i="10"/>
  <c r="L1" i="6"/>
  <c r="L17" i="11"/>
  <c r="L95" i="9"/>
  <c r="L177" i="10"/>
  <c r="L137" i="6"/>
  <c r="L108" i="8"/>
  <c r="L76" i="11"/>
  <c r="L43" i="10"/>
  <c r="L54" i="6"/>
  <c r="L139" i="11"/>
  <c r="L14" i="11"/>
  <c r="L114" i="10"/>
  <c r="L170" i="10"/>
  <c r="L110" i="9"/>
  <c r="L121" i="11"/>
  <c r="L144" i="6"/>
  <c r="L70" i="9"/>
  <c r="L60" i="10"/>
  <c r="L93" i="6"/>
  <c r="M110" i="11"/>
  <c r="M110" i="6"/>
  <c r="M105" i="9"/>
  <c r="M103" i="11"/>
  <c r="M23" i="11"/>
  <c r="M154" i="10"/>
  <c r="M143" i="6"/>
  <c r="M3" i="8"/>
  <c r="M19" i="8"/>
  <c r="M63" i="6"/>
  <c r="M140" i="9"/>
  <c r="M119" i="6"/>
  <c r="M123" i="8"/>
  <c r="M18" i="6"/>
  <c r="M106" i="8"/>
  <c r="M97" i="9"/>
  <c r="M107" i="8"/>
  <c r="M134" i="9"/>
  <c r="M158" i="9"/>
  <c r="M155" i="9"/>
  <c r="M161" i="9"/>
  <c r="M66" i="11"/>
  <c r="M89" i="11"/>
  <c r="M117" i="11"/>
  <c r="M156" i="9"/>
  <c r="N96" i="11"/>
  <c r="O96" i="11" s="1"/>
  <c r="L16" i="9"/>
  <c r="L95" i="10"/>
  <c r="L66" i="10"/>
  <c r="L173" i="9"/>
  <c r="L114" i="9"/>
  <c r="L15" i="9"/>
  <c r="L8" i="10"/>
  <c r="L139" i="6"/>
  <c r="L141" i="9"/>
  <c r="L46" i="11"/>
  <c r="L99" i="10"/>
  <c r="L70" i="11"/>
  <c r="L6" i="11"/>
  <c r="L104" i="8"/>
  <c r="L178" i="10"/>
  <c r="L41" i="6"/>
  <c r="L93" i="8"/>
  <c r="L77" i="8"/>
  <c r="L50" i="10"/>
  <c r="L90" i="8"/>
  <c r="L122" i="9"/>
  <c r="L34" i="10"/>
  <c r="M26" i="9"/>
  <c r="M108" i="6"/>
  <c r="M120" i="11"/>
  <c r="M53" i="9"/>
  <c r="M68" i="10"/>
  <c r="M133" i="10"/>
  <c r="M86" i="6"/>
  <c r="M15" i="8"/>
  <c r="M55" i="9"/>
  <c r="M64" i="6"/>
  <c r="M26" i="8"/>
  <c r="M34" i="6"/>
  <c r="M28" i="8"/>
  <c r="M70" i="6"/>
  <c r="M105" i="11"/>
  <c r="M144" i="11"/>
  <c r="M23" i="8"/>
  <c r="M71" i="8"/>
  <c r="M32" i="9"/>
  <c r="M88" i="8"/>
  <c r="M111" i="8"/>
  <c r="M93" i="8"/>
  <c r="M39" i="8"/>
  <c r="M42" i="9"/>
  <c r="M76" i="9"/>
  <c r="N129" i="11"/>
  <c r="O129" i="11" s="1"/>
  <c r="L36" i="9"/>
  <c r="L123" i="10"/>
  <c r="L57" i="6"/>
  <c r="L7" i="11"/>
  <c r="L86" i="11"/>
  <c r="L84" i="10"/>
  <c r="L81" i="11"/>
  <c r="L62" i="9"/>
  <c r="L152" i="8"/>
  <c r="L127" i="10"/>
  <c r="L131" i="6"/>
  <c r="L49" i="11"/>
  <c r="L65" i="9"/>
  <c r="L49" i="10"/>
  <c r="L143" i="8"/>
  <c r="L27" i="9"/>
  <c r="L132" i="10"/>
  <c r="M53" i="8"/>
  <c r="M73" i="6"/>
  <c r="M104" i="8"/>
  <c r="M167" i="10"/>
  <c r="M127" i="10"/>
  <c r="M178" i="10"/>
  <c r="M126" i="6"/>
  <c r="M94" i="11"/>
  <c r="M27" i="9"/>
  <c r="M50" i="6"/>
  <c r="M138" i="9"/>
  <c r="M114" i="6"/>
  <c r="M79" i="8"/>
  <c r="M28" i="6"/>
  <c r="M109" i="9"/>
  <c r="M45" i="9"/>
  <c r="M73" i="11"/>
  <c r="M165" i="9"/>
  <c r="M51" i="9"/>
  <c r="M20" i="8"/>
  <c r="M84" i="9"/>
  <c r="M55" i="8"/>
  <c r="M82" i="8"/>
  <c r="M84" i="11"/>
  <c r="M116" i="9"/>
  <c r="N25" i="8"/>
  <c r="O25" i="8" s="1"/>
  <c r="L92" i="11"/>
  <c r="L67" i="10"/>
  <c r="M8" i="8"/>
  <c r="M43" i="6"/>
  <c r="M25" i="9"/>
  <c r="M114" i="10"/>
  <c r="M31" i="10"/>
  <c r="M155" i="10"/>
  <c r="M79" i="6"/>
  <c r="M106" i="9"/>
  <c r="M10" i="11"/>
  <c r="M1" i="9"/>
  <c r="M148" i="8"/>
  <c r="M77" i="6"/>
  <c r="M71" i="11"/>
  <c r="M71" i="6"/>
  <c r="M98" i="9"/>
  <c r="M40" i="11"/>
  <c r="M154" i="9"/>
  <c r="M50" i="8"/>
  <c r="M146" i="11"/>
  <c r="M99" i="9"/>
  <c r="M111" i="11"/>
  <c r="M125" i="11"/>
  <c r="M109" i="11"/>
  <c r="M103" i="9"/>
  <c r="M102" i="11"/>
  <c r="L154" i="8"/>
  <c r="L155" i="10"/>
  <c r="L14" i="10"/>
  <c r="L97" i="9"/>
  <c r="L66" i="9"/>
  <c r="L8" i="8"/>
  <c r="L26" i="10"/>
  <c r="L75" i="6"/>
  <c r="L151" i="8"/>
  <c r="L79" i="9"/>
  <c r="L113" i="10"/>
  <c r="L142" i="8"/>
  <c r="L8" i="11"/>
  <c r="L39" i="9"/>
  <c r="L72" i="10"/>
  <c r="L100" i="6"/>
  <c r="L158" i="9"/>
  <c r="L3" i="11"/>
  <c r="L173" i="10"/>
  <c r="L127" i="6"/>
  <c r="L137" i="11"/>
  <c r="M21" i="6"/>
  <c r="M17" i="11"/>
  <c r="M61" i="9"/>
  <c r="M70" i="10"/>
  <c r="M8" i="10"/>
  <c r="M90" i="10"/>
  <c r="M52" i="6"/>
  <c r="M135" i="9"/>
  <c r="M66" i="6"/>
  <c r="M134" i="6"/>
  <c r="M74" i="9"/>
  <c r="M111" i="6"/>
  <c r="M143" i="9"/>
  <c r="M30" i="6"/>
  <c r="M28" i="9"/>
  <c r="M19" i="11"/>
  <c r="M34" i="9"/>
  <c r="M94" i="8"/>
  <c r="M22" i="9"/>
  <c r="M5" i="8"/>
  <c r="M67" i="8"/>
  <c r="M149" i="8"/>
  <c r="M163" i="9"/>
  <c r="M37" i="9"/>
  <c r="M27" i="11"/>
  <c r="M87" i="9"/>
  <c r="M175" i="9"/>
  <c r="M107" i="11"/>
  <c r="M128" i="8"/>
  <c r="M112" i="6"/>
  <c r="M89" i="10"/>
  <c r="M144" i="6"/>
  <c r="M142" i="11"/>
  <c r="M97" i="11"/>
  <c r="M97" i="6"/>
  <c r="M54" i="11"/>
  <c r="M91" i="8"/>
  <c r="M136" i="8"/>
  <c r="M124" i="8"/>
  <c r="M122" i="6"/>
  <c r="M33" i="11"/>
  <c r="M57" i="11"/>
  <c r="M101" i="8"/>
  <c r="M52" i="9"/>
  <c r="M78" i="9"/>
  <c r="M112" i="8"/>
  <c r="M24" i="8"/>
  <c r="M42" i="11"/>
  <c r="M24" i="9"/>
  <c r="M5" i="9"/>
  <c r="L28" i="8"/>
  <c r="L136" i="9"/>
  <c r="L105" i="11"/>
  <c r="L146" i="8"/>
  <c r="L157" i="9"/>
  <c r="L145" i="8"/>
  <c r="L98" i="9"/>
  <c r="L87" i="8"/>
  <c r="L8" i="9"/>
  <c r="L124" i="11"/>
  <c r="L22" i="8"/>
  <c r="L140" i="8"/>
  <c r="L104" i="11"/>
  <c r="L103" i="9"/>
  <c r="L57" i="11"/>
  <c r="L91" i="11"/>
  <c r="L82" i="9"/>
  <c r="L145" i="11"/>
  <c r="L67" i="6"/>
  <c r="L16" i="6"/>
  <c r="L31" i="10"/>
  <c r="L63" i="10"/>
  <c r="L29" i="10"/>
  <c r="L161" i="10"/>
  <c r="L10" i="6"/>
  <c r="L11" i="6"/>
  <c r="L164" i="9"/>
  <c r="L111" i="9"/>
  <c r="L58" i="8"/>
  <c r="L112" i="9"/>
  <c r="L69" i="6"/>
  <c r="L39" i="6"/>
  <c r="L92" i="10"/>
  <c r="L166" i="10"/>
  <c r="L44" i="10"/>
  <c r="L160" i="10"/>
  <c r="L6" i="6"/>
  <c r="L12" i="6"/>
  <c r="L2" i="6"/>
  <c r="L89" i="11"/>
  <c r="L116" i="8"/>
  <c r="L165" i="10"/>
  <c r="L149" i="10"/>
  <c r="L7" i="6"/>
  <c r="L86" i="8"/>
  <c r="L47" i="11"/>
  <c r="L40" i="11"/>
  <c r="L149" i="9"/>
  <c r="L120" i="6"/>
  <c r="L81" i="6"/>
  <c r="L57" i="10"/>
  <c r="L22" i="10"/>
  <c r="L159" i="10"/>
  <c r="L145" i="10"/>
  <c r="L5" i="6"/>
  <c r="L3" i="6"/>
  <c r="L4" i="6"/>
  <c r="L154" i="9"/>
  <c r="L133" i="6"/>
  <c r="L104" i="10"/>
  <c r="L148" i="9"/>
  <c r="L135" i="8"/>
  <c r="L85" i="9"/>
  <c r="L134" i="8"/>
  <c r="L94" i="6"/>
  <c r="L101" i="6"/>
  <c r="L156" i="10"/>
  <c r="L55" i="10"/>
  <c r="L148" i="10"/>
  <c r="L69" i="10"/>
  <c r="L9" i="6"/>
  <c r="L14" i="6"/>
  <c r="L46" i="10"/>
  <c r="L39" i="11"/>
  <c r="L43" i="8"/>
  <c r="L102" i="9"/>
  <c r="L161" i="9"/>
  <c r="L83" i="6"/>
  <c r="L128" i="6"/>
  <c r="L39" i="10"/>
  <c r="L163" i="10"/>
  <c r="L65" i="10"/>
  <c r="L111" i="10"/>
  <c r="L129" i="11"/>
  <c r="L119" i="6"/>
  <c r="L72" i="11"/>
  <c r="L44" i="8"/>
  <c r="L121" i="8"/>
  <c r="L140" i="6"/>
  <c r="L88" i="6"/>
  <c r="L42" i="6"/>
  <c r="L96" i="10"/>
  <c r="L12" i="10"/>
  <c r="L162" i="10"/>
  <c r="L108" i="10"/>
  <c r="L13" i="6"/>
  <c r="L15" i="6"/>
  <c r="L8" i="6"/>
  <c r="L80" i="11"/>
  <c r="L68" i="8"/>
  <c r="L64" i="9"/>
  <c r="L71" i="6"/>
  <c r="L134" i="6"/>
  <c r="L108" i="6"/>
  <c r="L24" i="10"/>
  <c r="L54" i="10"/>
  <c r="L79" i="10"/>
  <c r="L53" i="10"/>
  <c r="L37" i="10"/>
  <c r="L155" i="8"/>
  <c r="L72" i="8"/>
  <c r="L5" i="10"/>
  <c r="L18" i="9"/>
  <c r="L11" i="11"/>
  <c r="L141" i="10"/>
  <c r="L46" i="8"/>
  <c r="L113" i="11"/>
  <c r="L33" i="8"/>
  <c r="L66" i="8"/>
  <c r="L49" i="9"/>
  <c r="L154" i="11"/>
  <c r="L171" i="10"/>
  <c r="L88" i="10"/>
  <c r="L110" i="8"/>
  <c r="L24" i="11"/>
  <c r="L60" i="11"/>
  <c r="L47" i="9"/>
  <c r="L15" i="11"/>
  <c r="L131" i="8"/>
  <c r="L156" i="8"/>
  <c r="L134" i="10"/>
  <c r="L38" i="10"/>
  <c r="L64" i="8"/>
  <c r="L107" i="8"/>
  <c r="L32" i="9"/>
  <c r="L34" i="6"/>
  <c r="L16" i="10"/>
  <c r="L135" i="10"/>
  <c r="L9" i="8"/>
  <c r="L50" i="11"/>
  <c r="L118" i="8"/>
  <c r="L75" i="9"/>
  <c r="L58" i="6"/>
  <c r="L174" i="10"/>
  <c r="L169" i="10"/>
  <c r="L91" i="10"/>
  <c r="L48" i="6"/>
  <c r="L66" i="11"/>
  <c r="L106" i="10"/>
  <c r="L70" i="8"/>
  <c r="L71" i="11"/>
  <c r="L115" i="10"/>
  <c r="L115" i="8"/>
  <c r="L51" i="10"/>
  <c r="L18" i="10"/>
  <c r="L115" i="9"/>
  <c r="L73" i="9"/>
  <c r="L13" i="8"/>
  <c r="L168" i="9"/>
  <c r="L46" i="9"/>
  <c r="L109" i="6"/>
  <c r="L97" i="10"/>
  <c r="L4" i="10"/>
  <c r="L167" i="9"/>
  <c r="L163" i="9"/>
  <c r="L79" i="11"/>
  <c r="L73" i="8"/>
  <c r="L41" i="11"/>
  <c r="L126" i="6"/>
  <c r="L87" i="6"/>
  <c r="L78" i="10"/>
  <c r="L35" i="10"/>
  <c r="L30" i="10"/>
  <c r="L62" i="8"/>
  <c r="L124" i="10"/>
  <c r="L97" i="6"/>
  <c r="L27" i="8"/>
  <c r="L157" i="10"/>
  <c r="L50" i="6"/>
  <c r="L133" i="9"/>
  <c r="L132" i="11"/>
  <c r="L104" i="9"/>
  <c r="L28" i="11"/>
  <c r="L63" i="8"/>
  <c r="L27" i="6"/>
  <c r="L125" i="10"/>
  <c r="L27" i="10"/>
  <c r="L31" i="8"/>
  <c r="L63" i="9"/>
  <c r="L16" i="8"/>
  <c r="L22" i="9"/>
  <c r="L155" i="9"/>
  <c r="L159" i="8"/>
  <c r="L33" i="10"/>
  <c r="L140" i="10"/>
  <c r="L61" i="8"/>
  <c r="L10" i="11"/>
  <c r="L56" i="11"/>
  <c r="L122" i="8"/>
  <c r="L43" i="6"/>
  <c r="L183" i="10"/>
  <c r="L185" i="10"/>
  <c r="L125" i="8"/>
  <c r="L107" i="11"/>
  <c r="L45" i="8"/>
  <c r="L90" i="6"/>
  <c r="L85" i="6"/>
  <c r="L82" i="10"/>
  <c r="L71" i="10"/>
  <c r="L90" i="10"/>
  <c r="L143" i="9"/>
  <c r="L106" i="8"/>
  <c r="L167" i="10"/>
  <c r="L115" i="6"/>
  <c r="L124" i="8"/>
  <c r="L103" i="10"/>
  <c r="L74" i="6"/>
  <c r="L51" i="9"/>
  <c r="L19" i="10"/>
  <c r="L61" i="6"/>
  <c r="L4" i="11"/>
  <c r="L65" i="11"/>
  <c r="L101" i="9"/>
  <c r="L91" i="9"/>
  <c r="L18" i="6"/>
  <c r="L58" i="10"/>
  <c r="L98" i="10"/>
  <c r="L109" i="11"/>
  <c r="L54" i="11"/>
  <c r="L136" i="11"/>
  <c r="L148" i="11"/>
  <c r="L56" i="9"/>
  <c r="L2" i="10"/>
  <c r="L143" i="6"/>
  <c r="L74" i="10"/>
  <c r="L89" i="10"/>
  <c r="L72" i="9"/>
  <c r="L84" i="11"/>
  <c r="L105" i="8"/>
  <c r="L61" i="11"/>
  <c r="L153" i="11"/>
  <c r="L181" i="10"/>
  <c r="L9" i="10"/>
  <c r="L102" i="8"/>
  <c r="L53" i="11"/>
  <c r="L59" i="11"/>
  <c r="L110" i="6"/>
  <c r="L70" i="10"/>
  <c r="L129" i="10"/>
  <c r="L144" i="10"/>
  <c r="L123" i="6"/>
  <c r="L132" i="9"/>
  <c r="L52" i="6"/>
  <c r="L180" i="10"/>
  <c r="L142" i="6"/>
  <c r="L162" i="9"/>
  <c r="L45" i="9"/>
  <c r="L128" i="10"/>
  <c r="L76" i="10"/>
  <c r="L14" i="8"/>
  <c r="L114" i="11"/>
  <c r="L139" i="10"/>
  <c r="L107" i="6"/>
  <c r="L31" i="11"/>
  <c r="L34" i="11"/>
  <c r="L50" i="9"/>
  <c r="L75" i="10"/>
  <c r="L49" i="8"/>
  <c r="L59" i="9"/>
  <c r="L100" i="11"/>
  <c r="L97" i="8"/>
  <c r="L17" i="10"/>
  <c r="L92" i="6"/>
  <c r="M122" i="11"/>
  <c r="M9" i="10"/>
  <c r="M96" i="11"/>
  <c r="M139" i="11"/>
  <c r="M129" i="6"/>
  <c r="M129" i="10"/>
  <c r="M40" i="6"/>
  <c r="M56" i="11"/>
  <c r="M21" i="9"/>
  <c r="M88" i="6"/>
  <c r="M64" i="11"/>
  <c r="M132" i="11"/>
  <c r="M72" i="11"/>
  <c r="M5" i="11"/>
  <c r="M139" i="9"/>
  <c r="M48" i="9"/>
  <c r="M14" i="8"/>
  <c r="M46" i="9"/>
  <c r="M8" i="9"/>
  <c r="M118" i="8"/>
  <c r="M86" i="9"/>
  <c r="M65" i="11"/>
  <c r="M120" i="8"/>
  <c r="M131" i="11"/>
  <c r="M81" i="9"/>
  <c r="G1" i="10"/>
  <c r="G1" i="6"/>
  <c r="AB1" i="4"/>
  <c r="G1" i="11"/>
  <c r="G1" i="8"/>
  <c r="D15" i="7" a="1"/>
  <c r="D15" i="7" s="1"/>
  <c r="I1" i="11"/>
  <c r="F15" i="7" a="1"/>
  <c r="F15" i="7" s="1"/>
  <c r="I1" i="10"/>
  <c r="I1" i="9"/>
  <c r="I1" i="6"/>
  <c r="I1" i="8"/>
  <c r="AD1" i="4"/>
  <c r="E1" i="8"/>
  <c r="E1" i="6"/>
  <c r="B15" i="7" a="1"/>
  <c r="B15" i="7" s="1"/>
  <c r="Z1" i="4"/>
  <c r="E1" i="11"/>
  <c r="E1" i="9"/>
  <c r="E1" i="10"/>
  <c r="G15" i="7" a="1"/>
  <c r="G15" i="7" s="1"/>
  <c r="J1" i="8"/>
  <c r="J1" i="11"/>
  <c r="AE1" i="4"/>
  <c r="AK13" i="4"/>
  <c r="AK14" i="4"/>
  <c r="AK15" i="4"/>
  <c r="AR7" i="4"/>
  <c r="AR10" i="4"/>
  <c r="AR8" i="4"/>
  <c r="AR5" i="4"/>
  <c r="AR9" i="4"/>
  <c r="AR6" i="4"/>
  <c r="AR4" i="4"/>
  <c r="AP2" i="4"/>
  <c r="AQ2" i="4"/>
  <c r="AN2" i="4"/>
  <c r="AO2" i="4"/>
  <c r="AM2" i="4"/>
  <c r="AK8" i="4" l="1"/>
  <c r="AR3" i="4"/>
  <c r="AF98" i="8"/>
  <c r="AG98" i="8" s="1"/>
  <c r="AF101" i="11"/>
  <c r="AG101" i="11" s="1"/>
  <c r="AI149" i="11" a="1"/>
  <c r="AI149" i="11" s="1"/>
  <c r="AK149" i="11" s="1"/>
  <c r="Q32" i="9" a="1"/>
  <c r="Q32" i="9" s="1"/>
  <c r="R32" i="9" s="1"/>
  <c r="S32" i="9" s="1"/>
  <c r="AE32" i="9" a="1"/>
  <c r="AE32" i="9" s="1"/>
  <c r="AA149" i="11" a="1"/>
  <c r="AA149" i="11" s="1"/>
  <c r="AI32" i="9" a="1"/>
  <c r="AI32" i="9" s="1"/>
  <c r="AK32" i="9" s="1"/>
  <c r="Q149" i="11" a="1"/>
  <c r="Q149" i="11" s="1"/>
  <c r="R149" i="11" s="1"/>
  <c r="T149" i="11" s="1"/>
  <c r="AJ157" i="9"/>
  <c r="W32" i="9" a="1"/>
  <c r="W32" i="9" s="1"/>
  <c r="AE149" i="11" a="1"/>
  <c r="AE149" i="11" s="1"/>
  <c r="AJ94" i="6"/>
  <c r="AK7" i="4"/>
  <c r="AK9" i="4"/>
  <c r="AK12" i="4"/>
  <c r="AK11" i="4"/>
  <c r="AK10" i="4"/>
  <c r="AJ98" i="8"/>
  <c r="AJ28" i="11"/>
  <c r="X139" i="8"/>
  <c r="Y139" i="8" s="1"/>
  <c r="X5" i="6"/>
  <c r="AB24" i="6"/>
  <c r="AC24" i="6" s="1"/>
  <c r="AJ89" i="9"/>
  <c r="AB41" i="8"/>
  <c r="AC41" i="8" s="1"/>
  <c r="AB19" i="11"/>
  <c r="AC19" i="11" s="1"/>
  <c r="AF98" i="6"/>
  <c r="AG98" i="6" s="1"/>
  <c r="AF89" i="9"/>
  <c r="AG89" i="9" s="1"/>
  <c r="X123" i="8"/>
  <c r="Y123" i="8" s="1"/>
  <c r="AB36" i="6"/>
  <c r="AC36" i="6" s="1"/>
  <c r="AB54" i="8"/>
  <c r="AC54" i="8" s="1"/>
  <c r="X20" i="8"/>
  <c r="Y20" i="8" s="1"/>
  <c r="AF116" i="9"/>
  <c r="AG116" i="9" s="1"/>
  <c r="AB84" i="8"/>
  <c r="AC84" i="8" s="1"/>
  <c r="AJ137" i="9"/>
  <c r="AF124" i="6"/>
  <c r="AG124" i="6" s="1"/>
  <c r="AJ61" i="9"/>
  <c r="AJ142" i="6"/>
  <c r="AF137" i="9"/>
  <c r="AG137" i="9" s="1"/>
  <c r="AB50" i="8"/>
  <c r="AC50" i="8" s="1"/>
  <c r="X14" i="11"/>
  <c r="Y14" i="11" s="1"/>
  <c r="AJ141" i="11"/>
  <c r="X90" i="11"/>
  <c r="Y90" i="11" s="1"/>
  <c r="AJ24" i="8"/>
  <c r="AB88" i="8"/>
  <c r="AC88" i="8" s="1"/>
  <c r="W2" i="6" a="1"/>
  <c r="W2" i="6" s="1"/>
  <c r="AB64" i="6"/>
  <c r="AC64" i="6" s="1"/>
  <c r="AB90" i="9"/>
  <c r="AC90" i="9" s="1"/>
  <c r="AJ136" i="6"/>
  <c r="AJ114" i="6"/>
  <c r="AI2" i="6" a="1"/>
  <c r="AI2" i="6" s="1"/>
  <c r="X90" i="9"/>
  <c r="Y90" i="9" s="1"/>
  <c r="AE2" i="6" a="1"/>
  <c r="AE2" i="6" s="1"/>
  <c r="AF139" i="6"/>
  <c r="AG139" i="6" s="1"/>
  <c r="AJ23" i="8"/>
  <c r="AF93" i="11"/>
  <c r="AG93" i="11" s="1"/>
  <c r="AB108" i="11"/>
  <c r="AC108" i="11" s="1"/>
  <c r="X20" i="11"/>
  <c r="Y20" i="11" s="1"/>
  <c r="AB37" i="6"/>
  <c r="AC37" i="6" s="1"/>
  <c r="AJ32" i="6"/>
  <c r="AB82" i="11"/>
  <c r="AC82" i="11" s="1"/>
  <c r="AJ32" i="8"/>
  <c r="AJ90" i="11"/>
  <c r="AB89" i="9"/>
  <c r="AC89" i="9" s="1"/>
  <c r="AB29" i="9"/>
  <c r="AC29" i="9" s="1"/>
  <c r="AJ42" i="8"/>
  <c r="AF20" i="6"/>
  <c r="AG20" i="6" s="1"/>
  <c r="AJ95" i="11"/>
  <c r="AB110" i="11"/>
  <c r="AC110" i="11" s="1"/>
  <c r="AB78" i="6"/>
  <c r="AC78" i="6" s="1"/>
  <c r="AJ52" i="11"/>
  <c r="X13" i="6"/>
  <c r="AJ20" i="11"/>
  <c r="AF45" i="11"/>
  <c r="AG45" i="11" s="1"/>
  <c r="AF23" i="8"/>
  <c r="AG23" i="8" s="1"/>
  <c r="AF90" i="11"/>
  <c r="AG90" i="11" s="1"/>
  <c r="AB45" i="11"/>
  <c r="AC45" i="11" s="1"/>
  <c r="X32" i="8"/>
  <c r="Y32" i="8" s="1"/>
  <c r="W133" i="11" a="1"/>
  <c r="W133" i="11" s="1"/>
  <c r="AB86" i="8"/>
  <c r="AC86" i="8" s="1"/>
  <c r="AB106" i="6"/>
  <c r="AC106" i="6" s="1"/>
  <c r="AJ108" i="11"/>
  <c r="AB64" i="9"/>
  <c r="AC64" i="9" s="1"/>
  <c r="AJ52" i="8"/>
  <c r="AB90" i="11"/>
  <c r="AC90" i="11" s="1"/>
  <c r="X29" i="9"/>
  <c r="Y29" i="9" s="1"/>
  <c r="AB146" i="11"/>
  <c r="AC146" i="11" s="1"/>
  <c r="AF20" i="11"/>
  <c r="AG20" i="11" s="1"/>
  <c r="AF113" i="9"/>
  <c r="AG113" i="9" s="1"/>
  <c r="AB85" i="8"/>
  <c r="AC85" i="8" s="1"/>
  <c r="X124" i="6"/>
  <c r="Y124" i="6" s="1"/>
  <c r="AB121" i="6"/>
  <c r="AC121" i="6" s="1"/>
  <c r="AJ128" i="11"/>
  <c r="X78" i="6"/>
  <c r="Y78" i="6" s="1"/>
  <c r="X141" i="11"/>
  <c r="Y141" i="11" s="1"/>
  <c r="AB35" i="6"/>
  <c r="AC35" i="6" s="1"/>
  <c r="AB23" i="9"/>
  <c r="AC23" i="9" s="1"/>
  <c r="AB3" i="9"/>
  <c r="AJ28" i="6"/>
  <c r="AB68" i="11"/>
  <c r="AC68" i="11" s="1"/>
  <c r="AJ24" i="6"/>
  <c r="AJ130" i="8"/>
  <c r="AB33" i="9"/>
  <c r="AC33" i="9" s="1"/>
  <c r="AJ59" i="8"/>
  <c r="AF30" i="11"/>
  <c r="AG30" i="11" s="1"/>
  <c r="AF86" i="8"/>
  <c r="AG86" i="8" s="1"/>
  <c r="AJ101" i="11"/>
  <c r="AB123" i="8"/>
  <c r="AC123" i="8" s="1"/>
  <c r="AJ121" i="6"/>
  <c r="X121" i="6"/>
  <c r="Y121" i="6" s="1"/>
  <c r="AJ124" i="6"/>
  <c r="X16" i="9"/>
  <c r="Y16" i="9" s="1"/>
  <c r="AB17" i="9"/>
  <c r="AC17" i="9" s="1"/>
  <c r="AF50" i="8"/>
  <c r="AG50" i="8" s="1"/>
  <c r="X95" i="11"/>
  <c r="Y95" i="11" s="1"/>
  <c r="AB49" i="9"/>
  <c r="AC49" i="9" s="1"/>
  <c r="X23" i="9"/>
  <c r="Y23" i="9" s="1"/>
  <c r="X63" i="6"/>
  <c r="Y63" i="6" s="1"/>
  <c r="AJ71" i="9"/>
  <c r="AB101" i="11"/>
  <c r="AC101" i="11" s="1"/>
  <c r="AJ123" i="8"/>
  <c r="AF28" i="6"/>
  <c r="AG28" i="6" s="1"/>
  <c r="AF141" i="11"/>
  <c r="AG141" i="11" s="1"/>
  <c r="X101" i="11"/>
  <c r="Y101" i="11" s="1"/>
  <c r="AJ39" i="9"/>
  <c r="AF79" i="6"/>
  <c r="AG79" i="6" s="1"/>
  <c r="AB127" i="8"/>
  <c r="AC127" i="8" s="1"/>
  <c r="AF62" i="6"/>
  <c r="AG62" i="6" s="1"/>
  <c r="X44" i="11"/>
  <c r="Y44" i="11" s="1"/>
  <c r="X50" i="8"/>
  <c r="Y50" i="8" s="1"/>
  <c r="AB110" i="8"/>
  <c r="AC110" i="8" s="1"/>
  <c r="AJ146" i="8"/>
  <c r="AJ9" i="8"/>
  <c r="AF123" i="8"/>
  <c r="AG123" i="8" s="1"/>
  <c r="X44" i="6"/>
  <c r="Y44" i="6" s="1"/>
  <c r="AF153" i="8"/>
  <c r="AG153" i="8" s="1"/>
  <c r="AF24" i="6"/>
  <c r="AG24" i="6" s="1"/>
  <c r="AJ132" i="6"/>
  <c r="AJ33" i="9"/>
  <c r="AF37" i="8"/>
  <c r="AG37" i="8" s="1"/>
  <c r="X59" i="8"/>
  <c r="Y59" i="8" s="1"/>
  <c r="AB30" i="11"/>
  <c r="AC30" i="11" s="1"/>
  <c r="X56" i="6"/>
  <c r="Y56" i="6" s="1"/>
  <c r="AJ49" i="6"/>
  <c r="X20" i="6"/>
  <c r="Y20" i="6" s="1"/>
  <c r="X38" i="11"/>
  <c r="Y38" i="11" s="1"/>
  <c r="AJ153" i="9"/>
  <c r="AJ65" i="6"/>
  <c r="AB55" i="11"/>
  <c r="AC55" i="11" s="1"/>
  <c r="AB112" i="11"/>
  <c r="AC112" i="11" s="1"/>
  <c r="AJ40" i="8"/>
  <c r="X12" i="9"/>
  <c r="Y12" i="9" s="1"/>
  <c r="AB28" i="9"/>
  <c r="AC28" i="9" s="1"/>
  <c r="AB6" i="9"/>
  <c r="AJ79" i="8"/>
  <c r="AF147" i="11"/>
  <c r="AG147" i="11" s="1"/>
  <c r="X96" i="9"/>
  <c r="Y96" i="9" s="1"/>
  <c r="AJ12" i="8"/>
  <c r="X19" i="8"/>
  <c r="Y19" i="8" s="1"/>
  <c r="X35" i="6"/>
  <c r="Y35" i="6" s="1"/>
  <c r="X12" i="8"/>
  <c r="Y12" i="8" s="1"/>
  <c r="AF40" i="8"/>
  <c r="AG40" i="8" s="1"/>
  <c r="X40" i="8"/>
  <c r="Y40" i="8" s="1"/>
  <c r="AF130" i="8"/>
  <c r="AG130" i="8" s="1"/>
  <c r="X132" i="6"/>
  <c r="Y132" i="6" s="1"/>
  <c r="AF19" i="8"/>
  <c r="AG19" i="8" s="1"/>
  <c r="AJ30" i="11"/>
  <c r="AB19" i="8"/>
  <c r="AC19" i="8" s="1"/>
  <c r="AJ19" i="8"/>
  <c r="AF55" i="11"/>
  <c r="AG55" i="11" s="1"/>
  <c r="AF69" i="8"/>
  <c r="AG69" i="8" s="1"/>
  <c r="X49" i="6"/>
  <c r="Y49" i="6" s="1"/>
  <c r="AF38" i="11"/>
  <c r="AG38" i="11" s="1"/>
  <c r="AF96" i="9"/>
  <c r="AG96" i="9" s="1"/>
  <c r="X112" i="11"/>
  <c r="Y112" i="11" s="1"/>
  <c r="AJ56" i="6"/>
  <c r="X55" i="11"/>
  <c r="Y55" i="11" s="1"/>
  <c r="AJ96" i="9"/>
  <c r="AF74" i="9"/>
  <c r="AG74" i="9" s="1"/>
  <c r="X79" i="8"/>
  <c r="Y79" i="8" s="1"/>
  <c r="AB40" i="8"/>
  <c r="AC40" i="8" s="1"/>
  <c r="AF144" i="8"/>
  <c r="AG144" i="8" s="1"/>
  <c r="AJ55" i="11"/>
  <c r="AF35" i="6"/>
  <c r="AG35" i="6" s="1"/>
  <c r="AF17" i="9"/>
  <c r="AG17" i="9" s="1"/>
  <c r="AJ20" i="6"/>
  <c r="AB20" i="6"/>
  <c r="AC20" i="6" s="1"/>
  <c r="AJ153" i="8"/>
  <c r="AJ37" i="8"/>
  <c r="AF19" i="6"/>
  <c r="AG19" i="6" s="1"/>
  <c r="X115" i="9"/>
  <c r="Y115" i="9" s="1"/>
  <c r="AB37" i="8"/>
  <c r="AC37" i="8" s="1"/>
  <c r="AJ125" i="11"/>
  <c r="AF33" i="9"/>
  <c r="AG33" i="9" s="1"/>
  <c r="AB59" i="8"/>
  <c r="AC59" i="8" s="1"/>
  <c r="AB12" i="8"/>
  <c r="AC12" i="8" s="1"/>
  <c r="AF145" i="11"/>
  <c r="AG145" i="11" s="1"/>
  <c r="AF28" i="9"/>
  <c r="AG28" i="9" s="1"/>
  <c r="AF95" i="11"/>
  <c r="AG95" i="11" s="1"/>
  <c r="AB100" i="8"/>
  <c r="AC100" i="8" s="1"/>
  <c r="AF132" i="6"/>
  <c r="AG132" i="6" s="1"/>
  <c r="AB153" i="8"/>
  <c r="AC153" i="8" s="1"/>
  <c r="AJ41" i="8"/>
  <c r="AB49" i="6"/>
  <c r="AC49" i="6" s="1"/>
  <c r="X30" i="11"/>
  <c r="Y30" i="11" s="1"/>
  <c r="AB96" i="9"/>
  <c r="AC96" i="9" s="1"/>
  <c r="X19" i="6"/>
  <c r="Y19" i="6" s="1"/>
  <c r="AJ42" i="9"/>
  <c r="X41" i="8"/>
  <c r="Y41" i="8" s="1"/>
  <c r="AB48" i="11"/>
  <c r="AC48" i="11" s="1"/>
  <c r="X48" i="11"/>
  <c r="Y48" i="11" s="1"/>
  <c r="X157" i="9"/>
  <c r="Y157" i="9" s="1"/>
  <c r="AF81" i="11"/>
  <c r="AG81" i="11" s="1"/>
  <c r="AB95" i="11"/>
  <c r="AC95" i="11" s="1"/>
  <c r="AF48" i="11"/>
  <c r="AG48" i="11" s="1"/>
  <c r="AF5" i="9"/>
  <c r="X69" i="8"/>
  <c r="Y69" i="8" s="1"/>
  <c r="AB2" i="4"/>
  <c r="AJ69" i="8"/>
  <c r="AF41" i="8"/>
  <c r="AG41" i="8" s="1"/>
  <c r="AJ81" i="11"/>
  <c r="AF31" i="6"/>
  <c r="AG31" i="6" s="1"/>
  <c r="AJ28" i="9"/>
  <c r="X24" i="8"/>
  <c r="Y24" i="8" s="1"/>
  <c r="X116" i="9"/>
  <c r="Y116" i="9" s="1"/>
  <c r="X3" i="6"/>
  <c r="X150" i="11"/>
  <c r="Y150" i="11" s="1"/>
  <c r="AF56" i="6"/>
  <c r="AG56" i="6" s="1"/>
  <c r="AJ48" i="11"/>
  <c r="AJ112" i="11"/>
  <c r="AF12" i="8"/>
  <c r="AG12" i="8" s="1"/>
  <c r="AJ131" i="9"/>
  <c r="AJ11" i="9"/>
  <c r="X136" i="6"/>
  <c r="Y136" i="6" s="1"/>
  <c r="AB153" i="9"/>
  <c r="AC153" i="9" s="1"/>
  <c r="X36" i="6"/>
  <c r="Y36" i="6" s="1"/>
  <c r="AF19" i="11"/>
  <c r="AG19" i="11" s="1"/>
  <c r="AB19" i="6"/>
  <c r="AC19" i="6" s="1"/>
  <c r="AJ145" i="11"/>
  <c r="AJ144" i="8"/>
  <c r="AK5" i="4"/>
  <c r="X149" i="8"/>
  <c r="Y149" i="8" s="1"/>
  <c r="AJ171" i="9"/>
  <c r="AB141" i="11"/>
  <c r="AC141" i="11" s="1"/>
  <c r="AB77" i="9"/>
  <c r="AC77" i="9" s="1"/>
  <c r="X89" i="6"/>
  <c r="Y89" i="6" s="1"/>
  <c r="X23" i="8"/>
  <c r="Y23" i="8" s="1"/>
  <c r="AJ44" i="11"/>
  <c r="AJ63" i="11"/>
  <c r="AJ90" i="9"/>
  <c r="AJ3" i="9"/>
  <c r="AJ38" i="11"/>
  <c r="X65" i="6"/>
  <c r="Y65" i="6" s="1"/>
  <c r="AJ36" i="6"/>
  <c r="AJ17" i="9"/>
  <c r="AB98" i="8"/>
  <c r="AC98" i="8" s="1"/>
  <c r="AB132" i="6"/>
  <c r="AC132" i="6" s="1"/>
  <c r="X135" i="6"/>
  <c r="Y135" i="6" s="1"/>
  <c r="AJ51" i="6"/>
  <c r="AJ89" i="6"/>
  <c r="AJ84" i="8"/>
  <c r="AF97" i="11"/>
  <c r="AG97" i="11" s="1"/>
  <c r="AJ168" i="10"/>
  <c r="AF139" i="9"/>
  <c r="AG139" i="9" s="1"/>
  <c r="X3" i="9"/>
  <c r="X82" i="11"/>
  <c r="Y82" i="11" s="1"/>
  <c r="X128" i="11"/>
  <c r="Y128" i="11" s="1"/>
  <c r="AJ150" i="11"/>
  <c r="AB24" i="8"/>
  <c r="AC24" i="8" s="1"/>
  <c r="AF150" i="11"/>
  <c r="AG150" i="11" s="1"/>
  <c r="AB169" i="9"/>
  <c r="AC169" i="9" s="1"/>
  <c r="AJ138" i="11"/>
  <c r="AJ166" i="9"/>
  <c r="AF85" i="8"/>
  <c r="AG85" i="8" s="1"/>
  <c r="AF46" i="6"/>
  <c r="AG46" i="6" s="1"/>
  <c r="X100" i="11"/>
  <c r="Y100" i="11" s="1"/>
  <c r="AF36" i="6"/>
  <c r="AG36" i="6" s="1"/>
  <c r="AB32" i="11"/>
  <c r="AC32" i="11" s="1"/>
  <c r="AF135" i="6"/>
  <c r="AG135" i="6" s="1"/>
  <c r="AB65" i="6"/>
  <c r="AC65" i="6" s="1"/>
  <c r="AB150" i="11"/>
  <c r="AC150" i="11" s="1"/>
  <c r="X85" i="8"/>
  <c r="Y85" i="8" s="1"/>
  <c r="AB50" i="10"/>
  <c r="AC50" i="10" s="1"/>
  <c r="X61" i="9"/>
  <c r="Y61" i="9" s="1"/>
  <c r="AB51" i="6"/>
  <c r="AC51" i="6" s="1"/>
  <c r="AF7" i="6"/>
  <c r="X82" i="8"/>
  <c r="Y82" i="8" s="1"/>
  <c r="AB34" i="8"/>
  <c r="AC34" i="8" s="1"/>
  <c r="AJ32" i="11"/>
  <c r="AF153" i="9"/>
  <c r="AG153" i="9" s="1"/>
  <c r="X69" i="11"/>
  <c r="Y69" i="11" s="1"/>
  <c r="AF51" i="6"/>
  <c r="AG51" i="6" s="1"/>
  <c r="X81" i="11"/>
  <c r="Y81" i="11" s="1"/>
  <c r="X71" i="8"/>
  <c r="Y71" i="8" s="1"/>
  <c r="AF64" i="6"/>
  <c r="AG64" i="6" s="1"/>
  <c r="AB2" i="9"/>
  <c r="AF82" i="11"/>
  <c r="AG82" i="11" s="1"/>
  <c r="AF128" i="11"/>
  <c r="AG128" i="11" s="1"/>
  <c r="AF147" i="9"/>
  <c r="AG147" i="9" s="1"/>
  <c r="AB124" i="6"/>
  <c r="AC124" i="6" s="1"/>
  <c r="AJ38" i="8"/>
  <c r="AB78" i="8"/>
  <c r="AC78" i="8" s="1"/>
  <c r="AB11" i="11"/>
  <c r="AC11" i="11" s="1"/>
  <c r="AB23" i="8"/>
  <c r="AC23" i="8" s="1"/>
  <c r="AK3" i="4"/>
  <c r="AK6" i="4"/>
  <c r="AF86" i="10"/>
  <c r="AG86" i="10" s="1"/>
  <c r="AB182" i="10"/>
  <c r="AC182" i="10" s="1"/>
  <c r="AK4" i="4"/>
  <c r="AF182" i="10"/>
  <c r="AG182" i="10" s="1"/>
  <c r="AB38" i="10"/>
  <c r="AC38" i="10" s="1"/>
  <c r="AF104" i="10"/>
  <c r="AG104" i="10" s="1"/>
  <c r="X154" i="10"/>
  <c r="Y154" i="10" s="1"/>
  <c r="AF58" i="10"/>
  <c r="AG58" i="10" s="1"/>
  <c r="X100" i="10"/>
  <c r="Y100" i="10" s="1"/>
  <c r="X161" i="10"/>
  <c r="Y161" i="10" s="1"/>
  <c r="X96" i="6"/>
  <c r="Y96" i="6" s="1"/>
  <c r="AJ169" i="9"/>
  <c r="Q2" i="6" a="1"/>
  <c r="Q2" i="6" s="1"/>
  <c r="R2" i="6" s="1"/>
  <c r="X150" i="8"/>
  <c r="Y150" i="8" s="1"/>
  <c r="AF138" i="11"/>
  <c r="AG138" i="11" s="1"/>
  <c r="X108" i="11"/>
  <c r="Y108" i="11" s="1"/>
  <c r="AJ77" i="9"/>
  <c r="AF165" i="9"/>
  <c r="AG165" i="9" s="1"/>
  <c r="AF90" i="8"/>
  <c r="AG90" i="8" s="1"/>
  <c r="AB23" i="11"/>
  <c r="AC23" i="11" s="1"/>
  <c r="AJ115" i="9"/>
  <c r="AF77" i="9"/>
  <c r="AG77" i="9" s="1"/>
  <c r="AB7" i="6"/>
  <c r="AB146" i="8"/>
  <c r="AC146" i="8" s="1"/>
  <c r="X5" i="9"/>
  <c r="AJ88" i="11"/>
  <c r="X49" i="9"/>
  <c r="Y49" i="9" s="1"/>
  <c r="AB168" i="10"/>
  <c r="AC168" i="10" s="1"/>
  <c r="X168" i="10"/>
  <c r="Y168" i="10" s="1"/>
  <c r="AF168" i="10"/>
  <c r="AG168" i="10" s="1"/>
  <c r="AJ25" i="10"/>
  <c r="AB25" i="10"/>
  <c r="AC25" i="10" s="1"/>
  <c r="X86" i="10"/>
  <c r="Y86" i="10" s="1"/>
  <c r="AF25" i="10"/>
  <c r="AG25" i="10" s="1"/>
  <c r="AJ102" i="10"/>
  <c r="AJ61" i="10"/>
  <c r="X61" i="10"/>
  <c r="Y61" i="10" s="1"/>
  <c r="AJ86" i="10"/>
  <c r="AB157" i="10"/>
  <c r="AC157" i="10" s="1"/>
  <c r="AF81" i="8"/>
  <c r="AG81" i="8" s="1"/>
  <c r="X11" i="9"/>
  <c r="Y11" i="9" s="1"/>
  <c r="X51" i="6"/>
  <c r="Y51" i="6" s="1"/>
  <c r="AF169" i="9"/>
  <c r="AG169" i="9" s="1"/>
  <c r="AJ23" i="11"/>
  <c r="AJ84" i="9"/>
  <c r="AB150" i="8"/>
  <c r="AC150" i="8" s="1"/>
  <c r="AB6" i="8"/>
  <c r="X6" i="8"/>
  <c r="AB70" i="11"/>
  <c r="AC70" i="11" s="1"/>
  <c r="AB81" i="8"/>
  <c r="AC81" i="8" s="1"/>
  <c r="AJ81" i="8"/>
  <c r="AJ151" i="8"/>
  <c r="AF23" i="11"/>
  <c r="AG23" i="11" s="1"/>
  <c r="X23" i="11"/>
  <c r="Y23" i="11" s="1"/>
  <c r="AF149" i="8"/>
  <c r="AG149" i="8" s="1"/>
  <c r="AB119" i="8"/>
  <c r="AC119" i="8" s="1"/>
  <c r="AF84" i="8"/>
  <c r="AG84" i="8" s="1"/>
  <c r="AF32" i="8"/>
  <c r="AG32" i="8" s="1"/>
  <c r="AF151" i="11"/>
  <c r="AG151" i="11" s="1"/>
  <c r="AJ7" i="9"/>
  <c r="AB39" i="6"/>
  <c r="AC39" i="6" s="1"/>
  <c r="X147" i="9"/>
  <c r="Y147" i="9" s="1"/>
  <c r="AJ121" i="9"/>
  <c r="X71" i="9"/>
  <c r="Y71" i="9" s="1"/>
  <c r="AB137" i="9"/>
  <c r="AC137" i="9" s="1"/>
  <c r="AF38" i="8"/>
  <c r="AG38" i="8" s="1"/>
  <c r="AJ87" i="8"/>
  <c r="AJ41" i="10"/>
  <c r="X101" i="10"/>
  <c r="Y101" i="10" s="1"/>
  <c r="AJ113" i="8"/>
  <c r="AF113" i="8"/>
  <c r="AG113" i="8" s="1"/>
  <c r="X151" i="8"/>
  <c r="Y151" i="8" s="1"/>
  <c r="AB119" i="10"/>
  <c r="AC119" i="10" s="1"/>
  <c r="AB61" i="10"/>
  <c r="AC61" i="10" s="1"/>
  <c r="X41" i="10"/>
  <c r="Y41" i="10" s="1"/>
  <c r="AF59" i="10"/>
  <c r="AG59" i="10" s="1"/>
  <c r="AF66" i="10"/>
  <c r="AG66" i="10" s="1"/>
  <c r="X137" i="9"/>
  <c r="Y137" i="9" s="1"/>
  <c r="X182" i="10"/>
  <c r="Y182" i="10" s="1"/>
  <c r="X121" i="9"/>
  <c r="Y121" i="9" s="1"/>
  <c r="AJ118" i="6"/>
  <c r="AJ124" i="9"/>
  <c r="X46" i="6"/>
  <c r="Y46" i="6" s="1"/>
  <c r="AB69" i="11"/>
  <c r="AC69" i="11" s="1"/>
  <c r="X7" i="9"/>
  <c r="AJ100" i="8"/>
  <c r="X135" i="9"/>
  <c r="Y135" i="9" s="1"/>
  <c r="AB71" i="9"/>
  <c r="AC71" i="9" s="1"/>
  <c r="AB39" i="9"/>
  <c r="AC39" i="9" s="1"/>
  <c r="AF61" i="10"/>
  <c r="AG61" i="10" s="1"/>
  <c r="AB32" i="8"/>
  <c r="AC32" i="8" s="1"/>
  <c r="AJ75" i="11"/>
  <c r="AB130" i="9"/>
  <c r="AC130" i="9" s="1"/>
  <c r="AF142" i="6"/>
  <c r="AG142" i="6" s="1"/>
  <c r="X10" i="6"/>
  <c r="AB147" i="9"/>
  <c r="AC147" i="9" s="1"/>
  <c r="AF135" i="9"/>
  <c r="AG135" i="9" s="1"/>
  <c r="X130" i="9"/>
  <c r="Y130" i="9" s="1"/>
  <c r="AJ147" i="9"/>
  <c r="AB35" i="9"/>
  <c r="AC35" i="9" s="1"/>
  <c r="X75" i="11"/>
  <c r="Y75" i="11" s="1"/>
  <c r="AB61" i="9"/>
  <c r="AC61" i="9" s="1"/>
  <c r="AF101" i="10"/>
  <c r="AG101" i="10" s="1"/>
  <c r="AB31" i="6"/>
  <c r="AC31" i="6" s="1"/>
  <c r="AF16" i="9"/>
  <c r="AG16" i="9" s="1"/>
  <c r="AF71" i="9"/>
  <c r="AG71" i="9" s="1"/>
  <c r="AB38" i="8"/>
  <c r="AC38" i="8" s="1"/>
  <c r="AJ130" i="9"/>
  <c r="AB174" i="10"/>
  <c r="AC174" i="10" s="1"/>
  <c r="X39" i="6"/>
  <c r="Y39" i="6" s="1"/>
  <c r="X87" i="8"/>
  <c r="Y87" i="8" s="1"/>
  <c r="AJ111" i="11"/>
  <c r="AF121" i="9"/>
  <c r="AG121" i="9" s="1"/>
  <c r="AJ147" i="11"/>
  <c r="AJ100" i="10"/>
  <c r="X35" i="9"/>
  <c r="Y35" i="9" s="1"/>
  <c r="AB139" i="9"/>
  <c r="AC139" i="9" s="1"/>
  <c r="AB124" i="9"/>
  <c r="AC124" i="9" s="1"/>
  <c r="AJ82" i="11"/>
  <c r="AB151" i="11"/>
  <c r="AC151" i="11" s="1"/>
  <c r="AJ64" i="6"/>
  <c r="X139" i="6"/>
  <c r="Y139" i="6" s="1"/>
  <c r="AB121" i="9"/>
  <c r="AC121" i="9" s="1"/>
  <c r="AF75" i="11"/>
  <c r="AG75" i="11" s="1"/>
  <c r="X119" i="10"/>
  <c r="Y119" i="10" s="1"/>
  <c r="AB16" i="9"/>
  <c r="AC16" i="9" s="1"/>
  <c r="AJ129" i="9"/>
  <c r="X147" i="11"/>
  <c r="Y147" i="11" s="1"/>
  <c r="AJ78" i="6"/>
  <c r="AF119" i="10"/>
  <c r="AG119" i="10" s="1"/>
  <c r="AF35" i="9"/>
  <c r="AG35" i="9" s="1"/>
  <c r="AB79" i="8"/>
  <c r="AC79" i="8" s="1"/>
  <c r="AJ46" i="6"/>
  <c r="AF79" i="8"/>
  <c r="AG79" i="8" s="1"/>
  <c r="AB79" i="6"/>
  <c r="AC79" i="6" s="1"/>
  <c r="AF61" i="9"/>
  <c r="AG61" i="9" s="1"/>
  <c r="AB147" i="11"/>
  <c r="AC147" i="11" s="1"/>
  <c r="AJ119" i="10"/>
  <c r="AJ78" i="8"/>
  <c r="AB142" i="6"/>
  <c r="AC142" i="6" s="1"/>
  <c r="X78" i="8"/>
  <c r="Y78" i="8" s="1"/>
  <c r="AB5" i="8"/>
  <c r="AJ112" i="8"/>
  <c r="X79" i="6"/>
  <c r="Y79" i="6" s="1"/>
  <c r="AB94" i="6"/>
  <c r="AC94" i="6" s="1"/>
  <c r="AF94" i="6"/>
  <c r="AG94" i="6" s="1"/>
  <c r="X19" i="11"/>
  <c r="Y19" i="11" s="1"/>
  <c r="AF20" i="8"/>
  <c r="AG20" i="8" s="1"/>
  <c r="AB20" i="8"/>
  <c r="AC20" i="8" s="1"/>
  <c r="AJ79" i="6"/>
  <c r="X64" i="6"/>
  <c r="Y64" i="6" s="1"/>
  <c r="AJ20" i="8"/>
  <c r="AJ139" i="6"/>
  <c r="AF130" i="6"/>
  <c r="AG130" i="6" s="1"/>
  <c r="AF124" i="8"/>
  <c r="AG124" i="8" s="1"/>
  <c r="AB34" i="10"/>
  <c r="AC34" i="10" s="1"/>
  <c r="X166" i="9"/>
  <c r="Y166" i="9" s="1"/>
  <c r="AJ76" i="9"/>
  <c r="AJ18" i="8"/>
  <c r="AJ90" i="8"/>
  <c r="AB53" i="8"/>
  <c r="AC53" i="8" s="1"/>
  <c r="X169" i="9"/>
  <c r="Y169" i="9" s="1"/>
  <c r="AB82" i="8"/>
  <c r="AC82" i="8" s="1"/>
  <c r="AB90" i="8"/>
  <c r="AC90" i="8" s="1"/>
  <c r="AF114" i="6"/>
  <c r="AG114" i="6" s="1"/>
  <c r="AB135" i="9"/>
  <c r="AC135" i="9" s="1"/>
  <c r="X100" i="8"/>
  <c r="Y100" i="8" s="1"/>
  <c r="X90" i="8"/>
  <c r="Y90" i="8" s="1"/>
  <c r="X94" i="6"/>
  <c r="Y94" i="6" s="1"/>
  <c r="AJ130" i="6"/>
  <c r="AB139" i="6"/>
  <c r="AC139" i="6" s="1"/>
  <c r="AF150" i="8"/>
  <c r="AG150" i="8" s="1"/>
  <c r="AB130" i="6"/>
  <c r="AC130" i="6" s="1"/>
  <c r="AF71" i="8"/>
  <c r="AG71" i="8" s="1"/>
  <c r="AB114" i="6"/>
  <c r="AC114" i="6" s="1"/>
  <c r="AF32" i="11"/>
  <c r="AG32" i="11" s="1"/>
  <c r="X144" i="8"/>
  <c r="Y144" i="8" s="1"/>
  <c r="AJ19" i="11"/>
  <c r="AF151" i="8"/>
  <c r="AG151" i="8" s="1"/>
  <c r="AF39" i="6"/>
  <c r="AG39" i="6" s="1"/>
  <c r="AF65" i="10"/>
  <c r="AG65" i="10" s="1"/>
  <c r="AB171" i="9"/>
  <c r="AC171" i="9" s="1"/>
  <c r="AB100" i="10"/>
  <c r="AC100" i="10" s="1"/>
  <c r="X25" i="10"/>
  <c r="Y25" i="10" s="1"/>
  <c r="AJ135" i="6"/>
  <c r="AJ71" i="8"/>
  <c r="X142" i="6"/>
  <c r="Y142" i="6" s="1"/>
  <c r="AF63" i="6"/>
  <c r="AG63" i="6" s="1"/>
  <c r="AJ10" i="10"/>
  <c r="AF180" i="10"/>
  <c r="AG180" i="10" s="1"/>
  <c r="AJ99" i="10"/>
  <c r="AB85" i="10"/>
  <c r="AC85" i="10" s="1"/>
  <c r="AJ118" i="10"/>
  <c r="AB149" i="8"/>
  <c r="AC149" i="8" s="1"/>
  <c r="AJ15" i="6"/>
  <c r="AB10" i="10"/>
  <c r="AC10" i="10" s="1"/>
  <c r="AJ95" i="9"/>
  <c r="AJ63" i="6"/>
  <c r="AF34" i="10"/>
  <c r="AG34" i="10" s="1"/>
  <c r="AF10" i="10"/>
  <c r="AG10" i="10" s="1"/>
  <c r="AF15" i="6"/>
  <c r="AB151" i="8"/>
  <c r="AC151" i="8" s="1"/>
  <c r="AF118" i="8"/>
  <c r="AG118" i="8" s="1"/>
  <c r="X6" i="9"/>
  <c r="X9" i="6"/>
  <c r="AB135" i="6"/>
  <c r="AC135" i="6" s="1"/>
  <c r="X28" i="9"/>
  <c r="Y28" i="9" s="1"/>
  <c r="X10" i="10"/>
  <c r="Y10" i="10" s="1"/>
  <c r="AF83" i="10"/>
  <c r="AG83" i="10" s="1"/>
  <c r="AJ50" i="10"/>
  <c r="AB118" i="10"/>
  <c r="AC118" i="10" s="1"/>
  <c r="AF118" i="10"/>
  <c r="AG118" i="10" s="1"/>
  <c r="AJ85" i="10"/>
  <c r="X118" i="10"/>
  <c r="Y118" i="10" s="1"/>
  <c r="AB83" i="10"/>
  <c r="AC83" i="10" s="1"/>
  <c r="X85" i="10"/>
  <c r="Y85" i="10" s="1"/>
  <c r="X83" i="10"/>
  <c r="Y83" i="10" s="1"/>
  <c r="X89" i="10"/>
  <c r="Y89" i="10" s="1"/>
  <c r="AB25" i="8"/>
  <c r="AC25" i="8" s="1"/>
  <c r="AB63" i="6"/>
  <c r="AC63" i="6" s="1"/>
  <c r="AJ39" i="6"/>
  <c r="AJ7" i="6"/>
  <c r="X112" i="8"/>
  <c r="Y112" i="8" s="1"/>
  <c r="AB5" i="9"/>
  <c r="X52" i="8"/>
  <c r="Y52" i="8" s="1"/>
  <c r="AB104" i="10"/>
  <c r="AC104" i="10" s="1"/>
  <c r="X27" i="10"/>
  <c r="Y27" i="10" s="1"/>
  <c r="X130" i="6"/>
  <c r="Y130" i="6" s="1"/>
  <c r="X73" i="6"/>
  <c r="Y73" i="6" s="1"/>
  <c r="X15" i="6"/>
  <c r="X8" i="6"/>
  <c r="AF8" i="10"/>
  <c r="AG8" i="10" s="1"/>
  <c r="AJ3" i="8"/>
  <c r="AJ50" i="8"/>
  <c r="AB87" i="8"/>
  <c r="AC87" i="8" s="1"/>
  <c r="AJ161" i="10"/>
  <c r="X7" i="6"/>
  <c r="AB115" i="9"/>
  <c r="AC115" i="9" s="1"/>
  <c r="AJ5" i="9"/>
  <c r="AJ110" i="8"/>
  <c r="AF87" i="8"/>
  <c r="AG87" i="8" s="1"/>
  <c r="AB97" i="11"/>
  <c r="AC97" i="11" s="1"/>
  <c r="AJ93" i="11"/>
  <c r="AF18" i="9"/>
  <c r="AG18" i="9" s="1"/>
  <c r="AJ25" i="8"/>
  <c r="AF64" i="9"/>
  <c r="AG64" i="9" s="1"/>
  <c r="AF163" i="10"/>
  <c r="AG163" i="10" s="1"/>
  <c r="AB98" i="6"/>
  <c r="AC98" i="6" s="1"/>
  <c r="AB20" i="11"/>
  <c r="AC20" i="11" s="1"/>
  <c r="X63" i="11"/>
  <c r="Y63" i="11" s="1"/>
  <c r="X37" i="6"/>
  <c r="Y37" i="6" s="1"/>
  <c r="AF106" i="6"/>
  <c r="AG106" i="6" s="1"/>
  <c r="X32" i="6"/>
  <c r="Y32" i="6" s="1"/>
  <c r="AF96" i="6"/>
  <c r="AG96" i="6" s="1"/>
  <c r="AB41" i="10"/>
  <c r="AC41" i="10" s="1"/>
  <c r="AJ66" i="10"/>
  <c r="AJ146" i="11"/>
  <c r="X68" i="10"/>
  <c r="Y68" i="10" s="1"/>
  <c r="AJ45" i="11"/>
  <c r="Q133" i="11" a="1"/>
  <c r="Q133" i="11" s="1"/>
  <c r="R133" i="11" s="1"/>
  <c r="T133" i="11" s="1"/>
  <c r="AJ68" i="11"/>
  <c r="AB85" i="11"/>
  <c r="AC85" i="11" s="1"/>
  <c r="AF42" i="8"/>
  <c r="AG42" i="8" s="1"/>
  <c r="X25" i="8"/>
  <c r="Y25" i="8" s="1"/>
  <c r="AB59" i="10"/>
  <c r="AC59" i="10" s="1"/>
  <c r="X88" i="11"/>
  <c r="Y88" i="11" s="1"/>
  <c r="AJ6" i="9"/>
  <c r="X62" i="8"/>
  <c r="Y62" i="8" s="1"/>
  <c r="X146" i="11"/>
  <c r="Y146" i="11" s="1"/>
  <c r="AF108" i="11"/>
  <c r="AG108" i="11" s="1"/>
  <c r="AF133" i="10"/>
  <c r="AG133" i="10" s="1"/>
  <c r="AF88" i="11"/>
  <c r="AG88" i="11" s="1"/>
  <c r="AA133" i="11" a="1"/>
  <c r="AA133" i="11" s="1"/>
  <c r="AE24" i="11" a="1"/>
  <c r="AE24" i="11" s="1"/>
  <c r="X97" i="11"/>
  <c r="Y97" i="11" s="1"/>
  <c r="AF37" i="6"/>
  <c r="AG37" i="6" s="1"/>
  <c r="AB46" i="6"/>
  <c r="AC46" i="6" s="1"/>
  <c r="AJ96" i="6"/>
  <c r="AB52" i="11"/>
  <c r="AC52" i="11" s="1"/>
  <c r="AJ139" i="9"/>
  <c r="AF69" i="11"/>
  <c r="AG69" i="11" s="1"/>
  <c r="AF34" i="8"/>
  <c r="AG34" i="8" s="1"/>
  <c r="AF28" i="11"/>
  <c r="AG28" i="11" s="1"/>
  <c r="AJ116" i="9"/>
  <c r="X138" i="11"/>
  <c r="Y138" i="11" s="1"/>
  <c r="AF53" i="8"/>
  <c r="AG53" i="8" s="1"/>
  <c r="AB32" i="6"/>
  <c r="AC32" i="6" s="1"/>
  <c r="AJ64" i="9"/>
  <c r="AJ86" i="8"/>
  <c r="X66" i="10"/>
  <c r="Y66" i="10" s="1"/>
  <c r="X68" i="11"/>
  <c r="Y68" i="11" s="1"/>
  <c r="AI133" i="11" a="1"/>
  <c r="AI133" i="11" s="1"/>
  <c r="AK133" i="11" s="1"/>
  <c r="AA24" i="11" a="1"/>
  <c r="AA24" i="11" s="1"/>
  <c r="X52" i="11"/>
  <c r="Y52" i="11" s="1"/>
  <c r="AB63" i="11"/>
  <c r="AC63" i="11" s="1"/>
  <c r="AB42" i="8"/>
  <c r="AC42" i="8" s="1"/>
  <c r="AB116" i="9"/>
  <c r="AC116" i="9" s="1"/>
  <c r="X28" i="11"/>
  <c r="Y28" i="11" s="1"/>
  <c r="AF25" i="8"/>
  <c r="AG25" i="8" s="1"/>
  <c r="X62" i="6"/>
  <c r="Y62" i="6" s="1"/>
  <c r="AJ29" i="9"/>
  <c r="AB18" i="8"/>
  <c r="AC18" i="8" s="1"/>
  <c r="AF68" i="10"/>
  <c r="AG68" i="10" s="1"/>
  <c r="X34" i="8"/>
  <c r="Y34" i="8" s="1"/>
  <c r="X34" i="6"/>
  <c r="Y34" i="6" s="1"/>
  <c r="AJ14" i="11"/>
  <c r="AB138" i="11"/>
  <c r="AC138" i="11" s="1"/>
  <c r="X119" i="8"/>
  <c r="Y119" i="8" s="1"/>
  <c r="AB88" i="11"/>
  <c r="AC88" i="11" s="1"/>
  <c r="AF85" i="11"/>
  <c r="AG85" i="11" s="1"/>
  <c r="AB18" i="10"/>
  <c r="AC18" i="10" s="1"/>
  <c r="AF149" i="10"/>
  <c r="AG149" i="10" s="1"/>
  <c r="X106" i="6"/>
  <c r="Y106" i="6" s="1"/>
  <c r="X85" i="11"/>
  <c r="Y85" i="11" s="1"/>
  <c r="AB93" i="11"/>
  <c r="AC93" i="11" s="1"/>
  <c r="AF41" i="10"/>
  <c r="AG41" i="10" s="1"/>
  <c r="AJ85" i="11"/>
  <c r="AF110" i="11"/>
  <c r="AG110" i="11" s="1"/>
  <c r="AJ53" i="8"/>
  <c r="AJ91" i="10"/>
  <c r="X53" i="8"/>
  <c r="Y53" i="8" s="1"/>
  <c r="AF27" i="6"/>
  <c r="AG27" i="6" s="1"/>
  <c r="AJ18" i="9"/>
  <c r="AJ163" i="10"/>
  <c r="AF50" i="10"/>
  <c r="AG50" i="10" s="1"/>
  <c r="X111" i="11"/>
  <c r="Y111" i="11" s="1"/>
  <c r="AB144" i="8"/>
  <c r="AC144" i="8" s="1"/>
  <c r="AB73" i="6"/>
  <c r="AC73" i="6" s="1"/>
  <c r="AF73" i="6"/>
  <c r="AG73" i="6" s="1"/>
  <c r="AJ34" i="6"/>
  <c r="AI24" i="11" a="1"/>
  <c r="AI24" i="11" s="1"/>
  <c r="AK24" i="11" s="1"/>
  <c r="AB111" i="11"/>
  <c r="AC111" i="11" s="1"/>
  <c r="AJ73" i="6"/>
  <c r="AF34" i="6"/>
  <c r="AG34" i="6" s="1"/>
  <c r="AF100" i="11"/>
  <c r="AG100" i="11" s="1"/>
  <c r="AB27" i="6"/>
  <c r="AC27" i="6" s="1"/>
  <c r="X18" i="9"/>
  <c r="Y18" i="9" s="1"/>
  <c r="AB101" i="10"/>
  <c r="AC101" i="10" s="1"/>
  <c r="AJ46" i="8"/>
  <c r="AB163" i="10"/>
  <c r="AC163" i="10" s="1"/>
  <c r="X18" i="10"/>
  <c r="Y18" i="10" s="1"/>
  <c r="AF24" i="11"/>
  <c r="AG24" i="11" s="1"/>
  <c r="AF6" i="8"/>
  <c r="AF127" i="8"/>
  <c r="AG127" i="8" s="1"/>
  <c r="AB8" i="10"/>
  <c r="AC8" i="10" s="1"/>
  <c r="Q24" i="11" a="1"/>
  <c r="Q24" i="11" s="1"/>
  <c r="R24" i="11" s="1"/>
  <c r="S24" i="11" s="1"/>
  <c r="AF111" i="11"/>
  <c r="AG111" i="11" s="1"/>
  <c r="AJ100" i="11"/>
  <c r="AB100" i="11"/>
  <c r="AC100" i="11" s="1"/>
  <c r="X127" i="8"/>
  <c r="Y127" i="8" s="1"/>
  <c r="AF11" i="11"/>
  <c r="AG11" i="11" s="1"/>
  <c r="AF102" i="10"/>
  <c r="AG102" i="10" s="1"/>
  <c r="X77" i="9"/>
  <c r="Y77" i="9" s="1"/>
  <c r="X32" i="11"/>
  <c r="Y32" i="11" s="1"/>
  <c r="X45" i="11"/>
  <c r="Y45" i="11" s="1"/>
  <c r="AB14" i="11"/>
  <c r="AC14" i="11" s="1"/>
  <c r="AB102" i="10"/>
  <c r="AC102" i="10" s="1"/>
  <c r="AJ8" i="10"/>
  <c r="AJ119" i="8"/>
  <c r="AF29" i="9"/>
  <c r="AG29" i="9" s="1"/>
  <c r="AJ16" i="9"/>
  <c r="AJ68" i="10"/>
  <c r="X110" i="11"/>
  <c r="Y110" i="11" s="1"/>
  <c r="AJ133" i="10"/>
  <c r="AJ88" i="8"/>
  <c r="AB95" i="9"/>
  <c r="AC95" i="9" s="1"/>
  <c r="AF3" i="8"/>
  <c r="AB3" i="8"/>
  <c r="AJ34" i="10"/>
  <c r="AJ18" i="10"/>
  <c r="X27" i="6"/>
  <c r="Y27" i="6" s="1"/>
  <c r="AF114" i="10"/>
  <c r="AG114" i="10" s="1"/>
  <c r="AF14" i="11"/>
  <c r="AG14" i="11" s="1"/>
  <c r="AF157" i="8"/>
  <c r="AG157" i="8" s="1"/>
  <c r="AB110" i="10"/>
  <c r="AC110" i="10" s="1"/>
  <c r="AF184" i="10"/>
  <c r="AG184" i="10" s="1"/>
  <c r="AJ127" i="8"/>
  <c r="X3" i="8"/>
  <c r="AJ139" i="8"/>
  <c r="AB139" i="8"/>
  <c r="AC139" i="8" s="1"/>
  <c r="AF115" i="10"/>
  <c r="AG115" i="10" s="1"/>
  <c r="AF115" i="9"/>
  <c r="AG115" i="9" s="1"/>
  <c r="AB113" i="8"/>
  <c r="AC113" i="8" s="1"/>
  <c r="AF11" i="9"/>
  <c r="AG11" i="9" s="1"/>
  <c r="X81" i="8"/>
  <c r="Y81" i="8" s="1"/>
  <c r="AF18" i="8"/>
  <c r="AG18" i="8" s="1"/>
  <c r="X102" i="10"/>
  <c r="Y102" i="10" s="1"/>
  <c r="AJ97" i="11"/>
  <c r="X88" i="8"/>
  <c r="Y88" i="8" s="1"/>
  <c r="AF39" i="9"/>
  <c r="AG39" i="9" s="1"/>
  <c r="X28" i="6"/>
  <c r="Y28" i="6" s="1"/>
  <c r="X59" i="10"/>
  <c r="Y59" i="10" s="1"/>
  <c r="X39" i="9"/>
  <c r="Y39" i="9" s="1"/>
  <c r="AF95" i="9"/>
  <c r="AG95" i="9" s="1"/>
  <c r="AF139" i="8"/>
  <c r="AG139" i="8" s="1"/>
  <c r="X95" i="9"/>
  <c r="Y95" i="9" s="1"/>
  <c r="X115" i="10"/>
  <c r="Y115" i="10" s="1"/>
  <c r="AJ62" i="6"/>
  <c r="AB57" i="11"/>
  <c r="AC57" i="11" s="1"/>
  <c r="X93" i="11"/>
  <c r="Y93" i="11" s="1"/>
  <c r="AJ59" i="10"/>
  <c r="X42" i="8"/>
  <c r="Y42" i="8" s="1"/>
  <c r="AB115" i="10"/>
  <c r="AC115" i="10" s="1"/>
  <c r="AB91" i="10"/>
  <c r="AC91" i="10" s="1"/>
  <c r="AF174" i="10"/>
  <c r="AG174" i="10" s="1"/>
  <c r="X58" i="10"/>
  <c r="Y58" i="10" s="1"/>
  <c r="AJ58" i="10"/>
  <c r="AF100" i="10"/>
  <c r="AG100" i="10" s="1"/>
  <c r="AJ65" i="10"/>
  <c r="AJ174" i="10"/>
  <c r="X50" i="10"/>
  <c r="Y50" i="10" s="1"/>
  <c r="X133" i="10"/>
  <c r="Y133" i="10" s="1"/>
  <c r="AF91" i="10"/>
  <c r="AG91" i="10" s="1"/>
  <c r="X91" i="10"/>
  <c r="Y91" i="10" s="1"/>
  <c r="AJ115" i="10"/>
  <c r="AB68" i="10"/>
  <c r="AC68" i="10" s="1"/>
  <c r="AB161" i="10"/>
  <c r="AC161" i="10" s="1"/>
  <c r="X174" i="10"/>
  <c r="Y174" i="10" s="1"/>
  <c r="X70" i="10"/>
  <c r="Y70" i="10" s="1"/>
  <c r="AJ177" i="10"/>
  <c r="AJ153" i="10"/>
  <c r="X122" i="10"/>
  <c r="Y122" i="10" s="1"/>
  <c r="X47" i="10"/>
  <c r="Y47" i="10" s="1"/>
  <c r="AB19" i="10"/>
  <c r="AC19" i="10" s="1"/>
  <c r="AB65" i="10"/>
  <c r="AC65" i="10" s="1"/>
  <c r="AB58" i="10"/>
  <c r="AC58" i="10" s="1"/>
  <c r="AJ5" i="8"/>
  <c r="AF110" i="10"/>
  <c r="AG110" i="10" s="1"/>
  <c r="X4" i="8"/>
  <c r="AB177" i="10"/>
  <c r="AC177" i="10" s="1"/>
  <c r="AJ7" i="10"/>
  <c r="AF4" i="8"/>
  <c r="AF5" i="8"/>
  <c r="AJ2" i="4"/>
  <c r="AJ4" i="8"/>
  <c r="AB139" i="10"/>
  <c r="AC139" i="10" s="1"/>
  <c r="AF38" i="10"/>
  <c r="AG38" i="10" s="1"/>
  <c r="AJ89" i="10"/>
  <c r="AF120" i="10"/>
  <c r="AG120" i="10" s="1"/>
  <c r="AJ20" i="10"/>
  <c r="AB184" i="10"/>
  <c r="AC184" i="10" s="1"/>
  <c r="AB153" i="10"/>
  <c r="AC153" i="10" s="1"/>
  <c r="AJ19" i="10"/>
  <c r="X94" i="10"/>
  <c r="Y94" i="10" s="1"/>
  <c r="AF122" i="10"/>
  <c r="AG122" i="10" s="1"/>
  <c r="AJ87" i="10"/>
  <c r="AB149" i="10"/>
  <c r="AC149" i="10" s="1"/>
  <c r="V2" i="4"/>
  <c r="I2" i="4"/>
  <c r="AD2" i="4"/>
  <c r="AJ94" i="10"/>
  <c r="AF47" i="10"/>
  <c r="AG47" i="10" s="1"/>
  <c r="X110" i="10"/>
  <c r="Y110" i="10" s="1"/>
  <c r="AF87" i="10"/>
  <c r="AG87" i="10" s="1"/>
  <c r="X87" i="10"/>
  <c r="Y87" i="10" s="1"/>
  <c r="AJ184" i="10"/>
  <c r="AF20" i="10"/>
  <c r="AG20" i="10" s="1"/>
  <c r="AC2" i="4"/>
  <c r="AJ40" i="10"/>
  <c r="X40" i="10"/>
  <c r="Y40" i="10" s="1"/>
  <c r="X120" i="10"/>
  <c r="Y120" i="10" s="1"/>
  <c r="AF40" i="10"/>
  <c r="AG40" i="10" s="1"/>
  <c r="AJ147" i="10"/>
  <c r="X20" i="10"/>
  <c r="Y20" i="10" s="1"/>
  <c r="AF15" i="10"/>
  <c r="AG15" i="10" s="1"/>
  <c r="AB87" i="10"/>
  <c r="AC87" i="10" s="1"/>
  <c r="AB178" i="10"/>
  <c r="AC178" i="10" s="1"/>
  <c r="AF153" i="10"/>
  <c r="AG153" i="10" s="1"/>
  <c r="S2" i="4"/>
  <c r="AF2" i="4"/>
  <c r="AJ122" i="10"/>
  <c r="X19" i="10"/>
  <c r="Y19" i="10" s="1"/>
  <c r="X139" i="10"/>
  <c r="Y139" i="10" s="1"/>
  <c r="X180" i="10"/>
  <c r="Y180" i="10" s="1"/>
  <c r="AF19" i="10"/>
  <c r="AG19" i="10" s="1"/>
  <c r="Q2" i="4"/>
  <c r="AE2" i="4"/>
  <c r="AB120" i="10"/>
  <c r="AC120" i="10" s="1"/>
  <c r="AB122" i="10"/>
  <c r="AC122" i="10" s="1"/>
  <c r="AJ110" i="10"/>
  <c r="AJ139" i="10"/>
  <c r="AB47" i="10"/>
  <c r="AC47" i="10" s="1"/>
  <c r="AB15" i="10"/>
  <c r="AC15" i="10" s="1"/>
  <c r="Z2" i="4"/>
  <c r="AH2" i="4"/>
  <c r="AJ48" i="10"/>
  <c r="AB70" i="10"/>
  <c r="AC70" i="10" s="1"/>
  <c r="X7" i="10"/>
  <c r="Y7" i="10" s="1"/>
  <c r="AF7" i="10"/>
  <c r="AG7" i="10" s="1"/>
  <c r="X15" i="10"/>
  <c r="Y15" i="10" s="1"/>
  <c r="X48" i="10"/>
  <c r="Y48" i="10" s="1"/>
  <c r="Y2" i="4"/>
  <c r="AG2" i="4"/>
  <c r="AJ70" i="10"/>
  <c r="X147" i="10"/>
  <c r="Y147" i="10" s="1"/>
  <c r="AF147" i="10"/>
  <c r="AG147" i="10" s="1"/>
  <c r="X171" i="10"/>
  <c r="Y171" i="10" s="1"/>
  <c r="AB40" i="10"/>
  <c r="AC40" i="10" s="1"/>
  <c r="AB147" i="10"/>
  <c r="AC147" i="10" s="1"/>
  <c r="AB7" i="10"/>
  <c r="AC7" i="10" s="1"/>
  <c r="AJ15" i="10"/>
  <c r="AA2" i="4"/>
  <c r="AF94" i="10"/>
  <c r="AG94" i="10" s="1"/>
  <c r="AB48" i="10"/>
  <c r="AC48" i="10" s="1"/>
  <c r="AJ171" i="10"/>
  <c r="X104" i="10"/>
  <c r="Y104" i="10" s="1"/>
  <c r="X34" i="10"/>
  <c r="Y34" i="10" s="1"/>
  <c r="X8" i="10"/>
  <c r="Y8" i="10" s="1"/>
  <c r="AF170" i="10"/>
  <c r="AG170" i="10" s="1"/>
  <c r="X184" i="10"/>
  <c r="Y184" i="10" s="1"/>
  <c r="AB114" i="10"/>
  <c r="AC114" i="10" s="1"/>
  <c r="AF89" i="10"/>
  <c r="AG89" i="10" s="1"/>
  <c r="X153" i="10"/>
  <c r="Y153" i="10" s="1"/>
  <c r="AJ7" i="8"/>
  <c r="AB69" i="8"/>
  <c r="AC69" i="8" s="1"/>
  <c r="X89" i="9"/>
  <c r="Y89" i="9" s="1"/>
  <c r="AB136" i="6"/>
  <c r="AC136" i="6" s="1"/>
  <c r="AB138" i="8"/>
  <c r="AC138" i="8" s="1"/>
  <c r="AF119" i="11"/>
  <c r="AG119" i="11" s="1"/>
  <c r="AJ19" i="6"/>
  <c r="AF89" i="6"/>
  <c r="AG89" i="6" s="1"/>
  <c r="AB157" i="9"/>
  <c r="AC157" i="9" s="1"/>
  <c r="AF24" i="8"/>
  <c r="AG24" i="8" s="1"/>
  <c r="AF139" i="10"/>
  <c r="AG139" i="10" s="1"/>
  <c r="AF82" i="8"/>
  <c r="AG82" i="8" s="1"/>
  <c r="AB24" i="11"/>
  <c r="AC24" i="11" s="1"/>
  <c r="X171" i="9"/>
  <c r="Y171" i="9" s="1"/>
  <c r="AF27" i="10"/>
  <c r="AG27" i="10" s="1"/>
  <c r="AJ120" i="10"/>
  <c r="AF130" i="9"/>
  <c r="AG130" i="9" s="1"/>
  <c r="AB44" i="11"/>
  <c r="AC44" i="11" s="1"/>
  <c r="AF3" i="9"/>
  <c r="X98" i="8"/>
  <c r="Y98" i="8" s="1"/>
  <c r="AJ35" i="6"/>
  <c r="AB89" i="10"/>
  <c r="AC89" i="10" s="1"/>
  <c r="AF157" i="9"/>
  <c r="AG157" i="9" s="1"/>
  <c r="AF119" i="8"/>
  <c r="AG119" i="8" s="1"/>
  <c r="AF63" i="11"/>
  <c r="AG63" i="11" s="1"/>
  <c r="AJ37" i="6"/>
  <c r="AB96" i="6"/>
  <c r="AC96" i="6" s="1"/>
  <c r="X80" i="9"/>
  <c r="Y80" i="9" s="1"/>
  <c r="X86" i="8"/>
  <c r="Y86" i="8" s="1"/>
  <c r="AB15" i="6"/>
  <c r="AF70" i="10"/>
  <c r="AG70" i="10" s="1"/>
  <c r="AB34" i="6"/>
  <c r="AC34" i="6" s="1"/>
  <c r="AJ106" i="6"/>
  <c r="AB66" i="10"/>
  <c r="AC66" i="10" s="1"/>
  <c r="X114" i="10"/>
  <c r="Y114" i="10" s="1"/>
  <c r="X140" i="9"/>
  <c r="Y140" i="9" s="1"/>
  <c r="AJ150" i="8"/>
  <c r="X130" i="8"/>
  <c r="Y130" i="8" s="1"/>
  <c r="AJ57" i="8"/>
  <c r="AJ24" i="11"/>
  <c r="X124" i="8"/>
  <c r="Y124" i="8" s="1"/>
  <c r="AF171" i="9"/>
  <c r="AG171" i="9" s="1"/>
  <c r="X109" i="10"/>
  <c r="Y109" i="10" s="1"/>
  <c r="AB13" i="10"/>
  <c r="AC13" i="10" s="1"/>
  <c r="X177" i="10"/>
  <c r="Y177" i="10" s="1"/>
  <c r="X172" i="10"/>
  <c r="Y172" i="10" s="1"/>
  <c r="AB146" i="10"/>
  <c r="AC146" i="10" s="1"/>
  <c r="AF52" i="10"/>
  <c r="AG52" i="10" s="1"/>
  <c r="AB99" i="10"/>
  <c r="AC99" i="10" s="1"/>
  <c r="AB133" i="10"/>
  <c r="AC133" i="10" s="1"/>
  <c r="AB27" i="10"/>
  <c r="AC27" i="10" s="1"/>
  <c r="X99" i="10"/>
  <c r="Y99" i="10" s="1"/>
  <c r="AJ86" i="9"/>
  <c r="AF86" i="9"/>
  <c r="AG86" i="9" s="1"/>
  <c r="AB86" i="9"/>
  <c r="AC86" i="9" s="1"/>
  <c r="X86" i="9"/>
  <c r="Y86" i="9" s="1"/>
  <c r="X129" i="6"/>
  <c r="Y129" i="6" s="1"/>
  <c r="AJ129" i="6"/>
  <c r="AB129" i="6"/>
  <c r="AC129" i="6" s="1"/>
  <c r="AF129" i="6"/>
  <c r="AG129" i="6" s="1"/>
  <c r="AJ129" i="10"/>
  <c r="X129" i="10"/>
  <c r="Y129" i="10" s="1"/>
  <c r="AF129" i="10"/>
  <c r="AG129" i="10" s="1"/>
  <c r="AB129" i="10"/>
  <c r="AC129" i="10" s="1"/>
  <c r="AB2" i="10"/>
  <c r="X2" i="10"/>
  <c r="AJ2" i="10"/>
  <c r="AF2" i="10"/>
  <c r="AB18" i="6"/>
  <c r="AC18" i="6" s="1"/>
  <c r="AF18" i="6"/>
  <c r="AG18" i="6" s="1"/>
  <c r="AJ18" i="6"/>
  <c r="X18" i="6"/>
  <c r="Y18" i="6" s="1"/>
  <c r="AF71" i="10"/>
  <c r="AG71" i="10" s="1"/>
  <c r="X71" i="10"/>
  <c r="Y71" i="10" s="1"/>
  <c r="AB71" i="10"/>
  <c r="AC71" i="10" s="1"/>
  <c r="AJ71" i="10"/>
  <c r="AF183" i="10"/>
  <c r="AG183" i="10" s="1"/>
  <c r="AJ183" i="10"/>
  <c r="X183" i="10"/>
  <c r="Y183" i="10" s="1"/>
  <c r="AB183" i="10"/>
  <c r="AC183" i="10" s="1"/>
  <c r="AJ159" i="8"/>
  <c r="X159" i="8"/>
  <c r="Y159" i="8" s="1"/>
  <c r="AB159" i="8"/>
  <c r="AC159" i="8" s="1"/>
  <c r="AF159" i="8"/>
  <c r="AG159" i="8" s="1"/>
  <c r="AB27" i="8"/>
  <c r="AC27" i="8" s="1"/>
  <c r="X27" i="8"/>
  <c r="Y27" i="8" s="1"/>
  <c r="AJ27" i="8"/>
  <c r="AF27" i="8"/>
  <c r="AG27" i="8" s="1"/>
  <c r="AF126" i="6"/>
  <c r="AG126" i="6" s="1"/>
  <c r="AB126" i="6"/>
  <c r="AC126" i="6" s="1"/>
  <c r="X126" i="6"/>
  <c r="Y126" i="6" s="1"/>
  <c r="AJ126" i="6"/>
  <c r="X109" i="6"/>
  <c r="Y109" i="6" s="1"/>
  <c r="AJ109" i="6"/>
  <c r="AB109" i="6"/>
  <c r="AC109" i="6" s="1"/>
  <c r="AF109" i="6"/>
  <c r="AG109" i="6" s="1"/>
  <c r="AB115" i="8"/>
  <c r="AC115" i="8" s="1"/>
  <c r="AJ115" i="8"/>
  <c r="X115" i="8"/>
  <c r="Y115" i="8" s="1"/>
  <c r="AF115" i="8"/>
  <c r="AG115" i="8" s="1"/>
  <c r="AF169" i="10"/>
  <c r="AG169" i="10" s="1"/>
  <c r="AB169" i="10"/>
  <c r="AC169" i="10" s="1"/>
  <c r="X169" i="10"/>
  <c r="Y169" i="10" s="1"/>
  <c r="AJ169" i="10"/>
  <c r="X24" i="10"/>
  <c r="Y24" i="10" s="1"/>
  <c r="AB24" i="10"/>
  <c r="AC24" i="10" s="1"/>
  <c r="AF24" i="10"/>
  <c r="AG24" i="10" s="1"/>
  <c r="AJ24" i="10"/>
  <c r="AF140" i="6"/>
  <c r="AG140" i="6" s="1"/>
  <c r="X140" i="6"/>
  <c r="Y140" i="6" s="1"/>
  <c r="AJ140" i="6"/>
  <c r="AB140" i="6"/>
  <c r="AC140" i="6" s="1"/>
  <c r="AB120" i="6"/>
  <c r="AC120" i="6" s="1"/>
  <c r="AJ120" i="6"/>
  <c r="AF120" i="6"/>
  <c r="AG120" i="6" s="1"/>
  <c r="X120" i="6"/>
  <c r="Y120" i="6" s="1"/>
  <c r="AF116" i="8"/>
  <c r="AG116" i="8" s="1"/>
  <c r="AJ116" i="8"/>
  <c r="AB116" i="8"/>
  <c r="AC116" i="8" s="1"/>
  <c r="X116" i="8"/>
  <c r="Y116" i="8" s="1"/>
  <c r="AF10" i="6"/>
  <c r="AB10" i="6"/>
  <c r="AJ10" i="6"/>
  <c r="AB82" i="9"/>
  <c r="AC82" i="9" s="1"/>
  <c r="AJ82" i="9"/>
  <c r="X82" i="9"/>
  <c r="Y82" i="9" s="1"/>
  <c r="AF82" i="9"/>
  <c r="AG82" i="9" s="1"/>
  <c r="AF8" i="9"/>
  <c r="AJ8" i="9"/>
  <c r="AB8" i="9"/>
  <c r="X8" i="9"/>
  <c r="AB28" i="8"/>
  <c r="AC28" i="8" s="1"/>
  <c r="AJ28" i="8"/>
  <c r="X28" i="8"/>
  <c r="Y28" i="8" s="1"/>
  <c r="AF28" i="8"/>
  <c r="AG28" i="8" s="1"/>
  <c r="AF101" i="8"/>
  <c r="AG101" i="8" s="1"/>
  <c r="AJ101" i="8"/>
  <c r="X101" i="8"/>
  <c r="Y101" i="8" s="1"/>
  <c r="AB101" i="8"/>
  <c r="AC101" i="8" s="1"/>
  <c r="X175" i="9"/>
  <c r="Y175" i="9" s="1"/>
  <c r="AJ175" i="9"/>
  <c r="AB175" i="9"/>
  <c r="AC175" i="9" s="1"/>
  <c r="AF175" i="9"/>
  <c r="AG175" i="9" s="1"/>
  <c r="AJ137" i="11"/>
  <c r="AB137" i="11"/>
  <c r="AC137" i="11" s="1"/>
  <c r="X137" i="11"/>
  <c r="Y137" i="11" s="1"/>
  <c r="AF137" i="11"/>
  <c r="AG137" i="11" s="1"/>
  <c r="AF8" i="11"/>
  <c r="AG8" i="11" s="1"/>
  <c r="AJ8" i="11"/>
  <c r="X8" i="11"/>
  <c r="Y8" i="11" s="1"/>
  <c r="AB8" i="11"/>
  <c r="AC8" i="11" s="1"/>
  <c r="AJ66" i="9"/>
  <c r="X66" i="9"/>
  <c r="Y66" i="9" s="1"/>
  <c r="AB66" i="9"/>
  <c r="AC66" i="9" s="1"/>
  <c r="AJ27" i="6"/>
  <c r="AB132" i="10"/>
  <c r="AC132" i="10" s="1"/>
  <c r="AF132" i="10"/>
  <c r="AG132" i="10" s="1"/>
  <c r="AJ132" i="10"/>
  <c r="X132" i="10"/>
  <c r="Y132" i="10" s="1"/>
  <c r="AJ152" i="8"/>
  <c r="X152" i="8"/>
  <c r="Y152" i="8" s="1"/>
  <c r="AF152" i="8"/>
  <c r="AG152" i="8" s="1"/>
  <c r="AB152" i="8"/>
  <c r="AC152" i="8" s="1"/>
  <c r="AF36" i="9"/>
  <c r="AG36" i="9" s="1"/>
  <c r="AB36" i="9"/>
  <c r="AC36" i="9" s="1"/>
  <c r="X36" i="9"/>
  <c r="Y36" i="9" s="1"/>
  <c r="AJ36" i="9"/>
  <c r="X178" i="10"/>
  <c r="Y178" i="10" s="1"/>
  <c r="AF161" i="10"/>
  <c r="AG161" i="10" s="1"/>
  <c r="AB117" i="11"/>
  <c r="AC117" i="11" s="1"/>
  <c r="X117" i="11"/>
  <c r="Y117" i="11" s="1"/>
  <c r="AF117" i="11"/>
  <c r="AG117" i="11" s="1"/>
  <c r="AJ117" i="11"/>
  <c r="AB93" i="6"/>
  <c r="AC93" i="6" s="1"/>
  <c r="AF93" i="6"/>
  <c r="AG93" i="6" s="1"/>
  <c r="AJ93" i="6"/>
  <c r="X93" i="6"/>
  <c r="Y93" i="6" s="1"/>
  <c r="AB65" i="8"/>
  <c r="AC65" i="8" s="1"/>
  <c r="AJ65" i="8"/>
  <c r="X65" i="8"/>
  <c r="Y65" i="8" s="1"/>
  <c r="AF65" i="8"/>
  <c r="AG65" i="8" s="1"/>
  <c r="X105" i="11"/>
  <c r="Y105" i="11" s="1"/>
  <c r="AF105" i="11"/>
  <c r="AG105" i="11" s="1"/>
  <c r="AB105" i="11"/>
  <c r="AC105" i="11" s="1"/>
  <c r="AJ105" i="11"/>
  <c r="AF137" i="10"/>
  <c r="AG137" i="10" s="1"/>
  <c r="X137" i="10"/>
  <c r="Y137" i="10" s="1"/>
  <c r="AJ137" i="10"/>
  <c r="AB137" i="10"/>
  <c r="AC137" i="10" s="1"/>
  <c r="X26" i="11"/>
  <c r="Y26" i="11" s="1"/>
  <c r="AF26" i="11"/>
  <c r="AG26" i="11" s="1"/>
  <c r="AB26" i="11"/>
  <c r="AC26" i="11" s="1"/>
  <c r="AJ26" i="11"/>
  <c r="X84" i="9"/>
  <c r="Y84" i="9" s="1"/>
  <c r="AB84" i="9"/>
  <c r="AC84" i="9" s="1"/>
  <c r="AF84" i="9"/>
  <c r="AG84" i="9" s="1"/>
  <c r="AB87" i="11"/>
  <c r="AC87" i="11" s="1"/>
  <c r="AJ87" i="11"/>
  <c r="AF87" i="11"/>
  <c r="AG87" i="11" s="1"/>
  <c r="X87" i="11"/>
  <c r="Y87" i="11" s="1"/>
  <c r="AJ179" i="10"/>
  <c r="X179" i="10"/>
  <c r="Y179" i="10" s="1"/>
  <c r="AB179" i="10"/>
  <c r="AC179" i="10" s="1"/>
  <c r="AF179" i="10"/>
  <c r="AG179" i="10" s="1"/>
  <c r="AJ39" i="8"/>
  <c r="AB39" i="8"/>
  <c r="AC39" i="8" s="1"/>
  <c r="AF39" i="8"/>
  <c r="AG39" i="8" s="1"/>
  <c r="X39" i="8"/>
  <c r="Y39" i="8" s="1"/>
  <c r="AF125" i="10"/>
  <c r="AG125" i="10" s="1"/>
  <c r="AB125" i="10"/>
  <c r="AC125" i="10" s="1"/>
  <c r="AJ125" i="10"/>
  <c r="X125" i="10"/>
  <c r="Y125" i="10" s="1"/>
  <c r="X72" i="10"/>
  <c r="Y72" i="10" s="1"/>
  <c r="AF72" i="10"/>
  <c r="AG72" i="10" s="1"/>
  <c r="AB72" i="10"/>
  <c r="AC72" i="10" s="1"/>
  <c r="AJ72" i="10"/>
  <c r="AF6" i="6"/>
  <c r="AJ6" i="6"/>
  <c r="AB6" i="6"/>
  <c r="X6" i="6"/>
  <c r="AF15" i="9"/>
  <c r="AG15" i="9" s="1"/>
  <c r="X15" i="9"/>
  <c r="Y15" i="9" s="1"/>
  <c r="AJ15" i="9"/>
  <c r="AB15" i="9"/>
  <c r="AC15" i="9" s="1"/>
  <c r="X46" i="10"/>
  <c r="Y46" i="10" s="1"/>
  <c r="AF46" i="10"/>
  <c r="AG46" i="10" s="1"/>
  <c r="AJ46" i="10"/>
  <c r="AB46" i="10"/>
  <c r="AC46" i="10" s="1"/>
  <c r="AF98" i="10"/>
  <c r="AG98" i="10" s="1"/>
  <c r="AB98" i="10"/>
  <c r="AC98" i="10" s="1"/>
  <c r="X98" i="10"/>
  <c r="Y98" i="10" s="1"/>
  <c r="AJ98" i="10"/>
  <c r="X44" i="10"/>
  <c r="Y44" i="10" s="1"/>
  <c r="AF44" i="10"/>
  <c r="AG44" i="10" s="1"/>
  <c r="AB44" i="10"/>
  <c r="AC44" i="10" s="1"/>
  <c r="AJ44" i="10"/>
  <c r="AB22" i="11"/>
  <c r="AC22" i="11" s="1"/>
  <c r="X22" i="11"/>
  <c r="Y22" i="11" s="1"/>
  <c r="AJ22" i="11"/>
  <c r="AF22" i="11"/>
  <c r="AG22" i="11" s="1"/>
  <c r="AB155" i="10"/>
  <c r="AC155" i="10" s="1"/>
  <c r="AJ155" i="10"/>
  <c r="X155" i="10"/>
  <c r="Y155" i="10" s="1"/>
  <c r="AF155" i="10"/>
  <c r="AG155" i="10" s="1"/>
  <c r="AJ71" i="11"/>
  <c r="AB71" i="11"/>
  <c r="AC71" i="11" s="1"/>
  <c r="X71" i="11"/>
  <c r="Y71" i="11" s="1"/>
  <c r="AF71" i="11"/>
  <c r="AG71" i="11" s="1"/>
  <c r="AF67" i="10"/>
  <c r="AG67" i="10" s="1"/>
  <c r="AB67" i="10"/>
  <c r="AC67" i="10" s="1"/>
  <c r="AJ67" i="10"/>
  <c r="X67" i="10"/>
  <c r="Y67" i="10" s="1"/>
  <c r="X87" i="9"/>
  <c r="Y87" i="9" s="1"/>
  <c r="AJ87" i="9"/>
  <c r="AB87" i="9"/>
  <c r="AC87" i="9" s="1"/>
  <c r="AF87" i="9"/>
  <c r="AG87" i="9" s="1"/>
  <c r="AJ54" i="10"/>
  <c r="AB54" i="10"/>
  <c r="AC54" i="10" s="1"/>
  <c r="AF54" i="10"/>
  <c r="AG54" i="10" s="1"/>
  <c r="X54" i="10"/>
  <c r="Y54" i="10" s="1"/>
  <c r="AJ96" i="11"/>
  <c r="X96" i="11"/>
  <c r="Y96" i="11" s="1"/>
  <c r="AF96" i="11"/>
  <c r="AG96" i="11" s="1"/>
  <c r="AB96" i="11"/>
  <c r="AC96" i="11" s="1"/>
  <c r="Q112" i="11" a="1"/>
  <c r="Q112" i="11" s="1"/>
  <c r="R112" i="11" s="1"/>
  <c r="W112" i="11" a="1"/>
  <c r="W112" i="11" s="1"/>
  <c r="AE112" i="11" a="1"/>
  <c r="AE112" i="11" s="1"/>
  <c r="AA112" i="11" a="1"/>
  <c r="AA112" i="11" s="1"/>
  <c r="AI112" i="11" a="1"/>
  <c r="AI112" i="11" s="1"/>
  <c r="AK112" i="11" s="1"/>
  <c r="AI110" i="6" a="1"/>
  <c r="AI110" i="6" s="1"/>
  <c r="AK110" i="6" s="1"/>
  <c r="AA110" i="6" a="1"/>
  <c r="AA110" i="6" s="1"/>
  <c r="Q110" i="6" a="1"/>
  <c r="Q110" i="6" s="1"/>
  <c r="R110" i="6" s="1"/>
  <c r="AE110" i="6" a="1"/>
  <c r="AE110" i="6" s="1"/>
  <c r="W110" i="6" a="1"/>
  <c r="W110" i="6" s="1"/>
  <c r="AI170" i="10" a="1"/>
  <c r="AI170" i="10" s="1"/>
  <c r="AK170" i="10" s="1"/>
  <c r="W170" i="10" a="1"/>
  <c r="W170" i="10" s="1"/>
  <c r="AE170" i="10" a="1"/>
  <c r="AE170" i="10" s="1"/>
  <c r="Q170" i="10" a="1"/>
  <c r="Q170" i="10" s="1"/>
  <c r="R170" i="10" s="1"/>
  <c r="AA170" i="10" a="1"/>
  <c r="AA170" i="10" s="1"/>
  <c r="Q14" i="6" a="1"/>
  <c r="Q14" i="6" s="1"/>
  <c r="AE14" i="6" a="1"/>
  <c r="AE14" i="6" s="1"/>
  <c r="AI14" i="6" a="1"/>
  <c r="AI14" i="6" s="1"/>
  <c r="AA14" i="6" a="1"/>
  <c r="AA14" i="6" s="1"/>
  <c r="W14" i="6" a="1"/>
  <c r="W14" i="6" s="1"/>
  <c r="AA135" i="8" a="1"/>
  <c r="AA135" i="8" s="1"/>
  <c r="Q135" i="8" a="1"/>
  <c r="Q135" i="8" s="1"/>
  <c r="R135" i="8" s="1"/>
  <c r="W135" i="8" a="1"/>
  <c r="W135" i="8" s="1"/>
  <c r="AI135" i="8" a="1"/>
  <c r="AI135" i="8" s="1"/>
  <c r="AK135" i="8" s="1"/>
  <c r="AE135" i="8" a="1"/>
  <c r="AE135" i="8" s="1"/>
  <c r="Q126" i="10" a="1"/>
  <c r="Q126" i="10" s="1"/>
  <c r="R126" i="10" s="1"/>
  <c r="AI126" i="10" a="1"/>
  <c r="AI126" i="10" s="1"/>
  <c r="AK126" i="10" s="1"/>
  <c r="W126" i="10" a="1"/>
  <c r="W126" i="10" s="1"/>
  <c r="AE126" i="10" a="1"/>
  <c r="AE126" i="10" s="1"/>
  <c r="AA126" i="10" a="1"/>
  <c r="AA126" i="10" s="1"/>
  <c r="AA12" i="8" a="1"/>
  <c r="AA12" i="8" s="1"/>
  <c r="AI12" i="8" a="1"/>
  <c r="AI12" i="8" s="1"/>
  <c r="AK12" i="8" s="1"/>
  <c r="AE12" i="8" a="1"/>
  <c r="AE12" i="8" s="1"/>
  <c r="Q12" i="8" a="1"/>
  <c r="Q12" i="8" s="1"/>
  <c r="R12" i="8" s="1"/>
  <c r="W12" i="8" a="1"/>
  <c r="W12" i="8" s="1"/>
  <c r="AE115" i="8" a="1"/>
  <c r="AE115" i="8" s="1"/>
  <c r="AI115" i="8" a="1"/>
  <c r="AI115" i="8" s="1"/>
  <c r="AK115" i="8" s="1"/>
  <c r="Q115" i="8" a="1"/>
  <c r="Q115" i="8" s="1"/>
  <c r="R115" i="8" s="1"/>
  <c r="W115" i="8" a="1"/>
  <c r="W115" i="8" s="1"/>
  <c r="AA115" i="8" a="1"/>
  <c r="AA115" i="8" s="1"/>
  <c r="W131" i="11" a="1"/>
  <c r="W131" i="11" s="1"/>
  <c r="AE131" i="11" a="1"/>
  <c r="AE131" i="11" s="1"/>
  <c r="AI131" i="11" a="1"/>
  <c r="AI131" i="11" s="1"/>
  <c r="AK131" i="11" s="1"/>
  <c r="Q131" i="11" a="1"/>
  <c r="Q131" i="11" s="1"/>
  <c r="R131" i="11" s="1"/>
  <c r="AA131" i="11" a="1"/>
  <c r="AA131" i="11" s="1"/>
  <c r="AE166" i="10" a="1"/>
  <c r="AE166" i="10" s="1"/>
  <c r="AI166" i="10" a="1"/>
  <c r="AI166" i="10" s="1"/>
  <c r="AK166" i="10" s="1"/>
  <c r="Q166" i="10" a="1"/>
  <c r="Q166" i="10" s="1"/>
  <c r="R166" i="10" s="1"/>
  <c r="AA166" i="10" a="1"/>
  <c r="AA166" i="10" s="1"/>
  <c r="W166" i="10" a="1"/>
  <c r="W166" i="10" s="1"/>
  <c r="AA58" i="10" a="1"/>
  <c r="AA58" i="10" s="1"/>
  <c r="AI58" i="10" a="1"/>
  <c r="AI58" i="10" s="1"/>
  <c r="AK58" i="10" s="1"/>
  <c r="Q58" i="10" a="1"/>
  <c r="Q58" i="10" s="1"/>
  <c r="R58" i="10" s="1"/>
  <c r="W58" i="10" a="1"/>
  <c r="W58" i="10" s="1"/>
  <c r="AE58" i="10" a="1"/>
  <c r="AE58" i="10" s="1"/>
  <c r="AI44" i="6" a="1"/>
  <c r="AI44" i="6" s="1"/>
  <c r="AK44" i="6" s="1"/>
  <c r="AA44" i="6" a="1"/>
  <c r="AA44" i="6" s="1"/>
  <c r="Q44" i="6" a="1"/>
  <c r="Q44" i="6" s="1"/>
  <c r="R44" i="6" s="1"/>
  <c r="W44" i="6" a="1"/>
  <c r="W44" i="6" s="1"/>
  <c r="AE44" i="6" a="1"/>
  <c r="AE44" i="6" s="1"/>
  <c r="AE49" i="6" a="1"/>
  <c r="AE49" i="6" s="1"/>
  <c r="AA49" i="6" a="1"/>
  <c r="AA49" i="6" s="1"/>
  <c r="AI49" i="6" a="1"/>
  <c r="AI49" i="6" s="1"/>
  <c r="AK49" i="6" s="1"/>
  <c r="Q49" i="6" a="1"/>
  <c r="Q49" i="6" s="1"/>
  <c r="R49" i="6" s="1"/>
  <c r="W49" i="6" a="1"/>
  <c r="W49" i="6" s="1"/>
  <c r="Q28" i="6" a="1"/>
  <c r="Q28" i="6" s="1"/>
  <c r="R28" i="6" s="1"/>
  <c r="AE28" i="6" a="1"/>
  <c r="AE28" i="6" s="1"/>
  <c r="AI28" i="6" a="1"/>
  <c r="AI28" i="6" s="1"/>
  <c r="AK28" i="6" s="1"/>
  <c r="AA28" i="6" a="1"/>
  <c r="AA28" i="6" s="1"/>
  <c r="W28" i="6" a="1"/>
  <c r="W28" i="6" s="1"/>
  <c r="AA30" i="8" a="1"/>
  <c r="AA30" i="8" s="1"/>
  <c r="Q30" i="8" a="1"/>
  <c r="Q30" i="8" s="1"/>
  <c r="R30" i="8" s="1"/>
  <c r="W30" i="8" a="1"/>
  <c r="W30" i="8" s="1"/>
  <c r="AI30" i="8" a="1"/>
  <c r="AI30" i="8" s="1"/>
  <c r="AK30" i="8" s="1"/>
  <c r="AE30" i="8" a="1"/>
  <c r="AE30" i="8" s="1"/>
  <c r="W101" i="9" a="1"/>
  <c r="W101" i="9" s="1"/>
  <c r="AE101" i="9" a="1"/>
  <c r="AE101" i="9" s="1"/>
  <c r="AI101" i="9" a="1"/>
  <c r="AI101" i="9" s="1"/>
  <c r="AK101" i="9" s="1"/>
  <c r="Q101" i="9" a="1"/>
  <c r="Q101" i="9" s="1"/>
  <c r="R101" i="9" s="1"/>
  <c r="AA101" i="9" a="1"/>
  <c r="AA101" i="9" s="1"/>
  <c r="W125" i="10" a="1"/>
  <c r="W125" i="10" s="1"/>
  <c r="AI125" i="10" a="1"/>
  <c r="AI125" i="10" s="1"/>
  <c r="AK125" i="10" s="1"/>
  <c r="AE125" i="10" a="1"/>
  <c r="AE125" i="10" s="1"/>
  <c r="Q125" i="10" a="1"/>
  <c r="Q125" i="10" s="1"/>
  <c r="R125" i="10" s="1"/>
  <c r="AA125" i="10" a="1"/>
  <c r="AA125" i="10" s="1"/>
  <c r="W89" i="10" a="1"/>
  <c r="W89" i="10" s="1"/>
  <c r="AA89" i="10" a="1"/>
  <c r="AA89" i="10" s="1"/>
  <c r="Q89" i="10" a="1"/>
  <c r="Q89" i="10" s="1"/>
  <c r="R89" i="10" s="1"/>
  <c r="AE89" i="10" a="1"/>
  <c r="AE89" i="10" s="1"/>
  <c r="AI89" i="10" a="1"/>
  <c r="AI89" i="10" s="1"/>
  <c r="AK89" i="10" s="1"/>
  <c r="AI74" i="10" a="1"/>
  <c r="AI74" i="10" s="1"/>
  <c r="AK74" i="10" s="1"/>
  <c r="AA74" i="10" a="1"/>
  <c r="AA74" i="10" s="1"/>
  <c r="Q74" i="10" a="1"/>
  <c r="Q74" i="10" s="1"/>
  <c r="R74" i="10" s="1"/>
  <c r="W74" i="10" a="1"/>
  <c r="W74" i="10" s="1"/>
  <c r="AE74" i="10" a="1"/>
  <c r="AE74" i="10" s="1"/>
  <c r="W112" i="6" a="1"/>
  <c r="W112" i="6" s="1"/>
  <c r="AI112" i="6" a="1"/>
  <c r="AI112" i="6" s="1"/>
  <c r="AK112" i="6" s="1"/>
  <c r="AA112" i="6" a="1"/>
  <c r="AA112" i="6" s="1"/>
  <c r="Q112" i="6" a="1"/>
  <c r="Q112" i="6" s="1"/>
  <c r="R112" i="6" s="1"/>
  <c r="AE112" i="6" a="1"/>
  <c r="AE112" i="6" s="1"/>
  <c r="AE107" i="6" a="1"/>
  <c r="AE107" i="6" s="1"/>
  <c r="W107" i="6" a="1"/>
  <c r="W107" i="6" s="1"/>
  <c r="AI107" i="6" a="1"/>
  <c r="AI107" i="6" s="1"/>
  <c r="AK107" i="6" s="1"/>
  <c r="AA107" i="6" a="1"/>
  <c r="AA107" i="6" s="1"/>
  <c r="Q107" i="6" a="1"/>
  <c r="Q107" i="6" s="1"/>
  <c r="R107" i="6" s="1"/>
  <c r="Q136" i="11" a="1"/>
  <c r="Q136" i="11" s="1"/>
  <c r="R136" i="11" s="1"/>
  <c r="W136" i="11" a="1"/>
  <c r="W136" i="11" s="1"/>
  <c r="AE136" i="11" a="1"/>
  <c r="AE136" i="11" s="1"/>
  <c r="AA136" i="11" a="1"/>
  <c r="AA136" i="11" s="1"/>
  <c r="AI136" i="11" a="1"/>
  <c r="AI136" i="11" s="1"/>
  <c r="AK136" i="11" s="1"/>
  <c r="W134" i="9" a="1"/>
  <c r="W134" i="9" s="1"/>
  <c r="AA134" i="9" a="1"/>
  <c r="AA134" i="9" s="1"/>
  <c r="Q134" i="9" a="1"/>
  <c r="Q134" i="9" s="1"/>
  <c r="R134" i="9" s="1"/>
  <c r="AI134" i="9" a="1"/>
  <c r="AI134" i="9" s="1"/>
  <c r="AK134" i="9" s="1"/>
  <c r="AE134" i="9" a="1"/>
  <c r="AE134" i="9" s="1"/>
  <c r="AI50" i="10" a="1"/>
  <c r="AI50" i="10" s="1"/>
  <c r="AK50" i="10" s="1"/>
  <c r="W50" i="10" a="1"/>
  <c r="W50" i="10" s="1"/>
  <c r="AE50" i="10" a="1"/>
  <c r="AE50" i="10" s="1"/>
  <c r="Q50" i="10" a="1"/>
  <c r="Q50" i="10" s="1"/>
  <c r="R50" i="10" s="1"/>
  <c r="AA50" i="10" a="1"/>
  <c r="AA50" i="10" s="1"/>
  <c r="AI91" i="10" a="1"/>
  <c r="AI91" i="10" s="1"/>
  <c r="AK91" i="10" s="1"/>
  <c r="W91" i="10" a="1"/>
  <c r="W91" i="10" s="1"/>
  <c r="AA91" i="10" a="1"/>
  <c r="AA91" i="10" s="1"/>
  <c r="Q91" i="10" a="1"/>
  <c r="Q91" i="10" s="1"/>
  <c r="R91" i="10" s="1"/>
  <c r="AE91" i="10" a="1"/>
  <c r="AE91" i="10" s="1"/>
  <c r="AA155" i="10" a="1"/>
  <c r="AA155" i="10" s="1"/>
  <c r="AI155" i="10" a="1"/>
  <c r="AI155" i="10" s="1"/>
  <c r="AK155" i="10" s="1"/>
  <c r="Q155" i="10" a="1"/>
  <c r="Q155" i="10" s="1"/>
  <c r="R155" i="10" s="1"/>
  <c r="W155" i="10" a="1"/>
  <c r="W155" i="10" s="1"/>
  <c r="AE155" i="10" a="1"/>
  <c r="AE155" i="10" s="1"/>
  <c r="AE129" i="6" a="1"/>
  <c r="AE129" i="6" s="1"/>
  <c r="AA129" i="6" a="1"/>
  <c r="AA129" i="6" s="1"/>
  <c r="AI129" i="6" a="1"/>
  <c r="AI129" i="6" s="1"/>
  <c r="AK129" i="6" s="1"/>
  <c r="Q129" i="6" a="1"/>
  <c r="Q129" i="6" s="1"/>
  <c r="R129" i="6" s="1"/>
  <c r="W129" i="6" a="1"/>
  <c r="W129" i="6" s="1"/>
  <c r="AA22" i="6" a="1"/>
  <c r="AA22" i="6" s="1"/>
  <c r="Q22" i="6" a="1"/>
  <c r="Q22" i="6" s="1"/>
  <c r="R22" i="6" s="1"/>
  <c r="AI22" i="6" a="1"/>
  <c r="AI22" i="6" s="1"/>
  <c r="AK22" i="6" s="1"/>
  <c r="AE22" i="6" a="1"/>
  <c r="AE22" i="6" s="1"/>
  <c r="W22" i="6" a="1"/>
  <c r="W22" i="6" s="1"/>
  <c r="Q121" i="6" a="1"/>
  <c r="Q121" i="6" s="1"/>
  <c r="R121" i="6" s="1"/>
  <c r="AE121" i="6" a="1"/>
  <c r="AE121" i="6" s="1"/>
  <c r="AA121" i="6" a="1"/>
  <c r="AA121" i="6" s="1"/>
  <c r="W121" i="6" a="1"/>
  <c r="W121" i="6" s="1"/>
  <c r="AI121" i="6" a="1"/>
  <c r="AI121" i="6" s="1"/>
  <c r="AK121" i="6" s="1"/>
  <c r="AE74" i="9" a="1"/>
  <c r="AE74" i="9" s="1"/>
  <c r="AI74" i="9" a="1"/>
  <c r="AI74" i="9" s="1"/>
  <c r="AK74" i="9" s="1"/>
  <c r="W74" i="9" a="1"/>
  <c r="W74" i="9" s="1"/>
  <c r="AA74" i="9" a="1"/>
  <c r="AA74" i="9" s="1"/>
  <c r="Q74" i="9" a="1"/>
  <c r="Q74" i="9" s="1"/>
  <c r="R74" i="9" s="1"/>
  <c r="W89" i="8" a="1"/>
  <c r="W89" i="8" s="1"/>
  <c r="AA89" i="8" a="1"/>
  <c r="AA89" i="8" s="1"/>
  <c r="AE89" i="8" a="1"/>
  <c r="AE89" i="8" s="1"/>
  <c r="AI89" i="8" a="1"/>
  <c r="AI89" i="8" s="1"/>
  <c r="AK89" i="8" s="1"/>
  <c r="Q89" i="8" a="1"/>
  <c r="Q89" i="8" s="1"/>
  <c r="R89" i="8" s="1"/>
  <c r="W107" i="10" a="1"/>
  <c r="W107" i="10" s="1"/>
  <c r="AE107" i="10" a="1"/>
  <c r="AE107" i="10" s="1"/>
  <c r="AA107" i="10" a="1"/>
  <c r="AA107" i="10" s="1"/>
  <c r="AI107" i="10" a="1"/>
  <c r="AI107" i="10" s="1"/>
  <c r="AK107" i="10" s="1"/>
  <c r="Q107" i="10" a="1"/>
  <c r="Q107" i="10" s="1"/>
  <c r="R107" i="10" s="1"/>
  <c r="W26" i="10" a="1"/>
  <c r="W26" i="10" s="1"/>
  <c r="AA26" i="10" a="1"/>
  <c r="AA26" i="10" s="1"/>
  <c r="AE26" i="10" a="1"/>
  <c r="AE26" i="10" s="1"/>
  <c r="AI26" i="10" a="1"/>
  <c r="AI26" i="10" s="1"/>
  <c r="AK26" i="10" s="1"/>
  <c r="Q26" i="10" a="1"/>
  <c r="Q26" i="10" s="1"/>
  <c r="R26" i="10" s="1"/>
  <c r="AE83" i="10" a="1"/>
  <c r="AE83" i="10" s="1"/>
  <c r="AA83" i="10" a="1"/>
  <c r="AA83" i="10" s="1"/>
  <c r="W83" i="10" a="1"/>
  <c r="W83" i="10" s="1"/>
  <c r="Q83" i="10" a="1"/>
  <c r="Q83" i="10" s="1"/>
  <c r="R83" i="10" s="1"/>
  <c r="AI83" i="10" a="1"/>
  <c r="AI83" i="10" s="1"/>
  <c r="AK83" i="10" s="1"/>
  <c r="W83" i="6" a="1"/>
  <c r="W83" i="6" s="1"/>
  <c r="AI83" i="6" a="1"/>
  <c r="AI83" i="6" s="1"/>
  <c r="AK83" i="6" s="1"/>
  <c r="AA83" i="6" a="1"/>
  <c r="AA83" i="6" s="1"/>
  <c r="Q83" i="6" a="1"/>
  <c r="Q83" i="6" s="1"/>
  <c r="R83" i="6" s="1"/>
  <c r="AE83" i="6" a="1"/>
  <c r="AE83" i="6" s="1"/>
  <c r="AE94" i="6" a="1"/>
  <c r="AE94" i="6" s="1"/>
  <c r="W94" i="6" a="1"/>
  <c r="W94" i="6" s="1"/>
  <c r="AA94" i="6" a="1"/>
  <c r="AA94" i="6" s="1"/>
  <c r="AI94" i="6" a="1"/>
  <c r="AI94" i="6" s="1"/>
  <c r="AK94" i="6" s="1"/>
  <c r="Q94" i="6" a="1"/>
  <c r="Q94" i="6" s="1"/>
  <c r="R94" i="6" s="1"/>
  <c r="AA8" i="11" a="1"/>
  <c r="AA8" i="11" s="1"/>
  <c r="AI8" i="11" a="1"/>
  <c r="AI8" i="11" s="1"/>
  <c r="AK8" i="11" s="1"/>
  <c r="W8" i="11" a="1"/>
  <c r="W8" i="11" s="1"/>
  <c r="AE8" i="11" a="1"/>
  <c r="AE8" i="11" s="1"/>
  <c r="Q8" i="11" a="1"/>
  <c r="Q8" i="11" s="1"/>
  <c r="R8" i="11" s="1"/>
  <c r="W123" i="8" a="1"/>
  <c r="W123" i="8" s="1"/>
  <c r="AA123" i="8" a="1"/>
  <c r="AA123" i="8" s="1"/>
  <c r="AE123" i="8" a="1"/>
  <c r="AE123" i="8" s="1"/>
  <c r="AI123" i="8" a="1"/>
  <c r="AI123" i="8" s="1"/>
  <c r="AK123" i="8" s="1"/>
  <c r="Q123" i="8" a="1"/>
  <c r="Q123" i="8" s="1"/>
  <c r="R123" i="8" s="1"/>
  <c r="AI143" i="10" a="1"/>
  <c r="AI143" i="10" s="1"/>
  <c r="AK143" i="10" s="1"/>
  <c r="W143" i="10" a="1"/>
  <c r="W143" i="10" s="1"/>
  <c r="AE143" i="10" a="1"/>
  <c r="AE143" i="10" s="1"/>
  <c r="Q143" i="10" a="1"/>
  <c r="Q143" i="10" s="1"/>
  <c r="R143" i="10" s="1"/>
  <c r="AA143" i="10" a="1"/>
  <c r="AA143" i="10" s="1"/>
  <c r="Q183" i="10" a="1"/>
  <c r="Q183" i="10" s="1"/>
  <c r="R183" i="10" s="1"/>
  <c r="AI183" i="10" a="1"/>
  <c r="AI183" i="10" s="1"/>
  <c r="AK183" i="10" s="1"/>
  <c r="W183" i="10" a="1"/>
  <c r="W183" i="10" s="1"/>
  <c r="AE183" i="10" a="1"/>
  <c r="AE183" i="10" s="1"/>
  <c r="AA183" i="10" a="1"/>
  <c r="AA183" i="10" s="1"/>
  <c r="Q128" i="10" a="1"/>
  <c r="Q128" i="10" s="1"/>
  <c r="R128" i="10" s="1"/>
  <c r="AA128" i="10" a="1"/>
  <c r="AA128" i="10" s="1"/>
  <c r="AI128" i="10" a="1"/>
  <c r="AI128" i="10" s="1"/>
  <c r="AK128" i="10" s="1"/>
  <c r="W128" i="10" a="1"/>
  <c r="W128" i="10" s="1"/>
  <c r="AE128" i="10" a="1"/>
  <c r="AE128" i="10" s="1"/>
  <c r="W37" i="6" a="1"/>
  <c r="W37" i="6" s="1"/>
  <c r="AI37" i="6" a="1"/>
  <c r="AI37" i="6" s="1"/>
  <c r="AK37" i="6" s="1"/>
  <c r="AA37" i="6" a="1"/>
  <c r="AA37" i="6" s="1"/>
  <c r="Q37" i="6" a="1"/>
  <c r="Q37" i="6" s="1"/>
  <c r="R37" i="6" s="1"/>
  <c r="AE37" i="6" a="1"/>
  <c r="AE37" i="6" s="1"/>
  <c r="AE57" i="6" a="1"/>
  <c r="AE57" i="6" s="1"/>
  <c r="W57" i="6" a="1"/>
  <c r="W57" i="6" s="1"/>
  <c r="AI57" i="6" a="1"/>
  <c r="AI57" i="6" s="1"/>
  <c r="AK57" i="6" s="1"/>
  <c r="AA57" i="6" a="1"/>
  <c r="AA57" i="6" s="1"/>
  <c r="Q57" i="6" a="1"/>
  <c r="Q57" i="6" s="1"/>
  <c r="R57" i="6" s="1"/>
  <c r="AA21" i="6" a="1"/>
  <c r="AA21" i="6" s="1"/>
  <c r="Q21" i="6" a="1"/>
  <c r="Q21" i="6" s="1"/>
  <c r="R21" i="6" s="1"/>
  <c r="AE21" i="6" a="1"/>
  <c r="AE21" i="6" s="1"/>
  <c r="W21" i="6" a="1"/>
  <c r="W21" i="6" s="1"/>
  <c r="AI21" i="6" a="1"/>
  <c r="AI21" i="6" s="1"/>
  <c r="AK21" i="6" s="1"/>
  <c r="AI97" i="9" a="1"/>
  <c r="AI97" i="9" s="1"/>
  <c r="AK97" i="9" s="1"/>
  <c r="Q97" i="9" a="1"/>
  <c r="Q97" i="9" s="1"/>
  <c r="R97" i="9" s="1"/>
  <c r="W97" i="9" a="1"/>
  <c r="W97" i="9" s="1"/>
  <c r="AE97" i="9" a="1"/>
  <c r="AE97" i="9" s="1"/>
  <c r="AA97" i="9" a="1"/>
  <c r="AA97" i="9" s="1"/>
  <c r="Q90" i="8" a="1"/>
  <c r="Q90" i="8" s="1"/>
  <c r="R90" i="8" s="1"/>
  <c r="AA90" i="8" a="1"/>
  <c r="AA90" i="8" s="1"/>
  <c r="AE90" i="8" a="1"/>
  <c r="AE90" i="8" s="1"/>
  <c r="W90" i="8" a="1"/>
  <c r="W90" i="8" s="1"/>
  <c r="AI90" i="8" a="1"/>
  <c r="AI90" i="8" s="1"/>
  <c r="AK90" i="8" s="1"/>
  <c r="Q163" i="10" a="1"/>
  <c r="Q163" i="10" s="1"/>
  <c r="R163" i="10" s="1"/>
  <c r="AA163" i="10" a="1"/>
  <c r="AA163" i="10" s="1"/>
  <c r="AI163" i="10" a="1"/>
  <c r="AI163" i="10" s="1"/>
  <c r="AK163" i="10" s="1"/>
  <c r="AE163" i="10" a="1"/>
  <c r="AE163" i="10" s="1"/>
  <c r="W163" i="10" a="1"/>
  <c r="W163" i="10" s="1"/>
  <c r="AI11" i="10" a="1"/>
  <c r="AI11" i="10" s="1"/>
  <c r="AK11" i="10" s="1"/>
  <c r="Q11" i="10" a="1"/>
  <c r="Q11" i="10" s="1"/>
  <c r="R11" i="10" s="1"/>
  <c r="W11" i="10" a="1"/>
  <c r="W11" i="10" s="1"/>
  <c r="AE11" i="10" a="1"/>
  <c r="AE11" i="10" s="1"/>
  <c r="AA11" i="10" a="1"/>
  <c r="AA11" i="10" s="1"/>
  <c r="AE109" i="10" a="1"/>
  <c r="AE109" i="10" s="1"/>
  <c r="Q109" i="10" a="1"/>
  <c r="Q109" i="10" s="1"/>
  <c r="R109" i="10" s="1"/>
  <c r="W109" i="10" a="1"/>
  <c r="W109" i="10" s="1"/>
  <c r="AI109" i="10" a="1"/>
  <c r="AI109" i="10" s="1"/>
  <c r="AK109" i="10" s="1"/>
  <c r="AA109" i="10" a="1"/>
  <c r="AA109" i="10" s="1"/>
  <c r="AA70" i="6" a="1"/>
  <c r="AA70" i="6" s="1"/>
  <c r="Q70" i="6" a="1"/>
  <c r="Q70" i="6" s="1"/>
  <c r="R70" i="6" s="1"/>
  <c r="AI70" i="6" a="1"/>
  <c r="AI70" i="6" s="1"/>
  <c r="AK70" i="6" s="1"/>
  <c r="AE70" i="6" a="1"/>
  <c r="AE70" i="6" s="1"/>
  <c r="W70" i="6" a="1"/>
  <c r="W70" i="6" s="1"/>
  <c r="W20" i="6" a="1"/>
  <c r="W20" i="6" s="1"/>
  <c r="AE20" i="6" a="1"/>
  <c r="AE20" i="6" s="1"/>
  <c r="AA20" i="6" a="1"/>
  <c r="AA20" i="6" s="1"/>
  <c r="Q20" i="6" a="1"/>
  <c r="Q20" i="6" s="1"/>
  <c r="R20" i="6" s="1"/>
  <c r="AI20" i="6" a="1"/>
  <c r="AI20" i="6" s="1"/>
  <c r="AK20" i="6" s="1"/>
  <c r="Q92" i="8" a="1"/>
  <c r="Q92" i="8" s="1"/>
  <c r="R92" i="8" s="1"/>
  <c r="W92" i="8" a="1"/>
  <c r="W92" i="8" s="1"/>
  <c r="AE92" i="8" a="1"/>
  <c r="AE92" i="8" s="1"/>
  <c r="AA92" i="8" a="1"/>
  <c r="AA92" i="8" s="1"/>
  <c r="AI92" i="8" a="1"/>
  <c r="AI92" i="8" s="1"/>
  <c r="AK92" i="8" s="1"/>
  <c r="AI18" i="10" a="1"/>
  <c r="AI18" i="10" s="1"/>
  <c r="AK18" i="10" s="1"/>
  <c r="W18" i="10" a="1"/>
  <c r="W18" i="10" s="1"/>
  <c r="AA18" i="10" a="1"/>
  <c r="AA18" i="10" s="1"/>
  <c r="AE18" i="10" a="1"/>
  <c r="AE18" i="10" s="1"/>
  <c r="Q18" i="10" a="1"/>
  <c r="Q18" i="10" s="1"/>
  <c r="R18" i="10" s="1"/>
  <c r="AE5" i="10" a="1"/>
  <c r="AE5" i="10" s="1"/>
  <c r="AI5" i="10" a="1"/>
  <c r="AI5" i="10" s="1"/>
  <c r="AK5" i="10" s="1"/>
  <c r="W5" i="10" a="1"/>
  <c r="W5" i="10" s="1"/>
  <c r="Q5" i="10" a="1"/>
  <c r="Q5" i="10" s="1"/>
  <c r="R5" i="10" s="1"/>
  <c r="AA5" i="10" a="1"/>
  <c r="AA5" i="10" s="1"/>
  <c r="AA35" i="10" a="1"/>
  <c r="AA35" i="10" s="1"/>
  <c r="AI35" i="10" a="1"/>
  <c r="AI35" i="10" s="1"/>
  <c r="AK35" i="10" s="1"/>
  <c r="AE35" i="10" a="1"/>
  <c r="AE35" i="10" s="1"/>
  <c r="W35" i="10" a="1"/>
  <c r="W35" i="10" s="1"/>
  <c r="Q35" i="10" a="1"/>
  <c r="Q35" i="10" s="1"/>
  <c r="R35" i="10" s="1"/>
  <c r="AE72" i="6" a="1"/>
  <c r="AE72" i="6" s="1"/>
  <c r="W72" i="6" a="1"/>
  <c r="W72" i="6" s="1"/>
  <c r="AI72" i="6" a="1"/>
  <c r="AI72" i="6" s="1"/>
  <c r="AK72" i="6" s="1"/>
  <c r="AA72" i="6" a="1"/>
  <c r="AA72" i="6" s="1"/>
  <c r="Q72" i="6" a="1"/>
  <c r="Q72" i="6" s="1"/>
  <c r="R72" i="6" s="1"/>
  <c r="AA76" i="6" a="1"/>
  <c r="AA76" i="6" s="1"/>
  <c r="Q76" i="6" a="1"/>
  <c r="Q76" i="6" s="1"/>
  <c r="R76" i="6" s="1"/>
  <c r="W76" i="6" a="1"/>
  <c r="W76" i="6" s="1"/>
  <c r="AE76" i="6" a="1"/>
  <c r="AE76" i="6" s="1"/>
  <c r="AI76" i="6" a="1"/>
  <c r="AI76" i="6" s="1"/>
  <c r="AK76" i="6" s="1"/>
  <c r="Q56" i="6" a="1"/>
  <c r="Q56" i="6" s="1"/>
  <c r="R56" i="6" s="1"/>
  <c r="W56" i="6" a="1"/>
  <c r="W56" i="6" s="1"/>
  <c r="AI56" i="6" a="1"/>
  <c r="AI56" i="6" s="1"/>
  <c r="AK56" i="6" s="1"/>
  <c r="AA56" i="6" a="1"/>
  <c r="AA56" i="6" s="1"/>
  <c r="AE56" i="6" a="1"/>
  <c r="AE56" i="6" s="1"/>
  <c r="AA19" i="9" a="1"/>
  <c r="AA19" i="9" s="1"/>
  <c r="AI19" i="9" a="1"/>
  <c r="AI19" i="9" s="1"/>
  <c r="AK19" i="9" s="1"/>
  <c r="AE19" i="9" a="1"/>
  <c r="AE19" i="9" s="1"/>
  <c r="Q19" i="9" a="1"/>
  <c r="Q19" i="9" s="1"/>
  <c r="R19" i="9" s="1"/>
  <c r="W19" i="9" a="1"/>
  <c r="W19" i="9" s="1"/>
  <c r="W101" i="11" a="1"/>
  <c r="W101" i="11" s="1"/>
  <c r="Q101" i="11" a="1"/>
  <c r="Q101" i="11" s="1"/>
  <c r="R101" i="11" s="1"/>
  <c r="AA101" i="11" a="1"/>
  <c r="AA101" i="11" s="1"/>
  <c r="AE101" i="11" a="1"/>
  <c r="AE101" i="11" s="1"/>
  <c r="AI101" i="11" a="1"/>
  <c r="AI101" i="11" s="1"/>
  <c r="AK101" i="11" s="1"/>
  <c r="W76" i="9" a="1"/>
  <c r="W76" i="9" s="1"/>
  <c r="AA76" i="9" a="1"/>
  <c r="AA76" i="9" s="1"/>
  <c r="AE76" i="9" a="1"/>
  <c r="AE76" i="9" s="1"/>
  <c r="AI76" i="9" a="1"/>
  <c r="AI76" i="9" s="1"/>
  <c r="AK76" i="9" s="1"/>
  <c r="Q76" i="9" a="1"/>
  <c r="Q76" i="9" s="1"/>
  <c r="R76" i="9" s="1"/>
  <c r="AE44" i="8" a="1"/>
  <c r="AE44" i="8" s="1"/>
  <c r="AI44" i="8" a="1"/>
  <c r="AI44" i="8" s="1"/>
  <c r="AK44" i="8" s="1"/>
  <c r="AA44" i="8" a="1"/>
  <c r="AA44" i="8" s="1"/>
  <c r="Q44" i="8" a="1"/>
  <c r="Q44" i="8" s="1"/>
  <c r="R44" i="8" s="1"/>
  <c r="W44" i="8" a="1"/>
  <c r="W44" i="8" s="1"/>
  <c r="AA87" i="9" a="1"/>
  <c r="AA87" i="9" s="1"/>
  <c r="Q87" i="9" a="1"/>
  <c r="Q87" i="9" s="1"/>
  <c r="R87" i="9" s="1"/>
  <c r="AI87" i="9" a="1"/>
  <c r="AI87" i="9" s="1"/>
  <c r="AK87" i="9" s="1"/>
  <c r="AE87" i="9" a="1"/>
  <c r="AE87" i="9" s="1"/>
  <c r="W87" i="9" a="1"/>
  <c r="W87" i="9" s="1"/>
  <c r="Q94" i="9" a="1"/>
  <c r="Q94" i="9" s="1"/>
  <c r="R94" i="9" s="1"/>
  <c r="AA94" i="9" a="1"/>
  <c r="AA94" i="9" s="1"/>
  <c r="W94" i="9" a="1"/>
  <c r="W94" i="9" s="1"/>
  <c r="AI94" i="9" a="1"/>
  <c r="AI94" i="9" s="1"/>
  <c r="AK94" i="9" s="1"/>
  <c r="AE94" i="9" a="1"/>
  <c r="AE94" i="9" s="1"/>
  <c r="Q150" i="11" a="1"/>
  <c r="Q150" i="11" s="1"/>
  <c r="R150" i="11" s="1"/>
  <c r="AA150" i="11" a="1"/>
  <c r="AA150" i="11" s="1"/>
  <c r="AE150" i="11" a="1"/>
  <c r="AE150" i="11" s="1"/>
  <c r="W150" i="11" a="1"/>
  <c r="W150" i="11" s="1"/>
  <c r="AI150" i="11" a="1"/>
  <c r="AI150" i="11" s="1"/>
  <c r="AK150" i="11" s="1"/>
  <c r="AA86" i="11" a="1"/>
  <c r="AA86" i="11" s="1"/>
  <c r="AI86" i="11" a="1"/>
  <c r="AI86" i="11" s="1"/>
  <c r="AK86" i="11" s="1"/>
  <c r="Q86" i="11" a="1"/>
  <c r="Q86" i="11" s="1"/>
  <c r="R86" i="11" s="1"/>
  <c r="AE86" i="11" a="1"/>
  <c r="AE86" i="11" s="1"/>
  <c r="W86" i="11" a="1"/>
  <c r="W86" i="11" s="1"/>
  <c r="Q45" i="8" a="1"/>
  <c r="Q45" i="8" s="1"/>
  <c r="R45" i="8" s="1"/>
  <c r="AI45" i="8" a="1"/>
  <c r="AI45" i="8" s="1"/>
  <c r="AK45" i="8" s="1"/>
  <c r="W45" i="8" a="1"/>
  <c r="W45" i="8" s="1"/>
  <c r="AA45" i="8" a="1"/>
  <c r="AA45" i="8" s="1"/>
  <c r="AE45" i="8" a="1"/>
  <c r="AE45" i="8" s="1"/>
  <c r="O126" i="9"/>
  <c r="AJ126" i="9"/>
  <c r="AB126" i="9"/>
  <c r="AC126" i="9" s="1"/>
  <c r="X126" i="9"/>
  <c r="Y126" i="9" s="1"/>
  <c r="AF126" i="9"/>
  <c r="AG126" i="9" s="1"/>
  <c r="AA61" i="11" a="1"/>
  <c r="AA61" i="11" s="1"/>
  <c r="AI61" i="11" a="1"/>
  <c r="AI61" i="11" s="1"/>
  <c r="AK61" i="11" s="1"/>
  <c r="Q61" i="11" a="1"/>
  <c r="Q61" i="11" s="1"/>
  <c r="R61" i="11" s="1"/>
  <c r="AE61" i="11" a="1"/>
  <c r="AE61" i="11" s="1"/>
  <c r="W61" i="11" a="1"/>
  <c r="W61" i="11" s="1"/>
  <c r="Q16" i="9" a="1"/>
  <c r="Q16" i="9" s="1"/>
  <c r="R16" i="9" s="1"/>
  <c r="AE16" i="9" a="1"/>
  <c r="AE16" i="9" s="1"/>
  <c r="W16" i="9" a="1"/>
  <c r="W16" i="9" s="1"/>
  <c r="AI16" i="9" a="1"/>
  <c r="AI16" i="9" s="1"/>
  <c r="AK16" i="9" s="1"/>
  <c r="AA16" i="9" a="1"/>
  <c r="AA16" i="9" s="1"/>
  <c r="AA145" i="11" a="1"/>
  <c r="AA145" i="11" s="1"/>
  <c r="Q145" i="11" a="1"/>
  <c r="Q145" i="11" s="1"/>
  <c r="R145" i="11" s="1"/>
  <c r="AI145" i="11" a="1"/>
  <c r="AI145" i="11" s="1"/>
  <c r="AK145" i="11" s="1"/>
  <c r="W145" i="11" a="1"/>
  <c r="W145" i="11" s="1"/>
  <c r="AE145" i="11" a="1"/>
  <c r="AE145" i="11" s="1"/>
  <c r="W122" i="8" a="1"/>
  <c r="W122" i="8" s="1"/>
  <c r="AE122" i="8" a="1"/>
  <c r="AE122" i="8" s="1"/>
  <c r="AI122" i="8" a="1"/>
  <c r="AI122" i="8" s="1"/>
  <c r="AK122" i="8" s="1"/>
  <c r="AA122" i="8" a="1"/>
  <c r="AA122" i="8" s="1"/>
  <c r="Q122" i="8" a="1"/>
  <c r="Q122" i="8" s="1"/>
  <c r="R122" i="8" s="1"/>
  <c r="W76" i="8" a="1"/>
  <c r="W76" i="8" s="1"/>
  <c r="Q76" i="8" a="1"/>
  <c r="Q76" i="8" s="1"/>
  <c r="R76" i="8" s="1"/>
  <c r="AI76" i="8" a="1"/>
  <c r="AI76" i="8" s="1"/>
  <c r="AK76" i="8" s="1"/>
  <c r="AA76" i="8" a="1"/>
  <c r="AA76" i="8" s="1"/>
  <c r="AE76" i="8" a="1"/>
  <c r="AE76" i="8" s="1"/>
  <c r="AE30" i="11" a="1"/>
  <c r="AE30" i="11" s="1"/>
  <c r="Q30" i="11" a="1"/>
  <c r="Q30" i="11" s="1"/>
  <c r="R30" i="11" s="1"/>
  <c r="AI30" i="11" a="1"/>
  <c r="AI30" i="11" s="1"/>
  <c r="AK30" i="11" s="1"/>
  <c r="AA30" i="11" a="1"/>
  <c r="AA30" i="11" s="1"/>
  <c r="W30" i="11" a="1"/>
  <c r="W30" i="11" s="1"/>
  <c r="AA152" i="8" a="1"/>
  <c r="AA152" i="8" s="1"/>
  <c r="Q152" i="8" a="1"/>
  <c r="Q152" i="8" s="1"/>
  <c r="R152" i="8" s="1"/>
  <c r="AI152" i="8" a="1"/>
  <c r="AI152" i="8" s="1"/>
  <c r="AK152" i="8" s="1"/>
  <c r="W152" i="8" a="1"/>
  <c r="W152" i="8" s="1"/>
  <c r="AE152" i="8" a="1"/>
  <c r="AE152" i="8" s="1"/>
  <c r="Q34" i="11" a="1"/>
  <c r="Q34" i="11" s="1"/>
  <c r="R34" i="11" s="1"/>
  <c r="W34" i="11" a="1"/>
  <c r="W34" i="11" s="1"/>
  <c r="AI34" i="11" a="1"/>
  <c r="AI34" i="11" s="1"/>
  <c r="AK34" i="11" s="1"/>
  <c r="AA34" i="11" a="1"/>
  <c r="AA34" i="11" s="1"/>
  <c r="AE34" i="11" a="1"/>
  <c r="AE34" i="11" s="1"/>
  <c r="AA65" i="11" a="1"/>
  <c r="AA65" i="11" s="1"/>
  <c r="AI65" i="11" a="1"/>
  <c r="AI65" i="11" s="1"/>
  <c r="AK65" i="11" s="1"/>
  <c r="W65" i="11" a="1"/>
  <c r="W65" i="11" s="1"/>
  <c r="Q65" i="11" a="1"/>
  <c r="Q65" i="11" s="1"/>
  <c r="R65" i="11" s="1"/>
  <c r="AE65" i="11" a="1"/>
  <c r="AE65" i="11" s="1"/>
  <c r="Q110" i="8" a="1"/>
  <c r="Q110" i="8" s="1"/>
  <c r="R110" i="8" s="1"/>
  <c r="AA110" i="8" a="1"/>
  <c r="AA110" i="8" s="1"/>
  <c r="AE110" i="8" a="1"/>
  <c r="AE110" i="8" s="1"/>
  <c r="W110" i="8" a="1"/>
  <c r="W110" i="8" s="1"/>
  <c r="AI110" i="8" a="1"/>
  <c r="AI110" i="8" s="1"/>
  <c r="AK110" i="8" s="1"/>
  <c r="AE91" i="9" a="1"/>
  <c r="AE91" i="9" s="1"/>
  <c r="AI91" i="9" a="1"/>
  <c r="AI91" i="9" s="1"/>
  <c r="AK91" i="9" s="1"/>
  <c r="AA91" i="9" a="1"/>
  <c r="AA91" i="9" s="1"/>
  <c r="Q91" i="9" a="1"/>
  <c r="Q91" i="9" s="1"/>
  <c r="R91" i="9" s="1"/>
  <c r="W91" i="9" a="1"/>
  <c r="W91" i="9" s="1"/>
  <c r="W36" i="8" a="1"/>
  <c r="W36" i="8" s="1"/>
  <c r="AI36" i="8" a="1"/>
  <c r="AI36" i="8" s="1"/>
  <c r="AK36" i="8" s="1"/>
  <c r="AE36" i="8" a="1"/>
  <c r="AE36" i="8" s="1"/>
  <c r="Q36" i="8" a="1"/>
  <c r="Q36" i="8" s="1"/>
  <c r="R36" i="8" s="1"/>
  <c r="AA36" i="8" a="1"/>
  <c r="AA36" i="8" s="1"/>
  <c r="W72" i="8" a="1"/>
  <c r="W72" i="8" s="1"/>
  <c r="Q72" i="8" a="1"/>
  <c r="Q72" i="8" s="1"/>
  <c r="R72" i="8" s="1"/>
  <c r="AA72" i="8" a="1"/>
  <c r="AA72" i="8" s="1"/>
  <c r="AI72" i="8" a="1"/>
  <c r="AI72" i="8" s="1"/>
  <c r="AK72" i="8" s="1"/>
  <c r="AE72" i="8" a="1"/>
  <c r="AE72" i="8" s="1"/>
  <c r="Q23" i="9" a="1"/>
  <c r="Q23" i="9" s="1"/>
  <c r="R23" i="9" s="1"/>
  <c r="AE23" i="9" a="1"/>
  <c r="AE23" i="9" s="1"/>
  <c r="W23" i="9" a="1"/>
  <c r="W23" i="9" s="1"/>
  <c r="AA23" i="9" a="1"/>
  <c r="AA23" i="9" s="1"/>
  <c r="AI23" i="9" a="1"/>
  <c r="AI23" i="9" s="1"/>
  <c r="AK23" i="9" s="1"/>
  <c r="AA87" i="11" a="1"/>
  <c r="AA87" i="11" s="1"/>
  <c r="Q87" i="11" a="1"/>
  <c r="Q87" i="11" s="1"/>
  <c r="R87" i="11" s="1"/>
  <c r="AE87" i="11" a="1"/>
  <c r="AE87" i="11" s="1"/>
  <c r="W87" i="11" a="1"/>
  <c r="W87" i="11" s="1"/>
  <c r="AI87" i="11" a="1"/>
  <c r="AI87" i="11" s="1"/>
  <c r="AK87" i="11" s="1"/>
  <c r="AE147" i="8" a="1"/>
  <c r="AE147" i="8" s="1"/>
  <c r="AI147" i="8" a="1"/>
  <c r="AI147" i="8" s="1"/>
  <c r="AK147" i="8" s="1"/>
  <c r="AA147" i="8" a="1"/>
  <c r="AA147" i="8" s="1"/>
  <c r="Q147" i="8" a="1"/>
  <c r="Q147" i="8" s="1"/>
  <c r="R147" i="8" s="1"/>
  <c r="W147" i="8" a="1"/>
  <c r="W147" i="8" s="1"/>
  <c r="Q50" i="9" a="1"/>
  <c r="Q50" i="9" s="1"/>
  <c r="R50" i="9" s="1"/>
  <c r="AE50" i="9" a="1"/>
  <c r="AE50" i="9" s="1"/>
  <c r="AA50" i="9" a="1"/>
  <c r="AA50" i="9" s="1"/>
  <c r="AI50" i="9" a="1"/>
  <c r="AI50" i="9" s="1"/>
  <c r="AK50" i="9" s="1"/>
  <c r="W50" i="9" a="1"/>
  <c r="W50" i="9" s="1"/>
  <c r="AA109" i="9" a="1"/>
  <c r="AA109" i="9" s="1"/>
  <c r="AI109" i="9" a="1"/>
  <c r="AI109" i="9" s="1"/>
  <c r="AK109" i="9" s="1"/>
  <c r="W109" i="9" a="1"/>
  <c r="W109" i="9" s="1"/>
  <c r="AE109" i="9" a="1"/>
  <c r="AE109" i="9" s="1"/>
  <c r="Q109" i="9" a="1"/>
  <c r="Q109" i="9" s="1"/>
  <c r="R109" i="9" s="1"/>
  <c r="AE131" i="9" a="1"/>
  <c r="AE131" i="9" s="1"/>
  <c r="AA131" i="9" a="1"/>
  <c r="AA131" i="9" s="1"/>
  <c r="AI131" i="9" a="1"/>
  <c r="AI131" i="9" s="1"/>
  <c r="AK131" i="9" s="1"/>
  <c r="Q131" i="9" a="1"/>
  <c r="Q131" i="9" s="1"/>
  <c r="R131" i="9" s="1"/>
  <c r="W131" i="9" a="1"/>
  <c r="W131" i="9" s="1"/>
  <c r="AI27" i="9" a="1"/>
  <c r="AI27" i="9" s="1"/>
  <c r="AK27" i="9" s="1"/>
  <c r="Q27" i="9" a="1"/>
  <c r="Q27" i="9" s="1"/>
  <c r="R27" i="9" s="1"/>
  <c r="AE27" i="9" a="1"/>
  <c r="AE27" i="9" s="1"/>
  <c r="AA27" i="9" a="1"/>
  <c r="AA27" i="9" s="1"/>
  <c r="W27" i="9" a="1"/>
  <c r="W27" i="9" s="1"/>
  <c r="W123" i="11" a="1"/>
  <c r="W123" i="11" s="1"/>
  <c r="AA123" i="11" a="1"/>
  <c r="AA123" i="11" s="1"/>
  <c r="AE123" i="11" a="1"/>
  <c r="AE123" i="11" s="1"/>
  <c r="Q123" i="11" a="1"/>
  <c r="Q123" i="11" s="1"/>
  <c r="R123" i="11" s="1"/>
  <c r="AI123" i="11" a="1"/>
  <c r="AI123" i="11" s="1"/>
  <c r="AK123" i="11" s="1"/>
  <c r="Q44" i="11" a="1"/>
  <c r="Q44" i="11" s="1"/>
  <c r="R44" i="11" s="1"/>
  <c r="AE44" i="11" a="1"/>
  <c r="AE44" i="11" s="1"/>
  <c r="AA44" i="11" a="1"/>
  <c r="AA44" i="11" s="1"/>
  <c r="AI44" i="11" a="1"/>
  <c r="AI44" i="11" s="1"/>
  <c r="AK44" i="11" s="1"/>
  <c r="W44" i="11" a="1"/>
  <c r="W44" i="11" s="1"/>
  <c r="W34" i="8" a="1"/>
  <c r="W34" i="8" s="1"/>
  <c r="AA34" i="8" a="1"/>
  <c r="AA34" i="8" s="1"/>
  <c r="AI34" i="8" a="1"/>
  <c r="AI34" i="8" s="1"/>
  <c r="AK34" i="8" s="1"/>
  <c r="AE34" i="8" a="1"/>
  <c r="AE34" i="8" s="1"/>
  <c r="Q34" i="8" a="1"/>
  <c r="Q34" i="8" s="1"/>
  <c r="R34" i="8" s="1"/>
  <c r="Q19" i="8" a="1"/>
  <c r="Q19" i="8" s="1"/>
  <c r="R19" i="8" s="1"/>
  <c r="AA19" i="8" a="1"/>
  <c r="AA19" i="8" s="1"/>
  <c r="W19" i="8" a="1"/>
  <c r="W19" i="8" s="1"/>
  <c r="AI19" i="8" a="1"/>
  <c r="AI19" i="8" s="1"/>
  <c r="AK19" i="8" s="1"/>
  <c r="AE19" i="8" a="1"/>
  <c r="AE19" i="8" s="1"/>
  <c r="Q16" i="11" a="1"/>
  <c r="Q16" i="11" s="1"/>
  <c r="R16" i="11" s="1"/>
  <c r="AI16" i="11" a="1"/>
  <c r="AI16" i="11" s="1"/>
  <c r="AK16" i="11" s="1"/>
  <c r="AE16" i="11" a="1"/>
  <c r="AE16" i="11" s="1"/>
  <c r="W16" i="11" a="1"/>
  <c r="W16" i="11" s="1"/>
  <c r="AA16" i="11" a="1"/>
  <c r="AA16" i="11" s="1"/>
  <c r="AA157" i="9" a="1"/>
  <c r="AA157" i="9" s="1"/>
  <c r="AI157" i="9" a="1"/>
  <c r="AI157" i="9" s="1"/>
  <c r="AK157" i="9" s="1"/>
  <c r="AE157" i="9" a="1"/>
  <c r="AE157" i="9" s="1"/>
  <c r="W157" i="9" a="1"/>
  <c r="W157" i="9" s="1"/>
  <c r="Q157" i="9" a="1"/>
  <c r="Q157" i="9" s="1"/>
  <c r="R157" i="9" s="1"/>
  <c r="AE103" i="9" a="1"/>
  <c r="AE103" i="9" s="1"/>
  <c r="Q103" i="9" a="1"/>
  <c r="Q103" i="9" s="1"/>
  <c r="R103" i="9" s="1"/>
  <c r="AA103" i="9" a="1"/>
  <c r="AA103" i="9" s="1"/>
  <c r="W103" i="9" a="1"/>
  <c r="W103" i="9" s="1"/>
  <c r="AI103" i="9" a="1"/>
  <c r="AI103" i="9" s="1"/>
  <c r="AK103" i="9" s="1"/>
  <c r="Q15" i="9" a="1"/>
  <c r="Q15" i="9" s="1"/>
  <c r="R15" i="9" s="1"/>
  <c r="W15" i="9" a="1"/>
  <c r="W15" i="9" s="1"/>
  <c r="AI15" i="9" a="1"/>
  <c r="AI15" i="9" s="1"/>
  <c r="AK15" i="9" s="1"/>
  <c r="AE15" i="9" a="1"/>
  <c r="AE15" i="9" s="1"/>
  <c r="AA15" i="9" a="1"/>
  <c r="AA15" i="9" s="1"/>
  <c r="W61" i="8" a="1"/>
  <c r="W61" i="8" s="1"/>
  <c r="Q61" i="8" a="1"/>
  <c r="Q61" i="8" s="1"/>
  <c r="R61" i="8" s="1"/>
  <c r="AI61" i="8" a="1"/>
  <c r="AI61" i="8" s="1"/>
  <c r="AK61" i="8" s="1"/>
  <c r="AE61" i="8" a="1"/>
  <c r="AE61" i="8" s="1"/>
  <c r="AA61" i="8" a="1"/>
  <c r="AA61" i="8" s="1"/>
  <c r="W39" i="9" a="1"/>
  <c r="W39" i="9" s="1"/>
  <c r="Q39" i="9" a="1"/>
  <c r="Q39" i="9" s="1"/>
  <c r="R39" i="9" s="1"/>
  <c r="AE39" i="9" a="1"/>
  <c r="AE39" i="9" s="1"/>
  <c r="AA39" i="9" a="1"/>
  <c r="AA39" i="9" s="1"/>
  <c r="AI39" i="9" a="1"/>
  <c r="AI39" i="9" s="1"/>
  <c r="AK39" i="9" s="1"/>
  <c r="AI64" i="9" a="1"/>
  <c r="AI64" i="9" s="1"/>
  <c r="AK64" i="9" s="1"/>
  <c r="AE64" i="9" a="1"/>
  <c r="AE64" i="9" s="1"/>
  <c r="Q64" i="9" a="1"/>
  <c r="Q64" i="9" s="1"/>
  <c r="R64" i="9" s="1"/>
  <c r="AA64" i="9" a="1"/>
  <c r="AA64" i="9" s="1"/>
  <c r="W64" i="9" a="1"/>
  <c r="W64" i="9" s="1"/>
  <c r="Q72" i="9" a="1"/>
  <c r="Q72" i="9" s="1"/>
  <c r="R72" i="9" s="1"/>
  <c r="AE72" i="9" a="1"/>
  <c r="AE72" i="9" s="1"/>
  <c r="W72" i="9" a="1"/>
  <c r="W72" i="9" s="1"/>
  <c r="AI72" i="9" a="1"/>
  <c r="AI72" i="9" s="1"/>
  <c r="AK72" i="9" s="1"/>
  <c r="AA72" i="9" a="1"/>
  <c r="AA72" i="9" s="1"/>
  <c r="AF30" i="8"/>
  <c r="AG30" i="8" s="1"/>
  <c r="AB30" i="8"/>
  <c r="AC30" i="8" s="1"/>
  <c r="AJ30" i="8"/>
  <c r="X30" i="8"/>
  <c r="Y30" i="8" s="1"/>
  <c r="X2" i="11"/>
  <c r="AB2" i="11"/>
  <c r="AF2" i="11"/>
  <c r="AJ2" i="11"/>
  <c r="AF23" i="6"/>
  <c r="AG23" i="6" s="1"/>
  <c r="X23" i="6"/>
  <c r="Y23" i="6" s="1"/>
  <c r="AJ23" i="6"/>
  <c r="AB23" i="6"/>
  <c r="AC23" i="6" s="1"/>
  <c r="AJ6" i="8"/>
  <c r="AB18" i="11"/>
  <c r="AC18" i="11" s="1"/>
  <c r="AJ18" i="11"/>
  <c r="AF18" i="11"/>
  <c r="AG18" i="11" s="1"/>
  <c r="X18" i="11"/>
  <c r="Y18" i="11" s="1"/>
  <c r="AJ85" i="8"/>
  <c r="AB145" i="6"/>
  <c r="AC145" i="6" s="1"/>
  <c r="AF145" i="6"/>
  <c r="AG145" i="6" s="1"/>
  <c r="X145" i="6"/>
  <c r="Y145" i="6" s="1"/>
  <c r="AJ145" i="6"/>
  <c r="X113" i="6"/>
  <c r="Y113" i="6" s="1"/>
  <c r="AF113" i="6"/>
  <c r="AG113" i="6" s="1"/>
  <c r="AJ113" i="6"/>
  <c r="AB113" i="6"/>
  <c r="AC113" i="6" s="1"/>
  <c r="AJ151" i="9"/>
  <c r="AB151" i="9"/>
  <c r="AC151" i="9" s="1"/>
  <c r="AF151" i="9"/>
  <c r="AG151" i="9" s="1"/>
  <c r="X151" i="9"/>
  <c r="Y151" i="9" s="1"/>
  <c r="AF121" i="6"/>
  <c r="AG121" i="6" s="1"/>
  <c r="AF146" i="8"/>
  <c r="AG146" i="8" s="1"/>
  <c r="X47" i="8"/>
  <c r="Y47" i="8" s="1"/>
  <c r="AJ47" i="8"/>
  <c r="AB47" i="8"/>
  <c r="AC47" i="8" s="1"/>
  <c r="AF47" i="8"/>
  <c r="AG47" i="8" s="1"/>
  <c r="AB141" i="6"/>
  <c r="AC141" i="6" s="1"/>
  <c r="AJ141" i="6"/>
  <c r="AF141" i="6"/>
  <c r="AG141" i="6" s="1"/>
  <c r="X141" i="6"/>
  <c r="Y141" i="6" s="1"/>
  <c r="AF85" i="10"/>
  <c r="AG85" i="10" s="1"/>
  <c r="AF130" i="10"/>
  <c r="AG130" i="10" s="1"/>
  <c r="AJ130" i="10"/>
  <c r="X130" i="10"/>
  <c r="Y130" i="10" s="1"/>
  <c r="AB130" i="10"/>
  <c r="AC130" i="10" s="1"/>
  <c r="X91" i="6"/>
  <c r="Y91" i="6" s="1"/>
  <c r="AJ91" i="6"/>
  <c r="AB91" i="6"/>
  <c r="AC91" i="6" s="1"/>
  <c r="AF91" i="6"/>
  <c r="AG91" i="6" s="1"/>
  <c r="X127" i="11"/>
  <c r="Y127" i="11" s="1"/>
  <c r="AF127" i="11"/>
  <c r="AG127" i="11" s="1"/>
  <c r="AJ127" i="11"/>
  <c r="AB127" i="11"/>
  <c r="AC127" i="11" s="1"/>
  <c r="AB128" i="11"/>
  <c r="AC128" i="11" s="1"/>
  <c r="AF164" i="10"/>
  <c r="AG164" i="10" s="1"/>
  <c r="AJ164" i="10"/>
  <c r="AB164" i="10"/>
  <c r="AC164" i="10" s="1"/>
  <c r="X164" i="10"/>
  <c r="Y164" i="10" s="1"/>
  <c r="AB150" i="10"/>
  <c r="AC150" i="10" s="1"/>
  <c r="X150" i="10"/>
  <c r="Y150" i="10" s="1"/>
  <c r="AF150" i="10"/>
  <c r="AG150" i="10" s="1"/>
  <c r="AJ150" i="10"/>
  <c r="AJ42" i="10"/>
  <c r="X42" i="10"/>
  <c r="Y42" i="10" s="1"/>
  <c r="AF42" i="10"/>
  <c r="AG42" i="10" s="1"/>
  <c r="AB42" i="10"/>
  <c r="AC42" i="10" s="1"/>
  <c r="X131" i="10"/>
  <c r="Y131" i="10" s="1"/>
  <c r="AB131" i="10"/>
  <c r="AC131" i="10" s="1"/>
  <c r="AJ131" i="10"/>
  <c r="AF131" i="10"/>
  <c r="AG131" i="10" s="1"/>
  <c r="AF65" i="6"/>
  <c r="AG65" i="6" s="1"/>
  <c r="AF118" i="9"/>
  <c r="AG118" i="9" s="1"/>
  <c r="AB118" i="9"/>
  <c r="AC118" i="9" s="1"/>
  <c r="AJ118" i="9"/>
  <c r="X118" i="9"/>
  <c r="Y118" i="9" s="1"/>
  <c r="X18" i="8"/>
  <c r="Y18" i="8" s="1"/>
  <c r="X57" i="11"/>
  <c r="Y57" i="11" s="1"/>
  <c r="X52" i="10"/>
  <c r="Y52" i="10" s="1"/>
  <c r="X157" i="10"/>
  <c r="Y157" i="10" s="1"/>
  <c r="AJ154" i="10"/>
  <c r="AJ138" i="8"/>
  <c r="AJ149" i="8"/>
  <c r="AB81" i="11"/>
  <c r="AC81" i="11" s="1"/>
  <c r="AF178" i="10"/>
  <c r="AG178" i="10" s="1"/>
  <c r="AF99" i="10"/>
  <c r="AG99" i="10" s="1"/>
  <c r="AJ59" i="9"/>
  <c r="AF59" i="9"/>
  <c r="AG59" i="9" s="1"/>
  <c r="AB59" i="9"/>
  <c r="AC59" i="9" s="1"/>
  <c r="X59" i="9"/>
  <c r="Y59" i="9" s="1"/>
  <c r="AF52" i="6"/>
  <c r="AG52" i="6" s="1"/>
  <c r="X52" i="6"/>
  <c r="Y52" i="6" s="1"/>
  <c r="AJ52" i="6"/>
  <c r="AB52" i="6"/>
  <c r="AC52" i="6" s="1"/>
  <c r="AJ61" i="11"/>
  <c r="X61" i="11"/>
  <c r="Y61" i="11" s="1"/>
  <c r="AF61" i="11"/>
  <c r="AG61" i="11" s="1"/>
  <c r="AB61" i="11"/>
  <c r="AC61" i="11" s="1"/>
  <c r="AB56" i="9"/>
  <c r="AC56" i="9" s="1"/>
  <c r="AJ56" i="9"/>
  <c r="X56" i="9"/>
  <c r="Y56" i="9" s="1"/>
  <c r="AF56" i="9"/>
  <c r="AG56" i="9" s="1"/>
  <c r="AJ91" i="9"/>
  <c r="X91" i="9"/>
  <c r="Y91" i="9" s="1"/>
  <c r="AB91" i="9"/>
  <c r="AC91" i="9" s="1"/>
  <c r="AF91" i="9"/>
  <c r="AG91" i="9" s="1"/>
  <c r="AF103" i="10"/>
  <c r="AG103" i="10" s="1"/>
  <c r="AJ103" i="10"/>
  <c r="X103" i="10"/>
  <c r="Y103" i="10" s="1"/>
  <c r="AB103" i="10"/>
  <c r="AC103" i="10" s="1"/>
  <c r="X43" i="6"/>
  <c r="Y43" i="6" s="1"/>
  <c r="AB43" i="6"/>
  <c r="AC43" i="6" s="1"/>
  <c r="AJ43" i="6"/>
  <c r="AF43" i="6"/>
  <c r="AG43" i="6" s="1"/>
  <c r="AB155" i="9"/>
  <c r="AC155" i="9" s="1"/>
  <c r="AJ155" i="9"/>
  <c r="X155" i="9"/>
  <c r="Y155" i="9" s="1"/>
  <c r="AF155" i="9"/>
  <c r="AG155" i="9" s="1"/>
  <c r="AJ63" i="8"/>
  <c r="X63" i="8"/>
  <c r="Y63" i="8" s="1"/>
  <c r="AB63" i="8"/>
  <c r="AC63" i="8" s="1"/>
  <c r="AF63" i="8"/>
  <c r="AG63" i="8" s="1"/>
  <c r="X97" i="6"/>
  <c r="Y97" i="6" s="1"/>
  <c r="AB97" i="6"/>
  <c r="AC97" i="6" s="1"/>
  <c r="AF97" i="6"/>
  <c r="AG97" i="6" s="1"/>
  <c r="AJ97" i="6"/>
  <c r="AB41" i="11"/>
  <c r="AC41" i="11" s="1"/>
  <c r="AJ41" i="11"/>
  <c r="X41" i="11"/>
  <c r="Y41" i="11" s="1"/>
  <c r="AF41" i="11"/>
  <c r="AG41" i="11" s="1"/>
  <c r="AB15" i="11"/>
  <c r="AC15" i="11" s="1"/>
  <c r="X15" i="11"/>
  <c r="Y15" i="11" s="1"/>
  <c r="AF15" i="11"/>
  <c r="AG15" i="11" s="1"/>
  <c r="AJ15" i="11"/>
  <c r="AF13" i="6"/>
  <c r="AB13" i="6"/>
  <c r="AJ13" i="6"/>
  <c r="AB121" i="8"/>
  <c r="AC121" i="8" s="1"/>
  <c r="AJ121" i="8"/>
  <c r="X121" i="8"/>
  <c r="Y121" i="8" s="1"/>
  <c r="AF121" i="8"/>
  <c r="AG121" i="8" s="1"/>
  <c r="X39" i="10"/>
  <c r="Y39" i="10" s="1"/>
  <c r="AB39" i="10"/>
  <c r="AC39" i="10" s="1"/>
  <c r="AJ39" i="10"/>
  <c r="AF39" i="10"/>
  <c r="AG39" i="10" s="1"/>
  <c r="AJ134" i="8"/>
  <c r="AF134" i="8"/>
  <c r="AG134" i="8" s="1"/>
  <c r="X134" i="8"/>
  <c r="Y134" i="8" s="1"/>
  <c r="AB134" i="8"/>
  <c r="AC134" i="8" s="1"/>
  <c r="AJ3" i="6"/>
  <c r="AB3" i="6"/>
  <c r="AF3" i="6"/>
  <c r="AB149" i="9"/>
  <c r="AC149" i="9" s="1"/>
  <c r="AJ149" i="9"/>
  <c r="AF149" i="9"/>
  <c r="AG149" i="9" s="1"/>
  <c r="X149" i="9"/>
  <c r="Y149" i="9" s="1"/>
  <c r="AB89" i="11"/>
  <c r="AC89" i="11" s="1"/>
  <c r="AJ89" i="11"/>
  <c r="AF89" i="11"/>
  <c r="AG89" i="11" s="1"/>
  <c r="X89" i="11"/>
  <c r="Y89" i="11" s="1"/>
  <c r="AF18" i="10"/>
  <c r="AG18" i="10" s="1"/>
  <c r="AF142" i="8"/>
  <c r="AG142" i="8" s="1"/>
  <c r="AB142" i="8"/>
  <c r="AC142" i="8" s="1"/>
  <c r="X142" i="8"/>
  <c r="Y142" i="8" s="1"/>
  <c r="AJ142" i="8"/>
  <c r="AJ97" i="9"/>
  <c r="AF97" i="9"/>
  <c r="AG97" i="9" s="1"/>
  <c r="AB97" i="9"/>
  <c r="AC97" i="9" s="1"/>
  <c r="X97" i="9"/>
  <c r="Y97" i="9" s="1"/>
  <c r="AJ102" i="11"/>
  <c r="AB102" i="11"/>
  <c r="AC102" i="11" s="1"/>
  <c r="X102" i="11"/>
  <c r="Y102" i="11" s="1"/>
  <c r="AF102" i="11"/>
  <c r="AG102" i="11" s="1"/>
  <c r="AI129" i="11" a="1"/>
  <c r="AI129" i="11" s="1"/>
  <c r="AK129" i="11" s="1"/>
  <c r="AA129" i="11" a="1"/>
  <c r="AA129" i="11" s="1"/>
  <c r="W129" i="11" a="1"/>
  <c r="W129" i="11" s="1"/>
  <c r="Q129" i="11" a="1"/>
  <c r="Q129" i="11" s="1"/>
  <c r="R129" i="11" s="1"/>
  <c r="AE129" i="11" a="1"/>
  <c r="AE129" i="11" s="1"/>
  <c r="AF78" i="6"/>
  <c r="AG78" i="6" s="1"/>
  <c r="AJ144" i="11"/>
  <c r="X144" i="11"/>
  <c r="Y144" i="11" s="1"/>
  <c r="AF144" i="11"/>
  <c r="AG144" i="11" s="1"/>
  <c r="AB144" i="11"/>
  <c r="AC144" i="11" s="1"/>
  <c r="AJ15" i="8"/>
  <c r="X15" i="8"/>
  <c r="Y15" i="8" s="1"/>
  <c r="AF15" i="8"/>
  <c r="AG15" i="8" s="1"/>
  <c r="AB15" i="8"/>
  <c r="AC15" i="8" s="1"/>
  <c r="AB104" i="8"/>
  <c r="AC104" i="8" s="1"/>
  <c r="AJ104" i="8"/>
  <c r="AF104" i="8"/>
  <c r="AG104" i="8" s="1"/>
  <c r="X104" i="8"/>
  <c r="Y104" i="8" s="1"/>
  <c r="AB180" i="10"/>
  <c r="AC180" i="10" s="1"/>
  <c r="AB60" i="10"/>
  <c r="AC60" i="10" s="1"/>
  <c r="AJ60" i="10"/>
  <c r="AF60" i="10"/>
  <c r="AG60" i="10" s="1"/>
  <c r="X60" i="10"/>
  <c r="Y60" i="10" s="1"/>
  <c r="AJ139" i="11"/>
  <c r="AF139" i="11"/>
  <c r="AG139" i="11" s="1"/>
  <c r="AB139" i="11"/>
  <c r="AC139" i="11" s="1"/>
  <c r="X139" i="11"/>
  <c r="Y139" i="11" s="1"/>
  <c r="X17" i="11"/>
  <c r="Y17" i="11" s="1"/>
  <c r="AF17" i="11"/>
  <c r="AG17" i="11" s="1"/>
  <c r="AJ17" i="11"/>
  <c r="AB17" i="11"/>
  <c r="AC17" i="11" s="1"/>
  <c r="AJ110" i="11"/>
  <c r="AB108" i="6"/>
  <c r="AC108" i="6" s="1"/>
  <c r="AF108" i="6"/>
  <c r="AG108" i="6" s="1"/>
  <c r="AJ108" i="6"/>
  <c r="X108" i="6"/>
  <c r="Y108" i="6" s="1"/>
  <c r="AJ49" i="9"/>
  <c r="AF49" i="9"/>
  <c r="AG49" i="9" s="1"/>
  <c r="X111" i="8"/>
  <c r="Y111" i="8" s="1"/>
  <c r="AB111" i="8"/>
  <c r="AC111" i="8" s="1"/>
  <c r="AF111" i="8"/>
  <c r="AG111" i="8" s="1"/>
  <c r="AJ111" i="8"/>
  <c r="AB37" i="9"/>
  <c r="AC37" i="9" s="1"/>
  <c r="AF37" i="9"/>
  <c r="AG37" i="9" s="1"/>
  <c r="X37" i="9"/>
  <c r="Y37" i="9" s="1"/>
  <c r="AJ37" i="9"/>
  <c r="AF12" i="9"/>
  <c r="AG12" i="9" s="1"/>
  <c r="AJ12" i="9"/>
  <c r="AB12" i="9"/>
  <c r="AC12" i="9" s="1"/>
  <c r="AF72" i="9"/>
  <c r="AG72" i="9" s="1"/>
  <c r="AJ72" i="9"/>
  <c r="AB72" i="9"/>
  <c r="AC72" i="9" s="1"/>
  <c r="X72" i="9"/>
  <c r="Y72" i="9" s="1"/>
  <c r="AB107" i="10"/>
  <c r="AC107" i="10" s="1"/>
  <c r="AJ107" i="10"/>
  <c r="X107" i="10"/>
  <c r="Y107" i="10" s="1"/>
  <c r="AF107" i="10"/>
  <c r="AG107" i="10" s="1"/>
  <c r="AB81" i="6"/>
  <c r="AC81" i="6" s="1"/>
  <c r="AJ81" i="6"/>
  <c r="AF81" i="6"/>
  <c r="AG81" i="6" s="1"/>
  <c r="X81" i="6"/>
  <c r="Y81" i="6" s="1"/>
  <c r="AF21" i="11"/>
  <c r="AG21" i="11" s="1"/>
  <c r="AB21" i="11"/>
  <c r="AC21" i="11" s="1"/>
  <c r="AJ21" i="11"/>
  <c r="X21" i="11"/>
  <c r="Y21" i="11" s="1"/>
  <c r="AF11" i="10"/>
  <c r="AG11" i="10" s="1"/>
  <c r="AJ11" i="10"/>
  <c r="X11" i="10"/>
  <c r="Y11" i="10" s="1"/>
  <c r="AB11" i="10"/>
  <c r="AC11" i="10" s="1"/>
  <c r="AJ106" i="8"/>
  <c r="X106" i="8"/>
  <c r="Y106" i="8" s="1"/>
  <c r="AF106" i="8"/>
  <c r="AG106" i="8" s="1"/>
  <c r="AB106" i="8"/>
  <c r="AC106" i="8" s="1"/>
  <c r="AB84" i="10"/>
  <c r="AC84" i="10" s="1"/>
  <c r="AJ84" i="10"/>
  <c r="X84" i="10"/>
  <c r="Y84" i="10" s="1"/>
  <c r="AF84" i="10"/>
  <c r="AG84" i="10" s="1"/>
  <c r="X51" i="11"/>
  <c r="Y51" i="11" s="1"/>
  <c r="AF51" i="11"/>
  <c r="AG51" i="11" s="1"/>
  <c r="AB51" i="11"/>
  <c r="AC51" i="11" s="1"/>
  <c r="AJ51" i="11"/>
  <c r="AF181" i="10"/>
  <c r="AG181" i="10" s="1"/>
  <c r="AB181" i="10"/>
  <c r="AC181" i="10" s="1"/>
  <c r="AJ181" i="10"/>
  <c r="X181" i="10"/>
  <c r="Y181" i="10" s="1"/>
  <c r="AB42" i="11"/>
  <c r="AC42" i="11" s="1"/>
  <c r="AJ42" i="11"/>
  <c r="X42" i="11"/>
  <c r="Y42" i="11" s="1"/>
  <c r="AF42" i="11"/>
  <c r="AG42" i="11" s="1"/>
  <c r="X158" i="10"/>
  <c r="Y158" i="10" s="1"/>
  <c r="AF158" i="10"/>
  <c r="AG158" i="10" s="1"/>
  <c r="AB158" i="10"/>
  <c r="AC158" i="10" s="1"/>
  <c r="AJ158" i="10"/>
  <c r="AJ68" i="9"/>
  <c r="X68" i="9"/>
  <c r="Y68" i="9" s="1"/>
  <c r="AF68" i="9"/>
  <c r="AG68" i="9" s="1"/>
  <c r="AB68" i="9"/>
  <c r="AC68" i="9" s="1"/>
  <c r="AJ77" i="10"/>
  <c r="AB77" i="10"/>
  <c r="AC77" i="10" s="1"/>
  <c r="AF77" i="10"/>
  <c r="AG77" i="10" s="1"/>
  <c r="X77" i="10"/>
  <c r="Y77" i="10" s="1"/>
  <c r="AB5" i="11"/>
  <c r="AJ5" i="11"/>
  <c r="X5" i="11"/>
  <c r="AF5" i="11"/>
  <c r="AG5" i="11" s="1"/>
  <c r="X86" i="6"/>
  <c r="Y86" i="6" s="1"/>
  <c r="AB86" i="6"/>
  <c r="AC86" i="6" s="1"/>
  <c r="AF86" i="6"/>
  <c r="AG86" i="6" s="1"/>
  <c r="AJ86" i="6"/>
  <c r="X167" i="10"/>
  <c r="Y167" i="10" s="1"/>
  <c r="AJ167" i="10"/>
  <c r="AF167" i="10"/>
  <c r="AG167" i="10" s="1"/>
  <c r="AB167" i="10"/>
  <c r="AC167" i="10" s="1"/>
  <c r="AF73" i="8"/>
  <c r="AG73" i="8" s="1"/>
  <c r="X73" i="8"/>
  <c r="Y73" i="8" s="1"/>
  <c r="AB73" i="8"/>
  <c r="AC73" i="8" s="1"/>
  <c r="AJ73" i="8"/>
  <c r="AI12" i="6" a="1"/>
  <c r="AI12" i="6" s="1"/>
  <c r="AA12" i="6" a="1"/>
  <c r="AA12" i="6" s="1"/>
  <c r="AE12" i="6" a="1"/>
  <c r="AE12" i="6" s="1"/>
  <c r="W12" i="6" a="1"/>
  <c r="W12" i="6" s="1"/>
  <c r="Q12" i="6" a="1"/>
  <c r="Q12" i="6" s="1"/>
  <c r="AI132" i="8" a="1"/>
  <c r="AI132" i="8" s="1"/>
  <c r="AK132" i="8" s="1"/>
  <c r="Q132" i="8" a="1"/>
  <c r="Q132" i="8" s="1"/>
  <c r="R132" i="8" s="1"/>
  <c r="W132" i="8" a="1"/>
  <c r="W132" i="8" s="1"/>
  <c r="AA132" i="8" a="1"/>
  <c r="AA132" i="8" s="1"/>
  <c r="AE132" i="8" a="1"/>
  <c r="AE132" i="8" s="1"/>
  <c r="AE45" i="6" a="1"/>
  <c r="AE45" i="6" s="1"/>
  <c r="W45" i="6" a="1"/>
  <c r="W45" i="6" s="1"/>
  <c r="AA45" i="6" a="1"/>
  <c r="AA45" i="6" s="1"/>
  <c r="Q45" i="6" a="1"/>
  <c r="Q45" i="6" s="1"/>
  <c r="R45" i="6" s="1"/>
  <c r="AI45" i="6" a="1"/>
  <c r="AI45" i="6" s="1"/>
  <c r="AK45" i="6" s="1"/>
  <c r="W7" i="6" a="1"/>
  <c r="W7" i="6" s="1"/>
  <c r="Q7" i="6" a="1"/>
  <c r="Q7" i="6" s="1"/>
  <c r="AE7" i="6" a="1"/>
  <c r="AE7" i="6" s="1"/>
  <c r="AI7" i="6" a="1"/>
  <c r="AI7" i="6" s="1"/>
  <c r="AA7" i="6" a="1"/>
  <c r="AA7" i="6" s="1"/>
  <c r="AA49" i="9" a="1"/>
  <c r="AA49" i="9" s="1"/>
  <c r="Q49" i="9" a="1"/>
  <c r="Q49" i="9" s="1"/>
  <c r="R49" i="9" s="1"/>
  <c r="AI49" i="9" a="1"/>
  <c r="AI49" i="9" s="1"/>
  <c r="AK49" i="9" s="1"/>
  <c r="W49" i="9" a="1"/>
  <c r="W49" i="9" s="1"/>
  <c r="AE49" i="9" a="1"/>
  <c r="AE49" i="9" s="1"/>
  <c r="AA60" i="6" a="1"/>
  <c r="AA60" i="6" s="1"/>
  <c r="Q60" i="6" a="1"/>
  <c r="Q60" i="6" s="1"/>
  <c r="R60" i="6" s="1"/>
  <c r="AE60" i="6" a="1"/>
  <c r="AE60" i="6" s="1"/>
  <c r="AI60" i="6" a="1"/>
  <c r="AI60" i="6" s="1"/>
  <c r="AK60" i="6" s="1"/>
  <c r="W60" i="6" a="1"/>
  <c r="W60" i="6" s="1"/>
  <c r="Q5" i="6" a="1"/>
  <c r="Q5" i="6" s="1"/>
  <c r="AE5" i="6" a="1"/>
  <c r="AE5" i="6" s="1"/>
  <c r="AI5" i="6" a="1"/>
  <c r="AI5" i="6" s="1"/>
  <c r="W5" i="6" a="1"/>
  <c r="W5" i="6" s="1"/>
  <c r="AA5" i="6" a="1"/>
  <c r="AA5" i="6" s="1"/>
  <c r="AE7" i="9" a="1"/>
  <c r="AE7" i="9" s="1"/>
  <c r="Q7" i="9" a="1"/>
  <c r="Q7" i="9" s="1"/>
  <c r="R7" i="9" s="1"/>
  <c r="AA7" i="9" a="1"/>
  <c r="AA7" i="9" s="1"/>
  <c r="AI7" i="9" a="1"/>
  <c r="AI7" i="9" s="1"/>
  <c r="AK7" i="9" s="1"/>
  <c r="W7" i="9" a="1"/>
  <c r="W7" i="9" s="1"/>
  <c r="AA22" i="9" a="1"/>
  <c r="AA22" i="9" s="1"/>
  <c r="AI22" i="9" a="1"/>
  <c r="AI22" i="9" s="1"/>
  <c r="AK22" i="9" s="1"/>
  <c r="Q22" i="9" a="1"/>
  <c r="Q22" i="9" s="1"/>
  <c r="R22" i="9" s="1"/>
  <c r="AE22" i="9" a="1"/>
  <c r="AE22" i="9" s="1"/>
  <c r="W22" i="9" a="1"/>
  <c r="W22" i="9" s="1"/>
  <c r="W173" i="10" a="1"/>
  <c r="W173" i="10" s="1"/>
  <c r="AE173" i="10" a="1"/>
  <c r="AE173" i="10" s="1"/>
  <c r="Q173" i="10" a="1"/>
  <c r="Q173" i="10" s="1"/>
  <c r="R173" i="10" s="1"/>
  <c r="AA173" i="10" a="1"/>
  <c r="AA173" i="10" s="1"/>
  <c r="AI173" i="10" a="1"/>
  <c r="AI173" i="10" s="1"/>
  <c r="AK173" i="10" s="1"/>
  <c r="AA78" i="10" a="1"/>
  <c r="AA78" i="10" s="1"/>
  <c r="AI78" i="10" a="1"/>
  <c r="AI78" i="10" s="1"/>
  <c r="AK78" i="10" s="1"/>
  <c r="AE78" i="10" a="1"/>
  <c r="AE78" i="10" s="1"/>
  <c r="Q78" i="10" a="1"/>
  <c r="Q78" i="10" s="1"/>
  <c r="R78" i="10" s="1"/>
  <c r="W78" i="10" a="1"/>
  <c r="W78" i="10" s="1"/>
  <c r="Q131" i="10" a="1"/>
  <c r="Q131" i="10" s="1"/>
  <c r="R131" i="10" s="1"/>
  <c r="AA131" i="10" a="1"/>
  <c r="AA131" i="10" s="1"/>
  <c r="AI131" i="10" a="1"/>
  <c r="AI131" i="10" s="1"/>
  <c r="AK131" i="10" s="1"/>
  <c r="W131" i="10" a="1"/>
  <c r="W131" i="10" s="1"/>
  <c r="AE131" i="10" a="1"/>
  <c r="AE131" i="10" s="1"/>
  <c r="AI120" i="6" a="1"/>
  <c r="AI120" i="6" s="1"/>
  <c r="AK120" i="6" s="1"/>
  <c r="AA120" i="6" a="1"/>
  <c r="AA120" i="6" s="1"/>
  <c r="Q120" i="6" a="1"/>
  <c r="Q120" i="6" s="1"/>
  <c r="R120" i="6" s="1"/>
  <c r="AE120" i="6" a="1"/>
  <c r="AE120" i="6" s="1"/>
  <c r="W120" i="6" a="1"/>
  <c r="W120" i="6" s="1"/>
  <c r="AA55" i="6" a="1"/>
  <c r="AA55" i="6" s="1"/>
  <c r="Q55" i="6" a="1"/>
  <c r="Q55" i="6" s="1"/>
  <c r="R55" i="6" s="1"/>
  <c r="AE55" i="6" a="1"/>
  <c r="AE55" i="6" s="1"/>
  <c r="W55" i="6" a="1"/>
  <c r="W55" i="6" s="1"/>
  <c r="AI55" i="6" a="1"/>
  <c r="AI55" i="6" s="1"/>
  <c r="AK55" i="6" s="1"/>
  <c r="AA141" i="6" a="1"/>
  <c r="AA141" i="6" s="1"/>
  <c r="AE141" i="6" a="1"/>
  <c r="AE141" i="6" s="1"/>
  <c r="Q141" i="6" a="1"/>
  <c r="Q141" i="6" s="1"/>
  <c r="R141" i="6" s="1"/>
  <c r="AI141" i="6" a="1"/>
  <c r="AI141" i="6" s="1"/>
  <c r="AK141" i="6" s="1"/>
  <c r="W141" i="6" a="1"/>
  <c r="W141" i="6" s="1"/>
  <c r="AI131" i="8" a="1"/>
  <c r="AI131" i="8" s="1"/>
  <c r="AK131" i="8" s="1"/>
  <c r="AA131" i="8" a="1"/>
  <c r="AA131" i="8" s="1"/>
  <c r="AE131" i="8" a="1"/>
  <c r="AE131" i="8" s="1"/>
  <c r="Q131" i="8" a="1"/>
  <c r="Q131" i="8" s="1"/>
  <c r="R131" i="8" s="1"/>
  <c r="W131" i="8" a="1"/>
  <c r="W131" i="8" s="1"/>
  <c r="AE46" i="11" a="1"/>
  <c r="AE46" i="11" s="1"/>
  <c r="W46" i="11" a="1"/>
  <c r="W46" i="11" s="1"/>
  <c r="AI46" i="11" a="1"/>
  <c r="AI46" i="11" s="1"/>
  <c r="AK46" i="11" s="1"/>
  <c r="Q46" i="11" a="1"/>
  <c r="Q46" i="11" s="1"/>
  <c r="R46" i="11" s="1"/>
  <c r="AA46" i="11" a="1"/>
  <c r="AA46" i="11" s="1"/>
  <c r="AE99" i="10" a="1"/>
  <c r="AE99" i="10" s="1"/>
  <c r="W99" i="10" a="1"/>
  <c r="W99" i="10" s="1"/>
  <c r="Q99" i="10" a="1"/>
  <c r="Q99" i="10" s="1"/>
  <c r="R99" i="10" s="1"/>
  <c r="AI99" i="10" a="1"/>
  <c r="AI99" i="10" s="1"/>
  <c r="AK99" i="10" s="1"/>
  <c r="AA99" i="10" a="1"/>
  <c r="AA99" i="10" s="1"/>
  <c r="W135" i="10" a="1"/>
  <c r="W135" i="10" s="1"/>
  <c r="AE135" i="10" a="1"/>
  <c r="AE135" i="10" s="1"/>
  <c r="Q135" i="10" a="1"/>
  <c r="Q135" i="10" s="1"/>
  <c r="R135" i="10" s="1"/>
  <c r="AI135" i="10" a="1"/>
  <c r="AI135" i="10" s="1"/>
  <c r="AK135" i="10" s="1"/>
  <c r="AA135" i="10" a="1"/>
  <c r="AA135" i="10" s="1"/>
  <c r="Q164" i="10" a="1"/>
  <c r="Q164" i="10" s="1"/>
  <c r="R164" i="10" s="1"/>
  <c r="AA164" i="10" a="1"/>
  <c r="AA164" i="10" s="1"/>
  <c r="AI164" i="10" a="1"/>
  <c r="AI164" i="10" s="1"/>
  <c r="AK164" i="10" s="1"/>
  <c r="W164" i="10" a="1"/>
  <c r="W164" i="10" s="1"/>
  <c r="AE164" i="10" a="1"/>
  <c r="AE164" i="10" s="1"/>
  <c r="AE39" i="6" a="1"/>
  <c r="AE39" i="6" s="1"/>
  <c r="W39" i="6" a="1"/>
  <c r="W39" i="6" s="1"/>
  <c r="AI39" i="6" a="1"/>
  <c r="AI39" i="6" s="1"/>
  <c r="AK39" i="6" s="1"/>
  <c r="AA39" i="6" a="1"/>
  <c r="AA39" i="6" s="1"/>
  <c r="Q39" i="6" a="1"/>
  <c r="Q39" i="6" s="1"/>
  <c r="R39" i="6" s="1"/>
  <c r="Q42" i="6" a="1"/>
  <c r="Q42" i="6" s="1"/>
  <c r="R42" i="6" s="1"/>
  <c r="AI42" i="6" a="1"/>
  <c r="AI42" i="6" s="1"/>
  <c r="AK42" i="6" s="1"/>
  <c r="AE42" i="6" a="1"/>
  <c r="AE42" i="6" s="1"/>
  <c r="W42" i="6" a="1"/>
  <c r="W42" i="6" s="1"/>
  <c r="AA42" i="6" a="1"/>
  <c r="AA42" i="6" s="1"/>
  <c r="AA43" i="8" a="1"/>
  <c r="AA43" i="8" s="1"/>
  <c r="AI43" i="8" a="1"/>
  <c r="AI43" i="8" s="1"/>
  <c r="AK43" i="8" s="1"/>
  <c r="Q43" i="8" a="1"/>
  <c r="Q43" i="8" s="1"/>
  <c r="R43" i="8" s="1"/>
  <c r="W43" i="8" a="1"/>
  <c r="W43" i="8" s="1"/>
  <c r="AE43" i="8" a="1"/>
  <c r="AE43" i="8" s="1"/>
  <c r="AA144" i="11" a="1"/>
  <c r="AA144" i="11" s="1"/>
  <c r="AE144" i="11" a="1"/>
  <c r="AE144" i="11" s="1"/>
  <c r="Q144" i="11" a="1"/>
  <c r="Q144" i="11" s="1"/>
  <c r="R144" i="11" s="1"/>
  <c r="W144" i="11" a="1"/>
  <c r="W144" i="11" s="1"/>
  <c r="AI144" i="11" a="1"/>
  <c r="AI144" i="11" s="1"/>
  <c r="AK144" i="11" s="1"/>
  <c r="AE67" i="10" a="1"/>
  <c r="AE67" i="10" s="1"/>
  <c r="AA67" i="10" a="1"/>
  <c r="AA67" i="10" s="1"/>
  <c r="AI67" i="10" a="1"/>
  <c r="AI67" i="10" s="1"/>
  <c r="AK67" i="10" s="1"/>
  <c r="W67" i="10" a="1"/>
  <c r="W67" i="10" s="1"/>
  <c r="Q67" i="10" a="1"/>
  <c r="Q67" i="10" s="1"/>
  <c r="R67" i="10" s="1"/>
  <c r="AI104" i="10" a="1"/>
  <c r="AI104" i="10" s="1"/>
  <c r="AK104" i="10" s="1"/>
  <c r="AE104" i="10" a="1"/>
  <c r="AE104" i="10" s="1"/>
  <c r="AA104" i="10" a="1"/>
  <c r="AA104" i="10" s="1"/>
  <c r="W104" i="10" a="1"/>
  <c r="W104" i="10" s="1"/>
  <c r="Q104" i="10" a="1"/>
  <c r="Q104" i="10" s="1"/>
  <c r="R104" i="10" s="1"/>
  <c r="AI111" i="10" a="1"/>
  <c r="AI111" i="10" s="1"/>
  <c r="AK111" i="10" s="1"/>
  <c r="W111" i="10" a="1"/>
  <c r="W111" i="10" s="1"/>
  <c r="AE111" i="10" a="1"/>
  <c r="AE111" i="10" s="1"/>
  <c r="Q111" i="10" a="1"/>
  <c r="Q111" i="10" s="1"/>
  <c r="R111" i="10" s="1"/>
  <c r="AA111" i="10" a="1"/>
  <c r="AA111" i="10" s="1"/>
  <c r="W159" i="8" a="1"/>
  <c r="W159" i="8" s="1"/>
  <c r="AE159" i="8" a="1"/>
  <c r="AE159" i="8" s="1"/>
  <c r="AA159" i="8" a="1"/>
  <c r="AA159" i="8" s="1"/>
  <c r="Q159" i="8" a="1"/>
  <c r="Q159" i="8" s="1"/>
  <c r="R159" i="8" s="1"/>
  <c r="AI159" i="8" a="1"/>
  <c r="AI159" i="8" s="1"/>
  <c r="AK159" i="8" s="1"/>
  <c r="AE98" i="6" a="1"/>
  <c r="AE98" i="6" s="1"/>
  <c r="W98" i="6" a="1"/>
  <c r="W98" i="6" s="1"/>
  <c r="Q98" i="6" a="1"/>
  <c r="Q98" i="6" s="1"/>
  <c r="R98" i="6" s="1"/>
  <c r="AI98" i="6" a="1"/>
  <c r="AI98" i="6" s="1"/>
  <c r="AK98" i="6" s="1"/>
  <c r="AA98" i="6" a="1"/>
  <c r="AA98" i="6" s="1"/>
  <c r="AA154" i="8" a="1"/>
  <c r="AA154" i="8" s="1"/>
  <c r="AE154" i="8" a="1"/>
  <c r="AE154" i="8" s="1"/>
  <c r="W154" i="8" a="1"/>
  <c r="W154" i="8" s="1"/>
  <c r="Q154" i="8" a="1"/>
  <c r="Q154" i="8" s="1"/>
  <c r="R154" i="8" s="1"/>
  <c r="AI154" i="8" a="1"/>
  <c r="AI154" i="8" s="1"/>
  <c r="AK154" i="8" s="1"/>
  <c r="Q146" i="11" a="1"/>
  <c r="Q146" i="11" s="1"/>
  <c r="R146" i="11" s="1"/>
  <c r="AA146" i="11" a="1"/>
  <c r="AA146" i="11" s="1"/>
  <c r="AE146" i="11" a="1"/>
  <c r="AE146" i="11" s="1"/>
  <c r="W146" i="11" a="1"/>
  <c r="W146" i="11" s="1"/>
  <c r="AI146" i="11" a="1"/>
  <c r="AI146" i="11" s="1"/>
  <c r="AK146" i="11" s="1"/>
  <c r="AE50" i="8" a="1"/>
  <c r="AE50" i="8" s="1"/>
  <c r="Q50" i="8" a="1"/>
  <c r="Q50" i="8" s="1"/>
  <c r="R50" i="8" s="1"/>
  <c r="AI50" i="8" a="1"/>
  <c r="AI50" i="8" s="1"/>
  <c r="AK50" i="8" s="1"/>
  <c r="AA50" i="8" a="1"/>
  <c r="AA50" i="8" s="1"/>
  <c r="W50" i="8" a="1"/>
  <c r="W50" i="8" s="1"/>
  <c r="AI172" i="10" a="1"/>
  <c r="AI172" i="10" s="1"/>
  <c r="AK172" i="10" s="1"/>
  <c r="AE172" i="10" a="1"/>
  <c r="AE172" i="10" s="1"/>
  <c r="Q172" i="10" a="1"/>
  <c r="Q172" i="10" s="1"/>
  <c r="R172" i="10" s="1"/>
  <c r="W172" i="10" a="1"/>
  <c r="W172" i="10" s="1"/>
  <c r="AA172" i="10" a="1"/>
  <c r="AA172" i="10" s="1"/>
  <c r="W80" i="10" a="1"/>
  <c r="W80" i="10" s="1"/>
  <c r="AI80" i="10" a="1"/>
  <c r="AI80" i="10" s="1"/>
  <c r="AK80" i="10" s="1"/>
  <c r="Q80" i="10" a="1"/>
  <c r="Q80" i="10" s="1"/>
  <c r="R80" i="10" s="1"/>
  <c r="AA80" i="10" a="1"/>
  <c r="AA80" i="10" s="1"/>
  <c r="AE80" i="10" a="1"/>
  <c r="AE80" i="10" s="1"/>
  <c r="W161" i="10" a="1"/>
  <c r="W161" i="10" s="1"/>
  <c r="AE161" i="10" a="1"/>
  <c r="AE161" i="10" s="1"/>
  <c r="Q161" i="10" a="1"/>
  <c r="Q161" i="10" s="1"/>
  <c r="R161" i="10" s="1"/>
  <c r="AI161" i="10" a="1"/>
  <c r="AI161" i="10" s="1"/>
  <c r="AK161" i="10" s="1"/>
  <c r="AA161" i="10" a="1"/>
  <c r="AA161" i="10" s="1"/>
  <c r="AI18" i="6" a="1"/>
  <c r="AI18" i="6" s="1"/>
  <c r="AK18" i="6" s="1"/>
  <c r="AA18" i="6" a="1"/>
  <c r="AA18" i="6" s="1"/>
  <c r="Q18" i="6" a="1"/>
  <c r="Q18" i="6" s="1"/>
  <c r="R18" i="6" s="1"/>
  <c r="AE18" i="6" a="1"/>
  <c r="AE18" i="6" s="1"/>
  <c r="W18" i="6" a="1"/>
  <c r="W18" i="6" s="1"/>
  <c r="W77" i="6" a="1"/>
  <c r="W77" i="6" s="1"/>
  <c r="AA77" i="6" a="1"/>
  <c r="AA77" i="6" s="1"/>
  <c r="AI77" i="6" a="1"/>
  <c r="AI77" i="6" s="1"/>
  <c r="AK77" i="6" s="1"/>
  <c r="Q77" i="6" a="1"/>
  <c r="Q77" i="6" s="1"/>
  <c r="R77" i="6" s="1"/>
  <c r="AE77" i="6" a="1"/>
  <c r="AE77" i="6" s="1"/>
  <c r="AA92" i="11" a="1"/>
  <c r="AA92" i="11" s="1"/>
  <c r="AE92" i="11" a="1"/>
  <c r="AE92" i="11" s="1"/>
  <c r="W92" i="11" a="1"/>
  <c r="W92" i="11" s="1"/>
  <c r="AI92" i="11" a="1"/>
  <c r="AI92" i="11" s="1"/>
  <c r="AK92" i="11" s="1"/>
  <c r="Q92" i="11" a="1"/>
  <c r="Q92" i="11" s="1"/>
  <c r="R92" i="11" s="1"/>
  <c r="Q54" i="8" a="1"/>
  <c r="Q54" i="8" s="1"/>
  <c r="R54" i="8" s="1"/>
  <c r="AI54" i="8" a="1"/>
  <c r="AI54" i="8" s="1"/>
  <c r="AK54" i="8" s="1"/>
  <c r="W54" i="8" a="1"/>
  <c r="W54" i="8" s="1"/>
  <c r="AA54" i="8" a="1"/>
  <c r="AA54" i="8" s="1"/>
  <c r="AE54" i="8" a="1"/>
  <c r="AE54" i="8" s="1"/>
  <c r="AA62" i="10" a="1"/>
  <c r="AA62" i="10" s="1"/>
  <c r="Q62" i="10" a="1"/>
  <c r="Q62" i="10" s="1"/>
  <c r="R62" i="10" s="1"/>
  <c r="W62" i="10" a="1"/>
  <c r="W62" i="10" s="1"/>
  <c r="AI62" i="10" a="1"/>
  <c r="AI62" i="10" s="1"/>
  <c r="AK62" i="10" s="1"/>
  <c r="AE62" i="10" a="1"/>
  <c r="AE62" i="10" s="1"/>
  <c r="AI66" i="10" a="1"/>
  <c r="AI66" i="10" s="1"/>
  <c r="AK66" i="10" s="1"/>
  <c r="AE66" i="10" a="1"/>
  <c r="AE66" i="10" s="1"/>
  <c r="Q66" i="10" a="1"/>
  <c r="Q66" i="10" s="1"/>
  <c r="R66" i="10" s="1"/>
  <c r="W66" i="10" a="1"/>
  <c r="W66" i="10" s="1"/>
  <c r="AA66" i="10" a="1"/>
  <c r="AA66" i="10" s="1"/>
  <c r="Q38" i="10" a="1"/>
  <c r="Q38" i="10" s="1"/>
  <c r="R38" i="10" s="1"/>
  <c r="AA38" i="10" a="1"/>
  <c r="AA38" i="10" s="1"/>
  <c r="AI38" i="10" a="1"/>
  <c r="AI38" i="10" s="1"/>
  <c r="AK38" i="10" s="1"/>
  <c r="W38" i="10" a="1"/>
  <c r="W38" i="10" s="1"/>
  <c r="AE38" i="10" a="1"/>
  <c r="AE38" i="10" s="1"/>
  <c r="AE36" i="6" a="1"/>
  <c r="AE36" i="6" s="1"/>
  <c r="W36" i="6" a="1"/>
  <c r="W36" i="6" s="1"/>
  <c r="AI36" i="6" a="1"/>
  <c r="AI36" i="6" s="1"/>
  <c r="AK36" i="6" s="1"/>
  <c r="AA36" i="6" a="1"/>
  <c r="AA36" i="6" s="1"/>
  <c r="Q36" i="6" a="1"/>
  <c r="Q36" i="6" s="1"/>
  <c r="R36" i="6" s="1"/>
  <c r="AA40" i="6" a="1"/>
  <c r="AA40" i="6" s="1"/>
  <c r="Q40" i="6" a="1"/>
  <c r="Q40" i="6" s="1"/>
  <c r="R40" i="6" s="1"/>
  <c r="AI40" i="6" a="1"/>
  <c r="AI40" i="6" s="1"/>
  <c r="AK40" i="6" s="1"/>
  <c r="AE40" i="6" a="1"/>
  <c r="AE40" i="6" s="1"/>
  <c r="W40" i="6" a="1"/>
  <c r="W40" i="6" s="1"/>
  <c r="AE152" i="11" a="1"/>
  <c r="AE152" i="11" s="1"/>
  <c r="W152" i="11" a="1"/>
  <c r="W152" i="11" s="1"/>
  <c r="AI152" i="11" a="1"/>
  <c r="AI152" i="11" s="1"/>
  <c r="AK152" i="11" s="1"/>
  <c r="AA152" i="11" a="1"/>
  <c r="AA152" i="11" s="1"/>
  <c r="Q152" i="11" a="1"/>
  <c r="Q152" i="11" s="1"/>
  <c r="R152" i="11" s="1"/>
  <c r="W33" i="9" a="1"/>
  <c r="W33" i="9" s="1"/>
  <c r="AE33" i="9" a="1"/>
  <c r="AE33" i="9" s="1"/>
  <c r="Q33" i="9" a="1"/>
  <c r="Q33" i="9" s="1"/>
  <c r="R33" i="9" s="1"/>
  <c r="AI33" i="9" a="1"/>
  <c r="AI33" i="9" s="1"/>
  <c r="AK33" i="9" s="1"/>
  <c r="AA33" i="9" a="1"/>
  <c r="AA33" i="9" s="1"/>
  <c r="Q30" i="9" a="1"/>
  <c r="Q30" i="9" s="1"/>
  <c r="R30" i="9" s="1"/>
  <c r="AE30" i="9" a="1"/>
  <c r="AE30" i="9" s="1"/>
  <c r="W30" i="9" a="1"/>
  <c r="W30" i="9" s="1"/>
  <c r="AI30" i="9" a="1"/>
  <c r="AI30" i="9" s="1"/>
  <c r="AK30" i="9" s="1"/>
  <c r="AA30" i="9" a="1"/>
  <c r="AA30" i="9" s="1"/>
  <c r="W49" i="10" a="1"/>
  <c r="W49" i="10" s="1"/>
  <c r="Q49" i="10" a="1"/>
  <c r="Q49" i="10" s="1"/>
  <c r="R49" i="10" s="1"/>
  <c r="AA49" i="10" a="1"/>
  <c r="AA49" i="10" s="1"/>
  <c r="AI49" i="10" a="1"/>
  <c r="AI49" i="10" s="1"/>
  <c r="AK49" i="10" s="1"/>
  <c r="AE49" i="10" a="1"/>
  <c r="AE49" i="10" s="1"/>
  <c r="AE44" i="10" a="1"/>
  <c r="AE44" i="10" s="1"/>
  <c r="AI44" i="10" a="1"/>
  <c r="AI44" i="10" s="1"/>
  <c r="AK44" i="10" s="1"/>
  <c r="AA44" i="10" a="1"/>
  <c r="AA44" i="10" s="1"/>
  <c r="W44" i="10" a="1"/>
  <c r="W44" i="10" s="1"/>
  <c r="Q44" i="10" a="1"/>
  <c r="Q44" i="10" s="1"/>
  <c r="R44" i="10" s="1"/>
  <c r="AE85" i="10" a="1"/>
  <c r="AE85" i="10" s="1"/>
  <c r="AA85" i="10" a="1"/>
  <c r="AA85" i="10" s="1"/>
  <c r="Q85" i="10" a="1"/>
  <c r="Q85" i="10" s="1"/>
  <c r="R85" i="10" s="1"/>
  <c r="W85" i="10" a="1"/>
  <c r="W85" i="10" s="1"/>
  <c r="AI85" i="10" a="1"/>
  <c r="AI85" i="10" s="1"/>
  <c r="AK85" i="10" s="1"/>
  <c r="W53" i="6" a="1"/>
  <c r="W53" i="6" s="1"/>
  <c r="Q53" i="6" a="1"/>
  <c r="Q53" i="6" s="1"/>
  <c r="R53" i="6" s="1"/>
  <c r="AE53" i="6" a="1"/>
  <c r="AE53" i="6" s="1"/>
  <c r="AI53" i="6" a="1"/>
  <c r="AI53" i="6" s="1"/>
  <c r="AK53" i="6" s="1"/>
  <c r="AA53" i="6" a="1"/>
  <c r="AA53" i="6" s="1"/>
  <c r="Q133" i="6" a="1"/>
  <c r="Q133" i="6" s="1"/>
  <c r="R133" i="6" s="1"/>
  <c r="AI133" i="6" a="1"/>
  <c r="AI133" i="6" s="1"/>
  <c r="AK133" i="6" s="1"/>
  <c r="AA133" i="6" a="1"/>
  <c r="AA133" i="6" s="1"/>
  <c r="AE133" i="6" a="1"/>
  <c r="AE133" i="6" s="1"/>
  <c r="W133" i="6" a="1"/>
  <c r="W133" i="6" s="1"/>
  <c r="AA65" i="8" a="1"/>
  <c r="AA65" i="8" s="1"/>
  <c r="AE65" i="8" a="1"/>
  <c r="AE65" i="8" s="1"/>
  <c r="AI65" i="8" a="1"/>
  <c r="AI65" i="8" s="1"/>
  <c r="AK65" i="8" s="1"/>
  <c r="W65" i="8" a="1"/>
  <c r="W65" i="8" s="1"/>
  <c r="Q65" i="8" a="1"/>
  <c r="Q65" i="8" s="1"/>
  <c r="R65" i="8" s="1"/>
  <c r="AI148" i="9" a="1"/>
  <c r="AI148" i="9" s="1"/>
  <c r="AK148" i="9" s="1"/>
  <c r="Q148" i="9" a="1"/>
  <c r="Q148" i="9" s="1"/>
  <c r="R148" i="9" s="1"/>
  <c r="AA148" i="9" a="1"/>
  <c r="AA148" i="9" s="1"/>
  <c r="AE148" i="9" a="1"/>
  <c r="AE148" i="9" s="1"/>
  <c r="W148" i="9" a="1"/>
  <c r="W148" i="9" s="1"/>
  <c r="Q112" i="10" a="1"/>
  <c r="Q112" i="10" s="1"/>
  <c r="R112" i="10" s="1"/>
  <c r="AA112" i="10" a="1"/>
  <c r="AA112" i="10" s="1"/>
  <c r="W112" i="10" a="1"/>
  <c r="W112" i="10" s="1"/>
  <c r="AE112" i="10" a="1"/>
  <c r="AE112" i="10" s="1"/>
  <c r="AI112" i="10" a="1"/>
  <c r="AI112" i="10" s="1"/>
  <c r="AK112" i="10" s="1"/>
  <c r="AE121" i="10" a="1"/>
  <c r="AE121" i="10" s="1"/>
  <c r="AA121" i="10" a="1"/>
  <c r="AA121" i="10" s="1"/>
  <c r="AI121" i="10" a="1"/>
  <c r="AI121" i="10" s="1"/>
  <c r="AK121" i="10" s="1"/>
  <c r="W121" i="10" a="1"/>
  <c r="W121" i="10" s="1"/>
  <c r="Q121" i="10" a="1"/>
  <c r="Q121" i="10" s="1"/>
  <c r="R121" i="10" s="1"/>
  <c r="AA179" i="10" a="1"/>
  <c r="AA179" i="10" s="1"/>
  <c r="AI179" i="10" a="1"/>
  <c r="AI179" i="10" s="1"/>
  <c r="AK179" i="10" s="1"/>
  <c r="W179" i="10" a="1"/>
  <c r="W179" i="10" s="1"/>
  <c r="Q179" i="10" a="1"/>
  <c r="Q179" i="10" s="1"/>
  <c r="R179" i="10" s="1"/>
  <c r="AE179" i="10" a="1"/>
  <c r="AE179" i="10" s="1"/>
  <c r="AA75" i="6" a="1"/>
  <c r="AA75" i="6" s="1"/>
  <c r="Q75" i="6" a="1"/>
  <c r="Q75" i="6" s="1"/>
  <c r="R75" i="6" s="1"/>
  <c r="W75" i="6" a="1"/>
  <c r="W75" i="6" s="1"/>
  <c r="AI75" i="6" a="1"/>
  <c r="AI75" i="6" s="1"/>
  <c r="AK75" i="6" s="1"/>
  <c r="AE75" i="6" a="1"/>
  <c r="AE75" i="6" s="1"/>
  <c r="AA121" i="9" a="1"/>
  <c r="AA121" i="9" s="1"/>
  <c r="AI121" i="9" a="1"/>
  <c r="AI121" i="9" s="1"/>
  <c r="AK121" i="9" s="1"/>
  <c r="AE121" i="9" a="1"/>
  <c r="AE121" i="9" s="1"/>
  <c r="W121" i="9" a="1"/>
  <c r="W121" i="9" s="1"/>
  <c r="Q121" i="9" a="1"/>
  <c r="Q121" i="9" s="1"/>
  <c r="R121" i="9" s="1"/>
  <c r="AE60" i="8" a="1"/>
  <c r="AE60" i="8" s="1"/>
  <c r="Q60" i="8" a="1"/>
  <c r="Q60" i="8" s="1"/>
  <c r="R60" i="8" s="1"/>
  <c r="AI60" i="8" a="1"/>
  <c r="AI60" i="8" s="1"/>
  <c r="AK60" i="8" s="1"/>
  <c r="W60" i="8" a="1"/>
  <c r="W60" i="8" s="1"/>
  <c r="AA60" i="8" a="1"/>
  <c r="AA60" i="8" s="1"/>
  <c r="W73" i="11" a="1"/>
  <c r="W73" i="11" s="1"/>
  <c r="AI73" i="11" a="1"/>
  <c r="AI73" i="11" s="1"/>
  <c r="AK73" i="11" s="1"/>
  <c r="AE73" i="11" a="1"/>
  <c r="AE73" i="11" s="1"/>
  <c r="Q73" i="11" a="1"/>
  <c r="Q73" i="11" s="1"/>
  <c r="R73" i="11" s="1"/>
  <c r="AA73" i="11" a="1"/>
  <c r="AA73" i="11" s="1"/>
  <c r="AE20" i="8" a="1"/>
  <c r="AE20" i="8" s="1"/>
  <c r="AI20" i="8" a="1"/>
  <c r="AI20" i="8" s="1"/>
  <c r="AK20" i="8" s="1"/>
  <c r="W20" i="8" a="1"/>
  <c r="W20" i="8" s="1"/>
  <c r="Q20" i="8" a="1"/>
  <c r="Q20" i="8" s="1"/>
  <c r="R20" i="8" s="1"/>
  <c r="AA20" i="8" a="1"/>
  <c r="AA20" i="8" s="1"/>
  <c r="AE6" i="11" a="1"/>
  <c r="AE6" i="11" s="1"/>
  <c r="Q6" i="11" a="1"/>
  <c r="Q6" i="11" s="1"/>
  <c r="R6" i="11" s="1"/>
  <c r="AA6" i="11" a="1"/>
  <c r="AA6" i="11" s="1"/>
  <c r="W6" i="11" a="1"/>
  <c r="W6" i="11" s="1"/>
  <c r="AI6" i="11" a="1"/>
  <c r="AI6" i="11" s="1"/>
  <c r="W55" i="11" a="1"/>
  <c r="W55" i="11" s="1"/>
  <c r="AI55" i="11" a="1"/>
  <c r="AI55" i="11" s="1"/>
  <c r="AK55" i="11" s="1"/>
  <c r="AA55" i="11" a="1"/>
  <c r="AA55" i="11" s="1"/>
  <c r="Q55" i="11" a="1"/>
  <c r="Q55" i="11" s="1"/>
  <c r="R55" i="11" s="1"/>
  <c r="AE55" i="11" a="1"/>
  <c r="AE55" i="11" s="1"/>
  <c r="W148" i="11" a="1"/>
  <c r="W148" i="11" s="1"/>
  <c r="AE148" i="11" a="1"/>
  <c r="AE148" i="11" s="1"/>
  <c r="Q148" i="11" a="1"/>
  <c r="Q148" i="11" s="1"/>
  <c r="R148" i="11" s="1"/>
  <c r="AI148" i="11" a="1"/>
  <c r="AI148" i="11" s="1"/>
  <c r="AK148" i="11" s="1"/>
  <c r="AA148" i="11" a="1"/>
  <c r="AA148" i="11" s="1"/>
  <c r="W164" i="9" a="1"/>
  <c r="W164" i="9" s="1"/>
  <c r="AI164" i="9" a="1"/>
  <c r="AI164" i="9" s="1"/>
  <c r="AK164" i="9" s="1"/>
  <c r="AE164" i="9" a="1"/>
  <c r="AE164" i="9" s="1"/>
  <c r="AA164" i="9" a="1"/>
  <c r="AA164" i="9" s="1"/>
  <c r="Q164" i="9" a="1"/>
  <c r="Q164" i="9" s="1"/>
  <c r="R164" i="9" s="1"/>
  <c r="AI153" i="9" a="1"/>
  <c r="AI153" i="9" s="1"/>
  <c r="AK153" i="9" s="1"/>
  <c r="AE153" i="9" a="1"/>
  <c r="AE153" i="9" s="1"/>
  <c r="AA153" i="9" a="1"/>
  <c r="AA153" i="9" s="1"/>
  <c r="W153" i="9" a="1"/>
  <c r="W153" i="9" s="1"/>
  <c r="Q153" i="9" a="1"/>
  <c r="Q153" i="9" s="1"/>
  <c r="R153" i="9" s="1"/>
  <c r="AE62" i="8" a="1"/>
  <c r="AE62" i="8" s="1"/>
  <c r="Q62" i="8" a="1"/>
  <c r="Q62" i="8" s="1"/>
  <c r="R62" i="8" s="1"/>
  <c r="AI62" i="8" a="1"/>
  <c r="AI62" i="8" s="1"/>
  <c r="AK62" i="8" s="1"/>
  <c r="W62" i="8" a="1"/>
  <c r="W62" i="8" s="1"/>
  <c r="AA62" i="8" a="1"/>
  <c r="AA62" i="8" s="1"/>
  <c r="AI37" i="11" a="1"/>
  <c r="AI37" i="11" s="1"/>
  <c r="AK37" i="11" s="1"/>
  <c r="AA37" i="11" a="1"/>
  <c r="AA37" i="11" s="1"/>
  <c r="Q37" i="11" a="1"/>
  <c r="Q37" i="11" s="1"/>
  <c r="R37" i="11" s="1"/>
  <c r="AE37" i="11" a="1"/>
  <c r="AE37" i="11" s="1"/>
  <c r="W37" i="11" a="1"/>
  <c r="W37" i="11" s="1"/>
  <c r="AE128" i="9" a="1"/>
  <c r="AE128" i="9" s="1"/>
  <c r="Q128" i="9" a="1"/>
  <c r="Q128" i="9" s="1"/>
  <c r="R128" i="9" s="1"/>
  <c r="W128" i="9" a="1"/>
  <c r="W128" i="9" s="1"/>
  <c r="AI128" i="9" a="1"/>
  <c r="AI128" i="9" s="1"/>
  <c r="AK128" i="9" s="1"/>
  <c r="AA128" i="9" a="1"/>
  <c r="AA128" i="9" s="1"/>
  <c r="AA70" i="11" a="1"/>
  <c r="AA70" i="11" s="1"/>
  <c r="Q70" i="11" a="1"/>
  <c r="Q70" i="11" s="1"/>
  <c r="R70" i="11" s="1"/>
  <c r="AE70" i="11" a="1"/>
  <c r="AE70" i="11" s="1"/>
  <c r="W70" i="11" a="1"/>
  <c r="W70" i="11" s="1"/>
  <c r="AI70" i="11" a="1"/>
  <c r="AI70" i="11" s="1"/>
  <c r="AK70" i="11" s="1"/>
  <c r="Q109" i="8" a="1"/>
  <c r="Q109" i="8" s="1"/>
  <c r="R109" i="8" s="1"/>
  <c r="W109" i="8" a="1"/>
  <c r="W109" i="8" s="1"/>
  <c r="AI109" i="8" a="1"/>
  <c r="AI109" i="8" s="1"/>
  <c r="AK109" i="8" s="1"/>
  <c r="AE109" i="8" a="1"/>
  <c r="AE109" i="8" s="1"/>
  <c r="AA109" i="8" a="1"/>
  <c r="AA109" i="8" s="1"/>
  <c r="AI9" i="8" a="1"/>
  <c r="AI9" i="8" s="1"/>
  <c r="AK9" i="8" s="1"/>
  <c r="AA9" i="8" a="1"/>
  <c r="AA9" i="8" s="1"/>
  <c r="AE9" i="8" a="1"/>
  <c r="AE9" i="8" s="1"/>
  <c r="W9" i="8" a="1"/>
  <c r="W9" i="8" s="1"/>
  <c r="Q9" i="8" a="1"/>
  <c r="Q9" i="8" s="1"/>
  <c r="R9" i="8" s="1"/>
  <c r="Q77" i="8" a="1"/>
  <c r="Q77" i="8" s="1"/>
  <c r="R77" i="8" s="1"/>
  <c r="AA77" i="8" a="1"/>
  <c r="AA77" i="8" s="1"/>
  <c r="AI77" i="8" a="1"/>
  <c r="AI77" i="8" s="1"/>
  <c r="AK77" i="8" s="1"/>
  <c r="W77" i="8" a="1"/>
  <c r="W77" i="8" s="1"/>
  <c r="AE77" i="8" a="1"/>
  <c r="AE77" i="8" s="1"/>
  <c r="AA34" i="9" a="1"/>
  <c r="AA34" i="9" s="1"/>
  <c r="Q34" i="9" a="1"/>
  <c r="Q34" i="9" s="1"/>
  <c r="R34" i="9" s="1"/>
  <c r="AE34" i="9" a="1"/>
  <c r="AE34" i="9" s="1"/>
  <c r="W34" i="9" a="1"/>
  <c r="W34" i="9" s="1"/>
  <c r="AI34" i="9" a="1"/>
  <c r="AI34" i="9" s="1"/>
  <c r="AK34" i="9" s="1"/>
  <c r="Q66" i="9" a="1"/>
  <c r="Q66" i="9" s="1"/>
  <c r="R66" i="9" s="1"/>
  <c r="AI66" i="9" a="1"/>
  <c r="AI66" i="9" s="1"/>
  <c r="AK66" i="9" s="1"/>
  <c r="W66" i="9" a="1"/>
  <c r="W66" i="9" s="1"/>
  <c r="AE66" i="9" a="1"/>
  <c r="AE66" i="9" s="1"/>
  <c r="AA66" i="9" a="1"/>
  <c r="AA66" i="9" s="1"/>
  <c r="AE8" i="9" a="1"/>
  <c r="AE8" i="9" s="1"/>
  <c r="AA8" i="9" a="1"/>
  <c r="AA8" i="9" s="1"/>
  <c r="Q8" i="9" a="1"/>
  <c r="Q8" i="9" s="1"/>
  <c r="R8" i="9" s="1"/>
  <c r="W8" i="9" a="1"/>
  <c r="W8" i="9" s="1"/>
  <c r="AI8" i="9" a="1"/>
  <c r="AI8" i="9" s="1"/>
  <c r="AK8" i="9" s="1"/>
  <c r="AI127" i="8" a="1"/>
  <c r="AI127" i="8" s="1"/>
  <c r="AK127" i="8" s="1"/>
  <c r="AA127" i="8" a="1"/>
  <c r="AA127" i="8" s="1"/>
  <c r="AE127" i="8" a="1"/>
  <c r="AE127" i="8" s="1"/>
  <c r="Q127" i="8" a="1"/>
  <c r="Q127" i="8" s="1"/>
  <c r="R127" i="8" s="1"/>
  <c r="W127" i="8" a="1"/>
  <c r="W127" i="8" s="1"/>
  <c r="AI137" i="9" a="1"/>
  <c r="AI137" i="9" s="1"/>
  <c r="AK137" i="9" s="1"/>
  <c r="AA137" i="9" a="1"/>
  <c r="AA137" i="9" s="1"/>
  <c r="Q137" i="9" a="1"/>
  <c r="Q137" i="9" s="1"/>
  <c r="R137" i="9" s="1"/>
  <c r="W137" i="9" a="1"/>
  <c r="W137" i="9" s="1"/>
  <c r="AE137" i="9" a="1"/>
  <c r="AE137" i="9" s="1"/>
  <c r="AE56" i="11" a="1"/>
  <c r="AE56" i="11" s="1"/>
  <c r="W56" i="11" a="1"/>
  <c r="W56" i="11" s="1"/>
  <c r="AI56" i="11" a="1"/>
  <c r="AI56" i="11" s="1"/>
  <c r="AK56" i="11" s="1"/>
  <c r="AA56" i="11" a="1"/>
  <c r="AA56" i="11" s="1"/>
  <c r="Q56" i="11" a="1"/>
  <c r="Q56" i="11" s="1"/>
  <c r="R56" i="11" s="1"/>
  <c r="Q79" i="11" a="1"/>
  <c r="Q79" i="11" s="1"/>
  <c r="R79" i="11" s="1"/>
  <c r="AI79" i="11" a="1"/>
  <c r="AI79" i="11" s="1"/>
  <c r="AK79" i="11" s="1"/>
  <c r="W79" i="11" a="1"/>
  <c r="W79" i="11" s="1"/>
  <c r="AE79" i="11" a="1"/>
  <c r="AE79" i="11" s="1"/>
  <c r="AA79" i="11" a="1"/>
  <c r="AA79" i="11" s="1"/>
  <c r="AI29" i="11" a="1"/>
  <c r="AI29" i="11" s="1"/>
  <c r="AK29" i="11" s="1"/>
  <c r="W29" i="11" a="1"/>
  <c r="W29" i="11" s="1"/>
  <c r="AE29" i="11" a="1"/>
  <c r="AE29" i="11" s="1"/>
  <c r="AA29" i="11" a="1"/>
  <c r="AA29" i="11" s="1"/>
  <c r="Q29" i="11" a="1"/>
  <c r="Q29" i="11" s="1"/>
  <c r="R29" i="11" s="1"/>
  <c r="Q28" i="11" a="1"/>
  <c r="Q28" i="11" s="1"/>
  <c r="R28" i="11" s="1"/>
  <c r="W28" i="11" a="1"/>
  <c r="W28" i="11" s="1"/>
  <c r="AI28" i="11" a="1"/>
  <c r="AI28" i="11" s="1"/>
  <c r="AK28" i="11" s="1"/>
  <c r="AA28" i="11" a="1"/>
  <c r="AA28" i="11" s="1"/>
  <c r="AE28" i="11" a="1"/>
  <c r="AE28" i="11" s="1"/>
  <c r="Q127" i="11" a="1"/>
  <c r="Q127" i="11" s="1"/>
  <c r="R127" i="11" s="1"/>
  <c r="AE127" i="11" a="1"/>
  <c r="AE127" i="11" s="1"/>
  <c r="W127" i="11" a="1"/>
  <c r="W127" i="11" s="1"/>
  <c r="AI127" i="11" a="1"/>
  <c r="AI127" i="11" s="1"/>
  <c r="AK127" i="11" s="1"/>
  <c r="AA127" i="11" a="1"/>
  <c r="AA127" i="11" s="1"/>
  <c r="AA86" i="8" a="1"/>
  <c r="AA86" i="8" s="1"/>
  <c r="AI86" i="8" a="1"/>
  <c r="AI86" i="8" s="1"/>
  <c r="AK86" i="8" s="1"/>
  <c r="Q86" i="8" a="1"/>
  <c r="Q86" i="8" s="1"/>
  <c r="R86" i="8" s="1"/>
  <c r="W86" i="8" a="1"/>
  <c r="W86" i="8" s="1"/>
  <c r="AE86" i="8" a="1"/>
  <c r="AE86" i="8" s="1"/>
  <c r="AE19" i="11" a="1"/>
  <c r="AE19" i="11" s="1"/>
  <c r="AI19" i="11" a="1"/>
  <c r="AI19" i="11" s="1"/>
  <c r="AK19" i="11" s="1"/>
  <c r="AA19" i="11" a="1"/>
  <c r="AA19" i="11" s="1"/>
  <c r="Q19" i="11" a="1"/>
  <c r="Q19" i="11" s="1"/>
  <c r="R19" i="11" s="1"/>
  <c r="W19" i="11" a="1"/>
  <c r="W19" i="11" s="1"/>
  <c r="AI112" i="9" a="1"/>
  <c r="AI112" i="9" s="1"/>
  <c r="AK112" i="9" s="1"/>
  <c r="W112" i="9" a="1"/>
  <c r="W112" i="9" s="1"/>
  <c r="AE112" i="9" a="1"/>
  <c r="AE112" i="9" s="1"/>
  <c r="AA112" i="9" a="1"/>
  <c r="AA112" i="9" s="1"/>
  <c r="Q112" i="9" a="1"/>
  <c r="Q112" i="9" s="1"/>
  <c r="R112" i="9" s="1"/>
  <c r="AE66" i="11" a="1"/>
  <c r="AE66" i="11" s="1"/>
  <c r="AI66" i="11" a="1"/>
  <c r="AI66" i="11" s="1"/>
  <c r="AK66" i="11" s="1"/>
  <c r="Q66" i="11" a="1"/>
  <c r="Q66" i="11" s="1"/>
  <c r="R66" i="11" s="1"/>
  <c r="W66" i="11" a="1"/>
  <c r="W66" i="11" s="1"/>
  <c r="AA66" i="11" a="1"/>
  <c r="AA66" i="11" s="1"/>
  <c r="AI56" i="8" a="1"/>
  <c r="AI56" i="8" s="1"/>
  <c r="AK56" i="8" s="1"/>
  <c r="AA56" i="8" a="1"/>
  <c r="AA56" i="8" s="1"/>
  <c r="W56" i="8" a="1"/>
  <c r="W56" i="8" s="1"/>
  <c r="Q56" i="8" a="1"/>
  <c r="Q56" i="8" s="1"/>
  <c r="R56" i="8" s="1"/>
  <c r="AE56" i="8" a="1"/>
  <c r="AE56" i="8" s="1"/>
  <c r="AA21" i="8" a="1"/>
  <c r="AA21" i="8" s="1"/>
  <c r="AE21" i="8" a="1"/>
  <c r="AE21" i="8" s="1"/>
  <c r="AI21" i="8" a="1"/>
  <c r="AI21" i="8" s="1"/>
  <c r="AK21" i="8" s="1"/>
  <c r="Q21" i="8" a="1"/>
  <c r="Q21" i="8" s="1"/>
  <c r="R21" i="8" s="1"/>
  <c r="W21" i="8" a="1"/>
  <c r="W21" i="8" s="1"/>
  <c r="W88" i="9" a="1"/>
  <c r="W88" i="9" s="1"/>
  <c r="AA88" i="9" a="1"/>
  <c r="AA88" i="9" s="1"/>
  <c r="AI88" i="9" a="1"/>
  <c r="AI88" i="9" s="1"/>
  <c r="AK88" i="9" s="1"/>
  <c r="AE88" i="9" a="1"/>
  <c r="AE88" i="9" s="1"/>
  <c r="Q88" i="9" a="1"/>
  <c r="Q88" i="9" s="1"/>
  <c r="R88" i="9" s="1"/>
  <c r="AA137" i="11" a="1"/>
  <c r="AA137" i="11" s="1"/>
  <c r="AI137" i="11" a="1"/>
  <c r="AI137" i="11" s="1"/>
  <c r="AK137" i="11" s="1"/>
  <c r="Q137" i="11" a="1"/>
  <c r="Q137" i="11" s="1"/>
  <c r="R137" i="11" s="1"/>
  <c r="AE137" i="11" a="1"/>
  <c r="AE137" i="11" s="1"/>
  <c r="W137" i="11" a="1"/>
  <c r="W137" i="11" s="1"/>
  <c r="AI32" i="8" a="1"/>
  <c r="AI32" i="8" s="1"/>
  <c r="AK32" i="8" s="1"/>
  <c r="AE32" i="8" a="1"/>
  <c r="AE32" i="8" s="1"/>
  <c r="W32" i="8" a="1"/>
  <c r="W32" i="8" s="1"/>
  <c r="Q32" i="8" a="1"/>
  <c r="Q32" i="8" s="1"/>
  <c r="R32" i="8" s="1"/>
  <c r="AA32" i="8" a="1"/>
  <c r="AA32" i="8" s="1"/>
  <c r="Q130" i="8" a="1"/>
  <c r="Q130" i="8" s="1"/>
  <c r="R130" i="8" s="1"/>
  <c r="AA130" i="8" a="1"/>
  <c r="AA130" i="8" s="1"/>
  <c r="W130" i="8" a="1"/>
  <c r="W130" i="8" s="1"/>
  <c r="AE130" i="8" a="1"/>
  <c r="AE130" i="8" s="1"/>
  <c r="AI130" i="8" a="1"/>
  <c r="AI130" i="8" s="1"/>
  <c r="AK130" i="8" s="1"/>
  <c r="AA90" i="11" a="1"/>
  <c r="AA90" i="11" s="1"/>
  <c r="Q90" i="11" a="1"/>
  <c r="Q90" i="11" s="1"/>
  <c r="R90" i="11" s="1"/>
  <c r="AI90" i="11" a="1"/>
  <c r="AI90" i="11" s="1"/>
  <c r="AK90" i="11" s="1"/>
  <c r="W90" i="11" a="1"/>
  <c r="W90" i="11" s="1"/>
  <c r="AE90" i="11" a="1"/>
  <c r="AE90" i="11" s="1"/>
  <c r="W139" i="11" a="1"/>
  <c r="W139" i="11" s="1"/>
  <c r="Q139" i="11" a="1"/>
  <c r="Q139" i="11" s="1"/>
  <c r="R139" i="11" s="1"/>
  <c r="AA139" i="11" a="1"/>
  <c r="AA139" i="11" s="1"/>
  <c r="AE139" i="11" a="1"/>
  <c r="AE139" i="11" s="1"/>
  <c r="AI139" i="11" a="1"/>
  <c r="AI139" i="11" s="1"/>
  <c r="AK139" i="11" s="1"/>
  <c r="W17" i="11" a="1"/>
  <c r="W17" i="11" s="1"/>
  <c r="Q17" i="11" a="1"/>
  <c r="Q17" i="11" s="1"/>
  <c r="R17" i="11" s="1"/>
  <c r="AA17" i="11" a="1"/>
  <c r="AA17" i="11" s="1"/>
  <c r="AI17" i="11" a="1"/>
  <c r="AI17" i="11" s="1"/>
  <c r="AK17" i="11" s="1"/>
  <c r="AE17" i="11" a="1"/>
  <c r="AE17" i="11" s="1"/>
  <c r="W89" i="9" a="1"/>
  <c r="W89" i="9" s="1"/>
  <c r="Q89" i="9" a="1"/>
  <c r="Q89" i="9" s="1"/>
  <c r="R89" i="9" s="1"/>
  <c r="AE89" i="9" a="1"/>
  <c r="AE89" i="9" s="1"/>
  <c r="AI89" i="9" a="1"/>
  <c r="AI89" i="9" s="1"/>
  <c r="AK89" i="9" s="1"/>
  <c r="AA89" i="9" a="1"/>
  <c r="AA89" i="9" s="1"/>
  <c r="Q56" i="9" a="1"/>
  <c r="Q56" i="9" s="1"/>
  <c r="R56" i="9" s="1"/>
  <c r="W56" i="9" a="1"/>
  <c r="W56" i="9" s="1"/>
  <c r="AI56" i="9" a="1"/>
  <c r="AI56" i="9" s="1"/>
  <c r="AK56" i="9" s="1"/>
  <c r="AA56" i="9" a="1"/>
  <c r="AA56" i="9" s="1"/>
  <c r="AE56" i="9" a="1"/>
  <c r="AE56" i="9" s="1"/>
  <c r="W84" i="11" a="1"/>
  <c r="W84" i="11" s="1"/>
  <c r="AE84" i="11" a="1"/>
  <c r="AE84" i="11" s="1"/>
  <c r="Q84" i="11" a="1"/>
  <c r="Q84" i="11" s="1"/>
  <c r="R84" i="11" s="1"/>
  <c r="AA84" i="11" a="1"/>
  <c r="AA84" i="11" s="1"/>
  <c r="AI84" i="11" a="1"/>
  <c r="AI84" i="11" s="1"/>
  <c r="AK84" i="11" s="1"/>
  <c r="AE45" i="9" a="1"/>
  <c r="AE45" i="9" s="1"/>
  <c r="W45" i="9" a="1"/>
  <c r="W45" i="9" s="1"/>
  <c r="Q45" i="9" a="1"/>
  <c r="Q45" i="9" s="1"/>
  <c r="R45" i="9" s="1"/>
  <c r="AA45" i="9" a="1"/>
  <c r="AA45" i="9" s="1"/>
  <c r="AI45" i="9" a="1"/>
  <c r="AI45" i="9" s="1"/>
  <c r="AK45" i="9" s="1"/>
  <c r="AF90" i="9"/>
  <c r="AG90" i="9" s="1"/>
  <c r="AB26" i="6"/>
  <c r="AC26" i="6" s="1"/>
  <c r="AJ26" i="6"/>
  <c r="AF26" i="6"/>
  <c r="AG26" i="6" s="1"/>
  <c r="X26" i="6"/>
  <c r="Y26" i="6" s="1"/>
  <c r="X116" i="11"/>
  <c r="Y116" i="11" s="1"/>
  <c r="AJ116" i="11"/>
  <c r="AB116" i="11"/>
  <c r="AC116" i="11" s="1"/>
  <c r="AF116" i="11"/>
  <c r="AG116" i="11" s="1"/>
  <c r="AF40" i="9"/>
  <c r="AG40" i="9" s="1"/>
  <c r="AJ40" i="9"/>
  <c r="X40" i="9"/>
  <c r="Y40" i="9" s="1"/>
  <c r="AB40" i="9"/>
  <c r="AC40" i="9" s="1"/>
  <c r="X98" i="11"/>
  <c r="Y98" i="11" s="1"/>
  <c r="AF98" i="11"/>
  <c r="AG98" i="11" s="1"/>
  <c r="AJ98" i="11"/>
  <c r="AB98" i="11"/>
  <c r="AC98" i="11" s="1"/>
  <c r="AJ116" i="6"/>
  <c r="AF116" i="6"/>
  <c r="AG116" i="6" s="1"/>
  <c r="AB116" i="6"/>
  <c r="AC116" i="6" s="1"/>
  <c r="X116" i="6"/>
  <c r="Y116" i="6" s="1"/>
  <c r="AB38" i="11"/>
  <c r="AC38" i="11" s="1"/>
  <c r="AF43" i="9"/>
  <c r="AG43" i="9" s="1"/>
  <c r="AB43" i="9"/>
  <c r="AC43" i="9" s="1"/>
  <c r="X43" i="9"/>
  <c r="Y43" i="9" s="1"/>
  <c r="AJ43" i="9"/>
  <c r="AF20" i="9"/>
  <c r="AG20" i="9" s="1"/>
  <c r="X20" i="9"/>
  <c r="Y20" i="9" s="1"/>
  <c r="AJ20" i="9"/>
  <c r="AB20" i="9"/>
  <c r="AC20" i="9" s="1"/>
  <c r="X149" i="11"/>
  <c r="Y149" i="11" s="1"/>
  <c r="AF149" i="11"/>
  <c r="AG149" i="11" s="1"/>
  <c r="AJ149" i="11"/>
  <c r="AB149" i="11"/>
  <c r="AC149" i="11" s="1"/>
  <c r="AB45" i="6"/>
  <c r="AC45" i="6" s="1"/>
  <c r="X176" i="9"/>
  <c r="Y176" i="9" s="1"/>
  <c r="AB176" i="9"/>
  <c r="AC176" i="9" s="1"/>
  <c r="AJ176" i="9"/>
  <c r="AF176" i="9"/>
  <c r="AG176" i="9" s="1"/>
  <c r="AJ35" i="9"/>
  <c r="AF112" i="11"/>
  <c r="AG112" i="11" s="1"/>
  <c r="AF21" i="10"/>
  <c r="AG21" i="10" s="1"/>
  <c r="AJ21" i="10"/>
  <c r="X21" i="10"/>
  <c r="Y21" i="10" s="1"/>
  <c r="AB21" i="10"/>
  <c r="AC21" i="10" s="1"/>
  <c r="AB4" i="8"/>
  <c r="AF38" i="6"/>
  <c r="AG38" i="6" s="1"/>
  <c r="X38" i="6"/>
  <c r="Y38" i="6" s="1"/>
  <c r="AJ38" i="6"/>
  <c r="AB38" i="6"/>
  <c r="AC38" i="6" s="1"/>
  <c r="AF44" i="11"/>
  <c r="AG44" i="11" s="1"/>
  <c r="AF66" i="9"/>
  <c r="AG66" i="9" s="1"/>
  <c r="AB109" i="10"/>
  <c r="AC109" i="10" s="1"/>
  <c r="X138" i="8"/>
  <c r="Y138" i="8" s="1"/>
  <c r="AF157" i="10"/>
  <c r="AG157" i="10" s="1"/>
  <c r="AB154" i="10"/>
  <c r="AC154" i="10" s="1"/>
  <c r="X42" i="9"/>
  <c r="Y42" i="9" s="1"/>
  <c r="X64" i="11"/>
  <c r="Y64" i="11" s="1"/>
  <c r="AJ64" i="11"/>
  <c r="AB64" i="11"/>
  <c r="AC64" i="11" s="1"/>
  <c r="AF64" i="11"/>
  <c r="AG64" i="11" s="1"/>
  <c r="AF14" i="8"/>
  <c r="AG14" i="8" s="1"/>
  <c r="AJ14" i="8"/>
  <c r="AB14" i="8"/>
  <c r="AC14" i="8" s="1"/>
  <c r="X14" i="8"/>
  <c r="Y14" i="8" s="1"/>
  <c r="AB105" i="8"/>
  <c r="AC105" i="8" s="1"/>
  <c r="X105" i="8"/>
  <c r="Y105" i="8" s="1"/>
  <c r="AJ105" i="8"/>
  <c r="AF105" i="8"/>
  <c r="AG105" i="8" s="1"/>
  <c r="AF148" i="11"/>
  <c r="AG148" i="11" s="1"/>
  <c r="X148" i="11"/>
  <c r="Y148" i="11" s="1"/>
  <c r="AJ148" i="11"/>
  <c r="AB148" i="11"/>
  <c r="AC148" i="11" s="1"/>
  <c r="AJ101" i="9"/>
  <c r="AF101" i="9"/>
  <c r="AG101" i="9" s="1"/>
  <c r="X101" i="9"/>
  <c r="Y101" i="9" s="1"/>
  <c r="AB101" i="9"/>
  <c r="AC101" i="9" s="1"/>
  <c r="AJ22" i="9"/>
  <c r="AF22" i="9"/>
  <c r="AG22" i="9" s="1"/>
  <c r="AB22" i="9"/>
  <c r="AC22" i="9" s="1"/>
  <c r="X22" i="9"/>
  <c r="Y22" i="9" s="1"/>
  <c r="X124" i="10"/>
  <c r="Y124" i="10" s="1"/>
  <c r="AB124" i="10"/>
  <c r="AC124" i="10" s="1"/>
  <c r="AF124" i="10"/>
  <c r="AG124" i="10" s="1"/>
  <c r="AJ124" i="10"/>
  <c r="AJ168" i="9"/>
  <c r="AB168" i="9"/>
  <c r="AC168" i="9" s="1"/>
  <c r="X168" i="9"/>
  <c r="Y168" i="9" s="1"/>
  <c r="AF168" i="9"/>
  <c r="AG168" i="9" s="1"/>
  <c r="AJ58" i="6"/>
  <c r="AF58" i="6"/>
  <c r="AG58" i="6" s="1"/>
  <c r="X58" i="6"/>
  <c r="Y58" i="6" s="1"/>
  <c r="AB32" i="9"/>
  <c r="AC32" i="9" s="1"/>
  <c r="AF32" i="9"/>
  <c r="AG32" i="9" s="1"/>
  <c r="AJ32" i="9"/>
  <c r="X32" i="9"/>
  <c r="Y32" i="9" s="1"/>
  <c r="AF47" i="9"/>
  <c r="AG47" i="9" s="1"/>
  <c r="AB47" i="9"/>
  <c r="AC47" i="9" s="1"/>
  <c r="X47" i="9"/>
  <c r="Y47" i="9" s="1"/>
  <c r="AJ47" i="9"/>
  <c r="X72" i="8"/>
  <c r="Y72" i="8" s="1"/>
  <c r="AJ72" i="8"/>
  <c r="AB72" i="8"/>
  <c r="AC72" i="8" s="1"/>
  <c r="AF72" i="8"/>
  <c r="AG72" i="8" s="1"/>
  <c r="X134" i="6"/>
  <c r="Y134" i="6" s="1"/>
  <c r="AJ134" i="6"/>
  <c r="AF134" i="6"/>
  <c r="AG134" i="6" s="1"/>
  <c r="AB134" i="6"/>
  <c r="AC134" i="6" s="1"/>
  <c r="AB44" i="8"/>
  <c r="AC44" i="8" s="1"/>
  <c r="AJ44" i="8"/>
  <c r="AF44" i="8"/>
  <c r="AG44" i="8" s="1"/>
  <c r="X44" i="8"/>
  <c r="Y44" i="8" s="1"/>
  <c r="AF128" i="6"/>
  <c r="AG128" i="6" s="1"/>
  <c r="AJ128" i="6"/>
  <c r="AB128" i="6"/>
  <c r="AC128" i="6" s="1"/>
  <c r="X128" i="6"/>
  <c r="Y128" i="6" s="1"/>
  <c r="AB9" i="6"/>
  <c r="AJ9" i="6"/>
  <c r="AF9" i="6"/>
  <c r="AJ85" i="9"/>
  <c r="AB85" i="9"/>
  <c r="AC85" i="9" s="1"/>
  <c r="AF85" i="9"/>
  <c r="AG85" i="9" s="1"/>
  <c r="X85" i="9"/>
  <c r="Y85" i="9" s="1"/>
  <c r="AJ5" i="6"/>
  <c r="AB5" i="6"/>
  <c r="AF5" i="6"/>
  <c r="AB40" i="11"/>
  <c r="AC40" i="11" s="1"/>
  <c r="AJ40" i="11"/>
  <c r="AF40" i="11"/>
  <c r="AG40" i="11" s="1"/>
  <c r="AJ98" i="9"/>
  <c r="X98" i="9"/>
  <c r="Y98" i="9" s="1"/>
  <c r="AB98" i="9"/>
  <c r="AC98" i="9" s="1"/>
  <c r="AF98" i="9"/>
  <c r="AG98" i="9" s="1"/>
  <c r="AF24" i="9"/>
  <c r="AG24" i="9" s="1"/>
  <c r="AB24" i="9"/>
  <c r="AC24" i="9" s="1"/>
  <c r="AJ24" i="9"/>
  <c r="X24" i="9"/>
  <c r="Y24" i="9" s="1"/>
  <c r="AF33" i="11"/>
  <c r="AG33" i="11" s="1"/>
  <c r="AB33" i="11"/>
  <c r="AC33" i="11" s="1"/>
  <c r="X33" i="11"/>
  <c r="Y33" i="11" s="1"/>
  <c r="AJ33" i="11"/>
  <c r="AJ142" i="11"/>
  <c r="AB142" i="11"/>
  <c r="AC142" i="11" s="1"/>
  <c r="AF142" i="11"/>
  <c r="AG142" i="11" s="1"/>
  <c r="X142" i="11"/>
  <c r="Y142" i="11" s="1"/>
  <c r="X40" i="11"/>
  <c r="Y40" i="11" s="1"/>
  <c r="AB30" i="6"/>
  <c r="AC30" i="6" s="1"/>
  <c r="X30" i="6"/>
  <c r="Y30" i="6" s="1"/>
  <c r="AJ30" i="6"/>
  <c r="AJ173" i="10"/>
  <c r="AF173" i="10"/>
  <c r="AG173" i="10" s="1"/>
  <c r="AB173" i="10"/>
  <c r="AC173" i="10" s="1"/>
  <c r="X173" i="10"/>
  <c r="Y173" i="10" s="1"/>
  <c r="AF14" i="10"/>
  <c r="AG14" i="10" s="1"/>
  <c r="AB14" i="10"/>
  <c r="AC14" i="10" s="1"/>
  <c r="X14" i="10"/>
  <c r="Y14" i="10" s="1"/>
  <c r="AJ14" i="10"/>
  <c r="X106" i="9"/>
  <c r="Y106" i="9" s="1"/>
  <c r="AF106" i="9"/>
  <c r="AG106" i="9" s="1"/>
  <c r="AB106" i="9"/>
  <c r="AC106" i="9" s="1"/>
  <c r="AJ106" i="9"/>
  <c r="AF55" i="8"/>
  <c r="AG55" i="8" s="1"/>
  <c r="X55" i="8"/>
  <c r="Y55" i="8" s="1"/>
  <c r="AJ55" i="8"/>
  <c r="AB55" i="8"/>
  <c r="AC55" i="8" s="1"/>
  <c r="AJ143" i="8"/>
  <c r="AB143" i="8"/>
  <c r="AC143" i="8" s="1"/>
  <c r="AF143" i="8"/>
  <c r="AG143" i="8" s="1"/>
  <c r="X143" i="8"/>
  <c r="Y143" i="8" s="1"/>
  <c r="AJ124" i="8"/>
  <c r="AJ6" i="11"/>
  <c r="X6" i="11"/>
  <c r="Y6" i="11" s="1"/>
  <c r="AB6" i="11"/>
  <c r="AC6" i="11" s="1"/>
  <c r="AF6" i="11"/>
  <c r="AG6" i="11" s="1"/>
  <c r="AB114" i="9"/>
  <c r="AC114" i="9" s="1"/>
  <c r="AJ114" i="9"/>
  <c r="AF114" i="9"/>
  <c r="AG114" i="9" s="1"/>
  <c r="X114" i="9"/>
  <c r="Y114" i="9" s="1"/>
  <c r="X54" i="6"/>
  <c r="Y54" i="6" s="1"/>
  <c r="AB54" i="6"/>
  <c r="AC54" i="6" s="1"/>
  <c r="AF54" i="6"/>
  <c r="AG54" i="6" s="1"/>
  <c r="AJ54" i="6"/>
  <c r="AF30" i="6"/>
  <c r="AG30" i="6" s="1"/>
  <c r="X62" i="9"/>
  <c r="Y62" i="9" s="1"/>
  <c r="AJ62" i="9"/>
  <c r="AF62" i="9"/>
  <c r="AG62" i="9" s="1"/>
  <c r="AB62" i="9"/>
  <c r="AC62" i="9" s="1"/>
  <c r="AF58" i="9"/>
  <c r="AG58" i="9" s="1"/>
  <c r="AJ58" i="9"/>
  <c r="X58" i="9"/>
  <c r="Y58" i="9" s="1"/>
  <c r="AB58" i="9"/>
  <c r="AC58" i="9" s="1"/>
  <c r="AB26" i="9"/>
  <c r="AC26" i="9" s="1"/>
  <c r="AF26" i="9"/>
  <c r="AG26" i="9" s="1"/>
  <c r="AJ26" i="9"/>
  <c r="X26" i="9"/>
  <c r="Y26" i="9" s="1"/>
  <c r="AF46" i="11"/>
  <c r="AG46" i="11" s="1"/>
  <c r="X46" i="11"/>
  <c r="Y46" i="11" s="1"/>
  <c r="AJ46" i="11"/>
  <c r="AB46" i="11"/>
  <c r="AC46" i="11" s="1"/>
  <c r="AF44" i="6"/>
  <c r="AG44" i="6" s="1"/>
  <c r="AJ44" i="6"/>
  <c r="AB44" i="6"/>
  <c r="AC44" i="6" s="1"/>
  <c r="AJ113" i="9"/>
  <c r="X113" i="9"/>
  <c r="Y113" i="9" s="1"/>
  <c r="AB113" i="9"/>
  <c r="AC113" i="9" s="1"/>
  <c r="AB92" i="9"/>
  <c r="AC92" i="9" s="1"/>
  <c r="AF92" i="9"/>
  <c r="AG92" i="9" s="1"/>
  <c r="X92" i="9"/>
  <c r="Y92" i="9" s="1"/>
  <c r="AJ92" i="9"/>
  <c r="AJ60" i="8"/>
  <c r="AF60" i="8"/>
  <c r="AG60" i="8" s="1"/>
  <c r="X60" i="8"/>
  <c r="Y60" i="8" s="1"/>
  <c r="AB60" i="8"/>
  <c r="AC60" i="8" s="1"/>
  <c r="X81" i="10"/>
  <c r="Y81" i="10" s="1"/>
  <c r="AB81" i="10"/>
  <c r="AC81" i="10" s="1"/>
  <c r="AF81" i="10"/>
  <c r="AG81" i="10" s="1"/>
  <c r="AJ81" i="10"/>
  <c r="AJ55" i="9"/>
  <c r="AB55" i="9"/>
  <c r="AC55" i="9" s="1"/>
  <c r="X55" i="9"/>
  <c r="Y55" i="9" s="1"/>
  <c r="AF55" i="9"/>
  <c r="AG55" i="9" s="1"/>
  <c r="X85" i="6"/>
  <c r="Y85" i="6" s="1"/>
  <c r="AJ85" i="6"/>
  <c r="AB85" i="6"/>
  <c r="AC85" i="6" s="1"/>
  <c r="AF85" i="6"/>
  <c r="AG85" i="6" s="1"/>
  <c r="AF83" i="9"/>
  <c r="AG83" i="9" s="1"/>
  <c r="X83" i="9"/>
  <c r="Y83" i="9" s="1"/>
  <c r="AJ83" i="9"/>
  <c r="AB83" i="9"/>
  <c r="AC83" i="9" s="1"/>
  <c r="AJ69" i="10"/>
  <c r="X69" i="10"/>
  <c r="Y69" i="10" s="1"/>
  <c r="AF69" i="10"/>
  <c r="AG69" i="10" s="1"/>
  <c r="AB69" i="10"/>
  <c r="AC69" i="10" s="1"/>
  <c r="AB60" i="11"/>
  <c r="AC60" i="11" s="1"/>
  <c r="AF60" i="11"/>
  <c r="AG60" i="11" s="1"/>
  <c r="AJ60" i="11"/>
  <c r="X60" i="11"/>
  <c r="Y60" i="11" s="1"/>
  <c r="AJ108" i="10"/>
  <c r="X108" i="10"/>
  <c r="Y108" i="10" s="1"/>
  <c r="AB108" i="10"/>
  <c r="AC108" i="10" s="1"/>
  <c r="AF108" i="10"/>
  <c r="AG108" i="10" s="1"/>
  <c r="X143" i="11"/>
  <c r="Y143" i="11" s="1"/>
  <c r="AB143" i="11"/>
  <c r="AC143" i="11" s="1"/>
  <c r="AJ143" i="11"/>
  <c r="AF143" i="11"/>
  <c r="AG143" i="11" s="1"/>
  <c r="AB56" i="10"/>
  <c r="AC56" i="10" s="1"/>
  <c r="X56" i="10"/>
  <c r="Y56" i="10" s="1"/>
  <c r="AF56" i="10"/>
  <c r="AG56" i="10" s="1"/>
  <c r="AJ56" i="10"/>
  <c r="X77" i="8"/>
  <c r="Y77" i="8" s="1"/>
  <c r="AB77" i="8"/>
  <c r="AC77" i="8" s="1"/>
  <c r="AJ77" i="8"/>
  <c r="AF77" i="8"/>
  <c r="AG77" i="8" s="1"/>
  <c r="AJ154" i="8"/>
  <c r="AB154" i="8"/>
  <c r="AC154" i="8" s="1"/>
  <c r="X154" i="8"/>
  <c r="Y154" i="8" s="1"/>
  <c r="AF154" i="8"/>
  <c r="AG154" i="8" s="1"/>
  <c r="AJ10" i="9"/>
  <c r="AF10" i="9"/>
  <c r="AG10" i="9" s="1"/>
  <c r="X10" i="9"/>
  <c r="Y10" i="9" s="1"/>
  <c r="AB10" i="9"/>
  <c r="AC10" i="9" s="1"/>
  <c r="AF110" i="6"/>
  <c r="AG110" i="6" s="1"/>
  <c r="AB110" i="6"/>
  <c r="AC110" i="6" s="1"/>
  <c r="AJ110" i="6"/>
  <c r="X110" i="6"/>
  <c r="Y110" i="6" s="1"/>
  <c r="Q11" i="6" a="1"/>
  <c r="Q11" i="6" s="1"/>
  <c r="AE11" i="6" a="1"/>
  <c r="AE11" i="6" s="1"/>
  <c r="W11" i="6" a="1"/>
  <c r="W11" i="6" s="1"/>
  <c r="AI11" i="6" a="1"/>
  <c r="AI11" i="6" s="1"/>
  <c r="AA11" i="6" a="1"/>
  <c r="AA11" i="6" s="1"/>
  <c r="AE68" i="8" a="1"/>
  <c r="AE68" i="8" s="1"/>
  <c r="AI68" i="8" a="1"/>
  <c r="AI68" i="8" s="1"/>
  <c r="AK68" i="8" s="1"/>
  <c r="Q68" i="8" a="1"/>
  <c r="Q68" i="8" s="1"/>
  <c r="R68" i="8" s="1"/>
  <c r="AA68" i="8" a="1"/>
  <c r="AA68" i="8" s="1"/>
  <c r="W68" i="8" a="1"/>
  <c r="W68" i="8" s="1"/>
  <c r="AA78" i="6" a="1"/>
  <c r="AA78" i="6" s="1"/>
  <c r="Q78" i="6" a="1"/>
  <c r="Q78" i="6" s="1"/>
  <c r="R78" i="6" s="1"/>
  <c r="W78" i="6" a="1"/>
  <c r="W78" i="6" s="1"/>
  <c r="AI78" i="6" a="1"/>
  <c r="AI78" i="6" s="1"/>
  <c r="AK78" i="6" s="1"/>
  <c r="AE78" i="6" a="1"/>
  <c r="AE78" i="6" s="1"/>
  <c r="AA3" i="6" a="1"/>
  <c r="AA3" i="6" s="1"/>
  <c r="Q3" i="6" a="1"/>
  <c r="Q3" i="6" s="1"/>
  <c r="W3" i="6" a="1"/>
  <c r="W3" i="6" s="1"/>
  <c r="AE3" i="6" a="1"/>
  <c r="AE3" i="6" s="1"/>
  <c r="AI3" i="6" a="1"/>
  <c r="AI3" i="6" s="1"/>
  <c r="AE92" i="10" a="1"/>
  <c r="AE92" i="10" s="1"/>
  <c r="W92" i="10" a="1"/>
  <c r="W92" i="10" s="1"/>
  <c r="AI92" i="10" a="1"/>
  <c r="AI92" i="10" s="1"/>
  <c r="AK92" i="10" s="1"/>
  <c r="AA92" i="10" a="1"/>
  <c r="AA92" i="10" s="1"/>
  <c r="Q92" i="10" a="1"/>
  <c r="Q92" i="10" s="1"/>
  <c r="R92" i="10" s="1"/>
  <c r="Q117" i="6" a="1"/>
  <c r="Q117" i="6" s="1"/>
  <c r="R117" i="6" s="1"/>
  <c r="AA117" i="6" a="1"/>
  <c r="AA117" i="6" s="1"/>
  <c r="W117" i="6" a="1"/>
  <c r="W117" i="6" s="1"/>
  <c r="AI117" i="6" a="1"/>
  <c r="AI117" i="6" s="1"/>
  <c r="AK117" i="6" s="1"/>
  <c r="AE117" i="6" a="1"/>
  <c r="AE117" i="6" s="1"/>
  <c r="AI10" i="6" a="1"/>
  <c r="AI10" i="6" s="1"/>
  <c r="AK10" i="6" s="1"/>
  <c r="AA10" i="6" a="1"/>
  <c r="AA10" i="6" s="1"/>
  <c r="Q10" i="6" a="1"/>
  <c r="Q10" i="6" s="1"/>
  <c r="AE10" i="6" a="1"/>
  <c r="AE10" i="6" s="1"/>
  <c r="W10" i="6" a="1"/>
  <c r="W10" i="6" s="1"/>
  <c r="AI4" i="6" a="1"/>
  <c r="AI4" i="6" s="1"/>
  <c r="AA4" i="6" a="1"/>
  <c r="AA4" i="6" s="1"/>
  <c r="AE4" i="6" a="1"/>
  <c r="AE4" i="6" s="1"/>
  <c r="Q4" i="6" a="1"/>
  <c r="Q4" i="6" s="1"/>
  <c r="W4" i="6" a="1"/>
  <c r="W4" i="6" s="1"/>
  <c r="Q174" i="10" a="1"/>
  <c r="Q174" i="10" s="1"/>
  <c r="R174" i="10" s="1"/>
  <c r="W174" i="10" a="1"/>
  <c r="W174" i="10" s="1"/>
  <c r="AI174" i="10" a="1"/>
  <c r="AI174" i="10" s="1"/>
  <c r="AK174" i="10" s="1"/>
  <c r="AE174" i="10" a="1"/>
  <c r="AE174" i="10" s="1"/>
  <c r="AA174" i="10" a="1"/>
  <c r="AA174" i="10" s="1"/>
  <c r="AI30" i="10" a="1"/>
  <c r="AI30" i="10" s="1"/>
  <c r="AK30" i="10" s="1"/>
  <c r="AA30" i="10" a="1"/>
  <c r="AA30" i="10" s="1"/>
  <c r="Q30" i="10" a="1"/>
  <c r="Q30" i="10" s="1"/>
  <c r="R30" i="10" s="1"/>
  <c r="AE30" i="10" a="1"/>
  <c r="AE30" i="10" s="1"/>
  <c r="W30" i="10" a="1"/>
  <c r="W30" i="10" s="1"/>
  <c r="AA153" i="10" a="1"/>
  <c r="AA153" i="10" s="1"/>
  <c r="Q153" i="10" a="1"/>
  <c r="Q153" i="10" s="1"/>
  <c r="R153" i="10" s="1"/>
  <c r="AI153" i="10" a="1"/>
  <c r="AI153" i="10" s="1"/>
  <c r="AK153" i="10" s="1"/>
  <c r="AE153" i="10" a="1"/>
  <c r="AE153" i="10" s="1"/>
  <c r="W153" i="10" a="1"/>
  <c r="W153" i="10" s="1"/>
  <c r="W81" i="10" a="1"/>
  <c r="W81" i="10" s="1"/>
  <c r="AA81" i="10" a="1"/>
  <c r="AA81" i="10" s="1"/>
  <c r="AE81" i="10" a="1"/>
  <c r="AE81" i="10" s="1"/>
  <c r="Q81" i="10" a="1"/>
  <c r="Q81" i="10" s="1"/>
  <c r="R81" i="10" s="1"/>
  <c r="AI81" i="10" a="1"/>
  <c r="AI81" i="10" s="1"/>
  <c r="AK81" i="10" s="1"/>
  <c r="Q123" i="6" a="1"/>
  <c r="Q123" i="6" s="1"/>
  <c r="R123" i="6" s="1"/>
  <c r="AE123" i="6" a="1"/>
  <c r="AE123" i="6" s="1"/>
  <c r="AA123" i="6" a="1"/>
  <c r="AA123" i="6" s="1"/>
  <c r="AI123" i="6" a="1"/>
  <c r="AI123" i="6" s="1"/>
  <c r="AK123" i="6" s="1"/>
  <c r="W123" i="6" a="1"/>
  <c r="W123" i="6" s="1"/>
  <c r="AI116" i="6" a="1"/>
  <c r="AI116" i="6" s="1"/>
  <c r="AK116" i="6" s="1"/>
  <c r="Q116" i="6" a="1"/>
  <c r="Q116" i="6" s="1"/>
  <c r="R116" i="6" s="1"/>
  <c r="W116" i="6" a="1"/>
  <c r="W116" i="6" s="1"/>
  <c r="AE116" i="6" a="1"/>
  <c r="AE116" i="6" s="1"/>
  <c r="AA116" i="6" a="1"/>
  <c r="AA116" i="6" s="1"/>
  <c r="AI116" i="11" a="1"/>
  <c r="AI116" i="11" s="1"/>
  <c r="AK116" i="11" s="1"/>
  <c r="W116" i="11" a="1"/>
  <c r="W116" i="11" s="1"/>
  <c r="AA116" i="11" a="1"/>
  <c r="AA116" i="11" s="1"/>
  <c r="AE116" i="11" a="1"/>
  <c r="AE116" i="11" s="1"/>
  <c r="Q116" i="11" a="1"/>
  <c r="Q116" i="11" s="1"/>
  <c r="R116" i="11" s="1"/>
  <c r="AI112" i="8" a="1"/>
  <c r="AI112" i="8" s="1"/>
  <c r="AK112" i="8" s="1"/>
  <c r="Q112" i="8" a="1"/>
  <c r="Q112" i="8" s="1"/>
  <c r="R112" i="8" s="1"/>
  <c r="AA112" i="8" a="1"/>
  <c r="AA112" i="8" s="1"/>
  <c r="W112" i="8" a="1"/>
  <c r="W112" i="8" s="1"/>
  <c r="AE112" i="8" a="1"/>
  <c r="AE112" i="8" s="1"/>
  <c r="AE143" i="11" a="1"/>
  <c r="AE143" i="11" s="1"/>
  <c r="Q143" i="11" a="1"/>
  <c r="Q143" i="11" s="1"/>
  <c r="R143" i="11" s="1"/>
  <c r="AA143" i="11" a="1"/>
  <c r="AA143" i="11" s="1"/>
  <c r="W143" i="11" a="1"/>
  <c r="W143" i="11" s="1"/>
  <c r="AI143" i="11" a="1"/>
  <c r="AI143" i="11" s="1"/>
  <c r="AK143" i="11" s="1"/>
  <c r="AE29" i="10" a="1"/>
  <c r="AE29" i="10" s="1"/>
  <c r="W29" i="10" a="1"/>
  <c r="W29" i="10" s="1"/>
  <c r="AA29" i="10" a="1"/>
  <c r="AA29" i="10" s="1"/>
  <c r="AI29" i="10" a="1"/>
  <c r="AI29" i="10" s="1"/>
  <c r="AK29" i="10" s="1"/>
  <c r="Q29" i="10" a="1"/>
  <c r="Q29" i="10" s="1"/>
  <c r="R29" i="10" s="1"/>
  <c r="Q47" i="10" a="1"/>
  <c r="Q47" i="10" s="1"/>
  <c r="R47" i="10" s="1"/>
  <c r="AA47" i="10" a="1"/>
  <c r="AA47" i="10" s="1"/>
  <c r="AI47" i="10" a="1"/>
  <c r="AI47" i="10" s="1"/>
  <c r="AK47" i="10" s="1"/>
  <c r="W47" i="10" a="1"/>
  <c r="W47" i="10" s="1"/>
  <c r="AE47" i="10" a="1"/>
  <c r="AE47" i="10" s="1"/>
  <c r="AE162" i="10" a="1"/>
  <c r="AE162" i="10" s="1"/>
  <c r="Q162" i="10" a="1"/>
  <c r="Q162" i="10" s="1"/>
  <c r="R162" i="10" s="1"/>
  <c r="AA162" i="10" a="1"/>
  <c r="AA162" i="10" s="1"/>
  <c r="AI162" i="10" a="1"/>
  <c r="AI162" i="10" s="1"/>
  <c r="AK162" i="10" s="1"/>
  <c r="W162" i="10" a="1"/>
  <c r="W162" i="10" s="1"/>
  <c r="AA142" i="6" a="1"/>
  <c r="AA142" i="6" s="1"/>
  <c r="Q142" i="6" a="1"/>
  <c r="Q142" i="6" s="1"/>
  <c r="R142" i="6" s="1"/>
  <c r="AE142" i="6" a="1"/>
  <c r="AE142" i="6" s="1"/>
  <c r="W142" i="6" a="1"/>
  <c r="W142" i="6" s="1"/>
  <c r="AI142" i="6" a="1"/>
  <c r="AI142" i="6" s="1"/>
  <c r="AK142" i="6" s="1"/>
  <c r="AE173" i="9" a="1"/>
  <c r="AE173" i="9" s="1"/>
  <c r="Q173" i="9" a="1"/>
  <c r="Q173" i="9" s="1"/>
  <c r="R173" i="9" s="1"/>
  <c r="AA173" i="9" a="1"/>
  <c r="AA173" i="9" s="1"/>
  <c r="AI173" i="9" a="1"/>
  <c r="AI173" i="9" s="1"/>
  <c r="AK173" i="9" s="1"/>
  <c r="W173" i="9" a="1"/>
  <c r="W173" i="9" s="1"/>
  <c r="W67" i="9" a="1"/>
  <c r="W67" i="9" s="1"/>
  <c r="AA67" i="9" a="1"/>
  <c r="AA67" i="9" s="1"/>
  <c r="AI67" i="9" a="1"/>
  <c r="AI67" i="9" s="1"/>
  <c r="AK67" i="9" s="1"/>
  <c r="Q67" i="9" a="1"/>
  <c r="Q67" i="9" s="1"/>
  <c r="R67" i="9" s="1"/>
  <c r="AE67" i="9" a="1"/>
  <c r="AE67" i="9" s="1"/>
  <c r="AI110" i="9" a="1"/>
  <c r="AI110" i="9" s="1"/>
  <c r="AK110" i="9" s="1"/>
  <c r="W110" i="9" a="1"/>
  <c r="W110" i="9" s="1"/>
  <c r="AE110" i="9" a="1"/>
  <c r="AE110" i="9" s="1"/>
  <c r="AA110" i="9" a="1"/>
  <c r="AA110" i="9" s="1"/>
  <c r="Q110" i="9" a="1"/>
  <c r="Q110" i="9" s="1"/>
  <c r="R110" i="9" s="1"/>
  <c r="AI69" i="10" a="1"/>
  <c r="AI69" i="10" s="1"/>
  <c r="AK69" i="10" s="1"/>
  <c r="W69" i="10" a="1"/>
  <c r="W69" i="10" s="1"/>
  <c r="AE69" i="10" a="1"/>
  <c r="AE69" i="10" s="1"/>
  <c r="AA69" i="10" a="1"/>
  <c r="AA69" i="10" s="1"/>
  <c r="Q69" i="10" a="1"/>
  <c r="Q69" i="10" s="1"/>
  <c r="R69" i="10" s="1"/>
  <c r="W14" i="10" a="1"/>
  <c r="W14" i="10" s="1"/>
  <c r="AE14" i="10" a="1"/>
  <c r="AE14" i="10" s="1"/>
  <c r="Q14" i="10" a="1"/>
  <c r="Q14" i="10" s="1"/>
  <c r="R14" i="10" s="1"/>
  <c r="AI14" i="10" a="1"/>
  <c r="AI14" i="10" s="1"/>
  <c r="AK14" i="10" s="1"/>
  <c r="AA14" i="10" a="1"/>
  <c r="AA14" i="10" s="1"/>
  <c r="AI76" i="10" a="1"/>
  <c r="AI76" i="10" s="1"/>
  <c r="AK76" i="10" s="1"/>
  <c r="AA76" i="10" a="1"/>
  <c r="AA76" i="10" s="1"/>
  <c r="Q76" i="10" a="1"/>
  <c r="Q76" i="10" s="1"/>
  <c r="R76" i="10" s="1"/>
  <c r="AE76" i="10" a="1"/>
  <c r="AE76" i="10" s="1"/>
  <c r="W76" i="10" a="1"/>
  <c r="W76" i="10" s="1"/>
  <c r="AI97" i="6" a="1"/>
  <c r="AI97" i="6" s="1"/>
  <c r="AK97" i="6" s="1"/>
  <c r="Q97" i="6" a="1"/>
  <c r="Q97" i="6" s="1"/>
  <c r="R97" i="6" s="1"/>
  <c r="AE97" i="6" a="1"/>
  <c r="AE97" i="6" s="1"/>
  <c r="W97" i="6" a="1"/>
  <c r="W97" i="6" s="1"/>
  <c r="AA97" i="6" a="1"/>
  <c r="AA97" i="6" s="1"/>
  <c r="AI151" i="11" a="1"/>
  <c r="AI151" i="11" s="1"/>
  <c r="AK151" i="11" s="1"/>
  <c r="Q151" i="11" a="1"/>
  <c r="Q151" i="11" s="1"/>
  <c r="R151" i="11" s="1"/>
  <c r="AA151" i="11" a="1"/>
  <c r="AA151" i="11" s="1"/>
  <c r="AE151" i="11" a="1"/>
  <c r="AE151" i="11" s="1"/>
  <c r="W151" i="11" a="1"/>
  <c r="W151" i="11" s="1"/>
  <c r="W75" i="11" a="1"/>
  <c r="W75" i="11" s="1"/>
  <c r="Q75" i="11" a="1"/>
  <c r="Q75" i="11" s="1"/>
  <c r="R75" i="11" s="1"/>
  <c r="AI75" i="11" a="1"/>
  <c r="AI75" i="11" s="1"/>
  <c r="AK75" i="11" s="1"/>
  <c r="AA75" i="11" a="1"/>
  <c r="AA75" i="11" s="1"/>
  <c r="AE75" i="11" a="1"/>
  <c r="AE75" i="11" s="1"/>
  <c r="AE114" i="8" a="1"/>
  <c r="AE114" i="8" s="1"/>
  <c r="AI114" i="8" a="1"/>
  <c r="AI114" i="8" s="1"/>
  <c r="AK114" i="8" s="1"/>
  <c r="W114" i="8" a="1"/>
  <c r="W114" i="8" s="1"/>
  <c r="AA114" i="8" a="1"/>
  <c r="AA114" i="8" s="1"/>
  <c r="Q114" i="8" a="1"/>
  <c r="Q114" i="8" s="1"/>
  <c r="R114" i="8" s="1"/>
  <c r="Q82" i="11" a="1"/>
  <c r="Q82" i="11" s="1"/>
  <c r="R82" i="11" s="1"/>
  <c r="AE82" i="11" a="1"/>
  <c r="AE82" i="11" s="1"/>
  <c r="W82" i="11" a="1"/>
  <c r="W82" i="11" s="1"/>
  <c r="AA82" i="11" a="1"/>
  <c r="AA82" i="11" s="1"/>
  <c r="AI82" i="11" a="1"/>
  <c r="AI82" i="11" s="1"/>
  <c r="AK82" i="11" s="1"/>
  <c r="AI87" i="10" a="1"/>
  <c r="AI87" i="10" s="1"/>
  <c r="AK87" i="10" s="1"/>
  <c r="AA87" i="10" a="1"/>
  <c r="AA87" i="10" s="1"/>
  <c r="AE87" i="10" a="1"/>
  <c r="AE87" i="10" s="1"/>
  <c r="W87" i="10" a="1"/>
  <c r="W87" i="10" s="1"/>
  <c r="Q87" i="10" a="1"/>
  <c r="Q87" i="10" s="1"/>
  <c r="R87" i="10" s="1"/>
  <c r="W129" i="10" a="1"/>
  <c r="W129" i="10" s="1"/>
  <c r="AE129" i="10" a="1"/>
  <c r="AE129" i="10" s="1"/>
  <c r="Q129" i="10" a="1"/>
  <c r="Q129" i="10" s="1"/>
  <c r="R129" i="10" s="1"/>
  <c r="AA129" i="10" a="1"/>
  <c r="AA129" i="10" s="1"/>
  <c r="AI129" i="10" a="1"/>
  <c r="AI129" i="10" s="1"/>
  <c r="AK129" i="10" s="1"/>
  <c r="AA64" i="10" a="1"/>
  <c r="AA64" i="10" s="1"/>
  <c r="Q64" i="10" a="1"/>
  <c r="Q64" i="10" s="1"/>
  <c r="R64" i="10" s="1"/>
  <c r="AE64" i="10" a="1"/>
  <c r="AE64" i="10" s="1"/>
  <c r="W64" i="10" a="1"/>
  <c r="W64" i="10" s="1"/>
  <c r="AI64" i="10" a="1"/>
  <c r="AI64" i="10" s="1"/>
  <c r="AK64" i="10" s="1"/>
  <c r="AI155" i="8" a="1"/>
  <c r="AI155" i="8" s="1"/>
  <c r="AK155" i="8" s="1"/>
  <c r="AA155" i="8" a="1"/>
  <c r="AA155" i="8" s="1"/>
  <c r="Q155" i="8" a="1"/>
  <c r="Q155" i="8" s="1"/>
  <c r="R155" i="8" s="1"/>
  <c r="AE155" i="8" a="1"/>
  <c r="AE155" i="8" s="1"/>
  <c r="W155" i="8" a="1"/>
  <c r="W155" i="8" s="1"/>
  <c r="AI46" i="6" a="1"/>
  <c r="AI46" i="6" s="1"/>
  <c r="AK46" i="6" s="1"/>
  <c r="AA46" i="6" a="1"/>
  <c r="AA46" i="6" s="1"/>
  <c r="Q46" i="6" a="1"/>
  <c r="Q46" i="6" s="1"/>
  <c r="R46" i="6" s="1"/>
  <c r="AE46" i="6" a="1"/>
  <c r="AE46" i="6" s="1"/>
  <c r="W46" i="6" a="1"/>
  <c r="W46" i="6" s="1"/>
  <c r="W120" i="9" a="1"/>
  <c r="W120" i="9" s="1"/>
  <c r="AE120" i="9" a="1"/>
  <c r="AE120" i="9" s="1"/>
  <c r="Q120" i="9" a="1"/>
  <c r="Q120" i="9" s="1"/>
  <c r="R120" i="9" s="1"/>
  <c r="AA120" i="9" a="1"/>
  <c r="AA120" i="9" s="1"/>
  <c r="AI120" i="9" a="1"/>
  <c r="AI120" i="9" s="1"/>
  <c r="AK120" i="9" s="1"/>
  <c r="AA35" i="8" a="1"/>
  <c r="AA35" i="8" s="1"/>
  <c r="W35" i="8" a="1"/>
  <c r="W35" i="8" s="1"/>
  <c r="Q35" i="8" a="1"/>
  <c r="Q35" i="8" s="1"/>
  <c r="R35" i="8" s="1"/>
  <c r="AE35" i="8" a="1"/>
  <c r="AE35" i="8" s="1"/>
  <c r="AI35" i="8" a="1"/>
  <c r="AI35" i="8" s="1"/>
  <c r="AK35" i="8" s="1"/>
  <c r="AA108" i="10" a="1"/>
  <c r="AA108" i="10" s="1"/>
  <c r="AI108" i="10" a="1"/>
  <c r="AI108" i="10" s="1"/>
  <c r="AK108" i="10" s="1"/>
  <c r="Q108" i="10" a="1"/>
  <c r="Q108" i="10" s="1"/>
  <c r="R108" i="10" s="1"/>
  <c r="W108" i="10" a="1"/>
  <c r="W108" i="10" s="1"/>
  <c r="AE108" i="10" a="1"/>
  <c r="AE108" i="10" s="1"/>
  <c r="AI142" i="10" a="1"/>
  <c r="AI142" i="10" s="1"/>
  <c r="AK142" i="10" s="1"/>
  <c r="AA142" i="10" a="1"/>
  <c r="AA142" i="10" s="1"/>
  <c r="Q142" i="10" a="1"/>
  <c r="Q142" i="10" s="1"/>
  <c r="R142" i="10" s="1"/>
  <c r="AE142" i="10" a="1"/>
  <c r="AE142" i="10" s="1"/>
  <c r="W142" i="10" a="1"/>
  <c r="W142" i="10" s="1"/>
  <c r="AI138" i="10" a="1"/>
  <c r="AI138" i="10" s="1"/>
  <c r="AK138" i="10" s="1"/>
  <c r="W138" i="10" a="1"/>
  <c r="W138" i="10" s="1"/>
  <c r="AE138" i="10" a="1"/>
  <c r="AE138" i="10" s="1"/>
  <c r="Q138" i="10" a="1"/>
  <c r="Q138" i="10" s="1"/>
  <c r="R138" i="10" s="1"/>
  <c r="AA138" i="10" a="1"/>
  <c r="AA138" i="10" s="1"/>
  <c r="O31" i="6"/>
  <c r="X31" i="6"/>
  <c r="Y31" i="6" s="1"/>
  <c r="Q17" i="6" a="1"/>
  <c r="Q17" i="6" s="1"/>
  <c r="R17" i="6" s="1"/>
  <c r="AE17" i="6" a="1"/>
  <c r="AE17" i="6" s="1"/>
  <c r="W17" i="6" a="1"/>
  <c r="W17" i="6" s="1"/>
  <c r="AI17" i="6" a="1"/>
  <c r="AI17" i="6" s="1"/>
  <c r="AK17" i="6" s="1"/>
  <c r="AA17" i="6" a="1"/>
  <c r="AA17" i="6" s="1"/>
  <c r="W129" i="9" a="1"/>
  <c r="W129" i="9" s="1"/>
  <c r="Q129" i="9" a="1"/>
  <c r="Q129" i="9" s="1"/>
  <c r="R129" i="9" s="1"/>
  <c r="AI129" i="9" a="1"/>
  <c r="AI129" i="9" s="1"/>
  <c r="AK129" i="9" s="1"/>
  <c r="AA129" i="9" a="1"/>
  <c r="AA129" i="9" s="1"/>
  <c r="AE129" i="9" a="1"/>
  <c r="AE129" i="9" s="1"/>
  <c r="W91" i="8" a="1"/>
  <c r="W91" i="8" s="1"/>
  <c r="AA91" i="8" a="1"/>
  <c r="AA91" i="8" s="1"/>
  <c r="Q91" i="8" a="1"/>
  <c r="Q91" i="8" s="1"/>
  <c r="R91" i="8" s="1"/>
  <c r="AI91" i="8" a="1"/>
  <c r="AI91" i="8" s="1"/>
  <c r="AK91" i="8" s="1"/>
  <c r="AE91" i="8" a="1"/>
  <c r="AE91" i="8" s="1"/>
  <c r="W39" i="8" a="1"/>
  <c r="W39" i="8" s="1"/>
  <c r="AA39" i="8" a="1"/>
  <c r="AA39" i="8" s="1"/>
  <c r="Q39" i="8" a="1"/>
  <c r="Q39" i="8" s="1"/>
  <c r="R39" i="8" s="1"/>
  <c r="AI39" i="8" a="1"/>
  <c r="AI39" i="8" s="1"/>
  <c r="AK39" i="8" s="1"/>
  <c r="AE39" i="8" a="1"/>
  <c r="AE39" i="8" s="1"/>
  <c r="AI130" i="10" a="1"/>
  <c r="AI130" i="10" s="1"/>
  <c r="AK130" i="10" s="1"/>
  <c r="W130" i="10" a="1"/>
  <c r="W130" i="10" s="1"/>
  <c r="Q130" i="10" a="1"/>
  <c r="Q130" i="10" s="1"/>
  <c r="R130" i="10" s="1"/>
  <c r="AA130" i="10" a="1"/>
  <c r="AA130" i="10" s="1"/>
  <c r="AE130" i="10" a="1"/>
  <c r="AE130" i="10" s="1"/>
  <c r="W100" i="10" a="1"/>
  <c r="W100" i="10" s="1"/>
  <c r="AE100" i="10" a="1"/>
  <c r="AE100" i="10" s="1"/>
  <c r="Q100" i="10" a="1"/>
  <c r="Q100" i="10" s="1"/>
  <c r="R100" i="10" s="1"/>
  <c r="AI100" i="10" a="1"/>
  <c r="AI100" i="10" s="1"/>
  <c r="AK100" i="10" s="1"/>
  <c r="AA100" i="10" a="1"/>
  <c r="AA100" i="10" s="1"/>
  <c r="AA45" i="10" a="1"/>
  <c r="AA45" i="10" s="1"/>
  <c r="W45" i="10" a="1"/>
  <c r="W45" i="10" s="1"/>
  <c r="Q45" i="10" a="1"/>
  <c r="Q45" i="10" s="1"/>
  <c r="R45" i="10" s="1"/>
  <c r="AE45" i="10" a="1"/>
  <c r="AE45" i="10" s="1"/>
  <c r="AI45" i="10" a="1"/>
  <c r="AI45" i="10" s="1"/>
  <c r="AK45" i="10" s="1"/>
  <c r="AA81" i="6" a="1"/>
  <c r="AA81" i="6" s="1"/>
  <c r="Q81" i="6" a="1"/>
  <c r="Q81" i="6" s="1"/>
  <c r="R81" i="6" s="1"/>
  <c r="AE81" i="6" a="1"/>
  <c r="AE81" i="6" s="1"/>
  <c r="AI81" i="6" a="1"/>
  <c r="AI81" i="6" s="1"/>
  <c r="AK81" i="6" s="1"/>
  <c r="W81" i="6" a="1"/>
  <c r="W81" i="6" s="1"/>
  <c r="AE118" i="6" a="1"/>
  <c r="AE118" i="6" s="1"/>
  <c r="W118" i="6" a="1"/>
  <c r="W118" i="6" s="1"/>
  <c r="Q118" i="6" a="1"/>
  <c r="Q118" i="6" s="1"/>
  <c r="R118" i="6" s="1"/>
  <c r="AI118" i="6" a="1"/>
  <c r="AI118" i="6" s="1"/>
  <c r="AK118" i="6" s="1"/>
  <c r="AA118" i="6" a="1"/>
  <c r="AA118" i="6" s="1"/>
  <c r="Q53" i="11" a="1"/>
  <c r="Q53" i="11" s="1"/>
  <c r="R53" i="11" s="1"/>
  <c r="W53" i="11" a="1"/>
  <c r="W53" i="11" s="1"/>
  <c r="AE53" i="11" a="1"/>
  <c r="AE53" i="11" s="1"/>
  <c r="AA53" i="11" a="1"/>
  <c r="AA53" i="11" s="1"/>
  <c r="AI53" i="11" a="1"/>
  <c r="AI53" i="11" s="1"/>
  <c r="AK53" i="11" s="1"/>
  <c r="Q135" i="9" a="1"/>
  <c r="Q135" i="9" s="1"/>
  <c r="R135" i="9" s="1"/>
  <c r="AE135" i="9" a="1"/>
  <c r="AE135" i="9" s="1"/>
  <c r="AI135" i="9" a="1"/>
  <c r="AI135" i="9" s="1"/>
  <c r="AK135" i="9" s="1"/>
  <c r="AA135" i="9" a="1"/>
  <c r="AA135" i="9" s="1"/>
  <c r="W135" i="9" a="1"/>
  <c r="W135" i="9" s="1"/>
  <c r="AA28" i="10" a="1"/>
  <c r="AA28" i="10" s="1"/>
  <c r="W28" i="10" a="1"/>
  <c r="W28" i="10" s="1"/>
  <c r="AE28" i="10" a="1"/>
  <c r="AE28" i="10" s="1"/>
  <c r="Q28" i="10" a="1"/>
  <c r="Q28" i="10" s="1"/>
  <c r="R28" i="10" s="1"/>
  <c r="AI28" i="10" a="1"/>
  <c r="AI28" i="10" s="1"/>
  <c r="AK28" i="10" s="1"/>
  <c r="AA39" i="10" a="1"/>
  <c r="AA39" i="10" s="1"/>
  <c r="W39" i="10" a="1"/>
  <c r="W39" i="10" s="1"/>
  <c r="AE39" i="10" a="1"/>
  <c r="AE39" i="10" s="1"/>
  <c r="Q39" i="10" a="1"/>
  <c r="Q39" i="10" s="1"/>
  <c r="R39" i="10" s="1"/>
  <c r="AI39" i="10" a="1"/>
  <c r="AI39" i="10" s="1"/>
  <c r="AK39" i="10" s="1"/>
  <c r="AI79" i="10" a="1"/>
  <c r="AI79" i="10" s="1"/>
  <c r="AK79" i="10" s="1"/>
  <c r="AE79" i="10" a="1"/>
  <c r="AE79" i="10" s="1"/>
  <c r="W79" i="10" a="1"/>
  <c r="W79" i="10" s="1"/>
  <c r="Q79" i="10" a="1"/>
  <c r="Q79" i="10" s="1"/>
  <c r="R79" i="10" s="1"/>
  <c r="AA79" i="10" a="1"/>
  <c r="AA79" i="10" s="1"/>
  <c r="AA137" i="6" a="1"/>
  <c r="AA137" i="6" s="1"/>
  <c r="Q137" i="6" a="1"/>
  <c r="Q137" i="6" s="1"/>
  <c r="R137" i="6" s="1"/>
  <c r="AE137" i="6" a="1"/>
  <c r="AE137" i="6" s="1"/>
  <c r="W137" i="6" a="1"/>
  <c r="W137" i="6" s="1"/>
  <c r="AI137" i="6" a="1"/>
  <c r="AI137" i="6" s="1"/>
  <c r="AK137" i="6" s="1"/>
  <c r="W140" i="6" a="1"/>
  <c r="W140" i="6" s="1"/>
  <c r="Q140" i="6" a="1"/>
  <c r="Q140" i="6" s="1"/>
  <c r="R140" i="6" s="1"/>
  <c r="AE140" i="6" a="1"/>
  <c r="AE140" i="6" s="1"/>
  <c r="AA140" i="6" a="1"/>
  <c r="AA140" i="6" s="1"/>
  <c r="AI140" i="6" a="1"/>
  <c r="AI140" i="6" s="1"/>
  <c r="AK140" i="6" s="1"/>
  <c r="AI61" i="9" a="1"/>
  <c r="AI61" i="9" s="1"/>
  <c r="AK61" i="9" s="1"/>
  <c r="W61" i="9" a="1"/>
  <c r="W61" i="9" s="1"/>
  <c r="AE61" i="9" a="1"/>
  <c r="AE61" i="9" s="1"/>
  <c r="Q61" i="9" a="1"/>
  <c r="Q61" i="9" s="1"/>
  <c r="R61" i="9" s="1"/>
  <c r="AA61" i="9" a="1"/>
  <c r="AA61" i="9" s="1"/>
  <c r="Q124" i="9" a="1"/>
  <c r="Q124" i="9" s="1"/>
  <c r="R124" i="9" s="1"/>
  <c r="AE124" i="9" a="1"/>
  <c r="AE124" i="9" s="1"/>
  <c r="AA124" i="9" a="1"/>
  <c r="AA124" i="9" s="1"/>
  <c r="W124" i="9" a="1"/>
  <c r="W124" i="9" s="1"/>
  <c r="AI124" i="9" a="1"/>
  <c r="AI124" i="9" s="1"/>
  <c r="AK124" i="9" s="1"/>
  <c r="AE53" i="9" a="1"/>
  <c r="AE53" i="9" s="1"/>
  <c r="Q53" i="9" a="1"/>
  <c r="Q53" i="9" s="1"/>
  <c r="R53" i="9" s="1"/>
  <c r="AA53" i="9" a="1"/>
  <c r="AA53" i="9" s="1"/>
  <c r="W53" i="9" a="1"/>
  <c r="W53" i="9" s="1"/>
  <c r="AI53" i="9" a="1"/>
  <c r="AI53" i="9" s="1"/>
  <c r="AK53" i="9" s="1"/>
  <c r="AE4" i="9" a="1"/>
  <c r="AE4" i="9" s="1"/>
  <c r="Q4" i="9" a="1"/>
  <c r="Q4" i="9" s="1"/>
  <c r="W4" i="9" a="1"/>
  <c r="W4" i="9" s="1"/>
  <c r="AI4" i="9" a="1"/>
  <c r="AI4" i="9" s="1"/>
  <c r="AA4" i="9" a="1"/>
  <c r="AA4" i="9" s="1"/>
  <c r="AE149" i="9" a="1"/>
  <c r="AE149" i="9" s="1"/>
  <c r="AI149" i="9" a="1"/>
  <c r="AI149" i="9" s="1"/>
  <c r="AK149" i="9" s="1"/>
  <c r="W149" i="9" a="1"/>
  <c r="W149" i="9" s="1"/>
  <c r="AA149" i="9" a="1"/>
  <c r="AA149" i="9" s="1"/>
  <c r="Q149" i="9" a="1"/>
  <c r="Q149" i="9" s="1"/>
  <c r="R149" i="9" s="1"/>
  <c r="AI9" i="9" a="1"/>
  <c r="AI9" i="9" s="1"/>
  <c r="AA9" i="9" a="1"/>
  <c r="AA9" i="9" s="1"/>
  <c r="Q9" i="9" a="1"/>
  <c r="Q9" i="9" s="1"/>
  <c r="R9" i="9" s="1"/>
  <c r="W9" i="9" a="1"/>
  <c r="W9" i="9" s="1"/>
  <c r="AE9" i="9" a="1"/>
  <c r="AE9" i="9" s="1"/>
  <c r="AE16" i="8" a="1"/>
  <c r="AE16" i="8" s="1"/>
  <c r="AI16" i="8" a="1"/>
  <c r="AI16" i="8" s="1"/>
  <c r="AK16" i="8" s="1"/>
  <c r="AA16" i="8" a="1"/>
  <c r="AA16" i="8" s="1"/>
  <c r="Q16" i="8" a="1"/>
  <c r="Q16" i="8" s="1"/>
  <c r="R16" i="8" s="1"/>
  <c r="W16" i="8" a="1"/>
  <c r="W16" i="8" s="1"/>
  <c r="AI66" i="8" a="1"/>
  <c r="AI66" i="8" s="1"/>
  <c r="AK66" i="8" s="1"/>
  <c r="AE66" i="8" a="1"/>
  <c r="AE66" i="8" s="1"/>
  <c r="AA66" i="8" a="1"/>
  <c r="AA66" i="8" s="1"/>
  <c r="Q66" i="8" a="1"/>
  <c r="Q66" i="8" s="1"/>
  <c r="R66" i="8" s="1"/>
  <c r="W66" i="8" a="1"/>
  <c r="W66" i="8" s="1"/>
  <c r="Q97" i="11" a="1"/>
  <c r="Q97" i="11" s="1"/>
  <c r="R97" i="11" s="1"/>
  <c r="AA97" i="11" a="1"/>
  <c r="AA97" i="11" s="1"/>
  <c r="AI97" i="11" a="1"/>
  <c r="AI97" i="11" s="1"/>
  <c r="AK97" i="11" s="1"/>
  <c r="W97" i="11" a="1"/>
  <c r="W97" i="11" s="1"/>
  <c r="AE97" i="11" a="1"/>
  <c r="AE97" i="11" s="1"/>
  <c r="Q102" i="9" a="1"/>
  <c r="Q102" i="9" s="1"/>
  <c r="R102" i="9" s="1"/>
  <c r="W102" i="9" a="1"/>
  <c r="W102" i="9" s="1"/>
  <c r="AE102" i="9" a="1"/>
  <c r="AE102" i="9" s="1"/>
  <c r="AA102" i="9" a="1"/>
  <c r="AA102" i="9" s="1"/>
  <c r="AI102" i="9" a="1"/>
  <c r="AI102" i="9" s="1"/>
  <c r="AK102" i="9" s="1"/>
  <c r="AE93" i="8" a="1"/>
  <c r="AE93" i="8" s="1"/>
  <c r="AA93" i="8" a="1"/>
  <c r="AA93" i="8" s="1"/>
  <c r="W93" i="8" a="1"/>
  <c r="W93" i="8" s="1"/>
  <c r="AI93" i="8" a="1"/>
  <c r="AI93" i="8" s="1"/>
  <c r="AK93" i="8" s="1"/>
  <c r="Q93" i="8" a="1"/>
  <c r="Q93" i="8" s="1"/>
  <c r="R93" i="8" s="1"/>
  <c r="AA87" i="8" a="1"/>
  <c r="AA87" i="8" s="1"/>
  <c r="Q87" i="8" a="1"/>
  <c r="Q87" i="8" s="1"/>
  <c r="R87" i="8" s="1"/>
  <c r="W87" i="8" a="1"/>
  <c r="W87" i="8" s="1"/>
  <c r="AE87" i="8" a="1"/>
  <c r="AE87" i="8" s="1"/>
  <c r="AI87" i="8" a="1"/>
  <c r="AI87" i="8" s="1"/>
  <c r="AK87" i="8" s="1"/>
  <c r="AA147" i="9" a="1"/>
  <c r="AA147" i="9" s="1"/>
  <c r="Q147" i="9" a="1"/>
  <c r="Q147" i="9" s="1"/>
  <c r="R147" i="9" s="1"/>
  <c r="W147" i="9" a="1"/>
  <c r="W147" i="9" s="1"/>
  <c r="AE147" i="9" a="1"/>
  <c r="AE147" i="9" s="1"/>
  <c r="AI147" i="9" a="1"/>
  <c r="AI147" i="9" s="1"/>
  <c r="AK147" i="9" s="1"/>
  <c r="AA113" i="9" a="1"/>
  <c r="AA113" i="9" s="1"/>
  <c r="W113" i="9" a="1"/>
  <c r="W113" i="9" s="1"/>
  <c r="Q113" i="9" a="1"/>
  <c r="Q113" i="9" s="1"/>
  <c r="R113" i="9" s="1"/>
  <c r="AE113" i="9" a="1"/>
  <c r="AE113" i="9" s="1"/>
  <c r="AI113" i="9" a="1"/>
  <c r="AI113" i="9" s="1"/>
  <c r="AK113" i="9" s="1"/>
  <c r="W73" i="9" a="1"/>
  <c r="W73" i="9" s="1"/>
  <c r="AE73" i="9" a="1"/>
  <c r="AE73" i="9" s="1"/>
  <c r="Q73" i="9" a="1"/>
  <c r="Q73" i="9" s="1"/>
  <c r="R73" i="9" s="1"/>
  <c r="AA73" i="9" a="1"/>
  <c r="AA73" i="9" s="1"/>
  <c r="AI73" i="9" a="1"/>
  <c r="AI73" i="9" s="1"/>
  <c r="AK73" i="9" s="1"/>
  <c r="AA105" i="9" a="1"/>
  <c r="AA105" i="9" s="1"/>
  <c r="AI105" i="9" a="1"/>
  <c r="AI105" i="9" s="1"/>
  <c r="AK105" i="9" s="1"/>
  <c r="W105" i="9" a="1"/>
  <c r="W105" i="9" s="1"/>
  <c r="Q105" i="9" a="1"/>
  <c r="Q105" i="9" s="1"/>
  <c r="R105" i="9" s="1"/>
  <c r="AE105" i="9" a="1"/>
  <c r="AE105" i="9" s="1"/>
  <c r="AI106" i="9" a="1"/>
  <c r="AI106" i="9" s="1"/>
  <c r="AK106" i="9" s="1"/>
  <c r="AE106" i="9" a="1"/>
  <c r="AE106" i="9" s="1"/>
  <c r="AA106" i="9" a="1"/>
  <c r="AA106" i="9" s="1"/>
  <c r="W106" i="9" a="1"/>
  <c r="W106" i="9" s="1"/>
  <c r="Q106" i="9" a="1"/>
  <c r="Q106" i="9" s="1"/>
  <c r="R106" i="9" s="1"/>
  <c r="Q95" i="8" a="1"/>
  <c r="Q95" i="8" s="1"/>
  <c r="R95" i="8" s="1"/>
  <c r="W95" i="8" a="1"/>
  <c r="W95" i="8" s="1"/>
  <c r="AE95" i="8" a="1"/>
  <c r="AE95" i="8" s="1"/>
  <c r="AI95" i="8" a="1"/>
  <c r="AI95" i="8" s="1"/>
  <c r="AK95" i="8" s="1"/>
  <c r="AA95" i="8" a="1"/>
  <c r="AA95" i="8" s="1"/>
  <c r="W92" i="9" a="1"/>
  <c r="W92" i="9" s="1"/>
  <c r="AE92" i="9" a="1"/>
  <c r="AE92" i="9" s="1"/>
  <c r="Q92" i="9" a="1"/>
  <c r="Q92" i="9" s="1"/>
  <c r="R92" i="9" s="1"/>
  <c r="AA92" i="9" a="1"/>
  <c r="AA92" i="9" s="1"/>
  <c r="AI92" i="9" a="1"/>
  <c r="AI92" i="9" s="1"/>
  <c r="AK92" i="9" s="1"/>
  <c r="AI69" i="11" a="1"/>
  <c r="AI69" i="11" s="1"/>
  <c r="AK69" i="11" s="1"/>
  <c r="W69" i="11" a="1"/>
  <c r="W69" i="11" s="1"/>
  <c r="AE69" i="11" a="1"/>
  <c r="AE69" i="11" s="1"/>
  <c r="Q69" i="11" a="1"/>
  <c r="Q69" i="11" s="1"/>
  <c r="R69" i="11" s="1"/>
  <c r="AA69" i="11" a="1"/>
  <c r="AA69" i="11" s="1"/>
  <c r="W126" i="11" a="1"/>
  <c r="W126" i="11" s="1"/>
  <c r="Q126" i="11" a="1"/>
  <c r="Q126" i="11" s="1"/>
  <c r="R126" i="11" s="1"/>
  <c r="AI126" i="11" a="1"/>
  <c r="AI126" i="11" s="1"/>
  <c r="AK126" i="11" s="1"/>
  <c r="AE126" i="11" a="1"/>
  <c r="AE126" i="11" s="1"/>
  <c r="AA126" i="11" a="1"/>
  <c r="AA126" i="11" s="1"/>
  <c r="AE114" i="9" a="1"/>
  <c r="AE114" i="9" s="1"/>
  <c r="AI114" i="9" a="1"/>
  <c r="AI114" i="9" s="1"/>
  <c r="AK114" i="9" s="1"/>
  <c r="Q114" i="9" a="1"/>
  <c r="Q114" i="9" s="1"/>
  <c r="R114" i="9" s="1"/>
  <c r="W114" i="9" a="1"/>
  <c r="W114" i="9" s="1"/>
  <c r="AA114" i="9" a="1"/>
  <c r="AA114" i="9" s="1"/>
  <c r="AA132" i="9" a="1"/>
  <c r="AA132" i="9" s="1"/>
  <c r="Q132" i="9" a="1"/>
  <c r="Q132" i="9" s="1"/>
  <c r="R132" i="9" s="1"/>
  <c r="AI132" i="9" a="1"/>
  <c r="AI132" i="9" s="1"/>
  <c r="AK132" i="9" s="1"/>
  <c r="AE132" i="9" a="1"/>
  <c r="AE132" i="9" s="1"/>
  <c r="W132" i="9" a="1"/>
  <c r="W132" i="9" s="1"/>
  <c r="W25" i="9" a="1"/>
  <c r="W25" i="9" s="1"/>
  <c r="AI25" i="9" a="1"/>
  <c r="AI25" i="9" s="1"/>
  <c r="AK25" i="9" s="1"/>
  <c r="AA25" i="9" a="1"/>
  <c r="AA25" i="9" s="1"/>
  <c r="AE25" i="9" a="1"/>
  <c r="AE25" i="9" s="1"/>
  <c r="Q25" i="9" a="1"/>
  <c r="Q25" i="9" s="1"/>
  <c r="R25" i="9" s="1"/>
  <c r="AI107" i="11" a="1"/>
  <c r="AI107" i="11" s="1"/>
  <c r="AK107" i="11" s="1"/>
  <c r="AA107" i="11" a="1"/>
  <c r="AA107" i="11" s="1"/>
  <c r="W107" i="11" a="1"/>
  <c r="W107" i="11" s="1"/>
  <c r="Q107" i="11" a="1"/>
  <c r="Q107" i="11" s="1"/>
  <c r="R107" i="11" s="1"/>
  <c r="AE107" i="11" a="1"/>
  <c r="AE107" i="11" s="1"/>
  <c r="AE78" i="8" a="1"/>
  <c r="AE78" i="8" s="1"/>
  <c r="AA78" i="8" a="1"/>
  <c r="AA78" i="8" s="1"/>
  <c r="Q78" i="8" a="1"/>
  <c r="Q78" i="8" s="1"/>
  <c r="R78" i="8" s="1"/>
  <c r="AI78" i="8" a="1"/>
  <c r="AI78" i="8" s="1"/>
  <c r="AK78" i="8" s="1"/>
  <c r="W78" i="8" a="1"/>
  <c r="W78" i="8" s="1"/>
  <c r="Q5" i="8" a="1"/>
  <c r="Q5" i="8" s="1"/>
  <c r="AE5" i="8" a="1"/>
  <c r="AE5" i="8" s="1"/>
  <c r="AI5" i="8" a="1"/>
  <c r="AI5" i="8" s="1"/>
  <c r="AA5" i="8" a="1"/>
  <c r="AA5" i="8" s="1"/>
  <c r="W5" i="8" a="1"/>
  <c r="W5" i="8" s="1"/>
  <c r="AE27" i="8" a="1"/>
  <c r="AE27" i="8" s="1"/>
  <c r="AI27" i="8" a="1"/>
  <c r="AI27" i="8" s="1"/>
  <c r="AK27" i="8" s="1"/>
  <c r="W27" i="8" a="1"/>
  <c r="W27" i="8" s="1"/>
  <c r="AA27" i="8" a="1"/>
  <c r="AA27" i="8" s="1"/>
  <c r="Q27" i="8" a="1"/>
  <c r="Q27" i="8" s="1"/>
  <c r="R27" i="8" s="1"/>
  <c r="AE147" i="11" a="1"/>
  <c r="AE147" i="11" s="1"/>
  <c r="W147" i="11" a="1"/>
  <c r="W147" i="11" s="1"/>
  <c r="AI147" i="11" a="1"/>
  <c r="AI147" i="11" s="1"/>
  <c r="AK147" i="11" s="1"/>
  <c r="AA147" i="11" a="1"/>
  <c r="AA147" i="11" s="1"/>
  <c r="Q147" i="11" a="1"/>
  <c r="Q147" i="11" s="1"/>
  <c r="R147" i="11" s="1"/>
  <c r="AI111" i="11" a="1"/>
  <c r="AI111" i="11" s="1"/>
  <c r="AK111" i="11" s="1"/>
  <c r="AE111" i="11" a="1"/>
  <c r="AE111" i="11" s="1"/>
  <c r="W111" i="11" a="1"/>
  <c r="W111" i="11" s="1"/>
  <c r="AA111" i="11" a="1"/>
  <c r="AA111" i="11" s="1"/>
  <c r="Q111" i="11" a="1"/>
  <c r="Q111" i="11" s="1"/>
  <c r="R111" i="11" s="1"/>
  <c r="AI156" i="9" a="1"/>
  <c r="AI156" i="9" s="1"/>
  <c r="AK156" i="9" s="1"/>
  <c r="W156" i="9" a="1"/>
  <c r="W156" i="9" s="1"/>
  <c r="AE156" i="9" a="1"/>
  <c r="AE156" i="9" s="1"/>
  <c r="Q156" i="9" a="1"/>
  <c r="Q156" i="9" s="1"/>
  <c r="R156" i="9" s="1"/>
  <c r="AA156" i="9" a="1"/>
  <c r="AA156" i="9" s="1"/>
  <c r="Q107" i="9" a="1"/>
  <c r="Q107" i="9" s="1"/>
  <c r="R107" i="9" s="1"/>
  <c r="AA107" i="9" a="1"/>
  <c r="AA107" i="9" s="1"/>
  <c r="W107" i="9" a="1"/>
  <c r="W107" i="9" s="1"/>
  <c r="AE107" i="9" a="1"/>
  <c r="AE107" i="9" s="1"/>
  <c r="AI107" i="9" a="1"/>
  <c r="AI107" i="9" s="1"/>
  <c r="AK107" i="9" s="1"/>
  <c r="Q80" i="11" a="1"/>
  <c r="Q80" i="11" s="1"/>
  <c r="R80" i="11" s="1"/>
  <c r="AA80" i="11" a="1"/>
  <c r="AA80" i="11" s="1"/>
  <c r="AI80" i="11" a="1"/>
  <c r="AI80" i="11" s="1"/>
  <c r="AK80" i="11" s="1"/>
  <c r="W80" i="11" a="1"/>
  <c r="W80" i="11" s="1"/>
  <c r="AE80" i="11" a="1"/>
  <c r="AE80" i="11" s="1"/>
  <c r="AA113" i="11" a="1"/>
  <c r="AA113" i="11" s="1"/>
  <c r="AE113" i="11" a="1"/>
  <c r="AE113" i="11" s="1"/>
  <c r="Q113" i="11" a="1"/>
  <c r="Q113" i="11" s="1"/>
  <c r="R113" i="11" s="1"/>
  <c r="AI113" i="11" a="1"/>
  <c r="AI113" i="11" s="1"/>
  <c r="AK113" i="11" s="1"/>
  <c r="W113" i="11" a="1"/>
  <c r="W113" i="11" s="1"/>
  <c r="W13" i="9" a="1"/>
  <c r="W13" i="9" s="1"/>
  <c r="AI13" i="9" a="1"/>
  <c r="AI13" i="9" s="1"/>
  <c r="AK13" i="9" s="1"/>
  <c r="AA13" i="9" a="1"/>
  <c r="AA13" i="9" s="1"/>
  <c r="Q13" i="9" a="1"/>
  <c r="Q13" i="9" s="1"/>
  <c r="R13" i="9" s="1"/>
  <c r="AE13" i="9" a="1"/>
  <c r="AE13" i="9" s="1"/>
  <c r="AI28" i="8" a="1"/>
  <c r="AI28" i="8" s="1"/>
  <c r="AK28" i="8" s="1"/>
  <c r="AE28" i="8" a="1"/>
  <c r="AE28" i="8" s="1"/>
  <c r="Q28" i="8" a="1"/>
  <c r="Q28" i="8" s="1"/>
  <c r="R28" i="8" s="1"/>
  <c r="AA28" i="8" a="1"/>
  <c r="AA28" i="8" s="1"/>
  <c r="W28" i="8" a="1"/>
  <c r="W28" i="8" s="1"/>
  <c r="AI139" i="9" a="1"/>
  <c r="AI139" i="9" s="1"/>
  <c r="AK139" i="9" s="1"/>
  <c r="AA139" i="9" a="1"/>
  <c r="AA139" i="9" s="1"/>
  <c r="Q139" i="9" a="1"/>
  <c r="Q139" i="9" s="1"/>
  <c r="R139" i="9" s="1"/>
  <c r="W139" i="9" a="1"/>
  <c r="W139" i="9" s="1"/>
  <c r="AE139" i="9" a="1"/>
  <c r="AE139" i="9" s="1"/>
  <c r="W145" i="9" a="1"/>
  <c r="W145" i="9" s="1"/>
  <c r="AE145" i="9" a="1"/>
  <c r="AE145" i="9" s="1"/>
  <c r="AI145" i="9" a="1"/>
  <c r="AI145" i="9" s="1"/>
  <c r="AK145" i="9" s="1"/>
  <c r="AA145" i="9" a="1"/>
  <c r="AA145" i="9" s="1"/>
  <c r="Q145" i="9" a="1"/>
  <c r="Q145" i="9" s="1"/>
  <c r="R145" i="9" s="1"/>
  <c r="Q59" i="9" a="1"/>
  <c r="Q59" i="9" s="1"/>
  <c r="R59" i="9" s="1"/>
  <c r="AA59" i="9" a="1"/>
  <c r="AA59" i="9" s="1"/>
  <c r="W59" i="9" a="1"/>
  <c r="W59" i="9" s="1"/>
  <c r="AI59" i="9" a="1"/>
  <c r="AI59" i="9" s="1"/>
  <c r="AK59" i="9" s="1"/>
  <c r="AE59" i="9" a="1"/>
  <c r="AE59" i="9" s="1"/>
  <c r="W35" i="9" a="1"/>
  <c r="W35" i="9" s="1"/>
  <c r="AI35" i="9" a="1"/>
  <c r="AI35" i="9" s="1"/>
  <c r="AK35" i="9" s="1"/>
  <c r="Q35" i="9" a="1"/>
  <c r="Q35" i="9" s="1"/>
  <c r="R35" i="9" s="1"/>
  <c r="AA35" i="9" a="1"/>
  <c r="AA35" i="9" s="1"/>
  <c r="AE35" i="9" a="1"/>
  <c r="AE35" i="9" s="1"/>
  <c r="W99" i="11" a="1"/>
  <c r="W99" i="11" s="1"/>
  <c r="AE99" i="11" a="1"/>
  <c r="AE99" i="11" s="1"/>
  <c r="AA99" i="11" a="1"/>
  <c r="AA99" i="11" s="1"/>
  <c r="AI99" i="11" a="1"/>
  <c r="AI99" i="11" s="1"/>
  <c r="AK99" i="11" s="1"/>
  <c r="Q99" i="11" a="1"/>
  <c r="Q99" i="11" s="1"/>
  <c r="R99" i="11" s="1"/>
  <c r="Q26" i="8" a="1"/>
  <c r="Q26" i="8" s="1"/>
  <c r="R26" i="8" s="1"/>
  <c r="W26" i="8" a="1"/>
  <c r="W26" i="8" s="1"/>
  <c r="AE26" i="8" a="1"/>
  <c r="AE26" i="8" s="1"/>
  <c r="AA26" i="8" a="1"/>
  <c r="AA26" i="8" s="1"/>
  <c r="AI26" i="8" a="1"/>
  <c r="AI26" i="8" s="1"/>
  <c r="AK26" i="8" s="1"/>
  <c r="W130" i="9" a="1"/>
  <c r="W130" i="9" s="1"/>
  <c r="AA130" i="9" a="1"/>
  <c r="AA130" i="9" s="1"/>
  <c r="Q130" i="9" a="1"/>
  <c r="Q130" i="9" s="1"/>
  <c r="R130" i="9" s="1"/>
  <c r="AI130" i="9" a="1"/>
  <c r="AI130" i="9" s="1"/>
  <c r="AK130" i="9" s="1"/>
  <c r="AE130" i="9" a="1"/>
  <c r="AE130" i="9" s="1"/>
  <c r="X84" i="8"/>
  <c r="Y84" i="8" s="1"/>
  <c r="AJ11" i="8"/>
  <c r="X11" i="8"/>
  <c r="Y11" i="8" s="1"/>
  <c r="AB11" i="8"/>
  <c r="AC11" i="8" s="1"/>
  <c r="AF11" i="8"/>
  <c r="AG11" i="8" s="1"/>
  <c r="X29" i="11"/>
  <c r="Y29" i="11" s="1"/>
  <c r="AB29" i="11"/>
  <c r="AC29" i="11" s="1"/>
  <c r="AJ29" i="11"/>
  <c r="AF29" i="11"/>
  <c r="AG29" i="11" s="1"/>
  <c r="AJ83" i="8"/>
  <c r="AF83" i="8"/>
  <c r="AG83" i="8" s="1"/>
  <c r="AB83" i="8"/>
  <c r="AC83" i="8" s="1"/>
  <c r="X83" i="8"/>
  <c r="Y83" i="8" s="1"/>
  <c r="AF99" i="8"/>
  <c r="AG99" i="8" s="1"/>
  <c r="AJ99" i="8"/>
  <c r="AB99" i="8"/>
  <c r="AC99" i="8" s="1"/>
  <c r="X99" i="8"/>
  <c r="Y99" i="8" s="1"/>
  <c r="X151" i="11"/>
  <c r="Y151" i="11" s="1"/>
  <c r="AB7" i="9"/>
  <c r="AC7" i="9" s="1"/>
  <c r="X123" i="9"/>
  <c r="Y123" i="9" s="1"/>
  <c r="AB123" i="9"/>
  <c r="AC123" i="9" s="1"/>
  <c r="AJ123" i="9"/>
  <c r="AF123" i="9"/>
  <c r="AG123" i="9" s="1"/>
  <c r="AF134" i="11"/>
  <c r="AG134" i="11" s="1"/>
  <c r="AB134" i="11"/>
  <c r="AC134" i="11" s="1"/>
  <c r="AJ134" i="11"/>
  <c r="X134" i="11"/>
  <c r="Y134" i="11" s="1"/>
  <c r="X106" i="11"/>
  <c r="Y106" i="11" s="1"/>
  <c r="AF106" i="11"/>
  <c r="AG106" i="11" s="1"/>
  <c r="AJ106" i="11"/>
  <c r="AB106" i="11"/>
  <c r="AC106" i="11" s="1"/>
  <c r="AJ126" i="11"/>
  <c r="AF126" i="11"/>
  <c r="AG126" i="11" s="1"/>
  <c r="AB126" i="11"/>
  <c r="AC126" i="11" s="1"/>
  <c r="X126" i="11"/>
  <c r="Y126" i="11" s="1"/>
  <c r="X29" i="8"/>
  <c r="Y29" i="8" s="1"/>
  <c r="AB29" i="8"/>
  <c r="AC29" i="8" s="1"/>
  <c r="AJ29" i="8"/>
  <c r="AF29" i="8"/>
  <c r="AG29" i="8" s="1"/>
  <c r="AB126" i="8"/>
  <c r="AC126" i="8" s="1"/>
  <c r="X126" i="8"/>
  <c r="Y126" i="8" s="1"/>
  <c r="AJ126" i="8"/>
  <c r="AF126" i="8"/>
  <c r="AG126" i="8" s="1"/>
  <c r="AF136" i="10"/>
  <c r="AG136" i="10" s="1"/>
  <c r="AB136" i="10"/>
  <c r="AC136" i="10" s="1"/>
  <c r="AJ136" i="10"/>
  <c r="X136" i="10"/>
  <c r="Y136" i="10" s="1"/>
  <c r="AB84" i="6"/>
  <c r="AC84" i="6" s="1"/>
  <c r="AJ84" i="6"/>
  <c r="AF84" i="6"/>
  <c r="AG84" i="6" s="1"/>
  <c r="X84" i="6"/>
  <c r="Y84" i="6" s="1"/>
  <c r="X93" i="9"/>
  <c r="Y93" i="9" s="1"/>
  <c r="AB93" i="9"/>
  <c r="AC93" i="9" s="1"/>
  <c r="AF93" i="9"/>
  <c r="AG93" i="9" s="1"/>
  <c r="AJ93" i="9"/>
  <c r="AB75" i="8"/>
  <c r="AC75" i="8" s="1"/>
  <c r="AJ75" i="8"/>
  <c r="X75" i="8"/>
  <c r="Y75" i="8" s="1"/>
  <c r="AF75" i="8"/>
  <c r="AG75" i="8" s="1"/>
  <c r="AB175" i="10"/>
  <c r="AC175" i="10" s="1"/>
  <c r="AJ175" i="10"/>
  <c r="X175" i="10"/>
  <c r="Y175" i="10" s="1"/>
  <c r="AF175" i="10"/>
  <c r="AG175" i="10" s="1"/>
  <c r="AB142" i="10"/>
  <c r="AC142" i="10" s="1"/>
  <c r="AJ142" i="10"/>
  <c r="AF142" i="10"/>
  <c r="AG142" i="10" s="1"/>
  <c r="X142" i="10"/>
  <c r="Y142" i="10" s="1"/>
  <c r="AJ19" i="9"/>
  <c r="AB19" i="9"/>
  <c r="AC19" i="9" s="1"/>
  <c r="AF19" i="9"/>
  <c r="AG19" i="9" s="1"/>
  <c r="X19" i="9"/>
  <c r="Y19" i="9" s="1"/>
  <c r="AB36" i="10"/>
  <c r="AC36" i="10" s="1"/>
  <c r="AJ36" i="10"/>
  <c r="AF36" i="10"/>
  <c r="AG36" i="10" s="1"/>
  <c r="X36" i="10"/>
  <c r="Y36" i="10" s="1"/>
  <c r="X133" i="11"/>
  <c r="Y133" i="11" s="1"/>
  <c r="AJ133" i="11"/>
  <c r="AF118" i="11"/>
  <c r="AG118" i="11" s="1"/>
  <c r="AJ118" i="11"/>
  <c r="AB118" i="11"/>
  <c r="AC118" i="11" s="1"/>
  <c r="X118" i="11"/>
  <c r="Y118" i="11" s="1"/>
  <c r="AF23" i="10"/>
  <c r="AG23" i="10" s="1"/>
  <c r="X23" i="10"/>
  <c r="Y23" i="10" s="1"/>
  <c r="AJ23" i="10"/>
  <c r="AB23" i="10"/>
  <c r="AC23" i="10" s="1"/>
  <c r="X121" i="10"/>
  <c r="Y121" i="10" s="1"/>
  <c r="AB121" i="10"/>
  <c r="AC121" i="10" s="1"/>
  <c r="AF121" i="10"/>
  <c r="AG121" i="10" s="1"/>
  <c r="AJ121" i="10"/>
  <c r="X38" i="8"/>
  <c r="Y38" i="8" s="1"/>
  <c r="AB76" i="8"/>
  <c r="AC76" i="8" s="1"/>
  <c r="AJ76" i="8"/>
  <c r="X76" i="8"/>
  <c r="Y76" i="8" s="1"/>
  <c r="AF76" i="8"/>
  <c r="AG76" i="8" s="1"/>
  <c r="AJ182" i="10"/>
  <c r="AF7" i="9"/>
  <c r="AG7" i="9" s="1"/>
  <c r="AB94" i="10"/>
  <c r="AC94" i="10" s="1"/>
  <c r="X146" i="8"/>
  <c r="Y146" i="8" s="1"/>
  <c r="AJ146" i="10"/>
  <c r="X45" i="6"/>
  <c r="Y45" i="6" s="1"/>
  <c r="AJ109" i="10"/>
  <c r="AF42" i="9"/>
  <c r="AG42" i="9" s="1"/>
  <c r="AJ157" i="10"/>
  <c r="AB125" i="11"/>
  <c r="AC125" i="11" s="1"/>
  <c r="AB140" i="9"/>
  <c r="AC140" i="9" s="1"/>
  <c r="AB28" i="11"/>
  <c r="AC28" i="11" s="1"/>
  <c r="AF76" i="10"/>
  <c r="AG76" i="10" s="1"/>
  <c r="AB76" i="10"/>
  <c r="AC76" i="10" s="1"/>
  <c r="X76" i="10"/>
  <c r="Y76" i="10" s="1"/>
  <c r="AJ76" i="10"/>
  <c r="AB59" i="11"/>
  <c r="AC59" i="11" s="1"/>
  <c r="AF59" i="11"/>
  <c r="AG59" i="11" s="1"/>
  <c r="X59" i="11"/>
  <c r="Y59" i="11" s="1"/>
  <c r="AJ59" i="11"/>
  <c r="X65" i="11"/>
  <c r="Y65" i="11" s="1"/>
  <c r="AJ65" i="11"/>
  <c r="AF65" i="11"/>
  <c r="AG65" i="11" s="1"/>
  <c r="AB65" i="11"/>
  <c r="AC65" i="11" s="1"/>
  <c r="AB115" i="6"/>
  <c r="AC115" i="6" s="1"/>
  <c r="AF115" i="6"/>
  <c r="AG115" i="6" s="1"/>
  <c r="AJ115" i="6"/>
  <c r="X115" i="6"/>
  <c r="Y115" i="6" s="1"/>
  <c r="X90" i="6"/>
  <c r="Y90" i="6" s="1"/>
  <c r="AB90" i="6"/>
  <c r="AC90" i="6" s="1"/>
  <c r="AF90" i="6"/>
  <c r="AG90" i="6" s="1"/>
  <c r="AJ90" i="6"/>
  <c r="AF56" i="11"/>
  <c r="AG56" i="11" s="1"/>
  <c r="AJ56" i="11"/>
  <c r="X56" i="11"/>
  <c r="Y56" i="11" s="1"/>
  <c r="AB56" i="11"/>
  <c r="AC56" i="11" s="1"/>
  <c r="X16" i="8"/>
  <c r="Y16" i="8" s="1"/>
  <c r="AJ16" i="8"/>
  <c r="AB16" i="8"/>
  <c r="AC16" i="8" s="1"/>
  <c r="AF16" i="8"/>
  <c r="AG16" i="8" s="1"/>
  <c r="AF62" i="8"/>
  <c r="AG62" i="8" s="1"/>
  <c r="AB62" i="8"/>
  <c r="AC62" i="8" s="1"/>
  <c r="X79" i="11"/>
  <c r="Y79" i="11" s="1"/>
  <c r="AF79" i="11"/>
  <c r="AG79" i="11" s="1"/>
  <c r="AB79" i="11"/>
  <c r="AC79" i="11" s="1"/>
  <c r="AJ79" i="11"/>
  <c r="AF13" i="8"/>
  <c r="AG13" i="8" s="1"/>
  <c r="AB13" i="8"/>
  <c r="AC13" i="8" s="1"/>
  <c r="AJ13" i="8"/>
  <c r="X13" i="8"/>
  <c r="Y13" i="8" s="1"/>
  <c r="AJ75" i="9"/>
  <c r="AF75" i="9"/>
  <c r="AG75" i="9" s="1"/>
  <c r="X75" i="9"/>
  <c r="Y75" i="9" s="1"/>
  <c r="AB75" i="9"/>
  <c r="AC75" i="9" s="1"/>
  <c r="X107" i="8"/>
  <c r="Y107" i="8" s="1"/>
  <c r="AF107" i="8"/>
  <c r="AG107" i="8" s="1"/>
  <c r="AJ107" i="8"/>
  <c r="AB107" i="8"/>
  <c r="AC107" i="8" s="1"/>
  <c r="X155" i="8"/>
  <c r="Y155" i="8" s="1"/>
  <c r="AF155" i="8"/>
  <c r="AG155" i="8" s="1"/>
  <c r="AJ155" i="8"/>
  <c r="AB155" i="8"/>
  <c r="AC155" i="8" s="1"/>
  <c r="AB71" i="6"/>
  <c r="AC71" i="6" s="1"/>
  <c r="X71" i="6"/>
  <c r="Y71" i="6" s="1"/>
  <c r="AJ71" i="6"/>
  <c r="AF71" i="6"/>
  <c r="AG71" i="6" s="1"/>
  <c r="AJ72" i="11"/>
  <c r="AF72" i="11"/>
  <c r="AG72" i="11" s="1"/>
  <c r="X72" i="11"/>
  <c r="Y72" i="11" s="1"/>
  <c r="AB72" i="11"/>
  <c r="AC72" i="11" s="1"/>
  <c r="AB83" i="6"/>
  <c r="AC83" i="6" s="1"/>
  <c r="X83" i="6"/>
  <c r="Y83" i="6" s="1"/>
  <c r="AJ83" i="6"/>
  <c r="AF83" i="6"/>
  <c r="AG83" i="6" s="1"/>
  <c r="AB135" i="8"/>
  <c r="AC135" i="8" s="1"/>
  <c r="X135" i="8"/>
  <c r="Y135" i="8" s="1"/>
  <c r="AF135" i="8"/>
  <c r="AG135" i="8" s="1"/>
  <c r="AJ135" i="8"/>
  <c r="AF47" i="11"/>
  <c r="AG47" i="11" s="1"/>
  <c r="X47" i="11"/>
  <c r="Y47" i="11" s="1"/>
  <c r="AB47" i="11"/>
  <c r="AC47" i="11" s="1"/>
  <c r="AJ47" i="11"/>
  <c r="AB63" i="10"/>
  <c r="AC63" i="10" s="1"/>
  <c r="AJ63" i="10"/>
  <c r="AF63" i="10"/>
  <c r="AG63" i="10" s="1"/>
  <c r="X63" i="10"/>
  <c r="Y63" i="10" s="1"/>
  <c r="AJ103" i="9"/>
  <c r="X103" i="9"/>
  <c r="Y103" i="9" s="1"/>
  <c r="AF103" i="9"/>
  <c r="AG103" i="9" s="1"/>
  <c r="AB103" i="9"/>
  <c r="AC103" i="9" s="1"/>
  <c r="X163" i="10"/>
  <c r="Y163" i="10" s="1"/>
  <c r="AB92" i="11"/>
  <c r="AC92" i="11" s="1"/>
  <c r="AJ92" i="11"/>
  <c r="X92" i="11"/>
  <c r="Y92" i="11" s="1"/>
  <c r="AF92" i="11"/>
  <c r="AG92" i="11" s="1"/>
  <c r="AB49" i="10"/>
  <c r="AC49" i="10" s="1"/>
  <c r="AF49" i="10"/>
  <c r="AG49" i="10" s="1"/>
  <c r="AJ49" i="10"/>
  <c r="X49" i="10"/>
  <c r="Y49" i="10" s="1"/>
  <c r="AB70" i="6"/>
  <c r="AC70" i="6" s="1"/>
  <c r="AF70" i="6"/>
  <c r="AG70" i="6" s="1"/>
  <c r="X70" i="6"/>
  <c r="Y70" i="6" s="1"/>
  <c r="AJ70" i="6"/>
  <c r="X173" i="9"/>
  <c r="Y173" i="9" s="1"/>
  <c r="AF173" i="9"/>
  <c r="AG173" i="9" s="1"/>
  <c r="AB173" i="9"/>
  <c r="AC173" i="9" s="1"/>
  <c r="AJ173" i="9"/>
  <c r="AB144" i="6"/>
  <c r="AC144" i="6" s="1"/>
  <c r="AF144" i="6"/>
  <c r="AG144" i="6" s="1"/>
  <c r="AJ144" i="6"/>
  <c r="X144" i="6"/>
  <c r="Y144" i="6" s="1"/>
  <c r="AB43" i="10"/>
  <c r="AC43" i="10" s="1"/>
  <c r="AJ43" i="10"/>
  <c r="X43" i="10"/>
  <c r="Y43" i="10" s="1"/>
  <c r="AF43" i="10"/>
  <c r="AG43" i="10" s="1"/>
  <c r="AB185" i="10"/>
  <c r="AC185" i="10" s="1"/>
  <c r="X185" i="10"/>
  <c r="Y185" i="10" s="1"/>
  <c r="AJ185" i="10"/>
  <c r="AF185" i="10"/>
  <c r="AG185" i="10" s="1"/>
  <c r="AF45" i="9"/>
  <c r="AG45" i="9" s="1"/>
  <c r="X45" i="9"/>
  <c r="Y45" i="9" s="1"/>
  <c r="AB45" i="9"/>
  <c r="AC45" i="9" s="1"/>
  <c r="AJ45" i="9"/>
  <c r="X13" i="11"/>
  <c r="Y13" i="11" s="1"/>
  <c r="AB13" i="11"/>
  <c r="AC13" i="11" s="1"/>
  <c r="AF13" i="11"/>
  <c r="AG13" i="11" s="1"/>
  <c r="AJ13" i="11"/>
  <c r="X118" i="6"/>
  <c r="Y118" i="6" s="1"/>
  <c r="AF118" i="6"/>
  <c r="AG118" i="6" s="1"/>
  <c r="AB118" i="6"/>
  <c r="AC118" i="6" s="1"/>
  <c r="AB118" i="8"/>
  <c r="AC118" i="8" s="1"/>
  <c r="X118" i="8"/>
  <c r="Y118" i="8" s="1"/>
  <c r="AJ118" i="8"/>
  <c r="X172" i="9"/>
  <c r="Y172" i="9" s="1"/>
  <c r="AB172" i="9"/>
  <c r="AC172" i="9" s="1"/>
  <c r="AF172" i="9"/>
  <c r="AG172" i="9" s="1"/>
  <c r="AJ172" i="9"/>
  <c r="AB123" i="10"/>
  <c r="AC123" i="10" s="1"/>
  <c r="AJ123" i="10"/>
  <c r="AF123" i="10"/>
  <c r="AG123" i="10" s="1"/>
  <c r="X123" i="10"/>
  <c r="Y123" i="10" s="1"/>
  <c r="AB74" i="6"/>
  <c r="AC74" i="6" s="1"/>
  <c r="X74" i="6"/>
  <c r="Y74" i="6" s="1"/>
  <c r="AJ74" i="6"/>
  <c r="AF74" i="6"/>
  <c r="AG74" i="6" s="1"/>
  <c r="AB3" i="11"/>
  <c r="X3" i="11"/>
  <c r="AF3" i="11"/>
  <c r="AJ3" i="11"/>
  <c r="AF33" i="8"/>
  <c r="AG33" i="8" s="1"/>
  <c r="AJ33" i="8"/>
  <c r="AB33" i="8"/>
  <c r="AC33" i="8" s="1"/>
  <c r="X33" i="8"/>
  <c r="Y33" i="8" s="1"/>
  <c r="AB131" i="6"/>
  <c r="AC131" i="6" s="1"/>
  <c r="AF131" i="6"/>
  <c r="AG131" i="6" s="1"/>
  <c r="X131" i="6"/>
  <c r="Y131" i="6" s="1"/>
  <c r="AJ131" i="6"/>
  <c r="AF108" i="9"/>
  <c r="AG108" i="9" s="1"/>
  <c r="X108" i="9"/>
  <c r="Y108" i="9" s="1"/>
  <c r="AJ108" i="9"/>
  <c r="AB108" i="9"/>
  <c r="AC108" i="9" s="1"/>
  <c r="AB174" i="9"/>
  <c r="AC174" i="9" s="1"/>
  <c r="AJ174" i="9"/>
  <c r="X174" i="9"/>
  <c r="Y174" i="9" s="1"/>
  <c r="AF174" i="9"/>
  <c r="AG174" i="9" s="1"/>
  <c r="AF58" i="8"/>
  <c r="AG58" i="8" s="1"/>
  <c r="AJ58" i="8"/>
  <c r="AB58" i="8"/>
  <c r="AC58" i="8" s="1"/>
  <c r="X58" i="8"/>
  <c r="Y58" i="8" s="1"/>
  <c r="AJ153" i="11"/>
  <c r="X153" i="11"/>
  <c r="Y153" i="11" s="1"/>
  <c r="AB153" i="11"/>
  <c r="AC153" i="11" s="1"/>
  <c r="AF153" i="11"/>
  <c r="AG153" i="11" s="1"/>
  <c r="AJ55" i="10"/>
  <c r="X55" i="10"/>
  <c r="Y55" i="10" s="1"/>
  <c r="AF55" i="10"/>
  <c r="AG55" i="10" s="1"/>
  <c r="AB55" i="10"/>
  <c r="AC55" i="10" s="1"/>
  <c r="AF67" i="8"/>
  <c r="AG67" i="8" s="1"/>
  <c r="AB67" i="8"/>
  <c r="AC67" i="8" s="1"/>
  <c r="X67" i="8"/>
  <c r="Y67" i="8" s="1"/>
  <c r="AJ67" i="8"/>
  <c r="AJ69" i="6"/>
  <c r="AB69" i="6"/>
  <c r="AC69" i="6" s="1"/>
  <c r="AF69" i="6"/>
  <c r="AG69" i="6" s="1"/>
  <c r="X69" i="6"/>
  <c r="Y69" i="6" s="1"/>
  <c r="X17" i="6"/>
  <c r="Y17" i="6" s="1"/>
  <c r="AF17" i="6"/>
  <c r="AG17" i="6" s="1"/>
  <c r="AJ17" i="6"/>
  <c r="AB17" i="6"/>
  <c r="AC17" i="6" s="1"/>
  <c r="AF66" i="8"/>
  <c r="AG66" i="8" s="1"/>
  <c r="AJ66" i="8"/>
  <c r="X66" i="8"/>
  <c r="Y66" i="8" s="1"/>
  <c r="AB66" i="8"/>
  <c r="AC66" i="8" s="1"/>
  <c r="AI151" i="10" a="1"/>
  <c r="AI151" i="10" s="1"/>
  <c r="AK151" i="10" s="1"/>
  <c r="AA151" i="10" a="1"/>
  <c r="AA151" i="10" s="1"/>
  <c r="W151" i="10" a="1"/>
  <c r="W151" i="10" s="1"/>
  <c r="AE151" i="10" a="1"/>
  <c r="AE151" i="10" s="1"/>
  <c r="Q151" i="10" a="1"/>
  <c r="Q151" i="10" s="1"/>
  <c r="R151" i="10" s="1"/>
  <c r="AI8" i="6" a="1"/>
  <c r="AI8" i="6" s="1"/>
  <c r="AA8" i="6" a="1"/>
  <c r="AA8" i="6" s="1"/>
  <c r="Q8" i="6" a="1"/>
  <c r="Q8" i="6" s="1"/>
  <c r="W8" i="6" a="1"/>
  <c r="W8" i="6" s="1"/>
  <c r="AE8" i="6" a="1"/>
  <c r="AE8" i="6" s="1"/>
  <c r="Q145" i="8" a="1"/>
  <c r="Q145" i="8" s="1"/>
  <c r="R145" i="8" s="1"/>
  <c r="AA145" i="8" a="1"/>
  <c r="AA145" i="8" s="1"/>
  <c r="AI145" i="8" a="1"/>
  <c r="AI145" i="8" s="1"/>
  <c r="AK145" i="8" s="1"/>
  <c r="W145" i="8" a="1"/>
  <c r="W145" i="8" s="1"/>
  <c r="AE145" i="8" a="1"/>
  <c r="AE145" i="8" s="1"/>
  <c r="Q37" i="10" a="1"/>
  <c r="Q37" i="10" s="1"/>
  <c r="R37" i="10" s="1"/>
  <c r="AA37" i="10" a="1"/>
  <c r="AA37" i="10" s="1"/>
  <c r="AI37" i="10" a="1"/>
  <c r="AI37" i="10" s="1"/>
  <c r="AK37" i="10" s="1"/>
  <c r="W37" i="10" a="1"/>
  <c r="W37" i="10" s="1"/>
  <c r="AE37" i="10" a="1"/>
  <c r="AE37" i="10" s="1"/>
  <c r="O62" i="6"/>
  <c r="AB62" i="6"/>
  <c r="AC62" i="6" s="1"/>
  <c r="Q2" i="10" a="1"/>
  <c r="Q2" i="10" s="1"/>
  <c r="R2" i="10" s="1"/>
  <c r="AA2" i="10" a="1"/>
  <c r="AA2" i="10" s="1"/>
  <c r="W2" i="10" a="1"/>
  <c r="W2" i="10" s="1"/>
  <c r="AE2" i="10" a="1"/>
  <c r="AE2" i="10" s="1"/>
  <c r="AI2" i="10" a="1"/>
  <c r="AI2" i="10" s="1"/>
  <c r="AK2" i="10" s="1"/>
  <c r="AI55" i="10" a="1"/>
  <c r="AI55" i="10" s="1"/>
  <c r="AK55" i="10" s="1"/>
  <c r="AA55" i="10" a="1"/>
  <c r="AA55" i="10" s="1"/>
  <c r="Q55" i="10" a="1"/>
  <c r="Q55" i="10" s="1"/>
  <c r="R55" i="10" s="1"/>
  <c r="W55" i="10" a="1"/>
  <c r="W55" i="10" s="1"/>
  <c r="AE55" i="10" a="1"/>
  <c r="AE55" i="10" s="1"/>
  <c r="Q96" i="10" a="1"/>
  <c r="Q96" i="10" s="1"/>
  <c r="R96" i="10" s="1"/>
  <c r="AI96" i="10" a="1"/>
  <c r="AI96" i="10" s="1"/>
  <c r="AK96" i="10" s="1"/>
  <c r="AA96" i="10" a="1"/>
  <c r="AA96" i="10" s="1"/>
  <c r="AE96" i="10" a="1"/>
  <c r="AE96" i="10" s="1"/>
  <c r="W96" i="10" a="1"/>
  <c r="W96" i="10" s="1"/>
  <c r="AE114" i="10" a="1"/>
  <c r="AE114" i="10" s="1"/>
  <c r="W114" i="10" a="1"/>
  <c r="W114" i="10" s="1"/>
  <c r="AI114" i="10" a="1"/>
  <c r="AI114" i="10" s="1"/>
  <c r="AK114" i="10" s="1"/>
  <c r="AA114" i="10" a="1"/>
  <c r="AA114" i="10" s="1"/>
  <c r="Q114" i="10" a="1"/>
  <c r="Q114" i="10" s="1"/>
  <c r="R114" i="10" s="1"/>
  <c r="W120" i="10" a="1"/>
  <c r="W120" i="10" s="1"/>
  <c r="AE120" i="10" a="1"/>
  <c r="AE120" i="10" s="1"/>
  <c r="Q120" i="10" a="1"/>
  <c r="Q120" i="10" s="1"/>
  <c r="R120" i="10" s="1"/>
  <c r="AI120" i="10" a="1"/>
  <c r="AI120" i="10" s="1"/>
  <c r="AK120" i="10" s="1"/>
  <c r="AA120" i="10" a="1"/>
  <c r="AA120" i="10" s="1"/>
  <c r="Q84" i="10" a="1"/>
  <c r="Q84" i="10" s="1"/>
  <c r="R84" i="10" s="1"/>
  <c r="AE84" i="10" a="1"/>
  <c r="AE84" i="10" s="1"/>
  <c r="AI84" i="10" a="1"/>
  <c r="AI84" i="10" s="1"/>
  <c r="AK84" i="10" s="1"/>
  <c r="W84" i="10" a="1"/>
  <c r="W84" i="10" s="1"/>
  <c r="AA84" i="10" a="1"/>
  <c r="AA84" i="10" s="1"/>
  <c r="Q115" i="10" a="1"/>
  <c r="Q115" i="10" s="1"/>
  <c r="R115" i="10" s="1"/>
  <c r="AA115" i="10" a="1"/>
  <c r="AA115" i="10" s="1"/>
  <c r="AE115" i="10" a="1"/>
  <c r="AE115" i="10" s="1"/>
  <c r="AI115" i="10" a="1"/>
  <c r="AI115" i="10" s="1"/>
  <c r="AK115" i="10" s="1"/>
  <c r="W115" i="10" a="1"/>
  <c r="W115" i="10" s="1"/>
  <c r="AE74" i="6" a="1"/>
  <c r="AE74" i="6" s="1"/>
  <c r="W74" i="6" a="1"/>
  <c r="W74" i="6" s="1"/>
  <c r="AI74" i="6" a="1"/>
  <c r="AI74" i="6" s="1"/>
  <c r="AK74" i="6" s="1"/>
  <c r="AA74" i="6" a="1"/>
  <c r="AA74" i="6" s="1"/>
  <c r="Q74" i="6" a="1"/>
  <c r="Q74" i="6" s="1"/>
  <c r="R74" i="6" s="1"/>
  <c r="AI27" i="6" a="1"/>
  <c r="AI27" i="6" s="1"/>
  <c r="AK27" i="6" s="1"/>
  <c r="AA27" i="6" a="1"/>
  <c r="AA27" i="6" s="1"/>
  <c r="Q27" i="6" a="1"/>
  <c r="Q27" i="6" s="1"/>
  <c r="R27" i="6" s="1"/>
  <c r="AE27" i="6" a="1"/>
  <c r="AE27" i="6" s="1"/>
  <c r="W27" i="6" a="1"/>
  <c r="W27" i="6" s="1"/>
  <c r="AA2" i="11" a="1"/>
  <c r="AA2" i="11" s="1"/>
  <c r="W2" i="11" a="1"/>
  <c r="W2" i="11" s="1"/>
  <c r="AI2" i="11" a="1"/>
  <c r="AI2" i="11" s="1"/>
  <c r="AK2" i="11" s="1"/>
  <c r="AE2" i="11" a="1"/>
  <c r="AE2" i="11" s="1"/>
  <c r="Q2" i="11" a="1"/>
  <c r="Q2" i="11" s="1"/>
  <c r="R2" i="11" s="1"/>
  <c r="Q122" i="9" a="1"/>
  <c r="Q122" i="9" s="1"/>
  <c r="R122" i="9" s="1"/>
  <c r="AI122" i="9" a="1"/>
  <c r="AI122" i="9" s="1"/>
  <c r="AK122" i="9" s="1"/>
  <c r="W122" i="9" a="1"/>
  <c r="W122" i="9" s="1"/>
  <c r="AA122" i="9" a="1"/>
  <c r="AA122" i="9" s="1"/>
  <c r="AE122" i="9" a="1"/>
  <c r="AE122" i="9" s="1"/>
  <c r="AA13" i="10" a="1"/>
  <c r="AA13" i="10" s="1"/>
  <c r="AI13" i="10" a="1"/>
  <c r="AI13" i="10" s="1"/>
  <c r="AK13" i="10" s="1"/>
  <c r="W13" i="10" a="1"/>
  <c r="W13" i="10" s="1"/>
  <c r="Q13" i="10" a="1"/>
  <c r="Q13" i="10" s="1"/>
  <c r="R13" i="10" s="1"/>
  <c r="AE13" i="10" a="1"/>
  <c r="AE13" i="10" s="1"/>
  <c r="AA51" i="10" a="1"/>
  <c r="AA51" i="10" s="1"/>
  <c r="W51" i="10" a="1"/>
  <c r="W51" i="10" s="1"/>
  <c r="AE51" i="10" a="1"/>
  <c r="AE51" i="10" s="1"/>
  <c r="Q51" i="10" a="1"/>
  <c r="Q51" i="10" s="1"/>
  <c r="R51" i="10" s="1"/>
  <c r="AI51" i="10" a="1"/>
  <c r="AI51" i="10" s="1"/>
  <c r="AK51" i="10" s="1"/>
  <c r="W156" i="8" a="1"/>
  <c r="W156" i="8" s="1"/>
  <c r="AI156" i="8" a="1"/>
  <c r="AI156" i="8" s="1"/>
  <c r="AK156" i="8" s="1"/>
  <c r="AA156" i="8" a="1"/>
  <c r="AA156" i="8" s="1"/>
  <c r="Q156" i="8" a="1"/>
  <c r="Q156" i="8" s="1"/>
  <c r="R156" i="8" s="1"/>
  <c r="AE156" i="8" a="1"/>
  <c r="AE156" i="8" s="1"/>
  <c r="Q26" i="6" a="1"/>
  <c r="Q26" i="6" s="1"/>
  <c r="R26" i="6" s="1"/>
  <c r="AE26" i="6" a="1"/>
  <c r="AE26" i="6" s="1"/>
  <c r="W26" i="6" a="1"/>
  <c r="W26" i="6" s="1"/>
  <c r="AI26" i="6" a="1"/>
  <c r="AI26" i="6" s="1"/>
  <c r="AK26" i="6" s="1"/>
  <c r="AA26" i="6" a="1"/>
  <c r="AA26" i="6" s="1"/>
  <c r="AE108" i="6" a="1"/>
  <c r="AE108" i="6" s="1"/>
  <c r="W108" i="6" a="1"/>
  <c r="W108" i="6" s="1"/>
  <c r="AI108" i="6" a="1"/>
  <c r="AI108" i="6" s="1"/>
  <c r="AK108" i="6" s="1"/>
  <c r="Q108" i="6" a="1"/>
  <c r="Q108" i="6" s="1"/>
  <c r="R108" i="6" s="1"/>
  <c r="AA108" i="6" a="1"/>
  <c r="AA108" i="6" s="1"/>
  <c r="W139" i="8" a="1"/>
  <c r="W139" i="8" s="1"/>
  <c r="AE139" i="8" a="1"/>
  <c r="AE139" i="8" s="1"/>
  <c r="Q139" i="8" a="1"/>
  <c r="Q139" i="8" s="1"/>
  <c r="R139" i="8" s="1"/>
  <c r="AI139" i="8" a="1"/>
  <c r="AI139" i="8" s="1"/>
  <c r="AK139" i="8" s="1"/>
  <c r="AA139" i="8" a="1"/>
  <c r="AA139" i="8" s="1"/>
  <c r="AA54" i="11" a="1"/>
  <c r="AA54" i="11" s="1"/>
  <c r="Q54" i="11" a="1"/>
  <c r="Q54" i="11" s="1"/>
  <c r="R54" i="11" s="1"/>
  <c r="AI54" i="11" a="1"/>
  <c r="AI54" i="11" s="1"/>
  <c r="AK54" i="11" s="1"/>
  <c r="AE54" i="11" a="1"/>
  <c r="AE54" i="11" s="1"/>
  <c r="W54" i="11" a="1"/>
  <c r="W54" i="11" s="1"/>
  <c r="AE90" i="10" a="1"/>
  <c r="AE90" i="10" s="1"/>
  <c r="AI90" i="10" a="1"/>
  <c r="AI90" i="10" s="1"/>
  <c r="AK90" i="10" s="1"/>
  <c r="W90" i="10" a="1"/>
  <c r="W90" i="10" s="1"/>
  <c r="Q90" i="10" a="1"/>
  <c r="Q90" i="10" s="1"/>
  <c r="R90" i="10" s="1"/>
  <c r="AA90" i="10" a="1"/>
  <c r="AA90" i="10" s="1"/>
  <c r="AI94" i="10" a="1"/>
  <c r="AI94" i="10" s="1"/>
  <c r="AK94" i="10" s="1"/>
  <c r="Q94" i="10" a="1"/>
  <c r="Q94" i="10" s="1"/>
  <c r="R94" i="10" s="1"/>
  <c r="AE94" i="10" a="1"/>
  <c r="AE94" i="10" s="1"/>
  <c r="AA94" i="10" a="1"/>
  <c r="AA94" i="10" s="1"/>
  <c r="W94" i="10" a="1"/>
  <c r="W94" i="10" s="1"/>
  <c r="AI59" i="10" a="1"/>
  <c r="AI59" i="10" s="1"/>
  <c r="AK59" i="10" s="1"/>
  <c r="AA59" i="10" a="1"/>
  <c r="AA59" i="10" s="1"/>
  <c r="W59" i="10" a="1"/>
  <c r="W59" i="10" s="1"/>
  <c r="AE59" i="10" a="1"/>
  <c r="AE59" i="10" s="1"/>
  <c r="Q59" i="10" a="1"/>
  <c r="Q59" i="10" s="1"/>
  <c r="R59" i="10" s="1"/>
  <c r="AA80" i="6" a="1"/>
  <c r="AA80" i="6" s="1"/>
  <c r="AI80" i="6" a="1"/>
  <c r="AI80" i="6" s="1"/>
  <c r="AK80" i="6" s="1"/>
  <c r="Q80" i="6" a="1"/>
  <c r="Q80" i="6" s="1"/>
  <c r="R80" i="6" s="1"/>
  <c r="AE80" i="6" a="1"/>
  <c r="AE80" i="6" s="1"/>
  <c r="W80" i="6" a="1"/>
  <c r="W80" i="6" s="1"/>
  <c r="W109" i="6" a="1"/>
  <c r="W109" i="6" s="1"/>
  <c r="AA109" i="6" a="1"/>
  <c r="AA109" i="6" s="1"/>
  <c r="AI109" i="6" a="1"/>
  <c r="AI109" i="6" s="1"/>
  <c r="AK109" i="6" s="1"/>
  <c r="Q109" i="6" a="1"/>
  <c r="Q109" i="6" s="1"/>
  <c r="R109" i="6" s="1"/>
  <c r="AE109" i="6" a="1"/>
  <c r="AE109" i="6" s="1"/>
  <c r="Q58" i="11" a="1"/>
  <c r="Q58" i="11" s="1"/>
  <c r="R58" i="11" s="1"/>
  <c r="AE58" i="11" a="1"/>
  <c r="AE58" i="11" s="1"/>
  <c r="AI58" i="11" a="1"/>
  <c r="AI58" i="11" s="1"/>
  <c r="AK58" i="11" s="1"/>
  <c r="AA58" i="11" a="1"/>
  <c r="AA58" i="11" s="1"/>
  <c r="W58" i="11" a="1"/>
  <c r="W58" i="11" s="1"/>
  <c r="AA140" i="9" a="1"/>
  <c r="AA140" i="9" s="1"/>
  <c r="AI140" i="9" a="1"/>
  <c r="AI140" i="9" s="1"/>
  <c r="AK140" i="9" s="1"/>
  <c r="W140" i="9" a="1"/>
  <c r="W140" i="9" s="1"/>
  <c r="AE140" i="9" a="1"/>
  <c r="AE140" i="9" s="1"/>
  <c r="Q140" i="9" a="1"/>
  <c r="Q140" i="9" s="1"/>
  <c r="R140" i="9" s="1"/>
  <c r="AI104" i="11" a="1"/>
  <c r="AI104" i="11" s="1"/>
  <c r="AK104" i="11" s="1"/>
  <c r="Q104" i="11" a="1"/>
  <c r="Q104" i="11" s="1"/>
  <c r="R104" i="11" s="1"/>
  <c r="W104" i="11" a="1"/>
  <c r="W104" i="11" s="1"/>
  <c r="AA104" i="11" a="1"/>
  <c r="AA104" i="11" s="1"/>
  <c r="AE104" i="11" a="1"/>
  <c r="AE104" i="11" s="1"/>
  <c r="AA75" i="10" a="1"/>
  <c r="AA75" i="10" s="1"/>
  <c r="W75" i="10" a="1"/>
  <c r="W75" i="10" s="1"/>
  <c r="Q75" i="10" a="1"/>
  <c r="Q75" i="10" s="1"/>
  <c r="R75" i="10" s="1"/>
  <c r="AE75" i="10" a="1"/>
  <c r="AE75" i="10" s="1"/>
  <c r="AI75" i="10" a="1"/>
  <c r="AI75" i="10" s="1"/>
  <c r="AK75" i="10" s="1"/>
  <c r="AE144" i="10" a="1"/>
  <c r="AE144" i="10" s="1"/>
  <c r="W144" i="10" a="1"/>
  <c r="W144" i="10" s="1"/>
  <c r="Q144" i="10" a="1"/>
  <c r="Q144" i="10" s="1"/>
  <c r="R144" i="10" s="1"/>
  <c r="AA144" i="10" a="1"/>
  <c r="AA144" i="10" s="1"/>
  <c r="AI144" i="10" a="1"/>
  <c r="AI144" i="10" s="1"/>
  <c r="AK144" i="10" s="1"/>
  <c r="Q119" i="6" a="1"/>
  <c r="Q119" i="6" s="1"/>
  <c r="R119" i="6" s="1"/>
  <c r="AE119" i="6" a="1"/>
  <c r="AE119" i="6" s="1"/>
  <c r="AA119" i="6" a="1"/>
  <c r="AA119" i="6" s="1"/>
  <c r="W119" i="6" a="1"/>
  <c r="W119" i="6" s="1"/>
  <c r="AI119" i="6" a="1"/>
  <c r="AI119" i="6" s="1"/>
  <c r="AK119" i="6" s="1"/>
  <c r="AI122" i="6" a="1"/>
  <c r="AI122" i="6" s="1"/>
  <c r="AK122" i="6" s="1"/>
  <c r="AA122" i="6" a="1"/>
  <c r="AA122" i="6" s="1"/>
  <c r="Q122" i="6" a="1"/>
  <c r="Q122" i="6" s="1"/>
  <c r="R122" i="6" s="1"/>
  <c r="AE122" i="6" a="1"/>
  <c r="AE122" i="6" s="1"/>
  <c r="W122" i="6" a="1"/>
  <c r="W122" i="6" s="1"/>
  <c r="AI111" i="6" a="1"/>
  <c r="AI111" i="6" s="1"/>
  <c r="AK111" i="6" s="1"/>
  <c r="Q111" i="6" a="1"/>
  <c r="Q111" i="6" s="1"/>
  <c r="R111" i="6" s="1"/>
  <c r="AE111" i="6" a="1"/>
  <c r="AE111" i="6" s="1"/>
  <c r="AA111" i="6" a="1"/>
  <c r="AA111" i="6" s="1"/>
  <c r="W111" i="6" a="1"/>
  <c r="W111" i="6" s="1"/>
  <c r="W138" i="8" a="1"/>
  <c r="W138" i="8" s="1"/>
  <c r="Q138" i="8" a="1"/>
  <c r="Q138" i="8" s="1"/>
  <c r="R138" i="8" s="1"/>
  <c r="AE138" i="8" a="1"/>
  <c r="AE138" i="8" s="1"/>
  <c r="AA138" i="8" a="1"/>
  <c r="AA138" i="8" s="1"/>
  <c r="AI138" i="8" a="1"/>
  <c r="AI138" i="8" s="1"/>
  <c r="AK138" i="8" s="1"/>
  <c r="AA104" i="8" a="1"/>
  <c r="AA104" i="8" s="1"/>
  <c r="AI104" i="8" a="1"/>
  <c r="AI104" i="8" s="1"/>
  <c r="AK104" i="8" s="1"/>
  <c r="Q104" i="8" a="1"/>
  <c r="Q104" i="8" s="1"/>
  <c r="R104" i="8" s="1"/>
  <c r="W104" i="8" a="1"/>
  <c r="W104" i="8" s="1"/>
  <c r="AE104" i="8" a="1"/>
  <c r="AE104" i="8" s="1"/>
  <c r="Q43" i="10" a="1"/>
  <c r="Q43" i="10" s="1"/>
  <c r="R43" i="10" s="1"/>
  <c r="AA43" i="10" a="1"/>
  <c r="AA43" i="10" s="1"/>
  <c r="AI43" i="10" a="1"/>
  <c r="AI43" i="10" s="1"/>
  <c r="AK43" i="10" s="1"/>
  <c r="W43" i="10" a="1"/>
  <c r="W43" i="10" s="1"/>
  <c r="AE43" i="10" a="1"/>
  <c r="AE43" i="10" s="1"/>
  <c r="Q159" i="10" a="1"/>
  <c r="Q159" i="10" s="1"/>
  <c r="R159" i="10" s="1"/>
  <c r="AA159" i="10" a="1"/>
  <c r="AA159" i="10" s="1"/>
  <c r="AI159" i="10" a="1"/>
  <c r="AI159" i="10" s="1"/>
  <c r="AK159" i="10" s="1"/>
  <c r="AE159" i="10" a="1"/>
  <c r="AE159" i="10" s="1"/>
  <c r="W159" i="10" a="1"/>
  <c r="W159" i="10" s="1"/>
  <c r="Q9" i="10" a="1"/>
  <c r="Q9" i="10" s="1"/>
  <c r="R9" i="10" s="1"/>
  <c r="W9" i="10" a="1"/>
  <c r="W9" i="10" s="1"/>
  <c r="AA9" i="10" a="1"/>
  <c r="AA9" i="10" s="1"/>
  <c r="AE9" i="10" a="1"/>
  <c r="AE9" i="10" s="1"/>
  <c r="AI9" i="10" a="1"/>
  <c r="AI9" i="10" s="1"/>
  <c r="AK9" i="10" s="1"/>
  <c r="Q134" i="6" a="1"/>
  <c r="Q134" i="6" s="1"/>
  <c r="R134" i="6" s="1"/>
  <c r="AE134" i="6" a="1"/>
  <c r="AE134" i="6" s="1"/>
  <c r="W134" i="6" a="1"/>
  <c r="W134" i="6" s="1"/>
  <c r="AI134" i="6" a="1"/>
  <c r="AI134" i="6" s="1"/>
  <c r="AK134" i="6" s="1"/>
  <c r="AA134" i="6" a="1"/>
  <c r="AA134" i="6" s="1"/>
  <c r="Q144" i="6" a="1"/>
  <c r="Q144" i="6" s="1"/>
  <c r="R144" i="6" s="1"/>
  <c r="W144" i="6" a="1"/>
  <c r="W144" i="6" s="1"/>
  <c r="AE144" i="6" a="1"/>
  <c r="AE144" i="6" s="1"/>
  <c r="AI144" i="6" a="1"/>
  <c r="AI144" i="6" s="1"/>
  <c r="AK144" i="6" s="1"/>
  <c r="AA144" i="6" a="1"/>
  <c r="AA144" i="6" s="1"/>
  <c r="AI119" i="8" a="1"/>
  <c r="AI119" i="8" s="1"/>
  <c r="AK119" i="8" s="1"/>
  <c r="AE119" i="8" a="1"/>
  <c r="AE119" i="8" s="1"/>
  <c r="W119" i="8" a="1"/>
  <c r="W119" i="8" s="1"/>
  <c r="AA119" i="8" a="1"/>
  <c r="AA119" i="8" s="1"/>
  <c r="Q119" i="8" a="1"/>
  <c r="Q119" i="8" s="1"/>
  <c r="R119" i="8" s="1"/>
  <c r="Q105" i="8" a="1"/>
  <c r="Q105" i="8" s="1"/>
  <c r="R105" i="8" s="1"/>
  <c r="AI105" i="8" a="1"/>
  <c r="AI105" i="8" s="1"/>
  <c r="AK105" i="8" s="1"/>
  <c r="W105" i="8" a="1"/>
  <c r="W105" i="8" s="1"/>
  <c r="AA105" i="8" a="1"/>
  <c r="AA105" i="8" s="1"/>
  <c r="AE105" i="8" a="1"/>
  <c r="AE105" i="8" s="1"/>
  <c r="AA98" i="11" a="1"/>
  <c r="AA98" i="11" s="1"/>
  <c r="W98" i="11" a="1"/>
  <c r="W98" i="11" s="1"/>
  <c r="AI98" i="11" a="1"/>
  <c r="AI98" i="11" s="1"/>
  <c r="AK98" i="11" s="1"/>
  <c r="AE98" i="11" a="1"/>
  <c r="AE98" i="11" s="1"/>
  <c r="Q98" i="11" a="1"/>
  <c r="Q98" i="11" s="1"/>
  <c r="R98" i="11" s="1"/>
  <c r="AE93" i="10" a="1"/>
  <c r="AE93" i="10" s="1"/>
  <c r="AA93" i="10" a="1"/>
  <c r="AA93" i="10" s="1"/>
  <c r="W93" i="10" a="1"/>
  <c r="W93" i="10" s="1"/>
  <c r="Q93" i="10" a="1"/>
  <c r="Q93" i="10" s="1"/>
  <c r="R93" i="10" s="1"/>
  <c r="AI93" i="10" a="1"/>
  <c r="AI93" i="10" s="1"/>
  <c r="AK93" i="10" s="1"/>
  <c r="Q68" i="10" a="1"/>
  <c r="Q68" i="10" s="1"/>
  <c r="R68" i="10" s="1"/>
  <c r="AA68" i="10" a="1"/>
  <c r="AA68" i="10" s="1"/>
  <c r="AE68" i="10" a="1"/>
  <c r="AE68" i="10" s="1"/>
  <c r="AI68" i="10" a="1"/>
  <c r="AI68" i="10" s="1"/>
  <c r="AK68" i="10" s="1"/>
  <c r="W68" i="10" a="1"/>
  <c r="W68" i="10" s="1"/>
  <c r="AA25" i="6" a="1"/>
  <c r="AA25" i="6" s="1"/>
  <c r="Q25" i="6" a="1"/>
  <c r="Q25" i="6" s="1"/>
  <c r="R25" i="6" s="1"/>
  <c r="AI25" i="6" a="1"/>
  <c r="AI25" i="6" s="1"/>
  <c r="AK25" i="6" s="1"/>
  <c r="AE25" i="6" a="1"/>
  <c r="AE25" i="6" s="1"/>
  <c r="W25" i="6" a="1"/>
  <c r="W25" i="6" s="1"/>
  <c r="AI29" i="6" a="1"/>
  <c r="AI29" i="6" s="1"/>
  <c r="AK29" i="6" s="1"/>
  <c r="W29" i="6" a="1"/>
  <c r="W29" i="6" s="1"/>
  <c r="AA29" i="6" a="1"/>
  <c r="AA29" i="6" s="1"/>
  <c r="AE29" i="6" a="1"/>
  <c r="AE29" i="6" s="1"/>
  <c r="Q29" i="6" a="1"/>
  <c r="Q29" i="6" s="1"/>
  <c r="R29" i="6" s="1"/>
  <c r="AI102" i="6" a="1"/>
  <c r="AI102" i="6" s="1"/>
  <c r="AK102" i="6" s="1"/>
  <c r="Q102" i="6" a="1"/>
  <c r="Q102" i="6" s="1"/>
  <c r="R102" i="6" s="1"/>
  <c r="AE102" i="6" a="1"/>
  <c r="AE102" i="6" s="1"/>
  <c r="W102" i="6" a="1"/>
  <c r="W102" i="6" s="1"/>
  <c r="AA102" i="6" a="1"/>
  <c r="AA102" i="6" s="1"/>
  <c r="AA20" i="9" a="1"/>
  <c r="AA20" i="9" s="1"/>
  <c r="W20" i="9" a="1"/>
  <c r="W20" i="9" s="1"/>
  <c r="Q20" i="9" a="1"/>
  <c r="Q20" i="9" s="1"/>
  <c r="R20" i="9" s="1"/>
  <c r="AE20" i="9" a="1"/>
  <c r="AE20" i="9" s="1"/>
  <c r="AI20" i="9" a="1"/>
  <c r="AI20" i="9" s="1"/>
  <c r="AK20" i="9" s="1"/>
  <c r="AI154" i="9" a="1"/>
  <c r="AI154" i="9" s="1"/>
  <c r="AK154" i="9" s="1"/>
  <c r="W154" i="9" a="1"/>
  <c r="W154" i="9" s="1"/>
  <c r="AE154" i="9" a="1"/>
  <c r="AE154" i="9" s="1"/>
  <c r="Q154" i="9" a="1"/>
  <c r="Q154" i="9" s="1"/>
  <c r="R154" i="9" s="1"/>
  <c r="AA154" i="9" a="1"/>
  <c r="AA154" i="9" s="1"/>
  <c r="W116" i="10" a="1"/>
  <c r="W116" i="10" s="1"/>
  <c r="AE116" i="10" a="1"/>
  <c r="AE116" i="10" s="1"/>
  <c r="AI116" i="10" a="1"/>
  <c r="AI116" i="10" s="1"/>
  <c r="AK116" i="10" s="1"/>
  <c r="AA116" i="10" a="1"/>
  <c r="AA116" i="10" s="1"/>
  <c r="Q116" i="10" a="1"/>
  <c r="Q116" i="10" s="1"/>
  <c r="R116" i="10" s="1"/>
  <c r="W177" i="10" a="1"/>
  <c r="W177" i="10" s="1"/>
  <c r="Q177" i="10" a="1"/>
  <c r="Q177" i="10" s="1"/>
  <c r="R177" i="10" s="1"/>
  <c r="AA177" i="10" a="1"/>
  <c r="AA177" i="10" s="1"/>
  <c r="AI177" i="10" a="1"/>
  <c r="AI177" i="10" s="1"/>
  <c r="AK177" i="10" s="1"/>
  <c r="AE177" i="10" a="1"/>
  <c r="AE177" i="10" s="1"/>
  <c r="AA20" i="10" a="1"/>
  <c r="AA20" i="10" s="1"/>
  <c r="W20" i="10" a="1"/>
  <c r="W20" i="10" s="1"/>
  <c r="AE20" i="10" a="1"/>
  <c r="AE20" i="10" s="1"/>
  <c r="Q20" i="10" a="1"/>
  <c r="Q20" i="10" s="1"/>
  <c r="R20" i="10" s="1"/>
  <c r="AI20" i="10" a="1"/>
  <c r="AI20" i="10" s="1"/>
  <c r="AK20" i="10" s="1"/>
  <c r="AI157" i="8" a="1"/>
  <c r="AI157" i="8" s="1"/>
  <c r="AK157" i="8" s="1"/>
  <c r="Q157" i="8" a="1"/>
  <c r="Q157" i="8" s="1"/>
  <c r="R157" i="8" s="1"/>
  <c r="AE157" i="8" a="1"/>
  <c r="AE157" i="8" s="1"/>
  <c r="W157" i="8" a="1"/>
  <c r="W157" i="8" s="1"/>
  <c r="AA157" i="8" a="1"/>
  <c r="AA157" i="8" s="1"/>
  <c r="AI153" i="11" a="1"/>
  <c r="AI153" i="11" s="1"/>
  <c r="AK153" i="11" s="1"/>
  <c r="Q153" i="11" a="1"/>
  <c r="Q153" i="11" s="1"/>
  <c r="R153" i="11" s="1"/>
  <c r="AE153" i="11" a="1"/>
  <c r="AE153" i="11" s="1"/>
  <c r="W153" i="11" a="1"/>
  <c r="W153" i="11" s="1"/>
  <c r="AA153" i="11" a="1"/>
  <c r="AA153" i="11" s="1"/>
  <c r="O74" i="11"/>
  <c r="AJ74" i="11"/>
  <c r="AB74" i="11"/>
  <c r="AC74" i="11" s="1"/>
  <c r="X74" i="11"/>
  <c r="Y74" i="11" s="1"/>
  <c r="AF74" i="11"/>
  <c r="AG74" i="11" s="1"/>
  <c r="AI33" i="11" a="1"/>
  <c r="AI33" i="11" s="1"/>
  <c r="AK33" i="11" s="1"/>
  <c r="Q33" i="11" a="1"/>
  <c r="Q33" i="11" s="1"/>
  <c r="R33" i="11" s="1"/>
  <c r="AE33" i="11" a="1"/>
  <c r="AE33" i="11" s="1"/>
  <c r="AA33" i="11" a="1"/>
  <c r="AA33" i="11" s="1"/>
  <c r="W33" i="11" a="1"/>
  <c r="W33" i="11" s="1"/>
  <c r="W63" i="11" a="1"/>
  <c r="W63" i="11" s="1"/>
  <c r="Q63" i="11" a="1"/>
  <c r="Q63" i="11" s="1"/>
  <c r="R63" i="11" s="1"/>
  <c r="AE63" i="11" a="1"/>
  <c r="AE63" i="11" s="1"/>
  <c r="AA63" i="11" a="1"/>
  <c r="AA63" i="11" s="1"/>
  <c r="AI63" i="11" a="1"/>
  <c r="AI63" i="11" s="1"/>
  <c r="AK63" i="11" s="1"/>
  <c r="AA93" i="11" a="1"/>
  <c r="AA93" i="11" s="1"/>
  <c r="W93" i="11" a="1"/>
  <c r="W93" i="11" s="1"/>
  <c r="AE93" i="11" a="1"/>
  <c r="AE93" i="11" s="1"/>
  <c r="AI93" i="11" a="1"/>
  <c r="AI93" i="11" s="1"/>
  <c r="AK93" i="11" s="1"/>
  <c r="Q93" i="11" a="1"/>
  <c r="Q93" i="11" s="1"/>
  <c r="R93" i="11" s="1"/>
  <c r="Q132" i="11" a="1"/>
  <c r="Q132" i="11" s="1"/>
  <c r="R132" i="11" s="1"/>
  <c r="AE132" i="11" a="1"/>
  <c r="AE132" i="11" s="1"/>
  <c r="AI132" i="11" a="1"/>
  <c r="AI132" i="11" s="1"/>
  <c r="AK132" i="11" s="1"/>
  <c r="AA132" i="11" a="1"/>
  <c r="AA132" i="11" s="1"/>
  <c r="W132" i="11" a="1"/>
  <c r="W132" i="11" s="1"/>
  <c r="W53" i="8" a="1"/>
  <c r="W53" i="8" s="1"/>
  <c r="Q53" i="8" a="1"/>
  <c r="Q53" i="8" s="1"/>
  <c r="R53" i="8" s="1"/>
  <c r="AA53" i="8" a="1"/>
  <c r="AA53" i="8" s="1"/>
  <c r="AI53" i="8" a="1"/>
  <c r="AI53" i="8" s="1"/>
  <c r="AK53" i="8" s="1"/>
  <c r="AE53" i="8" a="1"/>
  <c r="AE53" i="8" s="1"/>
  <c r="W96" i="8" a="1"/>
  <c r="W96" i="8" s="1"/>
  <c r="AA96" i="8" a="1"/>
  <c r="AA96" i="8" s="1"/>
  <c r="Q96" i="8" a="1"/>
  <c r="Q96" i="8" s="1"/>
  <c r="R96" i="8" s="1"/>
  <c r="AI96" i="8" a="1"/>
  <c r="AI96" i="8" s="1"/>
  <c r="AK96" i="8" s="1"/>
  <c r="AE96" i="8" a="1"/>
  <c r="AE96" i="8" s="1"/>
  <c r="W79" i="9" a="1"/>
  <c r="W79" i="9" s="1"/>
  <c r="AE79" i="9" a="1"/>
  <c r="AE79" i="9" s="1"/>
  <c r="AA79" i="9" a="1"/>
  <c r="AA79" i="9" s="1"/>
  <c r="AI79" i="9" a="1"/>
  <c r="AI79" i="9" s="1"/>
  <c r="AK79" i="9" s="1"/>
  <c r="Q79" i="9" a="1"/>
  <c r="Q79" i="9" s="1"/>
  <c r="R79" i="9" s="1"/>
  <c r="AI48" i="8" a="1"/>
  <c r="AI48" i="8" s="1"/>
  <c r="AK48" i="8" s="1"/>
  <c r="AA48" i="8" a="1"/>
  <c r="AA48" i="8" s="1"/>
  <c r="W48" i="8" a="1"/>
  <c r="W48" i="8" s="1"/>
  <c r="AE48" i="8" a="1"/>
  <c r="AE48" i="8" s="1"/>
  <c r="Q48" i="8" a="1"/>
  <c r="Q48" i="8" s="1"/>
  <c r="R48" i="8" s="1"/>
  <c r="AA42" i="8" a="1"/>
  <c r="AA42" i="8" s="1"/>
  <c r="W42" i="8" a="1"/>
  <c r="W42" i="8" s="1"/>
  <c r="AE42" i="8" a="1"/>
  <c r="AE42" i="8" s="1"/>
  <c r="Q42" i="8" a="1"/>
  <c r="Q42" i="8" s="1"/>
  <c r="R42" i="8" s="1"/>
  <c r="AI42" i="8" a="1"/>
  <c r="AI42" i="8" s="1"/>
  <c r="AK42" i="8" s="1"/>
  <c r="AA127" i="9" a="1"/>
  <c r="AA127" i="9" s="1"/>
  <c r="AI127" i="9" a="1"/>
  <c r="AI127" i="9" s="1"/>
  <c r="AK127" i="9" s="1"/>
  <c r="Q127" i="9" a="1"/>
  <c r="Q127" i="9" s="1"/>
  <c r="R127" i="9" s="1"/>
  <c r="W127" i="9" a="1"/>
  <c r="W127" i="9" s="1"/>
  <c r="AE127" i="9" a="1"/>
  <c r="AE127" i="9" s="1"/>
  <c r="Q15" i="11" a="1"/>
  <c r="Q15" i="11" s="1"/>
  <c r="R15" i="11" s="1"/>
  <c r="AA15" i="11" a="1"/>
  <c r="AA15" i="11" s="1"/>
  <c r="AE15" i="11" a="1"/>
  <c r="AE15" i="11" s="1"/>
  <c r="AI15" i="11" a="1"/>
  <c r="AI15" i="11" s="1"/>
  <c r="AK15" i="11" s="1"/>
  <c r="W15" i="11" a="1"/>
  <c r="W15" i="11" s="1"/>
  <c r="W168" i="9" a="1"/>
  <c r="W168" i="9" s="1"/>
  <c r="Q168" i="9" a="1"/>
  <c r="Q168" i="9" s="1"/>
  <c r="R168" i="9" s="1"/>
  <c r="AI168" i="9" a="1"/>
  <c r="AI168" i="9" s="1"/>
  <c r="AK168" i="9" s="1"/>
  <c r="AA168" i="9" a="1"/>
  <c r="AA168" i="9" s="1"/>
  <c r="AE168" i="9" a="1"/>
  <c r="AE168" i="9" s="1"/>
  <c r="AI42" i="11" a="1"/>
  <c r="AI42" i="11" s="1"/>
  <c r="AK42" i="11" s="1"/>
  <c r="Q42" i="11" a="1"/>
  <c r="Q42" i="11" s="1"/>
  <c r="R42" i="11" s="1"/>
  <c r="W42" i="11" a="1"/>
  <c r="W42" i="11" s="1"/>
  <c r="AE42" i="11" a="1"/>
  <c r="AE42" i="11" s="1"/>
  <c r="AA42" i="11" a="1"/>
  <c r="AA42" i="11" s="1"/>
  <c r="Q45" i="11" a="1"/>
  <c r="Q45" i="11" s="1"/>
  <c r="R45" i="11" s="1"/>
  <c r="AE45" i="11" a="1"/>
  <c r="AE45" i="11" s="1"/>
  <c r="AA45" i="11" a="1"/>
  <c r="AA45" i="11" s="1"/>
  <c r="W45" i="11" a="1"/>
  <c r="W45" i="11" s="1"/>
  <c r="AI45" i="11" a="1"/>
  <c r="AI45" i="11" s="1"/>
  <c r="AK45" i="11" s="1"/>
  <c r="Q72" i="11" a="1"/>
  <c r="Q72" i="11" s="1"/>
  <c r="R72" i="11" s="1"/>
  <c r="AE72" i="11" a="1"/>
  <c r="AE72" i="11" s="1"/>
  <c r="W72" i="11" a="1"/>
  <c r="W72" i="11" s="1"/>
  <c r="AA72" i="11" a="1"/>
  <c r="AA72" i="11" s="1"/>
  <c r="AI72" i="11" a="1"/>
  <c r="AI72" i="11" s="1"/>
  <c r="AK72" i="11" s="1"/>
  <c r="AI159" i="9" a="1"/>
  <c r="AI159" i="9" s="1"/>
  <c r="AK159" i="9" s="1"/>
  <c r="AE159" i="9" a="1"/>
  <c r="AE159" i="9" s="1"/>
  <c r="W159" i="9" a="1"/>
  <c r="W159" i="9" s="1"/>
  <c r="Q159" i="9" a="1"/>
  <c r="Q159" i="9" s="1"/>
  <c r="R159" i="9" s="1"/>
  <c r="AA159" i="9" a="1"/>
  <c r="AA159" i="9" s="1"/>
  <c r="AE14" i="11" a="1"/>
  <c r="AE14" i="11" s="1"/>
  <c r="AA14" i="11" a="1"/>
  <c r="AA14" i="11" s="1"/>
  <c r="AI14" i="11" a="1"/>
  <c r="AI14" i="11" s="1"/>
  <c r="AK14" i="11" s="1"/>
  <c r="Q14" i="11" a="1"/>
  <c r="Q14" i="11" s="1"/>
  <c r="R14" i="11" s="1"/>
  <c r="W14" i="11" a="1"/>
  <c r="W14" i="11" s="1"/>
  <c r="AI110" i="11" a="1"/>
  <c r="AI110" i="11" s="1"/>
  <c r="AK110" i="11" s="1"/>
  <c r="AA110" i="11" a="1"/>
  <c r="AA110" i="11" s="1"/>
  <c r="AE110" i="11" a="1"/>
  <c r="AE110" i="11" s="1"/>
  <c r="W110" i="11" a="1"/>
  <c r="W110" i="11" s="1"/>
  <c r="Q110" i="11" a="1"/>
  <c r="Q110" i="11" s="1"/>
  <c r="R110" i="11" s="1"/>
  <c r="AE18" i="8" a="1"/>
  <c r="AE18" i="8" s="1"/>
  <c r="AI18" i="8" a="1"/>
  <c r="AI18" i="8" s="1"/>
  <c r="AK18" i="8" s="1"/>
  <c r="W18" i="8" a="1"/>
  <c r="W18" i="8" s="1"/>
  <c r="Q18" i="8" a="1"/>
  <c r="Q18" i="8" s="1"/>
  <c r="R18" i="8" s="1"/>
  <c r="AA18" i="8" a="1"/>
  <c r="AA18" i="8" s="1"/>
  <c r="AA54" i="9" a="1"/>
  <c r="AA54" i="9" s="1"/>
  <c r="AE54" i="9" a="1"/>
  <c r="AE54" i="9" s="1"/>
  <c r="AI54" i="9" a="1"/>
  <c r="AI54" i="9" s="1"/>
  <c r="AK54" i="9" s="1"/>
  <c r="W54" i="9" a="1"/>
  <c r="W54" i="9" s="1"/>
  <c r="Q54" i="9" a="1"/>
  <c r="Q54" i="9" s="1"/>
  <c r="R54" i="9" s="1"/>
  <c r="Q10" i="8" a="1"/>
  <c r="Q10" i="8" s="1"/>
  <c r="R10" i="8" s="1"/>
  <c r="AE10" i="8" a="1"/>
  <c r="AE10" i="8" s="1"/>
  <c r="W10" i="8" a="1"/>
  <c r="W10" i="8" s="1"/>
  <c r="AA10" i="8" a="1"/>
  <c r="AA10" i="8" s="1"/>
  <c r="AI10" i="8" a="1"/>
  <c r="AI10" i="8" s="1"/>
  <c r="AK10" i="8" s="1"/>
  <c r="Q102" i="8" a="1"/>
  <c r="Q102" i="8" s="1"/>
  <c r="R102" i="8" s="1"/>
  <c r="AA102" i="8" a="1"/>
  <c r="AA102" i="8" s="1"/>
  <c r="AE102" i="8" a="1"/>
  <c r="AE102" i="8" s="1"/>
  <c r="AI102" i="8" a="1"/>
  <c r="AI102" i="8" s="1"/>
  <c r="AK102" i="8" s="1"/>
  <c r="W102" i="8" a="1"/>
  <c r="W102" i="8" s="1"/>
  <c r="AA62" i="9" a="1"/>
  <c r="AA62" i="9" s="1"/>
  <c r="W62" i="9" a="1"/>
  <c r="W62" i="9" s="1"/>
  <c r="AE62" i="9" a="1"/>
  <c r="AE62" i="9" s="1"/>
  <c r="Q62" i="9" a="1"/>
  <c r="Q62" i="9" s="1"/>
  <c r="R62" i="9" s="1"/>
  <c r="AI62" i="9" a="1"/>
  <c r="AI62" i="9" s="1"/>
  <c r="AK62" i="9" s="1"/>
  <c r="W69" i="9" a="1"/>
  <c r="W69" i="9" s="1"/>
  <c r="AE69" i="9" a="1"/>
  <c r="AE69" i="9" s="1"/>
  <c r="AA69" i="9" a="1"/>
  <c r="AA69" i="9" s="1"/>
  <c r="AI69" i="9" a="1"/>
  <c r="AI69" i="9" s="1"/>
  <c r="AK69" i="9" s="1"/>
  <c r="Q69" i="9" a="1"/>
  <c r="Q69" i="9" s="1"/>
  <c r="R69" i="9" s="1"/>
  <c r="AA134" i="11" a="1"/>
  <c r="AA134" i="11" s="1"/>
  <c r="AI134" i="11" a="1"/>
  <c r="AI134" i="11" s="1"/>
  <c r="AK134" i="11" s="1"/>
  <c r="AE134" i="11" a="1"/>
  <c r="AE134" i="11" s="1"/>
  <c r="W134" i="11" a="1"/>
  <c r="W134" i="11" s="1"/>
  <c r="Q134" i="11" a="1"/>
  <c r="Q134" i="11" s="1"/>
  <c r="R134" i="11" s="1"/>
  <c r="Q29" i="9" a="1"/>
  <c r="Q29" i="9" s="1"/>
  <c r="R29" i="9" s="1"/>
  <c r="AA29" i="9" a="1"/>
  <c r="AA29" i="9" s="1"/>
  <c r="AI29" i="9" a="1"/>
  <c r="AI29" i="9" s="1"/>
  <c r="AK29" i="9" s="1"/>
  <c r="W29" i="9" a="1"/>
  <c r="W29" i="9" s="1"/>
  <c r="AE29" i="9" a="1"/>
  <c r="AE29" i="9" s="1"/>
  <c r="Q22" i="8" a="1"/>
  <c r="Q22" i="8" s="1"/>
  <c r="R22" i="8" s="1"/>
  <c r="AI22" i="8" a="1"/>
  <c r="AI22" i="8" s="1"/>
  <c r="AK22" i="8" s="1"/>
  <c r="W22" i="8" a="1"/>
  <c r="W22" i="8" s="1"/>
  <c r="AA22" i="8" a="1"/>
  <c r="AA22" i="8" s="1"/>
  <c r="AE22" i="8" a="1"/>
  <c r="AE22" i="8" s="1"/>
  <c r="AI85" i="11" a="1"/>
  <c r="AI85" i="11" s="1"/>
  <c r="AK85" i="11" s="1"/>
  <c r="AA85" i="11" a="1"/>
  <c r="AA85" i="11" s="1"/>
  <c r="W85" i="11" a="1"/>
  <c r="W85" i="11" s="1"/>
  <c r="AE85" i="11" a="1"/>
  <c r="AE85" i="11" s="1"/>
  <c r="Q85" i="11" a="1"/>
  <c r="Q85" i="11" s="1"/>
  <c r="R85" i="11" s="1"/>
  <c r="AE67" i="11" a="1"/>
  <c r="AE67" i="11" s="1"/>
  <c r="AI67" i="11" a="1"/>
  <c r="AI67" i="11" s="1"/>
  <c r="AK67" i="11" s="1"/>
  <c r="W67" i="11" a="1"/>
  <c r="W67" i="11" s="1"/>
  <c r="AA67" i="11" a="1"/>
  <c r="AA67" i="11" s="1"/>
  <c r="Q67" i="11" a="1"/>
  <c r="Q67" i="11" s="1"/>
  <c r="R67" i="11" s="1"/>
  <c r="W78" i="11" a="1"/>
  <c r="W78" i="11" s="1"/>
  <c r="AI78" i="11" a="1"/>
  <c r="AI78" i="11" s="1"/>
  <c r="AK78" i="11" s="1"/>
  <c r="Q78" i="11" a="1"/>
  <c r="Q78" i="11" s="1"/>
  <c r="R78" i="11" s="1"/>
  <c r="AA78" i="11" a="1"/>
  <c r="AA78" i="11" s="1"/>
  <c r="AE78" i="11" a="1"/>
  <c r="AE78" i="11" s="1"/>
  <c r="AA39" i="11" a="1"/>
  <c r="AA39" i="11" s="1"/>
  <c r="AE39" i="11" a="1"/>
  <c r="AE39" i="11" s="1"/>
  <c r="Q39" i="11" a="1"/>
  <c r="Q39" i="11" s="1"/>
  <c r="R39" i="11" s="1"/>
  <c r="W39" i="11" a="1"/>
  <c r="W39" i="11" s="1"/>
  <c r="AI39" i="11" a="1"/>
  <c r="AI39" i="11" s="1"/>
  <c r="AK39" i="11" s="1"/>
  <c r="W49" i="8" a="1"/>
  <c r="W49" i="8" s="1"/>
  <c r="Q49" i="8" a="1"/>
  <c r="Q49" i="8" s="1"/>
  <c r="R49" i="8" s="1"/>
  <c r="AA49" i="8" a="1"/>
  <c r="AA49" i="8" s="1"/>
  <c r="AE49" i="8" a="1"/>
  <c r="AE49" i="8" s="1"/>
  <c r="AI49" i="8" a="1"/>
  <c r="AI49" i="8" s="1"/>
  <c r="AK49" i="8" s="1"/>
  <c r="W20" i="11" a="1"/>
  <c r="W20" i="11" s="1"/>
  <c r="AE20" i="11" a="1"/>
  <c r="AE20" i="11" s="1"/>
  <c r="Q20" i="11" a="1"/>
  <c r="Q20" i="11" s="1"/>
  <c r="R20" i="11" s="1"/>
  <c r="AA20" i="11" a="1"/>
  <c r="AA20" i="11" s="1"/>
  <c r="AI20" i="11" a="1"/>
  <c r="AI20" i="11" s="1"/>
  <c r="AK20" i="11" s="1"/>
  <c r="AA68" i="11" a="1"/>
  <c r="AA68" i="11" s="1"/>
  <c r="AI68" i="11" a="1"/>
  <c r="AI68" i="11" s="1"/>
  <c r="AK68" i="11" s="1"/>
  <c r="AE68" i="11" a="1"/>
  <c r="AE68" i="11" s="1"/>
  <c r="W68" i="11" a="1"/>
  <c r="W68" i="11" s="1"/>
  <c r="Q68" i="11" a="1"/>
  <c r="Q68" i="11" s="1"/>
  <c r="R68" i="11" s="1"/>
  <c r="AI71" i="11" a="1"/>
  <c r="AI71" i="11" s="1"/>
  <c r="AK71" i="11" s="1"/>
  <c r="AA71" i="11" a="1"/>
  <c r="AA71" i="11" s="1"/>
  <c r="AE71" i="11" a="1"/>
  <c r="AE71" i="11" s="1"/>
  <c r="Q71" i="11" a="1"/>
  <c r="Q71" i="11" s="1"/>
  <c r="R71" i="11" s="1"/>
  <c r="W71" i="11" a="1"/>
  <c r="W71" i="11" s="1"/>
  <c r="AE31" i="9" a="1"/>
  <c r="AE31" i="9" s="1"/>
  <c r="Q31" i="9" a="1"/>
  <c r="Q31" i="9" s="1"/>
  <c r="R31" i="9" s="1"/>
  <c r="AI31" i="9" a="1"/>
  <c r="AI31" i="9" s="1"/>
  <c r="AK31" i="9" s="1"/>
  <c r="W31" i="9" a="1"/>
  <c r="W31" i="9" s="1"/>
  <c r="AA31" i="9" a="1"/>
  <c r="AA31" i="9" s="1"/>
  <c r="AI128" i="8" a="1"/>
  <c r="AI128" i="8" s="1"/>
  <c r="AK128" i="8" s="1"/>
  <c r="W128" i="8" a="1"/>
  <c r="W128" i="8" s="1"/>
  <c r="Q128" i="8" a="1"/>
  <c r="Q128" i="8" s="1"/>
  <c r="R128" i="8" s="1"/>
  <c r="AA128" i="8" a="1"/>
  <c r="AA128" i="8" s="1"/>
  <c r="AE128" i="8" a="1"/>
  <c r="AE128" i="8" s="1"/>
  <c r="W88" i="11" a="1"/>
  <c r="W88" i="11" s="1"/>
  <c r="Q88" i="11" a="1"/>
  <c r="Q88" i="11" s="1"/>
  <c r="R88" i="11" s="1"/>
  <c r="AE88" i="11" a="1"/>
  <c r="AE88" i="11" s="1"/>
  <c r="AI88" i="11" a="1"/>
  <c r="AI88" i="11" s="1"/>
  <c r="AK88" i="11" s="1"/>
  <c r="AA88" i="11" a="1"/>
  <c r="AA88" i="11" s="1"/>
  <c r="AE133" i="9" a="1"/>
  <c r="AE133" i="9" s="1"/>
  <c r="AA133" i="9" a="1"/>
  <c r="AA133" i="9" s="1"/>
  <c r="W133" i="9" a="1"/>
  <c r="W133" i="9" s="1"/>
  <c r="AI133" i="9" a="1"/>
  <c r="AI133" i="9" s="1"/>
  <c r="AK133" i="9" s="1"/>
  <c r="Q133" i="9" a="1"/>
  <c r="Q133" i="9" s="1"/>
  <c r="R133" i="9" s="1"/>
  <c r="Q104" i="9" a="1"/>
  <c r="Q104" i="9" s="1"/>
  <c r="R104" i="9" s="1"/>
  <c r="AE104" i="9" a="1"/>
  <c r="AE104" i="9" s="1"/>
  <c r="AI104" i="9" a="1"/>
  <c r="AI104" i="9" s="1"/>
  <c r="AK104" i="9" s="1"/>
  <c r="AA104" i="9" a="1"/>
  <c r="AA104" i="9" s="1"/>
  <c r="W104" i="9" a="1"/>
  <c r="W104" i="9" s="1"/>
  <c r="Q52" i="11" a="1"/>
  <c r="Q52" i="11" s="1"/>
  <c r="R52" i="11" s="1"/>
  <c r="AE52" i="11" a="1"/>
  <c r="AE52" i="11" s="1"/>
  <c r="W52" i="11" a="1"/>
  <c r="W52" i="11" s="1"/>
  <c r="AI52" i="11" a="1"/>
  <c r="AI52" i="11" s="1"/>
  <c r="AK52" i="11" s="1"/>
  <c r="AA52" i="11" a="1"/>
  <c r="AA52" i="11" s="1"/>
  <c r="AF124" i="9"/>
  <c r="AG124" i="9" s="1"/>
  <c r="AF117" i="6"/>
  <c r="AG117" i="6" s="1"/>
  <c r="AB117" i="6"/>
  <c r="AC117" i="6" s="1"/>
  <c r="X117" i="6"/>
  <c r="Y117" i="6" s="1"/>
  <c r="AJ117" i="6"/>
  <c r="AJ72" i="6"/>
  <c r="AB72" i="6"/>
  <c r="AC72" i="6" s="1"/>
  <c r="AF72" i="6"/>
  <c r="AG72" i="6" s="1"/>
  <c r="X72" i="6"/>
  <c r="Y72" i="6" s="1"/>
  <c r="AF103" i="6"/>
  <c r="AG103" i="6" s="1"/>
  <c r="AJ103" i="6"/>
  <c r="AB103" i="6"/>
  <c r="AC103" i="6" s="1"/>
  <c r="X103" i="6"/>
  <c r="Y103" i="6" s="1"/>
  <c r="X83" i="11"/>
  <c r="Y83" i="11" s="1"/>
  <c r="AB83" i="11"/>
  <c r="AC83" i="11" s="1"/>
  <c r="AJ83" i="11"/>
  <c r="AF83" i="11"/>
  <c r="AG83" i="11" s="1"/>
  <c r="AJ31" i="9"/>
  <c r="AB31" i="9"/>
  <c r="AC31" i="9" s="1"/>
  <c r="X31" i="9"/>
  <c r="Y31" i="9" s="1"/>
  <c r="AF31" i="9"/>
  <c r="AG31" i="9" s="1"/>
  <c r="X123" i="11"/>
  <c r="Y123" i="11" s="1"/>
  <c r="AF123" i="11"/>
  <c r="AG123" i="11" s="1"/>
  <c r="AJ123" i="11"/>
  <c r="AB123" i="11"/>
  <c r="AC123" i="11" s="1"/>
  <c r="AB103" i="8"/>
  <c r="AC103" i="8" s="1"/>
  <c r="X103" i="8"/>
  <c r="Y103" i="8" s="1"/>
  <c r="AF103" i="8"/>
  <c r="AG103" i="8" s="1"/>
  <c r="AJ103" i="8"/>
  <c r="X95" i="6"/>
  <c r="Y95" i="6" s="1"/>
  <c r="AF95" i="6"/>
  <c r="AG95" i="6" s="1"/>
  <c r="AJ95" i="6"/>
  <c r="AB95" i="6"/>
  <c r="AC95" i="6" s="1"/>
  <c r="AF131" i="9"/>
  <c r="AG131" i="9" s="1"/>
  <c r="AB131" i="9"/>
  <c r="AC131" i="9" s="1"/>
  <c r="X131" i="9"/>
  <c r="Y131" i="9" s="1"/>
  <c r="AB138" i="6"/>
  <c r="AC138" i="6" s="1"/>
  <c r="AJ138" i="6"/>
  <c r="AF138" i="6"/>
  <c r="AG138" i="6" s="1"/>
  <c r="X138" i="6"/>
  <c r="Y138" i="6" s="1"/>
  <c r="AF6" i="9"/>
  <c r="X39" i="11"/>
  <c r="Y39" i="11" s="1"/>
  <c r="X98" i="6"/>
  <c r="Y98" i="6" s="1"/>
  <c r="AF147" i="8"/>
  <c r="AG147" i="8" s="1"/>
  <c r="X147" i="8"/>
  <c r="Y147" i="8" s="1"/>
  <c r="AB147" i="8"/>
  <c r="AC147" i="8" s="1"/>
  <c r="AJ147" i="8"/>
  <c r="AJ80" i="10"/>
  <c r="AB80" i="10"/>
  <c r="AC80" i="10" s="1"/>
  <c r="AF80" i="10"/>
  <c r="AG80" i="10" s="1"/>
  <c r="X80" i="10"/>
  <c r="Y80" i="10" s="1"/>
  <c r="AB94" i="9"/>
  <c r="AC94" i="9" s="1"/>
  <c r="AJ94" i="9"/>
  <c r="AF94" i="9"/>
  <c r="AG94" i="9" s="1"/>
  <c r="X94" i="9"/>
  <c r="Y94" i="9" s="1"/>
  <c r="AJ34" i="8"/>
  <c r="AJ145" i="9"/>
  <c r="AB145" i="9"/>
  <c r="AC145" i="9" s="1"/>
  <c r="AF145" i="9"/>
  <c r="AG145" i="9" s="1"/>
  <c r="X145" i="9"/>
  <c r="Y145" i="9" s="1"/>
  <c r="AJ30" i="9"/>
  <c r="AB30" i="9"/>
  <c r="AC30" i="9" s="1"/>
  <c r="AF30" i="9"/>
  <c r="AG30" i="9" s="1"/>
  <c r="X30" i="9"/>
  <c r="Y30" i="9" s="1"/>
  <c r="AB64" i="10"/>
  <c r="AC64" i="10" s="1"/>
  <c r="X64" i="10"/>
  <c r="Y64" i="10" s="1"/>
  <c r="AF64" i="10"/>
  <c r="AG64" i="10" s="1"/>
  <c r="AJ64" i="10"/>
  <c r="AF32" i="6"/>
  <c r="AG32" i="6" s="1"/>
  <c r="AF80" i="9"/>
  <c r="AG80" i="9" s="1"/>
  <c r="AB80" i="9"/>
  <c r="AC80" i="9" s="1"/>
  <c r="AJ80" i="9"/>
  <c r="AJ69" i="11"/>
  <c r="AJ101" i="10"/>
  <c r="AF100" i="8"/>
  <c r="AG100" i="8" s="1"/>
  <c r="AF68" i="11"/>
  <c r="AG68" i="11" s="1"/>
  <c r="AF13" i="10"/>
  <c r="AG13" i="10" s="1"/>
  <c r="AF125" i="11"/>
  <c r="AG125" i="11" s="1"/>
  <c r="X50" i="9"/>
  <c r="Y50" i="9" s="1"/>
  <c r="AB50" i="9"/>
  <c r="AC50" i="9" s="1"/>
  <c r="AJ50" i="9"/>
  <c r="AF50" i="9"/>
  <c r="AG50" i="9" s="1"/>
  <c r="X128" i="10"/>
  <c r="Y128" i="10" s="1"/>
  <c r="AF128" i="10"/>
  <c r="AG128" i="10" s="1"/>
  <c r="AJ128" i="10"/>
  <c r="AB128" i="10"/>
  <c r="AC128" i="10" s="1"/>
  <c r="AJ104" i="10"/>
  <c r="X53" i="11"/>
  <c r="Y53" i="11" s="1"/>
  <c r="AB53" i="11"/>
  <c r="AC53" i="11" s="1"/>
  <c r="AF53" i="11"/>
  <c r="AG53" i="11" s="1"/>
  <c r="AJ53" i="11"/>
  <c r="X54" i="11"/>
  <c r="Y54" i="11" s="1"/>
  <c r="AJ54" i="11"/>
  <c r="AB54" i="11"/>
  <c r="AC54" i="11" s="1"/>
  <c r="AF54" i="11"/>
  <c r="AG54" i="11" s="1"/>
  <c r="AF4" i="11"/>
  <c r="X4" i="11"/>
  <c r="AJ4" i="11"/>
  <c r="AB4" i="11"/>
  <c r="AF45" i="8"/>
  <c r="AG45" i="8" s="1"/>
  <c r="AJ45" i="8"/>
  <c r="X45" i="8"/>
  <c r="Y45" i="8" s="1"/>
  <c r="AB45" i="8"/>
  <c r="AC45" i="8" s="1"/>
  <c r="AF10" i="11"/>
  <c r="AG10" i="11" s="1"/>
  <c r="AJ10" i="11"/>
  <c r="AB10" i="11"/>
  <c r="AC10" i="11" s="1"/>
  <c r="X10" i="11"/>
  <c r="Y10" i="11" s="1"/>
  <c r="X63" i="9"/>
  <c r="Y63" i="9" s="1"/>
  <c r="AF63" i="9"/>
  <c r="AG63" i="9" s="1"/>
  <c r="AJ63" i="9"/>
  <c r="AB63" i="9"/>
  <c r="AC63" i="9" s="1"/>
  <c r="AF132" i="11"/>
  <c r="AG132" i="11" s="1"/>
  <c r="AJ132" i="11"/>
  <c r="X132" i="11"/>
  <c r="Y132" i="11" s="1"/>
  <c r="AB132" i="11"/>
  <c r="AC132" i="11" s="1"/>
  <c r="AF163" i="9"/>
  <c r="AG163" i="9" s="1"/>
  <c r="X163" i="9"/>
  <c r="Y163" i="9" s="1"/>
  <c r="AB163" i="9"/>
  <c r="AC163" i="9" s="1"/>
  <c r="AJ163" i="9"/>
  <c r="X73" i="9"/>
  <c r="Y73" i="9" s="1"/>
  <c r="AF73" i="9"/>
  <c r="AG73" i="9" s="1"/>
  <c r="AB73" i="9"/>
  <c r="AC73" i="9" s="1"/>
  <c r="AJ73" i="9"/>
  <c r="AB106" i="10"/>
  <c r="AC106" i="10" s="1"/>
  <c r="AJ106" i="10"/>
  <c r="X106" i="10"/>
  <c r="Y106" i="10" s="1"/>
  <c r="AF106" i="10"/>
  <c r="AG106" i="10" s="1"/>
  <c r="AF64" i="8"/>
  <c r="AG64" i="8" s="1"/>
  <c r="AB64" i="8"/>
  <c r="AC64" i="8" s="1"/>
  <c r="AJ64" i="8"/>
  <c r="X64" i="8"/>
  <c r="Y64" i="8" s="1"/>
  <c r="AB113" i="11"/>
  <c r="AC113" i="11" s="1"/>
  <c r="X113" i="11"/>
  <c r="Y113" i="11" s="1"/>
  <c r="AF113" i="11"/>
  <c r="AG113" i="11" s="1"/>
  <c r="AJ113" i="11"/>
  <c r="X37" i="10"/>
  <c r="Y37" i="10" s="1"/>
  <c r="AB37" i="10"/>
  <c r="AC37" i="10" s="1"/>
  <c r="AJ37" i="10"/>
  <c r="AF37" i="10"/>
  <c r="AG37" i="10" s="1"/>
  <c r="AB12" i="10"/>
  <c r="AC12" i="10" s="1"/>
  <c r="AF12" i="10"/>
  <c r="AG12" i="10" s="1"/>
  <c r="AJ12" i="10"/>
  <c r="X12" i="10"/>
  <c r="Y12" i="10" s="1"/>
  <c r="AJ119" i="6"/>
  <c r="AB119" i="6"/>
  <c r="AC119" i="6" s="1"/>
  <c r="AF119" i="6"/>
  <c r="AG119" i="6" s="1"/>
  <c r="X119" i="6"/>
  <c r="Y119" i="6" s="1"/>
  <c r="X161" i="9"/>
  <c r="Y161" i="9" s="1"/>
  <c r="AF161" i="9"/>
  <c r="AG161" i="9" s="1"/>
  <c r="AJ161" i="9"/>
  <c r="AB161" i="9"/>
  <c r="AC161" i="9" s="1"/>
  <c r="AJ148" i="10"/>
  <c r="AB148" i="10"/>
  <c r="AC148" i="10" s="1"/>
  <c r="AB148" i="9"/>
  <c r="AC148" i="9" s="1"/>
  <c r="AF148" i="9"/>
  <c r="AG148" i="9" s="1"/>
  <c r="X148" i="9"/>
  <c r="Y148" i="9" s="1"/>
  <c r="AJ148" i="9"/>
  <c r="AF159" i="10"/>
  <c r="AG159" i="10" s="1"/>
  <c r="AB159" i="10"/>
  <c r="AC159" i="10" s="1"/>
  <c r="AJ159" i="10"/>
  <c r="X159" i="10"/>
  <c r="Y159" i="10" s="1"/>
  <c r="AF31" i="10"/>
  <c r="AG31" i="10" s="1"/>
  <c r="AB31" i="10"/>
  <c r="AC31" i="10" s="1"/>
  <c r="X31" i="10"/>
  <c r="Y31" i="10" s="1"/>
  <c r="AJ31" i="10"/>
  <c r="X104" i="11"/>
  <c r="Y104" i="11" s="1"/>
  <c r="AF104" i="11"/>
  <c r="AG104" i="11" s="1"/>
  <c r="AJ104" i="11"/>
  <c r="AB104" i="11"/>
  <c r="AC104" i="11" s="1"/>
  <c r="X65" i="10"/>
  <c r="Y65" i="10" s="1"/>
  <c r="AB71" i="8"/>
  <c r="AC71" i="8" s="1"/>
  <c r="AJ82" i="8"/>
  <c r="AJ158" i="9"/>
  <c r="X158" i="9"/>
  <c r="Y158" i="9" s="1"/>
  <c r="AF158" i="9"/>
  <c r="AG158" i="9" s="1"/>
  <c r="AB158" i="9"/>
  <c r="AC158" i="9" s="1"/>
  <c r="AE25" i="8" a="1"/>
  <c r="AE25" i="8" s="1"/>
  <c r="W25" i="8" a="1"/>
  <c r="W25" i="8" s="1"/>
  <c r="AA25" i="8" a="1"/>
  <c r="AA25" i="8" s="1"/>
  <c r="Q25" i="8" a="1"/>
  <c r="Q25" i="8" s="1"/>
  <c r="R25" i="8" s="1"/>
  <c r="AI25" i="8" a="1"/>
  <c r="AI25" i="8" s="1"/>
  <c r="AK25" i="8" s="1"/>
  <c r="X114" i="6"/>
  <c r="Y114" i="6" s="1"/>
  <c r="AB65" i="9"/>
  <c r="AC65" i="9" s="1"/>
  <c r="AJ65" i="9"/>
  <c r="AF65" i="9"/>
  <c r="AG65" i="9" s="1"/>
  <c r="X65" i="9"/>
  <c r="Y65" i="9" s="1"/>
  <c r="AJ86" i="11"/>
  <c r="X86" i="11"/>
  <c r="Y86" i="11" s="1"/>
  <c r="AB86" i="11"/>
  <c r="AC86" i="11" s="1"/>
  <c r="AF86" i="11"/>
  <c r="AG86" i="11" s="1"/>
  <c r="X5" i="8"/>
  <c r="X64" i="9"/>
  <c r="Y64" i="9" s="1"/>
  <c r="AF103" i="11"/>
  <c r="AG103" i="11" s="1"/>
  <c r="AJ103" i="11"/>
  <c r="X103" i="11"/>
  <c r="Y103" i="11" s="1"/>
  <c r="AB103" i="11"/>
  <c r="AC103" i="11" s="1"/>
  <c r="AF121" i="11"/>
  <c r="AG121" i="11" s="1"/>
  <c r="AB121" i="11"/>
  <c r="AC121" i="11" s="1"/>
  <c r="X121" i="11"/>
  <c r="Y121" i="11" s="1"/>
  <c r="AJ121" i="11"/>
  <c r="AF76" i="11"/>
  <c r="AG76" i="11" s="1"/>
  <c r="AJ76" i="11"/>
  <c r="AB76" i="11"/>
  <c r="AC76" i="11" s="1"/>
  <c r="X76" i="11"/>
  <c r="Y76" i="11" s="1"/>
  <c r="AB99" i="9"/>
  <c r="AC99" i="9" s="1"/>
  <c r="AJ99" i="9"/>
  <c r="AF99" i="9"/>
  <c r="AG99" i="9" s="1"/>
  <c r="X99" i="9"/>
  <c r="Y99" i="9" s="1"/>
  <c r="AJ68" i="6"/>
  <c r="AF68" i="6"/>
  <c r="AG68" i="6" s="1"/>
  <c r="X68" i="6"/>
  <c r="Y68" i="6" s="1"/>
  <c r="AB68" i="6"/>
  <c r="AC68" i="6" s="1"/>
  <c r="AJ122" i="8"/>
  <c r="AB122" i="8"/>
  <c r="AC122" i="8" s="1"/>
  <c r="X122" i="8"/>
  <c r="Y122" i="8" s="1"/>
  <c r="AF122" i="8"/>
  <c r="AG122" i="8" s="1"/>
  <c r="AF94" i="11"/>
  <c r="AG94" i="11" s="1"/>
  <c r="AB94" i="11"/>
  <c r="AC94" i="11" s="1"/>
  <c r="AJ94" i="11"/>
  <c r="X94" i="11"/>
  <c r="Y94" i="11" s="1"/>
  <c r="AJ144" i="9"/>
  <c r="AF144" i="9"/>
  <c r="AG144" i="9" s="1"/>
  <c r="AB144" i="9"/>
  <c r="AC144" i="9" s="1"/>
  <c r="X144" i="9"/>
  <c r="Y144" i="9" s="1"/>
  <c r="AF2" i="9"/>
  <c r="X2" i="9"/>
  <c r="AJ2" i="9"/>
  <c r="AB159" i="9"/>
  <c r="AC159" i="9" s="1"/>
  <c r="AF159" i="9"/>
  <c r="AG159" i="9" s="1"/>
  <c r="X159" i="9"/>
  <c r="Y159" i="9" s="1"/>
  <c r="AJ159" i="9"/>
  <c r="AF5" i="10"/>
  <c r="AG5" i="10" s="1"/>
  <c r="X5" i="10"/>
  <c r="Y5" i="10" s="1"/>
  <c r="AB5" i="10"/>
  <c r="AC5" i="10" s="1"/>
  <c r="AJ5" i="10"/>
  <c r="X14" i="6"/>
  <c r="AF14" i="6"/>
  <c r="AG14" i="6" s="1"/>
  <c r="AJ14" i="6"/>
  <c r="AB14" i="6"/>
  <c r="AC14" i="6" s="1"/>
  <c r="X111" i="6"/>
  <c r="Y111" i="6" s="1"/>
  <c r="AF111" i="6"/>
  <c r="AG111" i="6" s="1"/>
  <c r="AJ111" i="6"/>
  <c r="AB111" i="6"/>
  <c r="AC111" i="6" s="1"/>
  <c r="X105" i="10"/>
  <c r="Y105" i="10" s="1"/>
  <c r="AF105" i="10"/>
  <c r="AG105" i="10" s="1"/>
  <c r="AJ105" i="10"/>
  <c r="AB105" i="10"/>
  <c r="AC105" i="10" s="1"/>
  <c r="X109" i="9"/>
  <c r="Y109" i="9" s="1"/>
  <c r="AJ109" i="9"/>
  <c r="AB109" i="9"/>
  <c r="AC109" i="9" s="1"/>
  <c r="AF109" i="9"/>
  <c r="AG109" i="9" s="1"/>
  <c r="AJ154" i="11"/>
  <c r="AB154" i="11"/>
  <c r="AC154" i="11" s="1"/>
  <c r="AF154" i="11"/>
  <c r="AG154" i="11" s="1"/>
  <c r="X154" i="11"/>
  <c r="Y154" i="11" s="1"/>
  <c r="AF27" i="9"/>
  <c r="AG27" i="9" s="1"/>
  <c r="AJ27" i="9"/>
  <c r="AB27" i="9"/>
  <c r="AC27" i="9" s="1"/>
  <c r="X27" i="9"/>
  <c r="Y27" i="9" s="1"/>
  <c r="X122" i="6"/>
  <c r="Y122" i="6" s="1"/>
  <c r="AJ122" i="6"/>
  <c r="AF122" i="6"/>
  <c r="AG122" i="6" s="1"/>
  <c r="AB122" i="6"/>
  <c r="AC122" i="6" s="1"/>
  <c r="AB131" i="8"/>
  <c r="AC131" i="8" s="1"/>
  <c r="AJ131" i="8"/>
  <c r="AF131" i="8"/>
  <c r="AG131" i="8" s="1"/>
  <c r="X131" i="8"/>
  <c r="Y131" i="8" s="1"/>
  <c r="X16" i="6"/>
  <c r="Y16" i="6" s="1"/>
  <c r="AJ16" i="6"/>
  <c r="AF16" i="6"/>
  <c r="AG16" i="6" s="1"/>
  <c r="AB16" i="6"/>
  <c r="AC16" i="6" s="1"/>
  <c r="AJ49" i="8"/>
  <c r="AB49" i="8"/>
  <c r="AC49" i="8" s="1"/>
  <c r="X49" i="8"/>
  <c r="Y49" i="8" s="1"/>
  <c r="AF49" i="8"/>
  <c r="AG49" i="8" s="1"/>
  <c r="AB80" i="6"/>
  <c r="AC80" i="6" s="1"/>
  <c r="AJ80" i="6"/>
  <c r="AF80" i="6"/>
  <c r="AG80" i="6" s="1"/>
  <c r="X80" i="6"/>
  <c r="Y80" i="6" s="1"/>
  <c r="AF13" i="9"/>
  <c r="AG13" i="9" s="1"/>
  <c r="AB13" i="9"/>
  <c r="AC13" i="9" s="1"/>
  <c r="AJ13" i="9"/>
  <c r="X13" i="9"/>
  <c r="Y13" i="9" s="1"/>
  <c r="AB162" i="10"/>
  <c r="AC162" i="10" s="1"/>
  <c r="AF162" i="10"/>
  <c r="AG162" i="10" s="1"/>
  <c r="X162" i="10"/>
  <c r="Y162" i="10" s="1"/>
  <c r="AJ162" i="10"/>
  <c r="AF104" i="9"/>
  <c r="AG104" i="9" s="1"/>
  <c r="AJ104" i="9"/>
  <c r="AB104" i="9"/>
  <c r="AC104" i="9" s="1"/>
  <c r="X104" i="9"/>
  <c r="Y104" i="9" s="1"/>
  <c r="AJ57" i="9"/>
  <c r="X57" i="9"/>
  <c r="Y57" i="9" s="1"/>
  <c r="AB57" i="9"/>
  <c r="AC57" i="9" s="1"/>
  <c r="AF57" i="9"/>
  <c r="AG57" i="9" s="1"/>
  <c r="X30" i="10"/>
  <c r="Y30" i="10" s="1"/>
  <c r="AF30" i="10"/>
  <c r="AG30" i="10" s="1"/>
  <c r="AB30" i="10"/>
  <c r="AC30" i="10" s="1"/>
  <c r="AJ30" i="10"/>
  <c r="AB156" i="8"/>
  <c r="AC156" i="8" s="1"/>
  <c r="AF156" i="8"/>
  <c r="AG156" i="8" s="1"/>
  <c r="X156" i="8"/>
  <c r="Y156" i="8" s="1"/>
  <c r="AJ156" i="8"/>
  <c r="Q171" i="10" a="1"/>
  <c r="Q171" i="10" s="1"/>
  <c r="R171" i="10" s="1"/>
  <c r="AA171" i="10" a="1"/>
  <c r="AA171" i="10" s="1"/>
  <c r="AI171" i="10" a="1"/>
  <c r="AI171" i="10" s="1"/>
  <c r="AK171" i="10" s="1"/>
  <c r="W171" i="10" a="1"/>
  <c r="W171" i="10" s="1"/>
  <c r="AE171" i="10" a="1"/>
  <c r="AE171" i="10" s="1"/>
  <c r="AE31" i="10" a="1"/>
  <c r="AE31" i="10" s="1"/>
  <c r="W31" i="10" a="1"/>
  <c r="W31" i="10" s="1"/>
  <c r="AI31" i="10" a="1"/>
  <c r="AI31" i="10" s="1"/>
  <c r="AK31" i="10" s="1"/>
  <c r="Q31" i="10" a="1"/>
  <c r="Q31" i="10" s="1"/>
  <c r="R31" i="10" s="1"/>
  <c r="AA31" i="10" a="1"/>
  <c r="AA31" i="10" s="1"/>
  <c r="AI55" i="8" a="1"/>
  <c r="AI55" i="8" s="1"/>
  <c r="AK55" i="8" s="1"/>
  <c r="Q55" i="8" a="1"/>
  <c r="Q55" i="8" s="1"/>
  <c r="R55" i="8" s="1"/>
  <c r="AA55" i="8" a="1"/>
  <c r="AA55" i="8" s="1"/>
  <c r="AE55" i="8" a="1"/>
  <c r="AE55" i="8" s="1"/>
  <c r="W55" i="8" a="1"/>
  <c r="W55" i="8" s="1"/>
  <c r="AA15" i="10" a="1"/>
  <c r="AA15" i="10" s="1"/>
  <c r="W15" i="10" a="1"/>
  <c r="W15" i="10" s="1"/>
  <c r="AE15" i="10" a="1"/>
  <c r="AE15" i="10" s="1"/>
  <c r="Q15" i="10" a="1"/>
  <c r="Q15" i="10" s="1"/>
  <c r="R15" i="10" s="1"/>
  <c r="AI15" i="10" a="1"/>
  <c r="AI15" i="10" s="1"/>
  <c r="AK15" i="10" s="1"/>
  <c r="AE60" i="9" a="1"/>
  <c r="AE60" i="9" s="1"/>
  <c r="Q60" i="9" a="1"/>
  <c r="Q60" i="9" s="1"/>
  <c r="R60" i="9" s="1"/>
  <c r="AA60" i="9" a="1"/>
  <c r="AA60" i="9" s="1"/>
  <c r="W60" i="9" a="1"/>
  <c r="W60" i="9" s="1"/>
  <c r="AI60" i="9" a="1"/>
  <c r="AI60" i="9" s="1"/>
  <c r="AK60" i="9" s="1"/>
  <c r="Q140" i="11" a="1"/>
  <c r="Q140" i="11" s="1"/>
  <c r="R140" i="11" s="1"/>
  <c r="AI140" i="11" a="1"/>
  <c r="AI140" i="11" s="1"/>
  <c r="AK140" i="11" s="1"/>
  <c r="AA140" i="11" a="1"/>
  <c r="AA140" i="11" s="1"/>
  <c r="AE140" i="11" a="1"/>
  <c r="AE140" i="11" s="1"/>
  <c r="W140" i="11" a="1"/>
  <c r="W140" i="11" s="1"/>
  <c r="AA140" i="10" a="1"/>
  <c r="AA140" i="10" s="1"/>
  <c r="AI140" i="10" a="1"/>
  <c r="AI140" i="10" s="1"/>
  <c r="AK140" i="10" s="1"/>
  <c r="W140" i="10" a="1"/>
  <c r="W140" i="10" s="1"/>
  <c r="AE140" i="10" a="1"/>
  <c r="AE140" i="10" s="1"/>
  <c r="Q140" i="10" a="1"/>
  <c r="Q140" i="10" s="1"/>
  <c r="R140" i="10" s="1"/>
  <c r="AA178" i="10" a="1"/>
  <c r="AA178" i="10" s="1"/>
  <c r="AI178" i="10" a="1"/>
  <c r="AI178" i="10" s="1"/>
  <c r="AK178" i="10" s="1"/>
  <c r="W178" i="10" a="1"/>
  <c r="W178" i="10" s="1"/>
  <c r="AE178" i="10" a="1"/>
  <c r="AE178" i="10" s="1"/>
  <c r="Q178" i="10" a="1"/>
  <c r="Q178" i="10" s="1"/>
  <c r="R178" i="10" s="1"/>
  <c r="Q23" i="6" a="1"/>
  <c r="Q23" i="6" s="1"/>
  <c r="R23" i="6" s="1"/>
  <c r="AE23" i="6" a="1"/>
  <c r="AE23" i="6" s="1"/>
  <c r="AI23" i="6" a="1"/>
  <c r="AI23" i="6" s="1"/>
  <c r="AK23" i="6" s="1"/>
  <c r="AA23" i="6" a="1"/>
  <c r="AA23" i="6" s="1"/>
  <c r="W23" i="6" a="1"/>
  <c r="W23" i="6" s="1"/>
  <c r="AI152" i="10" a="1"/>
  <c r="AI152" i="10" s="1"/>
  <c r="AK152" i="10" s="1"/>
  <c r="W152" i="10" a="1"/>
  <c r="W152" i="10" s="1"/>
  <c r="Q152" i="10" a="1"/>
  <c r="Q152" i="10" s="1"/>
  <c r="R152" i="10" s="1"/>
  <c r="AE152" i="10" a="1"/>
  <c r="AE152" i="10" s="1"/>
  <c r="AA152" i="10" a="1"/>
  <c r="AA152" i="10" s="1"/>
  <c r="AA122" i="10" a="1"/>
  <c r="AA122" i="10" s="1"/>
  <c r="AI122" i="10" a="1"/>
  <c r="AI122" i="10" s="1"/>
  <c r="AK122" i="10" s="1"/>
  <c r="AE122" i="10" a="1"/>
  <c r="AE122" i="10" s="1"/>
  <c r="W122" i="10" a="1"/>
  <c r="W122" i="10" s="1"/>
  <c r="Q122" i="10" a="1"/>
  <c r="Q122" i="10" s="1"/>
  <c r="R122" i="10" s="1"/>
  <c r="AI40" i="10" a="1"/>
  <c r="AI40" i="10" s="1"/>
  <c r="AK40" i="10" s="1"/>
  <c r="W40" i="10" a="1"/>
  <c r="W40" i="10" s="1"/>
  <c r="AE40" i="10" a="1"/>
  <c r="AE40" i="10" s="1"/>
  <c r="Q40" i="10" a="1"/>
  <c r="Q40" i="10" s="1"/>
  <c r="R40" i="10" s="1"/>
  <c r="AA40" i="10" a="1"/>
  <c r="AA40" i="10" s="1"/>
  <c r="AI176" i="9" a="1"/>
  <c r="AI176" i="9" s="1"/>
  <c r="AK176" i="9" s="1"/>
  <c r="Q176" i="9" a="1"/>
  <c r="Q176" i="9" s="1"/>
  <c r="R176" i="9" s="1"/>
  <c r="AE176" i="9" a="1"/>
  <c r="AE176" i="9" s="1"/>
  <c r="W176" i="9" a="1"/>
  <c r="W176" i="9" s="1"/>
  <c r="AA176" i="9" a="1"/>
  <c r="AA176" i="9" s="1"/>
  <c r="AI35" i="6" a="1"/>
  <c r="AI35" i="6" s="1"/>
  <c r="AK35" i="6" s="1"/>
  <c r="AA35" i="6" a="1"/>
  <c r="AA35" i="6" s="1"/>
  <c r="AE35" i="6" a="1"/>
  <c r="AE35" i="6" s="1"/>
  <c r="Q35" i="6" a="1"/>
  <c r="Q35" i="6" s="1"/>
  <c r="R35" i="6" s="1"/>
  <c r="W35" i="6" a="1"/>
  <c r="W35" i="6" s="1"/>
  <c r="Q31" i="11" a="1"/>
  <c r="Q31" i="11" s="1"/>
  <c r="R31" i="11" s="1"/>
  <c r="AA31" i="11" a="1"/>
  <c r="AA31" i="11" s="1"/>
  <c r="AI31" i="11" a="1"/>
  <c r="AI31" i="11" s="1"/>
  <c r="AK31" i="11" s="1"/>
  <c r="AE31" i="11" a="1"/>
  <c r="AE31" i="11" s="1"/>
  <c r="W31" i="11" a="1"/>
  <c r="W31" i="11" s="1"/>
  <c r="AE4" i="8" a="1"/>
  <c r="AE4" i="8" s="1"/>
  <c r="W4" i="8" a="1"/>
  <c r="W4" i="8" s="1"/>
  <c r="Q4" i="8" a="1"/>
  <c r="Q4" i="8" s="1"/>
  <c r="AI4" i="8" a="1"/>
  <c r="AI4" i="8" s="1"/>
  <c r="AA4" i="8" a="1"/>
  <c r="AA4" i="8" s="1"/>
  <c r="AA57" i="10" a="1"/>
  <c r="AA57" i="10" s="1"/>
  <c r="AI57" i="10" a="1"/>
  <c r="AI57" i="10" s="1"/>
  <c r="AK57" i="10" s="1"/>
  <c r="W57" i="10" a="1"/>
  <c r="W57" i="10" s="1"/>
  <c r="AE57" i="10" a="1"/>
  <c r="AE57" i="10" s="1"/>
  <c r="Q57" i="10" a="1"/>
  <c r="Q57" i="10" s="1"/>
  <c r="R57" i="10" s="1"/>
  <c r="AA63" i="10" a="1"/>
  <c r="AA63" i="10" s="1"/>
  <c r="AE63" i="10" a="1"/>
  <c r="AE63" i="10" s="1"/>
  <c r="Q63" i="10" a="1"/>
  <c r="Q63" i="10" s="1"/>
  <c r="R63" i="10" s="1"/>
  <c r="AI63" i="10" a="1"/>
  <c r="AI63" i="10" s="1"/>
  <c r="AK63" i="10" s="1"/>
  <c r="W63" i="10" a="1"/>
  <c r="W63" i="10" s="1"/>
  <c r="AA139" i="10" a="1"/>
  <c r="AA139" i="10" s="1"/>
  <c r="AI139" i="10" a="1"/>
  <c r="AI139" i="10" s="1"/>
  <c r="AK139" i="10" s="1"/>
  <c r="AE139" i="10" a="1"/>
  <c r="AE139" i="10" s="1"/>
  <c r="Q139" i="10" a="1"/>
  <c r="Q139" i="10" s="1"/>
  <c r="R139" i="10" s="1"/>
  <c r="W139" i="10" a="1"/>
  <c r="W139" i="10" s="1"/>
  <c r="Q87" i="6" a="1"/>
  <c r="Q87" i="6" s="1"/>
  <c r="R87" i="6" s="1"/>
  <c r="AE87" i="6" a="1"/>
  <c r="AE87" i="6" s="1"/>
  <c r="W87" i="6" a="1"/>
  <c r="W87" i="6" s="1"/>
  <c r="AI87" i="6" a="1"/>
  <c r="AI87" i="6" s="1"/>
  <c r="AK87" i="6" s="1"/>
  <c r="AA87" i="6" a="1"/>
  <c r="AA87" i="6" s="1"/>
  <c r="AI99" i="6" a="1"/>
  <c r="AI99" i="6" s="1"/>
  <c r="AK99" i="6" s="1"/>
  <c r="AA99" i="6" a="1"/>
  <c r="AA99" i="6" s="1"/>
  <c r="Q99" i="6" a="1"/>
  <c r="Q99" i="6" s="1"/>
  <c r="R99" i="6" s="1"/>
  <c r="AE99" i="6" a="1"/>
  <c r="AE99" i="6" s="1"/>
  <c r="W99" i="6" a="1"/>
  <c r="W99" i="6" s="1"/>
  <c r="AE71" i="6" a="1"/>
  <c r="AE71" i="6" s="1"/>
  <c r="W71" i="6" a="1"/>
  <c r="W71" i="6" s="1"/>
  <c r="AI71" i="6" a="1"/>
  <c r="AI71" i="6" s="1"/>
  <c r="AK71" i="6" s="1"/>
  <c r="AA71" i="6" a="1"/>
  <c r="AA71" i="6" s="1"/>
  <c r="Q71" i="6" a="1"/>
  <c r="Q71" i="6" s="1"/>
  <c r="R71" i="6" s="1"/>
  <c r="AA21" i="9" a="1"/>
  <c r="AA21" i="9" s="1"/>
  <c r="W21" i="9" a="1"/>
  <c r="W21" i="9" s="1"/>
  <c r="AE21" i="9" a="1"/>
  <c r="AE21" i="9" s="1"/>
  <c r="AI21" i="9" a="1"/>
  <c r="AI21" i="9" s="1"/>
  <c r="AK21" i="9" s="1"/>
  <c r="Q21" i="9" a="1"/>
  <c r="Q21" i="9" s="1"/>
  <c r="R21" i="9" s="1"/>
  <c r="W17" i="9" a="1"/>
  <c r="W17" i="9" s="1"/>
  <c r="AE17" i="9" a="1"/>
  <c r="AE17" i="9" s="1"/>
  <c r="Q17" i="9" a="1"/>
  <c r="Q17" i="9" s="1"/>
  <c r="R17" i="9" s="1"/>
  <c r="AA17" i="9" a="1"/>
  <c r="AA17" i="9" s="1"/>
  <c r="AI17" i="9" a="1"/>
  <c r="AI17" i="9" s="1"/>
  <c r="AK17" i="9" s="1"/>
  <c r="AA46" i="10" a="1"/>
  <c r="AA46" i="10" s="1"/>
  <c r="W46" i="10" a="1"/>
  <c r="W46" i="10" s="1"/>
  <c r="Q46" i="10" a="1"/>
  <c r="Q46" i="10" s="1"/>
  <c r="R46" i="10" s="1"/>
  <c r="AI46" i="10" a="1"/>
  <c r="AI46" i="10" s="1"/>
  <c r="AK46" i="10" s="1"/>
  <c r="AE46" i="10" a="1"/>
  <c r="AE46" i="10" s="1"/>
  <c r="AI103" i="10" a="1"/>
  <c r="AI103" i="10" s="1"/>
  <c r="AK103" i="10" s="1"/>
  <c r="AE103" i="10" a="1"/>
  <c r="AE103" i="10" s="1"/>
  <c r="Q103" i="10" a="1"/>
  <c r="Q103" i="10" s="1"/>
  <c r="R103" i="10" s="1"/>
  <c r="W103" i="10" a="1"/>
  <c r="W103" i="10" s="1"/>
  <c r="AA103" i="10" a="1"/>
  <c r="AA103" i="10" s="1"/>
  <c r="AA7" i="10" a="1"/>
  <c r="AA7" i="10" s="1"/>
  <c r="W7" i="10" a="1"/>
  <c r="W7" i="10" s="1"/>
  <c r="Q7" i="10" a="1"/>
  <c r="Q7" i="10" s="1"/>
  <c r="R7" i="10" s="1"/>
  <c r="AI7" i="10" a="1"/>
  <c r="AI7" i="10" s="1"/>
  <c r="AK7" i="10" s="1"/>
  <c r="AE7" i="10" a="1"/>
  <c r="AE7" i="10" s="1"/>
  <c r="AI19" i="6" a="1"/>
  <c r="AI19" i="6" s="1"/>
  <c r="AK19" i="6" s="1"/>
  <c r="AE19" i="6" a="1"/>
  <c r="AE19" i="6" s="1"/>
  <c r="W19" i="6" a="1"/>
  <c r="W19" i="6" s="1"/>
  <c r="AA19" i="6" a="1"/>
  <c r="AA19" i="6" s="1"/>
  <c r="Q19" i="6" a="1"/>
  <c r="Q19" i="6" s="1"/>
  <c r="R19" i="6" s="1"/>
  <c r="AI30" i="6" a="1"/>
  <c r="AI30" i="6" s="1"/>
  <c r="AK30" i="6" s="1"/>
  <c r="Q30" i="6" a="1"/>
  <c r="Q30" i="6" s="1"/>
  <c r="R30" i="6" s="1"/>
  <c r="W30" i="6" a="1"/>
  <c r="W30" i="6" s="1"/>
  <c r="AA30" i="6" a="1"/>
  <c r="AA30" i="6" s="1"/>
  <c r="AE30" i="6" a="1"/>
  <c r="AE30" i="6" s="1"/>
  <c r="AI117" i="8" a="1"/>
  <c r="AI117" i="8" s="1"/>
  <c r="AK117" i="8" s="1"/>
  <c r="AE117" i="8" a="1"/>
  <c r="AE117" i="8" s="1"/>
  <c r="W117" i="8" a="1"/>
  <c r="W117" i="8" s="1"/>
  <c r="AA117" i="8" a="1"/>
  <c r="AA117" i="8" s="1"/>
  <c r="Q117" i="8" a="1"/>
  <c r="Q117" i="8" s="1"/>
  <c r="R117" i="8" s="1"/>
  <c r="AE8" i="8" a="1"/>
  <c r="AE8" i="8" s="1"/>
  <c r="W8" i="8" a="1"/>
  <c r="W8" i="8" s="1"/>
  <c r="AI8" i="8" a="1"/>
  <c r="AI8" i="8" s="1"/>
  <c r="Q8" i="8" a="1"/>
  <c r="Q8" i="8" s="1"/>
  <c r="AA8" i="8" a="1"/>
  <c r="AA8" i="8" s="1"/>
  <c r="W36" i="10" a="1"/>
  <c r="W36" i="10" s="1"/>
  <c r="AE36" i="10" a="1"/>
  <c r="AE36" i="10" s="1"/>
  <c r="Q36" i="10" a="1"/>
  <c r="Q36" i="10" s="1"/>
  <c r="R36" i="10" s="1"/>
  <c r="AA36" i="10" a="1"/>
  <c r="AA36" i="10" s="1"/>
  <c r="AI36" i="10" a="1"/>
  <c r="AI36" i="10" s="1"/>
  <c r="AK36" i="10" s="1"/>
  <c r="W123" i="10" a="1"/>
  <c r="W123" i="10" s="1"/>
  <c r="Q123" i="10" a="1"/>
  <c r="Q123" i="10" s="1"/>
  <c r="R123" i="10" s="1"/>
  <c r="AA123" i="10" a="1"/>
  <c r="AA123" i="10" s="1"/>
  <c r="AI123" i="10" a="1"/>
  <c r="AI123" i="10" s="1"/>
  <c r="AK123" i="10" s="1"/>
  <c r="AE123" i="10" a="1"/>
  <c r="AE123" i="10" s="1"/>
  <c r="Q32" i="10" a="1"/>
  <c r="Q32" i="10" s="1"/>
  <c r="R32" i="10" s="1"/>
  <c r="AA32" i="10" a="1"/>
  <c r="AA32" i="10" s="1"/>
  <c r="AI32" i="10" a="1"/>
  <c r="AI32" i="10" s="1"/>
  <c r="AK32" i="10" s="1"/>
  <c r="AE32" i="10" a="1"/>
  <c r="AE32" i="10" s="1"/>
  <c r="W32" i="10" a="1"/>
  <c r="W32" i="10" s="1"/>
  <c r="AE66" i="6" a="1"/>
  <c r="AE66" i="6" s="1"/>
  <c r="W66" i="6" a="1"/>
  <c r="W66" i="6" s="1"/>
  <c r="AI66" i="6" a="1"/>
  <c r="AI66" i="6" s="1"/>
  <c r="AK66" i="6" s="1"/>
  <c r="AA66" i="6" a="1"/>
  <c r="AA66" i="6" s="1"/>
  <c r="Q66" i="6" a="1"/>
  <c r="Q66" i="6" s="1"/>
  <c r="R66" i="6" s="1"/>
  <c r="Q86" i="6" a="1"/>
  <c r="Q86" i="6" s="1"/>
  <c r="R86" i="6" s="1"/>
  <c r="W86" i="6" a="1"/>
  <c r="W86" i="6" s="1"/>
  <c r="AE86" i="6" a="1"/>
  <c r="AE86" i="6" s="1"/>
  <c r="AI86" i="6" a="1"/>
  <c r="AI86" i="6" s="1"/>
  <c r="AK86" i="6" s="1"/>
  <c r="AA86" i="6" a="1"/>
  <c r="AA86" i="6" s="1"/>
  <c r="AI50" i="6" a="1"/>
  <c r="AI50" i="6" s="1"/>
  <c r="AK50" i="6" s="1"/>
  <c r="Q50" i="6" a="1"/>
  <c r="Q50" i="6" s="1"/>
  <c r="R50" i="6" s="1"/>
  <c r="AE50" i="6" a="1"/>
  <c r="AE50" i="6" s="1"/>
  <c r="AA50" i="6" a="1"/>
  <c r="AA50" i="6" s="1"/>
  <c r="W50" i="6" a="1"/>
  <c r="W50" i="6" s="1"/>
  <c r="AI22" i="11" a="1"/>
  <c r="AI22" i="11" s="1"/>
  <c r="AK22" i="11" s="1"/>
  <c r="W22" i="11" a="1"/>
  <c r="W22" i="11" s="1"/>
  <c r="AE22" i="11" a="1"/>
  <c r="AE22" i="11" s="1"/>
  <c r="Q22" i="11" a="1"/>
  <c r="Q22" i="11" s="1"/>
  <c r="R22" i="11" s="1"/>
  <c r="AA22" i="11" a="1"/>
  <c r="AA22" i="11" s="1"/>
  <c r="AE40" i="9" a="1"/>
  <c r="AE40" i="9" s="1"/>
  <c r="W40" i="9" a="1"/>
  <c r="W40" i="9" s="1"/>
  <c r="Q40" i="9" a="1"/>
  <c r="Q40" i="9" s="1"/>
  <c r="R40" i="9" s="1"/>
  <c r="AI40" i="9" a="1"/>
  <c r="AI40" i="9" s="1"/>
  <c r="AK40" i="9" s="1"/>
  <c r="AA40" i="9" a="1"/>
  <c r="AA40" i="9" s="1"/>
  <c r="Q147" i="10" a="1"/>
  <c r="Q147" i="10" s="1"/>
  <c r="R147" i="10" s="1"/>
  <c r="AA147" i="10" a="1"/>
  <c r="AA147" i="10" s="1"/>
  <c r="AI147" i="10" a="1"/>
  <c r="AI147" i="10" s="1"/>
  <c r="AK147" i="10" s="1"/>
  <c r="AE147" i="10" a="1"/>
  <c r="AE147" i="10" s="1"/>
  <c r="W147" i="10" a="1"/>
  <c r="W147" i="10" s="1"/>
  <c r="AA19" i="10" a="1"/>
  <c r="AA19" i="10" s="1"/>
  <c r="AI19" i="10" a="1"/>
  <c r="AI19" i="10" s="1"/>
  <c r="AK19" i="10" s="1"/>
  <c r="Q19" i="10" a="1"/>
  <c r="Q19" i="10" s="1"/>
  <c r="R19" i="10" s="1"/>
  <c r="AE19" i="10" a="1"/>
  <c r="AE19" i="10" s="1"/>
  <c r="W19" i="10" a="1"/>
  <c r="W19" i="10" s="1"/>
  <c r="Q169" i="10" a="1"/>
  <c r="Q169" i="10" s="1"/>
  <c r="R169" i="10" s="1"/>
  <c r="AA169" i="10" a="1"/>
  <c r="AA169" i="10" s="1"/>
  <c r="AI169" i="10" a="1"/>
  <c r="AI169" i="10" s="1"/>
  <c r="AK169" i="10" s="1"/>
  <c r="AE169" i="10" a="1"/>
  <c r="AE169" i="10" s="1"/>
  <c r="W169" i="10" a="1"/>
  <c r="W169" i="10" s="1"/>
  <c r="AA127" i="6" a="1"/>
  <c r="AA127" i="6" s="1"/>
  <c r="W127" i="6" a="1"/>
  <c r="W127" i="6" s="1"/>
  <c r="AI127" i="6" a="1"/>
  <c r="AI127" i="6" s="1"/>
  <c r="AK127" i="6" s="1"/>
  <c r="Q127" i="6" a="1"/>
  <c r="Q127" i="6" s="1"/>
  <c r="R127" i="6" s="1"/>
  <c r="AE127" i="6" a="1"/>
  <c r="AE127" i="6" s="1"/>
  <c r="Q65" i="6" a="1"/>
  <c r="Q65" i="6" s="1"/>
  <c r="R65" i="6" s="1"/>
  <c r="AA65" i="6" a="1"/>
  <c r="AA65" i="6" s="1"/>
  <c r="AE65" i="6" a="1"/>
  <c r="AE65" i="6" s="1"/>
  <c r="W65" i="6" a="1"/>
  <c r="W65" i="6" s="1"/>
  <c r="AI65" i="6" a="1"/>
  <c r="AI65" i="6" s="1"/>
  <c r="AK65" i="6" s="1"/>
  <c r="AE2" i="9" a="1"/>
  <c r="AE2" i="9" s="1"/>
  <c r="W2" i="9" a="1"/>
  <c r="W2" i="9" s="1"/>
  <c r="AI2" i="9" a="1"/>
  <c r="AI2" i="9" s="1"/>
  <c r="Q2" i="9" a="1"/>
  <c r="Q2" i="9" s="1"/>
  <c r="R2" i="9" s="1"/>
  <c r="AA2" i="9" a="1"/>
  <c r="AA2" i="9" s="1"/>
  <c r="W103" i="11" a="1"/>
  <c r="W103" i="11" s="1"/>
  <c r="AA103" i="11" a="1"/>
  <c r="AA103" i="11" s="1"/>
  <c r="AI103" i="11" a="1"/>
  <c r="AI103" i="11" s="1"/>
  <c r="AK103" i="11" s="1"/>
  <c r="AE103" i="11" a="1"/>
  <c r="AE103" i="11" s="1"/>
  <c r="Q103" i="11" a="1"/>
  <c r="Q103" i="11" s="1"/>
  <c r="R103" i="11" s="1"/>
  <c r="AE73" i="10" a="1"/>
  <c r="AE73" i="10" s="1"/>
  <c r="Q73" i="10" a="1"/>
  <c r="Q73" i="10" s="1"/>
  <c r="R73" i="10" s="1"/>
  <c r="AI73" i="10" a="1"/>
  <c r="AI73" i="10" s="1"/>
  <c r="AK73" i="10" s="1"/>
  <c r="W73" i="10" a="1"/>
  <c r="W73" i="10" s="1"/>
  <c r="AA73" i="10" a="1"/>
  <c r="AA73" i="10" s="1"/>
  <c r="AI48" i="10" a="1"/>
  <c r="AI48" i="10" s="1"/>
  <c r="AK48" i="10" s="1"/>
  <c r="AE48" i="10" a="1"/>
  <c r="AE48" i="10" s="1"/>
  <c r="Q48" i="10" a="1"/>
  <c r="Q48" i="10" s="1"/>
  <c r="R48" i="10" s="1"/>
  <c r="AA48" i="10" a="1"/>
  <c r="AA48" i="10" s="1"/>
  <c r="W48" i="10" a="1"/>
  <c r="W48" i="10" s="1"/>
  <c r="AI150" i="10" a="1"/>
  <c r="AI150" i="10" s="1"/>
  <c r="AK150" i="10" s="1"/>
  <c r="AE150" i="10" a="1"/>
  <c r="AE150" i="10" s="1"/>
  <c r="W150" i="10" a="1"/>
  <c r="W150" i="10" s="1"/>
  <c r="AA150" i="10" a="1"/>
  <c r="AA150" i="10" s="1"/>
  <c r="Q150" i="10" a="1"/>
  <c r="Q150" i="10" s="1"/>
  <c r="R150" i="10" s="1"/>
  <c r="Q101" i="6" a="1"/>
  <c r="Q101" i="6" s="1"/>
  <c r="R101" i="6" s="1"/>
  <c r="AE101" i="6" a="1"/>
  <c r="AE101" i="6" s="1"/>
  <c r="W101" i="6" a="1"/>
  <c r="W101" i="6" s="1"/>
  <c r="AI101" i="6" a="1"/>
  <c r="AI101" i="6" s="1"/>
  <c r="AK101" i="6" s="1"/>
  <c r="AA101" i="6" a="1"/>
  <c r="AA101" i="6" s="1"/>
  <c r="AA85" i="6" a="1"/>
  <c r="AA85" i="6" s="1"/>
  <c r="AE85" i="6" a="1"/>
  <c r="AE85" i="6" s="1"/>
  <c r="W85" i="6" a="1"/>
  <c r="W85" i="6" s="1"/>
  <c r="Q85" i="6" a="1"/>
  <c r="Q85" i="6" s="1"/>
  <c r="R85" i="6" s="1"/>
  <c r="AI85" i="6" a="1"/>
  <c r="AI85" i="6" s="1"/>
  <c r="AK85" i="6" s="1"/>
  <c r="W130" i="11" a="1"/>
  <c r="W130" i="11" s="1"/>
  <c r="AE130" i="11" a="1"/>
  <c r="AE130" i="11" s="1"/>
  <c r="Q130" i="11" a="1"/>
  <c r="Q130" i="11" s="1"/>
  <c r="R130" i="11" s="1"/>
  <c r="AA130" i="11" a="1"/>
  <c r="AA130" i="11" s="1"/>
  <c r="AI130" i="11" a="1"/>
  <c r="AI130" i="11" s="1"/>
  <c r="AK130" i="11" s="1"/>
  <c r="W4" i="11" a="1"/>
  <c r="W4" i="11" s="1"/>
  <c r="AI4" i="11" a="1"/>
  <c r="AI4" i="11" s="1"/>
  <c r="AK4" i="11" s="1"/>
  <c r="AE4" i="11" a="1"/>
  <c r="AE4" i="11" s="1"/>
  <c r="Q4" i="11" a="1"/>
  <c r="Q4" i="11" s="1"/>
  <c r="R4" i="11" s="1"/>
  <c r="AA4" i="11" a="1"/>
  <c r="AA4" i="11" s="1"/>
  <c r="Q181" i="10" a="1"/>
  <c r="Q181" i="10" s="1"/>
  <c r="R181" i="10" s="1"/>
  <c r="AI181" i="10" a="1"/>
  <c r="AI181" i="10" s="1"/>
  <c r="AK181" i="10" s="1"/>
  <c r="W181" i="10" a="1"/>
  <c r="W181" i="10" s="1"/>
  <c r="AE181" i="10" a="1"/>
  <c r="AE181" i="10" s="1"/>
  <c r="AA181" i="10" a="1"/>
  <c r="AA181" i="10" s="1"/>
  <c r="AA3" i="10" a="1"/>
  <c r="AA3" i="10" s="1"/>
  <c r="AI3" i="10" a="1"/>
  <c r="AI3" i="10" s="1"/>
  <c r="AK3" i="10" s="1"/>
  <c r="W3" i="10" a="1"/>
  <c r="W3" i="10" s="1"/>
  <c r="AE3" i="10" a="1"/>
  <c r="AE3" i="10" s="1"/>
  <c r="Q3" i="10" a="1"/>
  <c r="Q3" i="10" s="1"/>
  <c r="R3" i="10" s="1"/>
  <c r="AA176" i="10" a="1"/>
  <c r="AA176" i="10" s="1"/>
  <c r="AI176" i="10" a="1"/>
  <c r="AI176" i="10" s="1"/>
  <c r="AK176" i="10" s="1"/>
  <c r="Q176" i="10" a="1"/>
  <c r="Q176" i="10" s="1"/>
  <c r="R176" i="10" s="1"/>
  <c r="W176" i="10" a="1"/>
  <c r="W176" i="10" s="1"/>
  <c r="AE176" i="10" a="1"/>
  <c r="AE176" i="10" s="1"/>
  <c r="W41" i="6" a="1"/>
  <c r="W41" i="6" s="1"/>
  <c r="AI41" i="6" a="1"/>
  <c r="AI41" i="6" s="1"/>
  <c r="AK41" i="6" s="1"/>
  <c r="Q41" i="6" a="1"/>
  <c r="Q41" i="6" s="1"/>
  <c r="R41" i="6" s="1"/>
  <c r="AE41" i="6" a="1"/>
  <c r="AE41" i="6" s="1"/>
  <c r="AA41" i="6" a="1"/>
  <c r="AA41" i="6" s="1"/>
  <c r="Q84" i="6" a="1"/>
  <c r="Q84" i="6" s="1"/>
  <c r="R84" i="6" s="1"/>
  <c r="AE84" i="6" a="1"/>
  <c r="AE84" i="6" s="1"/>
  <c r="AI84" i="6" a="1"/>
  <c r="AI84" i="6" s="1"/>
  <c r="AK84" i="6" s="1"/>
  <c r="AA84" i="6" a="1"/>
  <c r="AA84" i="6" s="1"/>
  <c r="W84" i="6" a="1"/>
  <c r="W84" i="6" s="1"/>
  <c r="AA7" i="11" a="1"/>
  <c r="AA7" i="11" s="1"/>
  <c r="AE7" i="11" a="1"/>
  <c r="AE7" i="11" s="1"/>
  <c r="AI7" i="11" a="1"/>
  <c r="AI7" i="11" s="1"/>
  <c r="AK7" i="11" s="1"/>
  <c r="W7" i="11" a="1"/>
  <c r="W7" i="11" s="1"/>
  <c r="Q7" i="11" a="1"/>
  <c r="Q7" i="11" s="1"/>
  <c r="R7" i="11" s="1"/>
  <c r="AA57" i="9" a="1"/>
  <c r="AA57" i="9" s="1"/>
  <c r="Q57" i="9" a="1"/>
  <c r="Q57" i="9" s="1"/>
  <c r="R57" i="9" s="1"/>
  <c r="W57" i="9" a="1"/>
  <c r="W57" i="9" s="1"/>
  <c r="AE57" i="9" a="1"/>
  <c r="AE57" i="9" s="1"/>
  <c r="AI57" i="9" a="1"/>
  <c r="AI57" i="9" s="1"/>
  <c r="AK57" i="9" s="1"/>
  <c r="AI115" i="9" a="1"/>
  <c r="AI115" i="9" s="1"/>
  <c r="AK115" i="9" s="1"/>
  <c r="W115" i="9" a="1"/>
  <c r="W115" i="9" s="1"/>
  <c r="AE115" i="9" a="1"/>
  <c r="AE115" i="9" s="1"/>
  <c r="Q115" i="9" a="1"/>
  <c r="Q115" i="9" s="1"/>
  <c r="R115" i="9" s="1"/>
  <c r="AA115" i="9" a="1"/>
  <c r="AA115" i="9" s="1"/>
  <c r="AA141" i="8" a="1"/>
  <c r="AA141" i="8" s="1"/>
  <c r="AI141" i="8" a="1"/>
  <c r="AI141" i="8" s="1"/>
  <c r="AK141" i="8" s="1"/>
  <c r="W141" i="8" a="1"/>
  <c r="W141" i="8" s="1"/>
  <c r="Q141" i="8" a="1"/>
  <c r="Q141" i="8" s="1"/>
  <c r="R141" i="8" s="1"/>
  <c r="AE141" i="8" a="1"/>
  <c r="AE141" i="8" s="1"/>
  <c r="W65" i="9" a="1"/>
  <c r="W65" i="9" s="1"/>
  <c r="AE65" i="9" a="1"/>
  <c r="AE65" i="9" s="1"/>
  <c r="Q65" i="9" a="1"/>
  <c r="Q65" i="9" s="1"/>
  <c r="R65" i="9" s="1"/>
  <c r="AA65" i="9" a="1"/>
  <c r="AA65" i="9" s="1"/>
  <c r="AI65" i="9" a="1"/>
  <c r="AI65" i="9" s="1"/>
  <c r="AK65" i="9" s="1"/>
  <c r="AI69" i="8" a="1"/>
  <c r="AI69" i="8" s="1"/>
  <c r="AK69" i="8" s="1"/>
  <c r="AE69" i="8" a="1"/>
  <c r="AE69" i="8" s="1"/>
  <c r="AA69" i="8" a="1"/>
  <c r="AA69" i="8" s="1"/>
  <c r="Q69" i="8" a="1"/>
  <c r="Q69" i="8" s="1"/>
  <c r="R69" i="8" s="1"/>
  <c r="W69" i="8" a="1"/>
  <c r="W69" i="8" s="1"/>
  <c r="AI29" i="8" a="1"/>
  <c r="AI29" i="8" s="1"/>
  <c r="AK29" i="8" s="1"/>
  <c r="AA29" i="8" a="1"/>
  <c r="AA29" i="8" s="1"/>
  <c r="AE29" i="8" a="1"/>
  <c r="AE29" i="8" s="1"/>
  <c r="W29" i="8" a="1"/>
  <c r="W29" i="8" s="1"/>
  <c r="Q29" i="8" a="1"/>
  <c r="Q29" i="8" s="1"/>
  <c r="R29" i="8" s="1"/>
  <c r="W81" i="11" a="1"/>
  <c r="W81" i="11" s="1"/>
  <c r="AI81" i="11" a="1"/>
  <c r="AI81" i="11" s="1"/>
  <c r="AK81" i="11" s="1"/>
  <c r="AE81" i="11" a="1"/>
  <c r="AE81" i="11" s="1"/>
  <c r="AA81" i="11" a="1"/>
  <c r="AA81" i="11" s="1"/>
  <c r="Q81" i="11" a="1"/>
  <c r="Q81" i="11" s="1"/>
  <c r="R81" i="11" s="1"/>
  <c r="AE48" i="11" a="1"/>
  <c r="AE48" i="11" s="1"/>
  <c r="Q48" i="11" a="1"/>
  <c r="Q48" i="11" s="1"/>
  <c r="R48" i="11" s="1"/>
  <c r="AI48" i="11" a="1"/>
  <c r="AI48" i="11" s="1"/>
  <c r="AK48" i="11" s="1"/>
  <c r="AA48" i="11" a="1"/>
  <c r="AA48" i="11" s="1"/>
  <c r="W48" i="11" a="1"/>
  <c r="W48" i="11" s="1"/>
  <c r="AI117" i="11" a="1"/>
  <c r="AI117" i="11" s="1"/>
  <c r="AK117" i="11" s="1"/>
  <c r="Q117" i="11" a="1"/>
  <c r="Q117" i="11" s="1"/>
  <c r="R117" i="11" s="1"/>
  <c r="W117" i="11" a="1"/>
  <c r="W117" i="11" s="1"/>
  <c r="AA117" i="11" a="1"/>
  <c r="AA117" i="11" s="1"/>
  <c r="AE117" i="11" a="1"/>
  <c r="AE117" i="11" s="1"/>
  <c r="AE59" i="11" a="1"/>
  <c r="AE59" i="11" s="1"/>
  <c r="AI59" i="11" a="1"/>
  <c r="AI59" i="11" s="1"/>
  <c r="AK59" i="11" s="1"/>
  <c r="W59" i="11" a="1"/>
  <c r="W59" i="11" s="1"/>
  <c r="AA59" i="11" a="1"/>
  <c r="AA59" i="11" s="1"/>
  <c r="Q59" i="11" a="1"/>
  <c r="Q59" i="11" s="1"/>
  <c r="R59" i="11" s="1"/>
  <c r="AA83" i="11" a="1"/>
  <c r="AA83" i="11" s="1"/>
  <c r="AE83" i="11" a="1"/>
  <c r="AE83" i="11" s="1"/>
  <c r="Q83" i="11" a="1"/>
  <c r="Q83" i="11" s="1"/>
  <c r="R83" i="11" s="1"/>
  <c r="W83" i="11" a="1"/>
  <c r="W83" i="11" s="1"/>
  <c r="AI83" i="11" a="1"/>
  <c r="AI83" i="11" s="1"/>
  <c r="AK83" i="11" s="1"/>
  <c r="Q100" i="11" a="1"/>
  <c r="Q100" i="11" s="1"/>
  <c r="R100" i="11" s="1"/>
  <c r="AI100" i="11" a="1"/>
  <c r="AI100" i="11" s="1"/>
  <c r="AK100" i="11" s="1"/>
  <c r="W100" i="11" a="1"/>
  <c r="W100" i="11" s="1"/>
  <c r="AE100" i="11" a="1"/>
  <c r="AE100" i="11" s="1"/>
  <c r="AA100" i="11" a="1"/>
  <c r="AA100" i="11" s="1"/>
  <c r="AA124" i="8" a="1"/>
  <c r="AA124" i="8" s="1"/>
  <c r="W124" i="8" a="1"/>
  <c r="W124" i="8" s="1"/>
  <c r="AI124" i="8" a="1"/>
  <c r="AI124" i="8" s="1"/>
  <c r="AK124" i="8" s="1"/>
  <c r="AE124" i="8" a="1"/>
  <c r="AE124" i="8" s="1"/>
  <c r="Q124" i="8" a="1"/>
  <c r="Q124" i="8" s="1"/>
  <c r="R124" i="8" s="1"/>
  <c r="AE122" i="11" a="1"/>
  <c r="AE122" i="11" s="1"/>
  <c r="AI122" i="11" a="1"/>
  <c r="AI122" i="11" s="1"/>
  <c r="AK122" i="11" s="1"/>
  <c r="W122" i="11" a="1"/>
  <c r="W122" i="11" s="1"/>
  <c r="Q122" i="11" a="1"/>
  <c r="Q122" i="11" s="1"/>
  <c r="R122" i="11" s="1"/>
  <c r="AA122" i="11" a="1"/>
  <c r="AA122" i="11" s="1"/>
  <c r="Q42" i="9" a="1"/>
  <c r="Q42" i="9" s="1"/>
  <c r="R42" i="9" s="1"/>
  <c r="AA42" i="9" a="1"/>
  <c r="AA42" i="9" s="1"/>
  <c r="AI42" i="9" a="1"/>
  <c r="AI42" i="9" s="1"/>
  <c r="AK42" i="9" s="1"/>
  <c r="W42" i="9" a="1"/>
  <c r="W42" i="9" s="1"/>
  <c r="AE42" i="9" a="1"/>
  <c r="AE42" i="9" s="1"/>
  <c r="Q124" i="11" a="1"/>
  <c r="Q124" i="11" s="1"/>
  <c r="R124" i="11" s="1"/>
  <c r="AE124" i="11" a="1"/>
  <c r="AE124" i="11" s="1"/>
  <c r="AI124" i="11" a="1"/>
  <c r="AI124" i="11" s="1"/>
  <c r="AK124" i="11" s="1"/>
  <c r="W124" i="11" a="1"/>
  <c r="W124" i="11" s="1"/>
  <c r="AA124" i="11" a="1"/>
  <c r="AA124" i="11" s="1"/>
  <c r="AE5" i="9" a="1"/>
  <c r="AE5" i="9" s="1"/>
  <c r="AI5" i="9" a="1"/>
  <c r="AI5" i="9" s="1"/>
  <c r="AK5" i="9" s="1"/>
  <c r="Q5" i="9" a="1"/>
  <c r="Q5" i="9" s="1"/>
  <c r="AA5" i="9" a="1"/>
  <c r="AA5" i="9" s="1"/>
  <c r="W5" i="9" a="1"/>
  <c r="W5" i="9" s="1"/>
  <c r="W41" i="8" a="1"/>
  <c r="W41" i="8" s="1"/>
  <c r="AE41" i="8" a="1"/>
  <c r="AE41" i="8" s="1"/>
  <c r="AA41" i="8" a="1"/>
  <c r="AA41" i="8" s="1"/>
  <c r="AI41" i="8" a="1"/>
  <c r="AI41" i="8" s="1"/>
  <c r="AK41" i="8" s="1"/>
  <c r="Q41" i="8" a="1"/>
  <c r="Q41" i="8" s="1"/>
  <c r="R41" i="8" s="1"/>
  <c r="AE125" i="8" a="1"/>
  <c r="AE125" i="8" s="1"/>
  <c r="W125" i="8" a="1"/>
  <c r="W125" i="8" s="1"/>
  <c r="AA125" i="8" a="1"/>
  <c r="AA125" i="8" s="1"/>
  <c r="AI125" i="8" a="1"/>
  <c r="AI125" i="8" s="1"/>
  <c r="AK125" i="8" s="1"/>
  <c r="Q125" i="8" a="1"/>
  <c r="Q125" i="8" s="1"/>
  <c r="R125" i="8" s="1"/>
  <c r="Q36" i="9" a="1"/>
  <c r="Q36" i="9" s="1"/>
  <c r="R36" i="9" s="1"/>
  <c r="AA36" i="9" a="1"/>
  <c r="AA36" i="9" s="1"/>
  <c r="AI36" i="9" a="1"/>
  <c r="AI36" i="9" s="1"/>
  <c r="AK36" i="9" s="1"/>
  <c r="W36" i="9" a="1"/>
  <c r="W36" i="9" s="1"/>
  <c r="AE36" i="9" a="1"/>
  <c r="AE36" i="9" s="1"/>
  <c r="W109" i="11" a="1"/>
  <c r="W109" i="11" s="1"/>
  <c r="AA109" i="11" a="1"/>
  <c r="AA109" i="11" s="1"/>
  <c r="AE109" i="11" a="1"/>
  <c r="AE109" i="11" s="1"/>
  <c r="Q109" i="11" a="1"/>
  <c r="Q109" i="11" s="1"/>
  <c r="R109" i="11" s="1"/>
  <c r="AI109" i="11" a="1"/>
  <c r="AI109" i="11" s="1"/>
  <c r="AK109" i="11" s="1"/>
  <c r="W18" i="11" a="1"/>
  <c r="W18" i="11" s="1"/>
  <c r="Q18" i="11" a="1"/>
  <c r="Q18" i="11" s="1"/>
  <c r="R18" i="11" s="1"/>
  <c r="AE18" i="11" a="1"/>
  <c r="AE18" i="11" s="1"/>
  <c r="AI18" i="11" a="1"/>
  <c r="AI18" i="11" s="1"/>
  <c r="AK18" i="11" s="1"/>
  <c r="AA18" i="11" a="1"/>
  <c r="AA18" i="11" s="1"/>
  <c r="AE100" i="9" a="1"/>
  <c r="AE100" i="9" s="1"/>
  <c r="AI100" i="9" a="1"/>
  <c r="AI100" i="9" s="1"/>
  <c r="AK100" i="9" s="1"/>
  <c r="W100" i="9" a="1"/>
  <c r="W100" i="9" s="1"/>
  <c r="Q100" i="9" a="1"/>
  <c r="Q100" i="9" s="1"/>
  <c r="R100" i="9" s="1"/>
  <c r="AA100" i="9" a="1"/>
  <c r="AA100" i="9" s="1"/>
  <c r="AE125" i="9" a="1"/>
  <c r="AE125" i="9" s="1"/>
  <c r="AI125" i="9" a="1"/>
  <c r="AI125" i="9" s="1"/>
  <c r="AK125" i="9" s="1"/>
  <c r="W125" i="9" a="1"/>
  <c r="W125" i="9" s="1"/>
  <c r="Q125" i="9" a="1"/>
  <c r="Q125" i="9" s="1"/>
  <c r="R125" i="9" s="1"/>
  <c r="AA125" i="9" a="1"/>
  <c r="AA125" i="9" s="1"/>
  <c r="AE10" i="11" a="1"/>
  <c r="AE10" i="11" s="1"/>
  <c r="Q10" i="11" a="1"/>
  <c r="Q10" i="11" s="1"/>
  <c r="R10" i="11" s="1"/>
  <c r="AI10" i="11" a="1"/>
  <c r="AI10" i="11" s="1"/>
  <c r="AK10" i="11" s="1"/>
  <c r="AA10" i="11" a="1"/>
  <c r="AA10" i="11" s="1"/>
  <c r="W10" i="11" a="1"/>
  <c r="W10" i="11" s="1"/>
  <c r="AE47" i="11" a="1"/>
  <c r="AE47" i="11" s="1"/>
  <c r="AI47" i="11" a="1"/>
  <c r="AI47" i="11" s="1"/>
  <c r="AK47" i="11" s="1"/>
  <c r="W47" i="11" a="1"/>
  <c r="W47" i="11" s="1"/>
  <c r="AA47" i="11" a="1"/>
  <c r="AA47" i="11" s="1"/>
  <c r="Q47" i="11" a="1"/>
  <c r="Q47" i="11" s="1"/>
  <c r="R47" i="11" s="1"/>
  <c r="Q125" i="11" a="1"/>
  <c r="Q125" i="11" s="1"/>
  <c r="R125" i="11" s="1"/>
  <c r="AE125" i="11" a="1"/>
  <c r="AE125" i="11" s="1"/>
  <c r="AA125" i="11" a="1"/>
  <c r="AA125" i="11" s="1"/>
  <c r="W125" i="11" a="1"/>
  <c r="W125" i="11" s="1"/>
  <c r="AI125" i="11" a="1"/>
  <c r="AI125" i="11" s="1"/>
  <c r="AK125" i="11" s="1"/>
  <c r="W153" i="8" a="1"/>
  <c r="W153" i="8" s="1"/>
  <c r="AA153" i="8" a="1"/>
  <c r="AA153" i="8" s="1"/>
  <c r="AE153" i="8" a="1"/>
  <c r="AE153" i="8" s="1"/>
  <c r="Q153" i="8" a="1"/>
  <c r="Q153" i="8" s="1"/>
  <c r="R153" i="8" s="1"/>
  <c r="AI153" i="8" a="1"/>
  <c r="AI153" i="8" s="1"/>
  <c r="AK153" i="8" s="1"/>
  <c r="Q33" i="8" a="1"/>
  <c r="Q33" i="8" s="1"/>
  <c r="R33" i="8" s="1"/>
  <c r="AA33" i="8" a="1"/>
  <c r="AA33" i="8" s="1"/>
  <c r="AE33" i="8" a="1"/>
  <c r="AE33" i="8" s="1"/>
  <c r="AI33" i="8" a="1"/>
  <c r="AI33" i="8" s="1"/>
  <c r="AK33" i="8" s="1"/>
  <c r="W33" i="8" a="1"/>
  <c r="W33" i="8" s="1"/>
  <c r="AI58" i="9" a="1"/>
  <c r="AI58" i="9" s="1"/>
  <c r="AK58" i="9" s="1"/>
  <c r="W58" i="9" a="1"/>
  <c r="W58" i="9" s="1"/>
  <c r="Q58" i="9" a="1"/>
  <c r="Q58" i="9" s="1"/>
  <c r="R58" i="9" s="1"/>
  <c r="AA58" i="9" a="1"/>
  <c r="AA58" i="9" s="1"/>
  <c r="AE58" i="9" a="1"/>
  <c r="AE58" i="9" s="1"/>
  <c r="AE129" i="8" a="1"/>
  <c r="AE129" i="8" s="1"/>
  <c r="W129" i="8" a="1"/>
  <c r="W129" i="8" s="1"/>
  <c r="Q129" i="8" a="1"/>
  <c r="Q129" i="8" s="1"/>
  <c r="R129" i="8" s="1"/>
  <c r="AI129" i="8" a="1"/>
  <c r="AI129" i="8" s="1"/>
  <c r="AK129" i="8" s="1"/>
  <c r="AA129" i="8" a="1"/>
  <c r="AA129" i="8" s="1"/>
  <c r="AA108" i="9" a="1"/>
  <c r="AA108" i="9" s="1"/>
  <c r="AI108" i="9" a="1"/>
  <c r="AI108" i="9" s="1"/>
  <c r="AK108" i="9" s="1"/>
  <c r="W108" i="9" a="1"/>
  <c r="W108" i="9" s="1"/>
  <c r="Q108" i="9" a="1"/>
  <c r="Q108" i="9" s="1"/>
  <c r="R108" i="9" s="1"/>
  <c r="AE108" i="9" a="1"/>
  <c r="AE108" i="9" s="1"/>
  <c r="AE52" i="9" a="1"/>
  <c r="AE52" i="9" s="1"/>
  <c r="AA52" i="9" a="1"/>
  <c r="AA52" i="9" s="1"/>
  <c r="AI52" i="9" a="1"/>
  <c r="AI52" i="9" s="1"/>
  <c r="AK52" i="9" s="1"/>
  <c r="Q52" i="9" a="1"/>
  <c r="Q52" i="9" s="1"/>
  <c r="R52" i="9" s="1"/>
  <c r="W52" i="9" a="1"/>
  <c r="W52" i="9" s="1"/>
  <c r="Q142" i="8" a="1"/>
  <c r="Q142" i="8" s="1"/>
  <c r="R142" i="8" s="1"/>
  <c r="AI142" i="8" a="1"/>
  <c r="AI142" i="8" s="1"/>
  <c r="AK142" i="8" s="1"/>
  <c r="AE142" i="8" a="1"/>
  <c r="AE142" i="8" s="1"/>
  <c r="W142" i="8" a="1"/>
  <c r="W142" i="8" s="1"/>
  <c r="AA142" i="8" a="1"/>
  <c r="AA142" i="8" s="1"/>
  <c r="Q70" i="9" a="1"/>
  <c r="Q70" i="9" s="1"/>
  <c r="R70" i="9" s="1"/>
  <c r="AI70" i="9" a="1"/>
  <c r="AI70" i="9" s="1"/>
  <c r="AK70" i="9" s="1"/>
  <c r="AE70" i="9" a="1"/>
  <c r="AE70" i="9" s="1"/>
  <c r="W70" i="9" a="1"/>
  <c r="W70" i="9" s="1"/>
  <c r="AA70" i="9" a="1"/>
  <c r="AA70" i="9" s="1"/>
  <c r="Q89" i="11" a="1"/>
  <c r="Q89" i="11" s="1"/>
  <c r="R89" i="11" s="1"/>
  <c r="AI89" i="11" a="1"/>
  <c r="AI89" i="11" s="1"/>
  <c r="AK89" i="11" s="1"/>
  <c r="AA89" i="11" a="1"/>
  <c r="AA89" i="11" s="1"/>
  <c r="W89" i="11" a="1"/>
  <c r="W89" i="11" s="1"/>
  <c r="AE89" i="11" a="1"/>
  <c r="AE89" i="11" s="1"/>
  <c r="AA64" i="11" a="1"/>
  <c r="AA64" i="11" s="1"/>
  <c r="AI64" i="11" a="1"/>
  <c r="AI64" i="11" s="1"/>
  <c r="AK64" i="11" s="1"/>
  <c r="W64" i="11" a="1"/>
  <c r="W64" i="11" s="1"/>
  <c r="Q64" i="11" a="1"/>
  <c r="Q64" i="11" s="1"/>
  <c r="R64" i="11" s="1"/>
  <c r="AE64" i="11" a="1"/>
  <c r="AE64" i="11" s="1"/>
  <c r="Q57" i="11" a="1"/>
  <c r="Q57" i="11" s="1"/>
  <c r="R57" i="11" s="1"/>
  <c r="W57" i="11" a="1"/>
  <c r="W57" i="11" s="1"/>
  <c r="AA57" i="11" a="1"/>
  <c r="AA57" i="11" s="1"/>
  <c r="AI57" i="11" a="1"/>
  <c r="AI57" i="11" s="1"/>
  <c r="AK57" i="11" s="1"/>
  <c r="AE57" i="11" a="1"/>
  <c r="AE57" i="11" s="1"/>
  <c r="Q24" i="8" a="1"/>
  <c r="Q24" i="8" s="1"/>
  <c r="R24" i="8" s="1"/>
  <c r="W24" i="8" a="1"/>
  <c r="W24" i="8" s="1"/>
  <c r="AI24" i="8" a="1"/>
  <c r="AI24" i="8" s="1"/>
  <c r="AK24" i="8" s="1"/>
  <c r="AA24" i="8" a="1"/>
  <c r="AA24" i="8" s="1"/>
  <c r="AE24" i="8" a="1"/>
  <c r="AE24" i="8" s="1"/>
  <c r="AE79" i="8" a="1"/>
  <c r="AE79" i="8" s="1"/>
  <c r="AI79" i="8" a="1"/>
  <c r="AI79" i="8" s="1"/>
  <c r="AK79" i="8" s="1"/>
  <c r="Q79" i="8" a="1"/>
  <c r="Q79" i="8" s="1"/>
  <c r="R79" i="8" s="1"/>
  <c r="W79" i="8" a="1"/>
  <c r="W79" i="8" s="1"/>
  <c r="AA79" i="8" a="1"/>
  <c r="AA79" i="8" s="1"/>
  <c r="Q95" i="11" a="1"/>
  <c r="Q95" i="11" s="1"/>
  <c r="R95" i="11" s="1"/>
  <c r="AE95" i="11" a="1"/>
  <c r="AE95" i="11" s="1"/>
  <c r="AA95" i="11" a="1"/>
  <c r="AA95" i="11" s="1"/>
  <c r="AI95" i="11" a="1"/>
  <c r="AI95" i="11" s="1"/>
  <c r="AK95" i="11" s="1"/>
  <c r="W95" i="11" a="1"/>
  <c r="W95" i="11" s="1"/>
  <c r="AE99" i="8" a="1"/>
  <c r="AE99" i="8" s="1"/>
  <c r="AI99" i="8" a="1"/>
  <c r="AI99" i="8" s="1"/>
  <c r="AK99" i="8" s="1"/>
  <c r="Q99" i="8" a="1"/>
  <c r="Q99" i="8" s="1"/>
  <c r="R99" i="8" s="1"/>
  <c r="AA99" i="8" a="1"/>
  <c r="AA99" i="8" s="1"/>
  <c r="W99" i="8" a="1"/>
  <c r="W99" i="8" s="1"/>
  <c r="X146" i="9"/>
  <c r="Y146" i="9" s="1"/>
  <c r="AJ146" i="9"/>
  <c r="AB146" i="9"/>
  <c r="AC146" i="9" s="1"/>
  <c r="AF146" i="9"/>
  <c r="AG146" i="9" s="1"/>
  <c r="X153" i="8"/>
  <c r="Y153" i="8" s="1"/>
  <c r="X142" i="9"/>
  <c r="Y142" i="9" s="1"/>
  <c r="AJ142" i="9"/>
  <c r="AB142" i="9"/>
  <c r="AC142" i="9" s="1"/>
  <c r="AF142" i="9"/>
  <c r="AG142" i="9" s="1"/>
  <c r="AJ54" i="8"/>
  <c r="X54" i="8"/>
  <c r="Y54" i="8" s="1"/>
  <c r="AF54" i="8"/>
  <c r="AG54" i="8" s="1"/>
  <c r="AB21" i="8"/>
  <c r="AC21" i="8" s="1"/>
  <c r="X21" i="8"/>
  <c r="Y21" i="8" s="1"/>
  <c r="AJ21" i="8"/>
  <c r="AF21" i="8"/>
  <c r="AG21" i="8" s="1"/>
  <c r="X127" i="9"/>
  <c r="Y127" i="9" s="1"/>
  <c r="AJ127" i="9"/>
  <c r="AF127" i="9"/>
  <c r="AG127" i="9" s="1"/>
  <c r="AB127" i="9"/>
  <c r="AC127" i="9" s="1"/>
  <c r="AB14" i="9"/>
  <c r="AC14" i="9" s="1"/>
  <c r="AF14" i="9"/>
  <c r="AG14" i="9" s="1"/>
  <c r="AJ14" i="9"/>
  <c r="X14" i="9"/>
  <c r="Y14" i="9" s="1"/>
  <c r="X24" i="6"/>
  <c r="Y24" i="6" s="1"/>
  <c r="AB160" i="9"/>
  <c r="AC160" i="9" s="1"/>
  <c r="X160" i="9"/>
  <c r="Y160" i="9" s="1"/>
  <c r="AF160" i="9"/>
  <c r="AG160" i="9" s="1"/>
  <c r="AJ160" i="9"/>
  <c r="AF170" i="9"/>
  <c r="AG170" i="9" s="1"/>
  <c r="AJ170" i="9"/>
  <c r="AB170" i="9"/>
  <c r="AC170" i="9" s="1"/>
  <c r="X170" i="9"/>
  <c r="Y170" i="9" s="1"/>
  <c r="AB69" i="9"/>
  <c r="AC69" i="9" s="1"/>
  <c r="AJ69" i="9"/>
  <c r="AF69" i="9"/>
  <c r="AG69" i="9" s="1"/>
  <c r="X69" i="9"/>
  <c r="Y69" i="9" s="1"/>
  <c r="AF109" i="10"/>
  <c r="AG109" i="10" s="1"/>
  <c r="AB130" i="8"/>
  <c r="AC130" i="8" s="1"/>
  <c r="AF67" i="9"/>
  <c r="AG67" i="9" s="1"/>
  <c r="AB67" i="9"/>
  <c r="AC67" i="9" s="1"/>
  <c r="X67" i="9"/>
  <c r="Y67" i="9" s="1"/>
  <c r="AJ67" i="9"/>
  <c r="X132" i="8"/>
  <c r="Y132" i="8" s="1"/>
  <c r="AF132" i="8"/>
  <c r="AG132" i="8" s="1"/>
  <c r="AB132" i="8"/>
  <c r="AC132" i="8" s="1"/>
  <c r="AJ132" i="8"/>
  <c r="X33" i="9"/>
  <c r="Y33" i="9" s="1"/>
  <c r="AB20" i="10"/>
  <c r="AC20" i="10" s="1"/>
  <c r="X60" i="9"/>
  <c r="Y60" i="9" s="1"/>
  <c r="AJ60" i="9"/>
  <c r="AB60" i="9"/>
  <c r="AC60" i="9" s="1"/>
  <c r="AF60" i="9"/>
  <c r="AG60" i="9" s="1"/>
  <c r="AF76" i="6"/>
  <c r="AG76" i="6" s="1"/>
  <c r="AB76" i="6"/>
  <c r="AC76" i="6" s="1"/>
  <c r="X76" i="6"/>
  <c r="Y76" i="6" s="1"/>
  <c r="AJ76" i="6"/>
  <c r="X57" i="8"/>
  <c r="Y57" i="8" s="1"/>
  <c r="AJ41" i="9"/>
  <c r="X41" i="9"/>
  <c r="Y41" i="9" s="1"/>
  <c r="AF41" i="9"/>
  <c r="AG41" i="9" s="1"/>
  <c r="AB41" i="9"/>
  <c r="AC41" i="9" s="1"/>
  <c r="AJ16" i="11"/>
  <c r="AB16" i="11"/>
  <c r="AC16" i="11" s="1"/>
  <c r="AF16" i="11"/>
  <c r="AG16" i="11" s="1"/>
  <c r="X16" i="11"/>
  <c r="Y16" i="11" s="1"/>
  <c r="AF47" i="6"/>
  <c r="AG47" i="6" s="1"/>
  <c r="X47" i="6"/>
  <c r="Y47" i="6" s="1"/>
  <c r="AJ47" i="6"/>
  <c r="AB47" i="6"/>
  <c r="AC47" i="6" s="1"/>
  <c r="AJ47" i="10"/>
  <c r="AF82" i="6"/>
  <c r="AG82" i="6" s="1"/>
  <c r="X82" i="6"/>
  <c r="Y82" i="6" s="1"/>
  <c r="AJ82" i="6"/>
  <c r="AB82" i="6"/>
  <c r="AC82" i="6" s="1"/>
  <c r="AJ31" i="6"/>
  <c r="AJ135" i="9"/>
  <c r="AF48" i="10"/>
  <c r="AG48" i="10" s="1"/>
  <c r="AJ11" i="11"/>
  <c r="AB57" i="8"/>
  <c r="AC57" i="8" s="1"/>
  <c r="AB170" i="10"/>
  <c r="AC170" i="10" s="1"/>
  <c r="X125" i="11"/>
  <c r="Y125" i="11" s="1"/>
  <c r="AF154" i="10"/>
  <c r="AG154" i="10" s="1"/>
  <c r="AB124" i="8"/>
  <c r="AC124" i="8" s="1"/>
  <c r="AJ180" i="10"/>
  <c r="X131" i="11"/>
  <c r="Y131" i="11" s="1"/>
  <c r="AJ131" i="11"/>
  <c r="AB131" i="11"/>
  <c r="AC131" i="11" s="1"/>
  <c r="AF131" i="11"/>
  <c r="AG131" i="11" s="1"/>
  <c r="AF48" i="9"/>
  <c r="AG48" i="9" s="1"/>
  <c r="X48" i="9"/>
  <c r="Y48" i="9" s="1"/>
  <c r="AJ48" i="9"/>
  <c r="AB48" i="9"/>
  <c r="AC48" i="9" s="1"/>
  <c r="AB92" i="6"/>
  <c r="AC92" i="6" s="1"/>
  <c r="AJ92" i="6"/>
  <c r="X92" i="6"/>
  <c r="Y92" i="6" s="1"/>
  <c r="AF92" i="6"/>
  <c r="AG92" i="6" s="1"/>
  <c r="AJ34" i="11"/>
  <c r="X34" i="11"/>
  <c r="Y34" i="11" s="1"/>
  <c r="AF34" i="11"/>
  <c r="AG34" i="11" s="1"/>
  <c r="AB34" i="11"/>
  <c r="AC34" i="11" s="1"/>
  <c r="X132" i="9"/>
  <c r="Y132" i="9" s="1"/>
  <c r="AJ132" i="9"/>
  <c r="AB132" i="9"/>
  <c r="AC132" i="9" s="1"/>
  <c r="AF132" i="9"/>
  <c r="AG132" i="9" s="1"/>
  <c r="AB102" i="8"/>
  <c r="AC102" i="8" s="1"/>
  <c r="X102" i="8"/>
  <c r="Y102" i="8" s="1"/>
  <c r="AJ102" i="8"/>
  <c r="AF102" i="8"/>
  <c r="AG102" i="8" s="1"/>
  <c r="AF109" i="11"/>
  <c r="AG109" i="11" s="1"/>
  <c r="AB109" i="11"/>
  <c r="AC109" i="11" s="1"/>
  <c r="X109" i="11"/>
  <c r="Y109" i="11" s="1"/>
  <c r="AJ109" i="11"/>
  <c r="X61" i="6"/>
  <c r="Y61" i="6" s="1"/>
  <c r="AJ61" i="6"/>
  <c r="AB61" i="6"/>
  <c r="AC61" i="6" s="1"/>
  <c r="AF61" i="6"/>
  <c r="AG61" i="6" s="1"/>
  <c r="X107" i="11"/>
  <c r="Y107" i="11" s="1"/>
  <c r="AB107" i="11"/>
  <c r="AC107" i="11" s="1"/>
  <c r="AF107" i="11"/>
  <c r="AG107" i="11" s="1"/>
  <c r="AJ107" i="11"/>
  <c r="AF61" i="8"/>
  <c r="AG61" i="8" s="1"/>
  <c r="X61" i="8"/>
  <c r="Y61" i="8" s="1"/>
  <c r="AB61" i="8"/>
  <c r="AC61" i="8" s="1"/>
  <c r="AJ61" i="8"/>
  <c r="AJ31" i="8"/>
  <c r="AF31" i="8"/>
  <c r="AG31" i="8" s="1"/>
  <c r="AB31" i="8"/>
  <c r="AC31" i="8" s="1"/>
  <c r="X31" i="8"/>
  <c r="Y31" i="8" s="1"/>
  <c r="AB133" i="9"/>
  <c r="AC133" i="9" s="1"/>
  <c r="AJ133" i="9"/>
  <c r="AF133" i="9"/>
  <c r="AG133" i="9" s="1"/>
  <c r="X133" i="9"/>
  <c r="Y133" i="9" s="1"/>
  <c r="AF35" i="10"/>
  <c r="AG35" i="10" s="1"/>
  <c r="X35" i="10"/>
  <c r="Y35" i="10" s="1"/>
  <c r="AB35" i="10"/>
  <c r="AC35" i="10" s="1"/>
  <c r="AJ35" i="10"/>
  <c r="X167" i="9"/>
  <c r="Y167" i="9" s="1"/>
  <c r="AJ167" i="9"/>
  <c r="AB167" i="9"/>
  <c r="AC167" i="9" s="1"/>
  <c r="AF167" i="9"/>
  <c r="AG167" i="9" s="1"/>
  <c r="AJ66" i="11"/>
  <c r="AB66" i="11"/>
  <c r="AC66" i="11" s="1"/>
  <c r="X66" i="11"/>
  <c r="Y66" i="11" s="1"/>
  <c r="AF66" i="11"/>
  <c r="AG66" i="11" s="1"/>
  <c r="AJ50" i="11"/>
  <c r="AF50" i="11"/>
  <c r="AG50" i="11" s="1"/>
  <c r="AB50" i="11"/>
  <c r="AC50" i="11" s="1"/>
  <c r="X50" i="11"/>
  <c r="Y50" i="11" s="1"/>
  <c r="X38" i="10"/>
  <c r="Y38" i="10" s="1"/>
  <c r="AJ38" i="10"/>
  <c r="X110" i="8"/>
  <c r="Y110" i="8" s="1"/>
  <c r="AF110" i="8"/>
  <c r="AG110" i="8" s="1"/>
  <c r="AF46" i="8"/>
  <c r="AG46" i="8" s="1"/>
  <c r="AB46" i="8"/>
  <c r="AC46" i="8" s="1"/>
  <c r="X46" i="8"/>
  <c r="Y46" i="8" s="1"/>
  <c r="X53" i="10"/>
  <c r="Y53" i="10" s="1"/>
  <c r="AB53" i="10"/>
  <c r="AC53" i="10" s="1"/>
  <c r="AF53" i="10"/>
  <c r="AG53" i="10" s="1"/>
  <c r="AJ53" i="10"/>
  <c r="X68" i="8"/>
  <c r="Y68" i="8" s="1"/>
  <c r="AB68" i="8"/>
  <c r="AC68" i="8" s="1"/>
  <c r="AJ68" i="8"/>
  <c r="AF68" i="8"/>
  <c r="AG68" i="8" s="1"/>
  <c r="AF96" i="10"/>
  <c r="AG96" i="10" s="1"/>
  <c r="AB96" i="10"/>
  <c r="AC96" i="10" s="1"/>
  <c r="AJ96" i="10"/>
  <c r="X96" i="10"/>
  <c r="Y96" i="10" s="1"/>
  <c r="X129" i="11"/>
  <c r="Y129" i="11" s="1"/>
  <c r="AB129" i="11"/>
  <c r="AC129" i="11" s="1"/>
  <c r="AF129" i="11"/>
  <c r="AG129" i="11" s="1"/>
  <c r="AJ129" i="11"/>
  <c r="AB102" i="9"/>
  <c r="AC102" i="9" s="1"/>
  <c r="X102" i="9"/>
  <c r="Y102" i="9" s="1"/>
  <c r="AJ102" i="9"/>
  <c r="AF102" i="9"/>
  <c r="AG102" i="9" s="1"/>
  <c r="AJ22" i="10"/>
  <c r="X22" i="10"/>
  <c r="Y22" i="10" s="1"/>
  <c r="AB22" i="10"/>
  <c r="AC22" i="10" s="1"/>
  <c r="AF22" i="10"/>
  <c r="AG22" i="10" s="1"/>
  <c r="AB111" i="9"/>
  <c r="AC111" i="9" s="1"/>
  <c r="AJ111" i="9"/>
  <c r="X111" i="9"/>
  <c r="Y111" i="9" s="1"/>
  <c r="AF111" i="9"/>
  <c r="AG111" i="9" s="1"/>
  <c r="AJ140" i="8"/>
  <c r="X140" i="8"/>
  <c r="Y140" i="8" s="1"/>
  <c r="AF140" i="8"/>
  <c r="AG140" i="8" s="1"/>
  <c r="AB140" i="8"/>
  <c r="AC140" i="8" s="1"/>
  <c r="AB136" i="8"/>
  <c r="AC136" i="8" s="1"/>
  <c r="X136" i="8"/>
  <c r="Y136" i="8" s="1"/>
  <c r="AJ136" i="8"/>
  <c r="AF136" i="8"/>
  <c r="AG136" i="8" s="1"/>
  <c r="X112" i="6"/>
  <c r="Y112" i="6" s="1"/>
  <c r="AB112" i="6"/>
  <c r="AC112" i="6" s="1"/>
  <c r="AJ112" i="6"/>
  <c r="AF112" i="6"/>
  <c r="AG112" i="6" s="1"/>
  <c r="AB28" i="6"/>
  <c r="AC28" i="6" s="1"/>
  <c r="AJ74" i="9"/>
  <c r="X74" i="9"/>
  <c r="Y74" i="9" s="1"/>
  <c r="AB74" i="9"/>
  <c r="AC74" i="9" s="1"/>
  <c r="X100" i="6"/>
  <c r="Y100" i="6" s="1"/>
  <c r="AJ100" i="6"/>
  <c r="AB100" i="6"/>
  <c r="AC100" i="6" s="1"/>
  <c r="AF100" i="6"/>
  <c r="AG100" i="6" s="1"/>
  <c r="AJ75" i="6"/>
  <c r="AB75" i="6"/>
  <c r="AC75" i="6" s="1"/>
  <c r="AF75" i="6"/>
  <c r="AG75" i="6" s="1"/>
  <c r="X75" i="6"/>
  <c r="Y75" i="6" s="1"/>
  <c r="X149" i="10"/>
  <c r="Y149" i="10" s="1"/>
  <c r="AJ138" i="9"/>
  <c r="AB138" i="9"/>
  <c r="AC138" i="9" s="1"/>
  <c r="AF138" i="9"/>
  <c r="AG138" i="9" s="1"/>
  <c r="X138" i="9"/>
  <c r="Y138" i="9" s="1"/>
  <c r="AF49" i="11"/>
  <c r="AG49" i="11" s="1"/>
  <c r="AJ49" i="11"/>
  <c r="AB49" i="11"/>
  <c r="AC49" i="11" s="1"/>
  <c r="X49" i="11"/>
  <c r="Y49" i="11" s="1"/>
  <c r="AB7" i="11"/>
  <c r="AC7" i="11" s="1"/>
  <c r="AF7" i="11"/>
  <c r="AG7" i="11" s="1"/>
  <c r="AJ7" i="11"/>
  <c r="X7" i="11"/>
  <c r="Y7" i="11" s="1"/>
  <c r="AB53" i="9"/>
  <c r="AC53" i="9" s="1"/>
  <c r="AF53" i="9"/>
  <c r="AG53" i="9" s="1"/>
  <c r="AJ53" i="9"/>
  <c r="X53" i="9"/>
  <c r="Y53" i="9" s="1"/>
  <c r="X95" i="10"/>
  <c r="Y95" i="10" s="1"/>
  <c r="AF95" i="10"/>
  <c r="AG95" i="10" s="1"/>
  <c r="AB95" i="10"/>
  <c r="AC95" i="10" s="1"/>
  <c r="AJ95" i="10"/>
  <c r="AB105" i="9"/>
  <c r="AC105" i="9" s="1"/>
  <c r="X105" i="9"/>
  <c r="Y105" i="9" s="1"/>
  <c r="AJ105" i="9"/>
  <c r="AF105" i="9"/>
  <c r="AG105" i="9" s="1"/>
  <c r="AB110" i="9"/>
  <c r="AC110" i="9" s="1"/>
  <c r="X110" i="9"/>
  <c r="Y110" i="9" s="1"/>
  <c r="AF110" i="9"/>
  <c r="AG110" i="9" s="1"/>
  <c r="AJ110" i="9"/>
  <c r="AB108" i="8"/>
  <c r="AC108" i="8" s="1"/>
  <c r="AF108" i="8"/>
  <c r="AG108" i="8" s="1"/>
  <c r="AJ108" i="8"/>
  <c r="X108" i="8"/>
  <c r="Y108" i="8" s="1"/>
  <c r="AF25" i="11"/>
  <c r="AG25" i="11" s="1"/>
  <c r="X25" i="11"/>
  <c r="Y25" i="11" s="1"/>
  <c r="AB25" i="11"/>
  <c r="AC25" i="11" s="1"/>
  <c r="AJ25" i="11"/>
  <c r="AF36" i="8"/>
  <c r="AG36" i="8" s="1"/>
  <c r="X36" i="8"/>
  <c r="Y36" i="8" s="1"/>
  <c r="AJ36" i="8"/>
  <c r="AB36" i="8"/>
  <c r="AC36" i="8" s="1"/>
  <c r="AJ2" i="8"/>
  <c r="AF2" i="8"/>
  <c r="AB2" i="8"/>
  <c r="X2" i="8"/>
  <c r="X138" i="10"/>
  <c r="Y138" i="10" s="1"/>
  <c r="AB138" i="10"/>
  <c r="AC138" i="10" s="1"/>
  <c r="AJ138" i="10"/>
  <c r="AF138" i="10"/>
  <c r="AG138" i="10" s="1"/>
  <c r="AF112" i="8"/>
  <c r="AG112" i="8" s="1"/>
  <c r="AB112" i="8"/>
  <c r="AC112" i="8" s="1"/>
  <c r="AF127" i="6"/>
  <c r="AG127" i="6" s="1"/>
  <c r="X127" i="6"/>
  <c r="Y127" i="6" s="1"/>
  <c r="AJ127" i="6"/>
  <c r="AB127" i="6"/>
  <c r="AC127" i="6" s="1"/>
  <c r="AB166" i="9"/>
  <c r="AC166" i="9" s="1"/>
  <c r="AF166" i="9"/>
  <c r="AG166" i="9" s="1"/>
  <c r="AB76" i="9"/>
  <c r="AC76" i="9" s="1"/>
  <c r="X76" i="9"/>
  <c r="Y76" i="9" s="1"/>
  <c r="AF76" i="9"/>
  <c r="AG76" i="9" s="1"/>
  <c r="X36" i="11"/>
  <c r="Y36" i="11" s="1"/>
  <c r="AJ36" i="11"/>
  <c r="AF36" i="11"/>
  <c r="AG36" i="11" s="1"/>
  <c r="AB36" i="11"/>
  <c r="AC36" i="11" s="1"/>
  <c r="X92" i="10"/>
  <c r="Y92" i="10" s="1"/>
  <c r="AB92" i="10"/>
  <c r="AC92" i="10" s="1"/>
  <c r="AF92" i="10"/>
  <c r="AG92" i="10" s="1"/>
  <c r="AJ92" i="10"/>
  <c r="AB29" i="10"/>
  <c r="AC29" i="10" s="1"/>
  <c r="X29" i="10"/>
  <c r="Y29" i="10" s="1"/>
  <c r="AF29" i="10"/>
  <c r="AG29" i="10" s="1"/>
  <c r="AJ29" i="10"/>
  <c r="AB39" i="11"/>
  <c r="AC39" i="11" s="1"/>
  <c r="AJ39" i="11"/>
  <c r="AF39" i="11"/>
  <c r="AG39" i="11" s="1"/>
  <c r="AJ178" i="10"/>
  <c r="AB95" i="8"/>
  <c r="AC95" i="8" s="1"/>
  <c r="AF95" i="8"/>
  <c r="AG95" i="8" s="1"/>
  <c r="AJ95" i="8"/>
  <c r="X95" i="8"/>
  <c r="Y95" i="8" s="1"/>
  <c r="AB25" i="6"/>
  <c r="AC25" i="6" s="1"/>
  <c r="AJ25" i="6"/>
  <c r="AF25" i="6"/>
  <c r="AG25" i="6" s="1"/>
  <c r="X25" i="6"/>
  <c r="Y25" i="6" s="1"/>
  <c r="AF137" i="6"/>
  <c r="AG137" i="6" s="1"/>
  <c r="AJ137" i="6"/>
  <c r="AB137" i="6"/>
  <c r="AC137" i="6" s="1"/>
  <c r="X137" i="6"/>
  <c r="Y137" i="6" s="1"/>
  <c r="AF21" i="9"/>
  <c r="AG21" i="9" s="1"/>
  <c r="X21" i="9"/>
  <c r="Y21" i="9" s="1"/>
  <c r="AB21" i="9"/>
  <c r="AC21" i="9" s="1"/>
  <c r="AJ21" i="9"/>
  <c r="AJ22" i="6"/>
  <c r="AF22" i="6"/>
  <c r="AG22" i="6" s="1"/>
  <c r="X22" i="6"/>
  <c r="Y22" i="6" s="1"/>
  <c r="AB22" i="6"/>
  <c r="AC22" i="6" s="1"/>
  <c r="X51" i="9"/>
  <c r="Y51" i="9" s="1"/>
  <c r="AB51" i="9"/>
  <c r="AC51" i="9" s="1"/>
  <c r="AF51" i="9"/>
  <c r="AG51" i="9" s="1"/>
  <c r="AJ51" i="9"/>
  <c r="AF9" i="11"/>
  <c r="AG9" i="11" s="1"/>
  <c r="AJ9" i="11"/>
  <c r="X9" i="11"/>
  <c r="Y9" i="11" s="1"/>
  <c r="AB9" i="11"/>
  <c r="AC9" i="11" s="1"/>
  <c r="AB176" i="10"/>
  <c r="AC176" i="10" s="1"/>
  <c r="AJ176" i="10"/>
  <c r="AF176" i="10"/>
  <c r="AG176" i="10" s="1"/>
  <c r="X176" i="10"/>
  <c r="Y176" i="10" s="1"/>
  <c r="X164" i="9"/>
  <c r="Y164" i="9" s="1"/>
  <c r="AB164" i="9"/>
  <c r="AC164" i="9" s="1"/>
  <c r="AJ164" i="9"/>
  <c r="AF164" i="9"/>
  <c r="AG164" i="9" s="1"/>
  <c r="W25" i="10" a="1"/>
  <c r="W25" i="10" s="1"/>
  <c r="AI25" i="10" a="1"/>
  <c r="AI25" i="10" s="1"/>
  <c r="AK25" i="10" s="1"/>
  <c r="Q25" i="10" a="1"/>
  <c r="Q25" i="10" s="1"/>
  <c r="R25" i="10" s="1"/>
  <c r="AE25" i="10" a="1"/>
  <c r="AE25" i="10" s="1"/>
  <c r="AA25" i="10" a="1"/>
  <c r="AA25" i="10" s="1"/>
  <c r="W9" i="6" a="1"/>
  <c r="W9" i="6" s="1"/>
  <c r="AI9" i="6" a="1"/>
  <c r="AI9" i="6" s="1"/>
  <c r="AA9" i="6" a="1"/>
  <c r="AA9" i="6" s="1"/>
  <c r="Q9" i="6" a="1"/>
  <c r="Q9" i="6" s="1"/>
  <c r="AE9" i="6" a="1"/>
  <c r="AE9" i="6" s="1"/>
  <c r="AI143" i="9" a="1"/>
  <c r="AI143" i="9" s="1"/>
  <c r="AK143" i="9" s="1"/>
  <c r="AE143" i="9" a="1"/>
  <c r="AE143" i="9" s="1"/>
  <c r="Q143" i="9" a="1"/>
  <c r="Q143" i="9" s="1"/>
  <c r="R143" i="9" s="1"/>
  <c r="AA143" i="9" a="1"/>
  <c r="AA143" i="9" s="1"/>
  <c r="W143" i="9" a="1"/>
  <c r="W143" i="9" s="1"/>
  <c r="Q133" i="10" a="1"/>
  <c r="Q133" i="10" s="1"/>
  <c r="R133" i="10" s="1"/>
  <c r="W133" i="10" a="1"/>
  <c r="W133" i="10" s="1"/>
  <c r="AE133" i="10" a="1"/>
  <c r="AE133" i="10" s="1"/>
  <c r="AA133" i="10" a="1"/>
  <c r="AA133" i="10" s="1"/>
  <c r="AI133" i="10" a="1"/>
  <c r="AI133" i="10" s="1"/>
  <c r="AK133" i="10" s="1"/>
  <c r="AA6" i="6" a="1"/>
  <c r="AA6" i="6" s="1"/>
  <c r="W6" i="6" a="1"/>
  <c r="W6" i="6" s="1"/>
  <c r="AI6" i="6" a="1"/>
  <c r="AI6" i="6" s="1"/>
  <c r="Q6" i="6" a="1"/>
  <c r="Q6" i="6" s="1"/>
  <c r="AE6" i="6" a="1"/>
  <c r="AE6" i="6" s="1"/>
  <c r="W15" i="6" a="1"/>
  <c r="W15" i="6" s="1"/>
  <c r="AA15" i="6" a="1"/>
  <c r="AA15" i="6" s="1"/>
  <c r="AE15" i="6" a="1"/>
  <c r="AE15" i="6" s="1"/>
  <c r="AI15" i="6" a="1"/>
  <c r="AI15" i="6" s="1"/>
  <c r="AK15" i="6" s="1"/>
  <c r="Q15" i="6" a="1"/>
  <c r="Q15" i="6" s="1"/>
  <c r="AA146" i="10" a="1"/>
  <c r="AA146" i="10" s="1"/>
  <c r="AI146" i="10" a="1"/>
  <c r="AI146" i="10" s="1"/>
  <c r="AK146" i="10" s="1"/>
  <c r="AE146" i="10" a="1"/>
  <c r="AE146" i="10" s="1"/>
  <c r="Q146" i="10" a="1"/>
  <c r="Q146" i="10" s="1"/>
  <c r="R146" i="10" s="1"/>
  <c r="W146" i="10" a="1"/>
  <c r="W146" i="10" s="1"/>
  <c r="Q100" i="6" a="1"/>
  <c r="Q100" i="6" s="1"/>
  <c r="R100" i="6" s="1"/>
  <c r="AE100" i="6" a="1"/>
  <c r="AE100" i="6" s="1"/>
  <c r="W100" i="6" a="1"/>
  <c r="W100" i="6" s="1"/>
  <c r="AI100" i="6" a="1"/>
  <c r="AI100" i="6" s="1"/>
  <c r="AK100" i="6" s="1"/>
  <c r="AA100" i="6" a="1"/>
  <c r="AA100" i="6" s="1"/>
  <c r="AI32" i="6" a="1"/>
  <c r="AI32" i="6" s="1"/>
  <c r="AK32" i="6" s="1"/>
  <c r="AA32" i="6" a="1"/>
  <c r="AA32" i="6" s="1"/>
  <c r="AE32" i="6" a="1"/>
  <c r="AE32" i="6" s="1"/>
  <c r="W32" i="6" a="1"/>
  <c r="W32" i="6" s="1"/>
  <c r="Q32" i="6" a="1"/>
  <c r="Q32" i="6" s="1"/>
  <c r="R32" i="6" s="1"/>
  <c r="W10" i="10" a="1"/>
  <c r="W10" i="10" s="1"/>
  <c r="Q10" i="10" a="1"/>
  <c r="Q10" i="10" s="1"/>
  <c r="R10" i="10" s="1"/>
  <c r="AA10" i="10" a="1"/>
  <c r="AA10" i="10" s="1"/>
  <c r="AE10" i="10" a="1"/>
  <c r="AE10" i="10" s="1"/>
  <c r="AI10" i="10" a="1"/>
  <c r="AI10" i="10" s="1"/>
  <c r="AK10" i="10" s="1"/>
  <c r="AI165" i="10" a="1"/>
  <c r="AI165" i="10" s="1"/>
  <c r="AK165" i="10" s="1"/>
  <c r="W165" i="10" a="1"/>
  <c r="W165" i="10" s="1"/>
  <c r="AE165" i="10" a="1"/>
  <c r="AE165" i="10" s="1"/>
  <c r="AA165" i="10" a="1"/>
  <c r="AA165" i="10" s="1"/>
  <c r="Q165" i="10" a="1"/>
  <c r="Q165" i="10" s="1"/>
  <c r="R165" i="10" s="1"/>
  <c r="W105" i="10" a="1"/>
  <c r="W105" i="10" s="1"/>
  <c r="Q105" i="10" a="1"/>
  <c r="Q105" i="10" s="1"/>
  <c r="R105" i="10" s="1"/>
  <c r="AA105" i="10" a="1"/>
  <c r="AA105" i="10" s="1"/>
  <c r="AE105" i="10" a="1"/>
  <c r="AE105" i="10" s="1"/>
  <c r="AI105" i="10" a="1"/>
  <c r="AI105" i="10" s="1"/>
  <c r="AK105" i="10" s="1"/>
  <c r="AA105" i="6" a="1"/>
  <c r="AA105" i="6" s="1"/>
  <c r="Q105" i="6" a="1"/>
  <c r="Q105" i="6" s="1"/>
  <c r="R105" i="6" s="1"/>
  <c r="AI105" i="6" a="1"/>
  <c r="AI105" i="6" s="1"/>
  <c r="AK105" i="6" s="1"/>
  <c r="AE105" i="6" a="1"/>
  <c r="AE105" i="6" s="1"/>
  <c r="W105" i="6" a="1"/>
  <c r="W105" i="6" s="1"/>
  <c r="Q63" i="6" a="1"/>
  <c r="Q63" i="6" s="1"/>
  <c r="R63" i="6" s="1"/>
  <c r="AE63" i="6" a="1"/>
  <c r="AE63" i="6" s="1"/>
  <c r="AA63" i="6" a="1"/>
  <c r="AA63" i="6" s="1"/>
  <c r="W63" i="6" a="1"/>
  <c r="W63" i="6" s="1"/>
  <c r="AI63" i="6" a="1"/>
  <c r="AI63" i="6" s="1"/>
  <c r="AK63" i="6" s="1"/>
  <c r="Q75" i="8" a="1"/>
  <c r="Q75" i="8" s="1"/>
  <c r="R75" i="8" s="1"/>
  <c r="W75" i="8" a="1"/>
  <c r="W75" i="8" s="1"/>
  <c r="AE75" i="8" a="1"/>
  <c r="AE75" i="8" s="1"/>
  <c r="AA75" i="8" a="1"/>
  <c r="AA75" i="8" s="1"/>
  <c r="AI75" i="8" a="1"/>
  <c r="AI75" i="8" s="1"/>
  <c r="AK75" i="8" s="1"/>
  <c r="AE155" i="9" a="1"/>
  <c r="AE155" i="9" s="1"/>
  <c r="W155" i="9" a="1"/>
  <c r="W155" i="9" s="1"/>
  <c r="Q155" i="9" a="1"/>
  <c r="Q155" i="9" s="1"/>
  <c r="R155" i="9" s="1"/>
  <c r="AA155" i="9" a="1"/>
  <c r="AA155" i="9" s="1"/>
  <c r="AI155" i="9" a="1"/>
  <c r="AI155" i="9" s="1"/>
  <c r="AK155" i="9" s="1"/>
  <c r="W70" i="10" a="1"/>
  <c r="W70" i="10" s="1"/>
  <c r="Q70" i="10" a="1"/>
  <c r="Q70" i="10" s="1"/>
  <c r="R70" i="10" s="1"/>
  <c r="AE70" i="10" a="1"/>
  <c r="AE70" i="10" s="1"/>
  <c r="AA70" i="10" a="1"/>
  <c r="AA70" i="10" s="1"/>
  <c r="AI70" i="10" a="1"/>
  <c r="AI70" i="10" s="1"/>
  <c r="AK70" i="10" s="1"/>
  <c r="AI24" i="10" a="1"/>
  <c r="AI24" i="10" s="1"/>
  <c r="AK24" i="10" s="1"/>
  <c r="AE24" i="10" a="1"/>
  <c r="AE24" i="10" s="1"/>
  <c r="W24" i="10" a="1"/>
  <c r="W24" i="10" s="1"/>
  <c r="Q24" i="10" a="1"/>
  <c r="Q24" i="10" s="1"/>
  <c r="R24" i="10" s="1"/>
  <c r="AA24" i="10" a="1"/>
  <c r="AA24" i="10" s="1"/>
  <c r="AI137" i="10" a="1"/>
  <c r="AI137" i="10" s="1"/>
  <c r="AK137" i="10" s="1"/>
  <c r="W137" i="10" a="1"/>
  <c r="W137" i="10" s="1"/>
  <c r="AE137" i="10" a="1"/>
  <c r="AE137" i="10" s="1"/>
  <c r="Q137" i="10" a="1"/>
  <c r="Q137" i="10" s="1"/>
  <c r="R137" i="10" s="1"/>
  <c r="AA137" i="10" a="1"/>
  <c r="AA137" i="10" s="1"/>
  <c r="AA135" i="6" a="1"/>
  <c r="AA135" i="6" s="1"/>
  <c r="W135" i="6" a="1"/>
  <c r="W135" i="6" s="1"/>
  <c r="Q135" i="6" a="1"/>
  <c r="Q135" i="6" s="1"/>
  <c r="R135" i="6" s="1"/>
  <c r="AI135" i="6" a="1"/>
  <c r="AI135" i="6" s="1"/>
  <c r="AK135" i="6" s="1"/>
  <c r="AE135" i="6" a="1"/>
  <c r="AE135" i="6" s="1"/>
  <c r="AA34" i="6" a="1"/>
  <c r="AA34" i="6" s="1"/>
  <c r="Q34" i="6" a="1"/>
  <c r="Q34" i="6" s="1"/>
  <c r="R34" i="6" s="1"/>
  <c r="AE34" i="6" a="1"/>
  <c r="AE34" i="6" s="1"/>
  <c r="W34" i="6" a="1"/>
  <c r="W34" i="6" s="1"/>
  <c r="AI34" i="6" a="1"/>
  <c r="AI34" i="6" s="1"/>
  <c r="AK34" i="6" s="1"/>
  <c r="Q132" i="6" a="1"/>
  <c r="Q132" i="6" s="1"/>
  <c r="R132" i="6" s="1"/>
  <c r="AE132" i="6" a="1"/>
  <c r="AE132" i="6" s="1"/>
  <c r="W132" i="6" a="1"/>
  <c r="W132" i="6" s="1"/>
  <c r="AI132" i="6" a="1"/>
  <c r="AI132" i="6" s="1"/>
  <c r="AK132" i="6" s="1"/>
  <c r="AA132" i="6" a="1"/>
  <c r="AA132" i="6" s="1"/>
  <c r="Q27" i="11" a="1"/>
  <c r="Q27" i="11" s="1"/>
  <c r="R27" i="11" s="1"/>
  <c r="W27" i="11" a="1"/>
  <c r="W27" i="11" s="1"/>
  <c r="AE27" i="11" a="1"/>
  <c r="AE27" i="11" s="1"/>
  <c r="AA27" i="11" a="1"/>
  <c r="AA27" i="11" s="1"/>
  <c r="AI27" i="11" a="1"/>
  <c r="AI27" i="11" s="1"/>
  <c r="AK27" i="11" s="1"/>
  <c r="AI120" i="8" a="1"/>
  <c r="AI120" i="8" s="1"/>
  <c r="AK120" i="8" s="1"/>
  <c r="Q120" i="8" a="1"/>
  <c r="Q120" i="8" s="1"/>
  <c r="R120" i="8" s="1"/>
  <c r="AE120" i="8" a="1"/>
  <c r="AE120" i="8" s="1"/>
  <c r="AA120" i="8" a="1"/>
  <c r="AA120" i="8" s="1"/>
  <c r="W120" i="8" a="1"/>
  <c r="W120" i="8" s="1"/>
  <c r="Q52" i="10" a="1"/>
  <c r="Q52" i="10" s="1"/>
  <c r="R52" i="10" s="1"/>
  <c r="W52" i="10" a="1"/>
  <c r="W52" i="10" s="1"/>
  <c r="AI52" i="10" a="1"/>
  <c r="AI52" i="10" s="1"/>
  <c r="AK52" i="10" s="1"/>
  <c r="AA52" i="10" a="1"/>
  <c r="AA52" i="10" s="1"/>
  <c r="AE52" i="10" a="1"/>
  <c r="AE52" i="10" s="1"/>
  <c r="W41" i="10" a="1"/>
  <c r="W41" i="10" s="1"/>
  <c r="Q41" i="10" a="1"/>
  <c r="Q41" i="10" s="1"/>
  <c r="R41" i="10" s="1"/>
  <c r="AE41" i="10" a="1"/>
  <c r="AE41" i="10" s="1"/>
  <c r="AI41" i="10" a="1"/>
  <c r="AI41" i="10" s="1"/>
  <c r="AK41" i="10" s="1"/>
  <c r="AA41" i="10" a="1"/>
  <c r="AA41" i="10" s="1"/>
  <c r="AA145" i="10" a="1"/>
  <c r="AA145" i="10" s="1"/>
  <c r="Q145" i="10" a="1"/>
  <c r="Q145" i="10" s="1"/>
  <c r="R145" i="10" s="1"/>
  <c r="AI145" i="10" a="1"/>
  <c r="AI145" i="10" s="1"/>
  <c r="AK145" i="10" s="1"/>
  <c r="W145" i="10" a="1"/>
  <c r="W145" i="10" s="1"/>
  <c r="AE145" i="10" a="1"/>
  <c r="AE145" i="10" s="1"/>
  <c r="AE103" i="6" a="1"/>
  <c r="AE103" i="6" s="1"/>
  <c r="Q103" i="6" a="1"/>
  <c r="Q103" i="6" s="1"/>
  <c r="R103" i="6" s="1"/>
  <c r="W103" i="6" a="1"/>
  <c r="W103" i="6" s="1"/>
  <c r="AI103" i="6" a="1"/>
  <c r="AI103" i="6" s="1"/>
  <c r="AK103" i="6" s="1"/>
  <c r="AA103" i="6" a="1"/>
  <c r="AA103" i="6" s="1"/>
  <c r="AA106" i="6" a="1"/>
  <c r="AA106" i="6" s="1"/>
  <c r="W106" i="6" a="1"/>
  <c r="W106" i="6" s="1"/>
  <c r="AI106" i="6" a="1"/>
  <c r="AI106" i="6" s="1"/>
  <c r="AK106" i="6" s="1"/>
  <c r="Q106" i="6" a="1"/>
  <c r="Q106" i="6" s="1"/>
  <c r="R106" i="6" s="1"/>
  <c r="AE106" i="6" a="1"/>
  <c r="AE106" i="6" s="1"/>
  <c r="AI57" i="8" a="1"/>
  <c r="AI57" i="8" s="1"/>
  <c r="AK57" i="8" s="1"/>
  <c r="AA57" i="8" a="1"/>
  <c r="AA57" i="8" s="1"/>
  <c r="W57" i="8" a="1"/>
  <c r="W57" i="8" s="1"/>
  <c r="AE57" i="8" a="1"/>
  <c r="AE57" i="8" s="1"/>
  <c r="Q57" i="8" a="1"/>
  <c r="Q57" i="8" s="1"/>
  <c r="R57" i="8" s="1"/>
  <c r="Q98" i="9" a="1"/>
  <c r="Q98" i="9" s="1"/>
  <c r="R98" i="9" s="1"/>
  <c r="AA98" i="9" a="1"/>
  <c r="AA98" i="9" s="1"/>
  <c r="AI98" i="9" a="1"/>
  <c r="AI98" i="9" s="1"/>
  <c r="AK98" i="9" s="1"/>
  <c r="W98" i="9" a="1"/>
  <c r="W98" i="9" s="1"/>
  <c r="AE98" i="9" a="1"/>
  <c r="AE98" i="9" s="1"/>
  <c r="Q118" i="10" a="1"/>
  <c r="Q118" i="10" s="1"/>
  <c r="R118" i="10" s="1"/>
  <c r="AI118" i="10" a="1"/>
  <c r="AI118" i="10" s="1"/>
  <c r="AK118" i="10" s="1"/>
  <c r="AE118" i="10" a="1"/>
  <c r="AE118" i="10" s="1"/>
  <c r="W118" i="10" a="1"/>
  <c r="W118" i="10" s="1"/>
  <c r="AA118" i="10" a="1"/>
  <c r="AA118" i="10" s="1"/>
  <c r="AI136" i="10" a="1"/>
  <c r="AI136" i="10" s="1"/>
  <c r="AK136" i="10" s="1"/>
  <c r="W136" i="10" a="1"/>
  <c r="W136" i="10" s="1"/>
  <c r="AE136" i="10" a="1"/>
  <c r="AE136" i="10" s="1"/>
  <c r="Q136" i="10" a="1"/>
  <c r="Q136" i="10" s="1"/>
  <c r="R136" i="10" s="1"/>
  <c r="AA136" i="10" a="1"/>
  <c r="AA136" i="10" s="1"/>
  <c r="W157" i="10" a="1"/>
  <c r="W157" i="10" s="1"/>
  <c r="AE157" i="10" a="1"/>
  <c r="AE157" i="10" s="1"/>
  <c r="AA157" i="10" a="1"/>
  <c r="AA157" i="10" s="1"/>
  <c r="Q157" i="10" a="1"/>
  <c r="Q157" i="10" s="1"/>
  <c r="R157" i="10" s="1"/>
  <c r="AI157" i="10" a="1"/>
  <c r="AI157" i="10" s="1"/>
  <c r="AK157" i="10" s="1"/>
  <c r="AI69" i="6" a="1"/>
  <c r="AI69" i="6" s="1"/>
  <c r="AK69" i="6" s="1"/>
  <c r="AA69" i="6" a="1"/>
  <c r="AA69" i="6" s="1"/>
  <c r="Q69" i="6" a="1"/>
  <c r="Q69" i="6" s="1"/>
  <c r="R69" i="6" s="1"/>
  <c r="AE69" i="6" a="1"/>
  <c r="AE69" i="6" s="1"/>
  <c r="W69" i="6" a="1"/>
  <c r="W69" i="6" s="1"/>
  <c r="AI175" i="9" a="1"/>
  <c r="AI175" i="9" s="1"/>
  <c r="AK175" i="9" s="1"/>
  <c r="AA175" i="9" a="1"/>
  <c r="AA175" i="9" s="1"/>
  <c r="W175" i="9" a="1"/>
  <c r="W175" i="9" s="1"/>
  <c r="Q175" i="9" a="1"/>
  <c r="Q175" i="9" s="1"/>
  <c r="R175" i="9" s="1"/>
  <c r="AE175" i="9" a="1"/>
  <c r="AE175" i="9" s="1"/>
  <c r="W100" i="8" a="1"/>
  <c r="W100" i="8" s="1"/>
  <c r="Q100" i="8" a="1"/>
  <c r="Q100" i="8" s="1"/>
  <c r="R100" i="8" s="1"/>
  <c r="AI100" i="8" a="1"/>
  <c r="AI100" i="8" s="1"/>
  <c r="AK100" i="8" s="1"/>
  <c r="AA100" i="8" a="1"/>
  <c r="AA100" i="8" s="1"/>
  <c r="AE100" i="8" a="1"/>
  <c r="AE100" i="8" s="1"/>
  <c r="AI58" i="8" a="1"/>
  <c r="AI58" i="8" s="1"/>
  <c r="AK58" i="8" s="1"/>
  <c r="W58" i="8" a="1"/>
  <c r="W58" i="8" s="1"/>
  <c r="AA58" i="8" a="1"/>
  <c r="AA58" i="8" s="1"/>
  <c r="Q58" i="8" a="1"/>
  <c r="Q58" i="8" s="1"/>
  <c r="R58" i="8" s="1"/>
  <c r="AE58" i="8" a="1"/>
  <c r="AE58" i="8" s="1"/>
  <c r="W17" i="10" a="1"/>
  <c r="W17" i="10" s="1"/>
  <c r="AE17" i="10" a="1"/>
  <c r="AE17" i="10" s="1"/>
  <c r="AI17" i="10" a="1"/>
  <c r="AI17" i="10" s="1"/>
  <c r="AK17" i="10" s="1"/>
  <c r="Q17" i="10" a="1"/>
  <c r="Q17" i="10" s="1"/>
  <c r="R17" i="10" s="1"/>
  <c r="AA17" i="10" a="1"/>
  <c r="AA17" i="10" s="1"/>
  <c r="AE98" i="10" a="1"/>
  <c r="AE98" i="10" s="1"/>
  <c r="W98" i="10" a="1"/>
  <c r="W98" i="10" s="1"/>
  <c r="Q98" i="10" a="1"/>
  <c r="Q98" i="10" s="1"/>
  <c r="R98" i="10" s="1"/>
  <c r="AA98" i="10" a="1"/>
  <c r="AA98" i="10" s="1"/>
  <c r="AI98" i="10" a="1"/>
  <c r="AI98" i="10" s="1"/>
  <c r="AK98" i="10" s="1"/>
  <c r="AE180" i="10" a="1"/>
  <c r="AE180" i="10" s="1"/>
  <c r="Q180" i="10" a="1"/>
  <c r="Q180" i="10" s="1"/>
  <c r="R180" i="10" s="1"/>
  <c r="AA180" i="10" a="1"/>
  <c r="AA180" i="10" s="1"/>
  <c r="AI180" i="10" a="1"/>
  <c r="AI180" i="10" s="1"/>
  <c r="AK180" i="10" s="1"/>
  <c r="W180" i="10" a="1"/>
  <c r="W180" i="10" s="1"/>
  <c r="AA82" i="6" a="1"/>
  <c r="AA82" i="6" s="1"/>
  <c r="Q82" i="6" a="1"/>
  <c r="Q82" i="6" s="1"/>
  <c r="R82" i="6" s="1"/>
  <c r="AE82" i="6" a="1"/>
  <c r="AE82" i="6" s="1"/>
  <c r="W82" i="6" a="1"/>
  <c r="W82" i="6" s="1"/>
  <c r="AI82" i="6" a="1"/>
  <c r="AI82" i="6" s="1"/>
  <c r="AK82" i="6" s="1"/>
  <c r="AE48" i="6" a="1"/>
  <c r="AE48" i="6" s="1"/>
  <c r="AI48" i="6" a="1"/>
  <c r="AI48" i="6" s="1"/>
  <c r="AK48" i="6" s="1"/>
  <c r="AA48" i="6" a="1"/>
  <c r="AA48" i="6" s="1"/>
  <c r="Q48" i="6" a="1"/>
  <c r="Q48" i="6" s="1"/>
  <c r="R48" i="6" s="1"/>
  <c r="W48" i="6" a="1"/>
  <c r="W48" i="6" s="1"/>
  <c r="AI98" i="8" a="1"/>
  <c r="AI98" i="8" s="1"/>
  <c r="AK98" i="8" s="1"/>
  <c r="W98" i="8" a="1"/>
  <c r="W98" i="8" s="1"/>
  <c r="Q98" i="8" a="1"/>
  <c r="Q98" i="8" s="1"/>
  <c r="R98" i="8" s="1"/>
  <c r="AA98" i="8" a="1"/>
  <c r="AA98" i="8" s="1"/>
  <c r="AE98" i="8" a="1"/>
  <c r="AE98" i="8" s="1"/>
  <c r="AI95" i="9" a="1"/>
  <c r="AI95" i="9" s="1"/>
  <c r="AK95" i="9" s="1"/>
  <c r="AE95" i="9" a="1"/>
  <c r="AE95" i="9" s="1"/>
  <c r="AA95" i="9" a="1"/>
  <c r="AA95" i="9" s="1"/>
  <c r="W95" i="9" a="1"/>
  <c r="W95" i="9" s="1"/>
  <c r="Q95" i="9" a="1"/>
  <c r="Q95" i="9" s="1"/>
  <c r="R95" i="9" s="1"/>
  <c r="AI86" i="10" a="1"/>
  <c r="AI86" i="10" s="1"/>
  <c r="AK86" i="10" s="1"/>
  <c r="AA86" i="10" a="1"/>
  <c r="AA86" i="10" s="1"/>
  <c r="AE86" i="10" a="1"/>
  <c r="AE86" i="10" s="1"/>
  <c r="Q86" i="10" a="1"/>
  <c r="Q86" i="10" s="1"/>
  <c r="R86" i="10" s="1"/>
  <c r="W86" i="10" a="1"/>
  <c r="W86" i="10" s="1"/>
  <c r="W77" i="10" a="1"/>
  <c r="W77" i="10" s="1"/>
  <c r="AI77" i="10" a="1"/>
  <c r="AI77" i="10" s="1"/>
  <c r="AK77" i="10" s="1"/>
  <c r="AE77" i="10" a="1"/>
  <c r="AE77" i="10" s="1"/>
  <c r="Q77" i="10" a="1"/>
  <c r="Q77" i="10" s="1"/>
  <c r="R77" i="10" s="1"/>
  <c r="AA77" i="10" a="1"/>
  <c r="AA77" i="10" s="1"/>
  <c r="AA71" i="10" a="1"/>
  <c r="AA71" i="10" s="1"/>
  <c r="Q71" i="10" a="1"/>
  <c r="Q71" i="10" s="1"/>
  <c r="R71" i="10" s="1"/>
  <c r="AE71" i="10" a="1"/>
  <c r="AE71" i="10" s="1"/>
  <c r="W71" i="10" a="1"/>
  <c r="W71" i="10" s="1"/>
  <c r="AI71" i="10" a="1"/>
  <c r="AI71" i="10" s="1"/>
  <c r="AK71" i="10" s="1"/>
  <c r="AE93" i="6" a="1"/>
  <c r="AE93" i="6" s="1"/>
  <c r="AI93" i="6" a="1"/>
  <c r="AI93" i="6" s="1"/>
  <c r="AK93" i="6" s="1"/>
  <c r="AA93" i="6" a="1"/>
  <c r="AA93" i="6" s="1"/>
  <c r="Q93" i="6" a="1"/>
  <c r="Q93" i="6" s="1"/>
  <c r="R93" i="6" s="1"/>
  <c r="W93" i="6" a="1"/>
  <c r="W93" i="6" s="1"/>
  <c r="AE104" i="6" a="1"/>
  <c r="AE104" i="6" s="1"/>
  <c r="Q104" i="6" a="1"/>
  <c r="Q104" i="6" s="1"/>
  <c r="R104" i="6" s="1"/>
  <c r="AI104" i="6" a="1"/>
  <c r="AI104" i="6" s="1"/>
  <c r="AK104" i="6" s="1"/>
  <c r="AA104" i="6" a="1"/>
  <c r="AA104" i="6" s="1"/>
  <c r="W104" i="6" a="1"/>
  <c r="W104" i="6" s="1"/>
  <c r="AA2" i="8" a="1"/>
  <c r="AA2" i="8" s="1"/>
  <c r="AE2" i="8" a="1"/>
  <c r="AE2" i="8" s="1"/>
  <c r="Q2" i="8" a="1"/>
  <c r="Q2" i="8" s="1"/>
  <c r="W2" i="8" a="1"/>
  <c r="W2" i="8" s="1"/>
  <c r="AI2" i="8" a="1"/>
  <c r="AI2" i="8" s="1"/>
  <c r="AI38" i="11" a="1"/>
  <c r="AI38" i="11" s="1"/>
  <c r="AK38" i="11" s="1"/>
  <c r="AA38" i="11" a="1"/>
  <c r="AA38" i="11" s="1"/>
  <c r="AE38" i="11" a="1"/>
  <c r="AE38" i="11" s="1"/>
  <c r="Q38" i="11" a="1"/>
  <c r="Q38" i="11" s="1"/>
  <c r="R38" i="11" s="1"/>
  <c r="W38" i="11" a="1"/>
  <c r="W38" i="11" s="1"/>
  <c r="AI68" i="9" a="1"/>
  <c r="AI68" i="9" s="1"/>
  <c r="AK68" i="9" s="1"/>
  <c r="W68" i="9" a="1"/>
  <c r="W68" i="9" s="1"/>
  <c r="AE68" i="9" a="1"/>
  <c r="AE68" i="9" s="1"/>
  <c r="AA68" i="9" a="1"/>
  <c r="AA68" i="9" s="1"/>
  <c r="Q68" i="9" a="1"/>
  <c r="Q68" i="9" s="1"/>
  <c r="R68" i="9" s="1"/>
  <c r="Q97" i="10" a="1"/>
  <c r="Q97" i="10" s="1"/>
  <c r="R97" i="10" s="1"/>
  <c r="AA97" i="10" a="1"/>
  <c r="AA97" i="10" s="1"/>
  <c r="AI97" i="10" a="1"/>
  <c r="AI97" i="10" s="1"/>
  <c r="AK97" i="10" s="1"/>
  <c r="W97" i="10" a="1"/>
  <c r="W97" i="10" s="1"/>
  <c r="AE97" i="10" a="1"/>
  <c r="AE97" i="10" s="1"/>
  <c r="Q61" i="10" a="1"/>
  <c r="Q61" i="10" s="1"/>
  <c r="R61" i="10" s="1"/>
  <c r="AI61" i="10" a="1"/>
  <c r="AI61" i="10" s="1"/>
  <c r="AK61" i="10" s="1"/>
  <c r="W61" i="10" a="1"/>
  <c r="W61" i="10" s="1"/>
  <c r="AE61" i="10" a="1"/>
  <c r="AE61" i="10" s="1"/>
  <c r="AA61" i="10" a="1"/>
  <c r="AA61" i="10" s="1"/>
  <c r="W6" i="10" a="1"/>
  <c r="W6" i="10" s="1"/>
  <c r="AE6" i="10" a="1"/>
  <c r="AE6" i="10" s="1"/>
  <c r="Q6" i="10" a="1"/>
  <c r="Q6" i="10" s="1"/>
  <c r="R6" i="10" s="1"/>
  <c r="AI6" i="10" a="1"/>
  <c r="AI6" i="10" s="1"/>
  <c r="AA6" i="10" a="1"/>
  <c r="AA6" i="10" s="1"/>
  <c r="AI24" i="6" a="1"/>
  <c r="AI24" i="6" s="1"/>
  <c r="AK24" i="6" s="1"/>
  <c r="AA24" i="6" a="1"/>
  <c r="AA24" i="6" s="1"/>
  <c r="Q24" i="6" a="1"/>
  <c r="Q24" i="6" s="1"/>
  <c r="R24" i="6" s="1"/>
  <c r="AE24" i="6" a="1"/>
  <c r="AE24" i="6" s="1"/>
  <c r="W24" i="6" a="1"/>
  <c r="W24" i="6" s="1"/>
  <c r="AA139" i="6" a="1"/>
  <c r="AA139" i="6" s="1"/>
  <c r="Q139" i="6" a="1"/>
  <c r="Q139" i="6" s="1"/>
  <c r="R139" i="6" s="1"/>
  <c r="AI139" i="6" a="1"/>
  <c r="AI139" i="6" s="1"/>
  <c r="AK139" i="6" s="1"/>
  <c r="AE139" i="6" a="1"/>
  <c r="AE139" i="6" s="1"/>
  <c r="W139" i="6" a="1"/>
  <c r="W139" i="6" s="1"/>
  <c r="Q28" i="9" a="1"/>
  <c r="Q28" i="9" s="1"/>
  <c r="R28" i="9" s="1"/>
  <c r="AA28" i="9" a="1"/>
  <c r="AA28" i="9" s="1"/>
  <c r="AE28" i="9" a="1"/>
  <c r="AE28" i="9" s="1"/>
  <c r="AI28" i="9" a="1"/>
  <c r="AI28" i="9" s="1"/>
  <c r="AK28" i="9" s="1"/>
  <c r="W28" i="9" a="1"/>
  <c r="W28" i="9" s="1"/>
  <c r="AA171" i="9" a="1"/>
  <c r="AA171" i="9" s="1"/>
  <c r="Q171" i="9" a="1"/>
  <c r="Q171" i="9" s="1"/>
  <c r="R171" i="9" s="1"/>
  <c r="AI171" i="9" a="1"/>
  <c r="AI171" i="9" s="1"/>
  <c r="AK171" i="9" s="1"/>
  <c r="W171" i="9" a="1"/>
  <c r="W171" i="9" s="1"/>
  <c r="AE171" i="9" a="1"/>
  <c r="AE171" i="9" s="1"/>
  <c r="Q126" i="8" a="1"/>
  <c r="Q126" i="8" s="1"/>
  <c r="R126" i="8" s="1"/>
  <c r="W126" i="8" a="1"/>
  <c r="W126" i="8" s="1"/>
  <c r="AA126" i="8" a="1"/>
  <c r="AA126" i="8" s="1"/>
  <c r="AE126" i="8" a="1"/>
  <c r="AE126" i="8" s="1"/>
  <c r="AI126" i="8" a="1"/>
  <c r="AI126" i="8" s="1"/>
  <c r="AK126" i="8" s="1"/>
  <c r="AA63" i="8" a="1"/>
  <c r="AA63" i="8" s="1"/>
  <c r="AE63" i="8" a="1"/>
  <c r="AE63" i="8" s="1"/>
  <c r="W63" i="8" a="1"/>
  <c r="W63" i="8" s="1"/>
  <c r="AI63" i="8" a="1"/>
  <c r="AI63" i="8" s="1"/>
  <c r="AK63" i="8" s="1"/>
  <c r="Q63" i="8" a="1"/>
  <c r="Q63" i="8" s="1"/>
  <c r="R63" i="8" s="1"/>
  <c r="AI91" i="11" a="1"/>
  <c r="AI91" i="11" s="1"/>
  <c r="AK91" i="11" s="1"/>
  <c r="AA91" i="11" a="1"/>
  <c r="AA91" i="11" s="1"/>
  <c r="Q91" i="11" a="1"/>
  <c r="Q91" i="11" s="1"/>
  <c r="R91" i="11" s="1"/>
  <c r="AE91" i="11" a="1"/>
  <c r="AE91" i="11" s="1"/>
  <c r="W91" i="11" a="1"/>
  <c r="W91" i="11" s="1"/>
  <c r="AE96" i="9" a="1"/>
  <c r="AE96" i="9" s="1"/>
  <c r="Q96" i="9" a="1"/>
  <c r="Q96" i="9" s="1"/>
  <c r="R96" i="9" s="1"/>
  <c r="W96" i="9" a="1"/>
  <c r="W96" i="9" s="1"/>
  <c r="AI96" i="9" a="1"/>
  <c r="AI96" i="9" s="1"/>
  <c r="AK96" i="9" s="1"/>
  <c r="AA96" i="9" a="1"/>
  <c r="AA96" i="9" s="1"/>
  <c r="AA9" i="11" a="1"/>
  <c r="AA9" i="11" s="1"/>
  <c r="Q9" i="11" a="1"/>
  <c r="Q9" i="11" s="1"/>
  <c r="R9" i="11" s="1"/>
  <c r="W9" i="11" a="1"/>
  <c r="W9" i="11" s="1"/>
  <c r="AI9" i="11" a="1"/>
  <c r="AI9" i="11" s="1"/>
  <c r="AK9" i="11" s="1"/>
  <c r="AE9" i="11" a="1"/>
  <c r="AE9" i="11" s="1"/>
  <c r="W136" i="8" a="1"/>
  <c r="W136" i="8" s="1"/>
  <c r="AI136" i="8" a="1"/>
  <c r="AI136" i="8" s="1"/>
  <c r="AK136" i="8" s="1"/>
  <c r="AA136" i="8" a="1"/>
  <c r="AA136" i="8" s="1"/>
  <c r="AE136" i="8" a="1"/>
  <c r="AE136" i="8" s="1"/>
  <c r="Q136" i="8" a="1"/>
  <c r="Q136" i="8" s="1"/>
  <c r="R136" i="8" s="1"/>
  <c r="AE133" i="8" a="1"/>
  <c r="AE133" i="8" s="1"/>
  <c r="AI133" i="8" a="1"/>
  <c r="AI133" i="8" s="1"/>
  <c r="AK133" i="8" s="1"/>
  <c r="AA133" i="8" a="1"/>
  <c r="AA133" i="8" s="1"/>
  <c r="W133" i="8" a="1"/>
  <c r="W133" i="8" s="1"/>
  <c r="Q133" i="8" a="1"/>
  <c r="Q133" i="8" s="1"/>
  <c r="R133" i="8" s="1"/>
  <c r="AA158" i="9" a="1"/>
  <c r="AA158" i="9" s="1"/>
  <c r="AE158" i="9" a="1"/>
  <c r="AE158" i="9" s="1"/>
  <c r="AI158" i="9" a="1"/>
  <c r="AI158" i="9" s="1"/>
  <c r="AK158" i="9" s="1"/>
  <c r="Q158" i="9" a="1"/>
  <c r="Q158" i="9" s="1"/>
  <c r="R158" i="9" s="1"/>
  <c r="W158" i="9" a="1"/>
  <c r="W158" i="9" s="1"/>
  <c r="Q88" i="8" a="1"/>
  <c r="Q88" i="8" s="1"/>
  <c r="R88" i="8" s="1"/>
  <c r="AE88" i="8" a="1"/>
  <c r="AE88" i="8" s="1"/>
  <c r="AI88" i="8" a="1"/>
  <c r="AI88" i="8" s="1"/>
  <c r="AK88" i="8" s="1"/>
  <c r="W88" i="8" a="1"/>
  <c r="W88" i="8" s="1"/>
  <c r="AA88" i="8" a="1"/>
  <c r="AA88" i="8" s="1"/>
  <c r="AI144" i="8" a="1"/>
  <c r="AI144" i="8" s="1"/>
  <c r="AK144" i="8" s="1"/>
  <c r="Q144" i="8" a="1"/>
  <c r="Q144" i="8" s="1"/>
  <c r="R144" i="8" s="1"/>
  <c r="AE144" i="8" a="1"/>
  <c r="AE144" i="8" s="1"/>
  <c r="W144" i="8" a="1"/>
  <c r="W144" i="8" s="1"/>
  <c r="AA144" i="8" a="1"/>
  <c r="AA144" i="8" s="1"/>
  <c r="AA67" i="8" a="1"/>
  <c r="AA67" i="8" s="1"/>
  <c r="AI67" i="8" a="1"/>
  <c r="AI67" i="8" s="1"/>
  <c r="AK67" i="8" s="1"/>
  <c r="Q67" i="8" a="1"/>
  <c r="Q67" i="8" s="1"/>
  <c r="R67" i="8" s="1"/>
  <c r="W67" i="8" a="1"/>
  <c r="W67" i="8" s="1"/>
  <c r="AE67" i="8" a="1"/>
  <c r="AE67" i="8" s="1"/>
  <c r="W15" i="8" a="1"/>
  <c r="W15" i="8" s="1"/>
  <c r="AA15" i="8" a="1"/>
  <c r="AA15" i="8" s="1"/>
  <c r="AI15" i="8" a="1"/>
  <c r="AI15" i="8" s="1"/>
  <c r="AK15" i="8" s="1"/>
  <c r="AE15" i="8" a="1"/>
  <c r="AE15" i="8" s="1"/>
  <c r="Q15" i="8" a="1"/>
  <c r="Q15" i="8" s="1"/>
  <c r="R15" i="8" s="1"/>
  <c r="Q84" i="8" a="1"/>
  <c r="Q84" i="8" s="1"/>
  <c r="R84" i="8" s="1"/>
  <c r="W84" i="8" a="1"/>
  <c r="W84" i="8" s="1"/>
  <c r="AA84" i="8" a="1"/>
  <c r="AA84" i="8" s="1"/>
  <c r="AE84" i="8" a="1"/>
  <c r="AE84" i="8" s="1"/>
  <c r="AI84" i="8" a="1"/>
  <c r="AI84" i="8" s="1"/>
  <c r="AK84" i="8" s="1"/>
  <c r="W150" i="9" a="1"/>
  <c r="W150" i="9" s="1"/>
  <c r="AE150" i="9" a="1"/>
  <c r="AE150" i="9" s="1"/>
  <c r="Q150" i="9" a="1"/>
  <c r="Q150" i="9" s="1"/>
  <c r="R150" i="9" s="1"/>
  <c r="AA150" i="9" a="1"/>
  <c r="AA150" i="9" s="1"/>
  <c r="AI150" i="9" a="1"/>
  <c r="AI150" i="9" s="1"/>
  <c r="AK150" i="9" s="1"/>
  <c r="W143" i="8" a="1"/>
  <c r="W143" i="8" s="1"/>
  <c r="AI143" i="8" a="1"/>
  <c r="AI143" i="8" s="1"/>
  <c r="AK143" i="8" s="1"/>
  <c r="AE143" i="8" a="1"/>
  <c r="AE143" i="8" s="1"/>
  <c r="Q143" i="8" a="1"/>
  <c r="Q143" i="8" s="1"/>
  <c r="R143" i="8" s="1"/>
  <c r="AA143" i="8" a="1"/>
  <c r="AA143" i="8" s="1"/>
  <c r="AI142" i="11" a="1"/>
  <c r="AI142" i="11" s="1"/>
  <c r="AK142" i="11" s="1"/>
  <c r="Q142" i="11" a="1"/>
  <c r="Q142" i="11" s="1"/>
  <c r="R142" i="11" s="1"/>
  <c r="AA142" i="11" a="1"/>
  <c r="AA142" i="11" s="1"/>
  <c r="W142" i="11" a="1"/>
  <c r="W142" i="11" s="1"/>
  <c r="AE142" i="11" a="1"/>
  <c r="AE142" i="11" s="1"/>
  <c r="W52" i="8" a="1"/>
  <c r="W52" i="8" s="1"/>
  <c r="AA52" i="8" a="1"/>
  <c r="AA52" i="8" s="1"/>
  <c r="AI52" i="8" a="1"/>
  <c r="AI52" i="8" s="1"/>
  <c r="AK52" i="8" s="1"/>
  <c r="Q52" i="8" a="1"/>
  <c r="Q52" i="8" s="1"/>
  <c r="R52" i="8" s="1"/>
  <c r="AE52" i="8" a="1"/>
  <c r="AE52" i="8" s="1"/>
  <c r="W144" i="9" a="1"/>
  <c r="W144" i="9" s="1"/>
  <c r="Q144" i="9" a="1"/>
  <c r="Q144" i="9" s="1"/>
  <c r="R144" i="9" s="1"/>
  <c r="AI144" i="9" a="1"/>
  <c r="AI144" i="9" s="1"/>
  <c r="AK144" i="9" s="1"/>
  <c r="AE144" i="9" a="1"/>
  <c r="AE144" i="9" s="1"/>
  <c r="AA144" i="9" a="1"/>
  <c r="AA144" i="9" s="1"/>
  <c r="AA14" i="9" a="1"/>
  <c r="AA14" i="9" s="1"/>
  <c r="Q14" i="9" a="1"/>
  <c r="Q14" i="9" s="1"/>
  <c r="R14" i="9" s="1"/>
  <c r="AI14" i="9" a="1"/>
  <c r="AI14" i="9" s="1"/>
  <c r="AK14" i="9" s="1"/>
  <c r="AE14" i="9" a="1"/>
  <c r="AE14" i="9" s="1"/>
  <c r="W14" i="9" a="1"/>
  <c r="W14" i="9" s="1"/>
  <c r="AE170" i="9" a="1"/>
  <c r="AE170" i="9" s="1"/>
  <c r="W170" i="9" a="1"/>
  <c r="W170" i="9" s="1"/>
  <c r="AA170" i="9" a="1"/>
  <c r="AA170" i="9" s="1"/>
  <c r="AI170" i="9" a="1"/>
  <c r="AI170" i="9" s="1"/>
  <c r="AK170" i="9" s="1"/>
  <c r="Q170" i="9" a="1"/>
  <c r="Q170" i="9" s="1"/>
  <c r="R170" i="9" s="1"/>
  <c r="AE6" i="9" a="1"/>
  <c r="AE6" i="9" s="1"/>
  <c r="W6" i="9" a="1"/>
  <c r="W6" i="9" s="1"/>
  <c r="Q6" i="9" a="1"/>
  <c r="Q6" i="9" s="1"/>
  <c r="R6" i="9" s="1"/>
  <c r="AI6" i="9" a="1"/>
  <c r="AI6" i="9" s="1"/>
  <c r="AK6" i="9" s="1"/>
  <c r="AA6" i="9" a="1"/>
  <c r="AA6" i="9" s="1"/>
  <c r="AC6" i="9" s="1"/>
  <c r="Q43" i="11" a="1"/>
  <c r="Q43" i="11" s="1"/>
  <c r="R43" i="11" s="1"/>
  <c r="W43" i="11" a="1"/>
  <c r="W43" i="11" s="1"/>
  <c r="AI43" i="11" a="1"/>
  <c r="AI43" i="11" s="1"/>
  <c r="AK43" i="11" s="1"/>
  <c r="AE43" i="11" a="1"/>
  <c r="AE43" i="11" s="1"/>
  <c r="AA43" i="11" a="1"/>
  <c r="AA43" i="11" s="1"/>
  <c r="AI105" i="11" a="1"/>
  <c r="AI105" i="11" s="1"/>
  <c r="AK105" i="11" s="1"/>
  <c r="AA105" i="11" a="1"/>
  <c r="AA105" i="11" s="1"/>
  <c r="Q105" i="11" a="1"/>
  <c r="Q105" i="11" s="1"/>
  <c r="R105" i="11" s="1"/>
  <c r="W105" i="11" a="1"/>
  <c r="W105" i="11" s="1"/>
  <c r="AE105" i="11" a="1"/>
  <c r="AE105" i="11" s="1"/>
  <c r="AE121" i="11" a="1"/>
  <c r="AE121" i="11" s="1"/>
  <c r="AI121" i="11" a="1"/>
  <c r="AI121" i="11" s="1"/>
  <c r="AK121" i="11" s="1"/>
  <c r="W121" i="11" a="1"/>
  <c r="W121" i="11" s="1"/>
  <c r="AA121" i="11" a="1"/>
  <c r="AA121" i="11" s="1"/>
  <c r="Q121" i="11" a="1"/>
  <c r="Q121" i="11" s="1"/>
  <c r="R121" i="11" s="1"/>
  <c r="Q148" i="8" a="1"/>
  <c r="Q148" i="8" s="1"/>
  <c r="R148" i="8" s="1"/>
  <c r="AA148" i="8" a="1"/>
  <c r="AA148" i="8" s="1"/>
  <c r="W148" i="8" a="1"/>
  <c r="W148" i="8" s="1"/>
  <c r="AI148" i="8" a="1"/>
  <c r="AI148" i="8" s="1"/>
  <c r="AK148" i="8" s="1"/>
  <c r="AE148" i="8" a="1"/>
  <c r="AE148" i="8" s="1"/>
  <c r="AI43" i="9" a="1"/>
  <c r="AI43" i="9" s="1"/>
  <c r="AK43" i="9" s="1"/>
  <c r="AA43" i="9" a="1"/>
  <c r="AA43" i="9" s="1"/>
  <c r="AE43" i="9" a="1"/>
  <c r="AE43" i="9" s="1"/>
  <c r="Q43" i="9" a="1"/>
  <c r="Q43" i="9" s="1"/>
  <c r="R43" i="9" s="1"/>
  <c r="W43" i="9" a="1"/>
  <c r="W43" i="9" s="1"/>
  <c r="Q51" i="11" a="1"/>
  <c r="Q51" i="11" s="1"/>
  <c r="R51" i="11" s="1"/>
  <c r="W51" i="11" a="1"/>
  <c r="W51" i="11" s="1"/>
  <c r="AE51" i="11" a="1"/>
  <c r="AE51" i="11" s="1"/>
  <c r="AI51" i="11" a="1"/>
  <c r="AI51" i="11" s="1"/>
  <c r="AK51" i="11" s="1"/>
  <c r="AA51" i="11" a="1"/>
  <c r="AA51" i="11" s="1"/>
  <c r="AI152" i="9" a="1"/>
  <c r="AI152" i="9" s="1"/>
  <c r="AK152" i="9" s="1"/>
  <c r="AA152" i="9" a="1"/>
  <c r="AA152" i="9" s="1"/>
  <c r="AE152" i="9" a="1"/>
  <c r="AE152" i="9" s="1"/>
  <c r="Q152" i="9" a="1"/>
  <c r="Q152" i="9" s="1"/>
  <c r="R152" i="9" s="1"/>
  <c r="W152" i="9" a="1"/>
  <c r="W152" i="9" s="1"/>
  <c r="O74" i="8"/>
  <c r="AJ74" i="8"/>
  <c r="AB74" i="8"/>
  <c r="AC74" i="8" s="1"/>
  <c r="AF74" i="8"/>
  <c r="AG74" i="8" s="1"/>
  <c r="X74" i="8"/>
  <c r="Y74" i="8" s="1"/>
  <c r="AE116" i="8" a="1"/>
  <c r="AE116" i="8" s="1"/>
  <c r="AA116" i="8" a="1"/>
  <c r="AA116" i="8" s="1"/>
  <c r="AI116" i="8" a="1"/>
  <c r="AI116" i="8" s="1"/>
  <c r="AK116" i="8" s="1"/>
  <c r="W116" i="8" a="1"/>
  <c r="W116" i="8" s="1"/>
  <c r="Q116" i="8" a="1"/>
  <c r="Q116" i="8" s="1"/>
  <c r="R116" i="8" s="1"/>
  <c r="AA123" i="9" a="1"/>
  <c r="AA123" i="9" s="1"/>
  <c r="Q123" i="9" a="1"/>
  <c r="Q123" i="9" s="1"/>
  <c r="R123" i="9" s="1"/>
  <c r="AI123" i="9" a="1"/>
  <c r="AI123" i="9" s="1"/>
  <c r="AK123" i="9" s="1"/>
  <c r="AE123" i="9" a="1"/>
  <c r="AE123" i="9" s="1"/>
  <c r="W123" i="9" a="1"/>
  <c r="W123" i="9" s="1"/>
  <c r="AA36" i="11" a="1"/>
  <c r="AA36" i="11" s="1"/>
  <c r="W36" i="11" a="1"/>
  <c r="W36" i="11" s="1"/>
  <c r="AE36" i="11" a="1"/>
  <c r="AE36" i="11" s="1"/>
  <c r="AI36" i="11" a="1"/>
  <c r="AI36" i="11" s="1"/>
  <c r="AK36" i="11" s="1"/>
  <c r="Q36" i="11" a="1"/>
  <c r="Q36" i="11" s="1"/>
  <c r="R36" i="11" s="1"/>
  <c r="AE140" i="8" a="1"/>
  <c r="AE140" i="8" s="1"/>
  <c r="W140" i="8" a="1"/>
  <c r="W140" i="8" s="1"/>
  <c r="AA140" i="8" a="1"/>
  <c r="AA140" i="8" s="1"/>
  <c r="Q140" i="8" a="1"/>
  <c r="Q140" i="8" s="1"/>
  <c r="R140" i="8" s="1"/>
  <c r="AI140" i="8" a="1"/>
  <c r="AI140" i="8" s="1"/>
  <c r="AK140" i="8" s="1"/>
  <c r="W44" i="9" a="1"/>
  <c r="W44" i="9" s="1"/>
  <c r="Q44" i="9" a="1"/>
  <c r="Q44" i="9" s="1"/>
  <c r="R44" i="9" s="1"/>
  <c r="AE44" i="9" a="1"/>
  <c r="AE44" i="9" s="1"/>
  <c r="AA44" i="9" a="1"/>
  <c r="AA44" i="9" s="1"/>
  <c r="AI44" i="9" a="1"/>
  <c r="AI44" i="9" s="1"/>
  <c r="AK44" i="9" s="1"/>
  <c r="AE85" i="9" a="1"/>
  <c r="AE85" i="9" s="1"/>
  <c r="Q85" i="9" a="1"/>
  <c r="Q85" i="9" s="1"/>
  <c r="R85" i="9" s="1"/>
  <c r="AI85" i="9" a="1"/>
  <c r="AI85" i="9" s="1"/>
  <c r="AK85" i="9" s="1"/>
  <c r="W85" i="9" a="1"/>
  <c r="W85" i="9" s="1"/>
  <c r="AA85" i="9" a="1"/>
  <c r="AA85" i="9" s="1"/>
  <c r="Q146" i="8" a="1"/>
  <c r="Q146" i="8" s="1"/>
  <c r="R146" i="8" s="1"/>
  <c r="AI146" i="8" a="1"/>
  <c r="AI146" i="8" s="1"/>
  <c r="AK146" i="8" s="1"/>
  <c r="AE146" i="8" a="1"/>
  <c r="AE146" i="8" s="1"/>
  <c r="W146" i="8" a="1"/>
  <c r="W146" i="8" s="1"/>
  <c r="AA146" i="8" a="1"/>
  <c r="AA146" i="8" s="1"/>
  <c r="AE18" i="9" a="1"/>
  <c r="AE18" i="9" s="1"/>
  <c r="W18" i="9" a="1"/>
  <c r="W18" i="9" s="1"/>
  <c r="AI18" i="9" a="1"/>
  <c r="AI18" i="9" s="1"/>
  <c r="AK18" i="9" s="1"/>
  <c r="AA18" i="9" a="1"/>
  <c r="AA18" i="9" s="1"/>
  <c r="Q18" i="9" a="1"/>
  <c r="Q18" i="9" s="1"/>
  <c r="R18" i="9" s="1"/>
  <c r="Q103" i="8" a="1"/>
  <c r="Q103" i="8" s="1"/>
  <c r="R103" i="8" s="1"/>
  <c r="AI103" i="8" a="1"/>
  <c r="AI103" i="8" s="1"/>
  <c r="AK103" i="8" s="1"/>
  <c r="AA103" i="8" a="1"/>
  <c r="AA103" i="8" s="1"/>
  <c r="AE103" i="8" a="1"/>
  <c r="AE103" i="8" s="1"/>
  <c r="W103" i="8" a="1"/>
  <c r="W103" i="8" s="1"/>
  <c r="AI116" i="9" a="1"/>
  <c r="AI116" i="9" s="1"/>
  <c r="AK116" i="9" s="1"/>
  <c r="AA116" i="9" a="1"/>
  <c r="AA116" i="9" s="1"/>
  <c r="Q116" i="9" a="1"/>
  <c r="Q116" i="9" s="1"/>
  <c r="R116" i="9" s="1"/>
  <c r="W116" i="9" a="1"/>
  <c r="W116" i="9" s="1"/>
  <c r="AE116" i="9" a="1"/>
  <c r="AE116" i="9" s="1"/>
  <c r="W50" i="11" a="1"/>
  <c r="W50" i="11" s="1"/>
  <c r="AI50" i="11" a="1"/>
  <c r="AI50" i="11" s="1"/>
  <c r="AK50" i="11" s="1"/>
  <c r="AA50" i="11" a="1"/>
  <c r="AA50" i="11" s="1"/>
  <c r="AE50" i="11" a="1"/>
  <c r="AE50" i="11" s="1"/>
  <c r="Q50" i="11" a="1"/>
  <c r="Q50" i="11" s="1"/>
  <c r="R50" i="11" s="1"/>
  <c r="X130" i="11"/>
  <c r="Y130" i="11" s="1"/>
  <c r="AB130" i="11"/>
  <c r="AC130" i="11" s="1"/>
  <c r="AF130" i="11"/>
  <c r="AG130" i="11" s="1"/>
  <c r="AJ130" i="11"/>
  <c r="AJ23" i="9"/>
  <c r="AF23" i="9"/>
  <c r="AG23" i="9" s="1"/>
  <c r="AB12" i="11"/>
  <c r="AC12" i="11" s="1"/>
  <c r="AJ12" i="11"/>
  <c r="X12" i="11"/>
  <c r="Y12" i="11" s="1"/>
  <c r="AF12" i="11"/>
  <c r="AG12" i="11" s="1"/>
  <c r="AJ109" i="8"/>
  <c r="AB109" i="8"/>
  <c r="AC109" i="8" s="1"/>
  <c r="X109" i="8"/>
  <c r="Y109" i="8" s="1"/>
  <c r="AF109" i="8"/>
  <c r="AG109" i="8" s="1"/>
  <c r="X35" i="11"/>
  <c r="Y35" i="11" s="1"/>
  <c r="AJ35" i="11"/>
  <c r="AF35" i="11"/>
  <c r="AG35" i="11" s="1"/>
  <c r="AB35" i="11"/>
  <c r="AC35" i="11" s="1"/>
  <c r="AF100" i="9"/>
  <c r="AG100" i="9" s="1"/>
  <c r="AJ100" i="9"/>
  <c r="X100" i="9"/>
  <c r="Y100" i="9" s="1"/>
  <c r="AB100" i="9"/>
  <c r="AC100" i="9" s="1"/>
  <c r="AB7" i="8"/>
  <c r="AF7" i="8"/>
  <c r="X7" i="8"/>
  <c r="X38" i="9"/>
  <c r="Y38" i="9" s="1"/>
  <c r="AB38" i="9"/>
  <c r="AC38" i="9" s="1"/>
  <c r="AF38" i="9"/>
  <c r="AG38" i="9" s="1"/>
  <c r="AJ38" i="9"/>
  <c r="AJ104" i="6"/>
  <c r="AB104" i="6"/>
  <c r="AC104" i="6" s="1"/>
  <c r="AF104" i="6"/>
  <c r="AG104" i="6" s="1"/>
  <c r="X104" i="6"/>
  <c r="Y104" i="6" s="1"/>
  <c r="AB93" i="10"/>
  <c r="AC93" i="10" s="1"/>
  <c r="AF93" i="10"/>
  <c r="AG93" i="10" s="1"/>
  <c r="AJ93" i="10"/>
  <c r="X93" i="10"/>
  <c r="Y93" i="10" s="1"/>
  <c r="AB157" i="8"/>
  <c r="AC157" i="8" s="1"/>
  <c r="AJ157" i="8"/>
  <c r="X157" i="8"/>
  <c r="Y157" i="8" s="1"/>
  <c r="X114" i="8"/>
  <c r="Y114" i="8" s="1"/>
  <c r="AJ114" i="8"/>
  <c r="AF114" i="8"/>
  <c r="AG114" i="8" s="1"/>
  <c r="AB114" i="8"/>
  <c r="AC114" i="8" s="1"/>
  <c r="AJ51" i="8"/>
  <c r="X51" i="8"/>
  <c r="Y51" i="8" s="1"/>
  <c r="AF51" i="8"/>
  <c r="AG51" i="8" s="1"/>
  <c r="AB51" i="8"/>
  <c r="AC51" i="8" s="1"/>
  <c r="X78" i="11"/>
  <c r="Y78" i="11" s="1"/>
  <c r="AJ78" i="11"/>
  <c r="AB78" i="11"/>
  <c r="AC78" i="11" s="1"/>
  <c r="AF78" i="11"/>
  <c r="AG78" i="11" s="1"/>
  <c r="AJ151" i="10"/>
  <c r="AF151" i="10"/>
  <c r="AG151" i="10" s="1"/>
  <c r="AB151" i="10"/>
  <c r="AC151" i="10" s="1"/>
  <c r="X151" i="10"/>
  <c r="Y151" i="10" s="1"/>
  <c r="AF78" i="8"/>
  <c r="AG78" i="8" s="1"/>
  <c r="AF105" i="6"/>
  <c r="AG105" i="6" s="1"/>
  <c r="AB105" i="6"/>
  <c r="AC105" i="6" s="1"/>
  <c r="X105" i="6"/>
  <c r="Y105" i="6" s="1"/>
  <c r="AJ105" i="6"/>
  <c r="X113" i="8"/>
  <c r="Y113" i="8" s="1"/>
  <c r="AJ13" i="10"/>
  <c r="AJ98" i="6"/>
  <c r="AB11" i="9"/>
  <c r="AC11" i="9" s="1"/>
  <c r="X124" i="9"/>
  <c r="Y124" i="9" s="1"/>
  <c r="X11" i="11"/>
  <c r="Y11" i="11" s="1"/>
  <c r="AF146" i="11"/>
  <c r="AG146" i="11" s="1"/>
  <c r="AF57" i="11"/>
  <c r="AG57" i="11" s="1"/>
  <c r="AJ170" i="10"/>
  <c r="AF133" i="11"/>
  <c r="AG133" i="11" s="1"/>
  <c r="AF45" i="6"/>
  <c r="AG45" i="6" s="1"/>
  <c r="AB120" i="8"/>
  <c r="AC120" i="8" s="1"/>
  <c r="X120" i="8"/>
  <c r="Y120" i="8" s="1"/>
  <c r="AJ120" i="8"/>
  <c r="AF120" i="8"/>
  <c r="AG120" i="8" s="1"/>
  <c r="AF40" i="6"/>
  <c r="AG40" i="6" s="1"/>
  <c r="AJ40" i="6"/>
  <c r="X40" i="6"/>
  <c r="Y40" i="6" s="1"/>
  <c r="AB40" i="6"/>
  <c r="AC40" i="6" s="1"/>
  <c r="AF17" i="10"/>
  <c r="AG17" i="10" s="1"/>
  <c r="AB17" i="10"/>
  <c r="AC17" i="10" s="1"/>
  <c r="X17" i="10"/>
  <c r="Y17" i="10" s="1"/>
  <c r="AJ17" i="10"/>
  <c r="X31" i="11"/>
  <c r="Y31" i="11" s="1"/>
  <c r="AB31" i="11"/>
  <c r="AC31" i="11" s="1"/>
  <c r="AF31" i="11"/>
  <c r="AG31" i="11" s="1"/>
  <c r="AJ31" i="11"/>
  <c r="AF162" i="9"/>
  <c r="AG162" i="9" s="1"/>
  <c r="X162" i="9"/>
  <c r="Y162" i="9" s="1"/>
  <c r="AJ162" i="9"/>
  <c r="AB162" i="9"/>
  <c r="AC162" i="9" s="1"/>
  <c r="AF123" i="6"/>
  <c r="AG123" i="6" s="1"/>
  <c r="X123" i="6"/>
  <c r="Y123" i="6" s="1"/>
  <c r="AB123" i="6"/>
  <c r="AC123" i="6" s="1"/>
  <c r="AJ123" i="6"/>
  <c r="AJ9" i="10"/>
  <c r="X9" i="10"/>
  <c r="Y9" i="10" s="1"/>
  <c r="AB9" i="10"/>
  <c r="AC9" i="10" s="1"/>
  <c r="AF9" i="10"/>
  <c r="AG9" i="10" s="1"/>
  <c r="AJ74" i="10"/>
  <c r="AB74" i="10"/>
  <c r="AC74" i="10" s="1"/>
  <c r="AF74" i="10"/>
  <c r="AG74" i="10" s="1"/>
  <c r="X74" i="10"/>
  <c r="Y74" i="10" s="1"/>
  <c r="X143" i="9"/>
  <c r="Y143" i="9" s="1"/>
  <c r="AF143" i="9"/>
  <c r="AG143" i="9" s="1"/>
  <c r="AJ143" i="9"/>
  <c r="AB143" i="9"/>
  <c r="AC143" i="9" s="1"/>
  <c r="AJ125" i="8"/>
  <c r="AB125" i="8"/>
  <c r="AC125" i="8" s="1"/>
  <c r="AF125" i="8"/>
  <c r="AG125" i="8" s="1"/>
  <c r="X125" i="8"/>
  <c r="Y125" i="8" s="1"/>
  <c r="AB140" i="10"/>
  <c r="AC140" i="10" s="1"/>
  <c r="X140" i="10"/>
  <c r="Y140" i="10" s="1"/>
  <c r="AF140" i="10"/>
  <c r="AG140" i="10" s="1"/>
  <c r="AJ140" i="10"/>
  <c r="AF4" i="10"/>
  <c r="AG4" i="10" s="1"/>
  <c r="AB4" i="10"/>
  <c r="AC4" i="10" s="1"/>
  <c r="X4" i="10"/>
  <c r="Y4" i="10" s="1"/>
  <c r="AJ4" i="10"/>
  <c r="X48" i="6"/>
  <c r="Y48" i="6" s="1"/>
  <c r="AB48" i="6"/>
  <c r="AC48" i="6" s="1"/>
  <c r="AJ48" i="6"/>
  <c r="AF48" i="6"/>
  <c r="AG48" i="6" s="1"/>
  <c r="X9" i="8"/>
  <c r="Y9" i="8" s="1"/>
  <c r="AF9" i="8"/>
  <c r="AG9" i="8" s="1"/>
  <c r="AB9" i="8"/>
  <c r="AC9" i="8" s="1"/>
  <c r="X134" i="10"/>
  <c r="Y134" i="10" s="1"/>
  <c r="AF134" i="10"/>
  <c r="AG134" i="10" s="1"/>
  <c r="AB134" i="10"/>
  <c r="AC134" i="10" s="1"/>
  <c r="AJ134" i="10"/>
  <c r="AB88" i="10"/>
  <c r="AC88" i="10" s="1"/>
  <c r="AJ88" i="10"/>
  <c r="AF88" i="10"/>
  <c r="AG88" i="10" s="1"/>
  <c r="X88" i="10"/>
  <c r="Y88" i="10" s="1"/>
  <c r="X141" i="10"/>
  <c r="Y141" i="10" s="1"/>
  <c r="AF141" i="10"/>
  <c r="AG141" i="10" s="1"/>
  <c r="AB141" i="10"/>
  <c r="AC141" i="10" s="1"/>
  <c r="AJ141" i="10"/>
  <c r="AF79" i="10"/>
  <c r="AG79" i="10" s="1"/>
  <c r="AB79" i="10"/>
  <c r="AC79" i="10" s="1"/>
  <c r="X79" i="10"/>
  <c r="Y79" i="10" s="1"/>
  <c r="AJ79" i="10"/>
  <c r="X80" i="11"/>
  <c r="Y80" i="11" s="1"/>
  <c r="AB80" i="11"/>
  <c r="AC80" i="11" s="1"/>
  <c r="AF80" i="11"/>
  <c r="AG80" i="11" s="1"/>
  <c r="AJ80" i="11"/>
  <c r="AJ42" i="6"/>
  <c r="X42" i="6"/>
  <c r="Y42" i="6" s="1"/>
  <c r="AB42" i="6"/>
  <c r="AC42" i="6" s="1"/>
  <c r="AF42" i="6"/>
  <c r="AG42" i="6" s="1"/>
  <c r="AJ111" i="10"/>
  <c r="AB111" i="10"/>
  <c r="AC111" i="10" s="1"/>
  <c r="AF111" i="10"/>
  <c r="AG111" i="10" s="1"/>
  <c r="X111" i="10"/>
  <c r="Y111" i="10" s="1"/>
  <c r="AB43" i="8"/>
  <c r="AC43" i="8" s="1"/>
  <c r="X43" i="8"/>
  <c r="Y43" i="8" s="1"/>
  <c r="AF43" i="8"/>
  <c r="AG43" i="8" s="1"/>
  <c r="AJ43" i="8"/>
  <c r="AB156" i="10"/>
  <c r="AC156" i="10" s="1"/>
  <c r="AJ156" i="10"/>
  <c r="X156" i="10"/>
  <c r="Y156" i="10" s="1"/>
  <c r="AF156" i="10"/>
  <c r="AG156" i="10" s="1"/>
  <c r="AF133" i="6"/>
  <c r="AG133" i="6" s="1"/>
  <c r="X133" i="6"/>
  <c r="Y133" i="6" s="1"/>
  <c r="AJ133" i="6"/>
  <c r="AB133" i="6"/>
  <c r="AC133" i="6" s="1"/>
  <c r="X57" i="10"/>
  <c r="Y57" i="10" s="1"/>
  <c r="AB57" i="10"/>
  <c r="AC57" i="10" s="1"/>
  <c r="AJ57" i="10"/>
  <c r="AF57" i="10"/>
  <c r="AG57" i="10" s="1"/>
  <c r="AF67" i="6"/>
  <c r="AG67" i="6" s="1"/>
  <c r="X67" i="6"/>
  <c r="Y67" i="6" s="1"/>
  <c r="AJ67" i="6"/>
  <c r="AB67" i="6"/>
  <c r="AC67" i="6" s="1"/>
  <c r="AB22" i="8"/>
  <c r="AC22" i="8" s="1"/>
  <c r="AJ22" i="8"/>
  <c r="X22" i="8"/>
  <c r="Y22" i="8" s="1"/>
  <c r="AF22" i="8"/>
  <c r="AG22" i="8" s="1"/>
  <c r="X78" i="9"/>
  <c r="Y78" i="9" s="1"/>
  <c r="AF78" i="9"/>
  <c r="AG78" i="9" s="1"/>
  <c r="AB78" i="9"/>
  <c r="AC78" i="9" s="1"/>
  <c r="AJ78" i="9"/>
  <c r="AF91" i="8"/>
  <c r="AG91" i="8" s="1"/>
  <c r="X91" i="8"/>
  <c r="Y91" i="8" s="1"/>
  <c r="AB91" i="8"/>
  <c r="AC91" i="8" s="1"/>
  <c r="AJ91" i="8"/>
  <c r="X128" i="8"/>
  <c r="Y128" i="8" s="1"/>
  <c r="AF128" i="8"/>
  <c r="AG128" i="8" s="1"/>
  <c r="AB128" i="8"/>
  <c r="AC128" i="8" s="1"/>
  <c r="AJ128" i="8"/>
  <c r="AJ27" i="10"/>
  <c r="X94" i="8"/>
  <c r="Y94" i="8" s="1"/>
  <c r="AB94" i="8"/>
  <c r="AC94" i="8" s="1"/>
  <c r="AJ94" i="8"/>
  <c r="AF94" i="8"/>
  <c r="AG94" i="8" s="1"/>
  <c r="X26" i="10"/>
  <c r="Y26" i="10" s="1"/>
  <c r="AB26" i="10"/>
  <c r="AC26" i="10" s="1"/>
  <c r="AJ26" i="10"/>
  <c r="AF26" i="10"/>
  <c r="AG26" i="10" s="1"/>
  <c r="X77" i="6"/>
  <c r="Y77" i="6" s="1"/>
  <c r="AJ77" i="6"/>
  <c r="AB77" i="6"/>
  <c r="AC77" i="6" s="1"/>
  <c r="AF77" i="6"/>
  <c r="AG77" i="6" s="1"/>
  <c r="AJ165" i="9"/>
  <c r="AB165" i="9"/>
  <c r="AC165" i="9" s="1"/>
  <c r="X165" i="9"/>
  <c r="Y165" i="9" s="1"/>
  <c r="AF57" i="6"/>
  <c r="AG57" i="6" s="1"/>
  <c r="X57" i="6"/>
  <c r="Y57" i="6" s="1"/>
  <c r="AJ57" i="6"/>
  <c r="AB57" i="6"/>
  <c r="AC57" i="6" s="1"/>
  <c r="AJ62" i="8"/>
  <c r="AB26" i="8"/>
  <c r="AC26" i="8" s="1"/>
  <c r="X26" i="8"/>
  <c r="Y26" i="8" s="1"/>
  <c r="AJ26" i="8"/>
  <c r="AF26" i="8"/>
  <c r="AG26" i="8" s="1"/>
  <c r="AF120" i="11"/>
  <c r="AG120" i="11" s="1"/>
  <c r="AJ120" i="11"/>
  <c r="X120" i="11"/>
  <c r="Y120" i="11" s="1"/>
  <c r="AB120" i="11"/>
  <c r="AC120" i="11" s="1"/>
  <c r="AJ93" i="8"/>
  <c r="AF93" i="8"/>
  <c r="AG93" i="8" s="1"/>
  <c r="X93" i="8"/>
  <c r="Y93" i="8" s="1"/>
  <c r="AB93" i="8"/>
  <c r="AC93" i="8" s="1"/>
  <c r="AF141" i="9"/>
  <c r="AG141" i="9" s="1"/>
  <c r="AB141" i="9"/>
  <c r="AC141" i="9" s="1"/>
  <c r="AJ141" i="9"/>
  <c r="X141" i="9"/>
  <c r="Y141" i="9" s="1"/>
  <c r="AB134" i="9"/>
  <c r="AC134" i="9" s="1"/>
  <c r="X134" i="9"/>
  <c r="Y134" i="9" s="1"/>
  <c r="AJ134" i="9"/>
  <c r="AF134" i="9"/>
  <c r="AG134" i="9" s="1"/>
  <c r="AA26" i="11" a="1"/>
  <c r="AA26" i="11" s="1"/>
  <c r="W26" i="11" a="1"/>
  <c r="W26" i="11" s="1"/>
  <c r="Q26" i="11" a="1"/>
  <c r="Q26" i="11" s="1"/>
  <c r="R26" i="11" s="1"/>
  <c r="AI26" i="11" a="1"/>
  <c r="AI26" i="11" s="1"/>
  <c r="AK26" i="11" s="1"/>
  <c r="AE26" i="11" a="1"/>
  <c r="AE26" i="11" s="1"/>
  <c r="X112" i="9"/>
  <c r="Y112" i="9" s="1"/>
  <c r="AF112" i="9"/>
  <c r="AG112" i="9" s="1"/>
  <c r="AB112" i="9"/>
  <c r="AC112" i="9" s="1"/>
  <c r="AJ112" i="9"/>
  <c r="AB145" i="8"/>
  <c r="AC145" i="8" s="1"/>
  <c r="AF145" i="8"/>
  <c r="AG145" i="8" s="1"/>
  <c r="AJ145" i="8"/>
  <c r="X145" i="8"/>
  <c r="Y145" i="8" s="1"/>
  <c r="AJ50" i="6"/>
  <c r="X50" i="6"/>
  <c r="Y50" i="6" s="1"/>
  <c r="AB50" i="6"/>
  <c r="AC50" i="6" s="1"/>
  <c r="AF50" i="6"/>
  <c r="AG50" i="6" s="1"/>
  <c r="AF28" i="10"/>
  <c r="AG28" i="10" s="1"/>
  <c r="AJ28" i="10"/>
  <c r="X28" i="10"/>
  <c r="Y28" i="10" s="1"/>
  <c r="AB28" i="10"/>
  <c r="AC28" i="10" s="1"/>
  <c r="AB141" i="8"/>
  <c r="AC141" i="8" s="1"/>
  <c r="X141" i="8"/>
  <c r="Y141" i="8" s="1"/>
  <c r="AJ141" i="8"/>
  <c r="AF141" i="8"/>
  <c r="AG141" i="8" s="1"/>
  <c r="AJ70" i="11"/>
  <c r="AF70" i="11"/>
  <c r="AG70" i="11" s="1"/>
  <c r="X70" i="11"/>
  <c r="Y70" i="11" s="1"/>
  <c r="AJ70" i="9"/>
  <c r="X70" i="9"/>
  <c r="Y70" i="9" s="1"/>
  <c r="AB70" i="9"/>
  <c r="AC70" i="9" s="1"/>
  <c r="AF70" i="9"/>
  <c r="AG70" i="9" s="1"/>
  <c r="AJ51" i="10"/>
  <c r="AF51" i="10"/>
  <c r="AG51" i="10" s="1"/>
  <c r="AB51" i="10"/>
  <c r="AC51" i="10" s="1"/>
  <c r="X51" i="10"/>
  <c r="Y51" i="10" s="1"/>
  <c r="X3" i="10"/>
  <c r="Y3" i="10" s="1"/>
  <c r="AB3" i="10"/>
  <c r="AC3" i="10" s="1"/>
  <c r="AF3" i="10"/>
  <c r="AG3" i="10" s="1"/>
  <c r="AJ3" i="10"/>
  <c r="X11" i="6"/>
  <c r="Y11" i="6" s="1"/>
  <c r="AJ11" i="6"/>
  <c r="AF11" i="6"/>
  <c r="AG11" i="6" s="1"/>
  <c r="AB11" i="6"/>
  <c r="AB152" i="11"/>
  <c r="AC152" i="11" s="1"/>
  <c r="AJ152" i="11"/>
  <c r="AF152" i="11"/>
  <c r="AG152" i="11" s="1"/>
  <c r="X152" i="11"/>
  <c r="Y152" i="11" s="1"/>
  <c r="X2" i="6"/>
  <c r="AF2" i="6"/>
  <c r="AG2" i="6" s="1"/>
  <c r="AB2" i="6"/>
  <c r="AC2" i="6" s="1"/>
  <c r="AJ2" i="6"/>
  <c r="AK2" i="6" s="1"/>
  <c r="X91" i="11"/>
  <c r="Y91" i="11" s="1"/>
  <c r="AB91" i="11"/>
  <c r="AC91" i="11" s="1"/>
  <c r="AJ91" i="11"/>
  <c r="AF91" i="11"/>
  <c r="AG91" i="11" s="1"/>
  <c r="AB145" i="10"/>
  <c r="AC145" i="10" s="1"/>
  <c r="AJ145" i="10"/>
  <c r="AF145" i="10"/>
  <c r="AG145" i="10" s="1"/>
  <c r="X145" i="10"/>
  <c r="Y145" i="10" s="1"/>
  <c r="X92" i="8"/>
  <c r="Y92" i="8" s="1"/>
  <c r="AB92" i="8"/>
  <c r="AC92" i="8" s="1"/>
  <c r="AF92" i="8"/>
  <c r="AG92" i="8" s="1"/>
  <c r="AJ92" i="8"/>
  <c r="AB160" i="10"/>
  <c r="AC160" i="10" s="1"/>
  <c r="AJ160" i="10"/>
  <c r="AF160" i="10"/>
  <c r="AG160" i="10" s="1"/>
  <c r="X160" i="10"/>
  <c r="Y160" i="10" s="1"/>
  <c r="AJ107" i="9"/>
  <c r="AB107" i="9"/>
  <c r="AC107" i="9" s="1"/>
  <c r="X107" i="9"/>
  <c r="Y107" i="9" s="1"/>
  <c r="AF107" i="9"/>
  <c r="AG107" i="9" s="1"/>
  <c r="AB44" i="9"/>
  <c r="AC44" i="9" s="1"/>
  <c r="X44" i="9"/>
  <c r="Y44" i="9" s="1"/>
  <c r="AJ44" i="9"/>
  <c r="AF44" i="9"/>
  <c r="AG44" i="9" s="1"/>
  <c r="X17" i="8"/>
  <c r="Y17" i="8" s="1"/>
  <c r="AJ17" i="8"/>
  <c r="AF17" i="8"/>
  <c r="AG17" i="8" s="1"/>
  <c r="AB17" i="8"/>
  <c r="AC17" i="8" s="1"/>
  <c r="AJ125" i="9"/>
  <c r="X125" i="9"/>
  <c r="Y125" i="9" s="1"/>
  <c r="AB125" i="9"/>
  <c r="AC125" i="9" s="1"/>
  <c r="AF125" i="9"/>
  <c r="AG125" i="9" s="1"/>
  <c r="AF41" i="6"/>
  <c r="AG41" i="6" s="1"/>
  <c r="X41" i="6"/>
  <c r="Y41" i="6" s="1"/>
  <c r="AJ41" i="6"/>
  <c r="AB41" i="6"/>
  <c r="AC41" i="6" s="1"/>
  <c r="X62" i="11"/>
  <c r="Y62" i="11" s="1"/>
  <c r="AF62" i="11"/>
  <c r="AG62" i="11" s="1"/>
  <c r="AJ62" i="11"/>
  <c r="AB62" i="11"/>
  <c r="AC62" i="11" s="1"/>
  <c r="X46" i="9"/>
  <c r="Y46" i="9" s="1"/>
  <c r="AF46" i="9"/>
  <c r="AG46" i="9" s="1"/>
  <c r="AJ46" i="9"/>
  <c r="AB46" i="9"/>
  <c r="AC46" i="9" s="1"/>
  <c r="AF122" i="9"/>
  <c r="AG122" i="9" s="1"/>
  <c r="X122" i="9"/>
  <c r="Y122" i="9" s="1"/>
  <c r="AB122" i="9"/>
  <c r="AC122" i="9" s="1"/>
  <c r="AJ122" i="9"/>
  <c r="AA126" i="6" a="1"/>
  <c r="AA126" i="6" s="1"/>
  <c r="Q126" i="6" a="1"/>
  <c r="Q126" i="6" s="1"/>
  <c r="R126" i="6" s="1"/>
  <c r="AE126" i="6" a="1"/>
  <c r="AE126" i="6" s="1"/>
  <c r="W126" i="6" a="1"/>
  <c r="W126" i="6" s="1"/>
  <c r="AI126" i="6" a="1"/>
  <c r="AI126" i="6" s="1"/>
  <c r="AK126" i="6" s="1"/>
  <c r="AI156" i="10" a="1"/>
  <c r="AI156" i="10" s="1"/>
  <c r="AK156" i="10" s="1"/>
  <c r="W156" i="10" a="1"/>
  <c r="W156" i="10" s="1"/>
  <c r="AE156" i="10" a="1"/>
  <c r="AE156" i="10" s="1"/>
  <c r="AA156" i="10" a="1"/>
  <c r="AA156" i="10" s="1"/>
  <c r="Q156" i="10" a="1"/>
  <c r="Q156" i="10" s="1"/>
  <c r="R156" i="10" s="1"/>
  <c r="Q13" i="6" a="1"/>
  <c r="Q13" i="6" s="1"/>
  <c r="AE13" i="6" a="1"/>
  <c r="AE13" i="6" s="1"/>
  <c r="AI13" i="6" a="1"/>
  <c r="AI13" i="6" s="1"/>
  <c r="W13" i="6" a="1"/>
  <c r="W13" i="6" s="1"/>
  <c r="AA13" i="6" a="1"/>
  <c r="AA13" i="6" s="1"/>
  <c r="AA79" i="6" a="1"/>
  <c r="AA79" i="6" s="1"/>
  <c r="Q79" i="6" a="1"/>
  <c r="Q79" i="6" s="1"/>
  <c r="R79" i="6" s="1"/>
  <c r="AE79" i="6" a="1"/>
  <c r="AE79" i="6" s="1"/>
  <c r="AI79" i="6" a="1"/>
  <c r="AI79" i="6" s="1"/>
  <c r="AK79" i="6" s="1"/>
  <c r="W79" i="6" a="1"/>
  <c r="W79" i="6" s="1"/>
  <c r="Q158" i="10" a="1"/>
  <c r="Q158" i="10" s="1"/>
  <c r="R158" i="10" s="1"/>
  <c r="AI158" i="10" a="1"/>
  <c r="AI158" i="10" s="1"/>
  <c r="AK158" i="10" s="1"/>
  <c r="W158" i="10" a="1"/>
  <c r="W158" i="10" s="1"/>
  <c r="AE158" i="10" a="1"/>
  <c r="AE158" i="10" s="1"/>
  <c r="AA158" i="10" a="1"/>
  <c r="AA158" i="10" s="1"/>
  <c r="W134" i="10" a="1"/>
  <c r="W134" i="10" s="1"/>
  <c r="AE134" i="10" a="1"/>
  <c r="AE134" i="10" s="1"/>
  <c r="AA134" i="10" a="1"/>
  <c r="AA134" i="10" s="1"/>
  <c r="AI134" i="10" a="1"/>
  <c r="AI134" i="10" s="1"/>
  <c r="AK134" i="10" s="1"/>
  <c r="Q134" i="10" a="1"/>
  <c r="Q134" i="10" s="1"/>
  <c r="R134" i="10" s="1"/>
  <c r="AA136" i="6" a="1"/>
  <c r="AA136" i="6" s="1"/>
  <c r="Q136" i="6" a="1"/>
  <c r="Q136" i="6" s="1"/>
  <c r="R136" i="6" s="1"/>
  <c r="W136" i="6" a="1"/>
  <c r="W136" i="6" s="1"/>
  <c r="AI136" i="6" a="1"/>
  <c r="AI136" i="6" s="1"/>
  <c r="AK136" i="6" s="1"/>
  <c r="AE136" i="6" a="1"/>
  <c r="AE136" i="6" s="1"/>
  <c r="AE145" i="6" a="1"/>
  <c r="AE145" i="6" s="1"/>
  <c r="W145" i="6" a="1"/>
  <c r="W145" i="6" s="1"/>
  <c r="AI145" i="6" a="1"/>
  <c r="AI145" i="6" s="1"/>
  <c r="AK145" i="6" s="1"/>
  <c r="Q145" i="6" a="1"/>
  <c r="Q145" i="6" s="1"/>
  <c r="R145" i="6" s="1"/>
  <c r="AA145" i="6" a="1"/>
  <c r="AA145" i="6" s="1"/>
  <c r="AE92" i="6" a="1"/>
  <c r="AE92" i="6" s="1"/>
  <c r="W92" i="6" a="1"/>
  <c r="W92" i="6" s="1"/>
  <c r="AA92" i="6" a="1"/>
  <c r="AA92" i="6" s="1"/>
  <c r="Q92" i="6" a="1"/>
  <c r="Q92" i="6" s="1"/>
  <c r="R92" i="6" s="1"/>
  <c r="AI92" i="6" a="1"/>
  <c r="AI92" i="6" s="1"/>
  <c r="AK92" i="6" s="1"/>
  <c r="AA117" i="10" a="1"/>
  <c r="AA117" i="10" s="1"/>
  <c r="AI117" i="10" a="1"/>
  <c r="AI117" i="10" s="1"/>
  <c r="AK117" i="10" s="1"/>
  <c r="W117" i="10" a="1"/>
  <c r="W117" i="10" s="1"/>
  <c r="AE117" i="10" a="1"/>
  <c r="AE117" i="10" s="1"/>
  <c r="Q117" i="10" a="1"/>
  <c r="Q117" i="10" s="1"/>
  <c r="R117" i="10" s="1"/>
  <c r="AA8" i="10" a="1"/>
  <c r="AA8" i="10" s="1"/>
  <c r="AI8" i="10" a="1"/>
  <c r="AI8" i="10" s="1"/>
  <c r="AK8" i="10" s="1"/>
  <c r="W8" i="10" a="1"/>
  <c r="W8" i="10" s="1"/>
  <c r="Q8" i="10" a="1"/>
  <c r="Q8" i="10" s="1"/>
  <c r="R8" i="10" s="1"/>
  <c r="AE8" i="10" a="1"/>
  <c r="AE8" i="10" s="1"/>
  <c r="Q42" i="10" a="1"/>
  <c r="Q42" i="10" s="1"/>
  <c r="R42" i="10" s="1"/>
  <c r="AI42" i="10" a="1"/>
  <c r="AI42" i="10" s="1"/>
  <c r="AK42" i="10" s="1"/>
  <c r="AA42" i="10" a="1"/>
  <c r="AA42" i="10" s="1"/>
  <c r="AE42" i="10" a="1"/>
  <c r="AE42" i="10" s="1"/>
  <c r="W42" i="10" a="1"/>
  <c r="W42" i="10" s="1"/>
  <c r="AA88" i="6" a="1"/>
  <c r="AA88" i="6" s="1"/>
  <c r="Q88" i="6" a="1"/>
  <c r="Q88" i="6" s="1"/>
  <c r="R88" i="6" s="1"/>
  <c r="AE88" i="6" a="1"/>
  <c r="AE88" i="6" s="1"/>
  <c r="W88" i="6" a="1"/>
  <c r="W88" i="6" s="1"/>
  <c r="AI88" i="6" a="1"/>
  <c r="AI88" i="6" s="1"/>
  <c r="AK88" i="6" s="1"/>
  <c r="Q124" i="6" a="1"/>
  <c r="Q124" i="6" s="1"/>
  <c r="R124" i="6" s="1"/>
  <c r="AI124" i="6" a="1"/>
  <c r="AI124" i="6" s="1"/>
  <c r="AK124" i="6" s="1"/>
  <c r="AE124" i="6" a="1"/>
  <c r="AE124" i="6" s="1"/>
  <c r="W124" i="6" a="1"/>
  <c r="W124" i="6" s="1"/>
  <c r="AA124" i="6" a="1"/>
  <c r="AA124" i="6" s="1"/>
  <c r="AI70" i="8" a="1"/>
  <c r="AI70" i="8" s="1"/>
  <c r="AK70" i="8" s="1"/>
  <c r="W70" i="8" a="1"/>
  <c r="W70" i="8" s="1"/>
  <c r="AE70" i="8" a="1"/>
  <c r="AE70" i="8" s="1"/>
  <c r="Q70" i="8" a="1"/>
  <c r="Q70" i="8" s="1"/>
  <c r="R70" i="8" s="1"/>
  <c r="AA70" i="8" a="1"/>
  <c r="AA70" i="8" s="1"/>
  <c r="AI40" i="11" a="1"/>
  <c r="AI40" i="11" s="1"/>
  <c r="AK40" i="11" s="1"/>
  <c r="AE40" i="11" a="1"/>
  <c r="AE40" i="11" s="1"/>
  <c r="W40" i="11" a="1"/>
  <c r="W40" i="11" s="1"/>
  <c r="Q40" i="11" a="1"/>
  <c r="Q40" i="11" s="1"/>
  <c r="R40" i="11" s="1"/>
  <c r="AA40" i="11" a="1"/>
  <c r="AA40" i="11" s="1"/>
  <c r="W53" i="10" a="1"/>
  <c r="W53" i="10" s="1"/>
  <c r="AE53" i="10" a="1"/>
  <c r="AE53" i="10" s="1"/>
  <c r="AA53" i="10" a="1"/>
  <c r="AA53" i="10" s="1"/>
  <c r="AI53" i="10" a="1"/>
  <c r="AI53" i="10" s="1"/>
  <c r="AK53" i="10" s="1"/>
  <c r="Q53" i="10" a="1"/>
  <c r="Q53" i="10" s="1"/>
  <c r="R53" i="10" s="1"/>
  <c r="Q106" i="10" a="1"/>
  <c r="Q106" i="10" s="1"/>
  <c r="R106" i="10" s="1"/>
  <c r="AE106" i="10" a="1"/>
  <c r="AE106" i="10" s="1"/>
  <c r="AI106" i="10" a="1"/>
  <c r="AI106" i="10" s="1"/>
  <c r="AK106" i="10" s="1"/>
  <c r="W106" i="10" a="1"/>
  <c r="W106" i="10" s="1"/>
  <c r="AA106" i="10" a="1"/>
  <c r="AA106" i="10" s="1"/>
  <c r="AI60" i="10" a="1"/>
  <c r="AI60" i="10" s="1"/>
  <c r="AK60" i="10" s="1"/>
  <c r="AA60" i="10" a="1"/>
  <c r="AA60" i="10" s="1"/>
  <c r="W60" i="10" a="1"/>
  <c r="W60" i="10" s="1"/>
  <c r="AE60" i="10" a="1"/>
  <c r="AE60" i="10" s="1"/>
  <c r="Q60" i="10" a="1"/>
  <c r="Q60" i="10" s="1"/>
  <c r="R60" i="10" s="1"/>
  <c r="Q33" i="6" a="1"/>
  <c r="Q33" i="6" s="1"/>
  <c r="R33" i="6" s="1"/>
  <c r="AE33" i="6" a="1"/>
  <c r="AE33" i="6" s="1"/>
  <c r="W33" i="6" a="1"/>
  <c r="W33" i="6" s="1"/>
  <c r="AI33" i="6" a="1"/>
  <c r="AI33" i="6" s="1"/>
  <c r="AK33" i="6" s="1"/>
  <c r="AA33" i="6" a="1"/>
  <c r="AA33" i="6" s="1"/>
  <c r="W158" i="8" a="1"/>
  <c r="W158" i="8" s="1"/>
  <c r="AI158" i="8" a="1"/>
  <c r="AI158" i="8" s="1"/>
  <c r="AK158" i="8" s="1"/>
  <c r="AA158" i="8" a="1"/>
  <c r="AA158" i="8" s="1"/>
  <c r="AE158" i="8" a="1"/>
  <c r="AE158" i="8" s="1"/>
  <c r="Q158" i="8" a="1"/>
  <c r="Q158" i="8" s="1"/>
  <c r="R158" i="8" s="1"/>
  <c r="W12" i="9" a="1"/>
  <c r="W12" i="9" s="1"/>
  <c r="AE12" i="9" a="1"/>
  <c r="AE12" i="9" s="1"/>
  <c r="Q12" i="9" a="1"/>
  <c r="Q12" i="9" s="1"/>
  <c r="R12" i="9" s="1"/>
  <c r="AI12" i="9" a="1"/>
  <c r="AI12" i="9" s="1"/>
  <c r="AK12" i="9" s="1"/>
  <c r="AA12" i="9" a="1"/>
  <c r="AA12" i="9" s="1"/>
  <c r="Q119" i="11" a="1"/>
  <c r="Q119" i="11" s="1"/>
  <c r="R119" i="11" s="1"/>
  <c r="AA119" i="11" a="1"/>
  <c r="AA119" i="11" s="1"/>
  <c r="W119" i="11" a="1"/>
  <c r="W119" i="11" s="1"/>
  <c r="AI119" i="11" a="1"/>
  <c r="AI119" i="11" s="1"/>
  <c r="AK119" i="11" s="1"/>
  <c r="AE119" i="11" a="1"/>
  <c r="AE119" i="11" s="1"/>
  <c r="AE55" i="9" a="1"/>
  <c r="AE55" i="9" s="1"/>
  <c r="W55" i="9" a="1"/>
  <c r="W55" i="9" s="1"/>
  <c r="Q55" i="9" a="1"/>
  <c r="Q55" i="9" s="1"/>
  <c r="R55" i="9" s="1"/>
  <c r="AA55" i="9" a="1"/>
  <c r="AA55" i="9" s="1"/>
  <c r="AI55" i="9" a="1"/>
  <c r="AI55" i="9" s="1"/>
  <c r="AK55" i="9" s="1"/>
  <c r="Q110" i="10" a="1"/>
  <c r="Q110" i="10" s="1"/>
  <c r="R110" i="10" s="1"/>
  <c r="AI110" i="10" a="1"/>
  <c r="AI110" i="10" s="1"/>
  <c r="AK110" i="10" s="1"/>
  <c r="AA110" i="10" a="1"/>
  <c r="AA110" i="10" s="1"/>
  <c r="AE110" i="10" a="1"/>
  <c r="AE110" i="10" s="1"/>
  <c r="W110" i="10" a="1"/>
  <c r="W110" i="10" s="1"/>
  <c r="AI148" i="10" a="1"/>
  <c r="AI148" i="10" s="1"/>
  <c r="AK148" i="10" s="1"/>
  <c r="W148" i="10" a="1"/>
  <c r="W148" i="10" s="1"/>
  <c r="AA148" i="10" a="1"/>
  <c r="AA148" i="10" s="1"/>
  <c r="AE148" i="10" a="1"/>
  <c r="AE148" i="10" s="1"/>
  <c r="Q148" i="10" a="1"/>
  <c r="Q148" i="10" s="1"/>
  <c r="R148" i="10" s="1"/>
  <c r="W127" i="10" a="1"/>
  <c r="W127" i="10" s="1"/>
  <c r="Q127" i="10" a="1"/>
  <c r="Q127" i="10" s="1"/>
  <c r="R127" i="10" s="1"/>
  <c r="AE127" i="10" a="1"/>
  <c r="AE127" i="10" s="1"/>
  <c r="AI127" i="10" a="1"/>
  <c r="AI127" i="10" s="1"/>
  <c r="AK127" i="10" s="1"/>
  <c r="AA127" i="10" a="1"/>
  <c r="AA127" i="10" s="1"/>
  <c r="AI114" i="6" a="1"/>
  <c r="AI114" i="6" s="1"/>
  <c r="AK114" i="6" s="1"/>
  <c r="Q114" i="6" a="1"/>
  <c r="Q114" i="6" s="1"/>
  <c r="R114" i="6" s="1"/>
  <c r="AA114" i="6" a="1"/>
  <c r="AA114" i="6" s="1"/>
  <c r="AE114" i="6" a="1"/>
  <c r="AE114" i="6" s="1"/>
  <c r="W114" i="6" a="1"/>
  <c r="W114" i="6" s="1"/>
  <c r="W154" i="11" a="1"/>
  <c r="W154" i="11" s="1"/>
  <c r="AA154" i="11" a="1"/>
  <c r="AA154" i="11" s="1"/>
  <c r="AI154" i="11" a="1"/>
  <c r="AI154" i="11" s="1"/>
  <c r="AK154" i="11" s="1"/>
  <c r="AE154" i="11" a="1"/>
  <c r="AE154" i="11" s="1"/>
  <c r="Q154" i="11" a="1"/>
  <c r="Q154" i="11" s="1"/>
  <c r="R154" i="11" s="1"/>
  <c r="AI41" i="9" a="1"/>
  <c r="AI41" i="9" s="1"/>
  <c r="AK41" i="9" s="1"/>
  <c r="AE41" i="9" a="1"/>
  <c r="AE41" i="9" s="1"/>
  <c r="Q41" i="9" a="1"/>
  <c r="Q41" i="9" s="1"/>
  <c r="R41" i="9" s="1"/>
  <c r="AA41" i="9" a="1"/>
  <c r="AA41" i="9" s="1"/>
  <c r="W41" i="9" a="1"/>
  <c r="W41" i="9" s="1"/>
  <c r="W106" i="8" a="1"/>
  <c r="W106" i="8" s="1"/>
  <c r="AA106" i="8" a="1"/>
  <c r="AA106" i="8" s="1"/>
  <c r="AE106" i="8" a="1"/>
  <c r="AE106" i="8" s="1"/>
  <c r="AI106" i="8" a="1"/>
  <c r="AI106" i="8" s="1"/>
  <c r="AK106" i="8" s="1"/>
  <c r="Q106" i="8" a="1"/>
  <c r="Q106" i="8" s="1"/>
  <c r="R106" i="8" s="1"/>
  <c r="Q167" i="10" a="1"/>
  <c r="Q167" i="10" s="1"/>
  <c r="R167" i="10" s="1"/>
  <c r="AI167" i="10" a="1"/>
  <c r="AI167" i="10" s="1"/>
  <c r="AK167" i="10" s="1"/>
  <c r="W167" i="10" a="1"/>
  <c r="W167" i="10" s="1"/>
  <c r="AE167" i="10" a="1"/>
  <c r="AE167" i="10" s="1"/>
  <c r="AA167" i="10" a="1"/>
  <c r="AA167" i="10" s="1"/>
  <c r="AA102" i="10" a="1"/>
  <c r="AA102" i="10" s="1"/>
  <c r="Q102" i="10" a="1"/>
  <c r="Q102" i="10" s="1"/>
  <c r="R102" i="10" s="1"/>
  <c r="W102" i="10" a="1"/>
  <c r="W102" i="10" s="1"/>
  <c r="AE102" i="10" a="1"/>
  <c r="AE102" i="10" s="1"/>
  <c r="AI102" i="10" a="1"/>
  <c r="AI102" i="10" s="1"/>
  <c r="AK102" i="10" s="1"/>
  <c r="W88" i="10" a="1"/>
  <c r="W88" i="10" s="1"/>
  <c r="AI88" i="10" a="1"/>
  <c r="AI88" i="10" s="1"/>
  <c r="AK88" i="10" s="1"/>
  <c r="AA88" i="10" a="1"/>
  <c r="AA88" i="10" s="1"/>
  <c r="AE88" i="10" a="1"/>
  <c r="AE88" i="10" s="1"/>
  <c r="Q88" i="10" a="1"/>
  <c r="Q88" i="10" s="1"/>
  <c r="R88" i="10" s="1"/>
  <c r="Q52" i="6" a="1"/>
  <c r="Q52" i="6" s="1"/>
  <c r="R52" i="6" s="1"/>
  <c r="AE52" i="6" a="1"/>
  <c r="AE52" i="6" s="1"/>
  <c r="W52" i="6" a="1"/>
  <c r="W52" i="6" s="1"/>
  <c r="AI52" i="6" a="1"/>
  <c r="AI52" i="6" s="1"/>
  <c r="AK52" i="6" s="1"/>
  <c r="AA52" i="6" a="1"/>
  <c r="AA52" i="6" s="1"/>
  <c r="AE59" i="6" a="1"/>
  <c r="AE59" i="6" s="1"/>
  <c r="W59" i="6" a="1"/>
  <c r="W59" i="6" s="1"/>
  <c r="AI59" i="6" a="1"/>
  <c r="AI59" i="6" s="1"/>
  <c r="AK59" i="6" s="1"/>
  <c r="AA59" i="6" a="1"/>
  <c r="AA59" i="6" s="1"/>
  <c r="Q59" i="6" a="1"/>
  <c r="Q59" i="6" s="1"/>
  <c r="R59" i="6" s="1"/>
  <c r="AI172" i="9" a="1"/>
  <c r="AI172" i="9" s="1"/>
  <c r="AK172" i="9" s="1"/>
  <c r="W172" i="9" a="1"/>
  <c r="W172" i="9" s="1"/>
  <c r="AA172" i="9" a="1"/>
  <c r="AA172" i="9" s="1"/>
  <c r="AE172" i="9" a="1"/>
  <c r="AE172" i="9" s="1"/>
  <c r="Q172" i="9" a="1"/>
  <c r="Q172" i="9" s="1"/>
  <c r="R172" i="9" s="1"/>
  <c r="AA82" i="9" a="1"/>
  <c r="AA82" i="9" s="1"/>
  <c r="AE82" i="9" a="1"/>
  <c r="AE82" i="9" s="1"/>
  <c r="W82" i="9" a="1"/>
  <c r="W82" i="9" s="1"/>
  <c r="AI82" i="9" a="1"/>
  <c r="AI82" i="9" s="1"/>
  <c r="AK82" i="9" s="1"/>
  <c r="Q82" i="9" a="1"/>
  <c r="Q82" i="9" s="1"/>
  <c r="R82" i="9" s="1"/>
  <c r="AI31" i="8" a="1"/>
  <c r="AI31" i="8" s="1"/>
  <c r="AK31" i="8" s="1"/>
  <c r="W31" i="8" a="1"/>
  <c r="W31" i="8" s="1"/>
  <c r="Q31" i="8" a="1"/>
  <c r="Q31" i="8" s="1"/>
  <c r="R31" i="8" s="1"/>
  <c r="AE31" i="8" a="1"/>
  <c r="AE31" i="8" s="1"/>
  <c r="AA31" i="8" a="1"/>
  <c r="AA31" i="8" s="1"/>
  <c r="AI175" i="10" a="1"/>
  <c r="AI175" i="10" s="1"/>
  <c r="AK175" i="10" s="1"/>
  <c r="W175" i="10" a="1"/>
  <c r="W175" i="10" s="1"/>
  <c r="AE175" i="10" a="1"/>
  <c r="AE175" i="10" s="1"/>
  <c r="AA175" i="10" a="1"/>
  <c r="AA175" i="10" s="1"/>
  <c r="Q175" i="10" a="1"/>
  <c r="Q175" i="10" s="1"/>
  <c r="R175" i="10" s="1"/>
  <c r="AA95" i="10" a="1"/>
  <c r="AA95" i="10" s="1"/>
  <c r="W95" i="10" a="1"/>
  <c r="W95" i="10" s="1"/>
  <c r="AE95" i="10" a="1"/>
  <c r="AE95" i="10" s="1"/>
  <c r="AI95" i="10" a="1"/>
  <c r="AI95" i="10" s="1"/>
  <c r="AK95" i="10" s="1"/>
  <c r="Q95" i="10" a="1"/>
  <c r="Q95" i="10" s="1"/>
  <c r="R95" i="10" s="1"/>
  <c r="AI168" i="10" a="1"/>
  <c r="AI168" i="10" s="1"/>
  <c r="AK168" i="10" s="1"/>
  <c r="Q168" i="10" a="1"/>
  <c r="Q168" i="10" s="1"/>
  <c r="R168" i="10" s="1"/>
  <c r="W168" i="10" a="1"/>
  <c r="W168" i="10" s="1"/>
  <c r="AA168" i="10" a="1"/>
  <c r="AA168" i="10" s="1"/>
  <c r="AE168" i="10" a="1"/>
  <c r="AE168" i="10" s="1"/>
  <c r="AA125" i="6" a="1"/>
  <c r="AA125" i="6" s="1"/>
  <c r="W125" i="6" a="1"/>
  <c r="W125" i="6" s="1"/>
  <c r="AI125" i="6" a="1"/>
  <c r="AI125" i="6" s="1"/>
  <c r="AK125" i="6" s="1"/>
  <c r="Q125" i="6" a="1"/>
  <c r="Q125" i="6" s="1"/>
  <c r="R125" i="6" s="1"/>
  <c r="AE125" i="6" a="1"/>
  <c r="AE125" i="6" s="1"/>
  <c r="AE102" i="11" a="1"/>
  <c r="AE102" i="11" s="1"/>
  <c r="W102" i="11" a="1"/>
  <c r="W102" i="11" s="1"/>
  <c r="AA102" i="11" a="1"/>
  <c r="AA102" i="11" s="1"/>
  <c r="AI102" i="11" a="1"/>
  <c r="AI102" i="11" s="1"/>
  <c r="AK102" i="11" s="1"/>
  <c r="Q102" i="11" a="1"/>
  <c r="Q102" i="11" s="1"/>
  <c r="R102" i="11" s="1"/>
  <c r="AE160" i="9" a="1"/>
  <c r="AE160" i="9" s="1"/>
  <c r="Q160" i="9" a="1"/>
  <c r="Q160" i="9" s="1"/>
  <c r="R160" i="9" s="1"/>
  <c r="AI160" i="9" a="1"/>
  <c r="AI160" i="9" s="1"/>
  <c r="AK160" i="9" s="1"/>
  <c r="AA160" i="9" a="1"/>
  <c r="AA160" i="9" s="1"/>
  <c r="W160" i="9" a="1"/>
  <c r="W160" i="9" s="1"/>
  <c r="AA182" i="10" a="1"/>
  <c r="AA182" i="10" s="1"/>
  <c r="Q182" i="10" a="1"/>
  <c r="Q182" i="10" s="1"/>
  <c r="R182" i="10" s="1"/>
  <c r="W182" i="10" a="1"/>
  <c r="W182" i="10" s="1"/>
  <c r="AE182" i="10" a="1"/>
  <c r="AE182" i="10" s="1"/>
  <c r="AI182" i="10" a="1"/>
  <c r="AI182" i="10" s="1"/>
  <c r="AK182" i="10" s="1"/>
  <c r="AA154" i="10" a="1"/>
  <c r="AA154" i="10" s="1"/>
  <c r="W154" i="10" a="1"/>
  <c r="W154" i="10" s="1"/>
  <c r="Q154" i="10" a="1"/>
  <c r="Q154" i="10" s="1"/>
  <c r="R154" i="10" s="1"/>
  <c r="AI154" i="10" a="1"/>
  <c r="AI154" i="10" s="1"/>
  <c r="AK154" i="10" s="1"/>
  <c r="AE154" i="10" a="1"/>
  <c r="AE154" i="10" s="1"/>
  <c r="AA23" i="10" a="1"/>
  <c r="AA23" i="10" s="1"/>
  <c r="AE23" i="10" a="1"/>
  <c r="AE23" i="10" s="1"/>
  <c r="AI23" i="10" a="1"/>
  <c r="AI23" i="10" s="1"/>
  <c r="AK23" i="10" s="1"/>
  <c r="W23" i="10" a="1"/>
  <c r="W23" i="10" s="1"/>
  <c r="Q23" i="10" a="1"/>
  <c r="Q23" i="10" s="1"/>
  <c r="R23" i="10" s="1"/>
  <c r="W95" i="6" a="1"/>
  <c r="W95" i="6" s="1"/>
  <c r="AA95" i="6" a="1"/>
  <c r="AA95" i="6" s="1"/>
  <c r="Q95" i="6" a="1"/>
  <c r="Q95" i="6" s="1"/>
  <c r="R95" i="6" s="1"/>
  <c r="AE95" i="6" a="1"/>
  <c r="AE95" i="6" s="1"/>
  <c r="AI95" i="6" a="1"/>
  <c r="AI95" i="6" s="1"/>
  <c r="AK95" i="6" s="1"/>
  <c r="AA58" i="6" a="1"/>
  <c r="AA58" i="6" s="1"/>
  <c r="AI58" i="6" a="1"/>
  <c r="AI58" i="6" s="1"/>
  <c r="AK58" i="6" s="1"/>
  <c r="AE58" i="6" a="1"/>
  <c r="AE58" i="6" s="1"/>
  <c r="Q58" i="6" a="1"/>
  <c r="Q58" i="6" s="1"/>
  <c r="R58" i="6" s="1"/>
  <c r="W58" i="6" a="1"/>
  <c r="W58" i="6" s="1"/>
  <c r="AA165" i="9" a="1"/>
  <c r="AA165" i="9" s="1"/>
  <c r="W165" i="9" a="1"/>
  <c r="W165" i="9" s="1"/>
  <c r="AE165" i="9" a="1"/>
  <c r="AE165" i="9" s="1"/>
  <c r="AI165" i="9" a="1"/>
  <c r="AI165" i="9" s="1"/>
  <c r="AK165" i="9" s="1"/>
  <c r="Q165" i="9" a="1"/>
  <c r="Q165" i="9" s="1"/>
  <c r="R165" i="9" s="1"/>
  <c r="W21" i="11" a="1"/>
  <c r="W21" i="11" s="1"/>
  <c r="AA21" i="11" a="1"/>
  <c r="AA21" i="11" s="1"/>
  <c r="Q21" i="11" a="1"/>
  <c r="Q21" i="11" s="1"/>
  <c r="R21" i="11" s="1"/>
  <c r="AI21" i="11" a="1"/>
  <c r="AI21" i="11" s="1"/>
  <c r="AK21" i="11" s="1"/>
  <c r="AE21" i="11" a="1"/>
  <c r="AE21" i="11" s="1"/>
  <c r="W151" i="9" a="1"/>
  <c r="W151" i="9" s="1"/>
  <c r="AE151" i="9" a="1"/>
  <c r="AE151" i="9" s="1"/>
  <c r="AI151" i="9" a="1"/>
  <c r="AI151" i="9" s="1"/>
  <c r="AK151" i="9" s="1"/>
  <c r="Q151" i="9" a="1"/>
  <c r="Q151" i="9" s="1"/>
  <c r="R151" i="9" s="1"/>
  <c r="AA151" i="9" a="1"/>
  <c r="AA151" i="9" s="1"/>
  <c r="AA56" i="10" a="1"/>
  <c r="AA56" i="10" s="1"/>
  <c r="AE56" i="10" a="1"/>
  <c r="AE56" i="10" s="1"/>
  <c r="W56" i="10" a="1"/>
  <c r="W56" i="10" s="1"/>
  <c r="Q56" i="10" a="1"/>
  <c r="Q56" i="10" s="1"/>
  <c r="R56" i="10" s="1"/>
  <c r="AI56" i="10" a="1"/>
  <c r="AI56" i="10" s="1"/>
  <c r="AK56" i="10" s="1"/>
  <c r="W82" i="10" a="1"/>
  <c r="W82" i="10" s="1"/>
  <c r="AE82" i="10" a="1"/>
  <c r="AE82" i="10" s="1"/>
  <c r="Q82" i="10" a="1"/>
  <c r="Q82" i="10" s="1"/>
  <c r="R82" i="10" s="1"/>
  <c r="AI82" i="10" a="1"/>
  <c r="AI82" i="10" s="1"/>
  <c r="AK82" i="10" s="1"/>
  <c r="AA82" i="10" a="1"/>
  <c r="AA82" i="10" s="1"/>
  <c r="W113" i="10" a="1"/>
  <c r="W113" i="10" s="1"/>
  <c r="AE113" i="10" a="1"/>
  <c r="AE113" i="10" s="1"/>
  <c r="AA113" i="10" a="1"/>
  <c r="AA113" i="10" s="1"/>
  <c r="AI113" i="10" a="1"/>
  <c r="AI113" i="10" s="1"/>
  <c r="AK113" i="10" s="1"/>
  <c r="Q113" i="10" a="1"/>
  <c r="Q113" i="10" s="1"/>
  <c r="R113" i="10" s="1"/>
  <c r="AE64" i="6" a="1"/>
  <c r="AE64" i="6" s="1"/>
  <c r="W64" i="6" a="1"/>
  <c r="W64" i="6" s="1"/>
  <c r="Q64" i="6" a="1"/>
  <c r="Q64" i="6" s="1"/>
  <c r="R64" i="6" s="1"/>
  <c r="AA64" i="6" a="1"/>
  <c r="AA64" i="6" s="1"/>
  <c r="AI64" i="6" a="1"/>
  <c r="AI64" i="6" s="1"/>
  <c r="AK64" i="6" s="1"/>
  <c r="AA131" i="6" a="1"/>
  <c r="AA131" i="6" s="1"/>
  <c r="Q131" i="6" a="1"/>
  <c r="Q131" i="6" s="1"/>
  <c r="R131" i="6" s="1"/>
  <c r="AI131" i="6" a="1"/>
  <c r="AI131" i="6" s="1"/>
  <c r="AK131" i="6" s="1"/>
  <c r="AE131" i="6" a="1"/>
  <c r="AE131" i="6" s="1"/>
  <c r="W131" i="6" a="1"/>
  <c r="W131" i="6" s="1"/>
  <c r="Q138" i="11" a="1"/>
  <c r="Q138" i="11" s="1"/>
  <c r="R138" i="11" s="1"/>
  <c r="AE138" i="11" a="1"/>
  <c r="AE138" i="11" s="1"/>
  <c r="W138" i="11" a="1"/>
  <c r="W138" i="11" s="1"/>
  <c r="AI138" i="11" a="1"/>
  <c r="AI138" i="11" s="1"/>
  <c r="AK138" i="11" s="1"/>
  <c r="AA138" i="11" a="1"/>
  <c r="AA138" i="11" s="1"/>
  <c r="AE138" i="9" a="1"/>
  <c r="AE138" i="9" s="1"/>
  <c r="Q138" i="9" a="1"/>
  <c r="Q138" i="9" s="1"/>
  <c r="R138" i="9" s="1"/>
  <c r="AA138" i="9" a="1"/>
  <c r="AA138" i="9" s="1"/>
  <c r="AI138" i="9" a="1"/>
  <c r="AI138" i="9" s="1"/>
  <c r="AK138" i="9" s="1"/>
  <c r="W138" i="9" a="1"/>
  <c r="W138" i="9" s="1"/>
  <c r="W3" i="11" a="1"/>
  <c r="W3" i="11" s="1"/>
  <c r="Q3" i="11" a="1"/>
  <c r="Q3" i="11" s="1"/>
  <c r="R3" i="11" s="1"/>
  <c r="AA3" i="11" a="1"/>
  <c r="AA3" i="11" s="1"/>
  <c r="AI3" i="11" a="1"/>
  <c r="AI3" i="11" s="1"/>
  <c r="AK3" i="11" s="1"/>
  <c r="AE3" i="11" a="1"/>
  <c r="AE3" i="11" s="1"/>
  <c r="W163" i="9" a="1"/>
  <c r="W163" i="9" s="1"/>
  <c r="AE163" i="9" a="1"/>
  <c r="AE163" i="9" s="1"/>
  <c r="Q163" i="9" a="1"/>
  <c r="Q163" i="9" s="1"/>
  <c r="R163" i="9" s="1"/>
  <c r="AI163" i="9" a="1"/>
  <c r="AI163" i="9" s="1"/>
  <c r="AK163" i="9" s="1"/>
  <c r="AA163" i="9" a="1"/>
  <c r="AA163" i="9" s="1"/>
  <c r="AA141" i="9" a="1"/>
  <c r="AA141" i="9" s="1"/>
  <c r="W141" i="9" a="1"/>
  <c r="W141" i="9" s="1"/>
  <c r="Q141" i="9" a="1"/>
  <c r="Q141" i="9" s="1"/>
  <c r="R141" i="9" s="1"/>
  <c r="AE141" i="9" a="1"/>
  <c r="AE141" i="9" s="1"/>
  <c r="AI141" i="9" a="1"/>
  <c r="AI141" i="9" s="1"/>
  <c r="AK141" i="9" s="1"/>
  <c r="W3" i="9" a="1"/>
  <c r="W3" i="9" s="1"/>
  <c r="AA3" i="9" a="1"/>
  <c r="AA3" i="9" s="1"/>
  <c r="AC3" i="9" s="1"/>
  <c r="AI3" i="9" a="1"/>
  <c r="AI3" i="9" s="1"/>
  <c r="AK3" i="9" s="1"/>
  <c r="Q3" i="9" a="1"/>
  <c r="Q3" i="9" s="1"/>
  <c r="AE3" i="9" a="1"/>
  <c r="AE3" i="9" s="1"/>
  <c r="AA38" i="8" a="1"/>
  <c r="AA38" i="8" s="1"/>
  <c r="W38" i="8" a="1"/>
  <c r="W38" i="8" s="1"/>
  <c r="AE38" i="8" a="1"/>
  <c r="AE38" i="8" s="1"/>
  <c r="AI38" i="8" a="1"/>
  <c r="AI38" i="8" s="1"/>
  <c r="AK38" i="8" s="1"/>
  <c r="Q38" i="8" a="1"/>
  <c r="Q38" i="8" s="1"/>
  <c r="R38" i="8" s="1"/>
  <c r="Q40" i="8" a="1"/>
  <c r="Q40" i="8" s="1"/>
  <c r="R40" i="8" s="1"/>
  <c r="W40" i="8" a="1"/>
  <c r="W40" i="8" s="1"/>
  <c r="AI40" i="8" a="1"/>
  <c r="AI40" i="8" s="1"/>
  <c r="AK40" i="8" s="1"/>
  <c r="AE40" i="8" a="1"/>
  <c r="AE40" i="8" s="1"/>
  <c r="AA40" i="8" a="1"/>
  <c r="AA40" i="8" s="1"/>
  <c r="W85" i="8" a="1"/>
  <c r="W85" i="8" s="1"/>
  <c r="Q85" i="8" a="1"/>
  <c r="Q85" i="8" s="1"/>
  <c r="R85" i="8" s="1"/>
  <c r="AA85" i="8" a="1"/>
  <c r="AA85" i="8" s="1"/>
  <c r="AI85" i="8" a="1"/>
  <c r="AI85" i="8" s="1"/>
  <c r="AK85" i="8" s="1"/>
  <c r="AE85" i="8" a="1"/>
  <c r="AE85" i="8" s="1"/>
  <c r="Q108" i="11" a="1"/>
  <c r="Q108" i="11" s="1"/>
  <c r="R108" i="11" s="1"/>
  <c r="AI108" i="11" a="1"/>
  <c r="AI108" i="11" s="1"/>
  <c r="AK108" i="11" s="1"/>
  <c r="AE108" i="11" a="1"/>
  <c r="AE108" i="11" s="1"/>
  <c r="AA108" i="11" a="1"/>
  <c r="AA108" i="11" s="1"/>
  <c r="W108" i="11" a="1"/>
  <c r="W108" i="11" s="1"/>
  <c r="AE71" i="8" a="1"/>
  <c r="AE71" i="8" s="1"/>
  <c r="AI71" i="8" a="1"/>
  <c r="AI71" i="8" s="1"/>
  <c r="AK71" i="8" s="1"/>
  <c r="AA71" i="8" a="1"/>
  <c r="AA71" i="8" s="1"/>
  <c r="Q71" i="8" a="1"/>
  <c r="Q71" i="8" s="1"/>
  <c r="R71" i="8" s="1"/>
  <c r="W71" i="8" a="1"/>
  <c r="W71" i="8" s="1"/>
  <c r="O59" i="8"/>
  <c r="AF59" i="8"/>
  <c r="AG59" i="8" s="1"/>
  <c r="AE146" i="9" a="1"/>
  <c r="AE146" i="9" s="1"/>
  <c r="AA146" i="9" a="1"/>
  <c r="AA146" i="9" s="1"/>
  <c r="Q146" i="9" a="1"/>
  <c r="Q146" i="9" s="1"/>
  <c r="R146" i="9" s="1"/>
  <c r="W146" i="9" a="1"/>
  <c r="W146" i="9" s="1"/>
  <c r="AI146" i="9" a="1"/>
  <c r="AI146" i="9" s="1"/>
  <c r="AK146" i="9" s="1"/>
  <c r="Q14" i="8" a="1"/>
  <c r="Q14" i="8" s="1"/>
  <c r="R14" i="8" s="1"/>
  <c r="AE14" i="8" a="1"/>
  <c r="AE14" i="8" s="1"/>
  <c r="W14" i="8" a="1"/>
  <c r="W14" i="8" s="1"/>
  <c r="AA14" i="8" a="1"/>
  <c r="AA14" i="8" s="1"/>
  <c r="AI14" i="8" a="1"/>
  <c r="AI14" i="8" s="1"/>
  <c r="AK14" i="8" s="1"/>
  <c r="AE107" i="8" a="1"/>
  <c r="AE107" i="8" s="1"/>
  <c r="Q107" i="8" a="1"/>
  <c r="Q107" i="8" s="1"/>
  <c r="R107" i="8" s="1"/>
  <c r="W107" i="8" a="1"/>
  <c r="W107" i="8" s="1"/>
  <c r="AA107" i="8" a="1"/>
  <c r="AA107" i="8" s="1"/>
  <c r="AI107" i="8" a="1"/>
  <c r="AI107" i="8" s="1"/>
  <c r="AK107" i="8" s="1"/>
  <c r="AI141" i="11" a="1"/>
  <c r="AI141" i="11" s="1"/>
  <c r="AK141" i="11" s="1"/>
  <c r="Q141" i="11" a="1"/>
  <c r="Q141" i="11" s="1"/>
  <c r="R141" i="11" s="1"/>
  <c r="AA141" i="11" a="1"/>
  <c r="AA141" i="11" s="1"/>
  <c r="W141" i="11" a="1"/>
  <c r="W141" i="11" s="1"/>
  <c r="AE141" i="11" a="1"/>
  <c r="AE141" i="11" s="1"/>
  <c r="AE108" i="8" a="1"/>
  <c r="AE108" i="8" s="1"/>
  <c r="AA108" i="8" a="1"/>
  <c r="AA108" i="8" s="1"/>
  <c r="Q108" i="8" a="1"/>
  <c r="Q108" i="8" s="1"/>
  <c r="R108" i="8" s="1"/>
  <c r="AI108" i="8" a="1"/>
  <c r="AI108" i="8" s="1"/>
  <c r="AK108" i="8" s="1"/>
  <c r="W108" i="8" a="1"/>
  <c r="W108" i="8" s="1"/>
  <c r="O80" i="8"/>
  <c r="AF80" i="8"/>
  <c r="AG80" i="8" s="1"/>
  <c r="AJ80" i="8"/>
  <c r="X80" i="8"/>
  <c r="Y80" i="8" s="1"/>
  <c r="AB80" i="8"/>
  <c r="AC80" i="8" s="1"/>
  <c r="Q71" i="9" a="1"/>
  <c r="Q71" i="9" s="1"/>
  <c r="R71" i="9" s="1"/>
  <c r="AA71" i="9" a="1"/>
  <c r="AA71" i="9" s="1"/>
  <c r="W71" i="9" a="1"/>
  <c r="W71" i="9" s="1"/>
  <c r="AE71" i="9" a="1"/>
  <c r="AE71" i="9" s="1"/>
  <c r="AI71" i="9" a="1"/>
  <c r="AI71" i="9" s="1"/>
  <c r="AK71" i="9" s="1"/>
  <c r="Q86" i="9" a="1"/>
  <c r="Q86" i="9" s="1"/>
  <c r="R86" i="9" s="1"/>
  <c r="AI86" i="9" a="1"/>
  <c r="AI86" i="9" s="1"/>
  <c r="AK86" i="9" s="1"/>
  <c r="AE86" i="9" a="1"/>
  <c r="AE86" i="9" s="1"/>
  <c r="W86" i="9" a="1"/>
  <c r="W86" i="9" s="1"/>
  <c r="AA86" i="9" a="1"/>
  <c r="AA86" i="9" s="1"/>
  <c r="AI115" i="11" a="1"/>
  <c r="AI115" i="11" s="1"/>
  <c r="AK115" i="11" s="1"/>
  <c r="W115" i="11" a="1"/>
  <c r="W115" i="11" s="1"/>
  <c r="Q115" i="11" a="1"/>
  <c r="Q115" i="11" s="1"/>
  <c r="R115" i="11" s="1"/>
  <c r="AE115" i="11" a="1"/>
  <c r="AE115" i="11" s="1"/>
  <c r="AA115" i="11" a="1"/>
  <c r="AA115" i="11" s="1"/>
  <c r="W51" i="8" a="1"/>
  <c r="W51" i="8" s="1"/>
  <c r="AI51" i="8" a="1"/>
  <c r="AI51" i="8" s="1"/>
  <c r="AK51" i="8" s="1"/>
  <c r="AE51" i="8" a="1"/>
  <c r="AE51" i="8" s="1"/>
  <c r="Q51" i="8" a="1"/>
  <c r="Q51" i="8" s="1"/>
  <c r="R51" i="8" s="1"/>
  <c r="AA51" i="8" a="1"/>
  <c r="AA51" i="8" s="1"/>
  <c r="Q83" i="8" a="1"/>
  <c r="Q83" i="8" s="1"/>
  <c r="R83" i="8" s="1"/>
  <c r="W83" i="8" a="1"/>
  <c r="W83" i="8" s="1"/>
  <c r="AA83" i="8" a="1"/>
  <c r="AA83" i="8" s="1"/>
  <c r="AI83" i="8" a="1"/>
  <c r="AI83" i="8" s="1"/>
  <c r="AK83" i="8" s="1"/>
  <c r="AE83" i="8" a="1"/>
  <c r="AE83" i="8" s="1"/>
  <c r="AI24" i="9" a="1"/>
  <c r="AI24" i="9" s="1"/>
  <c r="AK24" i="9" s="1"/>
  <c r="AE24" i="9" a="1"/>
  <c r="AE24" i="9" s="1"/>
  <c r="Q24" i="9" a="1"/>
  <c r="Q24" i="9" s="1"/>
  <c r="R24" i="9" s="1"/>
  <c r="AA24" i="9" a="1"/>
  <c r="AA24" i="9" s="1"/>
  <c r="W24" i="9" a="1"/>
  <c r="W24" i="9" s="1"/>
  <c r="W49" i="11" a="1"/>
  <c r="W49" i="11" s="1"/>
  <c r="AE49" i="11" a="1"/>
  <c r="AE49" i="11" s="1"/>
  <c r="AA49" i="11" a="1"/>
  <c r="AA49" i="11" s="1"/>
  <c r="AI49" i="11" a="1"/>
  <c r="AI49" i="11" s="1"/>
  <c r="AK49" i="11" s="1"/>
  <c r="Q49" i="11" a="1"/>
  <c r="Q49" i="11" s="1"/>
  <c r="R49" i="11" s="1"/>
  <c r="Q90" i="9" a="1"/>
  <c r="Q90" i="9" s="1"/>
  <c r="R90" i="9" s="1"/>
  <c r="AI90" i="9" a="1"/>
  <c r="AI90" i="9" s="1"/>
  <c r="AK90" i="9" s="1"/>
  <c r="AA90" i="9" a="1"/>
  <c r="AA90" i="9" s="1"/>
  <c r="W90" i="9" a="1"/>
  <c r="W90" i="9" s="1"/>
  <c r="AE90" i="9" a="1"/>
  <c r="AE90" i="9" s="1"/>
  <c r="AE162" i="9" a="1"/>
  <c r="AE162" i="9" s="1"/>
  <c r="W162" i="9" a="1"/>
  <c r="W162" i="9" s="1"/>
  <c r="AA162" i="9" a="1"/>
  <c r="AA162" i="9" s="1"/>
  <c r="Q162" i="9" a="1"/>
  <c r="Q162" i="9" s="1"/>
  <c r="R162" i="9" s="1"/>
  <c r="AI162" i="9" a="1"/>
  <c r="AI162" i="9" s="1"/>
  <c r="AK162" i="9" s="1"/>
  <c r="W48" i="9" a="1"/>
  <c r="W48" i="9" s="1"/>
  <c r="AE48" i="9" a="1"/>
  <c r="AE48" i="9" s="1"/>
  <c r="Q48" i="9" a="1"/>
  <c r="Q48" i="9" s="1"/>
  <c r="R48" i="9" s="1"/>
  <c r="AA48" i="9" a="1"/>
  <c r="AA48" i="9" s="1"/>
  <c r="AI48" i="9" a="1"/>
  <c r="AI48" i="9" s="1"/>
  <c r="AK48" i="9" s="1"/>
  <c r="W37" i="8" a="1"/>
  <c r="W37" i="8" s="1"/>
  <c r="Q37" i="8" a="1"/>
  <c r="Q37" i="8" s="1"/>
  <c r="R37" i="8" s="1"/>
  <c r="AI37" i="8" a="1"/>
  <c r="AI37" i="8" s="1"/>
  <c r="AK37" i="8" s="1"/>
  <c r="AE37" i="8" a="1"/>
  <c r="AE37" i="8" s="1"/>
  <c r="AA37" i="8" a="1"/>
  <c r="AA37" i="8" s="1"/>
  <c r="AA26" i="9" a="1"/>
  <c r="AA26" i="9" s="1"/>
  <c r="Q26" i="9" a="1"/>
  <c r="Q26" i="9" s="1"/>
  <c r="R26" i="9" s="1"/>
  <c r="AI26" i="9" a="1"/>
  <c r="AI26" i="9" s="1"/>
  <c r="AK26" i="9" s="1"/>
  <c r="AE26" i="9" a="1"/>
  <c r="AE26" i="9" s="1"/>
  <c r="W26" i="9" a="1"/>
  <c r="W26" i="9" s="1"/>
  <c r="O117" i="9"/>
  <c r="AB117" i="9"/>
  <c r="AC117" i="9" s="1"/>
  <c r="AJ117" i="9"/>
  <c r="AF117" i="9"/>
  <c r="AG117" i="9" s="1"/>
  <c r="X117" i="9"/>
  <c r="Y117" i="9" s="1"/>
  <c r="W35" i="11" a="1"/>
  <c r="W35" i="11" s="1"/>
  <c r="AE35" i="11" a="1"/>
  <c r="AE35" i="11" s="1"/>
  <c r="AA35" i="11" a="1"/>
  <c r="AA35" i="11" s="1"/>
  <c r="Q35" i="11" a="1"/>
  <c r="Q35" i="11" s="1"/>
  <c r="R35" i="11" s="1"/>
  <c r="AI35" i="11" a="1"/>
  <c r="AI35" i="11" s="1"/>
  <c r="AK35" i="11" s="1"/>
  <c r="AE13" i="11" a="1"/>
  <c r="AE13" i="11" s="1"/>
  <c r="W13" i="11" a="1"/>
  <c r="W13" i="11" s="1"/>
  <c r="AA13" i="11" a="1"/>
  <c r="AA13" i="11" s="1"/>
  <c r="Q13" i="11" a="1"/>
  <c r="Q13" i="11" s="1"/>
  <c r="R13" i="11" s="1"/>
  <c r="AI13" i="11" a="1"/>
  <c r="AI13" i="11" s="1"/>
  <c r="AK13" i="11" s="1"/>
  <c r="AI23" i="8" a="1"/>
  <c r="AI23" i="8" s="1"/>
  <c r="AK23" i="8" s="1"/>
  <c r="AE23" i="8" a="1"/>
  <c r="AE23" i="8" s="1"/>
  <c r="Q23" i="8" a="1"/>
  <c r="Q23" i="8" s="1"/>
  <c r="R23" i="8" s="1"/>
  <c r="W23" i="8" a="1"/>
  <c r="W23" i="8" s="1"/>
  <c r="AA23" i="8" a="1"/>
  <c r="AA23" i="8" s="1"/>
  <c r="W63" i="9" a="1"/>
  <c r="W63" i="9" s="1"/>
  <c r="AE63" i="9" a="1"/>
  <c r="AE63" i="9" s="1"/>
  <c r="Q63" i="9" a="1"/>
  <c r="Q63" i="9" s="1"/>
  <c r="R63" i="9" s="1"/>
  <c r="AI63" i="9" a="1"/>
  <c r="AI63" i="9" s="1"/>
  <c r="AK63" i="9" s="1"/>
  <c r="AA63" i="9" a="1"/>
  <c r="AA63" i="9" s="1"/>
  <c r="AA13" i="8" a="1"/>
  <c r="AA13" i="8" s="1"/>
  <c r="Q13" i="8" a="1"/>
  <c r="Q13" i="8" s="1"/>
  <c r="R13" i="8" s="1"/>
  <c r="AE13" i="8" a="1"/>
  <c r="AE13" i="8" s="1"/>
  <c r="AI13" i="8" a="1"/>
  <c r="AI13" i="8" s="1"/>
  <c r="AK13" i="8" s="1"/>
  <c r="W13" i="8" a="1"/>
  <c r="W13" i="8" s="1"/>
  <c r="AA134" i="8" a="1"/>
  <c r="AA134" i="8" s="1"/>
  <c r="AE134" i="8" a="1"/>
  <c r="AE134" i="8" s="1"/>
  <c r="W134" i="8" a="1"/>
  <c r="W134" i="8" s="1"/>
  <c r="Q134" i="8" a="1"/>
  <c r="Q134" i="8" s="1"/>
  <c r="R134" i="8" s="1"/>
  <c r="AI134" i="8" a="1"/>
  <c r="AI134" i="8" s="1"/>
  <c r="AK134" i="8" s="1"/>
  <c r="AA11" i="8" a="1"/>
  <c r="AA11" i="8" s="1"/>
  <c r="W11" i="8" a="1"/>
  <c r="W11" i="8" s="1"/>
  <c r="AI11" i="8" a="1"/>
  <c r="AI11" i="8" s="1"/>
  <c r="AK11" i="8" s="1"/>
  <c r="AE11" i="8" a="1"/>
  <c r="AE11" i="8" s="1"/>
  <c r="Q11" i="8" a="1"/>
  <c r="Q11" i="8" s="1"/>
  <c r="R11" i="8" s="1"/>
  <c r="Q12" i="11" a="1"/>
  <c r="Q12" i="11" s="1"/>
  <c r="R12" i="11" s="1"/>
  <c r="AA12" i="11" a="1"/>
  <c r="AA12" i="11" s="1"/>
  <c r="AI12" i="11" a="1"/>
  <c r="AI12" i="11" s="1"/>
  <c r="AK12" i="11" s="1"/>
  <c r="AE12" i="11" a="1"/>
  <c r="AE12" i="11" s="1"/>
  <c r="W12" i="11" a="1"/>
  <c r="W12" i="11" s="1"/>
  <c r="AI41" i="11" a="1"/>
  <c r="AI41" i="11" s="1"/>
  <c r="AK41" i="11" s="1"/>
  <c r="Q41" i="11" a="1"/>
  <c r="Q41" i="11" s="1"/>
  <c r="R41" i="11" s="1"/>
  <c r="W41" i="11" a="1"/>
  <c r="W41" i="11" s="1"/>
  <c r="AE41" i="11" a="1"/>
  <c r="AE41" i="11" s="1"/>
  <c r="AA41" i="11" a="1"/>
  <c r="AA41" i="11" s="1"/>
  <c r="AI118" i="11" a="1"/>
  <c r="AI118" i="11" s="1"/>
  <c r="AK118" i="11" s="1"/>
  <c r="Q118" i="11" a="1"/>
  <c r="Q118" i="11" s="1"/>
  <c r="R118" i="11" s="1"/>
  <c r="AE118" i="11" a="1"/>
  <c r="AE118" i="11" s="1"/>
  <c r="W118" i="11" a="1"/>
  <c r="W118" i="11" s="1"/>
  <c r="AA118" i="11" a="1"/>
  <c r="AA118" i="11" s="1"/>
  <c r="Q73" i="8" a="1"/>
  <c r="Q73" i="8" s="1"/>
  <c r="R73" i="8" s="1"/>
  <c r="AE73" i="8" a="1"/>
  <c r="AE73" i="8" s="1"/>
  <c r="AI73" i="8" a="1"/>
  <c r="AI73" i="8" s="1"/>
  <c r="AK73" i="8" s="1"/>
  <c r="AA73" i="8" a="1"/>
  <c r="AA73" i="8" s="1"/>
  <c r="W73" i="8" a="1"/>
  <c r="W73" i="8" s="1"/>
  <c r="AJ53" i="6"/>
  <c r="AB53" i="6"/>
  <c r="AC53" i="6" s="1"/>
  <c r="AF53" i="6"/>
  <c r="AG53" i="6" s="1"/>
  <c r="X53" i="6"/>
  <c r="Y53" i="6" s="1"/>
  <c r="AB119" i="9"/>
  <c r="AC119" i="9" s="1"/>
  <c r="AF119" i="9"/>
  <c r="AG119" i="9" s="1"/>
  <c r="X119" i="9"/>
  <c r="Y119" i="9" s="1"/>
  <c r="AJ119" i="9"/>
  <c r="AB143" i="10"/>
  <c r="AC143" i="10" s="1"/>
  <c r="AF143" i="10"/>
  <c r="AG143" i="10" s="1"/>
  <c r="AJ143" i="10"/>
  <c r="X143" i="10"/>
  <c r="Y143" i="10" s="1"/>
  <c r="AF133" i="8"/>
  <c r="AG133" i="8" s="1"/>
  <c r="X133" i="8"/>
  <c r="Y133" i="8" s="1"/>
  <c r="AB133" i="8"/>
  <c r="AC133" i="8" s="1"/>
  <c r="AJ133" i="8"/>
  <c r="AB37" i="11"/>
  <c r="AC37" i="11" s="1"/>
  <c r="AJ37" i="11"/>
  <c r="AF37" i="11"/>
  <c r="AG37" i="11" s="1"/>
  <c r="X37" i="11"/>
  <c r="Y37" i="11" s="1"/>
  <c r="AB48" i="8"/>
  <c r="AC48" i="8" s="1"/>
  <c r="AJ48" i="8"/>
  <c r="AF48" i="8"/>
  <c r="AG48" i="8" s="1"/>
  <c r="X48" i="8"/>
  <c r="Y48" i="8" s="1"/>
  <c r="AJ89" i="8"/>
  <c r="AF89" i="8"/>
  <c r="AG89" i="8" s="1"/>
  <c r="X89" i="8"/>
  <c r="Y89" i="8" s="1"/>
  <c r="AB89" i="8"/>
  <c r="AC89" i="8" s="1"/>
  <c r="AF54" i="9"/>
  <c r="AG54" i="9" s="1"/>
  <c r="AB54" i="9"/>
  <c r="AC54" i="9" s="1"/>
  <c r="AJ54" i="9"/>
  <c r="X54" i="9"/>
  <c r="Y54" i="9" s="1"/>
  <c r="X140" i="11"/>
  <c r="Y140" i="11" s="1"/>
  <c r="AF140" i="11"/>
  <c r="AG140" i="11" s="1"/>
  <c r="AJ140" i="11"/>
  <c r="AB140" i="11"/>
  <c r="AC140" i="11" s="1"/>
  <c r="X37" i="8"/>
  <c r="Y37" i="8" s="1"/>
  <c r="X59" i="6"/>
  <c r="Y59" i="6" s="1"/>
  <c r="AJ59" i="6"/>
  <c r="AB59" i="6"/>
  <c r="AC59" i="6" s="1"/>
  <c r="AF59" i="6"/>
  <c r="AG59" i="6" s="1"/>
  <c r="AF58" i="11"/>
  <c r="AG58" i="11" s="1"/>
  <c r="X58" i="11"/>
  <c r="Y58" i="11" s="1"/>
  <c r="AJ58" i="11"/>
  <c r="AB58" i="11"/>
  <c r="AC58" i="11" s="1"/>
  <c r="AJ96" i="8"/>
  <c r="AB96" i="8"/>
  <c r="AC96" i="8" s="1"/>
  <c r="X96" i="8"/>
  <c r="Y96" i="8" s="1"/>
  <c r="AF96" i="8"/>
  <c r="AG96" i="8" s="1"/>
  <c r="AF73" i="10"/>
  <c r="AG73" i="10" s="1"/>
  <c r="AJ73" i="10"/>
  <c r="AB73" i="10"/>
  <c r="AC73" i="10" s="1"/>
  <c r="X73" i="10"/>
  <c r="Y73" i="10" s="1"/>
  <c r="AF102" i="6"/>
  <c r="AG102" i="6" s="1"/>
  <c r="X102" i="6"/>
  <c r="Y102" i="6" s="1"/>
  <c r="AJ102" i="6"/>
  <c r="AB102" i="6"/>
  <c r="AC102" i="6" s="1"/>
  <c r="AJ129" i="8"/>
  <c r="AF129" i="8"/>
  <c r="AG129" i="8" s="1"/>
  <c r="AB129" i="8"/>
  <c r="AC129" i="8" s="1"/>
  <c r="X129" i="8"/>
  <c r="Y129" i="8" s="1"/>
  <c r="X45" i="10"/>
  <c r="Y45" i="10" s="1"/>
  <c r="AF45" i="10"/>
  <c r="AG45" i="10" s="1"/>
  <c r="AJ45" i="10"/>
  <c r="AB45" i="10"/>
  <c r="AC45" i="10" s="1"/>
  <c r="X99" i="6"/>
  <c r="Y99" i="6" s="1"/>
  <c r="AB99" i="6"/>
  <c r="AC99" i="6" s="1"/>
  <c r="AF99" i="6"/>
  <c r="AG99" i="6" s="1"/>
  <c r="AJ99" i="6"/>
  <c r="AJ152" i="10"/>
  <c r="AF152" i="10"/>
  <c r="AG152" i="10" s="1"/>
  <c r="AB152" i="10"/>
  <c r="AC152" i="10" s="1"/>
  <c r="X152" i="10"/>
  <c r="Y152" i="10" s="1"/>
  <c r="AJ126" i="10"/>
  <c r="X126" i="10"/>
  <c r="Y126" i="10" s="1"/>
  <c r="AF126" i="10"/>
  <c r="AG126" i="10" s="1"/>
  <c r="AB126" i="10"/>
  <c r="AC126" i="10" s="1"/>
  <c r="AB29" i="6"/>
  <c r="AC29" i="6" s="1"/>
  <c r="AF29" i="6"/>
  <c r="AG29" i="6" s="1"/>
  <c r="X29" i="6"/>
  <c r="Y29" i="6" s="1"/>
  <c r="AJ29" i="6"/>
  <c r="AF77" i="11"/>
  <c r="AG77" i="11" s="1"/>
  <c r="AB77" i="11"/>
  <c r="AC77" i="11" s="1"/>
  <c r="AJ77" i="11"/>
  <c r="X77" i="11"/>
  <c r="Y77" i="11" s="1"/>
  <c r="AF135" i="11"/>
  <c r="AG135" i="11" s="1"/>
  <c r="AJ135" i="11"/>
  <c r="X135" i="11"/>
  <c r="Y135" i="11" s="1"/>
  <c r="AB135" i="11"/>
  <c r="AC135" i="11" s="1"/>
  <c r="AB86" i="10"/>
  <c r="AC86" i="10" s="1"/>
  <c r="AF49" i="6"/>
  <c r="AG49" i="6" s="1"/>
  <c r="X56" i="8"/>
  <c r="Y56" i="8" s="1"/>
  <c r="AF56" i="8"/>
  <c r="AG56" i="8" s="1"/>
  <c r="AJ56" i="8"/>
  <c r="AB56" i="8"/>
  <c r="AC56" i="8" s="1"/>
  <c r="AF52" i="11"/>
  <c r="AG52" i="11" s="1"/>
  <c r="AF88" i="8"/>
  <c r="AG88" i="8" s="1"/>
  <c r="AJ57" i="11"/>
  <c r="AF148" i="10"/>
  <c r="AG148" i="10" s="1"/>
  <c r="AJ45" i="6"/>
  <c r="AF140" i="9"/>
  <c r="AG140" i="9" s="1"/>
  <c r="X170" i="10"/>
  <c r="Y170" i="10" s="1"/>
  <c r="AJ140" i="9"/>
  <c r="AF57" i="8"/>
  <c r="AG57" i="8" s="1"/>
  <c r="AB58" i="6"/>
  <c r="AC58" i="6" s="1"/>
  <c r="AJ149" i="10"/>
  <c r="X97" i="8"/>
  <c r="Y97" i="8" s="1"/>
  <c r="AJ97" i="8"/>
  <c r="AF97" i="8"/>
  <c r="AG97" i="8" s="1"/>
  <c r="AB97" i="8"/>
  <c r="AC97" i="8" s="1"/>
  <c r="AF107" i="6"/>
  <c r="AG107" i="6" s="1"/>
  <c r="X107" i="6"/>
  <c r="Y107" i="6" s="1"/>
  <c r="AB107" i="6"/>
  <c r="AC107" i="6" s="1"/>
  <c r="AJ107" i="6"/>
  <c r="AF144" i="10"/>
  <c r="AG144" i="10" s="1"/>
  <c r="X144" i="10"/>
  <c r="Y144" i="10" s="1"/>
  <c r="AB144" i="10"/>
  <c r="AC144" i="10" s="1"/>
  <c r="AJ144" i="10"/>
  <c r="X143" i="6"/>
  <c r="Y143" i="6" s="1"/>
  <c r="AB143" i="6"/>
  <c r="AC143" i="6" s="1"/>
  <c r="AF143" i="6"/>
  <c r="AG143" i="6" s="1"/>
  <c r="AJ143" i="6"/>
  <c r="AJ90" i="10"/>
  <c r="AB90" i="10"/>
  <c r="AC90" i="10" s="1"/>
  <c r="AF90" i="10"/>
  <c r="AG90" i="10" s="1"/>
  <c r="X90" i="10"/>
  <c r="Y90" i="10" s="1"/>
  <c r="X33" i="10"/>
  <c r="Y33" i="10" s="1"/>
  <c r="AF33" i="10"/>
  <c r="AG33" i="10" s="1"/>
  <c r="AB33" i="10"/>
  <c r="AC33" i="10" s="1"/>
  <c r="AJ33" i="10"/>
  <c r="X87" i="6"/>
  <c r="Y87" i="6" s="1"/>
  <c r="AF87" i="6"/>
  <c r="AG87" i="6" s="1"/>
  <c r="AB87" i="6"/>
  <c r="AC87" i="6" s="1"/>
  <c r="AJ87" i="6"/>
  <c r="AJ97" i="10"/>
  <c r="AB97" i="10"/>
  <c r="AC97" i="10" s="1"/>
  <c r="AF97" i="10"/>
  <c r="AG97" i="10" s="1"/>
  <c r="X97" i="10"/>
  <c r="Y97" i="10" s="1"/>
  <c r="AF135" i="10"/>
  <c r="AG135" i="10" s="1"/>
  <c r="X135" i="10"/>
  <c r="Y135" i="10" s="1"/>
  <c r="AJ135" i="10"/>
  <c r="AB135" i="10"/>
  <c r="AC135" i="10" s="1"/>
  <c r="AB171" i="10"/>
  <c r="AC171" i="10" s="1"/>
  <c r="AF171" i="10"/>
  <c r="AG171" i="10" s="1"/>
  <c r="AJ8" i="6"/>
  <c r="AF8" i="6"/>
  <c r="AB8" i="6"/>
  <c r="AC8" i="6" s="1"/>
  <c r="AJ88" i="6"/>
  <c r="AB88" i="6"/>
  <c r="AC88" i="6" s="1"/>
  <c r="AF88" i="6"/>
  <c r="AG88" i="6" s="1"/>
  <c r="X88" i="6"/>
  <c r="Y88" i="6" s="1"/>
  <c r="X101" i="6"/>
  <c r="Y101" i="6" s="1"/>
  <c r="AB101" i="6"/>
  <c r="AC101" i="6" s="1"/>
  <c r="AF101" i="6"/>
  <c r="AG101" i="6" s="1"/>
  <c r="AJ101" i="6"/>
  <c r="X154" i="9"/>
  <c r="Y154" i="9" s="1"/>
  <c r="AB154" i="9"/>
  <c r="AC154" i="9" s="1"/>
  <c r="AJ154" i="9"/>
  <c r="AF154" i="9"/>
  <c r="AG154" i="9" s="1"/>
  <c r="X165" i="10"/>
  <c r="Y165" i="10" s="1"/>
  <c r="AB165" i="10"/>
  <c r="AC165" i="10" s="1"/>
  <c r="AJ165" i="10"/>
  <c r="AF165" i="10"/>
  <c r="AG165" i="10" s="1"/>
  <c r="AJ166" i="10"/>
  <c r="AF166" i="10"/>
  <c r="AG166" i="10" s="1"/>
  <c r="AB166" i="10"/>
  <c r="AC166" i="10" s="1"/>
  <c r="X166" i="10"/>
  <c r="Y166" i="10" s="1"/>
  <c r="AB145" i="11"/>
  <c r="AC145" i="11" s="1"/>
  <c r="X145" i="11"/>
  <c r="Y145" i="11" s="1"/>
  <c r="AB124" i="11"/>
  <c r="AC124" i="11" s="1"/>
  <c r="AF124" i="11"/>
  <c r="AG124" i="11" s="1"/>
  <c r="AJ124" i="11"/>
  <c r="X124" i="11"/>
  <c r="Y124" i="11" s="1"/>
  <c r="AF136" i="9"/>
  <c r="AG136" i="9" s="1"/>
  <c r="AJ136" i="9"/>
  <c r="AB136" i="9"/>
  <c r="AC136" i="9" s="1"/>
  <c r="X136" i="9"/>
  <c r="Y136" i="9" s="1"/>
  <c r="AJ151" i="11"/>
  <c r="AB27" i="11"/>
  <c r="AC27" i="11" s="1"/>
  <c r="AF27" i="11"/>
  <c r="AG27" i="11" s="1"/>
  <c r="AJ27" i="11"/>
  <c r="X27" i="11"/>
  <c r="Y27" i="11" s="1"/>
  <c r="X34" i="9"/>
  <c r="Y34" i="9" s="1"/>
  <c r="AF34" i="9"/>
  <c r="AG34" i="9" s="1"/>
  <c r="AB34" i="9"/>
  <c r="AC34" i="9" s="1"/>
  <c r="AJ34" i="9"/>
  <c r="AF66" i="6"/>
  <c r="AG66" i="6" s="1"/>
  <c r="X66" i="6"/>
  <c r="Y66" i="6" s="1"/>
  <c r="AJ66" i="6"/>
  <c r="AB66" i="6"/>
  <c r="AC66" i="6" s="1"/>
  <c r="X8" i="8"/>
  <c r="AF8" i="8"/>
  <c r="AG8" i="8" s="1"/>
  <c r="AJ8" i="8"/>
  <c r="AB8" i="8"/>
  <c r="AC8" i="8" s="1"/>
  <c r="AF148" i="8"/>
  <c r="AG148" i="8" s="1"/>
  <c r="AJ148" i="8"/>
  <c r="X148" i="8"/>
  <c r="Y148" i="8" s="1"/>
  <c r="AB148" i="8"/>
  <c r="AC148" i="8" s="1"/>
  <c r="AF25" i="9"/>
  <c r="AG25" i="9" s="1"/>
  <c r="AB25" i="9"/>
  <c r="AC25" i="9" s="1"/>
  <c r="X25" i="9"/>
  <c r="Y25" i="9" s="1"/>
  <c r="AJ25" i="9"/>
  <c r="X73" i="11"/>
  <c r="Y73" i="11" s="1"/>
  <c r="AB73" i="11"/>
  <c r="AC73" i="11" s="1"/>
  <c r="AJ73" i="11"/>
  <c r="AF73" i="11"/>
  <c r="AG73" i="11" s="1"/>
  <c r="AB127" i="10"/>
  <c r="AC127" i="10" s="1"/>
  <c r="AF127" i="10"/>
  <c r="AG127" i="10" s="1"/>
  <c r="AJ127" i="10"/>
  <c r="X127" i="10"/>
  <c r="Y127" i="10" s="1"/>
  <c r="AB18" i="9"/>
  <c r="AC18" i="9" s="1"/>
  <c r="AE96" i="11" a="1"/>
  <c r="AE96" i="11" s="1"/>
  <c r="AA96" i="11" a="1"/>
  <c r="AA96" i="11" s="1"/>
  <c r="W96" i="11" a="1"/>
  <c r="W96" i="11" s="1"/>
  <c r="Q96" i="11" a="1"/>
  <c r="Q96" i="11" s="1"/>
  <c r="R96" i="11" s="1"/>
  <c r="AI96" i="11" a="1"/>
  <c r="AI96" i="11" s="1"/>
  <c r="AK96" i="11" s="1"/>
  <c r="X156" i="9"/>
  <c r="Y156" i="9" s="1"/>
  <c r="AF156" i="9"/>
  <c r="AG156" i="9" s="1"/>
  <c r="AB156" i="9"/>
  <c r="AC156" i="9" s="1"/>
  <c r="AJ156" i="9"/>
  <c r="AJ114" i="10"/>
  <c r="AF177" i="10"/>
  <c r="AG177" i="10" s="1"/>
  <c r="AB75" i="11"/>
  <c r="AC75" i="11" s="1"/>
  <c r="X24" i="11"/>
  <c r="Y24" i="11" s="1"/>
  <c r="AB158" i="8"/>
  <c r="AC158" i="8" s="1"/>
  <c r="AJ158" i="8"/>
  <c r="AF158" i="8"/>
  <c r="AG158" i="8" s="1"/>
  <c r="X158" i="8"/>
  <c r="Y158" i="8" s="1"/>
  <c r="X136" i="11"/>
  <c r="Y136" i="11" s="1"/>
  <c r="AJ136" i="11"/>
  <c r="AF136" i="11"/>
  <c r="AG136" i="11" s="1"/>
  <c r="AB136" i="11"/>
  <c r="AC136" i="11" s="1"/>
  <c r="AF78" i="10"/>
  <c r="AG78" i="10" s="1"/>
  <c r="X78" i="10"/>
  <c r="Y78" i="10" s="1"/>
  <c r="AB78" i="10"/>
  <c r="AC78" i="10" s="1"/>
  <c r="AJ78" i="10"/>
  <c r="X122" i="11"/>
  <c r="Y122" i="11" s="1"/>
  <c r="AJ122" i="11"/>
  <c r="AF122" i="11"/>
  <c r="AG122" i="11" s="1"/>
  <c r="AB122" i="11"/>
  <c r="AC122" i="11" s="1"/>
  <c r="AF52" i="8"/>
  <c r="AG52" i="8" s="1"/>
  <c r="AB52" i="8"/>
  <c r="AC52" i="8" s="1"/>
  <c r="AB10" i="8"/>
  <c r="AC10" i="8" s="1"/>
  <c r="AJ10" i="8"/>
  <c r="AF10" i="8"/>
  <c r="AG10" i="8" s="1"/>
  <c r="X10" i="8"/>
  <c r="Y10" i="8" s="1"/>
  <c r="AF4" i="6"/>
  <c r="X4" i="6"/>
  <c r="AJ4" i="6"/>
  <c r="AB4" i="6"/>
  <c r="X21" i="6"/>
  <c r="Y21" i="6" s="1"/>
  <c r="AJ21" i="6"/>
  <c r="AB21" i="6"/>
  <c r="AC21" i="6" s="1"/>
  <c r="AF21" i="6"/>
  <c r="AG21" i="6" s="1"/>
  <c r="AF32" i="10"/>
  <c r="AG32" i="10" s="1"/>
  <c r="AB32" i="10"/>
  <c r="AC32" i="10" s="1"/>
  <c r="X32" i="10"/>
  <c r="Y32" i="10" s="1"/>
  <c r="AJ32" i="10"/>
  <c r="AJ114" i="11"/>
  <c r="AF114" i="11"/>
  <c r="AG114" i="11" s="1"/>
  <c r="AB114" i="11"/>
  <c r="AC114" i="11" s="1"/>
  <c r="X114" i="11"/>
  <c r="Y114" i="11" s="1"/>
  <c r="AF12" i="6"/>
  <c r="AG12" i="6" s="1"/>
  <c r="AJ12" i="6"/>
  <c r="X12" i="6"/>
  <c r="Y12" i="6" s="1"/>
  <c r="AB12" i="6"/>
  <c r="AC12" i="6" s="1"/>
  <c r="AB52" i="9"/>
  <c r="AC52" i="9" s="1"/>
  <c r="AF52" i="9"/>
  <c r="AG52" i="9" s="1"/>
  <c r="X52" i="9"/>
  <c r="Y52" i="9" s="1"/>
  <c r="AJ52" i="9"/>
  <c r="AF75" i="10"/>
  <c r="AG75" i="10" s="1"/>
  <c r="AB75" i="10"/>
  <c r="AC75" i="10" s="1"/>
  <c r="X75" i="10"/>
  <c r="Y75" i="10" s="1"/>
  <c r="AJ75" i="10"/>
  <c r="AF81" i="9"/>
  <c r="AG81" i="9" s="1"/>
  <c r="AJ81" i="9"/>
  <c r="X81" i="9"/>
  <c r="Y81" i="9" s="1"/>
  <c r="AB81" i="9"/>
  <c r="AC81" i="9" s="1"/>
  <c r="AB113" i="10"/>
  <c r="AC113" i="10" s="1"/>
  <c r="AF113" i="10"/>
  <c r="AG113" i="10" s="1"/>
  <c r="X113" i="10"/>
  <c r="Y113" i="10" s="1"/>
  <c r="AJ113" i="10"/>
  <c r="X79" i="9"/>
  <c r="Y79" i="9" s="1"/>
  <c r="AJ79" i="9"/>
  <c r="AB79" i="9"/>
  <c r="AC79" i="9" s="1"/>
  <c r="AF79" i="9"/>
  <c r="AG79" i="9" s="1"/>
  <c r="AF62" i="10"/>
  <c r="AG62" i="10" s="1"/>
  <c r="X62" i="10"/>
  <c r="Y62" i="10" s="1"/>
  <c r="AJ62" i="10"/>
  <c r="AB62" i="10"/>
  <c r="AC62" i="10" s="1"/>
  <c r="AJ88" i="9"/>
  <c r="AB88" i="9"/>
  <c r="AC88" i="9" s="1"/>
  <c r="X88" i="9"/>
  <c r="Y88" i="9" s="1"/>
  <c r="AF88" i="9"/>
  <c r="AG88" i="9" s="1"/>
  <c r="AB16" i="10"/>
  <c r="AC16" i="10" s="1"/>
  <c r="X16" i="10"/>
  <c r="Y16" i="10" s="1"/>
  <c r="AJ16" i="10"/>
  <c r="AF16" i="10"/>
  <c r="AG16" i="10" s="1"/>
  <c r="AB84" i="11"/>
  <c r="AC84" i="11" s="1"/>
  <c r="AJ84" i="11"/>
  <c r="AF84" i="11"/>
  <c r="AG84" i="11" s="1"/>
  <c r="X84" i="11"/>
  <c r="Y84" i="11" s="1"/>
  <c r="AJ70" i="8"/>
  <c r="X70" i="8"/>
  <c r="Y70" i="8" s="1"/>
  <c r="AF70" i="8"/>
  <c r="AG70" i="8" s="1"/>
  <c r="AB70" i="8"/>
  <c r="AC70" i="8" s="1"/>
  <c r="X82" i="10"/>
  <c r="Y82" i="10" s="1"/>
  <c r="AB82" i="10"/>
  <c r="AC82" i="10" s="1"/>
  <c r="AF82" i="10"/>
  <c r="AG82" i="10" s="1"/>
  <c r="AJ82" i="10"/>
  <c r="AB128" i="9"/>
  <c r="AC128" i="9" s="1"/>
  <c r="X128" i="9"/>
  <c r="Y128" i="9" s="1"/>
  <c r="AJ128" i="9"/>
  <c r="AF128" i="9"/>
  <c r="AG128" i="9" s="1"/>
  <c r="W46" i="8" a="1"/>
  <c r="W46" i="8" s="1"/>
  <c r="AE46" i="8" a="1"/>
  <c r="AE46" i="8" s="1"/>
  <c r="AA46" i="8" a="1"/>
  <c r="AA46" i="8" s="1"/>
  <c r="Q46" i="8" a="1"/>
  <c r="Q46" i="8" s="1"/>
  <c r="R46" i="8" s="1"/>
  <c r="AI46" i="8" a="1"/>
  <c r="AI46" i="8" s="1"/>
  <c r="AK46" i="8" s="1"/>
  <c r="AE113" i="6" a="1"/>
  <c r="AE113" i="6" s="1"/>
  <c r="AA113" i="6" a="1"/>
  <c r="AA113" i="6" s="1"/>
  <c r="AI113" i="6" a="1"/>
  <c r="AI113" i="6" s="1"/>
  <c r="AK113" i="6" s="1"/>
  <c r="W113" i="6" a="1"/>
  <c r="W113" i="6" s="1"/>
  <c r="Q113" i="6" a="1"/>
  <c r="Q113" i="6" s="1"/>
  <c r="R113" i="6" s="1"/>
  <c r="AA101" i="10" a="1"/>
  <c r="AA101" i="10" s="1"/>
  <c r="Q101" i="10" a="1"/>
  <c r="Q101" i="10" s="1"/>
  <c r="R101" i="10" s="1"/>
  <c r="W101" i="10" a="1"/>
  <c r="W101" i="10" s="1"/>
  <c r="AE101" i="10" a="1"/>
  <c r="AE101" i="10" s="1"/>
  <c r="AI101" i="10" a="1"/>
  <c r="AI101" i="10" s="1"/>
  <c r="AK101" i="10" s="1"/>
  <c r="AI47" i="9" a="1"/>
  <c r="AI47" i="9" s="1"/>
  <c r="AK47" i="9" s="1"/>
  <c r="AA47" i="9" a="1"/>
  <c r="AA47" i="9" s="1"/>
  <c r="Q47" i="9" a="1"/>
  <c r="Q47" i="9" s="1"/>
  <c r="R47" i="9" s="1"/>
  <c r="W47" i="9" a="1"/>
  <c r="W47" i="9" s="1"/>
  <c r="AE47" i="9" a="1"/>
  <c r="AE47" i="9" s="1"/>
  <c r="AI43" i="6" a="1"/>
  <c r="AI43" i="6" s="1"/>
  <c r="AK43" i="6" s="1"/>
  <c r="Q43" i="6" a="1"/>
  <c r="Q43" i="6" s="1"/>
  <c r="R43" i="6" s="1"/>
  <c r="AE43" i="6" a="1"/>
  <c r="AE43" i="6" s="1"/>
  <c r="W43" i="6" a="1"/>
  <c r="W43" i="6" s="1"/>
  <c r="AA43" i="6" a="1"/>
  <c r="AA43" i="6" s="1"/>
  <c r="W54" i="10" a="1"/>
  <c r="W54" i="10" s="1"/>
  <c r="Q54" i="10" a="1"/>
  <c r="Q54" i="10" s="1"/>
  <c r="R54" i="10" s="1"/>
  <c r="AI54" i="10" a="1"/>
  <c r="AI54" i="10" s="1"/>
  <c r="AK54" i="10" s="1"/>
  <c r="AA54" i="10" a="1"/>
  <c r="AA54" i="10" s="1"/>
  <c r="AE54" i="10" a="1"/>
  <c r="AE54" i="10" s="1"/>
  <c r="Q130" i="6" a="1"/>
  <c r="Q130" i="6" s="1"/>
  <c r="R130" i="6" s="1"/>
  <c r="AE130" i="6" a="1"/>
  <c r="AE130" i="6" s="1"/>
  <c r="W130" i="6" a="1"/>
  <c r="W130" i="6" s="1"/>
  <c r="AI130" i="6" a="1"/>
  <c r="AI130" i="6" s="1"/>
  <c r="AK130" i="6" s="1"/>
  <c r="AA130" i="6" a="1"/>
  <c r="AA130" i="6" s="1"/>
  <c r="AA138" i="6" a="1"/>
  <c r="AA138" i="6" s="1"/>
  <c r="Q138" i="6" a="1"/>
  <c r="Q138" i="6" s="1"/>
  <c r="R138" i="6" s="1"/>
  <c r="W138" i="6" a="1"/>
  <c r="W138" i="6" s="1"/>
  <c r="AI138" i="6" a="1"/>
  <c r="AI138" i="6" s="1"/>
  <c r="AK138" i="6" s="1"/>
  <c r="AE138" i="6" a="1"/>
  <c r="AE138" i="6" s="1"/>
  <c r="AE90" i="6" a="1"/>
  <c r="AE90" i="6" s="1"/>
  <c r="W90" i="6" a="1"/>
  <c r="W90" i="6" s="1"/>
  <c r="AI90" i="6" a="1"/>
  <c r="AI90" i="6" s="1"/>
  <c r="AK90" i="6" s="1"/>
  <c r="AA90" i="6" a="1"/>
  <c r="AA90" i="6" s="1"/>
  <c r="Q90" i="6" a="1"/>
  <c r="Q90" i="6" s="1"/>
  <c r="R90" i="6" s="1"/>
  <c r="AA150" i="8" a="1"/>
  <c r="AA150" i="8" s="1"/>
  <c r="AI150" i="8" a="1"/>
  <c r="AI150" i="8" s="1"/>
  <c r="AK150" i="8" s="1"/>
  <c r="Q150" i="8" a="1"/>
  <c r="Q150" i="8" s="1"/>
  <c r="R150" i="8" s="1"/>
  <c r="W150" i="8" a="1"/>
  <c r="W150" i="8" s="1"/>
  <c r="AE150" i="8" a="1"/>
  <c r="AE150" i="8" s="1"/>
  <c r="AI72" i="10" a="1"/>
  <c r="AI72" i="10" s="1"/>
  <c r="AK72" i="10" s="1"/>
  <c r="AE72" i="10" a="1"/>
  <c r="AE72" i="10" s="1"/>
  <c r="AA72" i="10" a="1"/>
  <c r="AA72" i="10" s="1"/>
  <c r="W72" i="10" a="1"/>
  <c r="W72" i="10" s="1"/>
  <c r="Q72" i="10" a="1"/>
  <c r="Q72" i="10" s="1"/>
  <c r="R72" i="10" s="1"/>
  <c r="W185" i="10" a="1"/>
  <c r="W185" i="10" s="1"/>
  <c r="AA185" i="10" a="1"/>
  <c r="AA185" i="10" s="1"/>
  <c r="Q185" i="10" a="1"/>
  <c r="Q185" i="10" s="1"/>
  <c r="R185" i="10" s="1"/>
  <c r="AI185" i="10" a="1"/>
  <c r="AI185" i="10" s="1"/>
  <c r="AK185" i="10" s="1"/>
  <c r="AE185" i="10" a="1"/>
  <c r="AE185" i="10" s="1"/>
  <c r="AA184" i="10" a="1"/>
  <c r="AA184" i="10" s="1"/>
  <c r="Q184" i="10" a="1"/>
  <c r="Q184" i="10" s="1"/>
  <c r="R184" i="10" s="1"/>
  <c r="AE184" i="10" a="1"/>
  <c r="AE184" i="10" s="1"/>
  <c r="AI184" i="10" a="1"/>
  <c r="AI184" i="10" s="1"/>
  <c r="AK184" i="10" s="1"/>
  <c r="W184" i="10" a="1"/>
  <c r="W184" i="10" s="1"/>
  <c r="AE91" i="6" a="1"/>
  <c r="AE91" i="6" s="1"/>
  <c r="W91" i="6" a="1"/>
  <c r="W91" i="6" s="1"/>
  <c r="AA91" i="6" a="1"/>
  <c r="AA91" i="6" s="1"/>
  <c r="Q91" i="6" a="1"/>
  <c r="Q91" i="6" s="1"/>
  <c r="R91" i="6" s="1"/>
  <c r="AI91" i="6" a="1"/>
  <c r="AI91" i="6" s="1"/>
  <c r="AK91" i="6" s="1"/>
  <c r="W47" i="6" a="1"/>
  <c r="W47" i="6" s="1"/>
  <c r="AE47" i="6" a="1"/>
  <c r="AE47" i="6" s="1"/>
  <c r="Q47" i="6" a="1"/>
  <c r="Q47" i="6" s="1"/>
  <c r="R47" i="6" s="1"/>
  <c r="AA47" i="6" a="1"/>
  <c r="AA47" i="6" s="1"/>
  <c r="AI47" i="6" a="1"/>
  <c r="AI47" i="6" s="1"/>
  <c r="AK47" i="6" s="1"/>
  <c r="W32" i="11" a="1"/>
  <c r="W32" i="11" s="1"/>
  <c r="AE32" i="11" a="1"/>
  <c r="AE32" i="11" s="1"/>
  <c r="Q32" i="11" a="1"/>
  <c r="Q32" i="11" s="1"/>
  <c r="R32" i="11" s="1"/>
  <c r="AI32" i="11" a="1"/>
  <c r="AI32" i="11" s="1"/>
  <c r="AK32" i="11" s="1"/>
  <c r="AA32" i="11" a="1"/>
  <c r="AA32" i="11" s="1"/>
  <c r="AA114" i="11" a="1"/>
  <c r="AA114" i="11" s="1"/>
  <c r="AE114" i="11" a="1"/>
  <c r="AE114" i="11" s="1"/>
  <c r="Q114" i="11" a="1"/>
  <c r="Q114" i="11" s="1"/>
  <c r="R114" i="11" s="1"/>
  <c r="W114" i="11" a="1"/>
  <c r="W114" i="11" s="1"/>
  <c r="AI114" i="11" a="1"/>
  <c r="AI114" i="11" s="1"/>
  <c r="AK114" i="11" s="1"/>
  <c r="W33" i="10" a="1"/>
  <c r="W33" i="10" s="1"/>
  <c r="AE33" i="10" a="1"/>
  <c r="AE33" i="10" s="1"/>
  <c r="Q33" i="10" a="1"/>
  <c r="Q33" i="10" s="1"/>
  <c r="R33" i="10" s="1"/>
  <c r="AA33" i="10" a="1"/>
  <c r="AA33" i="10" s="1"/>
  <c r="AI33" i="10" a="1"/>
  <c r="AI33" i="10" s="1"/>
  <c r="AK33" i="10" s="1"/>
  <c r="Q141" i="10" a="1"/>
  <c r="Q141" i="10" s="1"/>
  <c r="R141" i="10" s="1"/>
  <c r="W141" i="10" a="1"/>
  <c r="W141" i="10" s="1"/>
  <c r="AE141" i="10" a="1"/>
  <c r="AE141" i="10" s="1"/>
  <c r="AA141" i="10" a="1"/>
  <c r="AA141" i="10" s="1"/>
  <c r="AI141" i="10" a="1"/>
  <c r="AI141" i="10" s="1"/>
  <c r="AK141" i="10" s="1"/>
  <c r="AI27" i="10" a="1"/>
  <c r="AI27" i="10" s="1"/>
  <c r="AK27" i="10" s="1"/>
  <c r="W27" i="10" a="1"/>
  <c r="W27" i="10" s="1"/>
  <c r="AA27" i="10" a="1"/>
  <c r="AA27" i="10" s="1"/>
  <c r="Q27" i="10" a="1"/>
  <c r="Q27" i="10" s="1"/>
  <c r="R27" i="10" s="1"/>
  <c r="AE27" i="10" a="1"/>
  <c r="AE27" i="10" s="1"/>
  <c r="AI16" i="6" a="1"/>
  <c r="AI16" i="6" s="1"/>
  <c r="AK16" i="6" s="1"/>
  <c r="AA16" i="6" a="1"/>
  <c r="AA16" i="6" s="1"/>
  <c r="Q16" i="6" a="1"/>
  <c r="Q16" i="6" s="1"/>
  <c r="R16" i="6" s="1"/>
  <c r="AE16" i="6" a="1"/>
  <c r="AE16" i="6" s="1"/>
  <c r="W16" i="6" a="1"/>
  <c r="W16" i="6" s="1"/>
  <c r="AI68" i="6" a="1"/>
  <c r="AI68" i="6" s="1"/>
  <c r="AK68" i="6" s="1"/>
  <c r="Q68" i="6" a="1"/>
  <c r="Q68" i="6" s="1"/>
  <c r="R68" i="6" s="1"/>
  <c r="AE68" i="6" a="1"/>
  <c r="AE68" i="6" s="1"/>
  <c r="W68" i="6" a="1"/>
  <c r="W68" i="6" s="1"/>
  <c r="AA68" i="6" a="1"/>
  <c r="AA68" i="6" s="1"/>
  <c r="W77" i="9" a="1"/>
  <c r="W77" i="9" s="1"/>
  <c r="AE77" i="9" a="1"/>
  <c r="AE77" i="9" s="1"/>
  <c r="Q77" i="9" a="1"/>
  <c r="Q77" i="9" s="1"/>
  <c r="R77" i="9" s="1"/>
  <c r="AA77" i="9" a="1"/>
  <c r="AA77" i="9" s="1"/>
  <c r="AI77" i="9" a="1"/>
  <c r="AI77" i="9" s="1"/>
  <c r="AK77" i="9" s="1"/>
  <c r="W142" i="9" a="1"/>
  <c r="W142" i="9" s="1"/>
  <c r="Q142" i="9" a="1"/>
  <c r="Q142" i="9" s="1"/>
  <c r="R142" i="9" s="1"/>
  <c r="AE142" i="9" a="1"/>
  <c r="AE142" i="9" s="1"/>
  <c r="AI142" i="9" a="1"/>
  <c r="AI142" i="9" s="1"/>
  <c r="AK142" i="9" s="1"/>
  <c r="AA142" i="9" a="1"/>
  <c r="AA142" i="9" s="1"/>
  <c r="AI7" i="8" a="1"/>
  <c r="AI7" i="8" s="1"/>
  <c r="W7" i="8" a="1"/>
  <c r="W7" i="8" s="1"/>
  <c r="Q7" i="8" a="1"/>
  <c r="Q7" i="8" s="1"/>
  <c r="AE7" i="8" a="1"/>
  <c r="AE7" i="8" s="1"/>
  <c r="AA7" i="8" a="1"/>
  <c r="AA7" i="8" s="1"/>
  <c r="AE22" i="10" a="1"/>
  <c r="AE22" i="10" s="1"/>
  <c r="AI22" i="10" a="1"/>
  <c r="AI22" i="10" s="1"/>
  <c r="AK22" i="10" s="1"/>
  <c r="W22" i="10" a="1"/>
  <c r="W22" i="10" s="1"/>
  <c r="Q22" i="10" a="1"/>
  <c r="Q22" i="10" s="1"/>
  <c r="R22" i="10" s="1"/>
  <c r="AA22" i="10" a="1"/>
  <c r="AA22" i="10" s="1"/>
  <c r="W124" i="10" a="1"/>
  <c r="W124" i="10" s="1"/>
  <c r="AI124" i="10" a="1"/>
  <c r="AI124" i="10" s="1"/>
  <c r="AK124" i="10" s="1"/>
  <c r="AE124" i="10" a="1"/>
  <c r="AE124" i="10" s="1"/>
  <c r="Q124" i="10" a="1"/>
  <c r="Q124" i="10" s="1"/>
  <c r="R124" i="10" s="1"/>
  <c r="AA124" i="10" a="1"/>
  <c r="AA124" i="10" s="1"/>
  <c r="AI67" i="6" a="1"/>
  <c r="AI67" i="6" s="1"/>
  <c r="AK67" i="6" s="1"/>
  <c r="Q67" i="6" a="1"/>
  <c r="Q67" i="6" s="1"/>
  <c r="R67" i="6" s="1"/>
  <c r="W67" i="6" a="1"/>
  <c r="W67" i="6" s="1"/>
  <c r="AA67" i="6" a="1"/>
  <c r="AA67" i="6" s="1"/>
  <c r="AE67" i="6" a="1"/>
  <c r="AE67" i="6" s="1"/>
  <c r="W96" i="6" a="1"/>
  <c r="W96" i="6" s="1"/>
  <c r="AE96" i="6" a="1"/>
  <c r="AE96" i="6" s="1"/>
  <c r="Q96" i="6" a="1"/>
  <c r="Q96" i="6" s="1"/>
  <c r="R96" i="6" s="1"/>
  <c r="AI96" i="6" a="1"/>
  <c r="AI96" i="6" s="1"/>
  <c r="AK96" i="6" s="1"/>
  <c r="AA96" i="6" a="1"/>
  <c r="AA96" i="6" s="1"/>
  <c r="AA51" i="6" a="1"/>
  <c r="AA51" i="6" s="1"/>
  <c r="AE51" i="6" a="1"/>
  <c r="AE51" i="6" s="1"/>
  <c r="W51" i="6" a="1"/>
  <c r="W51" i="6" s="1"/>
  <c r="AI51" i="6" a="1"/>
  <c r="AI51" i="6" s="1"/>
  <c r="AK51" i="6" s="1"/>
  <c r="Q51" i="6" a="1"/>
  <c r="Q51" i="6" s="1"/>
  <c r="R51" i="6" s="1"/>
  <c r="W47" i="8" a="1"/>
  <c r="W47" i="8" s="1"/>
  <c r="AI47" i="8" a="1"/>
  <c r="AI47" i="8" s="1"/>
  <c r="AK47" i="8" s="1"/>
  <c r="Q47" i="8" a="1"/>
  <c r="Q47" i="8" s="1"/>
  <c r="R47" i="8" s="1"/>
  <c r="AE47" i="8" a="1"/>
  <c r="AE47" i="8" s="1"/>
  <c r="AA47" i="8" a="1"/>
  <c r="AA47" i="8" s="1"/>
  <c r="Q17" i="8" a="1"/>
  <c r="Q17" i="8" s="1"/>
  <c r="R17" i="8" s="1"/>
  <c r="AA17" i="8" a="1"/>
  <c r="AA17" i="8" s="1"/>
  <c r="AE17" i="8" a="1"/>
  <c r="AE17" i="8" s="1"/>
  <c r="W17" i="8" a="1"/>
  <c r="W17" i="8" s="1"/>
  <c r="AI17" i="8" a="1"/>
  <c r="AI17" i="8" s="1"/>
  <c r="AK17" i="8" s="1"/>
  <c r="W16" i="10" a="1"/>
  <c r="W16" i="10" s="1"/>
  <c r="AE16" i="10" a="1"/>
  <c r="AE16" i="10" s="1"/>
  <c r="Q16" i="10" a="1"/>
  <c r="Q16" i="10" s="1"/>
  <c r="R16" i="10" s="1"/>
  <c r="AI16" i="10" a="1"/>
  <c r="AI16" i="10" s="1"/>
  <c r="AK16" i="10" s="1"/>
  <c r="AA16" i="10" a="1"/>
  <c r="AA16" i="10" s="1"/>
  <c r="AA65" i="10" a="1"/>
  <c r="AA65" i="10" s="1"/>
  <c r="AI65" i="10" a="1"/>
  <c r="AI65" i="10" s="1"/>
  <c r="AK65" i="10" s="1"/>
  <c r="W65" i="10" a="1"/>
  <c r="W65" i="10" s="1"/>
  <c r="AE65" i="10" a="1"/>
  <c r="AE65" i="10" s="1"/>
  <c r="Q65" i="10" a="1"/>
  <c r="Q65" i="10" s="1"/>
  <c r="R65" i="10" s="1"/>
  <c r="AA119" i="10" a="1"/>
  <c r="AA119" i="10" s="1"/>
  <c r="Q119" i="10" a="1"/>
  <c r="Q119" i="10" s="1"/>
  <c r="R119" i="10" s="1"/>
  <c r="AE119" i="10" a="1"/>
  <c r="AE119" i="10" s="1"/>
  <c r="AI119" i="10" a="1"/>
  <c r="AI119" i="10" s="1"/>
  <c r="AK119" i="10" s="1"/>
  <c r="W119" i="10" a="1"/>
  <c r="W119" i="10" s="1"/>
  <c r="Q128" i="6" a="1"/>
  <c r="Q128" i="6" s="1"/>
  <c r="R128" i="6" s="1"/>
  <c r="AE128" i="6" a="1"/>
  <c r="AE128" i="6" s="1"/>
  <c r="W128" i="6" a="1"/>
  <c r="W128" i="6" s="1"/>
  <c r="AA128" i="6" a="1"/>
  <c r="AA128" i="6" s="1"/>
  <c r="AI128" i="6" a="1"/>
  <c r="AI128" i="6" s="1"/>
  <c r="AK128" i="6" s="1"/>
  <c r="W61" i="6" a="1"/>
  <c r="W61" i="6" s="1"/>
  <c r="AI61" i="6" a="1"/>
  <c r="AI61" i="6" s="1"/>
  <c r="AK61" i="6" s="1"/>
  <c r="AA61" i="6" a="1"/>
  <c r="AA61" i="6" s="1"/>
  <c r="Q61" i="6" a="1"/>
  <c r="Q61" i="6" s="1"/>
  <c r="R61" i="6" s="1"/>
  <c r="AE61" i="6" a="1"/>
  <c r="AE61" i="6" s="1"/>
  <c r="Q60" i="11" a="1"/>
  <c r="Q60" i="11" s="1"/>
  <c r="R60" i="11" s="1"/>
  <c r="AI60" i="11" a="1"/>
  <c r="AI60" i="11" s="1"/>
  <c r="AK60" i="11" s="1"/>
  <c r="W60" i="11" a="1"/>
  <c r="W60" i="11" s="1"/>
  <c r="AE60" i="11" a="1"/>
  <c r="AE60" i="11" s="1"/>
  <c r="AA60" i="11" a="1"/>
  <c r="AA60" i="11" s="1"/>
  <c r="AA135" i="11" a="1"/>
  <c r="AA135" i="11" s="1"/>
  <c r="AI135" i="11" a="1"/>
  <c r="AI135" i="11" s="1"/>
  <c r="AK135" i="11" s="1"/>
  <c r="W135" i="11" a="1"/>
  <c r="W135" i="11" s="1"/>
  <c r="AE135" i="11" a="1"/>
  <c r="AE135" i="11" s="1"/>
  <c r="Q135" i="11" a="1"/>
  <c r="Q135" i="11" s="1"/>
  <c r="R135" i="11" s="1"/>
  <c r="W51" i="9" a="1"/>
  <c r="W51" i="9" s="1"/>
  <c r="Q51" i="9" a="1"/>
  <c r="Q51" i="9" s="1"/>
  <c r="R51" i="9" s="1"/>
  <c r="AA51" i="9" a="1"/>
  <c r="AA51" i="9" s="1"/>
  <c r="AI51" i="9" a="1"/>
  <c r="AI51" i="9" s="1"/>
  <c r="AK51" i="9" s="1"/>
  <c r="AE51" i="9" a="1"/>
  <c r="AE51" i="9" s="1"/>
  <c r="AA21" i="10" a="1"/>
  <c r="AA21" i="10" s="1"/>
  <c r="AE21" i="10" a="1"/>
  <c r="AE21" i="10" s="1"/>
  <c r="W21" i="10" a="1"/>
  <c r="W21" i="10" s="1"/>
  <c r="AI21" i="10" a="1"/>
  <c r="AI21" i="10" s="1"/>
  <c r="AK21" i="10" s="1"/>
  <c r="Q21" i="10" a="1"/>
  <c r="Q21" i="10" s="1"/>
  <c r="R21" i="10" s="1"/>
  <c r="AI160" i="10" a="1"/>
  <c r="AI160" i="10" s="1"/>
  <c r="AK160" i="10" s="1"/>
  <c r="W160" i="10" a="1"/>
  <c r="W160" i="10" s="1"/>
  <c r="AE160" i="10" a="1"/>
  <c r="AE160" i="10" s="1"/>
  <c r="Q160" i="10" a="1"/>
  <c r="Q160" i="10" s="1"/>
  <c r="R160" i="10" s="1"/>
  <c r="AA160" i="10" a="1"/>
  <c r="AA160" i="10" s="1"/>
  <c r="AE54" i="6" a="1"/>
  <c r="AE54" i="6" s="1"/>
  <c r="W54" i="6" a="1"/>
  <c r="W54" i="6" s="1"/>
  <c r="AI54" i="6" a="1"/>
  <c r="AI54" i="6" s="1"/>
  <c r="AK54" i="6" s="1"/>
  <c r="AA54" i="6" a="1"/>
  <c r="AA54" i="6" s="1"/>
  <c r="Q54" i="6" a="1"/>
  <c r="Q54" i="6" s="1"/>
  <c r="R54" i="6" s="1"/>
  <c r="AA115" i="6" a="1"/>
  <c r="AA115" i="6" s="1"/>
  <c r="W115" i="6" a="1"/>
  <c r="W115" i="6" s="1"/>
  <c r="AI115" i="6" a="1"/>
  <c r="AI115" i="6" s="1"/>
  <c r="AK115" i="6" s="1"/>
  <c r="Q115" i="6" a="1"/>
  <c r="Q115" i="6" s="1"/>
  <c r="R115" i="6" s="1"/>
  <c r="AE115" i="6" a="1"/>
  <c r="AE115" i="6" s="1"/>
  <c r="AE38" i="6" a="1"/>
  <c r="AE38" i="6" s="1"/>
  <c r="AI38" i="6" a="1"/>
  <c r="AI38" i="6" s="1"/>
  <c r="AK38" i="6" s="1"/>
  <c r="AA38" i="6" a="1"/>
  <c r="AA38" i="6" s="1"/>
  <c r="Q38" i="6" a="1"/>
  <c r="Q38" i="6" s="1"/>
  <c r="R38" i="6" s="1"/>
  <c r="W38" i="6" a="1"/>
  <c r="W38" i="6" s="1"/>
  <c r="Q161" i="9" a="1"/>
  <c r="Q161" i="9" s="1"/>
  <c r="R161" i="9" s="1"/>
  <c r="AE161" i="9" a="1"/>
  <c r="AE161" i="9" s="1"/>
  <c r="AI161" i="9" a="1"/>
  <c r="AI161" i="9" s="1"/>
  <c r="AK161" i="9" s="1"/>
  <c r="W161" i="9" a="1"/>
  <c r="W161" i="9" s="1"/>
  <c r="AA161" i="9" a="1"/>
  <c r="AA161" i="9" s="1"/>
  <c r="AE81" i="8" a="1"/>
  <c r="AE81" i="8" s="1"/>
  <c r="Q81" i="8" a="1"/>
  <c r="Q81" i="8" s="1"/>
  <c r="R81" i="8" s="1"/>
  <c r="AI81" i="8" a="1"/>
  <c r="AI81" i="8" s="1"/>
  <c r="AK81" i="8" s="1"/>
  <c r="W81" i="8" a="1"/>
  <c r="W81" i="8" s="1"/>
  <c r="AA81" i="8" a="1"/>
  <c r="AA81" i="8" s="1"/>
  <c r="Q12" i="10" a="1"/>
  <c r="Q12" i="10" s="1"/>
  <c r="R12" i="10" s="1"/>
  <c r="W12" i="10" a="1"/>
  <c r="W12" i="10" s="1"/>
  <c r="AA12" i="10" a="1"/>
  <c r="AA12" i="10" s="1"/>
  <c r="AE12" i="10" a="1"/>
  <c r="AE12" i="10" s="1"/>
  <c r="AI12" i="10" a="1"/>
  <c r="AI12" i="10" s="1"/>
  <c r="AK12" i="10" s="1"/>
  <c r="W132" i="10" a="1"/>
  <c r="W132" i="10" s="1"/>
  <c r="AA132" i="10" a="1"/>
  <c r="AA132" i="10" s="1"/>
  <c r="AE132" i="10" a="1"/>
  <c r="AE132" i="10" s="1"/>
  <c r="Q132" i="10" a="1"/>
  <c r="Q132" i="10" s="1"/>
  <c r="R132" i="10" s="1"/>
  <c r="AI132" i="10" a="1"/>
  <c r="AI132" i="10" s="1"/>
  <c r="AK132" i="10" s="1"/>
  <c r="Q4" i="10" a="1"/>
  <c r="Q4" i="10" s="1"/>
  <c r="R4" i="10" s="1"/>
  <c r="AA4" i="10" a="1"/>
  <c r="AA4" i="10" s="1"/>
  <c r="AE4" i="10" a="1"/>
  <c r="AE4" i="10" s="1"/>
  <c r="W4" i="10" a="1"/>
  <c r="W4" i="10" s="1"/>
  <c r="AI4" i="10" a="1"/>
  <c r="AI4" i="10" s="1"/>
  <c r="AK4" i="10" s="1"/>
  <c r="AE143" i="6" a="1"/>
  <c r="AE143" i="6" s="1"/>
  <c r="Q143" i="6" a="1"/>
  <c r="Q143" i="6" s="1"/>
  <c r="R143" i="6" s="1"/>
  <c r="W143" i="6" a="1"/>
  <c r="W143" i="6" s="1"/>
  <c r="AI143" i="6" a="1"/>
  <c r="AI143" i="6" s="1"/>
  <c r="AK143" i="6" s="1"/>
  <c r="AA143" i="6" a="1"/>
  <c r="AA143" i="6" s="1"/>
  <c r="AE118" i="9" a="1"/>
  <c r="AE118" i="9" s="1"/>
  <c r="AA118" i="9" a="1"/>
  <c r="AA118" i="9" s="1"/>
  <c r="AI118" i="9" a="1"/>
  <c r="AI118" i="9" s="1"/>
  <c r="AK118" i="9" s="1"/>
  <c r="W118" i="9" a="1"/>
  <c r="W118" i="9" s="1"/>
  <c r="Q118" i="9" a="1"/>
  <c r="Q118" i="9" s="1"/>
  <c r="R118" i="9" s="1"/>
  <c r="AI111" i="9" a="1"/>
  <c r="AI111" i="9" s="1"/>
  <c r="AK111" i="9" s="1"/>
  <c r="Q111" i="9" a="1"/>
  <c r="Q111" i="9" s="1"/>
  <c r="R111" i="9" s="1"/>
  <c r="AE111" i="9" a="1"/>
  <c r="AE111" i="9" s="1"/>
  <c r="AA111" i="9" a="1"/>
  <c r="AA111" i="9" s="1"/>
  <c r="W111" i="9" a="1"/>
  <c r="W111" i="9" s="1"/>
  <c r="Q101" i="8" a="1"/>
  <c r="Q101" i="8" s="1"/>
  <c r="R101" i="8" s="1"/>
  <c r="AA101" i="8" a="1"/>
  <c r="AA101" i="8" s="1"/>
  <c r="W101" i="8" a="1"/>
  <c r="W101" i="8" s="1"/>
  <c r="AE101" i="8" a="1"/>
  <c r="AE101" i="8" s="1"/>
  <c r="AI101" i="8" a="1"/>
  <c r="AI101" i="8" s="1"/>
  <c r="AK101" i="8" s="1"/>
  <c r="AE34" i="10" a="1"/>
  <c r="AE34" i="10" s="1"/>
  <c r="W34" i="10" a="1"/>
  <c r="W34" i="10" s="1"/>
  <c r="Q34" i="10" a="1"/>
  <c r="Q34" i="10" s="1"/>
  <c r="R34" i="10" s="1"/>
  <c r="AA34" i="10" a="1"/>
  <c r="AA34" i="10" s="1"/>
  <c r="AI34" i="10" a="1"/>
  <c r="AI34" i="10" s="1"/>
  <c r="AK34" i="10" s="1"/>
  <c r="AI149" i="10" a="1"/>
  <c r="AI149" i="10" s="1"/>
  <c r="AK149" i="10" s="1"/>
  <c r="AA149" i="10" a="1"/>
  <c r="AA149" i="10" s="1"/>
  <c r="W149" i="10" a="1"/>
  <c r="W149" i="10" s="1"/>
  <c r="AE149" i="10" a="1"/>
  <c r="AE149" i="10" s="1"/>
  <c r="Q149" i="10" a="1"/>
  <c r="Q149" i="10" s="1"/>
  <c r="R149" i="10" s="1"/>
  <c r="AI89" i="6" a="1"/>
  <c r="AI89" i="6" s="1"/>
  <c r="AK89" i="6" s="1"/>
  <c r="AA89" i="6" a="1"/>
  <c r="AA89" i="6" s="1"/>
  <c r="Q89" i="6" a="1"/>
  <c r="Q89" i="6" s="1"/>
  <c r="R89" i="6" s="1"/>
  <c r="AE89" i="6" a="1"/>
  <c r="AE89" i="6" s="1"/>
  <c r="W89" i="6" a="1"/>
  <c r="W89" i="6" s="1"/>
  <c r="AI174" i="9" a="1"/>
  <c r="AI174" i="9" s="1"/>
  <c r="AK174" i="9" s="1"/>
  <c r="AE174" i="9" a="1"/>
  <c r="AE174" i="9" s="1"/>
  <c r="W174" i="9" a="1"/>
  <c r="W174" i="9" s="1"/>
  <c r="Q174" i="9" a="1"/>
  <c r="Q174" i="9" s="1"/>
  <c r="R174" i="9" s="1"/>
  <c r="AA174" i="9" a="1"/>
  <c r="AA174" i="9" s="1"/>
  <c r="AI73" i="6" a="1"/>
  <c r="AI73" i="6" s="1"/>
  <c r="AK73" i="6" s="1"/>
  <c r="Q73" i="6" a="1"/>
  <c r="Q73" i="6" s="1"/>
  <c r="R73" i="6" s="1"/>
  <c r="W73" i="6" a="1"/>
  <c r="W73" i="6" s="1"/>
  <c r="AE73" i="6" a="1"/>
  <c r="AE73" i="6" s="1"/>
  <c r="AA73" i="6" a="1"/>
  <c r="AA73" i="6" s="1"/>
  <c r="AI82" i="8" a="1"/>
  <c r="AI82" i="8" s="1"/>
  <c r="AK82" i="8" s="1"/>
  <c r="AE82" i="8" a="1"/>
  <c r="AE82" i="8" s="1"/>
  <c r="Q82" i="8" a="1"/>
  <c r="Q82" i="8" s="1"/>
  <c r="R82" i="8" s="1"/>
  <c r="AA82" i="8" a="1"/>
  <c r="AA82" i="8" s="1"/>
  <c r="W82" i="8" a="1"/>
  <c r="W82" i="8" s="1"/>
  <c r="W119" i="9" a="1"/>
  <c r="W119" i="9" s="1"/>
  <c r="AE119" i="9" a="1"/>
  <c r="AE119" i="9" s="1"/>
  <c r="AA119" i="9" a="1"/>
  <c r="AA119" i="9" s="1"/>
  <c r="AI119" i="9" a="1"/>
  <c r="AI119" i="9" s="1"/>
  <c r="AK119" i="9" s="1"/>
  <c r="Q119" i="9" a="1"/>
  <c r="Q119" i="9" s="1"/>
  <c r="R119" i="9" s="1"/>
  <c r="W169" i="9" a="1"/>
  <c r="W169" i="9" s="1"/>
  <c r="AI169" i="9" a="1"/>
  <c r="AI169" i="9" s="1"/>
  <c r="AK169" i="9" s="1"/>
  <c r="AA169" i="9" a="1"/>
  <c r="AA169" i="9" s="1"/>
  <c r="AE169" i="9" a="1"/>
  <c r="AE169" i="9" s="1"/>
  <c r="Q169" i="9" a="1"/>
  <c r="Q169" i="9" s="1"/>
  <c r="R169" i="9" s="1"/>
  <c r="AA94" i="8" a="1"/>
  <c r="AA94" i="8" s="1"/>
  <c r="AI94" i="8" a="1"/>
  <c r="AI94" i="8" s="1"/>
  <c r="AK94" i="8" s="1"/>
  <c r="W94" i="8" a="1"/>
  <c r="W94" i="8" s="1"/>
  <c r="AE94" i="8" a="1"/>
  <c r="AE94" i="8" s="1"/>
  <c r="Q94" i="8" a="1"/>
  <c r="Q94" i="8" s="1"/>
  <c r="R94" i="8" s="1"/>
  <c r="Q113" i="8" a="1"/>
  <c r="Q113" i="8" s="1"/>
  <c r="R113" i="8" s="1"/>
  <c r="AI113" i="8" a="1"/>
  <c r="AI113" i="8" s="1"/>
  <c r="AK113" i="8" s="1"/>
  <c r="W113" i="8" a="1"/>
  <c r="W113" i="8" s="1"/>
  <c r="AE113" i="8" a="1"/>
  <c r="AE113" i="8" s="1"/>
  <c r="AA113" i="8" a="1"/>
  <c r="AA113" i="8" s="1"/>
  <c r="W3" i="8" a="1"/>
  <c r="W3" i="8" s="1"/>
  <c r="Q3" i="8" a="1"/>
  <c r="Q3" i="8" s="1"/>
  <c r="AA3" i="8" a="1"/>
  <c r="AA3" i="8" s="1"/>
  <c r="AI3" i="8" a="1"/>
  <c r="AI3" i="8" s="1"/>
  <c r="AK3" i="8" s="1"/>
  <c r="AE3" i="8" a="1"/>
  <c r="AE3" i="8" s="1"/>
  <c r="Q75" i="9" a="1"/>
  <c r="Q75" i="9" s="1"/>
  <c r="R75" i="9" s="1"/>
  <c r="W75" i="9" a="1"/>
  <c r="W75" i="9" s="1"/>
  <c r="AE75" i="9" a="1"/>
  <c r="AE75" i="9" s="1"/>
  <c r="AI75" i="9" a="1"/>
  <c r="AI75" i="9" s="1"/>
  <c r="AK75" i="9" s="1"/>
  <c r="AA75" i="9" a="1"/>
  <c r="AA75" i="9" s="1"/>
  <c r="Q136" i="9" a="1"/>
  <c r="Q136" i="9" s="1"/>
  <c r="R136" i="9" s="1"/>
  <c r="W136" i="9" a="1"/>
  <c r="W136" i="9" s="1"/>
  <c r="AA136" i="9" a="1"/>
  <c r="AA136" i="9" s="1"/>
  <c r="AE136" i="9" a="1"/>
  <c r="AE136" i="9" s="1"/>
  <c r="AI136" i="9" a="1"/>
  <c r="AI136" i="9" s="1"/>
  <c r="AK136" i="9" s="1"/>
  <c r="Q23" i="11" a="1"/>
  <c r="Q23" i="11" s="1"/>
  <c r="R23" i="11" s="1"/>
  <c r="W23" i="11" a="1"/>
  <c r="W23" i="11" s="1"/>
  <c r="AE23" i="11" a="1"/>
  <c r="AE23" i="11" s="1"/>
  <c r="AI23" i="11" a="1"/>
  <c r="AI23" i="11" s="1"/>
  <c r="AK23" i="11" s="1"/>
  <c r="AA23" i="11" a="1"/>
  <c r="AA23" i="11" s="1"/>
  <c r="W78" i="9" a="1"/>
  <c r="W78" i="9" s="1"/>
  <c r="Q78" i="9" a="1"/>
  <c r="Q78" i="9" s="1"/>
  <c r="R78" i="9" s="1"/>
  <c r="AE78" i="9" a="1"/>
  <c r="AE78" i="9" s="1"/>
  <c r="AA78" i="9" a="1"/>
  <c r="AA78" i="9" s="1"/>
  <c r="AI78" i="9" a="1"/>
  <c r="AI78" i="9" s="1"/>
  <c r="AK78" i="9" s="1"/>
  <c r="AI93" i="9" a="1"/>
  <c r="AI93" i="9" s="1"/>
  <c r="AK93" i="9" s="1"/>
  <c r="W93" i="9" a="1"/>
  <c r="W93" i="9" s="1"/>
  <c r="Q93" i="9" a="1"/>
  <c r="Q93" i="9" s="1"/>
  <c r="R93" i="9" s="1"/>
  <c r="AA93" i="9" a="1"/>
  <c r="AA93" i="9" s="1"/>
  <c r="AE93" i="9" a="1"/>
  <c r="AE93" i="9" s="1"/>
  <c r="AI80" i="9" a="1"/>
  <c r="AI80" i="9" s="1"/>
  <c r="AK80" i="9" s="1"/>
  <c r="AA80" i="9" a="1"/>
  <c r="AA80" i="9" s="1"/>
  <c r="Q80" i="9" a="1"/>
  <c r="Q80" i="9" s="1"/>
  <c r="R80" i="9" s="1"/>
  <c r="W80" i="9" a="1"/>
  <c r="W80" i="9" s="1"/>
  <c r="AE80" i="9" a="1"/>
  <c r="AE80" i="9" s="1"/>
  <c r="AA99" i="9" a="1"/>
  <c r="AA99" i="9" s="1"/>
  <c r="W99" i="9" a="1"/>
  <c r="W99" i="9" s="1"/>
  <c r="Q99" i="9" a="1"/>
  <c r="Q99" i="9" s="1"/>
  <c r="R99" i="9" s="1"/>
  <c r="AI99" i="9" a="1"/>
  <c r="AI99" i="9" s="1"/>
  <c r="AK99" i="9" s="1"/>
  <c r="AE99" i="9" a="1"/>
  <c r="AE99" i="9" s="1"/>
  <c r="AA106" i="11" a="1"/>
  <c r="AA106" i="11" s="1"/>
  <c r="W106" i="11" a="1"/>
  <c r="W106" i="11" s="1"/>
  <c r="AE106" i="11" a="1"/>
  <c r="AE106" i="11" s="1"/>
  <c r="Q106" i="11" a="1"/>
  <c r="Q106" i="11" s="1"/>
  <c r="R106" i="11" s="1"/>
  <c r="AI106" i="11" a="1"/>
  <c r="AI106" i="11" s="1"/>
  <c r="AK106" i="11" s="1"/>
  <c r="Q5" i="11" a="1"/>
  <c r="Q5" i="11" s="1"/>
  <c r="R5" i="11" s="1"/>
  <c r="AA5" i="11" a="1"/>
  <c r="AA5" i="11" s="1"/>
  <c r="AI5" i="11" a="1"/>
  <c r="AI5" i="11" s="1"/>
  <c r="AK5" i="11" s="1"/>
  <c r="W5" i="11" a="1"/>
  <c r="W5" i="11" s="1"/>
  <c r="AE5" i="11" a="1"/>
  <c r="AE5" i="11" s="1"/>
  <c r="Q76" i="11" a="1"/>
  <c r="Q76" i="11" s="1"/>
  <c r="R76" i="11" s="1"/>
  <c r="AA76" i="11" a="1"/>
  <c r="AA76" i="11" s="1"/>
  <c r="AE76" i="11" a="1"/>
  <c r="AE76" i="11" s="1"/>
  <c r="W76" i="11" a="1"/>
  <c r="W76" i="11" s="1"/>
  <c r="AI76" i="11" a="1"/>
  <c r="AI76" i="11" s="1"/>
  <c r="AK76" i="11" s="1"/>
  <c r="W46" i="9" a="1"/>
  <c r="W46" i="9" s="1"/>
  <c r="AE46" i="9" a="1"/>
  <c r="AE46" i="9" s="1"/>
  <c r="AA46" i="9" a="1"/>
  <c r="AA46" i="9" s="1"/>
  <c r="Q46" i="9" a="1"/>
  <c r="Q46" i="9" s="1"/>
  <c r="R46" i="9" s="1"/>
  <c r="AI46" i="9" a="1"/>
  <c r="AI46" i="9" s="1"/>
  <c r="AK46" i="9" s="1"/>
  <c r="AA81" i="9" a="1"/>
  <c r="AA81" i="9" s="1"/>
  <c r="AE81" i="9" a="1"/>
  <c r="AE81" i="9" s="1"/>
  <c r="W81" i="9" a="1"/>
  <c r="W81" i="9" s="1"/>
  <c r="Q81" i="9" a="1"/>
  <c r="Q81" i="9" s="1"/>
  <c r="R81" i="9" s="1"/>
  <c r="AI81" i="9" a="1"/>
  <c r="AI81" i="9" s="1"/>
  <c r="AK81" i="9" s="1"/>
  <c r="W11" i="9" a="1"/>
  <c r="W11" i="9" s="1"/>
  <c r="AI11" i="9" a="1"/>
  <c r="AI11" i="9" s="1"/>
  <c r="AK11" i="9" s="1"/>
  <c r="AE11" i="9" a="1"/>
  <c r="AE11" i="9" s="1"/>
  <c r="AA11" i="9" a="1"/>
  <c r="AA11" i="9" s="1"/>
  <c r="Q11" i="9" a="1"/>
  <c r="Q11" i="9" s="1"/>
  <c r="R11" i="9" s="1"/>
  <c r="AI120" i="11" a="1"/>
  <c r="AI120" i="11" s="1"/>
  <c r="AK120" i="11" s="1"/>
  <c r="Q120" i="11" a="1"/>
  <c r="Q120" i="11" s="1"/>
  <c r="R120" i="11" s="1"/>
  <c r="W120" i="11" a="1"/>
  <c r="W120" i="11" s="1"/>
  <c r="AA120" i="11" a="1"/>
  <c r="AA120" i="11" s="1"/>
  <c r="AE120" i="11" a="1"/>
  <c r="AE120" i="11" s="1"/>
  <c r="AE6" i="8" a="1"/>
  <c r="AE6" i="8" s="1"/>
  <c r="AA6" i="8" a="1"/>
  <c r="AA6" i="8" s="1"/>
  <c r="Q6" i="8" a="1"/>
  <c r="Q6" i="8" s="1"/>
  <c r="W6" i="8" a="1"/>
  <c r="W6" i="8" s="1"/>
  <c r="AI6" i="8" a="1"/>
  <c r="AI6" i="8" s="1"/>
  <c r="AE77" i="11" a="1"/>
  <c r="AE77" i="11" s="1"/>
  <c r="Q77" i="11" a="1"/>
  <c r="Q77" i="11" s="1"/>
  <c r="R77" i="11" s="1"/>
  <c r="AA77" i="11" a="1"/>
  <c r="AA77" i="11" s="1"/>
  <c r="AI77" i="11" a="1"/>
  <c r="AI77" i="11" s="1"/>
  <c r="AK77" i="11" s="1"/>
  <c r="W77" i="11" a="1"/>
  <c r="W77" i="11" s="1"/>
  <c r="AE167" i="9" a="1"/>
  <c r="AE167" i="9" s="1"/>
  <c r="AI167" i="9" a="1"/>
  <c r="AI167" i="9" s="1"/>
  <c r="AK167" i="9" s="1"/>
  <c r="W167" i="9" a="1"/>
  <c r="W167" i="9" s="1"/>
  <c r="Q167" i="9" a="1"/>
  <c r="Q167" i="9" s="1"/>
  <c r="R167" i="9" s="1"/>
  <c r="AA167" i="9" a="1"/>
  <c r="AA167" i="9" s="1"/>
  <c r="AA111" i="8" a="1"/>
  <c r="AA111" i="8" s="1"/>
  <c r="Q111" i="8" a="1"/>
  <c r="Q111" i="8" s="1"/>
  <c r="R111" i="8" s="1"/>
  <c r="AI111" i="8" a="1"/>
  <c r="AI111" i="8" s="1"/>
  <c r="AK111" i="8" s="1"/>
  <c r="W111" i="8" a="1"/>
  <c r="W111" i="8" s="1"/>
  <c r="AE111" i="8" a="1"/>
  <c r="AE111" i="8" s="1"/>
  <c r="AA83" i="9" a="1"/>
  <c r="AA83" i="9" s="1"/>
  <c r="AI83" i="9" a="1"/>
  <c r="AI83" i="9" s="1"/>
  <c r="AK83" i="9" s="1"/>
  <c r="W83" i="9" a="1"/>
  <c r="W83" i="9" s="1"/>
  <c r="AE83" i="9" a="1"/>
  <c r="AE83" i="9" s="1"/>
  <c r="Q83" i="9" a="1"/>
  <c r="Q83" i="9" s="1"/>
  <c r="R83" i="9" s="1"/>
  <c r="W94" i="11" a="1"/>
  <c r="W94" i="11" s="1"/>
  <c r="AE94" i="11" a="1"/>
  <c r="AE94" i="11" s="1"/>
  <c r="AA94" i="11" a="1"/>
  <c r="AA94" i="11" s="1"/>
  <c r="Q94" i="11" a="1"/>
  <c r="Q94" i="11" s="1"/>
  <c r="R94" i="11" s="1"/>
  <c r="AI94" i="11" a="1"/>
  <c r="AI94" i="11" s="1"/>
  <c r="AK94" i="11" s="1"/>
  <c r="Q37" i="9" a="1"/>
  <c r="Q37" i="9" s="1"/>
  <c r="R37" i="9" s="1"/>
  <c r="W37" i="9" a="1"/>
  <c r="W37" i="9" s="1"/>
  <c r="AE37" i="9" a="1"/>
  <c r="AE37" i="9" s="1"/>
  <c r="AI37" i="9" a="1"/>
  <c r="AI37" i="9" s="1"/>
  <c r="AK37" i="9" s="1"/>
  <c r="AA37" i="9" a="1"/>
  <c r="AA37" i="9" s="1"/>
  <c r="AE84" i="9" a="1"/>
  <c r="AE84" i="9" s="1"/>
  <c r="Q84" i="9" a="1"/>
  <c r="Q84" i="9" s="1"/>
  <c r="R84" i="9" s="1"/>
  <c r="AI84" i="9" a="1"/>
  <c r="AI84" i="9" s="1"/>
  <c r="AK84" i="9" s="1"/>
  <c r="AA84" i="9" a="1"/>
  <c r="AA84" i="9" s="1"/>
  <c r="W84" i="9" a="1"/>
  <c r="W84" i="9" s="1"/>
  <c r="AI121" i="8" a="1"/>
  <c r="AI121" i="8" s="1"/>
  <c r="AK121" i="8" s="1"/>
  <c r="AA121" i="8" a="1"/>
  <c r="AA121" i="8" s="1"/>
  <c r="Q121" i="8" a="1"/>
  <c r="Q121" i="8" s="1"/>
  <c r="R121" i="8" s="1"/>
  <c r="AE121" i="8" a="1"/>
  <c r="AE121" i="8" s="1"/>
  <c r="W121" i="8" a="1"/>
  <c r="W121" i="8" s="1"/>
  <c r="AI128" i="11" a="1"/>
  <c r="AI128" i="11" s="1"/>
  <c r="AK128" i="11" s="1"/>
  <c r="W128" i="11" a="1"/>
  <c r="W128" i="11" s="1"/>
  <c r="AE128" i="11" a="1"/>
  <c r="AE128" i="11" s="1"/>
  <c r="Q128" i="11" a="1"/>
  <c r="Q128" i="11" s="1"/>
  <c r="R128" i="11" s="1"/>
  <c r="AA128" i="11" a="1"/>
  <c r="AA128" i="11" s="1"/>
  <c r="Q38" i="9" a="1"/>
  <c r="Q38" i="9" s="1"/>
  <c r="R38" i="9" s="1"/>
  <c r="AI38" i="9" a="1"/>
  <c r="AI38" i="9" s="1"/>
  <c r="AK38" i="9" s="1"/>
  <c r="W38" i="9" a="1"/>
  <c r="W38" i="9" s="1"/>
  <c r="AA38" i="9" a="1"/>
  <c r="AA38" i="9" s="1"/>
  <c r="AE38" i="9" a="1"/>
  <c r="AE38" i="9" s="1"/>
  <c r="W118" i="8" a="1"/>
  <c r="W118" i="8" s="1"/>
  <c r="AA118" i="8" a="1"/>
  <c r="AA118" i="8" s="1"/>
  <c r="Q118" i="8" a="1"/>
  <c r="Q118" i="8" s="1"/>
  <c r="R118" i="8" s="1"/>
  <c r="AI118" i="8" a="1"/>
  <c r="AI118" i="8" s="1"/>
  <c r="AK118" i="8" s="1"/>
  <c r="AE118" i="8" a="1"/>
  <c r="AE118" i="8" s="1"/>
  <c r="AI64" i="8" a="1"/>
  <c r="AI64" i="8" s="1"/>
  <c r="AK64" i="8" s="1"/>
  <c r="W64" i="8" a="1"/>
  <c r="W64" i="8" s="1"/>
  <c r="AA64" i="8" a="1"/>
  <c r="AA64" i="8" s="1"/>
  <c r="AE64" i="8" a="1"/>
  <c r="AE64" i="8" s="1"/>
  <c r="Q64" i="8" a="1"/>
  <c r="Q64" i="8" s="1"/>
  <c r="R64" i="8" s="1"/>
  <c r="W62" i="11" a="1"/>
  <c r="W62" i="11" s="1"/>
  <c r="Q62" i="11" a="1"/>
  <c r="Q62" i="11" s="1"/>
  <c r="R62" i="11" s="1"/>
  <c r="AA62" i="11" a="1"/>
  <c r="AA62" i="11" s="1"/>
  <c r="AI62" i="11" a="1"/>
  <c r="AI62" i="11" s="1"/>
  <c r="AK62" i="11" s="1"/>
  <c r="AE62" i="11" a="1"/>
  <c r="AE62" i="11" s="1"/>
  <c r="AI11" i="11" a="1"/>
  <c r="AI11" i="11" s="1"/>
  <c r="AK11" i="11" s="1"/>
  <c r="W11" i="11" a="1"/>
  <c r="W11" i="11" s="1"/>
  <c r="AE11" i="11" a="1"/>
  <c r="AE11" i="11" s="1"/>
  <c r="Q11" i="11" a="1"/>
  <c r="Q11" i="11" s="1"/>
  <c r="R11" i="11" s="1"/>
  <c r="AA11" i="11" a="1"/>
  <c r="AA11" i="11" s="1"/>
  <c r="W97" i="8" a="1"/>
  <c r="W97" i="8" s="1"/>
  <c r="Q97" i="8" a="1"/>
  <c r="Q97" i="8" s="1"/>
  <c r="R97" i="8" s="1"/>
  <c r="AA97" i="8" a="1"/>
  <c r="AA97" i="8" s="1"/>
  <c r="AE97" i="8" a="1"/>
  <c r="AE97" i="8" s="1"/>
  <c r="AI97" i="8" a="1"/>
  <c r="AI97" i="8" s="1"/>
  <c r="AK97" i="8" s="1"/>
  <c r="W10" i="9" a="1"/>
  <c r="W10" i="9" s="1"/>
  <c r="AA10" i="9" a="1"/>
  <c r="AA10" i="9" s="1"/>
  <c r="AE10" i="9" a="1"/>
  <c r="AE10" i="9" s="1"/>
  <c r="Q10" i="9" a="1"/>
  <c r="Q10" i="9" s="1"/>
  <c r="R10" i="9" s="1"/>
  <c r="AI10" i="9" a="1"/>
  <c r="AI10" i="9" s="1"/>
  <c r="AK10" i="9" s="1"/>
  <c r="AE166" i="9" a="1"/>
  <c r="AE166" i="9" s="1"/>
  <c r="Q166" i="9" a="1"/>
  <c r="Q166" i="9" s="1"/>
  <c r="R166" i="9" s="1"/>
  <c r="W166" i="9" a="1"/>
  <c r="W166" i="9" s="1"/>
  <c r="AI166" i="9" a="1"/>
  <c r="AI166" i="9" s="1"/>
  <c r="AK166" i="9" s="1"/>
  <c r="AA166" i="9" a="1"/>
  <c r="AA166" i="9" s="1"/>
  <c r="Q151" i="8" a="1"/>
  <c r="Q151" i="8" s="1"/>
  <c r="R151" i="8" s="1"/>
  <c r="W151" i="8" a="1"/>
  <c r="W151" i="8" s="1"/>
  <c r="AA151" i="8" a="1"/>
  <c r="AA151" i="8" s="1"/>
  <c r="AI151" i="8" a="1"/>
  <c r="AI151" i="8" s="1"/>
  <c r="AK151" i="8" s="1"/>
  <c r="AE151" i="8" a="1"/>
  <c r="AE151" i="8" s="1"/>
  <c r="AE25" i="11" a="1"/>
  <c r="AE25" i="11" s="1"/>
  <c r="AI25" i="11" a="1"/>
  <c r="AI25" i="11" s="1"/>
  <c r="AK25" i="11" s="1"/>
  <c r="AA25" i="11" a="1"/>
  <c r="AA25" i="11" s="1"/>
  <c r="W25" i="11" a="1"/>
  <c r="W25" i="11" s="1"/>
  <c r="Q25" i="11" a="1"/>
  <c r="Q25" i="11" s="1"/>
  <c r="R25" i="11" s="1"/>
  <c r="AE137" i="8" a="1"/>
  <c r="AE137" i="8" s="1"/>
  <c r="AI137" i="8" a="1"/>
  <c r="AI137" i="8" s="1"/>
  <c r="AK137" i="8" s="1"/>
  <c r="W137" i="8" a="1"/>
  <c r="W137" i="8" s="1"/>
  <c r="Q137" i="8" a="1"/>
  <c r="Q137" i="8" s="1"/>
  <c r="R137" i="8" s="1"/>
  <c r="AA137" i="8" a="1"/>
  <c r="AA137" i="8" s="1"/>
  <c r="AI149" i="8" a="1"/>
  <c r="AI149" i="8" s="1"/>
  <c r="AK149" i="8" s="1"/>
  <c r="AE149" i="8" a="1"/>
  <c r="AE149" i="8" s="1"/>
  <c r="AA149" i="8" a="1"/>
  <c r="AA149" i="8" s="1"/>
  <c r="W149" i="8" a="1"/>
  <c r="W149" i="8" s="1"/>
  <c r="Q149" i="8" a="1"/>
  <c r="Q149" i="8" s="1"/>
  <c r="R149" i="8" s="1"/>
  <c r="X9" i="9"/>
  <c r="Y9" i="9" s="1"/>
  <c r="AB9" i="9"/>
  <c r="AC9" i="9" s="1"/>
  <c r="AJ9" i="9"/>
  <c r="AF9" i="9"/>
  <c r="AG9" i="9" s="1"/>
  <c r="AF136" i="6"/>
  <c r="AG136" i="6" s="1"/>
  <c r="AB150" i="9"/>
  <c r="AC150" i="9" s="1"/>
  <c r="AJ150" i="9"/>
  <c r="X150" i="9"/>
  <c r="Y150" i="9" s="1"/>
  <c r="AF150" i="9"/>
  <c r="AG150" i="9" s="1"/>
  <c r="AF138" i="8"/>
  <c r="AG138" i="8" s="1"/>
  <c r="AF55" i="6"/>
  <c r="AG55" i="6" s="1"/>
  <c r="X55" i="6"/>
  <c r="Y55" i="6" s="1"/>
  <c r="AJ55" i="6"/>
  <c r="AB55" i="6"/>
  <c r="AC55" i="6" s="1"/>
  <c r="AJ172" i="10"/>
  <c r="AF172" i="10"/>
  <c r="AG172" i="10" s="1"/>
  <c r="AB172" i="10"/>
  <c r="AC172" i="10" s="1"/>
  <c r="X153" i="9"/>
  <c r="Y153" i="9" s="1"/>
  <c r="AJ117" i="8"/>
  <c r="AB117" i="8"/>
  <c r="AC117" i="8" s="1"/>
  <c r="AF117" i="8"/>
  <c r="AG117" i="8" s="1"/>
  <c r="X117" i="8"/>
  <c r="Y117" i="8" s="1"/>
  <c r="AB119" i="11"/>
  <c r="AC119" i="11" s="1"/>
  <c r="X119" i="11"/>
  <c r="Y119" i="11" s="1"/>
  <c r="AJ119" i="11"/>
  <c r="AB129" i="9"/>
  <c r="AC129" i="9" s="1"/>
  <c r="AF129" i="9"/>
  <c r="AG129" i="9" s="1"/>
  <c r="X129" i="9"/>
  <c r="Y129" i="9" s="1"/>
  <c r="AJ137" i="8"/>
  <c r="AF137" i="8"/>
  <c r="AG137" i="8" s="1"/>
  <c r="AB137" i="8"/>
  <c r="AC137" i="8" s="1"/>
  <c r="X137" i="8"/>
  <c r="Y137" i="8" s="1"/>
  <c r="AJ43" i="11"/>
  <c r="AB43" i="11"/>
  <c r="AC43" i="11" s="1"/>
  <c r="AF43" i="11"/>
  <c r="AG43" i="11" s="1"/>
  <c r="X43" i="11"/>
  <c r="Y43" i="11" s="1"/>
  <c r="AJ4" i="9"/>
  <c r="X4" i="9"/>
  <c r="AB4" i="9"/>
  <c r="AF4" i="9"/>
  <c r="AG4" i="9" s="1"/>
  <c r="X33" i="6"/>
  <c r="Y33" i="6" s="1"/>
  <c r="AJ33" i="6"/>
  <c r="AB33" i="6"/>
  <c r="AC33" i="6" s="1"/>
  <c r="AF33" i="6"/>
  <c r="AG33" i="6" s="1"/>
  <c r="AJ120" i="9"/>
  <c r="X120" i="9"/>
  <c r="Y120" i="9" s="1"/>
  <c r="AF120" i="9"/>
  <c r="AG120" i="9" s="1"/>
  <c r="AB120" i="9"/>
  <c r="AC120" i="9" s="1"/>
  <c r="AJ115" i="11"/>
  <c r="AF115" i="11"/>
  <c r="AG115" i="11" s="1"/>
  <c r="X115" i="11"/>
  <c r="Y115" i="11" s="1"/>
  <c r="AB115" i="11"/>
  <c r="AC115" i="11" s="1"/>
  <c r="AB152" i="9"/>
  <c r="AC152" i="9" s="1"/>
  <c r="AJ152" i="9"/>
  <c r="AF152" i="9"/>
  <c r="AG152" i="9" s="1"/>
  <c r="X152" i="9"/>
  <c r="Y152" i="9" s="1"/>
  <c r="AB89" i="6"/>
  <c r="AC89" i="6" s="1"/>
  <c r="X116" i="10"/>
  <c r="Y116" i="10" s="1"/>
  <c r="AF116" i="10"/>
  <c r="AG116" i="10" s="1"/>
  <c r="AJ116" i="10"/>
  <c r="AB116" i="10"/>
  <c r="AC116" i="10" s="1"/>
  <c r="X146" i="10"/>
  <c r="Y146" i="10" s="1"/>
  <c r="AF146" i="10"/>
  <c r="AG146" i="10" s="1"/>
  <c r="AB56" i="6"/>
  <c r="AC56" i="6" s="1"/>
  <c r="AB67" i="11"/>
  <c r="AC67" i="11" s="1"/>
  <c r="AJ67" i="11"/>
  <c r="AF67" i="11"/>
  <c r="AG67" i="11" s="1"/>
  <c r="X67" i="11"/>
  <c r="Y67" i="11" s="1"/>
  <c r="AB52" i="10"/>
  <c r="AC52" i="10" s="1"/>
  <c r="AF125" i="6"/>
  <c r="AG125" i="6" s="1"/>
  <c r="AB125" i="6"/>
  <c r="AC125" i="6" s="1"/>
  <c r="AJ125" i="6"/>
  <c r="X125" i="6"/>
  <c r="Y125" i="6" s="1"/>
  <c r="AJ99" i="11"/>
  <c r="AB99" i="11"/>
  <c r="AC99" i="11" s="1"/>
  <c r="AF99" i="11"/>
  <c r="AG99" i="11" s="1"/>
  <c r="X99" i="11"/>
  <c r="Y99" i="11" s="1"/>
  <c r="AJ83" i="10"/>
  <c r="AB60" i="6"/>
  <c r="AC60" i="6" s="1"/>
  <c r="AF60" i="6"/>
  <c r="AG60" i="6" s="1"/>
  <c r="X60" i="6"/>
  <c r="Y60" i="6" s="1"/>
  <c r="AJ60" i="6"/>
  <c r="X112" i="10"/>
  <c r="Y112" i="10" s="1"/>
  <c r="AF112" i="10"/>
  <c r="AG112" i="10" s="1"/>
  <c r="AJ112" i="10"/>
  <c r="AB112" i="10"/>
  <c r="AC112" i="10" s="1"/>
  <c r="X17" i="9"/>
  <c r="Y17" i="9" s="1"/>
  <c r="AB6" i="10"/>
  <c r="AC6" i="10" s="1"/>
  <c r="AJ6" i="10"/>
  <c r="X6" i="10"/>
  <c r="Y6" i="10" s="1"/>
  <c r="AF6" i="10"/>
  <c r="AG6" i="10" s="1"/>
  <c r="AF117" i="10"/>
  <c r="AG117" i="10" s="1"/>
  <c r="X117" i="10"/>
  <c r="Y117" i="10" s="1"/>
  <c r="AB117" i="10"/>
  <c r="AC117" i="10" s="1"/>
  <c r="AJ117" i="10"/>
  <c r="AF35" i="8"/>
  <c r="AG35" i="8" s="1"/>
  <c r="AJ35" i="8"/>
  <c r="X35" i="8"/>
  <c r="Y35" i="8" s="1"/>
  <c r="AB35" i="8"/>
  <c r="AC35" i="8" s="1"/>
  <c r="X139" i="9"/>
  <c r="Y139" i="9" s="1"/>
  <c r="X148" i="10"/>
  <c r="Y148" i="10" s="1"/>
  <c r="AJ52" i="10"/>
  <c r="AB42" i="9"/>
  <c r="AC42" i="9" s="1"/>
  <c r="X13" i="10"/>
  <c r="Y13" i="10" s="1"/>
  <c r="AB133" i="11"/>
  <c r="AC133" i="11" s="1"/>
  <c r="AR2" i="4"/>
  <c r="S149" i="11" l="1"/>
  <c r="T32" i="9"/>
  <c r="K2" i="4"/>
  <c r="L2" i="4" s="1"/>
  <c r="Y5" i="6"/>
  <c r="AG8" i="6"/>
  <c r="AK6" i="8"/>
  <c r="Y8" i="8"/>
  <c r="AK7" i="8"/>
  <c r="Y9" i="6"/>
  <c r="AG15" i="6"/>
  <c r="AG5" i="8"/>
  <c r="Y4" i="8"/>
  <c r="AK3" i="6"/>
  <c r="AC15" i="6"/>
  <c r="S133" i="11"/>
  <c r="Y2" i="6"/>
  <c r="S2" i="6" s="1"/>
  <c r="Y6" i="8"/>
  <c r="Y3" i="6"/>
  <c r="AC4" i="9"/>
  <c r="Y7" i="6"/>
  <c r="Y4" i="9"/>
  <c r="Y15" i="6"/>
  <c r="AG5" i="6"/>
  <c r="AG4" i="6"/>
  <c r="AK6" i="6"/>
  <c r="AG5" i="9"/>
  <c r="Y5" i="8"/>
  <c r="AC5" i="8"/>
  <c r="Y13" i="6"/>
  <c r="AK2" i="9"/>
  <c r="AK4" i="8"/>
  <c r="AK5" i="8"/>
  <c r="AK7" i="6"/>
  <c r="O2" i="4"/>
  <c r="P2" i="4" s="1"/>
  <c r="R4" i="9"/>
  <c r="S4" i="9" s="1"/>
  <c r="O4" i="4"/>
  <c r="P4" i="4" s="1"/>
  <c r="R5" i="9"/>
  <c r="O5" i="4"/>
  <c r="P5" i="4" s="1"/>
  <c r="R3" i="9"/>
  <c r="O3" i="4"/>
  <c r="P3" i="4" s="1"/>
  <c r="AK2" i="4"/>
  <c r="Y3" i="8"/>
  <c r="T24" i="11"/>
  <c r="Y4" i="6"/>
  <c r="Y8" i="6"/>
  <c r="Y10" i="6"/>
  <c r="AC6" i="8"/>
  <c r="AG6" i="8"/>
  <c r="AC7" i="6"/>
  <c r="AG3" i="8"/>
  <c r="R2" i="4"/>
  <c r="T2" i="4"/>
  <c r="Y2" i="10"/>
  <c r="AK6" i="10"/>
  <c r="AC2" i="10"/>
  <c r="AG2" i="10"/>
  <c r="AG4" i="11"/>
  <c r="AC3" i="11"/>
  <c r="AK6" i="11"/>
  <c r="Y5" i="11"/>
  <c r="AC5" i="11"/>
  <c r="AC4" i="11"/>
  <c r="AG3" i="11"/>
  <c r="Y4" i="11"/>
  <c r="Y3" i="11"/>
  <c r="AC2" i="11"/>
  <c r="Y2" i="11"/>
  <c r="AG2" i="11"/>
  <c r="AC8" i="9"/>
  <c r="AG6" i="9"/>
  <c r="Y8" i="9"/>
  <c r="AG3" i="9"/>
  <c r="Y3" i="9"/>
  <c r="Y7" i="9"/>
  <c r="AG8" i="9"/>
  <c r="Y6" i="9"/>
  <c r="AK4" i="9"/>
  <c r="AK9" i="9"/>
  <c r="S9" i="9" s="1"/>
  <c r="T9" i="9" s="1"/>
  <c r="Y5" i="9"/>
  <c r="AC5" i="9"/>
  <c r="Y2" i="9"/>
  <c r="AG2" i="9"/>
  <c r="AC2" i="9"/>
  <c r="AK2" i="8"/>
  <c r="AG7" i="6"/>
  <c r="AC5" i="6"/>
  <c r="AC4" i="6"/>
  <c r="AG4" i="8"/>
  <c r="AC11" i="6"/>
  <c r="AK9" i="6"/>
  <c r="AC3" i="8"/>
  <c r="AK13" i="6"/>
  <c r="Y14" i="6"/>
  <c r="AC7" i="8"/>
  <c r="AC4" i="8"/>
  <c r="AK8" i="8"/>
  <c r="Y7" i="8"/>
  <c r="AG7" i="8"/>
  <c r="R7" i="8"/>
  <c r="M7" i="4"/>
  <c r="N7" i="4" s="1"/>
  <c r="R3" i="8"/>
  <c r="M3" i="4"/>
  <c r="N3" i="4" s="1"/>
  <c r="R2" i="8"/>
  <c r="M2" i="4"/>
  <c r="N2" i="4" s="1"/>
  <c r="Y2" i="8"/>
  <c r="R4" i="8"/>
  <c r="M4" i="4"/>
  <c r="N4" i="4" s="1"/>
  <c r="AC2" i="8"/>
  <c r="R5" i="8"/>
  <c r="M5" i="4"/>
  <c r="N5" i="4" s="1"/>
  <c r="AG2" i="8"/>
  <c r="R6" i="8"/>
  <c r="M6" i="4"/>
  <c r="N6" i="4" s="1"/>
  <c r="R8" i="8"/>
  <c r="M8" i="4"/>
  <c r="N8" i="4" s="1"/>
  <c r="T96" i="11"/>
  <c r="S96" i="11"/>
  <c r="S77" i="11"/>
  <c r="T77" i="11"/>
  <c r="T47" i="9"/>
  <c r="S47" i="9"/>
  <c r="S80" i="9"/>
  <c r="T80" i="9"/>
  <c r="S119" i="9"/>
  <c r="T119" i="9"/>
  <c r="S174" i="9"/>
  <c r="T174" i="9"/>
  <c r="S34" i="10"/>
  <c r="T34" i="10"/>
  <c r="S160" i="10"/>
  <c r="T160" i="10"/>
  <c r="S47" i="8"/>
  <c r="T47" i="8"/>
  <c r="T67" i="6"/>
  <c r="S67" i="6"/>
  <c r="S22" i="10"/>
  <c r="T22" i="10"/>
  <c r="S77" i="9"/>
  <c r="T77" i="9"/>
  <c r="T47" i="6"/>
  <c r="S47" i="6"/>
  <c r="S41" i="11"/>
  <c r="T41" i="11"/>
  <c r="S63" i="9"/>
  <c r="T63" i="9"/>
  <c r="T49" i="11"/>
  <c r="S49" i="11"/>
  <c r="S51" i="8"/>
  <c r="T51" i="8"/>
  <c r="T141" i="11"/>
  <c r="S141" i="11"/>
  <c r="T85" i="8"/>
  <c r="S85" i="8"/>
  <c r="T163" i="9"/>
  <c r="S163" i="9"/>
  <c r="T102" i="11"/>
  <c r="S102" i="11"/>
  <c r="S59" i="6"/>
  <c r="T59" i="6"/>
  <c r="T167" i="10"/>
  <c r="S167" i="10"/>
  <c r="T41" i="9"/>
  <c r="S41" i="9"/>
  <c r="T127" i="10"/>
  <c r="S127" i="10"/>
  <c r="S12" i="9"/>
  <c r="T12" i="9"/>
  <c r="S92" i="6"/>
  <c r="T92" i="6"/>
  <c r="S50" i="11"/>
  <c r="T50" i="11"/>
  <c r="S146" i="8"/>
  <c r="T146" i="8"/>
  <c r="T36" i="11"/>
  <c r="S36" i="11"/>
  <c r="T123" i="9"/>
  <c r="S123" i="9"/>
  <c r="S121" i="11"/>
  <c r="T121" i="11"/>
  <c r="S93" i="6"/>
  <c r="T93" i="6"/>
  <c r="T136" i="10"/>
  <c r="S136" i="10"/>
  <c r="S118" i="10"/>
  <c r="T118" i="10"/>
  <c r="S145" i="10"/>
  <c r="T145" i="10"/>
  <c r="T100" i="6"/>
  <c r="S100" i="6"/>
  <c r="T79" i="8"/>
  <c r="S79" i="8"/>
  <c r="S142" i="8"/>
  <c r="T142" i="8"/>
  <c r="T29" i="8"/>
  <c r="S29" i="8"/>
  <c r="S141" i="8"/>
  <c r="T141" i="8"/>
  <c r="S150" i="10"/>
  <c r="T150" i="10"/>
  <c r="S22" i="11"/>
  <c r="T22" i="11"/>
  <c r="S7" i="10"/>
  <c r="T7" i="10"/>
  <c r="T57" i="10"/>
  <c r="S57" i="10"/>
  <c r="S35" i="6"/>
  <c r="T35" i="6"/>
  <c r="T25" i="8"/>
  <c r="S25" i="8"/>
  <c r="S52" i="11"/>
  <c r="T52" i="11"/>
  <c r="S31" i="9"/>
  <c r="T31" i="9"/>
  <c r="S39" i="11"/>
  <c r="T39" i="11"/>
  <c r="S67" i="11"/>
  <c r="T67" i="11"/>
  <c r="T168" i="9"/>
  <c r="S168" i="9"/>
  <c r="S177" i="10"/>
  <c r="T177" i="10"/>
  <c r="S154" i="9"/>
  <c r="T154" i="9"/>
  <c r="S104" i="11"/>
  <c r="T104" i="11"/>
  <c r="S54" i="11"/>
  <c r="T54" i="11"/>
  <c r="S108" i="6"/>
  <c r="T108" i="6"/>
  <c r="S26" i="6"/>
  <c r="T26" i="6"/>
  <c r="T115" i="10"/>
  <c r="S115" i="10"/>
  <c r="T120" i="10"/>
  <c r="S120" i="10"/>
  <c r="W62" i="6" a="1"/>
  <c r="W62" i="6" s="1"/>
  <c r="AI62" i="6" a="1"/>
  <c r="AI62" i="6" s="1"/>
  <c r="AK62" i="6" s="1"/>
  <c r="AA62" i="6" a="1"/>
  <c r="AA62" i="6" s="1"/>
  <c r="Q62" i="6" a="1"/>
  <c r="Q62" i="6" s="1"/>
  <c r="R62" i="6" s="1"/>
  <c r="AE62" i="6" a="1"/>
  <c r="AE62" i="6" s="1"/>
  <c r="T151" i="10"/>
  <c r="S151" i="10"/>
  <c r="T107" i="9"/>
  <c r="S107" i="9"/>
  <c r="S27" i="8"/>
  <c r="T27" i="8"/>
  <c r="T107" i="11"/>
  <c r="S107" i="11"/>
  <c r="T114" i="9"/>
  <c r="S114" i="9"/>
  <c r="T113" i="9"/>
  <c r="S113" i="9"/>
  <c r="S53" i="9"/>
  <c r="T53" i="9"/>
  <c r="T61" i="9"/>
  <c r="S61" i="9"/>
  <c r="T100" i="10"/>
  <c r="S100" i="10"/>
  <c r="T129" i="10"/>
  <c r="S129" i="10"/>
  <c r="S14" i="10"/>
  <c r="T14" i="10"/>
  <c r="T110" i="9"/>
  <c r="S110" i="9"/>
  <c r="T30" i="10"/>
  <c r="S30" i="10"/>
  <c r="T68" i="8"/>
  <c r="S68" i="8"/>
  <c r="S84" i="11"/>
  <c r="T84" i="11"/>
  <c r="S17" i="11"/>
  <c r="T17" i="11"/>
  <c r="S130" i="8"/>
  <c r="T130" i="8"/>
  <c r="T137" i="11"/>
  <c r="S137" i="11"/>
  <c r="S29" i="11"/>
  <c r="T29" i="11"/>
  <c r="S164" i="9"/>
  <c r="T164" i="9"/>
  <c r="T18" i="6"/>
  <c r="S18" i="6"/>
  <c r="T104" i="10"/>
  <c r="S104" i="10"/>
  <c r="T42" i="6"/>
  <c r="S42" i="6"/>
  <c r="S72" i="9"/>
  <c r="T72" i="9"/>
  <c r="S103" i="9"/>
  <c r="T103" i="9"/>
  <c r="S19" i="8"/>
  <c r="T19" i="8"/>
  <c r="T65" i="11"/>
  <c r="S65" i="11"/>
  <c r="T34" i="11"/>
  <c r="S34" i="11"/>
  <c r="S122" i="8"/>
  <c r="T122" i="8"/>
  <c r="T145" i="11"/>
  <c r="S145" i="11"/>
  <c r="W126" i="9" a="1"/>
  <c r="W126" i="9" s="1"/>
  <c r="AE126" i="9" a="1"/>
  <c r="AE126" i="9" s="1"/>
  <c r="AI126" i="9" a="1"/>
  <c r="AI126" i="9" s="1"/>
  <c r="AK126" i="9" s="1"/>
  <c r="AA126" i="9" a="1"/>
  <c r="AA126" i="9" s="1"/>
  <c r="Q126" i="9" a="1"/>
  <c r="Q126" i="9" s="1"/>
  <c r="R126" i="9" s="1"/>
  <c r="S86" i="11"/>
  <c r="T86" i="11"/>
  <c r="S87" i="9"/>
  <c r="T87" i="9"/>
  <c r="S72" i="6"/>
  <c r="T72" i="6"/>
  <c r="T92" i="8"/>
  <c r="S92" i="8"/>
  <c r="T107" i="10"/>
  <c r="S107" i="10"/>
  <c r="T155" i="10"/>
  <c r="S155" i="10"/>
  <c r="S89" i="10"/>
  <c r="T89" i="10"/>
  <c r="T30" i="8"/>
  <c r="S30" i="8"/>
  <c r="S49" i="6"/>
  <c r="T49" i="6"/>
  <c r="S166" i="10"/>
  <c r="T166" i="10"/>
  <c r="R14" i="6"/>
  <c r="K14" i="4"/>
  <c r="L14" i="4" s="1"/>
  <c r="U14" i="4" s="1"/>
  <c r="S110" i="6"/>
  <c r="T110" i="6"/>
  <c r="T142" i="9"/>
  <c r="S142" i="9"/>
  <c r="T90" i="6"/>
  <c r="S90" i="6"/>
  <c r="T82" i="8"/>
  <c r="S82" i="8"/>
  <c r="T101" i="8"/>
  <c r="S101" i="8"/>
  <c r="S65" i="10"/>
  <c r="T65" i="10"/>
  <c r="T97" i="8"/>
  <c r="S97" i="8"/>
  <c r="S84" i="9"/>
  <c r="T84" i="9"/>
  <c r="T94" i="11"/>
  <c r="S94" i="11"/>
  <c r="T120" i="11"/>
  <c r="S120" i="11"/>
  <c r="S81" i="9"/>
  <c r="T81" i="9"/>
  <c r="S23" i="11"/>
  <c r="T23" i="11"/>
  <c r="T149" i="10"/>
  <c r="S149" i="10"/>
  <c r="S81" i="8"/>
  <c r="T81" i="8"/>
  <c r="T38" i="6"/>
  <c r="S38" i="6"/>
  <c r="T61" i="6"/>
  <c r="S61" i="6"/>
  <c r="T128" i="6"/>
  <c r="S128" i="6"/>
  <c r="T33" i="10"/>
  <c r="S33" i="10"/>
  <c r="S150" i="8"/>
  <c r="T150" i="8"/>
  <c r="S13" i="11"/>
  <c r="T13" i="11"/>
  <c r="S138" i="11"/>
  <c r="T138" i="11"/>
  <c r="T64" i="6"/>
  <c r="S64" i="6"/>
  <c r="T95" i="6"/>
  <c r="S95" i="6"/>
  <c r="T182" i="10"/>
  <c r="S182" i="10"/>
  <c r="T52" i="6"/>
  <c r="S52" i="6"/>
  <c r="T106" i="8"/>
  <c r="S106" i="8"/>
  <c r="R13" i="6"/>
  <c r="K13" i="4"/>
  <c r="L13" i="4" s="1"/>
  <c r="U13" i="4" s="1"/>
  <c r="S44" i="9"/>
  <c r="T44" i="9"/>
  <c r="S144" i="9"/>
  <c r="T144" i="9"/>
  <c r="T144" i="8"/>
  <c r="S144" i="8"/>
  <c r="S158" i="9"/>
  <c r="T158" i="9"/>
  <c r="S28" i="9"/>
  <c r="T28" i="9"/>
  <c r="T24" i="6"/>
  <c r="S24" i="6"/>
  <c r="S38" i="11"/>
  <c r="T38" i="11"/>
  <c r="T175" i="9"/>
  <c r="S175" i="9"/>
  <c r="T25" i="10"/>
  <c r="S25" i="10"/>
  <c r="T33" i="8"/>
  <c r="S33" i="8"/>
  <c r="S122" i="11"/>
  <c r="T122" i="11"/>
  <c r="S83" i="11"/>
  <c r="T83" i="11"/>
  <c r="T48" i="11"/>
  <c r="S48" i="11"/>
  <c r="T147" i="10"/>
  <c r="S147" i="10"/>
  <c r="T19" i="6"/>
  <c r="S19" i="6"/>
  <c r="S55" i="8"/>
  <c r="T55" i="8"/>
  <c r="T69" i="9"/>
  <c r="S69" i="9"/>
  <c r="S127" i="9"/>
  <c r="T127" i="9"/>
  <c r="T48" i="8"/>
  <c r="S48" i="8"/>
  <c r="S132" i="11"/>
  <c r="T132" i="11"/>
  <c r="T153" i="11"/>
  <c r="S153" i="11"/>
  <c r="S20" i="10"/>
  <c r="T20" i="10"/>
  <c r="T43" i="10"/>
  <c r="S43" i="10"/>
  <c r="S90" i="10"/>
  <c r="T90" i="10"/>
  <c r="S69" i="11"/>
  <c r="T69" i="11"/>
  <c r="S28" i="10"/>
  <c r="T28" i="10"/>
  <c r="S135" i="9"/>
  <c r="T135" i="9"/>
  <c r="S118" i="6"/>
  <c r="T118" i="6"/>
  <c r="T46" i="6"/>
  <c r="S46" i="6"/>
  <c r="K4" i="4"/>
  <c r="L4" i="4" s="1"/>
  <c r="R4" i="6"/>
  <c r="T21" i="8"/>
  <c r="S21" i="8"/>
  <c r="S79" i="11"/>
  <c r="T79" i="11"/>
  <c r="S137" i="9"/>
  <c r="T137" i="9"/>
  <c r="T62" i="8"/>
  <c r="S62" i="8"/>
  <c r="S60" i="8"/>
  <c r="T60" i="8"/>
  <c r="S65" i="8"/>
  <c r="T65" i="8"/>
  <c r="S152" i="11"/>
  <c r="T152" i="11"/>
  <c r="T40" i="6"/>
  <c r="S40" i="6"/>
  <c r="T43" i="8"/>
  <c r="S43" i="8"/>
  <c r="S39" i="6"/>
  <c r="T39" i="6"/>
  <c r="T141" i="6"/>
  <c r="S141" i="6"/>
  <c r="AK5" i="6"/>
  <c r="K7" i="4"/>
  <c r="L7" i="4" s="1"/>
  <c r="R7" i="6"/>
  <c r="AK12" i="6"/>
  <c r="S39" i="9"/>
  <c r="T39" i="9"/>
  <c r="T34" i="8"/>
  <c r="S34" i="8"/>
  <c r="T36" i="8"/>
  <c r="S36" i="8"/>
  <c r="S30" i="11"/>
  <c r="T30" i="11"/>
  <c r="T61" i="11"/>
  <c r="S61" i="11"/>
  <c r="S70" i="6"/>
  <c r="T70" i="6"/>
  <c r="S163" i="10"/>
  <c r="T163" i="10"/>
  <c r="S57" i="6"/>
  <c r="T57" i="6"/>
  <c r="T50" i="10"/>
  <c r="S50" i="10"/>
  <c r="S101" i="9"/>
  <c r="T101" i="9"/>
  <c r="S161" i="9"/>
  <c r="T161" i="9"/>
  <c r="S60" i="11"/>
  <c r="T60" i="11"/>
  <c r="T113" i="6"/>
  <c r="S113" i="6"/>
  <c r="S149" i="8"/>
  <c r="T149" i="8"/>
  <c r="T167" i="9"/>
  <c r="S167" i="9"/>
  <c r="S25" i="11"/>
  <c r="T25" i="11"/>
  <c r="S54" i="6"/>
  <c r="T54" i="6"/>
  <c r="T96" i="6"/>
  <c r="S96" i="6"/>
  <c r="S16" i="6"/>
  <c r="T16" i="6"/>
  <c r="T72" i="10"/>
  <c r="S72" i="10"/>
  <c r="S130" i="6"/>
  <c r="T130" i="6"/>
  <c r="S26" i="9"/>
  <c r="T26" i="9"/>
  <c r="T71" i="9"/>
  <c r="S71" i="9"/>
  <c r="S108" i="8"/>
  <c r="T108" i="8"/>
  <c r="AE59" i="8" a="1"/>
  <c r="AE59" i="8" s="1"/>
  <c r="W59" i="8" a="1"/>
  <c r="W59" i="8" s="1"/>
  <c r="AA59" i="8" a="1"/>
  <c r="AA59" i="8" s="1"/>
  <c r="AI59" i="8" a="1"/>
  <c r="AI59" i="8" s="1"/>
  <c r="AK59" i="8" s="1"/>
  <c r="Q59" i="8" a="1"/>
  <c r="Q59" i="8" s="1"/>
  <c r="R59" i="8" s="1"/>
  <c r="S21" i="11"/>
  <c r="T21" i="11"/>
  <c r="T88" i="10"/>
  <c r="S88" i="10"/>
  <c r="T102" i="10"/>
  <c r="S102" i="10"/>
  <c r="T148" i="10"/>
  <c r="S148" i="10"/>
  <c r="T70" i="8"/>
  <c r="S70" i="8"/>
  <c r="S124" i="6"/>
  <c r="T124" i="6"/>
  <c r="T117" i="10"/>
  <c r="S117" i="10"/>
  <c r="S156" i="10"/>
  <c r="T156" i="10"/>
  <c r="S126" i="6"/>
  <c r="T126" i="6"/>
  <c r="T116" i="8"/>
  <c r="S116" i="8"/>
  <c r="S136" i="8"/>
  <c r="T136" i="8"/>
  <c r="T9" i="11"/>
  <c r="S9" i="11"/>
  <c r="S97" i="10"/>
  <c r="T97" i="10"/>
  <c r="S77" i="10"/>
  <c r="T77" i="10"/>
  <c r="S98" i="8"/>
  <c r="T98" i="8"/>
  <c r="S180" i="10"/>
  <c r="T180" i="10"/>
  <c r="T17" i="10"/>
  <c r="S17" i="10"/>
  <c r="T132" i="6"/>
  <c r="S132" i="6"/>
  <c r="S135" i="6"/>
  <c r="T135" i="6"/>
  <c r="T70" i="10"/>
  <c r="S70" i="10"/>
  <c r="T63" i="6"/>
  <c r="S63" i="6"/>
  <c r="T146" i="10"/>
  <c r="S146" i="10"/>
  <c r="S52" i="9"/>
  <c r="T52" i="9"/>
  <c r="S58" i="9"/>
  <c r="T58" i="9"/>
  <c r="T124" i="11"/>
  <c r="S124" i="11"/>
  <c r="T41" i="6"/>
  <c r="S41" i="6"/>
  <c r="S3" i="10"/>
  <c r="H2" i="4" s="1"/>
  <c r="S19" i="10"/>
  <c r="T19" i="10"/>
  <c r="T46" i="10"/>
  <c r="S46" i="10"/>
  <c r="S21" i="9"/>
  <c r="T21" i="9"/>
  <c r="T40" i="10"/>
  <c r="S40" i="10"/>
  <c r="T140" i="10"/>
  <c r="S140" i="10"/>
  <c r="S15" i="10"/>
  <c r="T15" i="10"/>
  <c r="T128" i="8"/>
  <c r="S128" i="8"/>
  <c r="T159" i="9"/>
  <c r="S159" i="9"/>
  <c r="S72" i="11"/>
  <c r="T72" i="11"/>
  <c r="S93" i="11"/>
  <c r="T93" i="11"/>
  <c r="T63" i="11"/>
  <c r="S63" i="11"/>
  <c r="T116" i="10"/>
  <c r="S116" i="10"/>
  <c r="T98" i="11"/>
  <c r="S98" i="11"/>
  <c r="T134" i="6"/>
  <c r="S134" i="6"/>
  <c r="T138" i="8"/>
  <c r="S138" i="8"/>
  <c r="S119" i="6"/>
  <c r="T119" i="6"/>
  <c r="T75" i="10"/>
  <c r="S75" i="10"/>
  <c r="T140" i="9"/>
  <c r="S140" i="9"/>
  <c r="S156" i="8"/>
  <c r="T156" i="8"/>
  <c r="S145" i="8"/>
  <c r="T145" i="8"/>
  <c r="S28" i="8"/>
  <c r="T28" i="8"/>
  <c r="T156" i="9"/>
  <c r="S156" i="9"/>
  <c r="S16" i="8"/>
  <c r="T16" i="8"/>
  <c r="S39" i="8"/>
  <c r="T39" i="8"/>
  <c r="S108" i="10"/>
  <c r="T108" i="10"/>
  <c r="T151" i="11"/>
  <c r="S151" i="11"/>
  <c r="S142" i="6"/>
  <c r="T142" i="6"/>
  <c r="AG9" i="6"/>
  <c r="T90" i="11"/>
  <c r="S90" i="11"/>
  <c r="T32" i="8"/>
  <c r="S32" i="8"/>
  <c r="S127" i="11"/>
  <c r="T127" i="11"/>
  <c r="S56" i="11"/>
  <c r="T56" i="11"/>
  <c r="S66" i="9"/>
  <c r="T66" i="9"/>
  <c r="T70" i="11"/>
  <c r="S70" i="11"/>
  <c r="S6" i="11"/>
  <c r="T6" i="11"/>
  <c r="S73" i="11"/>
  <c r="T73" i="11"/>
  <c r="S121" i="10"/>
  <c r="T121" i="10"/>
  <c r="T133" i="6"/>
  <c r="S133" i="6"/>
  <c r="S85" i="10"/>
  <c r="T85" i="10"/>
  <c r="S77" i="6"/>
  <c r="T77" i="6"/>
  <c r="T80" i="10"/>
  <c r="S80" i="10"/>
  <c r="S164" i="10"/>
  <c r="T164" i="10"/>
  <c r="S99" i="10"/>
  <c r="T99" i="10"/>
  <c r="S131" i="10"/>
  <c r="T131" i="10"/>
  <c r="S173" i="10"/>
  <c r="T173" i="10"/>
  <c r="T157" i="9"/>
  <c r="S157" i="9"/>
  <c r="T44" i="11"/>
  <c r="S44" i="11"/>
  <c r="S109" i="9"/>
  <c r="T109" i="9"/>
  <c r="T23" i="9"/>
  <c r="S23" i="9"/>
  <c r="T19" i="9"/>
  <c r="S19" i="9"/>
  <c r="T56" i="6"/>
  <c r="S56" i="6"/>
  <c r="S20" i="6"/>
  <c r="T20" i="6"/>
  <c r="S97" i="9"/>
  <c r="T97" i="9"/>
  <c r="S123" i="8"/>
  <c r="T123" i="8"/>
  <c r="T83" i="6"/>
  <c r="S83" i="6"/>
  <c r="S74" i="9"/>
  <c r="T74" i="9"/>
  <c r="T129" i="6"/>
  <c r="S129" i="6"/>
  <c r="S115" i="8"/>
  <c r="T115" i="8"/>
  <c r="S135" i="8"/>
  <c r="T135" i="8"/>
  <c r="S170" i="10"/>
  <c r="T170" i="10"/>
  <c r="S118" i="8"/>
  <c r="T118" i="8"/>
  <c r="T138" i="6"/>
  <c r="S138" i="6"/>
  <c r="T137" i="8"/>
  <c r="S137" i="8"/>
  <c r="T37" i="9"/>
  <c r="S37" i="9"/>
  <c r="S10" i="9"/>
  <c r="T10" i="9"/>
  <c r="S151" i="8"/>
  <c r="T151" i="8"/>
  <c r="T62" i="11"/>
  <c r="S62" i="11"/>
  <c r="T38" i="9"/>
  <c r="S38" i="9"/>
  <c r="S121" i="8"/>
  <c r="T121" i="8"/>
  <c r="T11" i="9"/>
  <c r="S11" i="9"/>
  <c r="S5" i="11"/>
  <c r="T5" i="11" s="1"/>
  <c r="S99" i="9"/>
  <c r="T99" i="9"/>
  <c r="T78" i="9"/>
  <c r="S78" i="9"/>
  <c r="T75" i="9"/>
  <c r="S75" i="9"/>
  <c r="S169" i="9"/>
  <c r="T169" i="9"/>
  <c r="S111" i="9"/>
  <c r="T111" i="9"/>
  <c r="S4" i="10"/>
  <c r="T4" i="10" s="1"/>
  <c r="T51" i="6"/>
  <c r="S51" i="6"/>
  <c r="T124" i="10"/>
  <c r="S124" i="10"/>
  <c r="S32" i="11"/>
  <c r="T32" i="11"/>
  <c r="T184" i="10"/>
  <c r="S184" i="10"/>
  <c r="S43" i="6"/>
  <c r="T43" i="6"/>
  <c r="S118" i="11"/>
  <c r="T118" i="11"/>
  <c r="T48" i="9"/>
  <c r="S48" i="9"/>
  <c r="T14" i="8"/>
  <c r="S14" i="8"/>
  <c r="S141" i="9"/>
  <c r="T141" i="9"/>
  <c r="S138" i="9"/>
  <c r="T138" i="9"/>
  <c r="T82" i="10"/>
  <c r="S82" i="10"/>
  <c r="T58" i="6"/>
  <c r="S58" i="6"/>
  <c r="T154" i="10"/>
  <c r="S154" i="10"/>
  <c r="T31" i="8"/>
  <c r="S31" i="8"/>
  <c r="T172" i="9"/>
  <c r="S172" i="9"/>
  <c r="S154" i="11"/>
  <c r="T154" i="11"/>
  <c r="S114" i="6"/>
  <c r="T114" i="6"/>
  <c r="T110" i="10"/>
  <c r="S110" i="10"/>
  <c r="S158" i="8"/>
  <c r="T158" i="8"/>
  <c r="S79" i="6"/>
  <c r="T79" i="6"/>
  <c r="W74" i="8" a="1"/>
  <c r="W74" i="8" s="1"/>
  <c r="Q74" i="8" a="1"/>
  <c r="Q74" i="8" s="1"/>
  <c r="R74" i="8" s="1"/>
  <c r="AI74" i="8" a="1"/>
  <c r="AI74" i="8" s="1"/>
  <c r="AK74" i="8" s="1"/>
  <c r="AE74" i="8" a="1"/>
  <c r="AE74" i="8" s="1"/>
  <c r="AA74" i="8" a="1"/>
  <c r="AA74" i="8" s="1"/>
  <c r="T142" i="11"/>
  <c r="S142" i="11"/>
  <c r="T84" i="8"/>
  <c r="S84" i="8"/>
  <c r="T67" i="8"/>
  <c r="S67" i="8"/>
  <c r="S91" i="11"/>
  <c r="T91" i="11"/>
  <c r="T171" i="9"/>
  <c r="S171" i="9"/>
  <c r="S68" i="9"/>
  <c r="T68" i="9"/>
  <c r="S95" i="9"/>
  <c r="T95" i="9"/>
  <c r="T157" i="10"/>
  <c r="S157" i="10"/>
  <c r="T103" i="6"/>
  <c r="S103" i="6"/>
  <c r="T52" i="10"/>
  <c r="S52" i="10"/>
  <c r="T24" i="10"/>
  <c r="S24" i="10"/>
  <c r="S105" i="10"/>
  <c r="T105" i="10"/>
  <c r="K9" i="4"/>
  <c r="L9" i="4" s="1"/>
  <c r="U9" i="4" s="1"/>
  <c r="R9" i="6"/>
  <c r="S70" i="9"/>
  <c r="T70" i="9"/>
  <c r="T153" i="8"/>
  <c r="S153" i="8"/>
  <c r="T125" i="11"/>
  <c r="S125" i="11"/>
  <c r="T18" i="11"/>
  <c r="S18" i="11"/>
  <c r="S81" i="11"/>
  <c r="T81" i="11"/>
  <c r="S181" i="10"/>
  <c r="T181" i="10"/>
  <c r="T130" i="11"/>
  <c r="S130" i="11"/>
  <c r="T123" i="10"/>
  <c r="S123" i="10"/>
  <c r="T140" i="11"/>
  <c r="S140" i="11"/>
  <c r="S71" i="11"/>
  <c r="T71" i="11"/>
  <c r="T29" i="9"/>
  <c r="S29" i="9"/>
  <c r="S18" i="8"/>
  <c r="T18" i="8"/>
  <c r="S42" i="11"/>
  <c r="T42" i="11"/>
  <c r="S53" i="8"/>
  <c r="T53" i="8"/>
  <c r="T105" i="8"/>
  <c r="S105" i="8"/>
  <c r="T122" i="6"/>
  <c r="S122" i="6"/>
  <c r="S58" i="11"/>
  <c r="T58" i="11"/>
  <c r="S80" i="6"/>
  <c r="T80" i="6"/>
  <c r="S114" i="10"/>
  <c r="T114" i="10"/>
  <c r="S80" i="11"/>
  <c r="T80" i="11"/>
  <c r="T147" i="11"/>
  <c r="S147" i="11"/>
  <c r="S73" i="9"/>
  <c r="T73" i="9"/>
  <c r="S87" i="8"/>
  <c r="T87" i="8"/>
  <c r="T97" i="11"/>
  <c r="S97" i="11"/>
  <c r="T149" i="9"/>
  <c r="S149" i="9"/>
  <c r="T45" i="10"/>
  <c r="S45" i="10"/>
  <c r="T17" i="6"/>
  <c r="S17" i="6"/>
  <c r="S87" i="10"/>
  <c r="T87" i="10"/>
  <c r="S76" i="10"/>
  <c r="T76" i="10"/>
  <c r="T69" i="10"/>
  <c r="S69" i="10"/>
  <c r="S112" i="8"/>
  <c r="T112" i="8"/>
  <c r="T123" i="6"/>
  <c r="S123" i="6"/>
  <c r="T45" i="9"/>
  <c r="S45" i="9"/>
  <c r="T89" i="9"/>
  <c r="S89" i="9"/>
  <c r="T88" i="9"/>
  <c r="S88" i="9"/>
  <c r="T86" i="8"/>
  <c r="S86" i="8"/>
  <c r="S8" i="9"/>
  <c r="T8" i="9" s="1"/>
  <c r="T37" i="11"/>
  <c r="S37" i="11"/>
  <c r="S153" i="9"/>
  <c r="T153" i="9"/>
  <c r="S55" i="11"/>
  <c r="T55" i="11"/>
  <c r="T121" i="9"/>
  <c r="S121" i="9"/>
  <c r="S75" i="6"/>
  <c r="T75" i="6"/>
  <c r="S112" i="10"/>
  <c r="T112" i="10"/>
  <c r="T30" i="9"/>
  <c r="S30" i="9"/>
  <c r="S36" i="6"/>
  <c r="T36" i="6"/>
  <c r="T54" i="8"/>
  <c r="S54" i="8"/>
  <c r="S146" i="11"/>
  <c r="T146" i="11"/>
  <c r="T98" i="6"/>
  <c r="S98" i="6"/>
  <c r="S131" i="8"/>
  <c r="T131" i="8"/>
  <c r="T120" i="6"/>
  <c r="S120" i="6"/>
  <c r="K5" i="4"/>
  <c r="L5" i="4" s="1"/>
  <c r="R5" i="6"/>
  <c r="S132" i="8"/>
  <c r="T132" i="8"/>
  <c r="T129" i="11"/>
  <c r="S129" i="11"/>
  <c r="S64" i="9"/>
  <c r="T64" i="9"/>
  <c r="T16" i="11"/>
  <c r="S16" i="11"/>
  <c r="T27" i="9"/>
  <c r="S27" i="9"/>
  <c r="S50" i="9"/>
  <c r="T50" i="9"/>
  <c r="T44" i="8"/>
  <c r="S44" i="8"/>
  <c r="S5" i="10"/>
  <c r="T5" i="10" s="1"/>
  <c r="T11" i="10"/>
  <c r="S11" i="10"/>
  <c r="S26" i="10"/>
  <c r="T26" i="10"/>
  <c r="S121" i="6"/>
  <c r="T121" i="6"/>
  <c r="T74" i="10"/>
  <c r="S74" i="10"/>
  <c r="T58" i="10"/>
  <c r="S58" i="10"/>
  <c r="T21" i="10"/>
  <c r="S21" i="10"/>
  <c r="T71" i="8"/>
  <c r="S71" i="8"/>
  <c r="S108" i="11"/>
  <c r="T108" i="11"/>
  <c r="S113" i="10"/>
  <c r="T113" i="10"/>
  <c r="T151" i="9"/>
  <c r="S151" i="9"/>
  <c r="S23" i="10"/>
  <c r="T23" i="10"/>
  <c r="T175" i="10"/>
  <c r="S175" i="10"/>
  <c r="T33" i="6"/>
  <c r="S33" i="6"/>
  <c r="S42" i="10"/>
  <c r="T42" i="10"/>
  <c r="T136" i="6"/>
  <c r="S136" i="6"/>
  <c r="S85" i="9"/>
  <c r="T85" i="9"/>
  <c r="T140" i="8"/>
  <c r="S140" i="8"/>
  <c r="T170" i="9"/>
  <c r="S170" i="9"/>
  <c r="S14" i="9"/>
  <c r="T14" i="9"/>
  <c r="S52" i="8"/>
  <c r="T52" i="8"/>
  <c r="T150" i="9"/>
  <c r="S150" i="9"/>
  <c r="T15" i="8"/>
  <c r="S15" i="8"/>
  <c r="T106" i="6"/>
  <c r="S106" i="6"/>
  <c r="K6" i="4"/>
  <c r="L6" i="4" s="1"/>
  <c r="R6" i="6"/>
  <c r="S133" i="10"/>
  <c r="T133" i="10"/>
  <c r="S57" i="11"/>
  <c r="T57" i="11"/>
  <c r="S47" i="11"/>
  <c r="T47" i="11"/>
  <c r="T10" i="11"/>
  <c r="S10" i="11"/>
  <c r="S100" i="9"/>
  <c r="T100" i="9"/>
  <c r="S41" i="8"/>
  <c r="T41" i="8"/>
  <c r="T59" i="11"/>
  <c r="S59" i="11"/>
  <c r="T117" i="11"/>
  <c r="S117" i="11"/>
  <c r="S65" i="9"/>
  <c r="T65" i="9"/>
  <c r="T57" i="9"/>
  <c r="S57" i="9"/>
  <c r="T40" i="9"/>
  <c r="S40" i="9"/>
  <c r="T23" i="6"/>
  <c r="S23" i="6"/>
  <c r="S31" i="10"/>
  <c r="T31" i="10"/>
  <c r="S171" i="10"/>
  <c r="T171" i="10"/>
  <c r="S49" i="8"/>
  <c r="T49" i="8"/>
  <c r="S134" i="11"/>
  <c r="T134" i="11"/>
  <c r="T10" i="8"/>
  <c r="S10" i="8"/>
  <c r="T102" i="6"/>
  <c r="S102" i="6"/>
  <c r="S68" i="10"/>
  <c r="T68" i="10"/>
  <c r="S119" i="8"/>
  <c r="T119" i="8"/>
  <c r="T159" i="10"/>
  <c r="S159" i="10"/>
  <c r="S104" i="8"/>
  <c r="T104" i="8"/>
  <c r="S139" i="8"/>
  <c r="T139" i="8"/>
  <c r="T13" i="10"/>
  <c r="S13" i="10"/>
  <c r="S122" i="9"/>
  <c r="T122" i="9"/>
  <c r="S27" i="6"/>
  <c r="T27" i="6"/>
  <c r="T96" i="10"/>
  <c r="S96" i="10"/>
  <c r="S113" i="11"/>
  <c r="T113" i="11"/>
  <c r="S78" i="8"/>
  <c r="T78" i="8"/>
  <c r="S25" i="9"/>
  <c r="T25" i="9"/>
  <c r="T132" i="9"/>
  <c r="S132" i="9"/>
  <c r="T137" i="6"/>
  <c r="S137" i="6"/>
  <c r="T39" i="10"/>
  <c r="S39" i="10"/>
  <c r="T120" i="9"/>
  <c r="S120" i="9"/>
  <c r="T64" i="10"/>
  <c r="S64" i="10"/>
  <c r="S82" i="11"/>
  <c r="T82" i="11"/>
  <c r="T153" i="10"/>
  <c r="S153" i="10"/>
  <c r="AK4" i="6"/>
  <c r="S78" i="6"/>
  <c r="T78" i="6"/>
  <c r="AK11" i="6"/>
  <c r="AC9" i="6"/>
  <c r="S66" i="11"/>
  <c r="T66" i="11"/>
  <c r="S77" i="8"/>
  <c r="T77" i="8"/>
  <c r="S38" i="10"/>
  <c r="T38" i="10"/>
  <c r="T92" i="11"/>
  <c r="S92" i="11"/>
  <c r="S111" i="10"/>
  <c r="T111" i="10"/>
  <c r="S144" i="11"/>
  <c r="T144" i="11"/>
  <c r="T78" i="10"/>
  <c r="S78" i="10"/>
  <c r="S49" i="9"/>
  <c r="T49" i="9"/>
  <c r="S45" i="6"/>
  <c r="T45" i="6"/>
  <c r="AG3" i="6"/>
  <c r="AC13" i="6"/>
  <c r="S15" i="9"/>
  <c r="T15" i="9"/>
  <c r="S123" i="11"/>
  <c r="T123" i="11"/>
  <c r="T87" i="11"/>
  <c r="S87" i="11"/>
  <c r="T152" i="8"/>
  <c r="S152" i="8"/>
  <c r="T94" i="9"/>
  <c r="S94" i="9"/>
  <c r="S183" i="10"/>
  <c r="T183" i="10"/>
  <c r="S94" i="6"/>
  <c r="T94" i="6"/>
  <c r="T91" i="10"/>
  <c r="S91" i="10"/>
  <c r="S125" i="10"/>
  <c r="T125" i="10"/>
  <c r="T131" i="11"/>
  <c r="S131" i="11"/>
  <c r="Y6" i="6"/>
  <c r="S91" i="6"/>
  <c r="T91" i="6"/>
  <c r="T64" i="8"/>
  <c r="S64" i="8"/>
  <c r="T128" i="11"/>
  <c r="S128" i="11"/>
  <c r="T83" i="9"/>
  <c r="S83" i="9"/>
  <c r="T111" i="8"/>
  <c r="S111" i="8"/>
  <c r="S106" i="11"/>
  <c r="T106" i="11"/>
  <c r="S93" i="9"/>
  <c r="T93" i="9"/>
  <c r="S113" i="8"/>
  <c r="T113" i="8"/>
  <c r="T73" i="6"/>
  <c r="S73" i="6"/>
  <c r="T118" i="9"/>
  <c r="S118" i="9"/>
  <c r="S143" i="6"/>
  <c r="T143" i="6"/>
  <c r="T132" i="10"/>
  <c r="S132" i="10"/>
  <c r="S12" i="10"/>
  <c r="T12" i="10"/>
  <c r="T119" i="10"/>
  <c r="S119" i="10"/>
  <c r="S17" i="8"/>
  <c r="T17" i="8"/>
  <c r="S101" i="10"/>
  <c r="T101" i="10"/>
  <c r="T46" i="8"/>
  <c r="S46" i="8"/>
  <c r="T134" i="8"/>
  <c r="S134" i="8"/>
  <c r="S23" i="8"/>
  <c r="T23" i="8"/>
  <c r="T86" i="9"/>
  <c r="S86" i="9"/>
  <c r="S107" i="8"/>
  <c r="T107" i="8"/>
  <c r="S131" i="6"/>
  <c r="T131" i="6"/>
  <c r="S165" i="9"/>
  <c r="T165" i="9"/>
  <c r="S168" i="10"/>
  <c r="T168" i="10"/>
  <c r="T119" i="11"/>
  <c r="S119" i="11"/>
  <c r="T60" i="10"/>
  <c r="S60" i="10"/>
  <c r="S40" i="11"/>
  <c r="T40" i="11"/>
  <c r="S145" i="6"/>
  <c r="T145" i="6"/>
  <c r="S26" i="11"/>
  <c r="T26" i="11"/>
  <c r="S152" i="9"/>
  <c r="T152" i="9"/>
  <c r="S51" i="11"/>
  <c r="T51" i="11"/>
  <c r="T133" i="8"/>
  <c r="S133" i="8"/>
  <c r="S139" i="6"/>
  <c r="T139" i="6"/>
  <c r="S61" i="10"/>
  <c r="T61" i="10"/>
  <c r="S104" i="6"/>
  <c r="T104" i="6"/>
  <c r="T82" i="6"/>
  <c r="S82" i="6"/>
  <c r="S98" i="9"/>
  <c r="T98" i="9"/>
  <c r="S41" i="10"/>
  <c r="T41" i="10"/>
  <c r="T27" i="11"/>
  <c r="S27" i="11"/>
  <c r="S75" i="8"/>
  <c r="T75" i="8"/>
  <c r="T165" i="10"/>
  <c r="S165" i="10"/>
  <c r="T10" i="10"/>
  <c r="S10" i="10"/>
  <c r="S95" i="11"/>
  <c r="T95" i="11"/>
  <c r="T129" i="8"/>
  <c r="S129" i="8"/>
  <c r="S124" i="8"/>
  <c r="T124" i="8"/>
  <c r="T115" i="9"/>
  <c r="S115" i="9"/>
  <c r="S4" i="11"/>
  <c r="T4" i="11" s="1"/>
  <c r="T73" i="10"/>
  <c r="S73" i="10"/>
  <c r="S2" i="9"/>
  <c r="S65" i="6"/>
  <c r="T65" i="6"/>
  <c r="S86" i="6"/>
  <c r="T86" i="6"/>
  <c r="S103" i="10"/>
  <c r="T103" i="10"/>
  <c r="T87" i="6"/>
  <c r="S87" i="6"/>
  <c r="S63" i="10"/>
  <c r="T63" i="10"/>
  <c r="T152" i="10"/>
  <c r="S152" i="10"/>
  <c r="T178" i="10"/>
  <c r="S178" i="10"/>
  <c r="S104" i="9"/>
  <c r="T104" i="9"/>
  <c r="S78" i="11"/>
  <c r="T78" i="11"/>
  <c r="S85" i="11"/>
  <c r="T85" i="11"/>
  <c r="T54" i="9"/>
  <c r="S54" i="9"/>
  <c r="S14" i="11"/>
  <c r="T14" i="11"/>
  <c r="S42" i="8"/>
  <c r="T42" i="8"/>
  <c r="T96" i="8"/>
  <c r="S96" i="8"/>
  <c r="W74" i="11" a="1"/>
  <c r="W74" i="11" s="1"/>
  <c r="AI74" i="11" a="1"/>
  <c r="AI74" i="11" s="1"/>
  <c r="AK74" i="11" s="1"/>
  <c r="AE74" i="11" a="1"/>
  <c r="AE74" i="11" s="1"/>
  <c r="Q74" i="11" a="1"/>
  <c r="Q74" i="11" s="1"/>
  <c r="R74" i="11" s="1"/>
  <c r="AA74" i="11" a="1"/>
  <c r="AA74" i="11" s="1"/>
  <c r="T144" i="6"/>
  <c r="S144" i="6"/>
  <c r="S144" i="10"/>
  <c r="T144" i="10"/>
  <c r="T109" i="6"/>
  <c r="S109" i="6"/>
  <c r="S2" i="11"/>
  <c r="T2" i="11" s="1"/>
  <c r="S84" i="10"/>
  <c r="T84" i="10"/>
  <c r="S37" i="10"/>
  <c r="T37" i="10"/>
  <c r="R8" i="6"/>
  <c r="K8" i="4"/>
  <c r="L8" i="4" s="1"/>
  <c r="T59" i="9"/>
  <c r="S59" i="9"/>
  <c r="T139" i="9"/>
  <c r="S139" i="9"/>
  <c r="T105" i="9"/>
  <c r="S105" i="9"/>
  <c r="T93" i="8"/>
  <c r="S93" i="8"/>
  <c r="T66" i="8"/>
  <c r="S66" i="8"/>
  <c r="T130" i="10"/>
  <c r="S130" i="10"/>
  <c r="S129" i="9"/>
  <c r="T129" i="9"/>
  <c r="AI31" i="6" a="1"/>
  <c r="AI31" i="6" s="1"/>
  <c r="AK31" i="6" s="1"/>
  <c r="AA31" i="6" a="1"/>
  <c r="AA31" i="6" s="1"/>
  <c r="Q31" i="6" a="1"/>
  <c r="Q31" i="6" s="1"/>
  <c r="R31" i="6" s="1"/>
  <c r="AE31" i="6" a="1"/>
  <c r="AE31" i="6" s="1"/>
  <c r="W31" i="6" a="1"/>
  <c r="W31" i="6" s="1"/>
  <c r="T142" i="10"/>
  <c r="S142" i="10"/>
  <c r="T114" i="8"/>
  <c r="S114" i="8"/>
  <c r="T75" i="11"/>
  <c r="S75" i="11"/>
  <c r="S173" i="9"/>
  <c r="T173" i="9"/>
  <c r="T47" i="10"/>
  <c r="S47" i="10"/>
  <c r="T116" i="11"/>
  <c r="S116" i="11"/>
  <c r="S116" i="6"/>
  <c r="T116" i="6"/>
  <c r="S81" i="10"/>
  <c r="T81" i="10"/>
  <c r="S139" i="11"/>
  <c r="T139" i="11"/>
  <c r="S19" i="11"/>
  <c r="T19" i="11"/>
  <c r="S127" i="8"/>
  <c r="T127" i="8"/>
  <c r="S9" i="8"/>
  <c r="T9" i="8"/>
  <c r="S20" i="8"/>
  <c r="T20" i="8"/>
  <c r="S44" i="10"/>
  <c r="T44" i="10"/>
  <c r="T49" i="10"/>
  <c r="S49" i="10"/>
  <c r="T62" i="10"/>
  <c r="S62" i="10"/>
  <c r="T161" i="10"/>
  <c r="S161" i="10"/>
  <c r="S50" i="8"/>
  <c r="T50" i="8"/>
  <c r="S154" i="8"/>
  <c r="T154" i="8"/>
  <c r="T67" i="10"/>
  <c r="S67" i="10"/>
  <c r="S135" i="10"/>
  <c r="T135" i="10"/>
  <c r="S7" i="9"/>
  <c r="T7" i="9" s="1"/>
  <c r="R12" i="6"/>
  <c r="S12" i="6" s="1"/>
  <c r="K12" i="4"/>
  <c r="L12" i="4" s="1"/>
  <c r="U12" i="4" s="1"/>
  <c r="AC3" i="6"/>
  <c r="AG13" i="6"/>
  <c r="S147" i="8"/>
  <c r="T147" i="8"/>
  <c r="S45" i="8"/>
  <c r="T45" i="8"/>
  <c r="S35" i="10"/>
  <c r="T35" i="10"/>
  <c r="S89" i="8"/>
  <c r="T89" i="8"/>
  <c r="S112" i="6"/>
  <c r="T112" i="6"/>
  <c r="AC6" i="6"/>
  <c r="S13" i="8"/>
  <c r="T13" i="8"/>
  <c r="S76" i="11"/>
  <c r="T76" i="11"/>
  <c r="S136" i="9"/>
  <c r="T136" i="9"/>
  <c r="T89" i="6"/>
  <c r="S89" i="6"/>
  <c r="T115" i="6"/>
  <c r="S115" i="6"/>
  <c r="S135" i="11"/>
  <c r="T135" i="11"/>
  <c r="T16" i="10"/>
  <c r="S16" i="10"/>
  <c r="T68" i="6"/>
  <c r="S68" i="6"/>
  <c r="T27" i="10"/>
  <c r="S27" i="10"/>
  <c r="T141" i="10"/>
  <c r="S141" i="10"/>
  <c r="T114" i="11"/>
  <c r="S114" i="11"/>
  <c r="T54" i="10"/>
  <c r="S54" i="10"/>
  <c r="T12" i="11"/>
  <c r="S12" i="11"/>
  <c r="T35" i="11"/>
  <c r="S35" i="11"/>
  <c r="Q117" i="9" a="1"/>
  <c r="Q117" i="9" s="1"/>
  <c r="R117" i="9" s="1"/>
  <c r="AA117" i="9" a="1"/>
  <c r="AA117" i="9" s="1"/>
  <c r="AE117" i="9" a="1"/>
  <c r="AE117" i="9" s="1"/>
  <c r="W117" i="9" a="1"/>
  <c r="W117" i="9" s="1"/>
  <c r="AI117" i="9" a="1"/>
  <c r="AI117" i="9" s="1"/>
  <c r="AK117" i="9" s="1"/>
  <c r="S83" i="8"/>
  <c r="T83" i="8"/>
  <c r="S115" i="11"/>
  <c r="T115" i="11"/>
  <c r="T146" i="9"/>
  <c r="S146" i="9"/>
  <c r="S40" i="8"/>
  <c r="T40" i="8"/>
  <c r="S3" i="11"/>
  <c r="T3" i="11" s="1"/>
  <c r="S160" i="9"/>
  <c r="T160" i="9"/>
  <c r="T125" i="6"/>
  <c r="S125" i="6"/>
  <c r="T82" i="9"/>
  <c r="S82" i="9"/>
  <c r="S55" i="9"/>
  <c r="T55" i="9"/>
  <c r="T106" i="10"/>
  <c r="S106" i="10"/>
  <c r="S88" i="6"/>
  <c r="T88" i="6"/>
  <c r="T8" i="10"/>
  <c r="S8" i="10"/>
  <c r="T134" i="10"/>
  <c r="S134" i="10"/>
  <c r="T103" i="8"/>
  <c r="S103" i="8"/>
  <c r="T43" i="11"/>
  <c r="S43" i="11"/>
  <c r="T143" i="8"/>
  <c r="S143" i="8"/>
  <c r="T63" i="8"/>
  <c r="S63" i="8"/>
  <c r="S6" i="10"/>
  <c r="T6" i="10" s="1"/>
  <c r="T48" i="6"/>
  <c r="S48" i="6"/>
  <c r="S98" i="10"/>
  <c r="T98" i="10"/>
  <c r="S100" i="8"/>
  <c r="T100" i="8"/>
  <c r="T57" i="8"/>
  <c r="S57" i="8"/>
  <c r="S34" i="6"/>
  <c r="T34" i="6"/>
  <c r="T137" i="10"/>
  <c r="S137" i="10"/>
  <c r="T155" i="9"/>
  <c r="S155" i="9"/>
  <c r="S105" i="6"/>
  <c r="T105" i="6"/>
  <c r="R15" i="6"/>
  <c r="S15" i="6" s="1"/>
  <c r="K15" i="4"/>
  <c r="L15" i="4" s="1"/>
  <c r="U15" i="4" s="1"/>
  <c r="S99" i="8"/>
  <c r="T99" i="8"/>
  <c r="T64" i="11"/>
  <c r="S64" i="11"/>
  <c r="T89" i="11"/>
  <c r="S89" i="11"/>
  <c r="T109" i="11"/>
  <c r="S109" i="11"/>
  <c r="T36" i="9"/>
  <c r="S36" i="9"/>
  <c r="T100" i="11"/>
  <c r="S100" i="11"/>
  <c r="S69" i="8"/>
  <c r="T69" i="8"/>
  <c r="T7" i="11"/>
  <c r="S7" i="11"/>
  <c r="S66" i="6"/>
  <c r="T66" i="6"/>
  <c r="S99" i="6"/>
  <c r="T99" i="6"/>
  <c r="S31" i="11"/>
  <c r="T31" i="11"/>
  <c r="S122" i="10"/>
  <c r="T122" i="10"/>
  <c r="S133" i="9"/>
  <c r="T133" i="9"/>
  <c r="S88" i="11"/>
  <c r="T88" i="11"/>
  <c r="T20" i="11"/>
  <c r="S20" i="11"/>
  <c r="S22" i="8"/>
  <c r="T22" i="8"/>
  <c r="T15" i="11"/>
  <c r="S15" i="11"/>
  <c r="S79" i="9"/>
  <c r="T79" i="9"/>
  <c r="S157" i="8"/>
  <c r="T157" i="8"/>
  <c r="S20" i="9"/>
  <c r="T20" i="9"/>
  <c r="T29" i="6"/>
  <c r="S29" i="6"/>
  <c r="T25" i="6"/>
  <c r="S25" i="6"/>
  <c r="S93" i="10"/>
  <c r="T93" i="10"/>
  <c r="T59" i="10"/>
  <c r="S59" i="10"/>
  <c r="T94" i="10"/>
  <c r="S94" i="10"/>
  <c r="S2" i="10"/>
  <c r="T2" i="10" s="1"/>
  <c r="T26" i="8"/>
  <c r="S26" i="8"/>
  <c r="T35" i="9"/>
  <c r="S35" i="9"/>
  <c r="T145" i="9"/>
  <c r="S145" i="9"/>
  <c r="T13" i="9"/>
  <c r="S13" i="9"/>
  <c r="S111" i="11"/>
  <c r="T111" i="11"/>
  <c r="S126" i="11"/>
  <c r="T126" i="11"/>
  <c r="T95" i="8"/>
  <c r="S95" i="8"/>
  <c r="T147" i="9"/>
  <c r="S147" i="9"/>
  <c r="T102" i="9"/>
  <c r="S102" i="9"/>
  <c r="T124" i="9"/>
  <c r="S124" i="9"/>
  <c r="T53" i="11"/>
  <c r="S53" i="11"/>
  <c r="S155" i="8"/>
  <c r="T155" i="8"/>
  <c r="S67" i="9"/>
  <c r="T67" i="9"/>
  <c r="S29" i="10"/>
  <c r="T29" i="10"/>
  <c r="T143" i="11"/>
  <c r="S143" i="11"/>
  <c r="T117" i="6"/>
  <c r="S117" i="6"/>
  <c r="T56" i="8"/>
  <c r="S56" i="8"/>
  <c r="S34" i="9"/>
  <c r="T34" i="9"/>
  <c r="T109" i="8"/>
  <c r="S109" i="8"/>
  <c r="T179" i="10"/>
  <c r="S179" i="10"/>
  <c r="T53" i="6"/>
  <c r="S53" i="6"/>
  <c r="T33" i="9"/>
  <c r="S33" i="9"/>
  <c r="S46" i="11"/>
  <c r="T46" i="11"/>
  <c r="S61" i="8"/>
  <c r="T61" i="8"/>
  <c r="T131" i="9"/>
  <c r="S131" i="9"/>
  <c r="S72" i="8"/>
  <c r="T72" i="8"/>
  <c r="T91" i="9"/>
  <c r="S91" i="9"/>
  <c r="S110" i="8"/>
  <c r="T110" i="8"/>
  <c r="S76" i="8"/>
  <c r="T76" i="8"/>
  <c r="S16" i="9"/>
  <c r="T16" i="9"/>
  <c r="T76" i="6"/>
  <c r="S76" i="6"/>
  <c r="T109" i="10"/>
  <c r="S109" i="10"/>
  <c r="S90" i="8"/>
  <c r="T90" i="8"/>
  <c r="S143" i="10"/>
  <c r="T143" i="10"/>
  <c r="T136" i="11"/>
  <c r="S136" i="11"/>
  <c r="T28" i="6"/>
  <c r="S28" i="6"/>
  <c r="S44" i="6"/>
  <c r="T44" i="6"/>
  <c r="S12" i="8"/>
  <c r="T12" i="8"/>
  <c r="S126" i="10"/>
  <c r="T126" i="10"/>
  <c r="AK14" i="6"/>
  <c r="AC10" i="6"/>
  <c r="S11" i="11"/>
  <c r="T11" i="11"/>
  <c r="S51" i="9"/>
  <c r="T51" i="9"/>
  <c r="T46" i="9"/>
  <c r="S46" i="9"/>
  <c r="T94" i="8"/>
  <c r="S94" i="8"/>
  <c r="T166" i="9"/>
  <c r="S166" i="9"/>
  <c r="S185" i="10"/>
  <c r="T185" i="10"/>
  <c r="T73" i="8"/>
  <c r="S73" i="8"/>
  <c r="T11" i="8"/>
  <c r="S11" i="8"/>
  <c r="T37" i="8"/>
  <c r="S37" i="8"/>
  <c r="T162" i="9"/>
  <c r="S162" i="9"/>
  <c r="T90" i="9"/>
  <c r="S90" i="9"/>
  <c r="T24" i="9"/>
  <c r="S24" i="9"/>
  <c r="W80" i="8" a="1"/>
  <c r="W80" i="8" s="1"/>
  <c r="AE80" i="8" a="1"/>
  <c r="AE80" i="8" s="1"/>
  <c r="AI80" i="8" a="1"/>
  <c r="AI80" i="8" s="1"/>
  <c r="AK80" i="8" s="1"/>
  <c r="AA80" i="8" a="1"/>
  <c r="AA80" i="8" s="1"/>
  <c r="Q80" i="8" a="1"/>
  <c r="Q80" i="8" s="1"/>
  <c r="R80" i="8" s="1"/>
  <c r="T38" i="8"/>
  <c r="S38" i="8"/>
  <c r="S56" i="10"/>
  <c r="T56" i="10"/>
  <c r="T95" i="10"/>
  <c r="S95" i="10"/>
  <c r="S53" i="10"/>
  <c r="T53" i="10"/>
  <c r="T158" i="10"/>
  <c r="S158" i="10"/>
  <c r="S116" i="9"/>
  <c r="T116" i="9"/>
  <c r="T18" i="9"/>
  <c r="S18" i="9"/>
  <c r="T43" i="9"/>
  <c r="S43" i="9"/>
  <c r="T148" i="8"/>
  <c r="S148" i="8"/>
  <c r="T105" i="11"/>
  <c r="S105" i="11"/>
  <c r="S88" i="8"/>
  <c r="T88" i="8"/>
  <c r="S96" i="9"/>
  <c r="T96" i="9"/>
  <c r="T126" i="8"/>
  <c r="S126" i="8"/>
  <c r="T71" i="10"/>
  <c r="S71" i="10"/>
  <c r="S86" i="10"/>
  <c r="T86" i="10"/>
  <c r="S58" i="8"/>
  <c r="T58" i="8"/>
  <c r="T69" i="6"/>
  <c r="S69" i="6"/>
  <c r="T120" i="8"/>
  <c r="S120" i="8"/>
  <c r="T32" i="6"/>
  <c r="S32" i="6"/>
  <c r="S143" i="9"/>
  <c r="T143" i="9"/>
  <c r="S24" i="8"/>
  <c r="T24" i="8"/>
  <c r="T108" i="9"/>
  <c r="S108" i="9"/>
  <c r="T125" i="9"/>
  <c r="S125" i="9"/>
  <c r="S125" i="8"/>
  <c r="T125" i="8"/>
  <c r="S42" i="9"/>
  <c r="T42" i="9"/>
  <c r="S84" i="6"/>
  <c r="T84" i="6"/>
  <c r="T176" i="10"/>
  <c r="S176" i="10"/>
  <c r="T85" i="6"/>
  <c r="S85" i="6"/>
  <c r="S101" i="6"/>
  <c r="T101" i="6"/>
  <c r="T48" i="10"/>
  <c r="S48" i="10"/>
  <c r="T103" i="11"/>
  <c r="S103" i="11"/>
  <c r="T127" i="6"/>
  <c r="S127" i="6"/>
  <c r="S169" i="10"/>
  <c r="T169" i="10"/>
  <c r="T50" i="6"/>
  <c r="S50" i="6"/>
  <c r="T32" i="10"/>
  <c r="S32" i="10"/>
  <c r="S36" i="10"/>
  <c r="T36" i="10"/>
  <c r="T117" i="8"/>
  <c r="S117" i="8"/>
  <c r="S30" i="6"/>
  <c r="T30" i="6"/>
  <c r="S17" i="9"/>
  <c r="T17" i="9"/>
  <c r="S71" i="6"/>
  <c r="T71" i="6"/>
  <c r="T139" i="10"/>
  <c r="S139" i="10"/>
  <c r="S176" i="9"/>
  <c r="T176" i="9"/>
  <c r="T60" i="9"/>
  <c r="S60" i="9"/>
  <c r="T68" i="11"/>
  <c r="S68" i="11"/>
  <c r="S62" i="9"/>
  <c r="T62" i="9"/>
  <c r="T102" i="8"/>
  <c r="S102" i="8"/>
  <c r="S110" i="11"/>
  <c r="T110" i="11"/>
  <c r="S45" i="11"/>
  <c r="T45" i="11"/>
  <c r="S33" i="11"/>
  <c r="T33" i="11"/>
  <c r="S9" i="10"/>
  <c r="T9" i="10"/>
  <c r="T111" i="6"/>
  <c r="S111" i="6"/>
  <c r="T51" i="10"/>
  <c r="S51" i="10"/>
  <c r="T74" i="6"/>
  <c r="S74" i="6"/>
  <c r="T55" i="10"/>
  <c r="S55" i="10"/>
  <c r="AK8" i="6"/>
  <c r="S130" i="9"/>
  <c r="T130" i="9"/>
  <c r="S99" i="11"/>
  <c r="T99" i="11"/>
  <c r="T92" i="9"/>
  <c r="S92" i="9"/>
  <c r="T106" i="9"/>
  <c r="S106" i="9"/>
  <c r="S140" i="6"/>
  <c r="T140" i="6"/>
  <c r="S79" i="10"/>
  <c r="T79" i="10"/>
  <c r="S81" i="6"/>
  <c r="T81" i="6"/>
  <c r="S91" i="8"/>
  <c r="T91" i="8"/>
  <c r="S138" i="10"/>
  <c r="T138" i="10"/>
  <c r="S35" i="8"/>
  <c r="T35" i="8"/>
  <c r="S97" i="6"/>
  <c r="T97" i="6"/>
  <c r="S162" i="10"/>
  <c r="T162" i="10"/>
  <c r="S174" i="10"/>
  <c r="T174" i="10"/>
  <c r="R10" i="6"/>
  <c r="K10" i="4"/>
  <c r="L10" i="4" s="1"/>
  <c r="U10" i="4" s="1"/>
  <c r="S92" i="10"/>
  <c r="T92" i="10"/>
  <c r="K3" i="4"/>
  <c r="L3" i="4" s="1"/>
  <c r="R3" i="6"/>
  <c r="R11" i="6"/>
  <c r="K11" i="4"/>
  <c r="L11" i="4" s="1"/>
  <c r="U11" i="4" s="1"/>
  <c r="T56" i="9"/>
  <c r="S56" i="9"/>
  <c r="T112" i="9"/>
  <c r="S112" i="9"/>
  <c r="S28" i="11"/>
  <c r="T28" i="11"/>
  <c r="T128" i="9"/>
  <c r="S128" i="9"/>
  <c r="S148" i="11"/>
  <c r="T148" i="11"/>
  <c r="T148" i="9"/>
  <c r="S148" i="9"/>
  <c r="S66" i="10"/>
  <c r="T66" i="10"/>
  <c r="T172" i="10"/>
  <c r="S172" i="10"/>
  <c r="S159" i="8"/>
  <c r="T159" i="8"/>
  <c r="S55" i="6"/>
  <c r="T55" i="6"/>
  <c r="S22" i="9"/>
  <c r="T22" i="9"/>
  <c r="S60" i="6"/>
  <c r="T60" i="6"/>
  <c r="S150" i="11"/>
  <c r="T150" i="11"/>
  <c r="S76" i="9"/>
  <c r="T76" i="9"/>
  <c r="S101" i="11"/>
  <c r="T101" i="11"/>
  <c r="S18" i="10"/>
  <c r="T18" i="10"/>
  <c r="T21" i="6"/>
  <c r="S21" i="6"/>
  <c r="S37" i="6"/>
  <c r="T37" i="6"/>
  <c r="S128" i="10"/>
  <c r="T128" i="10"/>
  <c r="T8" i="11"/>
  <c r="S8" i="11"/>
  <c r="S83" i="10"/>
  <c r="T83" i="10"/>
  <c r="S22" i="6"/>
  <c r="T22" i="6"/>
  <c r="S134" i="9"/>
  <c r="T134" i="9"/>
  <c r="S107" i="6"/>
  <c r="T107" i="6"/>
  <c r="T112" i="11"/>
  <c r="S112" i="11"/>
  <c r="AG6" i="6"/>
  <c r="AG10" i="6"/>
  <c r="E15" i="4"/>
  <c r="J15" i="4" s="1"/>
  <c r="E12" i="4"/>
  <c r="J12" i="4" s="1"/>
  <c r="U7" i="4" l="1"/>
  <c r="S8" i="8"/>
  <c r="F8" i="4" s="1"/>
  <c r="U8" i="4"/>
  <c r="U6" i="4"/>
  <c r="S6" i="8"/>
  <c r="T6" i="8" s="1"/>
  <c r="S7" i="8"/>
  <c r="F7" i="4" s="1"/>
  <c r="S5" i="9"/>
  <c r="T5" i="9" s="1"/>
  <c r="T15" i="6"/>
  <c r="S6" i="9"/>
  <c r="T6" i="9" s="1"/>
  <c r="S5" i="8"/>
  <c r="T4" i="9"/>
  <c r="G4" i="4"/>
  <c r="G5" i="4"/>
  <c r="T2" i="9"/>
  <c r="G2" i="4"/>
  <c r="S7" i="6"/>
  <c r="T7" i="6" s="1"/>
  <c r="U2" i="4"/>
  <c r="T3" i="10"/>
  <c r="S3" i="9"/>
  <c r="T12" i="6"/>
  <c r="W12" i="4"/>
  <c r="U3" i="4"/>
  <c r="S11" i="6"/>
  <c r="E11" i="4" s="1"/>
  <c r="J11" i="4" s="1"/>
  <c r="W11" i="4" s="1"/>
  <c r="U5" i="4"/>
  <c r="U4" i="4"/>
  <c r="T8" i="8"/>
  <c r="W15" i="4"/>
  <c r="S10" i="6"/>
  <c r="S4" i="8"/>
  <c r="F4" i="4" s="1"/>
  <c r="F6" i="4"/>
  <c r="S3" i="6"/>
  <c r="E2" i="4" s="1"/>
  <c r="S2" i="8"/>
  <c r="S3" i="8"/>
  <c r="F3" i="4" s="1"/>
  <c r="S31" i="6"/>
  <c r="T31" i="6"/>
  <c r="S74" i="11"/>
  <c r="T74" i="11"/>
  <c r="S9" i="6"/>
  <c r="T80" i="8"/>
  <c r="S80" i="8"/>
  <c r="T11" i="6"/>
  <c r="S8" i="6"/>
  <c r="S14" i="6"/>
  <c r="S62" i="6"/>
  <c r="T62" i="6"/>
  <c r="T117" i="9"/>
  <c r="S117" i="9"/>
  <c r="S6" i="6"/>
  <c r="S5" i="6"/>
  <c r="S13" i="6"/>
  <c r="T74" i="8"/>
  <c r="S74" i="8"/>
  <c r="S4" i="6"/>
  <c r="S59" i="8"/>
  <c r="T59" i="8"/>
  <c r="S126" i="9"/>
  <c r="T126" i="9"/>
  <c r="T2" i="6"/>
  <c r="E7" i="4" l="1"/>
  <c r="J7" i="4" s="1"/>
  <c r="W7" i="4" s="1"/>
  <c r="T7" i="8"/>
  <c r="F5" i="4"/>
  <c r="T5" i="8"/>
  <c r="T3" i="9"/>
  <c r="G3" i="4"/>
  <c r="T4" i="8"/>
  <c r="T3" i="8"/>
  <c r="E10" i="4"/>
  <c r="J10" i="4" s="1"/>
  <c r="W10" i="4" s="1"/>
  <c r="T10" i="6"/>
  <c r="T2" i="8"/>
  <c r="F2" i="4"/>
  <c r="J2" i="4" s="1"/>
  <c r="W2" i="4" s="1"/>
  <c r="E3" i="4"/>
  <c r="T3" i="6"/>
  <c r="T4" i="6"/>
  <c r="E4" i="4"/>
  <c r="J4" i="4" s="1"/>
  <c r="W4" i="4" s="1"/>
  <c r="T5" i="6"/>
  <c r="E5" i="4"/>
  <c r="T14" i="6"/>
  <c r="E14" i="4"/>
  <c r="J14" i="4" s="1"/>
  <c r="W14" i="4" s="1"/>
  <c r="E6" i="4"/>
  <c r="J6" i="4" s="1"/>
  <c r="W6" i="4" s="1"/>
  <c r="T6" i="6"/>
  <c r="E8" i="4"/>
  <c r="J8" i="4" s="1"/>
  <c r="W8" i="4" s="1"/>
  <c r="T8" i="6"/>
  <c r="E9" i="4"/>
  <c r="J9" i="4" s="1"/>
  <c r="W9" i="4" s="1"/>
  <c r="T9" i="6"/>
  <c r="T13" i="6"/>
  <c r="E13" i="4"/>
  <c r="J13" i="4" s="1"/>
  <c r="W13" i="4" s="1"/>
  <c r="E17" i="3"/>
  <c r="F17" i="3"/>
  <c r="E16" i="3"/>
  <c r="F16" i="3"/>
  <c r="J5" i="4" l="1"/>
  <c r="W5" i="4" s="1"/>
  <c r="B5" i="3" a="1"/>
  <c r="E6" i="3" s="1"/>
  <c r="J3" i="4"/>
  <c r="W3" i="4" s="1"/>
  <c r="F15" i="3" l="1"/>
  <c r="F11" i="3"/>
  <c r="E14" i="3"/>
  <c r="E13" i="3"/>
  <c r="F12" i="3"/>
  <c r="F14" i="3"/>
  <c r="E11" i="3"/>
  <c r="E15" i="3"/>
  <c r="E12" i="3"/>
  <c r="E9" i="3"/>
  <c r="E10" i="3"/>
  <c r="F9" i="3"/>
  <c r="F10" i="3"/>
  <c r="F13" i="3"/>
  <c r="E8" i="3"/>
  <c r="F6" i="3"/>
  <c r="B5" i="3"/>
  <c r="E5" i="3" s="1"/>
  <c r="E7" i="3"/>
  <c r="F8" i="3"/>
  <c r="F7" i="3"/>
  <c r="F5" i="3" l="1"/>
  <c r="D220" i="3"/>
  <c r="D5" i="3"/>
  <c r="D13" i="3"/>
  <c r="D253" i="3"/>
  <c r="D196" i="3"/>
  <c r="D222" i="3"/>
  <c r="D7" i="3"/>
  <c r="D151" i="3"/>
  <c r="D255" i="3"/>
  <c r="D225" i="3"/>
  <c r="D169" i="3"/>
  <c r="D183" i="3"/>
  <c r="D281" i="3"/>
  <c r="D84" i="3"/>
  <c r="D134" i="3"/>
  <c r="D62" i="3"/>
  <c r="D256" i="3"/>
  <c r="D39" i="3"/>
  <c r="D107" i="3"/>
  <c r="D192" i="3"/>
  <c r="D127" i="3"/>
  <c r="D289" i="3"/>
  <c r="D209" i="3"/>
  <c r="D90" i="3"/>
  <c r="D182" i="3"/>
  <c r="D205" i="3"/>
  <c r="D265" i="3"/>
  <c r="D68" i="3"/>
  <c r="D221" i="3"/>
  <c r="D237" i="3"/>
  <c r="D203" i="3"/>
  <c r="D60" i="3"/>
  <c r="D119" i="3"/>
  <c r="D239" i="3"/>
  <c r="D149" i="3"/>
  <c r="D120" i="3"/>
  <c r="D75" i="3"/>
  <c r="D50" i="3"/>
  <c r="D37" i="3"/>
  <c r="D89" i="3"/>
  <c r="D197" i="3"/>
  <c r="D69" i="3"/>
  <c r="D140" i="3"/>
  <c r="D41" i="3"/>
  <c r="D224" i="3"/>
  <c r="D229" i="3"/>
  <c r="D204" i="3"/>
  <c r="D262" i="3"/>
  <c r="D275" i="3"/>
  <c r="D121" i="3"/>
  <c r="D154" i="3"/>
  <c r="D56" i="3"/>
  <c r="D184" i="3"/>
  <c r="D112" i="3"/>
  <c r="D38" i="3"/>
  <c r="D59" i="3"/>
  <c r="D190" i="3"/>
  <c r="D159" i="3"/>
  <c r="D35" i="3"/>
  <c r="D77" i="3"/>
  <c r="D133" i="3"/>
  <c r="D241" i="3"/>
  <c r="D277" i="3"/>
  <c r="D240" i="3"/>
  <c r="D88" i="3"/>
  <c r="D52" i="3"/>
  <c r="D246" i="3"/>
  <c r="D259" i="3"/>
  <c r="D245" i="3"/>
  <c r="D288" i="3"/>
  <c r="D123" i="3"/>
  <c r="D249" i="3"/>
  <c r="D187" i="3"/>
  <c r="D113" i="3"/>
  <c r="D236" i="3"/>
  <c r="D42" i="3"/>
  <c r="D194" i="3"/>
  <c r="D284" i="3"/>
  <c r="D24" i="3"/>
  <c r="D164" i="3"/>
  <c r="D21" i="3"/>
  <c r="D125" i="3"/>
  <c r="D23" i="3"/>
  <c r="D43" i="3"/>
  <c r="D232" i="3"/>
  <c r="D230" i="3"/>
  <c r="D170" i="3"/>
  <c r="D145" i="3"/>
  <c r="D156" i="3"/>
  <c r="D138" i="3"/>
  <c r="D116" i="3"/>
  <c r="D178" i="3"/>
  <c r="D86" i="3"/>
  <c r="D201" i="3"/>
  <c r="D153" i="3"/>
  <c r="D217" i="3"/>
  <c r="D207" i="3"/>
  <c r="D74" i="3"/>
  <c r="D114" i="3"/>
  <c r="D85" i="3"/>
  <c r="D175" i="3"/>
  <c r="D146" i="3"/>
  <c r="D53" i="3"/>
  <c r="D94" i="3"/>
  <c r="D263" i="3"/>
  <c r="D173" i="3"/>
  <c r="D139" i="3"/>
  <c r="D97" i="3"/>
  <c r="D214" i="3"/>
  <c r="D83" i="3"/>
  <c r="D228" i="3"/>
  <c r="D273" i="3"/>
  <c r="D250" i="3"/>
  <c r="D189" i="3"/>
  <c r="D47" i="3"/>
  <c r="D26" i="3"/>
  <c r="D260" i="3"/>
  <c r="D22" i="3"/>
  <c r="D8" i="3"/>
  <c r="D76" i="3"/>
  <c r="D223" i="3"/>
  <c r="D148" i="3"/>
  <c r="D122" i="3"/>
  <c r="D162" i="3"/>
  <c r="D40" i="3"/>
  <c r="D261" i="3"/>
  <c r="D95" i="3"/>
  <c r="D144" i="3"/>
  <c r="D235" i="3"/>
  <c r="D93" i="3"/>
  <c r="D193" i="3"/>
  <c r="D136" i="3"/>
  <c r="D16" i="3"/>
  <c r="D248" i="3"/>
  <c r="D48" i="3"/>
  <c r="D36" i="3"/>
  <c r="D267" i="3"/>
  <c r="D210" i="3"/>
  <c r="D272" i="3"/>
  <c r="D206" i="3"/>
  <c r="D110" i="3"/>
  <c r="D185" i="3"/>
  <c r="D181" i="3"/>
  <c r="D155" i="3"/>
  <c r="D80" i="3"/>
  <c r="D70" i="3"/>
  <c r="D101" i="3"/>
  <c r="D45" i="3"/>
  <c r="D160" i="3"/>
  <c r="D274" i="3"/>
  <c r="D115" i="3"/>
  <c r="D117" i="3"/>
  <c r="D141" i="3"/>
  <c r="D161" i="3"/>
  <c r="D202" i="3"/>
  <c r="D268" i="3"/>
  <c r="D279" i="3"/>
  <c r="D131" i="3"/>
  <c r="D179" i="3"/>
  <c r="D172" i="3"/>
  <c r="D66" i="3"/>
  <c r="D18" i="3"/>
  <c r="D12" i="3"/>
  <c r="D199" i="3"/>
  <c r="D30" i="3"/>
  <c r="D32" i="3"/>
  <c r="D278" i="3"/>
  <c r="D142" i="3"/>
  <c r="D19" i="3"/>
  <c r="D78" i="3"/>
  <c r="D167" i="3"/>
  <c r="D61" i="3"/>
  <c r="D213" i="3"/>
  <c r="D252" i="3"/>
  <c r="D212" i="3"/>
  <c r="D242" i="3"/>
  <c r="D71" i="3"/>
  <c r="D54" i="3"/>
  <c r="D251" i="3"/>
  <c r="D105" i="3"/>
  <c r="D176" i="3"/>
  <c r="D29" i="3"/>
  <c r="D14" i="3"/>
  <c r="D226" i="3"/>
  <c r="D292" i="3"/>
  <c r="D96" i="3"/>
  <c r="D291" i="3"/>
  <c r="D99" i="3"/>
  <c r="D46" i="3"/>
  <c r="D233" i="3"/>
  <c r="D282" i="3"/>
  <c r="D44" i="3"/>
  <c r="D98" i="3"/>
  <c r="D10" i="3"/>
  <c r="D147" i="3"/>
  <c r="D55" i="3"/>
  <c r="D108" i="3"/>
  <c r="D73" i="3"/>
  <c r="D102" i="3"/>
  <c r="D271" i="3"/>
  <c r="D28" i="3"/>
  <c r="D63" i="3"/>
  <c r="D27" i="3"/>
  <c r="D124" i="3"/>
  <c r="D163" i="3"/>
  <c r="D186" i="3"/>
  <c r="D152" i="3"/>
  <c r="D218" i="3"/>
  <c r="D254" i="3"/>
  <c r="D9" i="3"/>
  <c r="D211" i="3"/>
  <c r="D17" i="3"/>
  <c r="D126" i="3"/>
  <c r="D57" i="3"/>
  <c r="D171" i="3"/>
  <c r="D65" i="3"/>
  <c r="D244" i="3"/>
  <c r="D130" i="3"/>
  <c r="D177" i="3"/>
  <c r="D49" i="3"/>
  <c r="D158" i="3"/>
  <c r="D87" i="3"/>
  <c r="D174" i="3"/>
  <c r="D81" i="3"/>
  <c r="D166" i="3"/>
  <c r="D238" i="3"/>
  <c r="D247" i="3"/>
  <c r="D280" i="3"/>
  <c r="D286" i="3"/>
  <c r="D82" i="3"/>
  <c r="D219" i="3"/>
  <c r="D269" i="3"/>
  <c r="D264" i="3"/>
  <c r="D15" i="3"/>
  <c r="D283" i="3"/>
  <c r="D92" i="3"/>
  <c r="D287" i="3"/>
  <c r="D276" i="3"/>
  <c r="D64" i="3"/>
  <c r="D266" i="3"/>
  <c r="D188" i="3"/>
  <c r="D290" i="3"/>
  <c r="D91" i="3"/>
  <c r="D258" i="3"/>
  <c r="D208" i="3"/>
  <c r="D72" i="3"/>
  <c r="D128" i="3"/>
  <c r="D6" i="3"/>
  <c r="D168" i="3"/>
  <c r="D191" i="3"/>
  <c r="D234" i="3"/>
  <c r="D200" i="3"/>
  <c r="D132" i="3"/>
  <c r="D195" i="3"/>
  <c r="D227" i="3"/>
  <c r="D198" i="3"/>
  <c r="D216" i="3"/>
  <c r="D165" i="3"/>
  <c r="D11" i="3"/>
  <c r="D129" i="3"/>
  <c r="D150" i="3"/>
  <c r="D111" i="3"/>
  <c r="D34" i="3"/>
  <c r="D58" i="3"/>
  <c r="D257" i="3"/>
  <c r="D25" i="3"/>
  <c r="D51" i="3"/>
  <c r="D215" i="3"/>
  <c r="D135" i="3"/>
  <c r="D79" i="3"/>
  <c r="D243" i="3"/>
  <c r="D100" i="3"/>
  <c r="D231" i="3"/>
  <c r="D103" i="3"/>
  <c r="D109" i="3"/>
  <c r="D137" i="3"/>
  <c r="D118" i="3"/>
  <c r="D33" i="3"/>
  <c r="D104" i="3"/>
  <c r="D20" i="3"/>
  <c r="D285" i="3"/>
  <c r="D67" i="3"/>
  <c r="D270" i="3"/>
  <c r="D157" i="3"/>
  <c r="D31" i="3"/>
  <c r="D106" i="3"/>
  <c r="D143" i="3"/>
  <c r="D180" i="3"/>
  <c r="B5" i="2" l="1" a="1"/>
  <c r="E6" i="2" l="1"/>
  <c r="E7" i="2"/>
  <c r="E8" i="2"/>
  <c r="D9" i="2"/>
  <c r="E9" i="2"/>
  <c r="F9" i="2"/>
  <c r="D10" i="2"/>
  <c r="E10" i="2"/>
  <c r="F10" i="2"/>
  <c r="D6" i="2"/>
  <c r="F8" i="2"/>
  <c r="F6" i="2"/>
  <c r="D7" i="2"/>
  <c r="F7" i="2"/>
  <c r="D8" i="2"/>
  <c r="B5" i="2"/>
  <c r="E5" i="2" s="1"/>
  <c r="D5" i="2" l="1"/>
  <c r="F5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<sst xmlns="http://schemas.openxmlformats.org/spreadsheetml/2006/main" count="57196" uniqueCount="1070">
  <si>
    <t>IT Solutions Navigator (ITSN) Iterim Proof of Concept</t>
  </si>
  <si>
    <t>Created by the ITC QT2 Innovation Division</t>
  </si>
  <si>
    <t>Step 1:</t>
  </si>
  <si>
    <t>Federal or Tribal Government</t>
  </si>
  <si>
    <t>Step 2:</t>
  </si>
  <si>
    <t>Tier 1 Solutions</t>
  </si>
  <si>
    <t>Tier 2 Solutions</t>
  </si>
  <si>
    <t>Tier 3 Solutions</t>
  </si>
  <si>
    <t>Communications and Network Services</t>
  </si>
  <si>
    <t>Managed Network Services</t>
  </si>
  <si>
    <t>GSA Telepresence Service</t>
  </si>
  <si>
    <t>Cloud Computing Services</t>
  </si>
  <si>
    <t>Cloud Maintenance and Support</t>
  </si>
  <si>
    <t>Cloud Licensing</t>
  </si>
  <si>
    <t>Please input</t>
  </si>
  <si>
    <t>Step 3:</t>
  </si>
  <si>
    <t>Across Continental United States (CONUS)</t>
  </si>
  <si>
    <t>Step 4:</t>
  </si>
  <si>
    <t>I'm not sure</t>
  </si>
  <si>
    <t>Step 5:</t>
  </si>
  <si>
    <t>No Preference</t>
  </si>
  <si>
    <t>Step 6:</t>
  </si>
  <si>
    <t>Step 7:</t>
  </si>
  <si>
    <t>I am not sure</t>
  </si>
  <si>
    <t>Step 8:</t>
  </si>
  <si>
    <t>Step 9:</t>
  </si>
  <si>
    <t>Equal to or Greater than $250k</t>
  </si>
  <si>
    <t>Step 10a:</t>
  </si>
  <si>
    <t>Level of Assistance</t>
  </si>
  <si>
    <t xml:space="preserve">Step 10b: </t>
  </si>
  <si>
    <t>Objective</t>
  </si>
  <si>
    <t>Step 10c:</t>
  </si>
  <si>
    <t>Period of Performance</t>
  </si>
  <si>
    <t>Step 10d:</t>
  </si>
  <si>
    <t>Estimated Dollar Value</t>
  </si>
  <si>
    <t>Matching Contract Vehicle</t>
  </si>
  <si>
    <t>Classification</t>
  </si>
  <si>
    <t>Program URL</t>
  </si>
  <si>
    <t>Email</t>
  </si>
  <si>
    <t>ITSN Interim Solution Prototype</t>
  </si>
  <si>
    <t>Federal</t>
  </si>
  <si>
    <t>State</t>
  </si>
  <si>
    <t>1_Score</t>
  </si>
  <si>
    <t>2_Score</t>
  </si>
  <si>
    <t>3_Score</t>
  </si>
  <si>
    <t>4_Score</t>
  </si>
  <si>
    <t>5_Score</t>
  </si>
  <si>
    <t>Tradeoff Score</t>
  </si>
  <si>
    <t>1_Scope</t>
  </si>
  <si>
    <t>2_Scope</t>
  </si>
  <si>
    <t>3_Scope</t>
  </si>
  <si>
    <t>4_Scope</t>
  </si>
  <si>
    <t>5_Scope</t>
  </si>
  <si>
    <t>Scope Score</t>
  </si>
  <si>
    <t>Total Score</t>
  </si>
  <si>
    <t>1_Eliminated</t>
  </si>
  <si>
    <t>2_Eliminated</t>
  </si>
  <si>
    <t>3_Eliminated</t>
  </si>
  <si>
    <t>4_Eliminated</t>
  </si>
  <si>
    <t>5_Eliminated</t>
  </si>
  <si>
    <t>Eliminated</t>
  </si>
  <si>
    <t>1_State</t>
  </si>
  <si>
    <t>2_State</t>
  </si>
  <si>
    <t>3_State</t>
  </si>
  <si>
    <t>4_State</t>
  </si>
  <si>
    <t>5_State</t>
  </si>
  <si>
    <t>User Type</t>
  </si>
  <si>
    <t>Question #</t>
  </si>
  <si>
    <t>Question Text</t>
  </si>
  <si>
    <t>Options</t>
  </si>
  <si>
    <t>State or Local Government</t>
  </si>
  <si>
    <t>Acquisition Need [State and Local Only]</t>
  </si>
  <si>
    <t>I am making a general information technology purchase.</t>
  </si>
  <si>
    <t>I am purchasing information technology products or maintenance and software as a part of a state or local law enforcement counter-drug mission.</t>
  </si>
  <si>
    <t>I am purchasing in advance of or in support of a presidentially declared national disaster or act of terrorism.</t>
  </si>
  <si>
    <t>Contract Type</t>
  </si>
  <si>
    <t>Time and Material,Labor Hour,Fixed Price,I'm not sure</t>
  </si>
  <si>
    <t>Time and Material</t>
  </si>
  <si>
    <t>Labor Hour</t>
  </si>
  <si>
    <t>Fixed Price</t>
  </si>
  <si>
    <t>Socioeconomic</t>
  </si>
  <si>
    <t>Small Business,Woman Owned Business,Woman Owned Small Business (WOSB),Economically Disadvantaged Woman Owned Small Business (EDWOSB),Veteran Owned Small Business,Service Disabled Veteran Owned Small Business (SDVOSB),SBA Certified Small Disadvantaged Business,SBA 8 (a) Certified Business,SBA Certified HUBZone Small Business,No Preference</t>
  </si>
  <si>
    <t>Small Business</t>
  </si>
  <si>
    <t>Woman Owned Business</t>
  </si>
  <si>
    <t>Woman Owned Small Business (WOSB)</t>
  </si>
  <si>
    <t>Economically Disadvantaged Woman Owned Small Business (EDWOSB)</t>
  </si>
  <si>
    <t>Veteran Owned Small Business</t>
  </si>
  <si>
    <t>Service Disabled Veteran Owned Small Business (SDVOSB)</t>
  </si>
  <si>
    <t>SBA Certified Small Disadvantaged Business</t>
  </si>
  <si>
    <t>SBA 8 (a) Certified Business</t>
  </si>
  <si>
    <t>SBA Certified HUBZone Small Business</t>
  </si>
  <si>
    <t>Place of Performance or Delivery</t>
  </si>
  <si>
    <t>Global Coverage</t>
  </si>
  <si>
    <t>Self-Managed,Pre-Award Acquisition Assistance,Post-Award Acquisition Assistance,Consulting Services,Full Acquisition Lifecycle Assistance,I'm not sure</t>
  </si>
  <si>
    <t>Self-Managed</t>
  </si>
  <si>
    <t>Pre-Award Acquisition Assistance</t>
  </si>
  <si>
    <t>Post-Award Acquisition Assistance</t>
  </si>
  <si>
    <t>Consulting Services</t>
  </si>
  <si>
    <t>Full Acquisition Lifecycle Assistance</t>
  </si>
  <si>
    <t>Established or recommended by Executive Order or mandate under OMB's 25 Point Implementation Plan for Federal IT Reform,Cooperative Agency Partnership (Risk Management-DHS COMSATCOM-DOD Etc.),No Preference</t>
  </si>
  <si>
    <t>Established or recommended by Executive Order or mandate under OMB's 25 Point Implementation Plan for Federal IT Reform</t>
  </si>
  <si>
    <t>Cooperative Agency Partnership (Risk Management-DHS COMSATCOM-DOD Etc.)</t>
  </si>
  <si>
    <t>Cost Reimbursement,Time and Material,Labor Hour,Fixed Price,I'm not sure</t>
  </si>
  <si>
    <t>Cost Reimbursement</t>
  </si>
  <si>
    <t>I have a definite start date and end date.,I have a need for re-occurring services with an indefinite end date,I am not sure</t>
  </si>
  <si>
    <t>I have a definite start date and end date.</t>
  </si>
  <si>
    <t>I have a need for re-occurring services with an indefinite end date</t>
  </si>
  <si>
    <t>Below $250k,Equal to or Greater than $250k,I'm not sure</t>
  </si>
  <si>
    <t>Below $250k</t>
  </si>
  <si>
    <t>#1 Acquisition Priority</t>
  </si>
  <si>
    <t>Estimated Dollar Value,Objective,Period of Performance,Level of Assistance</t>
  </si>
  <si>
    <t>#2 Acquisition Priority</t>
  </si>
  <si>
    <t>#3 Acquisition Priority</t>
  </si>
  <si>
    <t>#4 Acquisition Priority</t>
  </si>
  <si>
    <t>State and Local</t>
  </si>
  <si>
    <t>Tier 3 to Tier 2</t>
  </si>
  <si>
    <t>Scope Scoring</t>
  </si>
  <si>
    <t>Eliminated?</t>
  </si>
  <si>
    <t>Level of Assistance Weight</t>
  </si>
  <si>
    <t>Level of Assistance Multiplier</t>
  </si>
  <si>
    <t>Level of Assistance Points</t>
  </si>
  <si>
    <t>Objective Weight</t>
  </si>
  <si>
    <t>Objective Multiplier</t>
  </si>
  <si>
    <t>Objective Points</t>
  </si>
  <si>
    <t>Period of Performance Weight</t>
  </si>
  <si>
    <t>Period of Performance Multiplier</t>
  </si>
  <si>
    <t>Period of Performance Points</t>
  </si>
  <si>
    <t>Estimated $ Value Weight</t>
  </si>
  <si>
    <t>Estimated $ Value Multiplier</t>
  </si>
  <si>
    <t>Estimated $ Value Points</t>
  </si>
  <si>
    <t>State Scoring</t>
  </si>
  <si>
    <t>Tier 1 Category</t>
  </si>
  <si>
    <t>Tier 2 Category</t>
  </si>
  <si>
    <t>Tier 3 Category</t>
  </si>
  <si>
    <t>Assisted Acquisition Services (AAS)</t>
  </si>
  <si>
    <t>2GIT BPA</t>
  </si>
  <si>
    <t>AdvantageSelect Government-wide Strategic Solutions (GSS) for Desktops and Laptops</t>
  </si>
  <si>
    <t>AdvantageSelect IT Hardware Products</t>
  </si>
  <si>
    <t>AdvantageSelect IT Software Products</t>
  </si>
  <si>
    <t>Leasing of new electronic equipment SIN 532420L</t>
  </si>
  <si>
    <t>Maintenance of Equipment, Repair Services and/or Repair/Spare Parts SIN 811212</t>
  </si>
  <si>
    <t>Purchase of New electronic Equipment SIN 33411</t>
  </si>
  <si>
    <t>2GIT BPA Available to State and Local</t>
  </si>
  <si>
    <t>AdvantageSelect Government-wide Strategic Solutions (GSS) for Desktops and Laptops Available to State and Local</t>
  </si>
  <si>
    <t>AdvantageSelect IT Hardware Products Available to State and Local</t>
  </si>
  <si>
    <t>AdvantageSelect IT Software Products Available to State and Local</t>
  </si>
  <si>
    <t>Leasing of new electronic equipment SIN 532420L Available to State and Local</t>
  </si>
  <si>
    <t>Maintenance of Equipment, Repair Services and/or Repair/Spare Parts SIN 811212 Available to State and Local</t>
  </si>
  <si>
    <t>Purchase of New electronic Equipment SIN 33411 Available to State and Local</t>
  </si>
  <si>
    <t>8(a) STARS III</t>
  </si>
  <si>
    <t>Alliant 2</t>
  </si>
  <si>
    <t>Polaris</t>
  </si>
  <si>
    <t>VETS 2</t>
  </si>
  <si>
    <t>Cloud and Cloud-Related IT Professional Services SIN 518210C</t>
  </si>
  <si>
    <t>Defense Enterprise Office Solutions (DEOS)</t>
  </si>
  <si>
    <t>Electronic Commerce and Subscription Services SIN 54151ECOM</t>
  </si>
  <si>
    <t>Health Information Technology Services SIN 54151HEAL</t>
  </si>
  <si>
    <t>Information Technology Professional Services SIN 54151S</t>
  </si>
  <si>
    <t>Information Technology Training SIN 611420</t>
  </si>
  <si>
    <t>Cloud and Cloud-Related IT Professional Services SIN 518210C Available to State and Local</t>
  </si>
  <si>
    <t>Electronic Commerce and Subscription Services SIN 54151ECOM Available to State and Local</t>
  </si>
  <si>
    <t>Health Information Technology Services SIN 54151HEAL Available to State and Local</t>
  </si>
  <si>
    <t>Information Technology Professional Services SIN 54151S Available to State and Local</t>
  </si>
  <si>
    <t>Information Technology Training SIN 611420 Available to State and Local</t>
  </si>
  <si>
    <t>NewPay Shared Services BPA Available to State and Local</t>
  </si>
  <si>
    <t>NewPay Shared Services BPA</t>
  </si>
  <si>
    <t>Cooperative Purchasing Program Available to State and Local</t>
  </si>
  <si>
    <t>Counter Drug Program Available to State and Local</t>
  </si>
  <si>
    <t>Disaster Recovery Program Available to State and Local</t>
  </si>
  <si>
    <t>Continuous Diagnostics and Mitigation (CDM) Tools 541519CDM</t>
  </si>
  <si>
    <t>Highly Adaptive Cybersecurity Services (HACS) 54151HACS</t>
  </si>
  <si>
    <t>Homeland Security Presidential Directive 12 Product and Service Components 541519PIV</t>
  </si>
  <si>
    <t>Identity, Credentialing and Access Management (ICAM) 541519ICAM</t>
  </si>
  <si>
    <t>Public Key Infrastructure (PKI) Shared Service Providers (PKI SSP) Program 541519PKI</t>
  </si>
  <si>
    <t>Continuous Diagnostics and Mitigation (CDM) Tools 541519CDM Available to State and Local</t>
  </si>
  <si>
    <t>Highly Adaptive Cybersecurity Services (HACS) 54151HACS Available to State and Local</t>
  </si>
  <si>
    <t>Homeland Security Presidential Directive 12 Product and Service Components 541519PIV Available to State and Local</t>
  </si>
  <si>
    <t>Identity, Credentialing and Access Management (ICAM) 541519ICAM Available to State and Local</t>
  </si>
  <si>
    <t>Public Key Infrastructure (PKI) Shared Service Providers (PKI SSP) Program 541519PKI Available to State and Local</t>
  </si>
  <si>
    <t>USAccess Program</t>
  </si>
  <si>
    <t>SmartBUY</t>
  </si>
  <si>
    <t>Software Licenses SIN 511210</t>
  </si>
  <si>
    <t>Software Maintenance Services SIN 54151</t>
  </si>
  <si>
    <t>SmartBUY Available to State and Local</t>
  </si>
  <si>
    <t>Software Licenses SIN 511210 Available to State and Local</t>
  </si>
  <si>
    <t>Software Maintenance Services SIN 54151 Available to State and Local</t>
  </si>
  <si>
    <t>Commercial Satellite Communications Solutions (COMSATCOM) SIN 517410</t>
  </si>
  <si>
    <t>Earth Observation Solutions (EOS) SIN 541370GEO</t>
  </si>
  <si>
    <t>Wireless Mobility Solutions SIN 517312</t>
  </si>
  <si>
    <t>Commercial Satellite Communications Solutions (COMSATCOM) SIN 517410 Available to State and Local</t>
  </si>
  <si>
    <t>Earth Observation Solutions (EOS) SIN 541370GEO Available to State and Local</t>
  </si>
  <si>
    <t>Wireless and Mobility Solutions SIN 517312 Available to State and Local</t>
  </si>
  <si>
    <t>Custom SATCOM Solutions (CS3)</t>
  </si>
  <si>
    <t>Enterprise Infrastructure Solutions (EIS)</t>
  </si>
  <si>
    <t>Local Services Acquisition (LSA) - Multi Region</t>
  </si>
  <si>
    <t>Networx Enterprise</t>
  </si>
  <si>
    <t>Networx Universal</t>
  </si>
  <si>
    <t>Local Service Acquisitions (LSA) -Region 1</t>
  </si>
  <si>
    <t>Local Service Acquisitions (LSA) -Region 2</t>
  </si>
  <si>
    <t>Local Service Acquisitions (LSA) -Region 3</t>
  </si>
  <si>
    <t>Local Service Acquisitions (LSA) -Region 4</t>
  </si>
  <si>
    <t>Local Service Acquisitions (LSA) -Region 5</t>
  </si>
  <si>
    <t>Local Service Acquisitions (LSA) -Region 6</t>
  </si>
  <si>
    <t>Local Service Acquisitions (LSA) -Region 7</t>
  </si>
  <si>
    <t>Local Service Acquisitions (LSA) -Region 8</t>
  </si>
  <si>
    <t>Local Service Acquisitions (LSA) -Region 9</t>
  </si>
  <si>
    <t>Local Service Acquisitions (LSA)-Region 10</t>
  </si>
  <si>
    <t>WITS 3</t>
  </si>
  <si>
    <t>Anything as a Service (XaaS)</t>
  </si>
  <si>
    <t>N</t>
  </si>
  <si>
    <t>X</t>
  </si>
  <si>
    <t>Cloud Implementation Services</t>
  </si>
  <si>
    <t>Cloud Configuration Services</t>
  </si>
  <si>
    <t>S</t>
  </si>
  <si>
    <t>Cloud Governance and Management</t>
  </si>
  <si>
    <t>Cloud Integration/Consulting</t>
  </si>
  <si>
    <t>Cloud Migration Services</t>
  </si>
  <si>
    <t>Cloud Modification and Customization</t>
  </si>
  <si>
    <t>Cloud Products and Services, Operations and Maintenance Support</t>
  </si>
  <si>
    <t>Email as a Service (EaaS)</t>
  </si>
  <si>
    <t>Cloud Office Automation</t>
  </si>
  <si>
    <t>Cloud Records Management</t>
  </si>
  <si>
    <t>Enterprise collaboration and productivity services (DOD Only)</t>
  </si>
  <si>
    <t>Collaboration (DOD Only)</t>
  </si>
  <si>
    <t>Content Management (DOD Only)</t>
  </si>
  <si>
    <t>Messaging (DOD Only)</t>
  </si>
  <si>
    <t>Productivity Suite (DOD Only)</t>
  </si>
  <si>
    <t>Infrastructure as a Service (IaaS)</t>
  </si>
  <si>
    <t>Cloud Storage</t>
  </si>
  <si>
    <t>Cloud Web Hosting and Related Services</t>
  </si>
  <si>
    <t>Virtual Machines</t>
  </si>
  <si>
    <t>Mobile Cloud Solutions</t>
  </si>
  <si>
    <t>Mobile Backend as a Service (MBaaS)</t>
  </si>
  <si>
    <t>Mobility as a Service (MaaS)</t>
  </si>
  <si>
    <t>Platform as a Service (PaaS)</t>
  </si>
  <si>
    <t>Software as a Service (SaaS)</t>
  </si>
  <si>
    <t>Open Source Software</t>
  </si>
  <si>
    <t>Payroll and Work Schedule and Leave Management Software as a Service (SaaS)</t>
  </si>
  <si>
    <t>Salesforce Software as a Service (SaaS)</t>
  </si>
  <si>
    <t>Social Media</t>
  </si>
  <si>
    <t>Access and Transmission Services</t>
  </si>
  <si>
    <t>Broadband Access</t>
  </si>
  <si>
    <t>Satellite Access</t>
  </si>
  <si>
    <t>Wireless and Cellular Access</t>
  </si>
  <si>
    <t>Wireline Access</t>
  </si>
  <si>
    <t>Earth Observation Solutions</t>
  </si>
  <si>
    <t>Advanced data analytics</t>
  </si>
  <si>
    <t>AI Driven by Analytics decides A&amp;O modifications</t>
  </si>
  <si>
    <t>Analysis as a Service (AaaS)</t>
  </si>
  <si>
    <t>Change detection services</t>
  </si>
  <si>
    <t>Crowdsourcing</t>
  </si>
  <si>
    <t>Data Analysis</t>
  </si>
  <si>
    <t>Data as a Service (DaaS)</t>
  </si>
  <si>
    <t>Delivery to ground and mobile ground terminals</t>
  </si>
  <si>
    <t>Direct access service to cell phones, ships, aircraft</t>
  </si>
  <si>
    <t>Electro-optical Sensor Data</t>
  </si>
  <si>
    <t>Feature Extraction</t>
  </si>
  <si>
    <t>Geomagnetic Field and Gravity Field Sensor Data</t>
  </si>
  <si>
    <t>Geospatial products and services</t>
  </si>
  <si>
    <t>Human Geography</t>
  </si>
  <si>
    <t>Hyperspectral Sensor Data</t>
  </si>
  <si>
    <t>Imagery</t>
  </si>
  <si>
    <t>Implement AI automation tools</t>
  </si>
  <si>
    <t>Implement Analytics Tools</t>
  </si>
  <si>
    <t>Implement Data Tagging &amp; Classification ML Tools</t>
  </si>
  <si>
    <t>Intelligence Surveillance Reconnaissance (ISR)</t>
  </si>
  <si>
    <t>Lidar</t>
  </si>
  <si>
    <t>Machine learning</t>
  </si>
  <si>
    <t>Maps/Charts</t>
  </si>
  <si>
    <t>Mosaics</t>
  </si>
  <si>
    <t>Named Features and Objects</t>
  </si>
  <si>
    <t>Observations as a Service (OaaS)</t>
  </si>
  <si>
    <t>Predictive analytics</t>
  </si>
  <si>
    <t>Remote sensing and analytical software products</t>
  </si>
  <si>
    <t>Sonar Sensor Data</t>
  </si>
  <si>
    <t>Spaced-based Persistent Infrared Sensors</t>
  </si>
  <si>
    <t>Synthetic aperture radar (SAR) Sensor Data</t>
  </si>
  <si>
    <t>Thermal Sensor Data</t>
  </si>
  <si>
    <t>Un-named Objects</t>
  </si>
  <si>
    <t>Internet Services</t>
  </si>
  <si>
    <t>Cable Broadband</t>
  </si>
  <si>
    <t>Dial-up</t>
  </si>
  <si>
    <t>Digital Subscriber Line (DSL)</t>
  </si>
  <si>
    <t>Satellite Internet</t>
  </si>
  <si>
    <t>WIFI</t>
  </si>
  <si>
    <t>Application &amp; Device Micro segmentation</t>
  </si>
  <si>
    <t>B/C/P/S Macro segmentation</t>
  </si>
  <si>
    <t>Call Center/Customer Contact Center</t>
  </si>
  <si>
    <t>Colocated Hosting</t>
  </si>
  <si>
    <t>Datacenter Macro segmentation</t>
  </si>
  <si>
    <t>Dedicated Hosting</t>
  </si>
  <si>
    <t>Define Granular Control Access Rules &amp; Policies</t>
  </si>
  <si>
    <t>Define SDN APIs</t>
  </si>
  <si>
    <t>Electronic Auctions</t>
  </si>
  <si>
    <t>Implement Micro segmentation</t>
  </si>
  <si>
    <t>Implement SDN Programable Infrastructure</t>
  </si>
  <si>
    <t>Managed Telepresence Service</t>
  </si>
  <si>
    <t>Network Asset Discovery &amp; Optimization</t>
  </si>
  <si>
    <t>Network Management</t>
  </si>
  <si>
    <t>Process Micro segmentation</t>
  </si>
  <si>
    <t>Protect Data In Transit</t>
  </si>
  <si>
    <t>Real-Time Access Decisions</t>
  </si>
  <si>
    <t>Segment Flows into Control, Management, and Data Planes</t>
  </si>
  <si>
    <t>Network Applications</t>
  </si>
  <si>
    <t>Audio Conferencing</t>
  </si>
  <si>
    <t>Collaboration Support/Email Services</t>
  </si>
  <si>
    <t>Customer Specific Design and Engineering</t>
  </si>
  <si>
    <t>Internet Facsimile</t>
  </si>
  <si>
    <t>Teleworking Solutions</t>
  </si>
  <si>
    <t>Unified Messaging</t>
  </si>
  <si>
    <t>Video Teleconferencing</t>
  </si>
  <si>
    <t>Web Conferencing</t>
  </si>
  <si>
    <t>Satellite Services and Applications</t>
  </si>
  <si>
    <t>Bandwidth</t>
  </si>
  <si>
    <t>Broadcast</t>
  </si>
  <si>
    <t>Emergency Response/Disaster Recovery for Satellite Services</t>
  </si>
  <si>
    <t>Fixed Satellite Services</t>
  </si>
  <si>
    <t>Managed Satellite Services</t>
  </si>
  <si>
    <t>Mobile Satellite Services</t>
  </si>
  <si>
    <t>Satellite Continuity of Operations Planning (COOP)</t>
  </si>
  <si>
    <t>Satellite Services Distance Learning</t>
  </si>
  <si>
    <t>Subscription Services</t>
  </si>
  <si>
    <t>Telecommunication Expense Management Services</t>
  </si>
  <si>
    <t>Bill Payment</t>
  </si>
  <si>
    <t>Contract Optimization</t>
  </si>
  <si>
    <t>Cost Allocation</t>
  </si>
  <si>
    <t>Device and Expense Audit Capabilities</t>
  </si>
  <si>
    <t>Device Disposition</t>
  </si>
  <si>
    <t>Expense Management</t>
  </si>
  <si>
    <t>Inventory Management</t>
  </si>
  <si>
    <t>Invoice Consolidation and Processing</t>
  </si>
  <si>
    <t>Invoice Management and Audit</t>
  </si>
  <si>
    <t>Management Reporting</t>
  </si>
  <si>
    <t>MDM Integration</t>
  </si>
  <si>
    <t>Mobile Telecom Expense Management</t>
  </si>
  <si>
    <t>Order and Billing Management</t>
  </si>
  <si>
    <t>Order Management</t>
  </si>
  <si>
    <t>Project Planning and Management</t>
  </si>
  <si>
    <t>Rate Plan Optimization</t>
  </si>
  <si>
    <t>Service and Device Acquisition</t>
  </si>
  <si>
    <t>Telecommunications Services</t>
  </si>
  <si>
    <t>Asynchronous Transfer Mode (ATM)</t>
  </si>
  <si>
    <t>Circuit Switched Data</t>
  </si>
  <si>
    <t>Combined</t>
  </si>
  <si>
    <t>Content Delivery Network</t>
  </si>
  <si>
    <t>Converged IP</t>
  </si>
  <si>
    <t>Dark Fiber</t>
  </si>
  <si>
    <t>Ethernet</t>
  </si>
  <si>
    <t>Frame Relay</t>
  </si>
  <si>
    <t>Internet Protocol</t>
  </si>
  <si>
    <t>IP Video Transport</t>
  </si>
  <si>
    <t>Layer 2 VPN</t>
  </si>
  <si>
    <t>Managed Trusted IP Service (MTIPS)</t>
  </si>
  <si>
    <t>Network-based IP VPN</t>
  </si>
  <si>
    <t>Optical Wavelength</t>
  </si>
  <si>
    <t>Premises-based IP VPN</t>
  </si>
  <si>
    <t>Private Line</t>
  </si>
  <si>
    <t>Synchronous Optical Networking (SONET)</t>
  </si>
  <si>
    <t>Toll Free</t>
  </si>
  <si>
    <t>Voice</t>
  </si>
  <si>
    <t>Voice over IP (VOIP)</t>
  </si>
  <si>
    <t>Voice over IP Transport</t>
  </si>
  <si>
    <t>Wireless and Mobile</t>
  </si>
  <si>
    <t>Cellular Digital Packet Data</t>
  </si>
  <si>
    <t>Cellular Encryption Services</t>
  </si>
  <si>
    <t>Cellular/PCS</t>
  </si>
  <si>
    <t>Enterprise Device Management</t>
  </si>
  <si>
    <t>Enterprise Mobility Management</t>
  </si>
  <si>
    <t>Implement UEDM or equivalent Tools</t>
  </si>
  <si>
    <t>Infrastructure/Subsystems and Accessories</t>
  </si>
  <si>
    <t>Internet of Things</t>
  </si>
  <si>
    <t>Land Mobile Radio</t>
  </si>
  <si>
    <t>MDM/MAM Integration</t>
  </si>
  <si>
    <t>Mobile Application Vetting</t>
  </si>
  <si>
    <t>Mobile Device/Application Management (MDM/MAM)</t>
  </si>
  <si>
    <t>Mobile Lifecycle and Expense Management (ML and EM)</t>
  </si>
  <si>
    <t>Mobility Life-Cycle (MLC) Support</t>
  </si>
  <si>
    <t>Multimode Wireless</t>
  </si>
  <si>
    <t>Paging</t>
  </si>
  <si>
    <t>Wireless Carrier Services</t>
  </si>
  <si>
    <t>Data Center Services</t>
  </si>
  <si>
    <t>Data Center Implementation Services</t>
  </si>
  <si>
    <t>Data Center Configuration Services</t>
  </si>
  <si>
    <t>Data Center Consolidation and Modernization Services</t>
  </si>
  <si>
    <t>Data Center Design and Architecture</t>
  </si>
  <si>
    <t>Data Center Integration/Consulting</t>
  </si>
  <si>
    <t>Data Center Maintenance and Support</t>
  </si>
  <si>
    <t>Business Continuity and Disaster recovery</t>
  </si>
  <si>
    <t>Data Center Platform</t>
  </si>
  <si>
    <t>Data Center Products and Services</t>
  </si>
  <si>
    <t>Data Management Services</t>
  </si>
  <si>
    <t>Automated Data Tagging &amp; Support</t>
  </si>
  <si>
    <t>Data Classification</t>
  </si>
  <si>
    <t>Data Cleansing</t>
  </si>
  <si>
    <t>Data Conversion Services</t>
  </si>
  <si>
    <t>Data Exchange</t>
  </si>
  <si>
    <t>Data Integration Tools</t>
  </si>
  <si>
    <t>Data Mart</t>
  </si>
  <si>
    <t>Data Quality Tools</t>
  </si>
  <si>
    <t>Database Management System (DBMS)</t>
  </si>
  <si>
    <t>Define Data Tagging Standards</t>
  </si>
  <si>
    <t>Extraction and Transformation</t>
  </si>
  <si>
    <t>Implement Data Tagging &amp; Classification Tools</t>
  </si>
  <si>
    <t>Interoperability Standards</t>
  </si>
  <si>
    <t>Loading and Archiving</t>
  </si>
  <si>
    <t>Manual Data Tagging</t>
  </si>
  <si>
    <t>Metadata and Data Modeling</t>
  </si>
  <si>
    <t>Salesforce Data Management Services</t>
  </si>
  <si>
    <t>Data Storage Services</t>
  </si>
  <si>
    <t>Data Hosting</t>
  </si>
  <si>
    <t>Data Warehousing</t>
  </si>
  <si>
    <t>Hardware Products and Services</t>
  </si>
  <si>
    <t>Communications/Network Equipment</t>
  </si>
  <si>
    <t>Bandwidth Management Devices</t>
  </si>
  <si>
    <t>Bridges (Includes Wireless)</t>
  </si>
  <si>
    <t>Cables, Cord and Wire Assemblies, Not Fiber</t>
  </si>
  <si>
    <t>Cellular Paging</t>
  </si>
  <si>
    <t>Cellular Phones, Aircards or Cellular Ports</t>
  </si>
  <si>
    <t>Computer/Telephony (CTI)</t>
  </si>
  <si>
    <t>Data Service Unit (DSU)/Channel Service Unit (CSU)</t>
  </si>
  <si>
    <t>Deny Device by Default Policy</t>
  </si>
  <si>
    <t>Diagnostic and Test Equipment</t>
  </si>
  <si>
    <t>Fiber Optic Assemblies and Harnesses</t>
  </si>
  <si>
    <t>Fiber Optic Cables</t>
  </si>
  <si>
    <t>Fiber Optic Devices</t>
  </si>
  <si>
    <t>Fiber Optic Interconnectors</t>
  </si>
  <si>
    <t>Fiber Optic Switches</t>
  </si>
  <si>
    <t>Firewall</t>
  </si>
  <si>
    <t>Gateways</t>
  </si>
  <si>
    <t>Hubs/Concentrators</t>
  </si>
  <si>
    <t>LAN Adapters</t>
  </si>
  <si>
    <t>Managed and Full BYOD &amp; IOT Support</t>
  </si>
  <si>
    <t>Managed and Limited BYOD &amp; IOT Support</t>
  </si>
  <si>
    <t>Microwave</t>
  </si>
  <si>
    <t>Mobile Hardware/Infrastructure</t>
  </si>
  <si>
    <t>Modems</t>
  </si>
  <si>
    <t>Multiplexers</t>
  </si>
  <si>
    <t>Network Interface Cards</t>
  </si>
  <si>
    <t>Private Branch Exchanges (PBX)</t>
  </si>
  <si>
    <t>Public Address Systems</t>
  </si>
  <si>
    <t>Radar</t>
  </si>
  <si>
    <t>Radio Chargers</t>
  </si>
  <si>
    <t>Radios</t>
  </si>
  <si>
    <t>Remote Access Devices</t>
  </si>
  <si>
    <t>Satellite Equipment</t>
  </si>
  <si>
    <t>SmartPhones</t>
  </si>
  <si>
    <t>Special Physical, Visual, Speech and Hearing Aid Equipment</t>
  </si>
  <si>
    <t>Telephone Equipment</t>
  </si>
  <si>
    <t>Trunking System</t>
  </si>
  <si>
    <t>Video Teleconferencing Equipment (VTC)</t>
  </si>
  <si>
    <t>Wireless Accessories</t>
  </si>
  <si>
    <t>Wireless Adapters</t>
  </si>
  <si>
    <t>Wireless Broadband Service Enabled Devices (SEDs)</t>
  </si>
  <si>
    <t>Computing Hardware</t>
  </si>
  <si>
    <t>Control Devices</t>
  </si>
  <si>
    <t>Data Center Equipment</t>
  </si>
  <si>
    <t>Desktop and Laptop Standard Configuration</t>
  </si>
  <si>
    <t>Desktop PCs</t>
  </si>
  <si>
    <t>Desktop Printers</t>
  </si>
  <si>
    <t>Digitizers</t>
  </si>
  <si>
    <t>Disk Arrays</t>
  </si>
  <si>
    <t>Embedded Technology Devices</t>
  </si>
  <si>
    <t>Everything over IP (EoIP)</t>
  </si>
  <si>
    <t>Fabric Attached Storage</t>
  </si>
  <si>
    <t>Fax Machines</t>
  </si>
  <si>
    <t>Flash Drives</t>
  </si>
  <si>
    <t>Hard Disk Drives</t>
  </si>
  <si>
    <t>Hyperconverged IS</t>
  </si>
  <si>
    <t>Implement Application Control &amp; File Integrity Monitoring (FIM) Tools</t>
  </si>
  <si>
    <t>IP Storage</t>
  </si>
  <si>
    <t>Keyboard video Monitor (KVM) switches</t>
  </si>
  <si>
    <t>Laptop/Portable/Notebook Computers/Tablet PCs</t>
  </si>
  <si>
    <t>Large Scale Computers</t>
  </si>
  <si>
    <t>Light Pens</t>
  </si>
  <si>
    <t>Mainframe</t>
  </si>
  <si>
    <t>Microcomputer</t>
  </si>
  <si>
    <t>Monitors</t>
  </si>
  <si>
    <t>Multifunction Peripheral (MFP)</t>
  </si>
  <si>
    <t>Network Attached Storage (NAS)</t>
  </si>
  <si>
    <t>Optical and Imaging Equipment</t>
  </si>
  <si>
    <t>Optical Recognition Devices</t>
  </si>
  <si>
    <t>PDAs</t>
  </si>
  <si>
    <t>Printers</t>
  </si>
  <si>
    <t>RAID Controllers</t>
  </si>
  <si>
    <t>Rugged Laptop/Portable/Notebook Computers/Tablet PCs/Clamshell/convertibles/detachables</t>
  </si>
  <si>
    <t>Scanners</t>
  </si>
  <si>
    <t>Servers</t>
  </si>
  <si>
    <t>Storage Area Network (SAN)</t>
  </si>
  <si>
    <t>Storage Devices</t>
  </si>
  <si>
    <t>Switches</t>
  </si>
  <si>
    <t>Tape Drives</t>
  </si>
  <si>
    <t>Tape Libraries</t>
  </si>
  <si>
    <t>Thin Clients</t>
  </si>
  <si>
    <t>Touchscreens</t>
  </si>
  <si>
    <t>Wearable</t>
  </si>
  <si>
    <t>Workstations</t>
  </si>
  <si>
    <t>Continuous Diagnostics and Mitigation</t>
  </si>
  <si>
    <t>AI-enabled Dynamic Access Control</t>
  </si>
  <si>
    <t>AI-enabled Network Access</t>
  </si>
  <si>
    <t>Baseline &amp; Profiling</t>
  </si>
  <si>
    <t>Configuration Settings Management</t>
  </si>
  <si>
    <t>Data Breach/Spillage Mitigation</t>
  </si>
  <si>
    <t>Data Discovery/Classification</t>
  </si>
  <si>
    <t>Data Loss Prevention</t>
  </si>
  <si>
    <t>Data Protection</t>
  </si>
  <si>
    <t>Design and Build in Quality</t>
  </si>
  <si>
    <t>Design and Build in Requirements Policy and Planning</t>
  </si>
  <si>
    <t>Develop Software Defined Storage (SDS) Policy</t>
  </si>
  <si>
    <t>Device Health Tool Gap Analysis</t>
  </si>
  <si>
    <t>DLP Enforcement via Data Tags and Analytics</t>
  </si>
  <si>
    <t>DRM Enforcement via Data Tags and Analytics</t>
  </si>
  <si>
    <t>Enterprise Identity Life-Cycle Management</t>
  </si>
  <si>
    <t>Enterprise IDP</t>
  </si>
  <si>
    <t>Establish User Baseline Behavior</t>
  </si>
  <si>
    <t>Hardware Asset Management</t>
  </si>
  <si>
    <t>Implement DRM and Protection Tools</t>
  </si>
  <si>
    <t>Implement Enforcement Points</t>
  </si>
  <si>
    <t>Implement System and Mitigate Privileged Users</t>
  </si>
  <si>
    <t>Information Rights Management</t>
  </si>
  <si>
    <t>Manage Account/Access/Manage Privileges</t>
  </si>
  <si>
    <t>Manage Audit Information</t>
  </si>
  <si>
    <t>Manage Credential and Authentication</t>
  </si>
  <si>
    <t>Manage Network Access Controls</t>
  </si>
  <si>
    <t>Manage Operations Security</t>
  </si>
  <si>
    <t>Manage Security-Related Behavior</t>
  </si>
  <si>
    <t>Manage Trust in People Granted Access</t>
  </si>
  <si>
    <t>NPE/PKI, Device under Management</t>
  </si>
  <si>
    <t>Organization Identity Life-Cycle Management</t>
  </si>
  <si>
    <t>Prepare for Contingencies and Incidents</t>
  </si>
  <si>
    <t>Real Time Approvals and JIT/JEA Analytics</t>
  </si>
  <si>
    <t>Respond to Contingencies and Incidents</t>
  </si>
  <si>
    <t>Software Asset Management</t>
  </si>
  <si>
    <t>UEBA Baseline Support</t>
  </si>
  <si>
    <t>Hardware Implementation Services</t>
  </si>
  <si>
    <t>Disposition/Disposal of IT Equipment</t>
  </si>
  <si>
    <t>Disposition/Disposal of Wireless Equipment</t>
  </si>
  <si>
    <t>Hardware Installation/Deinstallation</t>
  </si>
  <si>
    <t>Hardware Integration/Consulting</t>
  </si>
  <si>
    <t>Inside Cabling/Wiring Installation</t>
  </si>
  <si>
    <t>Local Access Cabling/Wiring Installation</t>
  </si>
  <si>
    <t>Long Distance Cabling/Wiring Installation</t>
  </si>
  <si>
    <t>Modification and Customization of Equipment</t>
  </si>
  <si>
    <t>Wireless Antenna Installation</t>
  </si>
  <si>
    <t>Hardware Maintenance and Support</t>
  </si>
  <si>
    <t>Computer Systems Operations and Maintenance</t>
  </si>
  <si>
    <t>Hardware Licensing</t>
  </si>
  <si>
    <t>IT Facility Operations and Maintenance</t>
  </si>
  <si>
    <t>Security Equipment</t>
  </si>
  <si>
    <t>Card Printer Stations</t>
  </si>
  <si>
    <t>Communications Security Equipment</t>
  </si>
  <si>
    <t>Cryptographic Module</t>
  </si>
  <si>
    <t>Electromagnetically Opaque Sleeve</t>
  </si>
  <si>
    <t>Facial Image Capturing (Middleware)</t>
  </si>
  <si>
    <t>Facial Image Capturing Camera</t>
  </si>
  <si>
    <t>Fingerprint Capture Station</t>
  </si>
  <si>
    <t>FIPS-201 Compliant Products</t>
  </si>
  <si>
    <t>Graphical Printing/Card Printer</t>
  </si>
  <si>
    <t>OCSP Responder</t>
  </si>
  <si>
    <t>PIV Card</t>
  </si>
  <si>
    <t>PIV Card Activation and Finalization Products</t>
  </si>
  <si>
    <t>PIV Card Management and Production Products</t>
  </si>
  <si>
    <t>PIV Card Reader - Biometric</t>
  </si>
  <si>
    <t>PIV Card Reader - CHUID (Contact)</t>
  </si>
  <si>
    <t>PIV Card Reader - CHUID (Contactless)</t>
  </si>
  <si>
    <t>PIV Card Reader - Transparent</t>
  </si>
  <si>
    <t>PIV Enrollment and Registration Products</t>
  </si>
  <si>
    <t>PIV Infrastructure Products</t>
  </si>
  <si>
    <t>PIV Integration Products</t>
  </si>
  <si>
    <t>PIV Logical Access Control Products</t>
  </si>
  <si>
    <t>PIV Middleware</t>
  </si>
  <si>
    <t>PIV Physical Access Control Products</t>
  </si>
  <si>
    <t>Single Fingerprint Capture Device</t>
  </si>
  <si>
    <t>Template Generator</t>
  </si>
  <si>
    <t>Template Matcher</t>
  </si>
  <si>
    <t>Health IT Services</t>
  </si>
  <si>
    <t>Connected Health Services</t>
  </si>
  <si>
    <t>Bar Code Medication Administration (BCMA)</t>
  </si>
  <si>
    <t>Computerized Patient Order Entry (CPOE) Services</t>
  </si>
  <si>
    <t>Electronic Prescription (ePrescribing/eRX) Services</t>
  </si>
  <si>
    <t>Health Monitoring and Diagnosis</t>
  </si>
  <si>
    <t>Remote Care IT Services</t>
  </si>
  <si>
    <t>Remote Patient Monitoring (Tele-monitoring)</t>
  </si>
  <si>
    <t>Secure messaging</t>
  </si>
  <si>
    <t>Self Care Services</t>
  </si>
  <si>
    <t>Telehealth/Telemedicine Services</t>
  </si>
  <si>
    <t>Electronic Health Record (EHR) Services</t>
  </si>
  <si>
    <t>Ambulatory Medical Record (AMR)</t>
  </si>
  <si>
    <t>Electronic Dental Record (EDR) Services</t>
  </si>
  <si>
    <t>Electronic Health Record (HER) Modernization and Interoperability Services</t>
  </si>
  <si>
    <t>Electronic Medical Record (EMR) Services</t>
  </si>
  <si>
    <t>Electronic Medication Administration Records (EMAR)</t>
  </si>
  <si>
    <t>Health Analytics</t>
  </si>
  <si>
    <t>Batch Healthcare Analytics</t>
  </si>
  <si>
    <t>Laboratory/Testing Analytics</t>
  </si>
  <si>
    <t>Predictive Modeling</t>
  </si>
  <si>
    <t>Real-time Healthcare Analytics</t>
  </si>
  <si>
    <t>Health Informatics</t>
  </si>
  <si>
    <t>Biomedical Informatics (Bioinformatics) Services</t>
  </si>
  <si>
    <t>Clinical Decision Support (CDS) Services</t>
  </si>
  <si>
    <t>Medical Informatics Services</t>
  </si>
  <si>
    <t>Nursing Informatics (NI) Services</t>
  </si>
  <si>
    <t>Nutrition Informatics Services</t>
  </si>
  <si>
    <t>Pharmacy Informatics Services</t>
  </si>
  <si>
    <t>Health Information Exchanges (HIE) Services</t>
  </si>
  <si>
    <t>Dental Information Exchange Services</t>
  </si>
  <si>
    <t>Direct Health Information Services</t>
  </si>
  <si>
    <t>Health Information Exchange Connection Services</t>
  </si>
  <si>
    <t>Laboratory/Test Information Exchange Services</t>
  </si>
  <si>
    <t>Medical Information Exchange Services</t>
  </si>
  <si>
    <t>Mental/Behavioral Health Exchange Services</t>
  </si>
  <si>
    <t>Patient Discovery Services</t>
  </si>
  <si>
    <t>Picture Archiving and Communication System (PACS) Services</t>
  </si>
  <si>
    <t>Innovative and Emerging Health IT Solutions</t>
  </si>
  <si>
    <t>Robotic Surgical Services</t>
  </si>
  <si>
    <t>Sensor Technology Services</t>
  </si>
  <si>
    <t>Other Health IT Services</t>
  </si>
  <si>
    <t>Clinic Performance Optimization Services</t>
  </si>
  <si>
    <t>Health IT Configuration Services</t>
  </si>
  <si>
    <t>Health IT Consulting Services</t>
  </si>
  <si>
    <t>Health IT Financial Management Services</t>
  </si>
  <si>
    <t>Health IT Implementation Services</t>
  </si>
  <si>
    <t>Health IT Integration Services</t>
  </si>
  <si>
    <t>Health IT Regulatory/Legislative Management Services</t>
  </si>
  <si>
    <t>Health IT Training Services</t>
  </si>
  <si>
    <t>Medical Device Cybersecurity Services</t>
  </si>
  <si>
    <t>Other Innovative and Emerging Health IT Services</t>
  </si>
  <si>
    <t>Personal Health Information Management Services</t>
  </si>
  <si>
    <t>Personal Health Records (PHR) Services</t>
  </si>
  <si>
    <t>Professional Services</t>
  </si>
  <si>
    <t>Cloud-related IT Professional Services</t>
  </si>
  <si>
    <t>Cloud-related IT Labor Categories</t>
  </si>
  <si>
    <t>Business Consulting</t>
  </si>
  <si>
    <t>Professional Skilled Labor</t>
  </si>
  <si>
    <t>Research and Development</t>
  </si>
  <si>
    <t>IT Management Services</t>
  </si>
  <si>
    <t>Capital Planning</t>
  </si>
  <si>
    <t>Contingency Planning</t>
  </si>
  <si>
    <t>Continuity of Operations Planning (COOP)</t>
  </si>
  <si>
    <t>Enterprise Architecture (EA)</t>
  </si>
  <si>
    <t>IT Policy and Guidance Development</t>
  </si>
  <si>
    <t>Management Improvement</t>
  </si>
  <si>
    <t>Salesforce Agile Coaching and Agile Project Management</t>
  </si>
  <si>
    <t>Salesforce Program Management Support and Center of Excellence Governance</t>
  </si>
  <si>
    <t>Strategic Planning</t>
  </si>
  <si>
    <t>Systems Engineering</t>
  </si>
  <si>
    <t>Fully Integrate Device Security stack with C2C as appropriate</t>
  </si>
  <si>
    <t>Integrate NextGen AV Tools with C2C</t>
  </si>
  <si>
    <t>Salesforce User Experience (UX) Design, Business Analysis, Development, Integration</t>
  </si>
  <si>
    <t>Systems Engineering and Integration Support Services</t>
  </si>
  <si>
    <t>Training</t>
  </si>
  <si>
    <t>Acquisition Training</t>
  </si>
  <si>
    <t>IT Training</t>
  </si>
  <si>
    <t>Salesforce Training</t>
  </si>
  <si>
    <t>Security Services</t>
  </si>
  <si>
    <t>CyberSecurity Services</t>
  </si>
  <si>
    <t>Application/Code Identification</t>
  </si>
  <si>
    <t>Approved Binaries/Code</t>
  </si>
  <si>
    <t>Automated Workflow</t>
  </si>
  <si>
    <t>Continual Validation</t>
  </si>
  <si>
    <t>Cyber Defense Analysis</t>
  </si>
  <si>
    <t>Cyber Hunt</t>
  </si>
  <si>
    <t>Cyber Threat Intelligence Program</t>
  </si>
  <si>
    <t>Cybersecurity Training</t>
  </si>
  <si>
    <t>Cybersecurity Training Assessments</t>
  </si>
  <si>
    <t>Enterprise Security Profile</t>
  </si>
  <si>
    <t>High Value Asset (HVA) Assessments</t>
  </si>
  <si>
    <t>Identification and Inventory of Cyber assets</t>
  </si>
  <si>
    <t>Implement Asset, Vulnerability and Patch Management Tools</t>
  </si>
  <si>
    <t>Incident Response</t>
  </si>
  <si>
    <t>Organization Access Profile</t>
  </si>
  <si>
    <t>Penetration Testing</t>
  </si>
  <si>
    <t>Physical Security Assessments</t>
  </si>
  <si>
    <t>Policy Development, Implementation, and Compliance</t>
  </si>
  <si>
    <t>Policy Inventory &amp; Development</t>
  </si>
  <si>
    <t>Recovery Planning Services</t>
  </si>
  <si>
    <t>Risk and Vulnerability Assessment (RVA)</t>
  </si>
  <si>
    <t>Risk Management</t>
  </si>
  <si>
    <t>Risk Management Framework Services</t>
  </si>
  <si>
    <t>Security Operations Center Services</t>
  </si>
  <si>
    <t>System Security Architecture Review Services</t>
  </si>
  <si>
    <t>System Security Engineering Services</t>
  </si>
  <si>
    <t>System Security Requirements Planning</t>
  </si>
  <si>
    <t>System Security Test and Evaluation</t>
  </si>
  <si>
    <t>User Inventory</t>
  </si>
  <si>
    <t>Vulnerability Assessment and Management</t>
  </si>
  <si>
    <t>Vulnerability Management Program</t>
  </si>
  <si>
    <t>Vulnerability Scanning</t>
  </si>
  <si>
    <t>Workflow Enrichment</t>
  </si>
  <si>
    <t>Security Management</t>
  </si>
  <si>
    <t>Access Control</t>
  </si>
  <si>
    <t>Alternative Flexible MFA</t>
  </si>
  <si>
    <t>App Based Permission</t>
  </si>
  <si>
    <t>Approved FIPS-201 Compliant Services</t>
  </si>
  <si>
    <t>Assessment and Authorization (A and A)</t>
  </si>
  <si>
    <t>Asset ID &amp; Alert Correlation</t>
  </si>
  <si>
    <t>Audit Trail and Capture Analysis</t>
  </si>
  <si>
    <t>Backup Services</t>
  </si>
  <si>
    <t>Card Delivery Services</t>
  </si>
  <si>
    <t>Comprehensive Data Activity Monitoring</t>
  </si>
  <si>
    <t>Continuous Authentication</t>
  </si>
  <si>
    <t>Continuous Authorization to Operate (cATO)</t>
  </si>
  <si>
    <t>Credentialing and Identity Management Services</t>
  </si>
  <si>
    <t>Cryptography Services</t>
  </si>
  <si>
    <t>Database Activity Monitoring</t>
  </si>
  <si>
    <t>Deny User by Default Policy</t>
  </si>
  <si>
    <t>Digital Signature Management</t>
  </si>
  <si>
    <t>DLP Enforcement Point Logging and Analysis</t>
  </si>
  <si>
    <t>DRM Enforcement Point Logging and Analysis</t>
  </si>
  <si>
    <t>Electronic Personalization</t>
  </si>
  <si>
    <t>Encryption Services</t>
  </si>
  <si>
    <t>Enterprise PKI</t>
  </si>
  <si>
    <t>Enterprise PKI/IDP</t>
  </si>
  <si>
    <t>Enterprise Roles and Permissions</t>
  </si>
  <si>
    <t>Entity Activity Monitoring</t>
  </si>
  <si>
    <t>File Activity Monitoring</t>
  </si>
  <si>
    <t>Identification and Authentication</t>
  </si>
  <si>
    <t>Implement C2C/Compliance Based Network Authorization</t>
  </si>
  <si>
    <t>Implement Endpoint Detection &amp; Response (EDR) Tools and Integrate with C2C</t>
  </si>
  <si>
    <t>Implement Extended Detection &amp; Response (XDR) Tools and Integrate with C2C</t>
  </si>
  <si>
    <t>Implement SDS Tool and/or integrate with DRM Tool</t>
  </si>
  <si>
    <t>Implement UEBA Tooling</t>
  </si>
  <si>
    <t>Information Assurance</t>
  </si>
  <si>
    <t>Integrate DAAS Access w/ SDS Policy</t>
  </si>
  <si>
    <t>Integrate Solution(s) and Policy with Enterprise IDP</t>
  </si>
  <si>
    <t>Intrusion Detection and Prevention</t>
  </si>
  <si>
    <t>Log Analysis</t>
  </si>
  <si>
    <t>Log Parsing</t>
  </si>
  <si>
    <t>Managed Firewall</t>
  </si>
  <si>
    <t>Managed Tiered Security</t>
  </si>
  <si>
    <t>Mobile Application Security</t>
  </si>
  <si>
    <t>Mobile Identity Management</t>
  </si>
  <si>
    <t>Mobile Threat Protection (MTP)</t>
  </si>
  <si>
    <t>Organizational MFA/IDP</t>
  </si>
  <si>
    <t>Periodic Authentication</t>
  </si>
  <si>
    <t>PIV Card Activation and Finalization Services</t>
  </si>
  <si>
    <t>PIV Card Management and Production Services</t>
  </si>
  <si>
    <t>PIV Enrollment and Registration Services</t>
  </si>
  <si>
    <t>PIV Infrastructure Services</t>
  </si>
  <si>
    <t>PIV Integration Services</t>
  </si>
  <si>
    <t>Post-Quantum Cryptography (PQC)</t>
  </si>
  <si>
    <t>Rule Based Dynamic Access</t>
  </si>
  <si>
    <t>Salesforce Security Management Services</t>
  </si>
  <si>
    <t>Scale Considerations</t>
  </si>
  <si>
    <t>Secure Managed Email</t>
  </si>
  <si>
    <t>Security Management/Technical Support Services</t>
  </si>
  <si>
    <t>Single Authentication</t>
  </si>
  <si>
    <t>Threat Alerting</t>
  </si>
  <si>
    <t>User Activity Monitoring</t>
  </si>
  <si>
    <t>User/Device Baselines</t>
  </si>
  <si>
    <t>Virus Protection</t>
  </si>
  <si>
    <t>Software Products and Services</t>
  </si>
  <si>
    <t>Applications</t>
  </si>
  <si>
    <t>Analysis and Design Services</t>
  </si>
  <si>
    <t>Analysis and Statistics</t>
  </si>
  <si>
    <t>Asset/Materials Management</t>
  </si>
  <si>
    <t>Automate Application Security &amp; Code Remediation</t>
  </si>
  <si>
    <t>Automated News/Data Services</t>
  </si>
  <si>
    <t>Build DevSecOps Software Factory</t>
  </si>
  <si>
    <t>Business Intelligence</t>
  </si>
  <si>
    <t>Business Management</t>
  </si>
  <si>
    <t>Collaboration</t>
  </si>
  <si>
    <t>Communications</t>
  </si>
  <si>
    <t>Computer-Aided Design, Manufacturing, Engineering Services (CAD/CAM/CAE)</t>
  </si>
  <si>
    <t>Content Management</t>
  </si>
  <si>
    <t>Custom Web Design, Development, and Support</t>
  </si>
  <si>
    <t>Customer Initiated Assistance</t>
  </si>
  <si>
    <t>Customer Preferences</t>
  </si>
  <si>
    <t>Customer Relationship Management (CRM)</t>
  </si>
  <si>
    <t>Data at Rest (DAR)</t>
  </si>
  <si>
    <t>Development, Testing and Implementation Services</t>
  </si>
  <si>
    <t>Document Management</t>
  </si>
  <si>
    <t>Educational</t>
  </si>
  <si>
    <t>Electronic Commerce/Internet</t>
  </si>
  <si>
    <t>Encryption Software Services</t>
  </si>
  <si>
    <t>Enrich Attributes for Resource Authorization</t>
  </si>
  <si>
    <t>Enterprise Integration &amp; Workflow Provisioning</t>
  </si>
  <si>
    <t>Enterprise Resource Planning (ERP)</t>
  </si>
  <si>
    <t>Entertainment</t>
  </si>
  <si>
    <t>Financial Management</t>
  </si>
  <si>
    <t>Forms Management</t>
  </si>
  <si>
    <t>Geospatial</t>
  </si>
  <si>
    <t>GPS Navigation</t>
  </si>
  <si>
    <t>Graphics</t>
  </si>
  <si>
    <t>Home and Ref.</t>
  </si>
  <si>
    <t>Human Capital/Workforce Management</t>
  </si>
  <si>
    <t>Human Resources</t>
  </si>
  <si>
    <t>Implement Playbooks</t>
  </si>
  <si>
    <t>Implement SOAR Tools</t>
  </si>
  <si>
    <t>Independent Verification and Validation (IV and V)</t>
  </si>
  <si>
    <t>Integration Services</t>
  </si>
  <si>
    <t>Investment Management</t>
  </si>
  <si>
    <t>Kids Center</t>
  </si>
  <si>
    <t>Knowledge Discovery</t>
  </si>
  <si>
    <t>Knowledge Management</t>
  </si>
  <si>
    <t>Management of Process</t>
  </si>
  <si>
    <t>McIntosh</t>
  </si>
  <si>
    <t>Multimedia</t>
  </si>
  <si>
    <t>Office Automation</t>
  </si>
  <si>
    <t>Operating Libraries and Archives</t>
  </si>
  <si>
    <t>Organizational Management</t>
  </si>
  <si>
    <t>Programming</t>
  </si>
  <si>
    <t>Publishing or Broadcasting</t>
  </si>
  <si>
    <t>Records Management</t>
  </si>
  <si>
    <t>Reporting</t>
  </si>
  <si>
    <t>Resource Authorization</t>
  </si>
  <si>
    <t>Response Automation Analysis</t>
  </si>
  <si>
    <t>REST API Micro-Segments</t>
  </si>
  <si>
    <t>Routing and Scheduling</t>
  </si>
  <si>
    <t>SDC Resource Authorization</t>
  </si>
  <si>
    <t>Search</t>
  </si>
  <si>
    <t>Situational Awareness and Incident Response (SAIR)</t>
  </si>
  <si>
    <t>Software Emergency Response/Disaster Recovery</t>
  </si>
  <si>
    <t>Software Services Distance Learning</t>
  </si>
  <si>
    <t>Software Web Hosting and Related Services</t>
  </si>
  <si>
    <t>Special Physical, Visual, Speech and Hearing Aid Software</t>
  </si>
  <si>
    <t>Supply Chain Management</t>
  </si>
  <si>
    <t>Systems Management</t>
  </si>
  <si>
    <t>Task Automation Analysis</t>
  </si>
  <si>
    <t>Telemedicine</t>
  </si>
  <si>
    <t>Tracking and Workflow</t>
  </si>
  <si>
    <t>Virus Detect</t>
  </si>
  <si>
    <t>Visualization</t>
  </si>
  <si>
    <t>Web Publishing and Broadcasting</t>
  </si>
  <si>
    <t>Wireless Applications/Subsystems</t>
  </si>
  <si>
    <t>Health IT Applications</t>
  </si>
  <si>
    <t>Alarm Management and Clinical Communications</t>
  </si>
  <si>
    <t>Ambulatory Information Systems Software</t>
  </si>
  <si>
    <t>Cardiology Software</t>
  </si>
  <si>
    <t>Clinical Call Systems Software</t>
  </si>
  <si>
    <t>Clinical Management Software</t>
  </si>
  <si>
    <t>Dental Management Software</t>
  </si>
  <si>
    <t>Dose Management Software</t>
  </si>
  <si>
    <t>Electronic Medication Software</t>
  </si>
  <si>
    <t>Electrophysiology (EP) Software</t>
  </si>
  <si>
    <t>ePrescribing Software</t>
  </si>
  <si>
    <t>Health Administration Software</t>
  </si>
  <si>
    <t>Health Billing and Coding Software</t>
  </si>
  <si>
    <t>Health Financial Systems Software</t>
  </si>
  <si>
    <t>Health Informatics Software</t>
  </si>
  <si>
    <t>Health IT Testing Software</t>
  </si>
  <si>
    <t>Healthcare Diagnosis Software</t>
  </si>
  <si>
    <t>Healthcare Risk Assessment Software</t>
  </si>
  <si>
    <t>Imaging and Visualization Software</t>
  </si>
  <si>
    <t>Laboratory Management Software</t>
  </si>
  <si>
    <t>Medical Forensics Software</t>
  </si>
  <si>
    <t>Patient Care Management Software</t>
  </si>
  <si>
    <t>Patient Monitoring Software</t>
  </si>
  <si>
    <t>Patient Record Management Software</t>
  </si>
  <si>
    <t>Pharmacology Systems Software</t>
  </si>
  <si>
    <t>Point of Care Systems Software</t>
  </si>
  <si>
    <t>Record Management Software</t>
  </si>
  <si>
    <t>Software Implementation Services</t>
  </si>
  <si>
    <t>Configuration Services</t>
  </si>
  <si>
    <t>Installation/Deinstallation Services</t>
  </si>
  <si>
    <t>Modification and Customization of Software</t>
  </si>
  <si>
    <t>Software Integration/Consulting</t>
  </si>
  <si>
    <t>Software Maintenance and Support</t>
  </si>
  <si>
    <t>Salesforce Release Management and Post-Implementation Maintenance Support</t>
  </si>
  <si>
    <t>Software Licensing</t>
  </si>
  <si>
    <t>Software Maintenance as a Product</t>
  </si>
  <si>
    <t>Software Products and Services, Operations and Maintenance Support</t>
  </si>
  <si>
    <t>Software Products</t>
  </si>
  <si>
    <t>Application Integration and Middleware</t>
  </si>
  <si>
    <t>Application Software (Large Scale Computers)</t>
  </si>
  <si>
    <t>Availability/Performance</t>
  </si>
  <si>
    <t>Commercially Available Business Applications</t>
  </si>
  <si>
    <t>Configuration Management</t>
  </si>
  <si>
    <t>Database Management Software</t>
  </si>
  <si>
    <t>EDI Translation and Mapping Software</t>
  </si>
  <si>
    <t>Electronic Commerce Software (Large Scale Computers)</t>
  </si>
  <si>
    <t>Email Message-Based Products</t>
  </si>
  <si>
    <t>Help Desk Management</t>
  </si>
  <si>
    <t>Job Scheduling</t>
  </si>
  <si>
    <t>Microcomputer Software</t>
  </si>
  <si>
    <t>Office Suites</t>
  </si>
  <si>
    <t>Operating System Software</t>
  </si>
  <si>
    <t>PDA Software</t>
  </si>
  <si>
    <t>Salesforce Support/Help Desk</t>
  </si>
  <si>
    <t>Standardized API Calls &amp; Schemas</t>
  </si>
  <si>
    <t>Tool Compliance Analysis</t>
  </si>
  <si>
    <t>Utility Software</t>
  </si>
  <si>
    <t>VMware Licenses</t>
  </si>
  <si>
    <t>Tier 1</t>
  </si>
  <si>
    <t>Tier 2</t>
  </si>
  <si>
    <t>Tier 3</t>
  </si>
  <si>
    <t>ITC Subcategory --- Contract Family</t>
  </si>
  <si>
    <t>Contract Vehicle</t>
  </si>
  <si>
    <t>Point of Contact</t>
  </si>
  <si>
    <t>Government Type</t>
  </si>
  <si>
    <t>Publish Contract</t>
  </si>
  <si>
    <t>Phone</t>
  </si>
  <si>
    <t>Best In Class</t>
  </si>
  <si>
    <t>Green IT Products &amp; Services scope</t>
  </si>
  <si>
    <t>Teaming arrangements with multiple prime vendors</t>
  </si>
  <si>
    <t>Number of Vendors</t>
  </si>
  <si>
    <t>Contract Ceiling</t>
  </si>
  <si>
    <t>FAR part Govern the acquisition?</t>
  </si>
  <si>
    <t>What is the fee for using this vehicle?</t>
  </si>
  <si>
    <t>https://aas.gsa.gov/</t>
  </si>
  <si>
    <t>Office of Assisted Acquisition Services</t>
  </si>
  <si>
    <t>Yes</t>
  </si>
  <si>
    <t>(703) 605-3699</t>
  </si>
  <si>
    <t>assistedservices@gsa.gov</t>
  </si>
  <si>
    <t>No</t>
  </si>
  <si>
    <t>Hardware --- Multiple Award Schedule (MAS) - Federal</t>
  </si>
  <si>
    <t>https://www.gsa.gov/2git</t>
  </si>
  <si>
    <t>National Customer Service Center (NCSC)</t>
  </si>
  <si>
    <t>(855) 482-4348</t>
  </si>
  <si>
    <t>itcsc@gsa.gov</t>
  </si>
  <si>
    <t>$5.5B</t>
  </si>
  <si>
    <t>Part 8.4</t>
  </si>
  <si>
    <t>0.75% of total invoice amount.</t>
  </si>
  <si>
    <t>https://www.gsa.gov/technology/it-contract-vehicles-and-purchasing-programs/multiple-award-schedule-it/laptops-and-desktops-bpa</t>
  </si>
  <si>
    <t>IT Center Helpline</t>
  </si>
  <si>
    <t>workstations@gsa.gov</t>
  </si>
  <si>
    <t>Not Applicable</t>
  </si>
  <si>
    <t>https://www.gsaadvantage.gov/advantage/department/AdvSelect.do</t>
  </si>
  <si>
    <t>IT Customer Service Center</t>
  </si>
  <si>
    <t>https://www.gsa.gov/technology/it-contract-vehicles-and-purchasing-programs/multiple-award-schedule-it/leasing-of-new-electronic-equipment</t>
  </si>
  <si>
    <t>National Customer Service Center</t>
  </si>
  <si>
    <t>0.75% of total invoice amount (included in the contract pricing)</t>
  </si>
  <si>
    <t>https://www.gsa.gov/technology/it-contract-vehicles-and-purchasing-programs/multiple-award-schedule-it/purchasing-of-new-electronic-equipment</t>
  </si>
  <si>
    <t>Hardware --- Multiple Award Schedule (MAS) - State/Local</t>
  </si>
  <si>
    <t>State/local</t>
  </si>
  <si>
    <t>IT Services --- GWACS</t>
  </si>
  <si>
    <t>https://www.gsa.gov/starsiii</t>
  </si>
  <si>
    <t>Small Business GWAC Center</t>
  </si>
  <si>
    <t>s3@gsa.gov</t>
  </si>
  <si>
    <t>$50B</t>
  </si>
  <si>
    <t>Part 16.505, Part 19 and the National Defense Authorization Act (NDAA) of 2008</t>
  </si>
  <si>
    <t>https://www.gsa.gov/alliant2</t>
  </si>
  <si>
    <t>Enterprise GWAC Center</t>
  </si>
  <si>
    <t>alliant2@gsa.gov</t>
  </si>
  <si>
    <t>$50 billion</t>
  </si>
  <si>
    <t>Part 16.505 and the National Defense Authorization Act (NDAA) of 2008</t>
  </si>
  <si>
    <t>0.75% applied to the total price/ cost for contractor performance. Capped at an amount to be set by the government.</t>
  </si>
  <si>
    <t>https://www.gsa.gov/polaris</t>
  </si>
  <si>
    <t>polaris@gsa.gov</t>
  </si>
  <si>
    <t>https://www.gsa.gov/vets2</t>
  </si>
  <si>
    <t>vets2@gsa.gov</t>
  </si>
  <si>
    <t>$5 billion</t>
  </si>
  <si>
    <t>IT Services --- Multiple Award Schedule (MAS) - Federal</t>
  </si>
  <si>
    <t>https://hallways.cap.gsa.gov/app/#/gateway/deos/tab/36806</t>
  </si>
  <si>
    <t>AAS fee = 1.75% of invoice amount</t>
  </si>
  <si>
    <t>https://www.gsa.gov/technology/technology-purchasing-programs/it-schedule-70/sins-and-solutions-we-offer/electronic-commerce-sin-13252-legacy-54151ecom-new</t>
  </si>
  <si>
    <t>https://www.gsa.gov/technology/technology-purchasing-programs/it-schedule-70/sins-and-solutions-we-offer/health-it-services-sin-13256</t>
  </si>
  <si>
    <t>https://www.gsa.gov/technology/it-contract-vehicles-and-purchasing-programs/multiple-award-schedule-it/it-professional-services</t>
  </si>
  <si>
    <t>IT Services --- Multiple Award Schedule (MAS) - State/Local</t>
  </si>
  <si>
    <t>https://www.gsa.gov/about-us/newsroom/news-releases/gsa-awards-newpay-bpa-for-softwareasaservice-for-payroll-and-work-schedule-and-leave-management</t>
  </si>
  <si>
    <t>$2.5B</t>
  </si>
  <si>
    <t>S70 State/Local Programs --- Multiple Award Schedule (MAS) - State/Local</t>
  </si>
  <si>
    <t>https://www.gsa.gov/cooperativepurchasing</t>
  </si>
  <si>
    <t>(877) 446-IT70 (4870)</t>
  </si>
  <si>
    <t>it.center@gsa.gov</t>
  </si>
  <si>
    <t>Following Part 8.4 is strongly recommended but not mandatory</t>
  </si>
  <si>
    <t>https://www.gsa.gov/1122program</t>
  </si>
  <si>
    <t>https://www.gsa.gov/disasterrecovery</t>
  </si>
  <si>
    <t>Security --- Multiple Award Schedule (MAS) - Federal</t>
  </si>
  <si>
    <t>https://www.gsa.gov/technology/it-contract-vehicles-and-purchasing-programs/multiple-award-schedule-it/highly-adaptive-cybersecurity-services</t>
  </si>
  <si>
    <t>https://www.gsa.gov/technology/it-contract-vehicles-and-purchasing-programs/multiple-award-schedule-it/hspd12-product-and-service-components</t>
  </si>
  <si>
    <t>https://www.gsa.gov/technology/it-contract-vehicles-and-purchasing-programs/multiple-award-schedule-it/identity-credentialing-and-access-management</t>
  </si>
  <si>
    <t>https://www.gsa.gov/technology/it-contract-vehicles-and-purchasing-programs/multiple-award-schedule-it/pki-shared-service-providers-program</t>
  </si>
  <si>
    <t>Security --- Multiple Award Schedule (MAS) - State/Local</t>
  </si>
  <si>
    <t>Security --- Shared Services</t>
  </si>
  <si>
    <t>https://www.gsa.gov/technology/it-contract-vehicles-and-purchasing-programs/federal-credentialing-services</t>
  </si>
  <si>
    <t>(877) 572-4773</t>
  </si>
  <si>
    <t>hspd12@gsa.gov</t>
  </si>
  <si>
    <t>Software --- Multiple Award Schedule (MAS) - Federal</t>
  </si>
  <si>
    <t>https://www.gsa.gov/technology/technology-purchasing-programs/software-purchase-agreements-formerly-smartbuy</t>
  </si>
  <si>
    <t>https://www.gsa.gov/technology/it-contract-vehicles-and-purchasing-programs/multiple-award-schedule-it/software-licenses</t>
  </si>
  <si>
    <t>https://www.gsa.gov/technology/it-contract-vehicles-and-purchasing-programs/multiple-award-schedule-it/software-maintenance-services</t>
  </si>
  <si>
    <t>Software --- Multiple Award Schedule (MAS) - State/Local</t>
  </si>
  <si>
    <t>Telecom --- Multiple Award Schedule (MAS) - Federal</t>
  </si>
  <si>
    <t>https://www.gsa.gov/technology/it-contract-vehicles-and-purchasing-programs/multiple-award-schedule-it/wireless-mobility-solutions</t>
  </si>
  <si>
    <t>Telecom --- Multiple Award Schedule (MAS) - State/Local</t>
  </si>
  <si>
    <t>Telecom --- National</t>
  </si>
  <si>
    <t>https://www.gsa.gov/technology/it-contract-vehicles-and-purchasing-programs/cs3</t>
  </si>
  <si>
    <t>GSA National Customer Support Center</t>
  </si>
  <si>
    <t>$2.5 billion</t>
  </si>
  <si>
    <t>Part 16.505 and Part 15.4</t>
  </si>
  <si>
    <t>2% of total invoice amount</t>
  </si>
  <si>
    <t>https://www.gsa.gov/eis</t>
  </si>
  <si>
    <t>Part 16.505</t>
  </si>
  <si>
    <t>4.75% of total invoice amount.</t>
  </si>
  <si>
    <t>https://www.gsa.gov/portal/category/25313</t>
  </si>
  <si>
    <t>Marilyn Wilson</t>
  </si>
  <si>
    <t>(703) 306-6710</t>
  </si>
  <si>
    <t>marilyn.wilson@gsa.gov</t>
  </si>
  <si>
    <t>Vary based on Individual Local Services Acquisitions</t>
  </si>
  <si>
    <t>https://www.gsa.gov/technology/it-contract-vehicles-and-purchasing-programs/telecommunications-and-network-services/networx/networx-industry-partners</t>
  </si>
  <si>
    <t>Networx Helpdesk</t>
  </si>
  <si>
    <t>(866) 472-0274</t>
  </si>
  <si>
    <t>networx.support@gsa.gov</t>
  </si>
  <si>
    <t>$20.1 billion</t>
  </si>
  <si>
    <t>Not Applicable (7% GSA management service fee included in all CLIN prices).</t>
  </si>
  <si>
    <t>$48.1 billion</t>
  </si>
  <si>
    <t>Telecom --- Regional Local Telecom</t>
  </si>
  <si>
    <t>https://www.gsa.gov/portal/content/101700</t>
  </si>
  <si>
    <t>Christian Williams</t>
  </si>
  <si>
    <t>(202) 205-2760</t>
  </si>
  <si>
    <t>christian.williams@gsa.gov</t>
  </si>
  <si>
    <t>https://www.gsa.gov/portal/category/22251</t>
  </si>
  <si>
    <t>https://www.gsa.gov/portal/category/22277</t>
  </si>
  <si>
    <t>Phillip Prestipino</t>
  </si>
  <si>
    <t>(215) 446-5825</t>
  </si>
  <si>
    <t>phillip.prestipino@gsa.gov</t>
  </si>
  <si>
    <t>https://www.gsa.gov/portal/content/102181</t>
  </si>
  <si>
    <t>Bridget Williams</t>
  </si>
  <si>
    <t>(404) 331-0695</t>
  </si>
  <si>
    <t>bridget.williams@gsa.gov</t>
  </si>
  <si>
    <t>https://www.gsa.gov/portal/category/22306</t>
  </si>
  <si>
    <t>Gayle Dybel</t>
  </si>
  <si>
    <t>(312) 886-3806</t>
  </si>
  <si>
    <t>gayle.dybel@gsa.gov</t>
  </si>
  <si>
    <t>https://www.gsa.gov/portal/content/101440</t>
  </si>
  <si>
    <t>Heartland Region Network Services</t>
  </si>
  <si>
    <t>(888) 472-9711</t>
  </si>
  <si>
    <t>gsa.care@gsa.gov</t>
  </si>
  <si>
    <t>https://www.gsa.gov/portal/category/21489</t>
  </si>
  <si>
    <t>Sylvia Hernandez</t>
  </si>
  <si>
    <t>(817) 850-8400</t>
  </si>
  <si>
    <t>sylvia.hernandez@gsa.gov</t>
  </si>
  <si>
    <t>https://www.gsa.gov/portal/content/102032</t>
  </si>
  <si>
    <t>Region 8 Network Services - Main Line</t>
  </si>
  <si>
    <t>(303) 236-R8NS</t>
  </si>
  <si>
    <t>r8ns@gsa.gov</t>
  </si>
  <si>
    <t>https://www.gsa.gov/portal/content/101438</t>
  </si>
  <si>
    <t>Pacific Rim Region (9) Customer Service</t>
  </si>
  <si>
    <t>(877) 836-4859</t>
  </si>
  <si>
    <t>ncsccustomer.service@gsa.gov</t>
  </si>
  <si>
    <t>https://www.gsa.gov/portal/content/102091</t>
  </si>
  <si>
    <t>Leesa Sippel</t>
  </si>
  <si>
    <t>(253) 931-7707</t>
  </si>
  <si>
    <t>leesa.sippel@gsa.gov</t>
  </si>
  <si>
    <t>https://www.gsa.gov/portal/content/105087</t>
  </si>
  <si>
    <t>Tina LeBlanc</t>
  </si>
  <si>
    <t>(202) 260-4948</t>
  </si>
  <si>
    <t>tina.leblanc@gsa.gov</t>
  </si>
  <si>
    <t>Varies per contract</t>
  </si>
  <si>
    <t>Check with WITS Contract Office</t>
  </si>
  <si>
    <t>Question</t>
  </si>
  <si>
    <t>Answer</t>
  </si>
  <si>
    <t>Socioeconomic Objectives</t>
  </si>
  <si>
    <t>Start Date</t>
  </si>
  <si>
    <t xml:space="preserve">I have a definite start date and end date. </t>
  </si>
  <si>
    <t>Varies</t>
  </si>
  <si>
    <t>Expired</t>
  </si>
  <si>
    <t>Cooperative Purchasing Program</t>
  </si>
  <si>
    <t>Counter Drug Program</t>
  </si>
  <si>
    <t>Disaster Recovery Program</t>
  </si>
  <si>
    <t>Cooperative Agency Partnership (Risk Management-DHS, COMSATCOM-DOD, Etc.)</t>
  </si>
  <si>
    <t>https://www.gsa.gov/technology/it-contract-vehicles-and-purchasing-programs/multiple-award-schedule-it/cdm-tools</t>
  </si>
  <si>
    <t>https://www.gsa.gov/technology/it-contract-vehicles-and-purchasing-programs/multiple-award-schedule-it/cloud-and-cloud-related-it-services</t>
  </si>
  <si>
    <t>https://www.gsa.gov/technology/it-contract-vehicles-and-purchasing-programs/multiple-award-schedule-it/comsatcom</t>
  </si>
  <si>
    <t>https://www.gsa.gov/technology/it-contract-vehicles-and-purchasing-programs/multiple-award-schedule-it/ecommerce-and-subscription-services</t>
  </si>
  <si>
    <t>https://www.gsa.gov/technology/it-contract-vehicles-and-purchasing-programs/multiple-award-schedule-it/earth-observation-solutions</t>
  </si>
  <si>
    <t>https://www.gsa.gov/technology/it-contract-vehicles-and-purchasing-programs/multiple-award-schedule-it/it-training</t>
  </si>
  <si>
    <t>https://www.gsa.gov/technology/it-contract-vehicles-and-purchasing-programs/multiple-award-schedule-it/equipment-maintenance-repair-services-and-parts</t>
  </si>
  <si>
    <t>Region 1 (New England)</t>
  </si>
  <si>
    <t>Region 2 (Northeast and Caribbean)</t>
  </si>
  <si>
    <t>Region 3 (Mid-Atlantic)</t>
  </si>
  <si>
    <t>Region 4 (Southeast Sunbelt)</t>
  </si>
  <si>
    <t>Region 5 (Great Lakes)</t>
  </si>
  <si>
    <t>Region 6 (Heartland)</t>
  </si>
  <si>
    <t>Region 7 (Greater Southwest)</t>
  </si>
  <si>
    <t>Region 8 (Rocky Mountain)</t>
  </si>
  <si>
    <t>Region 9 (Pacific Rim)</t>
  </si>
  <si>
    <t>Region 10 (Northwest and Arctic)</t>
  </si>
  <si>
    <t>Region 11 (National Capital Region)</t>
  </si>
  <si>
    <t>Across Continental United States (CONUS),Global Coverage,Region 1 (New England),Region 2 (Northeast and Carribean),Region 3 (Mid-Atlantic),Region 4 (Southeast Sunbelt),Region 5 (Great Lakes),Region 6 (Heartland),Region 7 (Greater Southwest),Region 8 (Rocky Mountain),Region 9 (Pacific Rim),Region 10 (Northwest and Arctic),Region 11 (National Capital Region)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</si>
</sst>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color rgb="FF000000"/>
      <name val="Arial"/>
      <scheme val="minor"/>
    </font>
    <font>
      <b/>
      <sz val="10"/>
      <color rgb="FF000000"/>
      <name val="Arial"/>
      <family val="2"/>
      <scheme val="minor"/>
    </font>
    <font>
      <b/>
      <sz val="10"/>
      <color rgb="FFFFFFFF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sz val="10"/>
      <color rgb="FFFFFFFF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u/>
      <sz val="10"/>
      <color rgb="FF0000FF"/>
      <name val="Arial"/>
      <family val="2"/>
    </font>
    <font>
      <sz val="9"/>
      <color theme="1"/>
      <name val="Arial"/>
      <family val="2"/>
      <scheme val="minor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sz val="10"/>
      <color rgb="FF9FC5E8"/>
      <name val="Arial"/>
      <family val="2"/>
      <scheme val="minor"/>
    </font>
    <font>
      <sz val="10"/>
      <color theme="0"/>
      <name val="Arial"/>
      <family val="2"/>
      <scheme val="minor"/>
    </font>
    <font>
      <u/>
      <sz val="10"/>
      <color theme="10"/>
      <name val="Arial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FC5E8"/>
        <bgColor rgb="FF9FC5E8"/>
      </patternFill>
    </fill>
    <fill>
      <patternFill patternType="solid">
        <fgColor rgb="FF0B5394"/>
        <bgColor rgb="FF0B5394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39">
    <xf numFmtId="0" fontId="0" fillId="0" borderId="0" xfId="0"/>
    <xf numFmtId="0" fontId="1" fillId="2" borderId="0" xfId="0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3" fillId="3" borderId="0" xfId="0" applyFont="1" applyFill="1"/>
    <xf numFmtId="0" fontId="3" fillId="0" borderId="0" xfId="0" applyFont="1"/>
    <xf numFmtId="0" fontId="1" fillId="2" borderId="0" xfId="0" applyFont="1" applyFill="1"/>
    <xf numFmtId="0" fontId="4" fillId="0" borderId="0" xfId="0" applyFont="1"/>
    <xf numFmtId="0" fontId="1" fillId="0" borderId="0" xfId="0" applyFont="1"/>
    <xf numFmtId="0" fontId="3" fillId="2" borderId="0" xfId="0" applyFont="1" applyFill="1"/>
    <xf numFmtId="0" fontId="2" fillId="3" borderId="0" xfId="0" applyFont="1" applyFill="1"/>
    <xf numFmtId="0" fontId="5" fillId="3" borderId="0" xfId="0" applyFont="1" applyFill="1"/>
    <xf numFmtId="0" fontId="1" fillId="4" borderId="0" xfId="0" applyFont="1" applyFill="1"/>
    <xf numFmtId="0" fontId="3" fillId="4" borderId="0" xfId="0" applyFont="1" applyFill="1"/>
    <xf numFmtId="0" fontId="5" fillId="0" borderId="0" xfId="0" applyFont="1"/>
    <xf numFmtId="0" fontId="5" fillId="4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0" borderId="0" xfId="0" applyFont="1"/>
    <xf numFmtId="0" fontId="7" fillId="0" borderId="0" xfId="0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6" fillId="5" borderId="0" xfId="0" applyFont="1" applyFill="1"/>
    <xf numFmtId="0" fontId="6" fillId="6" borderId="0" xfId="0" applyFont="1" applyFill="1"/>
    <xf numFmtId="0" fontId="6" fillId="7" borderId="0" xfId="0" applyFont="1" applyFill="1"/>
    <xf numFmtId="0" fontId="11" fillId="0" borderId="0" xfId="0" applyFont="1"/>
    <xf numFmtId="14" fontId="6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right"/>
    </xf>
    <xf numFmtId="0" fontId="13" fillId="2" borderId="0" xfId="0" applyFont="1" applyFill="1"/>
    <xf numFmtId="0" fontId="14" fillId="0" borderId="0" xfId="0" applyFont="1"/>
    <xf numFmtId="0" fontId="15" fillId="0" borderId="0" xfId="1"/>
    <xf numFmtId="0" fontId="9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>
      <alignment horizontal="center"/>
    </xf>
    <xf numFmtId="0" fontId="2" fillId="3" borderId="0" xfId="0" applyFont="1" applyFill="1"/>
    <xf numFmtId="0" fontId="0" fillId="0" borderId="0" xfId="0"/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theme="6"/>
        </patternFill>
      </fill>
    </dxf>
    <dxf>
      <font>
        <b/>
        <color rgb="FF000000"/>
      </font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colors>
    <mruColors>
      <color rgb="FF9FC5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06/relationships/rdRichValueTypes" Target="richData/rdRichValueTypes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microsoft.com/office/2017/06/relationships/rdRichValue" Target="richData/rdrichvalue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1">
    <v>13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sa.gov/technology/it-contract-vehicles-and-purchasing-programs/multiple-award-schedule-it/purchasing-of-new-electronic-equipment" TargetMode="External"/><Relationship Id="rId18" Type="http://schemas.openxmlformats.org/officeDocument/2006/relationships/hyperlink" Target="https://hallways.cap.gsa.gov/app/" TargetMode="External"/><Relationship Id="rId26" Type="http://schemas.openxmlformats.org/officeDocument/2006/relationships/hyperlink" Target="https://www.gsa.gov/cooperativepurchasing" TargetMode="External"/><Relationship Id="rId39" Type="http://schemas.openxmlformats.org/officeDocument/2006/relationships/hyperlink" Target="https://www.gsa.gov/technology/technology-purchasing-programs/software-purchase-agreements-formerly-smartbuy" TargetMode="External"/><Relationship Id="rId21" Type="http://schemas.openxmlformats.org/officeDocument/2006/relationships/hyperlink" Target="https://www.gsa.gov/technology/technology-purchasing-programs/it-schedule-70/sins-and-solutions-we-offer/health-it-services-sin-13256" TargetMode="External"/><Relationship Id="rId34" Type="http://schemas.openxmlformats.org/officeDocument/2006/relationships/hyperlink" Target="https://www.gsa.gov/technology/it-contract-vehicles-and-purchasing-programs/multiple-award-schedule-it/highly-adaptive-cybersecurity-services" TargetMode="External"/><Relationship Id="rId42" Type="http://schemas.openxmlformats.org/officeDocument/2006/relationships/hyperlink" Target="https://www.gsa.gov/technology/technology-purchasing-programs/software-purchase-agreements-formerly-smartbuy" TargetMode="External"/><Relationship Id="rId47" Type="http://schemas.openxmlformats.org/officeDocument/2006/relationships/hyperlink" Target="https://www.gsa.gov/eis" TargetMode="External"/><Relationship Id="rId50" Type="http://schemas.openxmlformats.org/officeDocument/2006/relationships/hyperlink" Target="https://www.gsa.gov/technology/it-contract-vehicles-and-purchasing-programs/telecommunications-and-network-services/networx/networx-industry-partners" TargetMode="External"/><Relationship Id="rId55" Type="http://schemas.openxmlformats.org/officeDocument/2006/relationships/hyperlink" Target="https://www.gsa.gov/portal/category/22306" TargetMode="External"/><Relationship Id="rId63" Type="http://schemas.openxmlformats.org/officeDocument/2006/relationships/hyperlink" Target="https://www.gsa.gov/technology/it-contract-vehicles-and-purchasing-programs/multiple-award-schedule-it/cloud-and-cloud-related-it-services" TargetMode="External"/><Relationship Id="rId7" Type="http://schemas.openxmlformats.org/officeDocument/2006/relationships/hyperlink" Target="https://www.gsa.gov/technology/it-contract-vehicles-and-purchasing-programs/multiple-award-schedule-it/purchasing-of-new-electronic-equipment" TargetMode="External"/><Relationship Id="rId2" Type="http://schemas.openxmlformats.org/officeDocument/2006/relationships/hyperlink" Target="https://www.gsa.gov/2git" TargetMode="External"/><Relationship Id="rId16" Type="http://schemas.openxmlformats.org/officeDocument/2006/relationships/hyperlink" Target="https://www.gsa.gov/polaris" TargetMode="External"/><Relationship Id="rId29" Type="http://schemas.openxmlformats.org/officeDocument/2006/relationships/hyperlink" Target="https://www.gsa.gov/technology/it-contract-vehicles-and-purchasing-programs/multiple-award-schedule-it/cdm-tools" TargetMode="External"/><Relationship Id="rId11" Type="http://schemas.openxmlformats.org/officeDocument/2006/relationships/hyperlink" Target="https://www.gsaadvantage.gov/advantage/department/AdvSelect.do" TargetMode="External"/><Relationship Id="rId24" Type="http://schemas.openxmlformats.org/officeDocument/2006/relationships/hyperlink" Target="https://www.gsa.gov/technology/technology-purchasing-programs/it-schedule-70/sins-and-solutions-we-offer/health-it-services-sin-13256" TargetMode="External"/><Relationship Id="rId32" Type="http://schemas.openxmlformats.org/officeDocument/2006/relationships/hyperlink" Target="https://www.gsa.gov/technology/it-contract-vehicles-and-purchasing-programs/multiple-award-schedule-it/identity-credentialing-and-access-management" TargetMode="External"/><Relationship Id="rId37" Type="http://schemas.openxmlformats.org/officeDocument/2006/relationships/hyperlink" Target="https://www.gsa.gov/technology/it-contract-vehicles-and-purchasing-programs/multiple-award-schedule-it/pki-shared-service-providers-program" TargetMode="External"/><Relationship Id="rId40" Type="http://schemas.openxmlformats.org/officeDocument/2006/relationships/hyperlink" Target="https://www.gsa.gov/technology/it-contract-vehicles-and-purchasing-programs/multiple-award-schedule-it/software-licenses" TargetMode="External"/><Relationship Id="rId45" Type="http://schemas.openxmlformats.org/officeDocument/2006/relationships/hyperlink" Target="https://www.gsa.gov/technology/it-contract-vehicles-and-purchasing-programs/multiple-award-schedule-it/wireless-mobility-solutions" TargetMode="External"/><Relationship Id="rId53" Type="http://schemas.openxmlformats.org/officeDocument/2006/relationships/hyperlink" Target="https://www.gsa.gov/portal/category/22277" TargetMode="External"/><Relationship Id="rId58" Type="http://schemas.openxmlformats.org/officeDocument/2006/relationships/hyperlink" Target="https://www.gsa.gov/portal/content/102032" TargetMode="External"/><Relationship Id="rId5" Type="http://schemas.openxmlformats.org/officeDocument/2006/relationships/hyperlink" Target="https://www.gsaadvantage.gov/advantage/department/AdvSelect.do" TargetMode="External"/><Relationship Id="rId61" Type="http://schemas.openxmlformats.org/officeDocument/2006/relationships/hyperlink" Target="https://www.gsa.gov/portal/content/105087" TargetMode="External"/><Relationship Id="rId19" Type="http://schemas.openxmlformats.org/officeDocument/2006/relationships/hyperlink" Target="https://www.gsa.gov/technology/technology-purchasing-programs/it-schedule-70/sins-and-solutions-we-offer/health-it-services-sin-13256" TargetMode="External"/><Relationship Id="rId14" Type="http://schemas.openxmlformats.org/officeDocument/2006/relationships/hyperlink" Target="https://www.gsa.gov/starsiii" TargetMode="External"/><Relationship Id="rId22" Type="http://schemas.openxmlformats.org/officeDocument/2006/relationships/hyperlink" Target="https://www.gsa.gov/about-us/newsroom/news-releases/gsa-awards-newpay-bpa-for-softwareasaservice-for-payroll-and-work-schedule-and-leave-management" TargetMode="External"/><Relationship Id="rId27" Type="http://schemas.openxmlformats.org/officeDocument/2006/relationships/hyperlink" Target="https://www.gsa.gov/1122program" TargetMode="External"/><Relationship Id="rId30" Type="http://schemas.openxmlformats.org/officeDocument/2006/relationships/hyperlink" Target="https://www.gsa.gov/technology/it-contract-vehicles-and-purchasing-programs/multiple-award-schedule-it/highly-adaptive-cybersecurity-services" TargetMode="External"/><Relationship Id="rId35" Type="http://schemas.openxmlformats.org/officeDocument/2006/relationships/hyperlink" Target="https://www.gsa.gov/technology/it-contract-vehicles-and-purchasing-programs/multiple-award-schedule-it/hspd12-product-and-service-components" TargetMode="External"/><Relationship Id="rId43" Type="http://schemas.openxmlformats.org/officeDocument/2006/relationships/hyperlink" Target="https://www.gsa.gov/technology/it-contract-vehicles-and-purchasing-programs/multiple-award-schedule-it/software-licenses" TargetMode="External"/><Relationship Id="rId48" Type="http://schemas.openxmlformats.org/officeDocument/2006/relationships/hyperlink" Target="https://www.gsa.gov/portal/category/25313" TargetMode="External"/><Relationship Id="rId56" Type="http://schemas.openxmlformats.org/officeDocument/2006/relationships/hyperlink" Target="https://www.gsa.gov/portal/content/101440" TargetMode="External"/><Relationship Id="rId64" Type="http://schemas.openxmlformats.org/officeDocument/2006/relationships/hyperlink" Target="https://www.gsa.gov/technology/it-contract-vehicles-and-purchasing-programs/multiple-award-schedule-it/it-training" TargetMode="External"/><Relationship Id="rId8" Type="http://schemas.openxmlformats.org/officeDocument/2006/relationships/hyperlink" Target="https://www.gsa.gov/2git" TargetMode="External"/><Relationship Id="rId51" Type="http://schemas.openxmlformats.org/officeDocument/2006/relationships/hyperlink" Target="https://www.gsa.gov/portal/content/101700" TargetMode="External"/><Relationship Id="rId3" Type="http://schemas.openxmlformats.org/officeDocument/2006/relationships/hyperlink" Target="https://www.gsa.gov/technology/it-contract-vehicles-and-purchasing-programs/multiple-award-schedule-it/laptops-and-desktops-bpa" TargetMode="External"/><Relationship Id="rId12" Type="http://schemas.openxmlformats.org/officeDocument/2006/relationships/hyperlink" Target="https://www.gsa.gov/technology/it-contract-vehicles-and-purchasing-programs/multiple-award-schedule-it/leasing-of-new-electronic-equipment" TargetMode="External"/><Relationship Id="rId17" Type="http://schemas.openxmlformats.org/officeDocument/2006/relationships/hyperlink" Target="https://www.gsa.gov/vets2" TargetMode="External"/><Relationship Id="rId25" Type="http://schemas.openxmlformats.org/officeDocument/2006/relationships/hyperlink" Target="https://www.gsa.gov/about-us/newsroom/news-releases/gsa-awards-newpay-bpa-for-softwareasaservice-for-payroll-and-work-schedule-and-leave-management" TargetMode="External"/><Relationship Id="rId33" Type="http://schemas.openxmlformats.org/officeDocument/2006/relationships/hyperlink" Target="https://www.gsa.gov/technology/it-contract-vehicles-and-purchasing-programs/multiple-award-schedule-it/pki-shared-service-providers-program" TargetMode="External"/><Relationship Id="rId38" Type="http://schemas.openxmlformats.org/officeDocument/2006/relationships/hyperlink" Target="https://www.gsa.gov/technology/it-contract-vehicles-and-purchasing-programs/federal-credentialing-services" TargetMode="External"/><Relationship Id="rId46" Type="http://schemas.openxmlformats.org/officeDocument/2006/relationships/hyperlink" Target="https://www.gsa.gov/technology/it-contract-vehicles-and-purchasing-programs/multiple-award-schedule-it/wireless-mobility-solutions" TargetMode="External"/><Relationship Id="rId59" Type="http://schemas.openxmlformats.org/officeDocument/2006/relationships/hyperlink" Target="https://www.gsa.gov/portal/content/101438" TargetMode="External"/><Relationship Id="rId20" Type="http://schemas.openxmlformats.org/officeDocument/2006/relationships/hyperlink" Target="https://www.gsa.gov/technology/technology-purchasing-programs/it-schedule-70/sins-and-solutions-we-offer/electronic-commerce-sin-13252-legacy-54151ecom-new" TargetMode="External"/><Relationship Id="rId41" Type="http://schemas.openxmlformats.org/officeDocument/2006/relationships/hyperlink" Target="https://www.gsa.gov/technology/it-contract-vehicles-and-purchasing-programs/multiple-award-schedule-it/software-maintenance-services" TargetMode="External"/><Relationship Id="rId54" Type="http://schemas.openxmlformats.org/officeDocument/2006/relationships/hyperlink" Target="https://www.gsa.gov/portal/content/102181" TargetMode="External"/><Relationship Id="rId62" Type="http://schemas.openxmlformats.org/officeDocument/2006/relationships/hyperlink" Target="https://www.gsa.gov/technology/it-contract-vehicles-and-purchasing-programs/multiple-award-schedule-it/cdm-tools" TargetMode="External"/><Relationship Id="rId1" Type="http://schemas.openxmlformats.org/officeDocument/2006/relationships/hyperlink" Target="https://aas.gsa.gov/" TargetMode="External"/><Relationship Id="rId6" Type="http://schemas.openxmlformats.org/officeDocument/2006/relationships/hyperlink" Target="https://www.gsa.gov/technology/it-contract-vehicles-and-purchasing-programs/multiple-award-schedule-it/leasing-of-new-electronic-equipment" TargetMode="External"/><Relationship Id="rId15" Type="http://schemas.openxmlformats.org/officeDocument/2006/relationships/hyperlink" Target="https://www.gsa.gov/alliant2" TargetMode="External"/><Relationship Id="rId23" Type="http://schemas.openxmlformats.org/officeDocument/2006/relationships/hyperlink" Target="https://www.gsa.gov/technology/technology-purchasing-programs/it-schedule-70/sins-and-solutions-we-offer/electronic-commerce-sin-13252-legacy-54151ecom-new" TargetMode="External"/><Relationship Id="rId28" Type="http://schemas.openxmlformats.org/officeDocument/2006/relationships/hyperlink" Target="https://www.gsa.gov/disasterrecovery" TargetMode="External"/><Relationship Id="rId36" Type="http://schemas.openxmlformats.org/officeDocument/2006/relationships/hyperlink" Target="https://www.gsa.gov/technology/it-contract-vehicles-and-purchasing-programs/multiple-award-schedule-it/identity-credentialing-and-access-management" TargetMode="External"/><Relationship Id="rId49" Type="http://schemas.openxmlformats.org/officeDocument/2006/relationships/hyperlink" Target="https://www.gsa.gov/technology/it-contract-vehicles-and-purchasing-programs/telecommunications-and-network-services/networx/networx-industry-partners" TargetMode="External"/><Relationship Id="rId57" Type="http://schemas.openxmlformats.org/officeDocument/2006/relationships/hyperlink" Target="https://www.gsa.gov/portal/category/21489" TargetMode="External"/><Relationship Id="rId10" Type="http://schemas.openxmlformats.org/officeDocument/2006/relationships/hyperlink" Target="https://www.gsaadvantage.gov/advantage/department/AdvSelect.do" TargetMode="External"/><Relationship Id="rId31" Type="http://schemas.openxmlformats.org/officeDocument/2006/relationships/hyperlink" Target="https://www.gsa.gov/technology/it-contract-vehicles-and-purchasing-programs/multiple-award-schedule-it/hspd12-product-and-service-components" TargetMode="External"/><Relationship Id="rId44" Type="http://schemas.openxmlformats.org/officeDocument/2006/relationships/hyperlink" Target="https://www.gsa.gov/technology/it-contract-vehicles-and-purchasing-programs/multiple-award-schedule-it/software-maintenance-services" TargetMode="External"/><Relationship Id="rId52" Type="http://schemas.openxmlformats.org/officeDocument/2006/relationships/hyperlink" Target="https://www.gsa.gov/portal/category/22251" TargetMode="External"/><Relationship Id="rId60" Type="http://schemas.openxmlformats.org/officeDocument/2006/relationships/hyperlink" Target="https://www.gsa.gov/portal/content/102091" TargetMode="External"/><Relationship Id="rId4" Type="http://schemas.openxmlformats.org/officeDocument/2006/relationships/hyperlink" Target="https://www.gsaadvantage.gov/advantage/department/AdvSelect.do" TargetMode="External"/><Relationship Id="rId9" Type="http://schemas.openxmlformats.org/officeDocument/2006/relationships/hyperlink" Target="https://www.gsa.gov/technology/it-contract-vehicles-and-purchasing-programs/multiple-award-schedule-it/laptops-and-desktops-bp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21"/>
  <sheetViews>
    <sheetView showGridLines="0" tabSelected="1" workbookViewId="0">
      <pane ySplit="1" topLeftCell="A2" activePane="bottomLeft" state="frozen"/>
      <selection pane="bottomLeft" activeCell="C6" sqref="C6"/>
    </sheetView>
  </sheetViews>
  <sheetFormatPr defaultColWidth="12.5703125" defaultRowHeight="15.75" customHeight="1" x14ac:dyDescent="0.2"/>
  <cols>
    <col min="1" max="1" width="0.7109375" customWidth="1"/>
    <col min="3" max="3" width="51.85546875" customWidth="1"/>
    <col min="4" max="4" width="44.28515625" customWidth="1"/>
    <col min="5" max="5" width="51.85546875" customWidth="1"/>
    <col min="6" max="6" width="0.7109375" customWidth="1"/>
  </cols>
  <sheetData>
    <row r="1" spans="1:26" ht="15.75" customHeight="1" x14ac:dyDescent="0.2">
      <c r="A1" s="1"/>
      <c r="B1" s="2" t="s">
        <v>0</v>
      </c>
      <c r="C1" s="3"/>
      <c r="D1" s="3"/>
      <c r="E1" s="3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x14ac:dyDescent="0.2">
      <c r="A2" s="6"/>
      <c r="B2" s="7" t="s">
        <v>1</v>
      </c>
      <c r="C2" s="8"/>
      <c r="D2" s="5"/>
      <c r="E2" s="8"/>
      <c r="F2" s="9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3.75" customHeight="1" x14ac:dyDescent="0.2">
      <c r="A3" s="6"/>
      <c r="B3" s="10"/>
      <c r="C3" s="10"/>
      <c r="D3" s="11"/>
      <c r="E3" s="10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customHeight="1" x14ac:dyDescent="0.2">
      <c r="A4" s="6"/>
      <c r="B4" s="12" t="s">
        <v>2</v>
      </c>
      <c r="C4" s="12" t="str">
        <f>IF(C6="Please input","Please input your organization.","Complete, please move on to step 2")</f>
        <v>Please input your organization.</v>
      </c>
      <c r="D4" s="13"/>
      <c r="E4" s="12"/>
      <c r="F4" s="9"/>
      <c r="G4" s="3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.75" customHeight="1" x14ac:dyDescent="0.2">
      <c r="A5" s="6"/>
      <c r="B5" s="8"/>
      <c r="C5" s="5"/>
      <c r="D5" s="8"/>
      <c r="E5" s="8"/>
      <c r="F5" s="9"/>
      <c r="G5" s="3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x14ac:dyDescent="0.2">
      <c r="A6" s="6"/>
      <c r="B6" s="8"/>
      <c r="C6" s="35" t="s">
        <v>14</v>
      </c>
      <c r="D6" s="8"/>
      <c r="E6" s="8"/>
      <c r="F6" s="9"/>
      <c r="G6" s="3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3.75" customHeight="1" x14ac:dyDescent="0.2">
      <c r="A7" s="6"/>
      <c r="B7" s="6"/>
      <c r="C7" s="6"/>
      <c r="D7" s="9"/>
      <c r="E7" s="6"/>
      <c r="F7" s="9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x14ac:dyDescent="0.2">
      <c r="A8" s="6"/>
      <c r="B8" s="12" t="s">
        <v>4</v>
      </c>
      <c r="C8" s="12" t="str">
        <f>IF(C4="Please input your organization.","Please complete step 1",IF(C13="Please input","Please input tier 1.",IF(OR(D14="",D13="Please input",),"Please input tier 2.",IF(OR(E14="",E13="Please input"),"Please input tier 3.","Complete, please move on to step 3."))))</f>
        <v>Please complete step 1</v>
      </c>
      <c r="D8" s="13"/>
      <c r="E8" s="13"/>
      <c r="F8" s="9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.75" customHeight="1" x14ac:dyDescent="0.2">
      <c r="A9" s="9"/>
      <c r="B9" s="5"/>
      <c r="C9" s="8"/>
      <c r="D9" s="5"/>
      <c r="E9" s="5"/>
      <c r="F9" s="9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x14ac:dyDescent="0.2">
      <c r="A10" s="9"/>
      <c r="B10" s="5"/>
      <c r="C10" s="5"/>
      <c r="D10" s="5"/>
      <c r="E10" s="5"/>
      <c r="F10" s="9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x14ac:dyDescent="0.2">
      <c r="A11" s="9"/>
      <c r="B11" s="5"/>
      <c r="C11" s="8" t="s">
        <v>5</v>
      </c>
      <c r="D11" s="8" t="s">
        <v>6</v>
      </c>
      <c r="E11" s="8" t="s">
        <v>7</v>
      </c>
      <c r="F11" s="9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3.75" customHeight="1" x14ac:dyDescent="0.2">
      <c r="A12" s="9"/>
      <c r="B12" s="5"/>
      <c r="C12" s="5"/>
      <c r="D12" s="5"/>
      <c r="E12" s="5"/>
      <c r="F12" s="9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x14ac:dyDescent="0.2">
      <c r="A13" s="9"/>
      <c r="C13" s="35" t="s">
        <v>14</v>
      </c>
      <c r="D13" s="35" t="s">
        <v>14</v>
      </c>
      <c r="E13" s="35" t="s">
        <v>14</v>
      </c>
      <c r="F13" s="9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hidden="1" x14ac:dyDescent="0.2">
      <c r="A14" s="9"/>
      <c r="C14" s="5"/>
      <c r="D14" s="32" t="str">
        <f>_xlfn.IFNA(HLOOKUP(D13,Tier_2_Dropdown_hidden!C2:Z2,1,FALSE),"")</f>
        <v>Please input</v>
      </c>
      <c r="E14" s="14" t="str">
        <f>_xlfn.IFNA(HLOOKUP(E13,Tier_3_Dropdown_hidden!C2:CH2,1,FALSE),"")</f>
        <v>Please input</v>
      </c>
      <c r="F14" s="9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x14ac:dyDescent="0.2">
      <c r="A15" s="9"/>
      <c r="C15" s="5"/>
      <c r="D15" s="32"/>
      <c r="E15" s="14"/>
      <c r="F15" s="9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x14ac:dyDescent="0.2">
      <c r="A16" s="9"/>
      <c r="C16" s="35" t="s">
        <v>14</v>
      </c>
      <c r="D16" s="35" t="s">
        <v>14</v>
      </c>
      <c r="E16" s="35" t="s">
        <v>14</v>
      </c>
      <c r="F16" s="9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hidden="1" x14ac:dyDescent="0.2">
      <c r="A17" s="9"/>
      <c r="C17" s="5"/>
      <c r="D17" s="15" t="str">
        <f>_xlfn.IFNA(HLOOKUP(D16,Tier_2_Dropdown_hidden!C3:Z3,1,FALSE),"")</f>
        <v>Please input</v>
      </c>
      <c r="E17" s="15" t="str">
        <f>_xlfn.IFNA(HLOOKUP(E16,Tier_3_Dropdown_hidden!C3:CH3,1,FALSE),"")</f>
        <v>Please input</v>
      </c>
      <c r="F17" s="9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x14ac:dyDescent="0.2">
      <c r="A18" s="9"/>
      <c r="C18" s="5"/>
      <c r="D18" s="15"/>
      <c r="E18" s="15"/>
      <c r="F18" s="9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x14ac:dyDescent="0.2">
      <c r="A19" s="9"/>
      <c r="C19" s="35" t="s">
        <v>14</v>
      </c>
      <c r="D19" s="35" t="s">
        <v>14</v>
      </c>
      <c r="E19" s="35" t="s">
        <v>14</v>
      </c>
      <c r="F19" s="9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hidden="1" x14ac:dyDescent="0.2">
      <c r="A20" s="9"/>
      <c r="C20" s="5"/>
      <c r="D20" s="14" t="str">
        <f>_xlfn.IFNA(HLOOKUP(D19,Tier_2_Dropdown_hidden!C4:Z4,1,FALSE),"")</f>
        <v>Please input</v>
      </c>
      <c r="E20" s="14" t="str">
        <f>_xlfn.IFNA(HLOOKUP(E19,Tier_3_Dropdown_hidden!C4:CH4,1,FALSE),"")</f>
        <v>Please input</v>
      </c>
      <c r="F20" s="9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x14ac:dyDescent="0.2">
      <c r="A21" s="9"/>
      <c r="C21" s="5"/>
      <c r="D21" s="14"/>
      <c r="E21" s="14"/>
      <c r="F21" s="9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x14ac:dyDescent="0.2">
      <c r="A22" s="9"/>
      <c r="C22" s="35" t="s">
        <v>14</v>
      </c>
      <c r="D22" s="35" t="s">
        <v>14</v>
      </c>
      <c r="E22" s="35" t="s">
        <v>14</v>
      </c>
      <c r="F22" s="9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hidden="1" x14ac:dyDescent="0.2">
      <c r="A23" s="9"/>
      <c r="C23" s="5"/>
      <c r="D23" s="14" t="str">
        <f>_xlfn.IFNA(HLOOKUP(D22,Tier_2_Dropdown_hidden!C5:Z5,1,FALSE),"")</f>
        <v>Please input</v>
      </c>
      <c r="E23" s="14" t="str">
        <f>_xlfn.IFNA(HLOOKUP(E22,Tier_3_Dropdown_hidden!C5:CH5,1,FALSE),"")</f>
        <v>Please input</v>
      </c>
      <c r="F23" s="9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x14ac:dyDescent="0.2">
      <c r="A24" s="9"/>
      <c r="C24" s="5"/>
      <c r="D24" s="14"/>
      <c r="E24" s="14"/>
      <c r="F24" s="9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x14ac:dyDescent="0.2">
      <c r="A25" s="9"/>
      <c r="C25" s="35" t="s">
        <v>14</v>
      </c>
      <c r="D25" s="35" t="s">
        <v>14</v>
      </c>
      <c r="E25" s="35" t="s">
        <v>14</v>
      </c>
      <c r="F25" s="9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.75" hidden="1" customHeight="1" x14ac:dyDescent="0.2">
      <c r="A26" s="9"/>
      <c r="B26" s="9"/>
      <c r="C26" s="9"/>
      <c r="D26" s="31" t="str">
        <f>_xlfn.IFNA(HLOOKUP(D25,Tier_2_Dropdown_hidden!C6:Z6,1,FALSE),"")</f>
        <v>Please input</v>
      </c>
      <c r="E26" s="31" t="str">
        <f>_xlfn.IFNA(HLOOKUP(E25,Tier_3_Dropdown_hidden!C6:CH6,1,FALSE),"")</f>
        <v>Please input</v>
      </c>
      <c r="F26" s="9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.75" customHeight="1" x14ac:dyDescent="0.2">
      <c r="A27" s="9"/>
      <c r="B27" s="9"/>
      <c r="C27" s="9"/>
      <c r="D27" s="31"/>
      <c r="E27" s="31"/>
      <c r="F27" s="9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x14ac:dyDescent="0.2">
      <c r="A28" s="6"/>
      <c r="B28" s="12" t="s">
        <v>15</v>
      </c>
      <c r="C28" s="12" t="str" cm="1">
        <f t="array" ref="C28">IF(
  COUNTIF('1_Prototype_data'!$B$2:$C$1000, "&lt;&gt;"&amp;"") &gt; 1,
  IFERROR(
    INDEX(
      _xlfn._xlws.FILTER(
        Questions!C1:C1000,
        (Questions!A1:A1000 = $C$6) * (Questions!B1:B1000 = ROW() - 27)
      ),
      1
    ),
    ""
  ),
  ""
)</f>
        <v/>
      </c>
      <c r="D28" s="13"/>
      <c r="E28" s="13"/>
      <c r="F28" s="9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.75" customHeight="1" x14ac:dyDescent="0.2">
      <c r="A29" s="9"/>
      <c r="B29" s="5"/>
      <c r="C29" s="5"/>
      <c r="D29" s="5"/>
      <c r="E29" s="5"/>
      <c r="F29" s="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x14ac:dyDescent="0.2">
      <c r="A30" s="9"/>
      <c r="B30" s="5"/>
      <c r="C30" s="35" t="s">
        <v>14</v>
      </c>
      <c r="D30" s="5"/>
      <c r="E30" s="5"/>
      <c r="F30" s="9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3.75" customHeight="1" x14ac:dyDescent="0.2">
      <c r="A31" s="9"/>
      <c r="B31" s="16"/>
      <c r="C31" s="16"/>
      <c r="D31" s="16"/>
      <c r="E31" s="16"/>
      <c r="F31" s="9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x14ac:dyDescent="0.2">
      <c r="A32" s="6"/>
      <c r="B32" s="12" t="s">
        <v>17</v>
      </c>
      <c r="C32" s="12" t="str" cm="1">
        <f t="array" ref="C32">IF(
  COUNTIF('1_Prototype_data'!$B$2:$C$1000, "&lt;&gt;"&amp;"") &gt; 1,
  IFERROR(
    INDEX(
      _xlfn._xlws.FILTER(
        Questions!C1:C1000,
        (Questions!A1:A1000 = $C$6) * (Questions!B1:B1000 = ROW() - 30)
      ),
      1
    ),
    ""
  ),
  ""
)</f>
        <v/>
      </c>
      <c r="D32" s="13"/>
      <c r="E32" s="13"/>
      <c r="F32" s="9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3.75" customHeight="1" x14ac:dyDescent="0.2">
      <c r="A33" s="9"/>
      <c r="B33" s="5"/>
      <c r="C33" s="5"/>
      <c r="D33" s="5"/>
      <c r="E33" s="5"/>
      <c r="F33" s="9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x14ac:dyDescent="0.2">
      <c r="A34" s="9"/>
      <c r="B34" s="5"/>
      <c r="C34" s="35" t="s">
        <v>14</v>
      </c>
      <c r="D34" s="5"/>
      <c r="E34" s="5"/>
      <c r="F34" s="9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3.75" customHeight="1" x14ac:dyDescent="0.2">
      <c r="A35" s="9"/>
      <c r="B35" s="9"/>
      <c r="C35" s="9"/>
      <c r="D35" s="9"/>
      <c r="E35" s="9"/>
      <c r="F35" s="9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x14ac:dyDescent="0.2">
      <c r="A36" s="6"/>
      <c r="B36" s="12" t="s">
        <v>19</v>
      </c>
      <c r="C36" s="12" t="str" cm="1">
        <f t="array" ref="C36">IF(
  COUNTIF('1_Prototype_data'!$B$2:$C$1000, "&lt;&gt;"&amp;"") &gt; 1,
  IFERROR(
    INDEX(
      _xlfn._xlws.FILTER(
        Questions!C1:C1000,
        (Questions!A1:A1000 = $C$6) * (Questions!B1:B1000 = ROW() - 33)
      ),
      1
    ),
    ""
  ),
  ""
)</f>
        <v/>
      </c>
      <c r="D36" s="13"/>
      <c r="E36" s="13"/>
      <c r="F36" s="9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3.75" customHeight="1" x14ac:dyDescent="0.2">
      <c r="A37" s="9"/>
      <c r="B37" s="5"/>
      <c r="C37" s="5"/>
      <c r="D37" s="5"/>
      <c r="E37" s="5"/>
      <c r="F37" s="9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x14ac:dyDescent="0.2">
      <c r="A38" s="9"/>
      <c r="B38" s="5"/>
      <c r="C38" s="35" t="s">
        <v>14</v>
      </c>
      <c r="D38" s="5"/>
      <c r="E38" s="5"/>
      <c r="F38" s="9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3.75" customHeight="1" x14ac:dyDescent="0.2">
      <c r="A39" s="9"/>
      <c r="B39" s="9"/>
      <c r="C39" s="9"/>
      <c r="D39" s="9"/>
      <c r="E39" s="9"/>
      <c r="F39" s="9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x14ac:dyDescent="0.2">
      <c r="A40" s="6"/>
      <c r="B40" s="12" t="s">
        <v>21</v>
      </c>
      <c r="C40" s="12" t="str" cm="1">
        <f t="array" ref="C40">IF(
  COUNTIF('1_Prototype_data'!$B$2:$C$1000, "&lt;&gt;"&amp;"") &gt; 1,
  IFERROR(
    INDEX(
      _xlfn._xlws.FILTER(
        Questions!C1:C1000,
        (Questions!A1:A1000 = $C$6) * (Questions!B1:B1000 = ROW() - 36)
      ),
      1
    ),
    ""
  ),
  ""
)</f>
        <v/>
      </c>
      <c r="D40" s="13"/>
      <c r="E40" s="13"/>
      <c r="F40" s="9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3.75" customHeight="1" x14ac:dyDescent="0.2">
      <c r="A41" s="9"/>
      <c r="B41" s="5"/>
      <c r="C41" s="5"/>
      <c r="D41" s="5"/>
      <c r="E41" s="5"/>
      <c r="F41" s="9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x14ac:dyDescent="0.2">
      <c r="A42" s="9"/>
      <c r="B42" s="5"/>
      <c r="C42" s="35" t="s">
        <v>14</v>
      </c>
      <c r="D42" s="5"/>
      <c r="E42" s="5"/>
      <c r="F42" s="9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3.75" customHeight="1" x14ac:dyDescent="0.2">
      <c r="A43" s="9"/>
      <c r="B43" s="9"/>
      <c r="C43" s="9"/>
      <c r="D43" s="9"/>
      <c r="E43" s="9"/>
      <c r="F43" s="9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x14ac:dyDescent="0.2">
      <c r="A44" s="6"/>
      <c r="B44" s="12" t="s">
        <v>22</v>
      </c>
      <c r="C44" s="12" t="str" cm="1">
        <f t="array" ref="C44">IF(
  COUNTIF('1_Prototype_data'!$B$2:$C$1000, "&lt;&gt;"&amp;"") &gt; 1,
  IFERROR(
    INDEX(
      _xlfn._xlws.FILTER(
        Questions!C1:C1000,
        (Questions!A1:A1000 = $C$6) * (Questions!B1:B1000 = ROW() - 39)
      ),
      1
    ),
    ""
  ),
  ""
)</f>
        <v/>
      </c>
      <c r="D44" s="13"/>
      <c r="E44" s="13"/>
      <c r="F44" s="9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3.75" customHeight="1" x14ac:dyDescent="0.2">
      <c r="A45" s="9"/>
      <c r="B45" s="5"/>
      <c r="C45" s="5"/>
      <c r="D45" s="5"/>
      <c r="E45" s="5"/>
      <c r="F45" s="9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x14ac:dyDescent="0.2">
      <c r="A46" s="9"/>
      <c r="B46" s="5"/>
      <c r="C46" s="35" t="s">
        <v>14</v>
      </c>
      <c r="D46" s="5"/>
      <c r="E46" s="5"/>
      <c r="F46" s="9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3.75" customHeight="1" x14ac:dyDescent="0.2">
      <c r="A47" s="9"/>
      <c r="B47" s="9"/>
      <c r="C47" s="9"/>
      <c r="D47" s="9"/>
      <c r="E47" s="9"/>
      <c r="F47" s="9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x14ac:dyDescent="0.2">
      <c r="A48" s="6"/>
      <c r="B48" s="12" t="s">
        <v>24</v>
      </c>
      <c r="C48" s="12" t="str" cm="1">
        <f t="array" ref="C48">IF(
  COUNTIF('1_Prototype_data'!$B$2:$C$1000, "&lt;&gt;"&amp;"") &gt; 1,
  IFERROR(
    INDEX(
      _xlfn._xlws.FILTER(
        Questions!C1:C1000,
        (Questions!A1:A1000 = $C$6) * (Questions!B1:B1000 = ROW() - 42)
      ),
      1
    ),
    ""
  ),
  ""
)</f>
        <v/>
      </c>
      <c r="D48" s="13"/>
      <c r="E48" s="13"/>
      <c r="F48" s="9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3.75" customHeight="1" x14ac:dyDescent="0.2">
      <c r="A49" s="9"/>
      <c r="B49" s="5"/>
      <c r="C49" s="5"/>
      <c r="D49" s="5"/>
      <c r="E49" s="5"/>
      <c r="F49" s="9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x14ac:dyDescent="0.2">
      <c r="A50" s="9"/>
      <c r="B50" s="5"/>
      <c r="C50" s="35" t="s">
        <v>14</v>
      </c>
      <c r="D50" s="5"/>
      <c r="E50" s="5"/>
      <c r="F50" s="9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3.75" customHeight="1" x14ac:dyDescent="0.2">
      <c r="A51" s="9"/>
      <c r="B51" s="9"/>
      <c r="C51" s="9"/>
      <c r="D51" s="9"/>
      <c r="E51" s="9"/>
      <c r="F51" s="9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x14ac:dyDescent="0.2">
      <c r="A52" s="6"/>
      <c r="B52" s="12" t="s">
        <v>25</v>
      </c>
      <c r="C52" s="12" t="str" cm="1">
        <f t="array" ref="C52">IF(
  COUNTIF('1_Prototype_data'!$B$2:$C$1000, "&lt;&gt;"&amp;"") &gt; 1,
  IFERROR(
    INDEX(
      _xlfn._xlws.FILTER(
        Questions!C1:C1000,
        (Questions!A1:A1000 = $C$6) * (Questions!B1:B1000 = ROW() - 45)
      ),
      1
    ),
    ""
  ),
  ""
)</f>
        <v/>
      </c>
      <c r="D52" s="13"/>
      <c r="E52" s="13"/>
      <c r="F52" s="9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3.75" customHeight="1" x14ac:dyDescent="0.2">
      <c r="A53" s="9"/>
      <c r="B53" s="5"/>
      <c r="C53" s="5"/>
      <c r="D53" s="5"/>
      <c r="E53" s="5"/>
      <c r="F53" s="9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x14ac:dyDescent="0.2">
      <c r="A54" s="9"/>
      <c r="B54" s="5"/>
      <c r="C54" s="35" t="s">
        <v>14</v>
      </c>
      <c r="D54" s="5"/>
      <c r="E54" s="5"/>
      <c r="F54" s="9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3.75" customHeight="1" x14ac:dyDescent="0.2">
      <c r="A55" s="9"/>
      <c r="B55" s="9"/>
      <c r="C55" s="9"/>
      <c r="D55" s="9"/>
      <c r="E55" s="9"/>
      <c r="F55" s="9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x14ac:dyDescent="0.2">
      <c r="A56" s="6"/>
      <c r="B56" s="12" t="s">
        <v>27</v>
      </c>
      <c r="C56" s="12" t="str" cm="1">
        <f t="array" ref="C56">IF(
  COUNTIF('1_Prototype_data'!$B$2:$C$1000, "&lt;&gt;"&amp;"") &gt; 1,
  IFERROR(
    INDEX(
      _xlfn._xlws.FILTER(
        Questions!C1:C1000,
        (Questions!A1:A1000 = $C$6) * (Questions!B1:B1000 = ROW() - 48)
      ),
      1
    ),
    ""
  ),
  ""
)</f>
        <v/>
      </c>
      <c r="D56" s="13"/>
      <c r="E56" s="13"/>
      <c r="F56" s="9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3.75" customHeight="1" x14ac:dyDescent="0.2">
      <c r="A57" s="9"/>
      <c r="B57" s="5"/>
      <c r="C57" s="5"/>
      <c r="D57" s="5"/>
      <c r="E57" s="5"/>
      <c r="F57" s="9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x14ac:dyDescent="0.2">
      <c r="A58" s="9"/>
      <c r="B58" s="5"/>
      <c r="C58" s="35" t="s">
        <v>14</v>
      </c>
      <c r="D58" s="5"/>
      <c r="E58" s="5"/>
      <c r="F58" s="9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3.75" customHeight="1" x14ac:dyDescent="0.2">
      <c r="A59" s="9"/>
      <c r="B59" s="9"/>
      <c r="C59" s="9"/>
      <c r="D59" s="9"/>
      <c r="E59" s="9"/>
      <c r="F59" s="9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x14ac:dyDescent="0.2">
      <c r="A60" s="6"/>
      <c r="B60" s="8" t="s">
        <v>29</v>
      </c>
      <c r="C60" s="8" t="str" cm="1">
        <f t="array" ref="C60">IF(
  COUNTIF('1_Prototype_data'!$B$2:$C$1000, "&lt;&gt;"&amp;"") &gt; 1,
  IFERROR(
    INDEX(
      _xlfn._xlws.FILTER(
        Questions!C1:C1000,
        (Questions!A1:A1000 = $C$6) * (Questions!B1:B1000 = ROW() - 51)
      ),
      1
    ),
    ""
  ),
  ""
)</f>
        <v/>
      </c>
      <c r="D60" s="5"/>
      <c r="E60" s="5"/>
      <c r="F60" s="9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3.75" customHeight="1" x14ac:dyDescent="0.2">
      <c r="A61" s="9"/>
      <c r="B61" s="5"/>
      <c r="C61" s="5"/>
      <c r="D61" s="5"/>
      <c r="E61" s="5"/>
      <c r="F61" s="9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x14ac:dyDescent="0.2">
      <c r="A62" s="9"/>
      <c r="B62" s="5"/>
      <c r="C62" s="35" t="s">
        <v>14</v>
      </c>
      <c r="D62" s="5"/>
      <c r="E62" s="5"/>
      <c r="F62" s="9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3.75" customHeight="1" x14ac:dyDescent="0.2">
      <c r="A63" s="9"/>
      <c r="B63" s="9"/>
      <c r="C63" s="9"/>
      <c r="D63" s="9"/>
      <c r="E63" s="9"/>
      <c r="F63" s="9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x14ac:dyDescent="0.2">
      <c r="A64" s="6"/>
      <c r="B64" s="8" t="s">
        <v>31</v>
      </c>
      <c r="C64" s="8" t="str" cm="1">
        <f t="array" ref="C64">IF(
  COUNTIF('1_Prototype_data'!$B$2:$C$1000, "&lt;&gt;"&amp;"") &gt; 1,
  IFERROR(
    INDEX(
      _xlfn._xlws.FILTER(
        Questions!C1:C1000,
        (Questions!A1:A1000 = $C$6) * (Questions!B1:B1000 = ROW() - 54)
      ),
      1
    ),
    ""
  ),
  ""
)</f>
        <v/>
      </c>
      <c r="D64" s="5"/>
      <c r="E64" s="5"/>
      <c r="F64" s="9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3.75" customHeight="1" x14ac:dyDescent="0.2">
      <c r="A65" s="9"/>
      <c r="B65" s="5"/>
      <c r="C65" s="5"/>
      <c r="D65" s="5"/>
      <c r="E65" s="5"/>
      <c r="F65" s="9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x14ac:dyDescent="0.2">
      <c r="A66" s="9"/>
      <c r="B66" s="5"/>
      <c r="C66" s="35" t="s">
        <v>14</v>
      </c>
      <c r="D66" s="5"/>
      <c r="E66" s="5"/>
      <c r="F66" s="9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3.75" customHeight="1" x14ac:dyDescent="0.2">
      <c r="A67" s="9"/>
      <c r="B67" s="9"/>
      <c r="C67" s="9"/>
      <c r="D67" s="9"/>
      <c r="E67" s="9"/>
      <c r="F67" s="9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x14ac:dyDescent="0.2">
      <c r="A68" s="6"/>
      <c r="B68" s="8" t="s">
        <v>33</v>
      </c>
      <c r="C68" s="8" t="str" cm="1">
        <f t="array" ref="C68">IF(
  COUNTIF('1_Prototype_data'!$B$2:$C$1000, "&lt;&gt;"&amp;"") &gt; 1,
  IFERROR(
    INDEX(
      _xlfn._xlws.FILTER(
        Questions!C1:C1000,
        (Questions!A1:A1000 = $C$6) * (Questions!B1:B1000 = ROW() - 57)
      ),
      1
    ),
    ""
  ),
  ""
)</f>
        <v/>
      </c>
      <c r="D68" s="5"/>
      <c r="E68" s="5"/>
      <c r="F68" s="9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3.75" customHeight="1" x14ac:dyDescent="0.2">
      <c r="A69" s="9"/>
      <c r="B69" s="5"/>
      <c r="C69" s="5"/>
      <c r="D69" s="5"/>
      <c r="E69" s="5"/>
      <c r="F69" s="9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x14ac:dyDescent="0.2">
      <c r="A70" s="9"/>
      <c r="B70" s="5"/>
      <c r="C70" s="35" t="s">
        <v>14</v>
      </c>
      <c r="D70" s="5"/>
      <c r="E70" s="5"/>
      <c r="F70" s="9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3.75" customHeight="1" x14ac:dyDescent="0.2">
      <c r="A71" s="9"/>
      <c r="B71" s="9"/>
      <c r="C71" s="9"/>
      <c r="D71" s="9"/>
      <c r="E71" s="9"/>
      <c r="F71" s="9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2.75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2.75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ht="12.75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12.75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ht="12.75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12.75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ht="12.75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12.75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ht="12.75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12.75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ht="12.75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12.75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1:26" ht="12.75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1:26" ht="12.75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1:26" ht="12.75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1:26" ht="12.75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1:26" ht="12.75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spans="1:26" ht="12.75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spans="1:26" ht="12.75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spans="1:26" ht="12.75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spans="1:26" ht="12.75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</sheetData>
  <sheetProtection algorithmName="SHA-512" hashValue="s59oEG74avN9cCqQA6F0JKat75SF+vqyC6e/HJpnResEW/oqNO3h4+Ps320w5bfPvf1fc2MaZF92O1gMUHmsDA==" saltValue="xSciDk4is4hEQP3wywYd3w==" spinCount="100000" sheet="1" objects="1" scenarios="1" selectLockedCells="1"/>
  <mergeCells count="1">
    <mergeCell ref="G4:G6"/>
  </mergeCells>
  <conditionalFormatting sqref="C8">
    <cfRule type="containsText" dxfId="1" priority="1" operator="containsText" text="tier">
      <formula>NOT(ISERROR(SEARCH(("tier"),(C8))))</formula>
    </cfRule>
  </conditionalFormatting>
  <dataValidations count="2">
    <dataValidation type="list" allowBlank="1" showErrorMessage="1" sqref="C6" xr:uid="{00000000-0002-0000-0000-000013000000}">
      <formula1>"Please input,Federal or Tribal Government,State or Local Government"</formula1>
    </dataValidation>
    <dataValidation type="list" allowBlank="1" showInputMessage="1" showErrorMessage="1" sqref="G4:G6" xr:uid="{A2358CCE-A1B2-4FC9-B47D-89397B488B78}">
      <formula1>"ACTIVE, RESET"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ErrorMessage="1" xr:uid="{00000000-0002-0000-0000-000001000000}">
          <x14:formula1>
            <xm:f>Answers!$H$14:$H$18</xm:f>
          </x14:formula1>
          <xm:sqref>C58</xm:sqref>
        </x14:dataValidation>
        <x14:dataValidation type="list" allowBlank="1" showErrorMessage="1" xr:uid="{00000000-0002-0000-0000-000003000000}">
          <x14:formula1>
            <xm:f>Answers!$J$14:$J$18</xm:f>
          </x14:formula1>
          <xm:sqref>C66</xm:sqref>
        </x14:dataValidation>
        <x14:dataValidation type="list" allowBlank="1" showErrorMessage="1" xr:uid="{00000000-0002-0000-0000-000004000000}">
          <x14:formula1>
            <xm:f>Tier_1_2_Categories_hidden!$1:$1</xm:f>
          </x14:formula1>
          <xm:sqref>C13 C16 C19 C22 C25</xm:sqref>
        </x14:dataValidation>
        <x14:dataValidation type="list" allowBlank="1" showErrorMessage="1" xr:uid="{00000000-0002-0000-0000-000006000000}">
          <x14:formula1>
            <xm:f>Answers!$D$14:$D1016</xm:f>
          </x14:formula1>
          <xm:sqref>C42</xm:sqref>
        </x14:dataValidation>
        <x14:dataValidation type="list" allowBlank="1" showErrorMessage="1" xr:uid="{00000000-0002-0000-0000-000007000000}">
          <x14:formula1>
            <xm:f>Answers!$F$14:$F1016</xm:f>
          </x14:formula1>
          <xm:sqref>C50</xm:sqref>
        </x14:dataValidation>
        <x14:dataValidation type="list" allowBlank="1" showErrorMessage="1" xr:uid="{00000000-0002-0000-0000-000008000000}">
          <x14:formula1>
            <xm:f>Answers!$K$14:$K$18</xm:f>
          </x14:formula1>
          <xm:sqref>C70</xm:sqref>
        </x14:dataValidation>
        <x14:dataValidation type="list" allowBlank="1" showErrorMessage="1" xr:uid="{00000000-0002-0000-0000-00000A000000}">
          <x14:formula1>
            <xm:f>Answers!$B$14:$B1016</xm:f>
          </x14:formula1>
          <xm:sqref>C34</xm:sqref>
        </x14:dataValidation>
        <x14:dataValidation type="list" allowBlank="1" showErrorMessage="1" xr:uid="{00000000-0002-0000-0000-00000C000000}">
          <x14:formula1>
            <xm:f>Answers!$I$14:$I$18</xm:f>
          </x14:formula1>
          <xm:sqref>C62</xm:sqref>
        </x14:dataValidation>
        <x14:dataValidation type="list" allowBlank="1" showErrorMessage="1" xr:uid="{00000000-0002-0000-0000-00000F000000}">
          <x14:formula1>
            <xm:f>Answers!$E$14:$E1016</xm:f>
          </x14:formula1>
          <xm:sqref>C46</xm:sqref>
        </x14:dataValidation>
        <x14:dataValidation type="list" allowBlank="1" showErrorMessage="1" xr:uid="{00000000-0002-0000-0000-000010000000}">
          <x14:formula1>
            <xm:f>Answers!$G$14:$G1016</xm:f>
          </x14:formula1>
          <xm:sqref>C54</xm:sqref>
        </x14:dataValidation>
        <x14:dataValidation type="list" allowBlank="1" showErrorMessage="1" xr:uid="{00000000-0002-0000-0000-000015000000}">
          <x14:formula1>
            <xm:f>Answers!$A$14:$A1016</xm:f>
          </x14:formula1>
          <xm:sqref>C30</xm:sqref>
        </x14:dataValidation>
        <x14:dataValidation type="list" allowBlank="1" showErrorMessage="1" xr:uid="{00000000-0002-0000-0000-000016000000}">
          <x14:formula1>
            <xm:f>Answers!$C$14:$C1016</xm:f>
          </x14:formula1>
          <xm:sqref>C38</xm:sqref>
        </x14:dataValidation>
        <x14:dataValidation type="list" allowBlank="1" showErrorMessage="1" xr:uid="{00000000-0002-0000-0000-00000E000000}">
          <x14:formula1>
            <xm:f>Tier_2_Dropdown_hidden!$C6:$Z6</xm:f>
          </x14:formula1>
          <xm:sqref>D25</xm:sqref>
        </x14:dataValidation>
        <x14:dataValidation type="list" allowBlank="1" showErrorMessage="1" xr:uid="{00000000-0002-0000-0000-000014000000}">
          <x14:formula1>
            <xm:f>Tier_3_Dropdown_hidden!$C6:$CH6</xm:f>
          </x14:formula1>
          <xm:sqref>E25</xm:sqref>
        </x14:dataValidation>
        <x14:dataValidation type="list" allowBlank="1" showErrorMessage="1" xr:uid="{00000000-0002-0000-0000-000009000000}">
          <x14:formula1>
            <xm:f>Tier_2_Dropdown_hidden!$C5:$Z5</xm:f>
          </x14:formula1>
          <xm:sqref>D22</xm:sqref>
        </x14:dataValidation>
        <x14:dataValidation type="list" allowBlank="1" showErrorMessage="1" xr:uid="{00000000-0002-0000-0000-000012000000}">
          <x14:formula1>
            <xm:f>Tier_3_Dropdown_hidden!$C5:$CH5</xm:f>
          </x14:formula1>
          <xm:sqref>E22</xm:sqref>
        </x14:dataValidation>
        <x14:dataValidation type="list" allowBlank="1" showErrorMessage="1" xr:uid="{00000000-0002-0000-0000-000000000000}">
          <x14:formula1>
            <xm:f>Tier_3_Dropdown_hidden!$C4:$CH4</xm:f>
          </x14:formula1>
          <xm:sqref>E19</xm:sqref>
        </x14:dataValidation>
        <x14:dataValidation type="list" allowBlank="1" showErrorMessage="1" xr:uid="{00000000-0002-0000-0000-000002000000}">
          <x14:formula1>
            <xm:f>Tier_2_Dropdown_hidden!$C4:$Z4</xm:f>
          </x14:formula1>
          <xm:sqref>D19</xm:sqref>
        </x14:dataValidation>
        <x14:dataValidation type="list" allowBlank="1" showErrorMessage="1" xr:uid="{00000000-0002-0000-0000-000005000000}">
          <x14:formula1>
            <xm:f>Tier_3_Dropdown_hidden!$C3:$CH3</xm:f>
          </x14:formula1>
          <xm:sqref>E16</xm:sqref>
        </x14:dataValidation>
        <x14:dataValidation type="list" allowBlank="1" showErrorMessage="1" xr:uid="{00000000-0002-0000-0000-000011000000}">
          <x14:formula1>
            <xm:f>Tier_2_Dropdown_hidden!$C3:$Z3</xm:f>
          </x14:formula1>
          <xm:sqref>D16</xm:sqref>
        </x14:dataValidation>
        <x14:dataValidation type="list" allowBlank="1" showErrorMessage="1" xr:uid="{00000000-0002-0000-0000-00000B000000}">
          <x14:formula1>
            <xm:f>Tier_2_Dropdown_hidden!$C2:$Z2</xm:f>
          </x14:formula1>
          <xm:sqref>D13</xm:sqref>
        </x14:dataValidation>
        <x14:dataValidation type="list" allowBlank="1" showErrorMessage="1" xr:uid="{00000000-0002-0000-0000-00000D000000}">
          <x14:formula1>
            <xm:f>Tier_3_Dropdown_hidden!$C2:$CH2</xm:f>
          </x14:formula1>
          <xm:sqref>E13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L185"/>
  <sheetViews>
    <sheetView workbookViewId="0">
      <selection activeCell="B8" sqref="B8"/>
    </sheetView>
  </sheetViews>
  <sheetFormatPr defaultColWidth="12.5703125" defaultRowHeight="15.75" customHeight="1" x14ac:dyDescent="0.2"/>
  <cols>
    <col min="2" max="2" width="48.5703125" customWidth="1"/>
    <col min="3" max="3" width="69.7109375" customWidth="1"/>
    <col min="4" max="4" width="33.42578125" customWidth="1"/>
    <col min="5" max="5" width="15.42578125" customWidth="1"/>
    <col min="8" max="8" width="17.5703125" customWidth="1"/>
    <col min="10" max="10" width="17.85546875" customWidth="1"/>
    <col min="11" max="11" width="30.42578125" customWidth="1"/>
    <col min="12" max="12" width="23.140625" customWidth="1"/>
    <col min="13" max="13" width="32.85546875" customWidth="1"/>
    <col min="14" max="14" width="33" customWidth="1"/>
    <col min="15" max="15" width="21.42578125" customWidth="1"/>
    <col min="22" max="22" width="4.7109375" customWidth="1"/>
    <col min="23" max="23" width="20.42578125" customWidth="1"/>
    <col min="24" max="24" width="22.42578125" customWidth="1"/>
    <col min="25" max="25" width="20.42578125" customWidth="1"/>
    <col min="26" max="26" width="3.85546875" customWidth="1"/>
    <col min="27" max="27" width="13.5703125" customWidth="1"/>
    <col min="28" max="28" width="15.140625" customWidth="1"/>
    <col min="31" max="31" width="23.28515625" customWidth="1"/>
    <col min="32" max="32" width="24.7109375" customWidth="1"/>
    <col min="33" max="33" width="22.7109375" customWidth="1"/>
    <col min="36" max="36" width="21.42578125" customWidth="1"/>
    <col min="37" max="38" width="19.42578125" customWidth="1"/>
  </cols>
  <sheetData>
    <row r="1" spans="1:38" ht="15.75" customHeight="1" x14ac:dyDescent="0.2">
      <c r="B1" s="21" t="s">
        <v>40</v>
      </c>
      <c r="C1" s="21" t="s">
        <v>114</v>
      </c>
      <c r="D1" s="24" t="str">
        <f>IF(Prototype_input!C28&lt;&gt;"",Prototype_input!C28,"")</f>
        <v/>
      </c>
      <c r="E1" s="25" t="str">
        <f>IF(Prototype_input!C32&lt;&gt;"",Prototype_input!C32,"")</f>
        <v/>
      </c>
      <c r="F1" s="26" t="str">
        <f>IF(Prototype_input!C36&lt;&gt;"",Prototype_input!C36,"")</f>
        <v/>
      </c>
      <c r="G1" s="24" t="str">
        <f>IF(Prototype_input!C40&lt;&gt;"",Prototype_input!C40,"")</f>
        <v/>
      </c>
      <c r="H1" s="26" t="str">
        <f>IF(Prototype_input!C44&lt;&gt;"",Prototype_input!C44,"")</f>
        <v/>
      </c>
      <c r="I1" s="24" t="str">
        <f>IF(Prototype_input!C48&lt;&gt;"",Prototype_input!C48,"")</f>
        <v/>
      </c>
      <c r="J1" s="26" t="str">
        <f>IF(Prototype_input!C52&lt;&gt;"",Prototype_input!C52,"")</f>
        <v/>
      </c>
      <c r="K1" s="21" t="str">
        <f>IF(Prototype_input!C56&lt;&gt;"",Prototype_input!C56,"")</f>
        <v/>
      </c>
      <c r="L1" s="21" t="str">
        <f>IF(Prototype_input!C60&lt;&gt;"",Prototype_input!C60,"")</f>
        <v/>
      </c>
      <c r="M1" s="21" t="str">
        <f>IF(Prototype_input!C64&lt;&gt;"",Prototype_input!C64,"")</f>
        <v/>
      </c>
      <c r="N1" s="21" t="str">
        <f>IF(Prototype_input!C68&lt;&gt;"",Prototype_input!C68,"")</f>
        <v/>
      </c>
      <c r="O1" s="21" t="s">
        <v>115</v>
      </c>
      <c r="P1" s="21"/>
      <c r="Q1" s="21" t="s">
        <v>116</v>
      </c>
      <c r="R1" s="21" t="s">
        <v>53</v>
      </c>
      <c r="S1" s="21" t="s">
        <v>47</v>
      </c>
      <c r="T1" s="21" t="s">
        <v>54</v>
      </c>
      <c r="U1" s="21" t="s">
        <v>117</v>
      </c>
      <c r="W1" s="21" t="s">
        <v>118</v>
      </c>
      <c r="X1" s="21" t="s">
        <v>119</v>
      </c>
      <c r="Y1" s="21" t="s">
        <v>120</v>
      </c>
      <c r="AA1" s="21" t="s">
        <v>121</v>
      </c>
      <c r="AB1" s="21" t="s">
        <v>122</v>
      </c>
      <c r="AC1" s="21" t="s">
        <v>123</v>
      </c>
      <c r="AD1" s="21"/>
      <c r="AE1" s="21" t="s">
        <v>124</v>
      </c>
      <c r="AF1" s="21" t="s">
        <v>125</v>
      </c>
      <c r="AG1" s="21" t="s">
        <v>126</v>
      </c>
      <c r="AH1" s="21"/>
      <c r="AI1" s="21" t="s">
        <v>127</v>
      </c>
      <c r="AJ1" s="21" t="s">
        <v>128</v>
      </c>
      <c r="AK1" s="21" t="s">
        <v>129</v>
      </c>
      <c r="AL1" s="21" t="s">
        <v>130</v>
      </c>
    </row>
    <row r="2" spans="1:38" ht="15.75" customHeight="1" x14ac:dyDescent="0.2">
      <c r="A2" s="21">
        <f>COUNTIF(Prototype_input!E13:E26,"Please input")</f>
        <v>10</v>
      </c>
      <c r="B2" s="21" t="str" cm="1">
        <f t="array" ref="B2">IFERROR(
  IF(
    Prototype_input!C6="Federal or Tribal Government",
    IF(
      AND(Prototype_input!E23&lt;&gt;"",Prototype_input!D23&lt;&gt;"",Prototype_input!D23&lt;&gt;"Please input",Prototype_input!E23&lt;&gt;"Please input"),
      TRANSPOSE(
        _xlfn._xlws.FILTER(
          'ITC Offerings Mapping'!$D$1:$BY$1,
          IF(
            A2&gt;=8,
            INDEX('ITC Offerings Mapping'!D1:BY1000, MATCH(Prototype_input!E22, 'ITC Offerings Mapping'!C1:C1000, 0), 0)="X",
            (
              (INDEX('ITC Offerings Mapping'!D1:BY1000, MATCH(Prototype_input!E22, 'ITC Offerings Mapping'!C1:C1000, 0), 0)="X") +
              (INDEX('ITC Offerings Mapping'!D1:BY1000, MATCH(Prototype_input!E22, 'ITC Offerings Mapping'!C1:C1000, 0), 0)="S")
            )&gt;0
          )
          *
          ISERROR(SEARCH("state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C2" s="21" t="str" cm="1">
        <f t="array" ref="C2">IFERROR(
  IF(
    Prototype_input!C6 = "State or Local Government",
    IF(
      AND(
        Prototype_input!E23 &lt;&gt; "",
        Prototype_input!D23 &lt;&gt; "",
        Prototype_input!D23 &lt;&gt; "Please input",
        Prototype_input!E23 &lt;&gt; "Please input"
      ),
      TRANSPOSE(
        _xlfn._xlws.FILTER(
          'ITC Offerings Mapping'!$D$1:$BY$1,
          IF(
            A2 &gt;= 8,
            INDEX('ITC Offerings Mapping'!$D$2:$BY$1000, MATCH(Prototype_input!E22, 'ITC Offerings Mapping'!$C$2:$C$1000, 0), 0) = "X",
            (
              (INDEX('ITC Offerings Mapping'!$D$2:$BY$1000, MATCH(Prototype_input!E22, 'ITC Offerings Mapping'!$C$2:$C$1000, 0), 0) = "X") +
              (INDEX('ITC Offerings Mapping'!$D$2:$BY$1000, MATCH(Prototype_input!E22, 'ITC Offerings Mapping'!$C$2:$C$1000, 0), 0) = "S")
            ) &gt; 0
          )
          *
          ISNUMBER(SEARCH("Available to 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D2" s="21" t="str">
        <f>IF(
  Prototype_input!$C$6 = "State or Local Government",
  IF(
    C2 &lt;&gt; "",
    IFERROR(
      INDEX(
        'Summary - Acquisition Need'!$C$2:$AD$4,
        MATCH(Prototype_input!$C$30, 'Summary - Acquisition Need'!$B$2:$B$4, 0),
        MATCH(C2, 'Summary - Acquisition Need'!$C$1:$AD$1, 0)
      ),
      ""
    ),
    ""
  ),
  IF(
    Prototype_input!$C$6 = "Federal or Tribal Government",
    IF(
      B2 &lt;&gt; "",
      IFERROR(
        INDEX(
          'Summary - Place of Performance'!$C$2:$AW$14,
          MATCH(Prototype_input!$C$30, 'Summary - Place of Performance'!$B$2:$B$14, 0),
          MATCH(B2, 'Summary - Place of Performance'!$C$1:$AW$1, 0)
        ),
        ""
      ),
      ""
    ),
    ""
  )
)</f>
        <v/>
      </c>
      <c r="E2" s="21" t="str">
        <f>IF(
  Prototype_input!$C$6 = "State or Local Government",
  IF(
    C2 &lt;&gt; "",
    IFERROR(
      INDEX(
        'Summary - Contract Type'!$C$2:$BX$6,
        MATCH(Prototype_input!$C$34, 'Summary - Contract Type'!$B$2:$B$6, 0),
        MATCH(C2, 'Summary - Contract Type'!$C$1:$BX$1, 0)
      ),
      ""
    ),
    ""
  ),
  IF(
    Prototype_input!$C$6 = "Federal or Tribal Government",
    IF(
      B2 &lt;&gt; "",
      IFERROR(
        INDEX(
          'Summary - Level of Assistance'!$C$2:$AW$7,
          MATCH(Prototype_input!$C$34, 'Summary - Level of Assistance'!$B$2:$B$7, 0),
          MATCH(B2, 'Summary - Level of Assistance'!$C$1:$AW$1, 0)
        ),
        ""
      ),
      ""
    ),
    ""
  )
)</f>
        <v/>
      </c>
      <c r="F2" s="21" t="str">
        <f>IF(
  Prototype_input!$C$6 = "State or Local Government",
  IF(
    C2 &lt;&gt; "",
    IFERROR(
      INDEX(
        'Summary - Socioeconomic'!$C$2:$BX$11,
        MATCH(Prototype_input!$C$38, 'Summary - Socioeconomic'!$B$2:$B$11, 0),
        MATCH(C2, 'Summary - Socioeconomic'!$C$1:$BX$1, 0)
      ),
      ""
    ),
    ""
  ),
  IF(
    Prototype_input!$C$6 = "Federal or Tribal Government",
    IF(
      B2 &lt;&gt; "",
      IFERROR(
        INDEX(
          'Summary - Objective'!$C$2:$AX$4,
          MATCH(Prototype_input!$C$38, 'Summary - Objective'!$B$2:$B$4, 0),
          MATCH(B2, 'Summary - Objective'!$C$1:$AX$1, 0)
        ),
        ""
      ),
      ""
    ),
    ""
  )
)</f>
        <v/>
      </c>
      <c r="G2" s="21" t="str">
        <f>IF(
  Prototype_input!$C$6 = "Federal or Tribal Government",
  IF(
    B2 &lt;&gt; "",
    IFERROR(
      INDEX(
        'Summary - Contract Type'!$C$2:$BX$6,
        MATCH(Prototype_input!$C$42, 'Summary - Contract Type'!$B$2:$B$6, 0),
        MATCH(B2, 'Summary - Contract Type'!$C$1:$BX$1, 0)
      ),
      ""
    ),
    ""
  ),
  ""
)</f>
        <v/>
      </c>
      <c r="H2" s="21" t="str">
        <f>IF(
  Prototype_input!$C$6 = "Federal or Tribal Government",
  IF(
    B2 &lt;&gt; "",
    IFERROR(
      INDEX(
        'Summary - Period of Performance'!$C$2:$AW$5,
        MATCH(Prototype_input!$C$46, 'Summary - Period of Performance'!$B$2:$B$5, 0),
        MATCH(B2, 'Summary - Period of Performance'!$C$1:$AW$1, 0)
      ),
      ""
    ),
    ""
  ),
  ""
)</f>
        <v/>
      </c>
      <c r="I2" s="21" t="str">
        <f>IF(
  Prototype_input!$C$6 = "Federal or Tribal Government",
  IF(
    B2 &lt;&gt; "",
    IFERROR(
      INDEX(
        'Summary - Socioeconomic'!$C$2:$BX$11,
        MATCH(Prototype_input!$C$50, 'Summary - Socioeconomic'!$B$2:$B$11, 0),
        MATCH(B2, 'Summary - Socioeconomic'!$C$1:$BX$1, 0)
      ),
      ""
    ),
    ""
  ),
  ""
)</f>
        <v/>
      </c>
      <c r="J2" s="21" t="str">
        <f>IF(
  Prototype_input!$C$6 = "Federal or Tribal Government",
  IF(
    B2 &lt;&gt; "",
    IFERROR(
      INDEX(
        'Summary - Estimated Dollar Valu'!$C$2:$AW$4,
        MATCH(Prototype_input!$C$54, 'Summary - Estimated Dollar Valu'!$B$2:$B$4, 0),
        MATCH(B2, 'Summary - Estimated Dollar Valu'!$C$1:$AW$1, 0)
      ),
      ""
    ),
    ""
  ),
  ""
)</f>
        <v/>
      </c>
      <c r="K2" s="21" t="str">
        <f>IF(AND(Prototype_input!$C$56&lt;&gt;"",J2&lt;&gt;""),Prototype_input!$C$58,"")</f>
        <v/>
      </c>
      <c r="L2" s="21" t="str">
        <f>IF(AND(Prototype_input!$C$60&lt;&gt;"",J2&lt;&gt;""),Prototype_input!$C$62,"")</f>
        <v/>
      </c>
      <c r="M2" s="21" t="str">
        <f>IF(AND(Prototype_input!$C$64&lt;&gt;"",J2&lt;&gt;""),Prototype_input!$C$66,"")</f>
        <v/>
      </c>
      <c r="N2" s="21" t="str">
        <f>IF(AND(Prototype_input!$C$68&lt;&gt;"",J2&lt;&gt;""),Prototype_input!$C$70,"")</f>
        <v/>
      </c>
      <c r="O2" s="21" t="str">
        <f>IF(N2&lt;&gt;"",_xlfn.XLOOKUP(Prototype_input!$E$22,'ITC Offerings Mapping'!$C$1:$C$1000,'ITC Offerings Mapping'!$B$1:$B$1000),"")</f>
        <v/>
      </c>
      <c r="Q2" s="21" t="str">
        <f t="array" ref="Q2">IF(Prototype_input!$C$6="Federal or Tribal Government",IF(O2&lt;&gt;"", INDEX('Scope Scoring'!$C$2:$BX$50, MATCH(O2, 'Scope Scoring'!$B$2:$B$50, 0), MATCH(B2, 'Scope Scoring'!$C$1:$BX$1, 0)),""),"")</f>
        <v/>
      </c>
      <c r="R2" s="21" t="str">
        <f t="shared" ref="R2" si="0">IF(Q2&lt;&gt;"",Q2*60,"")</f>
        <v/>
      </c>
      <c r="S2" s="21" t="str">
        <f t="shared" ref="S2" si="1">IF(R2&lt;&gt;"",((Y2+AC2+AG2+AK2)*40)/100,"")</f>
        <v/>
      </c>
      <c r="T2" s="21" t="str">
        <f t="shared" ref="T2" si="2">IF(R2&lt;&gt;"", SUM(R2:S2),"")</f>
        <v/>
      </c>
      <c r="U2" s="21" t="str">
        <f t="shared" ref="U2" si="3">IF(B2&lt;&gt;"",IF(OR(D2="No",E2="No",G2="No",I2="No"),"Fail","Pass"),"")</f>
        <v/>
      </c>
      <c r="W2" s="21" t="str">
        <f t="array" ref="W2">IF(Prototype_input!$C$6="Federal or Tribal Government",IF(O2&lt;&gt;"", INDEX('Summary - Level of Assistance -'!$C$2:$AV$7, MATCH(Prototype_input!$C$34, 'Summary - Level of Assistance -'!$B$2:$B$7, 0), MATCH(B2, 'Summary - Level of Assistance -'!$C$1:$AV$1, 0)),""),"")</f>
        <v/>
      </c>
      <c r="X2" s="21" t="str">
        <f t="shared" ref="X2" si="4">IF(K2="Level of Assistance",4,IF(L2="Level of Assistance",3,IF(M2="Level of Assistance",2,IF(N2="Level of Assistance",1,""))))</f>
        <v/>
      </c>
      <c r="Y2" s="21" t="str">
        <f t="shared" ref="Y2" si="5">IF(X2&lt;&gt;"",W2*10*X2,"")</f>
        <v/>
      </c>
      <c r="AA2" s="21" t="str">
        <f t="array" ref="AA2">IF(Prototype_input!$C$6="Federal or Tribal Government",IF(O2&lt;&gt;"", INDEX('Summary - Objective - Tradeoff'!$C$2:$AV$4, MATCH(Prototype_input!$C$38, 'Summary - Objective - Tradeoff'!$B$2:$B$4, 0), MATCH(B2, 'Summary - Objective - Tradeoff'!$C$1:$AV$1, 0)),""),"")</f>
        <v/>
      </c>
      <c r="AB2" s="21" t="str">
        <f t="shared" ref="AB2" si="6">IF(K2="Objective",4,IF(L2="Objective",3,IF(M2="Objective",2,IF(N2="Objective",1,""))))</f>
        <v/>
      </c>
      <c r="AC2" s="21" t="str">
        <f t="shared" ref="AC2" si="7">IF(AB2&lt;&gt;"",AA2*10*AB2,"")</f>
        <v/>
      </c>
      <c r="AE2" s="21" t="str">
        <f t="array" ref="AE2">IF(Prototype_input!$C$6="Federal or Tribal Government",IF(O2&lt;&gt;"", INDEX('Summary- PoP - Tradeoff'!$C$2:$AV$5, MATCH(Prototype_input!$C$46, 'Summary- PoP - Tradeoff'!$B$2:$B$5, 0), MATCH(B2, 'Summary- PoP - Tradeoff'!$C$1:$AV$1, 0)),""),"")</f>
        <v/>
      </c>
      <c r="AF2" s="21" t="str">
        <f t="shared" ref="AF2" si="8">IF(K2="Period of Performance",4,IF(L2="Period of Performance",3,IF(M2="Period of Performance",2,IF(N2="Period of Performance",1,""))))</f>
        <v/>
      </c>
      <c r="AG2" s="21" t="str">
        <f t="shared" ref="AG2" si="9">IF(AF2&lt;&gt;"",AE2*10*AF2,"")</f>
        <v/>
      </c>
      <c r="AI2" s="21" t="str">
        <f t="array" ref="AI2">IF(Prototype_input!$C$6="Federal or Tribal Government",IF(O2&lt;&gt;"", INDEX('Summary - EDV - Tradeoff'!$C$2:$AV$4, MATCH(Prototype_input!$C$54, 'Summary - EDV - Tradeoff'!$B$2:$B$4, 0), MATCH(B2, 'Summary - EDV - Tradeoff'!$C$1:$AV$1, 0)),""),"")</f>
        <v/>
      </c>
      <c r="AJ2" s="21" t="str">
        <f t="shared" ref="AJ2" si="10">IF(K2="Estimated Dollar Value",4,IF(L2="Estimated Dollar Value",3,IF(M2="Estimated Dollar Value",2,IF(N2="Estimated Dollar Value",1,""))))</f>
        <v/>
      </c>
      <c r="AK2" s="21" t="str">
        <f t="shared" ref="AK2" si="11">IF(AI2&lt;&gt;"",AJ2*10*AI2,"")</f>
        <v/>
      </c>
      <c r="AL2" s="21" t="str">
        <f t="shared" ref="AL2" si="12">IF(C2&lt;&gt;"",IF(OR(D2="No",E2="No",F2="No"),"Fail","Pass"),"")</f>
        <v/>
      </c>
    </row>
    <row r="3" spans="1:38" ht="15.75" customHeight="1" x14ac:dyDescent="0.2">
      <c r="B3" s="21"/>
      <c r="C3" s="21" t="str">
        <f ca="1">IFERROR(__xludf.DUMMYFUNCTION("IFNA(
  IF(
    Prototype_input!C7 = ""State or Local Government"",
    IF(
      AND(
        Prototype_input!E21 &lt;&gt; """",
        Prototype_input!D21 &lt;&gt; """",
        Prototype_input!D21 &lt;&gt; ""Please input"",
        Prototype_input!E21 &lt;&gt; ""Please input"&amp;"""
      ),
      TRANSPOSE(
        FILTER(
          'ITC Offerings Mapping'!$D$1:$BY$1,
          (
            IF(
              A3 &gt;= 8,
              INDEX('ITC Offerings Mapping'!$D$2:$BY$1000, MATCH(Prototype_input!E20, 'ITC Offerings Mapping'!$C$"&amp;"2:$C$1000, 0), 0) = ""X"",
              (INDEX('ITC Offerings Mapping'!$D$2:$BY$1000, MATCH(Prototype_input!E20, 'ITC Offerings Mapping'!$C$2:$C$1000, 0), 0) = ""X"") +
              (INDEX('ITC Offerings Mapping'!$D$2:$BY$1000, MATCH(Prototype_input!E20"&amp;",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" s="21" t="str">
        <f>IF(
  Prototype_input!$C$6 = "State or Local Government",
  IF(
    C3 &lt;&gt; "",
    IFERROR(
      INDEX(
        'Summary - Acquisition Need'!$C$2:$AD$4,
        MATCH(Prototype_input!$C$30, 'Summary - Acquisition Need'!$B$2:$B$4, 0),
        MATCH(C3, 'Summary - Acquisition Need'!$C$1:$AD$1, 0)
      ),
      ""
    ),
    ""
  ),
  IF(
    Prototype_input!$C$6 = "Federal or Tribal Government",
    IF(
      B3 &lt;&gt; "",
      IFERROR(
        INDEX(
          'Summary - Place of Performance'!$C$2:$AW$14,
          MATCH(Prototype_input!$C$30, 'Summary - Place of Performance'!$B$2:$B$14, 0),
          MATCH(B3, 'Summary - Place of Performance'!$C$1:$AW$1, 0)
        ),
        ""
      ),
      ""
    ),
    ""
  )
)</f>
        <v/>
      </c>
      <c r="E3" s="21" t="str">
        <f>IF(
  Prototype_input!$C$6 = "State or Local Government",
  IF(
    C3 &lt;&gt; "",
    IFERROR(
      INDEX(
        'Summary - Contract Type'!$C$2:$BX$6,
        MATCH(Prototype_input!$C$34, 'Summary - Contract Type'!$B$2:$B$6, 0),
        MATCH(C3, 'Summary - Contract Type'!$C$1:$BX$1, 0)
      ),
      ""
    ),
    ""
  ),
  IF(
    Prototype_input!$C$6 = "Federal or Tribal Government",
    IF(
      B3 &lt;&gt; "",
      IFERROR(
        INDEX(
          'Summary - Level of Assistance'!$C$2:$AW$7,
          MATCH(Prototype_input!$C$34, 'Summary - Level of Assistance'!$B$2:$B$7, 0),
          MATCH(B3, 'Summary - Level of Assistance'!$C$1:$AW$1, 0)
        ),
        ""
      ),
      ""
    ),
    ""
  )
)</f>
        <v/>
      </c>
      <c r="F3" s="21" t="str">
        <f>IF(
  Prototype_input!$C$6 = "State or Local Government",
  IF(
    C3 &lt;&gt; "",
    IFERROR(
      INDEX(
        'Summary - Socioeconomic'!$C$2:$BX$11,
        MATCH(Prototype_input!$C$38, 'Summary - Socioeconomic'!$B$2:$B$11, 0),
        MATCH(C3, 'Summary - Socioeconomic'!$C$1:$BX$1, 0)
      ),
      ""
    ),
    ""
  ),
  IF(
    Prototype_input!$C$6 = "Federal or Tribal Government",
    IF(
      B3 &lt;&gt; "",
      IFERROR(
        INDEX(
          'Summary - Objective'!$C$2:$AX$4,
          MATCH(Prototype_input!$C$38, 'Summary - Objective'!$B$2:$B$4, 0),
          MATCH(B3, 'Summary - Objective'!$C$1:$AX$1, 0)
        ),
        ""
      ),
      ""
    ),
    ""
  )
)</f>
        <v/>
      </c>
      <c r="G3" s="21" t="str">
        <f>IF(
  Prototype_input!$C$6 = "Federal or Tribal Government",
  IF(
    B3 &lt;&gt; "",
    IFERROR(
      INDEX(
        'Summary - Contract Type'!$C$2:$BX$6,
        MATCH(Prototype_input!$C$42, 'Summary - Contract Type'!$B$2:$B$6, 0),
        MATCH(B3, 'Summary - Contract Type'!$C$1:$BX$1, 0)
      ),
      ""
    ),
    ""
  ),
  ""
)</f>
        <v/>
      </c>
      <c r="H3" s="21" t="str">
        <f>IF(
  Prototype_input!$C$6 = "Federal or Tribal Government",
  IF(
    B3 &lt;&gt; "",
    IFERROR(
      INDEX(
        'Summary - Period of Performance'!$C$2:$AW$5,
        MATCH(Prototype_input!$C$46, 'Summary - Period of Performance'!$B$2:$B$5, 0),
        MATCH(B3, 'Summary - Period of Performance'!$C$1:$AW$1, 0)
      ),
      ""
    ),
    ""
  ),
  ""
)</f>
        <v/>
      </c>
      <c r="I3" s="21" t="str">
        <f>IF(
  Prototype_input!$C$6 = "Federal or Tribal Government",
  IF(
    B3 &lt;&gt; "",
    IFERROR(
      INDEX(
        'Summary - Socioeconomic'!$C$2:$BX$11,
        MATCH(Prototype_input!$C$50, 'Summary - Socioeconomic'!$B$2:$B$11, 0),
        MATCH(B3, 'Summary - Socioeconomic'!$C$1:$BX$1, 0)
      ),
      ""
    ),
    ""
  ),
  ""
)</f>
        <v/>
      </c>
      <c r="J3" s="21" t="str">
        <f>IF(
  Prototype_input!$C$6 = "Federal or Tribal Government",
  IF(
    B3 &lt;&gt; "",
    IFERROR(
      INDEX(
        'Summary - Estimated Dollar Valu'!$C$2:$AW$4,
        MATCH(Prototype_input!$C$54, 'Summary - Estimated Dollar Valu'!$B$2:$B$4, 0),
        MATCH(B3, 'Summary - Estimated Dollar Valu'!$C$1:$AW$1, 0)
      ),
      ""
    ),
    ""
  ),
  ""
)</f>
        <v/>
      </c>
      <c r="K3" s="21" t="str">
        <f>IF(AND(Prototype_input!$C$56&lt;&gt;"",J3&lt;&gt;""),Prototype_input!$C$58,"")</f>
        <v/>
      </c>
      <c r="L3" s="21" t="str">
        <f>IF(AND(Prototype_input!$C$60&lt;&gt;"",J3&lt;&gt;""),Prototype_input!$C$62,"")</f>
        <v/>
      </c>
      <c r="M3" s="21" t="str">
        <f>IF(AND(Prototype_input!$C$64&lt;&gt;"",J3&lt;&gt;""),Prototype_input!$C$66,"")</f>
        <v/>
      </c>
      <c r="N3" s="21" t="str">
        <f>IF(AND(Prototype_input!$C$68&lt;&gt;"",J3&lt;&gt;""),Prototype_input!$C$70,"")</f>
        <v/>
      </c>
      <c r="O3" s="21" t="str">
        <f>IF(N3&lt;&gt;"",_xlfn.XLOOKUP(Prototype_input!$E$22,'ITC Offerings Mapping'!$C$1:$C$1000,'ITC Offerings Mapping'!$B$1:$B$1000),"")</f>
        <v/>
      </c>
      <c r="Q3" s="21" t="str">
        <f t="array" ref="Q3">IF(Prototype_input!$C$6="Federal or Tribal Government",IF(O3&lt;&gt;"", INDEX('Scope Scoring'!$C$2:$BX$50, MATCH(O3, 'Scope Scoring'!$B$2:$B$50, 0), MATCH(B3, 'Scope Scoring'!$C$1:$BX$1, 0)),""),"")</f>
        <v/>
      </c>
      <c r="R3" s="21" t="str">
        <f t="shared" ref="R3:R66" si="13">IF(Q3&lt;&gt;"",Q3*60,"")</f>
        <v/>
      </c>
      <c r="S3" s="21" t="str">
        <f t="shared" ref="S3:S66" si="14">IF(R3&lt;&gt;"",((Y3+AC3+AG3+AK3)*40)/100,"")</f>
        <v/>
      </c>
      <c r="T3" s="21" t="str">
        <f t="shared" ref="T3:T66" si="15">IF(R3&lt;&gt;"", SUM(R3:S3),"")</f>
        <v/>
      </c>
      <c r="U3" s="21" t="str">
        <f t="shared" ref="U3:U66" si="16">IF(B3&lt;&gt;"",IF(OR(D3="No",E3="No",G3="No",I3="No"),"Fail","Pass"),"")</f>
        <v/>
      </c>
      <c r="W3" s="21" t="str">
        <f t="array" ref="W3">IF(Prototype_input!$C$6="Federal or Tribal Government",IF(O3&lt;&gt;"", INDEX('Summary - Level of Assistance -'!$C$2:$AV$7, MATCH(Prototype_input!$C$34, 'Summary - Level of Assistance -'!$B$2:$B$7, 0), MATCH(B3, 'Summary - Level of Assistance -'!$C$1:$AV$1, 0)),""),"")</f>
        <v/>
      </c>
      <c r="X3" s="21" t="str">
        <f t="shared" ref="X3:X66" si="17">IF(K3="Level of Assistance",4,IF(L3="Level of Assistance",3,IF(M3="Level of Assistance",2,IF(N3="Level of Assistance",1,""))))</f>
        <v/>
      </c>
      <c r="Y3" s="21" t="str">
        <f t="shared" ref="Y3:Y66" si="18">IF(X3&lt;&gt;"",W3*10*X3,"")</f>
        <v/>
      </c>
      <c r="AA3" s="21" t="str">
        <f t="array" ref="AA3">IF(Prototype_input!$C$6="Federal or Tribal Government",IF(O3&lt;&gt;"", INDEX('Summary - Objective - Tradeoff'!$C$2:$AV$4, MATCH(Prototype_input!$C$38, 'Summary - Objective - Tradeoff'!$B$2:$B$4, 0), MATCH(B3, 'Summary - Objective - Tradeoff'!$C$1:$AV$1, 0)),""),"")</f>
        <v/>
      </c>
      <c r="AB3" s="21" t="str">
        <f t="shared" ref="AB3:AB66" si="19">IF(K3="Objective",4,IF(L3="Objective",3,IF(M3="Objective",2,IF(N3="Objective",1,""))))</f>
        <v/>
      </c>
      <c r="AC3" s="21" t="str">
        <f t="shared" ref="AC3:AC66" si="20">IF(AB3&lt;&gt;"",AA3*10*AB3,"")</f>
        <v/>
      </c>
      <c r="AE3" s="21" t="str">
        <f t="array" ref="AE3">IF(Prototype_input!$C$6="Federal or Tribal Government",IF(O3&lt;&gt;"", INDEX('Summary- PoP - Tradeoff'!$C$2:$AV$5, MATCH(Prototype_input!$C$46, 'Summary- PoP - Tradeoff'!$B$2:$B$5, 0), MATCH(B3, 'Summary- PoP - Tradeoff'!$C$1:$AV$1, 0)),""),"")</f>
        <v/>
      </c>
      <c r="AF3" s="21" t="str">
        <f t="shared" ref="AF3:AF66" si="21">IF(K3="Period of Performance",4,IF(L3="Period of Performance",3,IF(M3="Period of Performance",2,IF(N3="Period of Performance",1,""))))</f>
        <v/>
      </c>
      <c r="AG3" s="21" t="str">
        <f t="shared" ref="AG3:AG66" si="22">IF(AF3&lt;&gt;"",AE3*10*AF3,"")</f>
        <v/>
      </c>
      <c r="AI3" s="21" t="str">
        <f t="array" ref="AI3">IF(Prototype_input!$C$6="Federal or Tribal Government",IF(O3&lt;&gt;"", INDEX('Summary - EDV - Tradeoff'!$C$2:$AV$4, MATCH(Prototype_input!$C$54, 'Summary - EDV - Tradeoff'!$B$2:$B$4, 0), MATCH(B3, 'Summary - EDV - Tradeoff'!$C$1:$AV$1, 0)),""),"")</f>
        <v/>
      </c>
      <c r="AJ3" s="21" t="str">
        <f t="shared" ref="AJ3:AJ66" si="23">IF(K3="Estimated Dollar Value",4,IF(L3="Estimated Dollar Value",3,IF(M3="Estimated Dollar Value",2,IF(N3="Estimated Dollar Value",1,""))))</f>
        <v/>
      </c>
      <c r="AK3" s="21" t="str">
        <f t="shared" ref="AK3:AK66" si="24">IF(AI3&lt;&gt;"",AJ3*10*AI3,"")</f>
        <v/>
      </c>
      <c r="AL3" s="21" t="str">
        <f t="shared" ref="AL3:AL66" ca="1" si="25">IF(C3&lt;&gt;"",IF(OR(D3="No",E3="No",F3="No"),"Fail","Pass"),"")</f>
        <v/>
      </c>
    </row>
    <row r="4" spans="1:38" ht="15.75" customHeight="1" x14ac:dyDescent="0.2">
      <c r="B4" s="21"/>
      <c r="C4" s="21" t="str">
        <f ca="1">IFERROR(__xludf.DUMMYFUNCTION("IFNA(
  IF(
    Prototype_input!C8 = ""State or Local Government"",
    IF(
      AND(
        Prototype_input!E22 &lt;&gt; """",
        Prototype_input!D22 &lt;&gt; """",
        Prototype_input!D22 &lt;&gt; ""Please input"",
        Prototype_input!E22 &lt;&gt; ""Please input"&amp;"""
      ),
      TRANSPOSE(
        FILTER(
          'ITC Offerings Mapping'!$D$1:$BY$1,
          (
            IF(
              A4 &gt;= 8,
              INDEX('ITC Offerings Mapping'!$D$2:$BY$1000, MATCH(Prototype_input!E21, 'ITC Offerings Mapping'!$C$"&amp;"2:$C$1000, 0), 0) = ""X"",
              (INDEX('ITC Offerings Mapping'!$D$2:$BY$1000, MATCH(Prototype_input!E21, 'ITC Offerings Mapping'!$C$2:$C$1000, 0), 0) = ""X"") +
              (INDEX('ITC Offerings Mapping'!$D$2:$BY$1000, MATCH(Prototype_input!E21"&amp;",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" s="21" t="str">
        <f>IF(
  Prototype_input!$C$6 = "State or Local Government",
  IF(
    C4 &lt;&gt; "",
    IFERROR(
      INDEX(
        'Summary - Acquisition Need'!$C$2:$AD$4,
        MATCH(Prototype_input!$C$30, 'Summary - Acquisition Need'!$B$2:$B$4, 0),
        MATCH(C4, 'Summary - Acquisition Need'!$C$1:$AD$1, 0)
      ),
      ""
    ),
    ""
  ),
  IF(
    Prototype_input!$C$6 = "Federal or Tribal Government",
    IF(
      B4 &lt;&gt; "",
      IFERROR(
        INDEX(
          'Summary - Place of Performance'!$C$2:$AW$14,
          MATCH(Prototype_input!$C$30, 'Summary - Place of Performance'!$B$2:$B$14, 0),
          MATCH(B4, 'Summary - Place of Performance'!$C$1:$AW$1, 0)
        ),
        ""
      ),
      ""
    ),
    ""
  )
)</f>
        <v/>
      </c>
      <c r="E4" s="21" t="str">
        <f>IF(
  Prototype_input!$C$6 = "State or Local Government",
  IF(
    C4 &lt;&gt; "",
    IFERROR(
      INDEX(
        'Summary - Contract Type'!$C$2:$BX$6,
        MATCH(Prototype_input!$C$34, 'Summary - Contract Type'!$B$2:$B$6, 0),
        MATCH(C4, 'Summary - Contract Type'!$C$1:$BX$1, 0)
      ),
      ""
    ),
    ""
  ),
  IF(
    Prototype_input!$C$6 = "Federal or Tribal Government",
    IF(
      B4 &lt;&gt; "",
      IFERROR(
        INDEX(
          'Summary - Level of Assistance'!$C$2:$AW$7,
          MATCH(Prototype_input!$C$34, 'Summary - Level of Assistance'!$B$2:$B$7, 0),
          MATCH(B4, 'Summary - Level of Assistance'!$C$1:$AW$1, 0)
        ),
        ""
      ),
      ""
    ),
    ""
  )
)</f>
        <v/>
      </c>
      <c r="F4" s="21" t="str">
        <f>IF(
  Prototype_input!$C$6 = "State or Local Government",
  IF(
    C4 &lt;&gt; "",
    IFERROR(
      INDEX(
        'Summary - Socioeconomic'!$C$2:$BX$11,
        MATCH(Prototype_input!$C$38, 'Summary - Socioeconomic'!$B$2:$B$11, 0),
        MATCH(C4, 'Summary - Socioeconomic'!$C$1:$BX$1, 0)
      ),
      ""
    ),
    ""
  ),
  IF(
    Prototype_input!$C$6 = "Federal or Tribal Government",
    IF(
      B4 &lt;&gt; "",
      IFERROR(
        INDEX(
          'Summary - Objective'!$C$2:$AX$4,
          MATCH(Prototype_input!$C$38, 'Summary - Objective'!$B$2:$B$4, 0),
          MATCH(B4, 'Summary - Objective'!$C$1:$AX$1, 0)
        ),
        ""
      ),
      ""
    ),
    ""
  )
)</f>
        <v/>
      </c>
      <c r="G4" s="21" t="str">
        <f>IF(
  Prototype_input!$C$6 = "Federal or Tribal Government",
  IF(
    B4 &lt;&gt; "",
    IFERROR(
      INDEX(
        'Summary - Contract Type'!$C$2:$BX$6,
        MATCH(Prototype_input!$C$42, 'Summary - Contract Type'!$B$2:$B$6, 0),
        MATCH(B4, 'Summary - Contract Type'!$C$1:$BX$1, 0)
      ),
      ""
    ),
    ""
  ),
  ""
)</f>
        <v/>
      </c>
      <c r="H4" s="21" t="str">
        <f>IF(
  Prototype_input!$C$6 = "Federal or Tribal Government",
  IF(
    B4 &lt;&gt; "",
    IFERROR(
      INDEX(
        'Summary - Period of Performance'!$C$2:$AW$5,
        MATCH(Prototype_input!$C$46, 'Summary - Period of Performance'!$B$2:$B$5, 0),
        MATCH(B4, 'Summary - Period of Performance'!$C$1:$AW$1, 0)
      ),
      ""
    ),
    ""
  ),
  ""
)</f>
        <v/>
      </c>
      <c r="I4" s="21" t="str">
        <f>IF(
  Prototype_input!$C$6 = "Federal or Tribal Government",
  IF(
    B4 &lt;&gt; "",
    IFERROR(
      INDEX(
        'Summary - Socioeconomic'!$C$2:$BX$11,
        MATCH(Prototype_input!$C$50, 'Summary - Socioeconomic'!$B$2:$B$11, 0),
        MATCH(B4, 'Summary - Socioeconomic'!$C$1:$BX$1, 0)
      ),
      ""
    ),
    ""
  ),
  ""
)</f>
        <v/>
      </c>
      <c r="J4" s="21" t="str">
        <f>IF(
  Prototype_input!$C$6 = "Federal or Tribal Government",
  IF(
    B4 &lt;&gt; "",
    IFERROR(
      INDEX(
        'Summary - Estimated Dollar Valu'!$C$2:$AW$4,
        MATCH(Prototype_input!$C$54, 'Summary - Estimated Dollar Valu'!$B$2:$B$4, 0),
        MATCH(B4, 'Summary - Estimated Dollar Valu'!$C$1:$AW$1, 0)
      ),
      ""
    ),
    ""
  ),
  ""
)</f>
        <v/>
      </c>
      <c r="K4" s="21" t="str">
        <f>IF(AND(Prototype_input!$C$56&lt;&gt;"",J4&lt;&gt;""),Prototype_input!$C$58,"")</f>
        <v/>
      </c>
      <c r="L4" s="21" t="str">
        <f>IF(AND(Prototype_input!$C$60&lt;&gt;"",J4&lt;&gt;""),Prototype_input!$C$62,"")</f>
        <v/>
      </c>
      <c r="M4" s="21" t="str">
        <f>IF(AND(Prototype_input!$C$64&lt;&gt;"",J4&lt;&gt;""),Prototype_input!$C$66,"")</f>
        <v/>
      </c>
      <c r="N4" s="21" t="str">
        <f>IF(AND(Prototype_input!$C$68&lt;&gt;"",J4&lt;&gt;""),Prototype_input!$C$70,"")</f>
        <v/>
      </c>
      <c r="O4" s="21" t="str">
        <f>IF(N4&lt;&gt;"",_xlfn.XLOOKUP(Prototype_input!$E$22,'ITC Offerings Mapping'!$C$1:$C$1000,'ITC Offerings Mapping'!$B$1:$B$1000),"")</f>
        <v/>
      </c>
      <c r="Q4" s="21" t="str">
        <f t="array" ref="Q4">IF(Prototype_input!$C$6="Federal or Tribal Government",IF(O4&lt;&gt;"", INDEX('Scope Scoring'!$C$2:$BX$50, MATCH(O4, 'Scope Scoring'!$B$2:$B$50, 0), MATCH(B4, 'Scope Scoring'!$C$1:$BX$1, 0)),""),"")</f>
        <v/>
      </c>
      <c r="R4" s="21" t="str">
        <f t="shared" si="13"/>
        <v/>
      </c>
      <c r="S4" s="21" t="str">
        <f t="shared" si="14"/>
        <v/>
      </c>
      <c r="T4" s="21" t="str">
        <f t="shared" si="15"/>
        <v/>
      </c>
      <c r="U4" s="21" t="str">
        <f t="shared" si="16"/>
        <v/>
      </c>
      <c r="W4" s="21" t="str">
        <f t="array" ref="W4">IF(Prototype_input!$C$6="Federal or Tribal Government",IF(O4&lt;&gt;"", INDEX('Summary - Level of Assistance -'!$C$2:$AV$7, MATCH(Prototype_input!$C$34, 'Summary - Level of Assistance -'!$B$2:$B$7, 0), MATCH(B4, 'Summary - Level of Assistance -'!$C$1:$AV$1, 0)),""),"")</f>
        <v/>
      </c>
      <c r="X4" s="21" t="str">
        <f t="shared" si="17"/>
        <v/>
      </c>
      <c r="Y4" s="21" t="str">
        <f t="shared" si="18"/>
        <v/>
      </c>
      <c r="AA4" s="21" t="str">
        <f t="array" ref="AA4">IF(Prototype_input!$C$6="Federal or Tribal Government",IF(O4&lt;&gt;"", INDEX('Summary - Objective - Tradeoff'!$C$2:$AV$4, MATCH(Prototype_input!$C$38, 'Summary - Objective - Tradeoff'!$B$2:$B$4, 0), MATCH(B4, 'Summary - Objective - Tradeoff'!$C$1:$AV$1, 0)),""),"")</f>
        <v/>
      </c>
      <c r="AB4" s="21" t="str">
        <f t="shared" si="19"/>
        <v/>
      </c>
      <c r="AC4" s="21" t="str">
        <f t="shared" si="20"/>
        <v/>
      </c>
      <c r="AE4" s="21" t="str">
        <f t="array" ref="AE4">IF(Prototype_input!$C$6="Federal or Tribal Government",IF(O4&lt;&gt;"", INDEX('Summary- PoP - Tradeoff'!$C$2:$AV$5, MATCH(Prototype_input!$C$46, 'Summary- PoP - Tradeoff'!$B$2:$B$5, 0), MATCH(B4, 'Summary- PoP - Tradeoff'!$C$1:$AV$1, 0)),""),"")</f>
        <v/>
      </c>
      <c r="AF4" s="21" t="str">
        <f t="shared" si="21"/>
        <v/>
      </c>
      <c r="AG4" s="21" t="str">
        <f t="shared" si="22"/>
        <v/>
      </c>
      <c r="AI4" s="21" t="str">
        <f t="array" ref="AI4">IF(Prototype_input!$C$6="Federal or Tribal Government",IF(O4&lt;&gt;"", INDEX('Summary - EDV - Tradeoff'!$C$2:$AV$4, MATCH(Prototype_input!$C$54, 'Summary - EDV - Tradeoff'!$B$2:$B$4, 0), MATCH(B4, 'Summary - EDV - Tradeoff'!$C$1:$AV$1, 0)),""),"")</f>
        <v/>
      </c>
      <c r="AJ4" s="21" t="str">
        <f t="shared" si="23"/>
        <v/>
      </c>
      <c r="AK4" s="21" t="str">
        <f t="shared" si="24"/>
        <v/>
      </c>
      <c r="AL4" s="21" t="str">
        <f t="shared" ca="1" si="25"/>
        <v/>
      </c>
    </row>
    <row r="5" spans="1:38" ht="15.75" customHeight="1" x14ac:dyDescent="0.2">
      <c r="B5" s="21"/>
      <c r="C5" s="21" t="str">
        <f ca="1">IFERROR(__xludf.DUMMYFUNCTION("IFNA(
  IF(
    Prototype_input!C9 = ""State or Local Government"",
    IF(
      AND(
        Prototype_input!E23 &lt;&gt; """",
        Prototype_input!D23 &lt;&gt; """",
        Prototype_input!D23 &lt;&gt; ""Please input"",
        Prototype_input!E23 &lt;&gt; ""Please input"&amp;"""
      ),
      TRANSPOSE(
        FILTER(
          'ITC Offerings Mapping'!$D$1:$BY$1,
          (
            IF(
              A5 &gt;= 8,
              INDEX('ITC Offerings Mapping'!$D$2:$BY$1000, MATCH(Prototype_input!E22, 'ITC Offerings Mapping'!$C$"&amp;"2:$C$1000, 0), 0) = ""X"",
              (INDEX('ITC Offerings Mapping'!$D$2:$BY$1000, MATCH(Prototype_input!E22, 'ITC Offerings Mapping'!$C$2:$C$1000, 0), 0) = ""X"") +
              (INDEX('ITC Offerings Mapping'!$D$2:$BY$1000, MATCH(Prototype_input!E22"&amp;",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" s="21" t="str">
        <f>IF(
  Prototype_input!$C$6 = "State or Local Government",
  IF(
    C5 &lt;&gt; "",
    IFERROR(
      INDEX(
        'Summary - Acquisition Need'!$C$2:$AD$4,
        MATCH(Prototype_input!$C$30, 'Summary - Acquisition Need'!$B$2:$B$4, 0),
        MATCH(C5, 'Summary - Acquisition Need'!$C$1:$AD$1, 0)
      ),
      ""
    ),
    ""
  ),
  IF(
    Prototype_input!$C$6 = "Federal or Tribal Government",
    IF(
      B5 &lt;&gt; "",
      IFERROR(
        INDEX(
          'Summary - Place of Performance'!$C$2:$AW$14,
          MATCH(Prototype_input!$C$30, 'Summary - Place of Performance'!$B$2:$B$14, 0),
          MATCH(B5, 'Summary - Place of Performance'!$C$1:$AW$1, 0)
        ),
        ""
      ),
      ""
    ),
    ""
  )
)</f>
        <v/>
      </c>
      <c r="E5" s="21" t="str">
        <f>IF(
  Prototype_input!$C$6 = "State or Local Government",
  IF(
    C5 &lt;&gt; "",
    IFERROR(
      INDEX(
        'Summary - Contract Type'!$C$2:$BX$6,
        MATCH(Prototype_input!$C$34, 'Summary - Contract Type'!$B$2:$B$6, 0),
        MATCH(C5, 'Summary - Contract Type'!$C$1:$BX$1, 0)
      ),
      ""
    ),
    ""
  ),
  IF(
    Prototype_input!$C$6 = "Federal or Tribal Government",
    IF(
      B5 &lt;&gt; "",
      IFERROR(
        INDEX(
          'Summary - Level of Assistance'!$C$2:$AW$7,
          MATCH(Prototype_input!$C$34, 'Summary - Level of Assistance'!$B$2:$B$7, 0),
          MATCH(B5, 'Summary - Level of Assistance'!$C$1:$AW$1, 0)
        ),
        ""
      ),
      ""
    ),
    ""
  )
)</f>
        <v/>
      </c>
      <c r="F5" s="21" t="str">
        <f>IF(
  Prototype_input!$C$6 = "State or Local Government",
  IF(
    C5 &lt;&gt; "",
    IFERROR(
      INDEX(
        'Summary - Socioeconomic'!$C$2:$BX$11,
        MATCH(Prototype_input!$C$38, 'Summary - Socioeconomic'!$B$2:$B$11, 0),
        MATCH(C5, 'Summary - Socioeconomic'!$C$1:$BX$1, 0)
      ),
      ""
    ),
    ""
  ),
  IF(
    Prototype_input!$C$6 = "Federal or Tribal Government",
    IF(
      B5 &lt;&gt; "",
      IFERROR(
        INDEX(
          'Summary - Objective'!$C$2:$AX$4,
          MATCH(Prototype_input!$C$38, 'Summary - Objective'!$B$2:$B$4, 0),
          MATCH(B5, 'Summary - Objective'!$C$1:$AX$1, 0)
        ),
        ""
      ),
      ""
    ),
    ""
  )
)</f>
        <v/>
      </c>
      <c r="G5" s="21" t="str">
        <f>IF(
  Prototype_input!$C$6 = "Federal or Tribal Government",
  IF(
    B5 &lt;&gt; "",
    IFERROR(
      INDEX(
        'Summary - Contract Type'!$C$2:$BX$6,
        MATCH(Prototype_input!$C$42, 'Summary - Contract Type'!$B$2:$B$6, 0),
        MATCH(B5, 'Summary - Contract Type'!$C$1:$BX$1, 0)
      ),
      ""
    ),
    ""
  ),
  ""
)</f>
        <v/>
      </c>
      <c r="H5" s="21" t="str">
        <f>IF(
  Prototype_input!$C$6 = "Federal or Tribal Government",
  IF(
    B5 &lt;&gt; "",
    IFERROR(
      INDEX(
        'Summary - Period of Performance'!$C$2:$AW$5,
        MATCH(Prototype_input!$C$46, 'Summary - Period of Performance'!$B$2:$B$5, 0),
        MATCH(B5, 'Summary - Period of Performance'!$C$1:$AW$1, 0)
      ),
      ""
    ),
    ""
  ),
  ""
)</f>
        <v/>
      </c>
      <c r="I5" s="21" t="str">
        <f>IF(
  Prototype_input!$C$6 = "Federal or Tribal Government",
  IF(
    B5 &lt;&gt; "",
    IFERROR(
      INDEX(
        'Summary - Socioeconomic'!$C$2:$BX$11,
        MATCH(Prototype_input!$C$50, 'Summary - Socioeconomic'!$B$2:$B$11, 0),
        MATCH(B5, 'Summary - Socioeconomic'!$C$1:$BX$1, 0)
      ),
      ""
    ),
    ""
  ),
  ""
)</f>
        <v/>
      </c>
      <c r="J5" s="21" t="str">
        <f>IF(
  Prototype_input!$C$6 = "Federal or Tribal Government",
  IF(
    B5 &lt;&gt; "",
    IFERROR(
      INDEX(
        'Summary - Estimated Dollar Valu'!$C$2:$AW$4,
        MATCH(Prototype_input!$C$54, 'Summary - Estimated Dollar Valu'!$B$2:$B$4, 0),
        MATCH(B5, 'Summary - Estimated Dollar Valu'!$C$1:$AW$1, 0)
      ),
      ""
    ),
    ""
  ),
  ""
)</f>
        <v/>
      </c>
      <c r="K5" s="21" t="str">
        <f>IF(AND(Prototype_input!$C$56&lt;&gt;"",J5&lt;&gt;""),Prototype_input!$C$58,"")</f>
        <v/>
      </c>
      <c r="L5" s="21" t="str">
        <f>IF(AND(Prototype_input!$C$60&lt;&gt;"",J5&lt;&gt;""),Prototype_input!$C$62,"")</f>
        <v/>
      </c>
      <c r="M5" s="21" t="str">
        <f>IF(AND(Prototype_input!$C$64&lt;&gt;"",J5&lt;&gt;""),Prototype_input!$C$66,"")</f>
        <v/>
      </c>
      <c r="N5" s="21" t="str">
        <f>IF(AND(Prototype_input!$C$68&lt;&gt;"",J5&lt;&gt;""),Prototype_input!$C$70,"")</f>
        <v/>
      </c>
      <c r="O5" s="21" t="str">
        <f>IF(N5&lt;&gt;"",_xlfn.XLOOKUP(Prototype_input!$E$22,'ITC Offerings Mapping'!$C$1:$C$1000,'ITC Offerings Mapping'!$B$1:$B$1000),"")</f>
        <v/>
      </c>
      <c r="Q5" s="21" t="str">
        <f t="array" ref="Q5">IF(Prototype_input!$C$6="Federal or Tribal Government",IF(O5&lt;&gt;"", INDEX('Scope Scoring'!$C$2:$BX$50, MATCH(O5, 'Scope Scoring'!$B$2:$B$50, 0), MATCH(B5, 'Scope Scoring'!$C$1:$BX$1, 0)),""),"")</f>
        <v/>
      </c>
      <c r="R5" s="21" t="str">
        <f t="shared" si="13"/>
        <v/>
      </c>
      <c r="S5" s="21" t="str">
        <f t="shared" si="14"/>
        <v/>
      </c>
      <c r="T5" s="21" t="str">
        <f t="shared" si="15"/>
        <v/>
      </c>
      <c r="U5" s="21" t="str">
        <f t="shared" si="16"/>
        <v/>
      </c>
      <c r="W5" s="21" t="str">
        <f t="array" ref="W5">IF(Prototype_input!$C$6="Federal or Tribal Government",IF(O5&lt;&gt;"", INDEX('Summary - Level of Assistance -'!$C$2:$AV$7, MATCH(Prototype_input!$C$34, 'Summary - Level of Assistance -'!$B$2:$B$7, 0), MATCH(B5, 'Summary - Level of Assistance -'!$C$1:$AV$1, 0)),""),"")</f>
        <v/>
      </c>
      <c r="X5" s="21" t="str">
        <f t="shared" si="17"/>
        <v/>
      </c>
      <c r="Y5" s="21" t="str">
        <f t="shared" si="18"/>
        <v/>
      </c>
      <c r="AA5" s="21" t="str">
        <f t="array" ref="AA5">IF(Prototype_input!$C$6="Federal or Tribal Government",IF(O5&lt;&gt;"", INDEX('Summary - Objective - Tradeoff'!$C$2:$AV$4, MATCH(Prototype_input!$C$38, 'Summary - Objective - Tradeoff'!$B$2:$B$4, 0), MATCH(B5, 'Summary - Objective - Tradeoff'!$C$1:$AV$1, 0)),""),"")</f>
        <v/>
      </c>
      <c r="AB5" s="21" t="str">
        <f t="shared" si="19"/>
        <v/>
      </c>
      <c r="AC5" s="21" t="str">
        <f t="shared" si="20"/>
        <v/>
      </c>
      <c r="AE5" s="21" t="str">
        <f t="array" ref="AE5">IF(Prototype_input!$C$6="Federal or Tribal Government",IF(O5&lt;&gt;"", INDEX('Summary- PoP - Tradeoff'!$C$2:$AV$5, MATCH(Prototype_input!$C$46, 'Summary- PoP - Tradeoff'!$B$2:$B$5, 0), MATCH(B5, 'Summary- PoP - Tradeoff'!$C$1:$AV$1, 0)),""),"")</f>
        <v/>
      </c>
      <c r="AF5" s="21" t="str">
        <f t="shared" si="21"/>
        <v/>
      </c>
      <c r="AG5" s="21" t="str">
        <f t="shared" si="22"/>
        <v/>
      </c>
      <c r="AI5" s="21" t="str">
        <f t="array" ref="AI5">IF(Prototype_input!$C$6="Federal or Tribal Government",IF(O5&lt;&gt;"", INDEX('Summary - EDV - Tradeoff'!$C$2:$AV$4, MATCH(Prototype_input!$C$54, 'Summary - EDV - Tradeoff'!$B$2:$B$4, 0), MATCH(B5, 'Summary - EDV - Tradeoff'!$C$1:$AV$1, 0)),""),"")</f>
        <v/>
      </c>
      <c r="AJ5" s="21" t="str">
        <f t="shared" si="23"/>
        <v/>
      </c>
      <c r="AK5" s="21" t="str">
        <f t="shared" si="24"/>
        <v/>
      </c>
      <c r="AL5" s="21" t="str">
        <f t="shared" ca="1" si="25"/>
        <v/>
      </c>
    </row>
    <row r="6" spans="1:38" ht="15.75" customHeight="1" x14ac:dyDescent="0.2">
      <c r="B6" s="21"/>
      <c r="C6" s="21" t="str">
        <f ca="1">IFERROR(__xludf.DUMMYFUNCTION("IFNA(
  IF(
    Prototype_input!C10 = ""State or Local Government"",
    IF(
      AND(
        Prototype_input!E24 &lt;&gt; """",
        Prototype_input!D24 &lt;&gt; """",
        Prototype_input!D24 &lt;&gt; ""Please input"",
        Prototype_input!E24 &lt;&gt; ""Please inpu"&amp;"t""
      ),
      TRANSPOSE(
        FILTER(
          'ITC Offerings Mapping'!$D$1:$BY$1,
          (
            IF(
              A6 &gt;= 8,
              INDEX('ITC Offerings Mapping'!$D$2:$BY$1000, MATCH(Prototype_input!E23, 'ITC Offerings Mapping'!$C"&amp;"$2:$C$1000, 0), 0) = ""X"",
              (INDEX('ITC Offerings Mapping'!$D$2:$BY$1000, MATCH(Prototype_input!E23, 'ITC Offerings Mapping'!$C$2:$C$1000, 0), 0) = ""X"") +
              (INDEX('ITC Offerings Mapping'!$D$2:$BY$1000, MATCH(Prototype_input!E2"&amp;"3,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" s="21" t="str">
        <f>IF(
  Prototype_input!$C$6 = "State or Local Government",
  IF(
    C6 &lt;&gt; "",
    IFERROR(
      INDEX(
        'Summary - Acquisition Need'!$C$2:$AD$4,
        MATCH(Prototype_input!$C$30, 'Summary - Acquisition Need'!$B$2:$B$4, 0),
        MATCH(C6, 'Summary - Acquisition Need'!$C$1:$AD$1, 0)
      ),
      ""
    ),
    ""
  ),
  IF(
    Prototype_input!$C$6 = "Federal or Tribal Government",
    IF(
      B6 &lt;&gt; "",
      IFERROR(
        INDEX(
          'Summary - Place of Performance'!$C$2:$AW$14,
          MATCH(Prototype_input!$C$30, 'Summary - Place of Performance'!$B$2:$B$14, 0),
          MATCH(B6, 'Summary - Place of Performance'!$C$1:$AW$1, 0)
        ),
        ""
      ),
      ""
    ),
    ""
  )
)</f>
        <v/>
      </c>
      <c r="E6" s="21" t="str">
        <f>IF(
  Prototype_input!$C$6 = "State or Local Government",
  IF(
    C6 &lt;&gt; "",
    IFERROR(
      INDEX(
        'Summary - Contract Type'!$C$2:$BX$6,
        MATCH(Prototype_input!$C$34, 'Summary - Contract Type'!$B$2:$B$6, 0),
        MATCH(C6, 'Summary - Contract Type'!$C$1:$BX$1, 0)
      ),
      ""
    ),
    ""
  ),
  IF(
    Prototype_input!$C$6 = "Federal or Tribal Government",
    IF(
      B6 &lt;&gt; "",
      IFERROR(
        INDEX(
          'Summary - Level of Assistance'!$C$2:$AW$7,
          MATCH(Prototype_input!$C$34, 'Summary - Level of Assistance'!$B$2:$B$7, 0),
          MATCH(B6, 'Summary - Level of Assistance'!$C$1:$AW$1, 0)
        ),
        ""
      ),
      ""
    ),
    ""
  )
)</f>
        <v/>
      </c>
      <c r="F6" s="21" t="str">
        <f>IF(
  Prototype_input!$C$6 = "State or Local Government",
  IF(
    C6 &lt;&gt; "",
    IFERROR(
      INDEX(
        'Summary - Socioeconomic'!$C$2:$BX$11,
        MATCH(Prototype_input!$C$38, 'Summary - Socioeconomic'!$B$2:$B$11, 0),
        MATCH(C6, 'Summary - Socioeconomic'!$C$1:$BX$1, 0)
      ),
      ""
    ),
    ""
  ),
  IF(
    Prototype_input!$C$6 = "Federal or Tribal Government",
    IF(
      B6 &lt;&gt; "",
      IFERROR(
        INDEX(
          'Summary - Objective'!$C$2:$AX$4,
          MATCH(Prototype_input!$C$38, 'Summary - Objective'!$B$2:$B$4, 0),
          MATCH(B6, 'Summary - Objective'!$C$1:$AX$1, 0)
        ),
        ""
      ),
      ""
    ),
    ""
  )
)</f>
        <v/>
      </c>
      <c r="G6" s="21" t="str">
        <f>IF(
  Prototype_input!$C$6 = "Federal or Tribal Government",
  IF(
    B6 &lt;&gt; "",
    IFERROR(
      INDEX(
        'Summary - Contract Type'!$C$2:$BX$6,
        MATCH(Prototype_input!$C$42, 'Summary - Contract Type'!$B$2:$B$6, 0),
        MATCH(B6, 'Summary - Contract Type'!$C$1:$BX$1, 0)
      ),
      ""
    ),
    ""
  ),
  ""
)</f>
        <v/>
      </c>
      <c r="H6" s="21" t="str">
        <f>IF(
  Prototype_input!$C$6 = "Federal or Tribal Government",
  IF(
    B6 &lt;&gt; "",
    IFERROR(
      INDEX(
        'Summary - Period of Performance'!$C$2:$AW$5,
        MATCH(Prototype_input!$C$46, 'Summary - Period of Performance'!$B$2:$B$5, 0),
        MATCH(B6, 'Summary - Period of Performance'!$C$1:$AW$1, 0)
      ),
      ""
    ),
    ""
  ),
  ""
)</f>
        <v/>
      </c>
      <c r="I6" s="21" t="str">
        <f>IF(
  Prototype_input!$C$6 = "Federal or Tribal Government",
  IF(
    B6 &lt;&gt; "",
    IFERROR(
      INDEX(
        'Summary - Socioeconomic'!$C$2:$BX$11,
        MATCH(Prototype_input!$C$50, 'Summary - Socioeconomic'!$B$2:$B$11, 0),
        MATCH(B6, 'Summary - Socioeconomic'!$C$1:$BX$1, 0)
      ),
      ""
    ),
    ""
  ),
  ""
)</f>
        <v/>
      </c>
      <c r="J6" s="21" t="str">
        <f>IF(
  Prototype_input!$C$6 = "Federal or Tribal Government",
  IF(
    B6 &lt;&gt; "",
    IFERROR(
      INDEX(
        'Summary - Estimated Dollar Valu'!$C$2:$AW$4,
        MATCH(Prototype_input!$C$54, 'Summary - Estimated Dollar Valu'!$B$2:$B$4, 0),
        MATCH(B6, 'Summary - Estimated Dollar Valu'!$C$1:$AW$1, 0)
      ),
      ""
    ),
    ""
  ),
  ""
)</f>
        <v/>
      </c>
      <c r="K6" s="21" t="str">
        <f>IF(AND(Prototype_input!$C$56&lt;&gt;"",J6&lt;&gt;""),Prototype_input!$C$58,"")</f>
        <v/>
      </c>
      <c r="L6" s="21" t="str">
        <f>IF(AND(Prototype_input!$C$60&lt;&gt;"",J6&lt;&gt;""),Prototype_input!$C$62,"")</f>
        <v/>
      </c>
      <c r="M6" s="21" t="str">
        <f>IF(AND(Prototype_input!$C$64&lt;&gt;"",J6&lt;&gt;""),Prototype_input!$C$66,"")</f>
        <v/>
      </c>
      <c r="N6" s="21" t="str">
        <f>IF(AND(Prototype_input!$C$68&lt;&gt;"",J6&lt;&gt;""),Prototype_input!$C$70,"")</f>
        <v/>
      </c>
      <c r="O6" s="21" t="str">
        <f>IF(N6&lt;&gt;"",_xlfn.XLOOKUP(Prototype_input!$E$22,'ITC Offerings Mapping'!$C$1:$C$1000,'ITC Offerings Mapping'!$B$1:$B$1000),"")</f>
        <v/>
      </c>
      <c r="Q6" s="21" t="str">
        <f t="array" ref="Q6">IF(Prototype_input!$C$6="Federal or Tribal Government",IF(O6&lt;&gt;"", INDEX('Scope Scoring'!$C$2:$BX$50, MATCH(O6, 'Scope Scoring'!$B$2:$B$50, 0), MATCH(B6, 'Scope Scoring'!$C$1:$BX$1, 0)),""),"")</f>
        <v/>
      </c>
      <c r="R6" s="21" t="str">
        <f t="shared" si="13"/>
        <v/>
      </c>
      <c r="S6" s="21" t="str">
        <f t="shared" si="14"/>
        <v/>
      </c>
      <c r="T6" s="21" t="str">
        <f t="shared" si="15"/>
        <v/>
      </c>
      <c r="U6" s="21" t="str">
        <f t="shared" si="16"/>
        <v/>
      </c>
      <c r="W6" s="21" t="str">
        <f t="array" ref="W6">IF(Prototype_input!$C$6="Federal or Tribal Government",IF(O6&lt;&gt;"", INDEX('Summary - Level of Assistance -'!$C$2:$AV$7, MATCH(Prototype_input!$C$34, 'Summary - Level of Assistance -'!$B$2:$B$7, 0), MATCH(B6, 'Summary - Level of Assistance -'!$C$1:$AV$1, 0)),""),"")</f>
        <v/>
      </c>
      <c r="X6" s="21" t="str">
        <f t="shared" si="17"/>
        <v/>
      </c>
      <c r="Y6" s="21" t="str">
        <f t="shared" si="18"/>
        <v/>
      </c>
      <c r="AA6" s="21" t="str">
        <f t="array" ref="AA6">IF(Prototype_input!$C$6="Federal or Tribal Government",IF(O6&lt;&gt;"", INDEX('Summary - Objective - Tradeoff'!$C$2:$AV$4, MATCH(Prototype_input!$C$38, 'Summary - Objective - Tradeoff'!$B$2:$B$4, 0), MATCH(B6, 'Summary - Objective - Tradeoff'!$C$1:$AV$1, 0)),""),"")</f>
        <v/>
      </c>
      <c r="AB6" s="21" t="str">
        <f t="shared" si="19"/>
        <v/>
      </c>
      <c r="AC6" s="21" t="str">
        <f t="shared" si="20"/>
        <v/>
      </c>
      <c r="AE6" s="21" t="str">
        <f t="array" ref="AE6">IF(Prototype_input!$C$6="Federal or Tribal Government",IF(O6&lt;&gt;"", INDEX('Summary- PoP - Tradeoff'!$C$2:$AV$5, MATCH(Prototype_input!$C$46, 'Summary- PoP - Tradeoff'!$B$2:$B$5, 0), MATCH(B6, 'Summary- PoP - Tradeoff'!$C$1:$AV$1, 0)),""),"")</f>
        <v/>
      </c>
      <c r="AF6" s="21" t="str">
        <f t="shared" si="21"/>
        <v/>
      </c>
      <c r="AG6" s="21" t="str">
        <f t="shared" si="22"/>
        <v/>
      </c>
      <c r="AI6" s="21" t="str">
        <f t="array" ref="AI6">IF(Prototype_input!$C$6="Federal or Tribal Government",IF(O6&lt;&gt;"", INDEX('Summary - EDV - Tradeoff'!$C$2:$AV$4, MATCH(Prototype_input!$C$54, 'Summary - EDV - Tradeoff'!$B$2:$B$4, 0), MATCH(B6, 'Summary - EDV - Tradeoff'!$C$1:$AV$1, 0)),""),"")</f>
        <v/>
      </c>
      <c r="AJ6" s="21" t="str">
        <f t="shared" si="23"/>
        <v/>
      </c>
      <c r="AK6" s="21" t="str">
        <f t="shared" si="24"/>
        <v/>
      </c>
      <c r="AL6" s="21" t="str">
        <f t="shared" ca="1" si="25"/>
        <v/>
      </c>
    </row>
    <row r="7" spans="1:38" ht="15.75" customHeight="1" x14ac:dyDescent="0.2">
      <c r="B7" s="21"/>
      <c r="C7" s="21" t="str">
        <f ca="1">IFERROR(__xludf.DUMMYFUNCTION("IFNA(
  IF(
    Prototype_input!C11 = ""State or Local Government"",
    IF(
      AND(
        Prototype_input!E25 &lt;&gt; """",
        Prototype_input!D25 &lt;&gt; """",
        Prototype_input!D25 &lt;&gt; ""Please input"",
        Prototype_input!E25 &lt;&gt; ""Please inpu"&amp;"t""
      ),
      TRANSPOSE(
        FILTER(
          'ITC Offerings Mapping'!$D$1:$BY$1,
          (
            IF(
              A7 &gt;= 8,
              INDEX('ITC Offerings Mapping'!$D$2:$BY$1000, MATCH(Prototype_input!E24, 'ITC Offerings Mapping'!$C"&amp;"$2:$C$1000, 0), 0) = ""X"",
              (INDEX('ITC Offerings Mapping'!$D$2:$BY$1000, MATCH(Prototype_input!E24, 'ITC Offerings Mapping'!$C$2:$C$1000, 0), 0) = ""X"") +
              (INDEX('ITC Offerings Mapping'!$D$2:$BY$1000, MATCH(Prototype_input!E2"&amp;"4,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" s="21" t="str">
        <f>IF(
  Prototype_input!$C$6 = "State or Local Government",
  IF(
    C7 &lt;&gt; "",
    IFERROR(
      INDEX(
        'Summary - Acquisition Need'!$C$2:$AD$4,
        MATCH(Prototype_input!$C$30, 'Summary - Acquisition Need'!$B$2:$B$4, 0),
        MATCH(C7, 'Summary - Acquisition Need'!$C$1:$AD$1, 0)
      ),
      ""
    ),
    ""
  ),
  IF(
    Prototype_input!$C$6 = "Federal or Tribal Government",
    IF(
      B7 &lt;&gt; "",
      IFERROR(
        INDEX(
          'Summary - Place of Performance'!$C$2:$AW$14,
          MATCH(Prototype_input!$C$30, 'Summary - Place of Performance'!$B$2:$B$14, 0),
          MATCH(B7, 'Summary - Place of Performance'!$C$1:$AW$1, 0)
        ),
        ""
      ),
      ""
    ),
    ""
  )
)</f>
        <v/>
      </c>
      <c r="E7" s="21" t="str">
        <f>IF(
  Prototype_input!$C$6 = "State or Local Government",
  IF(
    C7 &lt;&gt; "",
    IFERROR(
      INDEX(
        'Summary - Contract Type'!$C$2:$BX$6,
        MATCH(Prototype_input!$C$34, 'Summary - Contract Type'!$B$2:$B$6, 0),
        MATCH(C7, 'Summary - Contract Type'!$C$1:$BX$1, 0)
      ),
      ""
    ),
    ""
  ),
  IF(
    Prototype_input!$C$6 = "Federal or Tribal Government",
    IF(
      B7 &lt;&gt; "",
      IFERROR(
        INDEX(
          'Summary - Level of Assistance'!$C$2:$AW$7,
          MATCH(Prototype_input!$C$34, 'Summary - Level of Assistance'!$B$2:$B$7, 0),
          MATCH(B7, 'Summary - Level of Assistance'!$C$1:$AW$1, 0)
        ),
        ""
      ),
      ""
    ),
    ""
  )
)</f>
        <v/>
      </c>
      <c r="F7" s="21" t="str">
        <f>IF(
  Prototype_input!$C$6 = "State or Local Government",
  IF(
    C7 &lt;&gt; "",
    IFERROR(
      INDEX(
        'Summary - Socioeconomic'!$C$2:$BX$11,
        MATCH(Prototype_input!$C$38, 'Summary - Socioeconomic'!$B$2:$B$11, 0),
        MATCH(C7, 'Summary - Socioeconomic'!$C$1:$BX$1, 0)
      ),
      ""
    ),
    ""
  ),
  IF(
    Prototype_input!$C$6 = "Federal or Tribal Government",
    IF(
      B7 &lt;&gt; "",
      IFERROR(
        INDEX(
          'Summary - Objective'!$C$2:$AX$4,
          MATCH(Prototype_input!$C$38, 'Summary - Objective'!$B$2:$B$4, 0),
          MATCH(B7, 'Summary - Objective'!$C$1:$AX$1, 0)
        ),
        ""
      ),
      ""
    ),
    ""
  )
)</f>
        <v/>
      </c>
      <c r="G7" s="21" t="str">
        <f>IF(
  Prototype_input!$C$6 = "Federal or Tribal Government",
  IF(
    B7 &lt;&gt; "",
    IFERROR(
      INDEX(
        'Summary - Contract Type'!$C$2:$BX$6,
        MATCH(Prototype_input!$C$42, 'Summary - Contract Type'!$B$2:$B$6, 0),
        MATCH(B7, 'Summary - Contract Type'!$C$1:$BX$1, 0)
      ),
      ""
    ),
    ""
  ),
  ""
)</f>
        <v/>
      </c>
      <c r="H7" s="21" t="str">
        <f>IF(
  Prototype_input!$C$6 = "Federal or Tribal Government",
  IF(
    B7 &lt;&gt; "",
    IFERROR(
      INDEX(
        'Summary - Period of Performance'!$C$2:$AW$5,
        MATCH(Prototype_input!$C$46, 'Summary - Period of Performance'!$B$2:$B$5, 0),
        MATCH(B7, 'Summary - Period of Performance'!$C$1:$AW$1, 0)
      ),
      ""
    ),
    ""
  ),
  ""
)</f>
        <v/>
      </c>
      <c r="I7" s="21" t="str">
        <f>IF(
  Prototype_input!$C$6 = "Federal or Tribal Government",
  IF(
    B7 &lt;&gt; "",
    IFERROR(
      INDEX(
        'Summary - Socioeconomic'!$C$2:$BX$11,
        MATCH(Prototype_input!$C$50, 'Summary - Socioeconomic'!$B$2:$B$11, 0),
        MATCH(B7, 'Summary - Socioeconomic'!$C$1:$BX$1, 0)
      ),
      ""
    ),
    ""
  ),
  ""
)</f>
        <v/>
      </c>
      <c r="J7" s="21" t="str">
        <f>IF(
  Prototype_input!$C$6 = "Federal or Tribal Government",
  IF(
    B7 &lt;&gt; "",
    IFERROR(
      INDEX(
        'Summary - Estimated Dollar Valu'!$C$2:$AW$4,
        MATCH(Prototype_input!$C$54, 'Summary - Estimated Dollar Valu'!$B$2:$B$4, 0),
        MATCH(B7, 'Summary - Estimated Dollar Valu'!$C$1:$AW$1, 0)
      ),
      ""
    ),
    ""
  ),
  ""
)</f>
        <v/>
      </c>
      <c r="K7" s="21" t="str">
        <f>IF(AND(Prototype_input!$C$56&lt;&gt;"",J7&lt;&gt;""),Prototype_input!$C$58,"")</f>
        <v/>
      </c>
      <c r="L7" s="21" t="str">
        <f>IF(AND(Prototype_input!$C$60&lt;&gt;"",J7&lt;&gt;""),Prototype_input!$C$62,"")</f>
        <v/>
      </c>
      <c r="M7" s="21" t="str">
        <f>IF(AND(Prototype_input!$C$64&lt;&gt;"",J7&lt;&gt;""),Prototype_input!$C$66,"")</f>
        <v/>
      </c>
      <c r="N7" s="21" t="str">
        <f>IF(AND(Prototype_input!$C$68&lt;&gt;"",J7&lt;&gt;""),Prototype_input!$C$70,"")</f>
        <v/>
      </c>
      <c r="O7" s="21" t="str">
        <f>IF(N7&lt;&gt;"",_xlfn.XLOOKUP(Prototype_input!$E$22,'ITC Offerings Mapping'!$C$1:$C$1000,'ITC Offerings Mapping'!$B$1:$B$1000),"")</f>
        <v/>
      </c>
      <c r="Q7" s="21" t="str">
        <f t="array" ref="Q7">IF(Prototype_input!$C$6="Federal or Tribal Government",IF(O7&lt;&gt;"", INDEX('Scope Scoring'!$C$2:$BX$50, MATCH(O7, 'Scope Scoring'!$B$2:$B$50, 0), MATCH(B7, 'Scope Scoring'!$C$1:$BX$1, 0)),""),"")</f>
        <v/>
      </c>
      <c r="R7" s="21" t="str">
        <f t="shared" si="13"/>
        <v/>
      </c>
      <c r="S7" s="21" t="str">
        <f t="shared" si="14"/>
        <v/>
      </c>
      <c r="T7" s="21" t="str">
        <f t="shared" si="15"/>
        <v/>
      </c>
      <c r="U7" s="21" t="str">
        <f t="shared" si="16"/>
        <v/>
      </c>
      <c r="W7" s="21" t="str">
        <f t="array" ref="W7">IF(Prototype_input!$C$6="Federal or Tribal Government",IF(O7&lt;&gt;"", INDEX('Summary - Level of Assistance -'!$C$2:$AV$7, MATCH(Prototype_input!$C$34, 'Summary - Level of Assistance -'!$B$2:$B$7, 0), MATCH(B7, 'Summary - Level of Assistance -'!$C$1:$AV$1, 0)),""),"")</f>
        <v/>
      </c>
      <c r="X7" s="21" t="str">
        <f t="shared" si="17"/>
        <v/>
      </c>
      <c r="Y7" s="21" t="str">
        <f t="shared" si="18"/>
        <v/>
      </c>
      <c r="AA7" s="21" t="str">
        <f t="array" ref="AA7">IF(Prototype_input!$C$6="Federal or Tribal Government",IF(O7&lt;&gt;"", INDEX('Summary - Objective - Tradeoff'!$C$2:$AV$4, MATCH(Prototype_input!$C$38, 'Summary - Objective - Tradeoff'!$B$2:$B$4, 0), MATCH(B7, 'Summary - Objective - Tradeoff'!$C$1:$AV$1, 0)),""),"")</f>
        <v/>
      </c>
      <c r="AB7" s="21" t="str">
        <f t="shared" si="19"/>
        <v/>
      </c>
      <c r="AC7" s="21" t="str">
        <f t="shared" si="20"/>
        <v/>
      </c>
      <c r="AE7" s="21" t="str">
        <f t="array" ref="AE7">IF(Prototype_input!$C$6="Federal or Tribal Government",IF(O7&lt;&gt;"", INDEX('Summary- PoP - Tradeoff'!$C$2:$AV$5, MATCH(Prototype_input!$C$46, 'Summary- PoP - Tradeoff'!$B$2:$B$5, 0), MATCH(B7, 'Summary- PoP - Tradeoff'!$C$1:$AV$1, 0)),""),"")</f>
        <v/>
      </c>
      <c r="AF7" s="21" t="str">
        <f t="shared" si="21"/>
        <v/>
      </c>
      <c r="AG7" s="21" t="str">
        <f t="shared" si="22"/>
        <v/>
      </c>
      <c r="AI7" s="21" t="str">
        <f t="array" ref="AI7">IF(Prototype_input!$C$6="Federal or Tribal Government",IF(O7&lt;&gt;"", INDEX('Summary - EDV - Tradeoff'!$C$2:$AV$4, MATCH(Prototype_input!$C$54, 'Summary - EDV - Tradeoff'!$B$2:$B$4, 0), MATCH(B7, 'Summary - EDV - Tradeoff'!$C$1:$AV$1, 0)),""),"")</f>
        <v/>
      </c>
      <c r="AJ7" s="21" t="str">
        <f t="shared" si="23"/>
        <v/>
      </c>
      <c r="AK7" s="21" t="str">
        <f t="shared" si="24"/>
        <v/>
      </c>
      <c r="AL7" s="21" t="str">
        <f t="shared" ca="1" si="25"/>
        <v/>
      </c>
    </row>
    <row r="8" spans="1:38" ht="15.75" customHeight="1" x14ac:dyDescent="0.2">
      <c r="B8" s="21" t="str">
        <f ca="1">IFERROR(__xludf.DUMMYFUNCTION("IFNA(
  IF(
    Prototype_input!C12 = ""Federal or Tribal Government"",
    IF(
      AND(
        Prototype_input!E26 &lt;&gt; """",
        Prototype_input!D26 &lt;&gt; """",
        Prototype_input!D26 &lt;&gt; ""Please input"",
        Prototype_input!E26 &lt;&gt; ""Please i"&amp;"nput""
      ),
      TRANSPOSE(
        FILTER(
          'ITC Offerings Mapping'!$D$1:$BY$1,
          (INDEX('ITC Offerings Mapping'!$D$2:$BY$1000, MATCH(Prototype_input!E25, 'ITC Offerings Mapping'!$C$2:$C$1000, 0), 0) = IF(A8 &gt;= 8, ""X"", ""X"")) +
 "&amp;"         (IF(A8 &lt; 8, INDEX('ITC Offerings Mapping'!$D$2:$BY$1000, MATCH(Prototype_input!E25, 'ITC Offerings Mapping'!$C$2:$C$1000, 0), 0) = ""S"", FALSE)) *
          NOT(
            ISNUMBER(SEARCH(
              ""state and local|networx|local service "&amp;"acquisitions (LSA)|WITS 3"",
              'ITC Offerings Mapping'!$D$1:$BY$1
            ))
          )
        )
      ),
      """"
    ),
    """"
  ),
  ""Assisted Acquisition Services (AAS)""
)
"),"")</f>
        <v/>
      </c>
      <c r="C8" s="21" t="str">
        <f ca="1">IFERROR(__xludf.DUMMYFUNCTION("IFNA(
  IF(
    Prototype_input!C12 = ""State or Local Government"",
    IF(
      AND(
        Prototype_input!E26 &lt;&gt; """",
        Prototype_input!D26 &lt;&gt; """",
        Prototype_input!D26 &lt;&gt; ""Please input"",
        Prototype_input!E26 &lt;&gt; ""Please inpu"&amp;"t""
      ),
      TRANSPOSE(
        FILTER(
          'ITC Offerings Mapping'!$D$1:$BY$1,
          (
            IF(
              A8 &gt;= 8,
              INDEX('ITC Offerings Mapping'!$D$2:$BY$1000, MATCH(Prototype_input!E25, 'ITC Offerings Mapping'!$C"&amp;"$2:$C$1000, 0), 0) = ""X"",
              (INDEX('ITC Offerings Mapping'!$D$2:$BY$1000, MATCH(Prototype_input!E25, 'ITC Offerings Mapping'!$C$2:$C$1000, 0), 0) = ""X"") +
              (INDEX('ITC Offerings Mapping'!$D$2:$BY$1000, MATCH(Prototype_input!E2"&amp;"5,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" s="21" t="str">
        <f>IF(
  Prototype_input!$C$6 = "State or Local Government",
  IF(
    C8 &lt;&gt; "",
    IFERROR(
      INDEX(
        'Summary - Acquisition Need'!$C$2:$AD$4,
        MATCH(Prototype_input!$C$30, 'Summary - Acquisition Need'!$B$2:$B$4, 0),
        MATCH(C8, 'Summary - Acquisition Need'!$C$1:$AD$1, 0)
      ),
      ""
    ),
    ""
  ),
  IF(
    Prototype_input!$C$6 = "Federal or Tribal Government",
    IF(
      B8 &lt;&gt; "",
      IFERROR(
        INDEX(
          'Summary - Place of Performance'!$C$2:$AW$14,
          MATCH(Prototype_input!$C$30, 'Summary - Place of Performance'!$B$2:$B$14, 0),
          MATCH(B8, 'Summary - Place of Performance'!$C$1:$AW$1, 0)
        ),
        ""
      ),
      ""
    ),
    ""
  )
)</f>
        <v/>
      </c>
      <c r="E8" s="21" t="str">
        <f>IF(
  Prototype_input!$C$6 = "State or Local Government",
  IF(
    C8 &lt;&gt; "",
    IFERROR(
      INDEX(
        'Summary - Contract Type'!$C$2:$BX$6,
        MATCH(Prototype_input!$C$34, 'Summary - Contract Type'!$B$2:$B$6, 0),
        MATCH(C8, 'Summary - Contract Type'!$C$1:$BX$1, 0)
      ),
      ""
    ),
    ""
  ),
  IF(
    Prototype_input!$C$6 = "Federal or Tribal Government",
    IF(
      B8 &lt;&gt; "",
      IFERROR(
        INDEX(
          'Summary - Level of Assistance'!$C$2:$AW$7,
          MATCH(Prototype_input!$C$34, 'Summary - Level of Assistance'!$B$2:$B$7, 0),
          MATCH(B8, 'Summary - Level of Assistance'!$C$1:$AW$1, 0)
        ),
        ""
      ),
      ""
    ),
    ""
  )
)</f>
        <v/>
      </c>
      <c r="F8" s="21" t="str">
        <f>IF(
  Prototype_input!$C$6 = "State or Local Government",
  IF(
    C8 &lt;&gt; "",
    IFERROR(
      INDEX(
        'Summary - Socioeconomic'!$C$2:$BX$11,
        MATCH(Prototype_input!$C$38, 'Summary - Socioeconomic'!$B$2:$B$11, 0),
        MATCH(C8, 'Summary - Socioeconomic'!$C$1:$BX$1, 0)
      ),
      ""
    ),
    ""
  ),
  IF(
    Prototype_input!$C$6 = "Federal or Tribal Government",
    IF(
      B8 &lt;&gt; "",
      IFERROR(
        INDEX(
          'Summary - Objective'!$C$2:$AX$4,
          MATCH(Prototype_input!$C$38, 'Summary - Objective'!$B$2:$B$4, 0),
          MATCH(B8, 'Summary - Objective'!$C$1:$AX$1, 0)
        ),
        ""
      ),
      ""
    ),
    ""
  )
)</f>
        <v/>
      </c>
      <c r="G8" s="21" t="str">
        <f>IF(
  Prototype_input!$C$6 = "Federal or Tribal Government",
  IF(
    B8 &lt;&gt; "",
    IFERROR(
      INDEX(
        'Summary - Contract Type'!$C$2:$BX$6,
        MATCH(Prototype_input!$C$42, 'Summary - Contract Type'!$B$2:$B$6, 0),
        MATCH(B8, 'Summary - Contract Type'!$C$1:$BX$1, 0)
      ),
      ""
    ),
    ""
  ),
  ""
)</f>
        <v/>
      </c>
      <c r="H8" s="21" t="str">
        <f>IF(
  Prototype_input!$C$6 = "Federal or Tribal Government",
  IF(
    B8 &lt;&gt; "",
    IFERROR(
      INDEX(
        'Summary - Period of Performance'!$C$2:$AW$5,
        MATCH(Prototype_input!$C$46, 'Summary - Period of Performance'!$B$2:$B$5, 0),
        MATCH(B8, 'Summary - Period of Performance'!$C$1:$AW$1, 0)
      ),
      ""
    ),
    ""
  ),
  ""
)</f>
        <v/>
      </c>
      <c r="I8" s="21" t="str">
        <f>IF(
  Prototype_input!$C$6 = "Federal or Tribal Government",
  IF(
    B8 &lt;&gt; "",
    IFERROR(
      INDEX(
        'Summary - Socioeconomic'!$C$2:$BX$11,
        MATCH(Prototype_input!$C$50, 'Summary - Socioeconomic'!$B$2:$B$11, 0),
        MATCH(B8, 'Summary - Socioeconomic'!$C$1:$BX$1, 0)
      ),
      ""
    ),
    ""
  ),
  ""
)</f>
        <v/>
      </c>
      <c r="J8" s="21" t="str">
        <f>IF(
  Prototype_input!$C$6 = "Federal or Tribal Government",
  IF(
    B8 &lt;&gt; "",
    IFERROR(
      INDEX(
        'Summary - Estimated Dollar Valu'!$C$2:$AW$4,
        MATCH(Prototype_input!$C$54, 'Summary - Estimated Dollar Valu'!$B$2:$B$4, 0),
        MATCH(B8, 'Summary - Estimated Dollar Valu'!$C$1:$AW$1, 0)
      ),
      ""
    ),
    ""
  ),
  ""
)</f>
        <v/>
      </c>
      <c r="K8" s="21" t="str">
        <f>IF(AND(Prototype_input!$C$56&lt;&gt;"",J8&lt;&gt;""),Prototype_input!$C$58,"")</f>
        <v/>
      </c>
      <c r="L8" s="21" t="str">
        <f>IF(AND(Prototype_input!$C$60&lt;&gt;"",J8&lt;&gt;""),Prototype_input!$C$62,"")</f>
        <v/>
      </c>
      <c r="M8" s="21" t="str">
        <f>IF(AND(Prototype_input!$C$64&lt;&gt;"",J8&lt;&gt;""),Prototype_input!$C$66,"")</f>
        <v/>
      </c>
      <c r="N8" s="21" t="str">
        <f>IF(AND(Prototype_input!$C$68&lt;&gt;"",J8&lt;&gt;""),Prototype_input!$C$70,"")</f>
        <v/>
      </c>
      <c r="O8" s="21" t="str">
        <f>IF(N8&lt;&gt;"",_xlfn.XLOOKUP(Prototype_input!$E$22,'ITC Offerings Mapping'!$C$1:$C$1000,'ITC Offerings Mapping'!$B$1:$B$1000),"")</f>
        <v/>
      </c>
      <c r="Q8" s="21" t="str">
        <f t="array" ref="Q8">IF(Prototype_input!$C$6="Federal or Tribal Government",IF(O8&lt;&gt;"", INDEX('Scope Scoring'!$C$2:$BX$50, MATCH(O8, 'Scope Scoring'!$B$2:$B$50, 0), MATCH(B8, 'Scope Scoring'!$C$1:$BX$1, 0)),""),"")</f>
        <v/>
      </c>
      <c r="R8" s="21" t="str">
        <f t="shared" si="13"/>
        <v/>
      </c>
      <c r="S8" s="21" t="str">
        <f t="shared" si="14"/>
        <v/>
      </c>
      <c r="T8" s="21" t="str">
        <f t="shared" si="15"/>
        <v/>
      </c>
      <c r="U8" s="21" t="str">
        <f t="shared" ca="1" si="16"/>
        <v/>
      </c>
      <c r="W8" s="21" t="str">
        <f t="array" ref="W8">IF(Prototype_input!$C$6="Federal or Tribal Government",IF(O8&lt;&gt;"", INDEX('Summary - Level of Assistance -'!$C$2:$AV$7, MATCH(Prototype_input!$C$34, 'Summary - Level of Assistance -'!$B$2:$B$7, 0), MATCH(B8, 'Summary - Level of Assistance -'!$C$1:$AV$1, 0)),""),"")</f>
        <v/>
      </c>
      <c r="X8" s="21" t="str">
        <f t="shared" si="17"/>
        <v/>
      </c>
      <c r="Y8" s="21" t="str">
        <f t="shared" si="18"/>
        <v/>
      </c>
      <c r="AA8" s="21" t="str">
        <f t="array" ref="AA8">IF(Prototype_input!$C$6="Federal or Tribal Government",IF(O8&lt;&gt;"", INDEX('Summary - Objective - Tradeoff'!$C$2:$AV$4, MATCH(Prototype_input!$C$38, 'Summary - Objective - Tradeoff'!$B$2:$B$4, 0), MATCH(B8, 'Summary - Objective - Tradeoff'!$C$1:$AV$1, 0)),""),"")</f>
        <v/>
      </c>
      <c r="AB8" s="21" t="str">
        <f t="shared" si="19"/>
        <v/>
      </c>
      <c r="AC8" s="21" t="str">
        <f t="shared" si="20"/>
        <v/>
      </c>
      <c r="AE8" s="21" t="str">
        <f t="array" ref="AE8">IF(Prototype_input!$C$6="Federal or Tribal Government",IF(O8&lt;&gt;"", INDEX('Summary- PoP - Tradeoff'!$C$2:$AV$5, MATCH(Prototype_input!$C$46, 'Summary- PoP - Tradeoff'!$B$2:$B$5, 0), MATCH(B8, 'Summary- PoP - Tradeoff'!$C$1:$AV$1, 0)),""),"")</f>
        <v/>
      </c>
      <c r="AF8" s="21" t="str">
        <f t="shared" si="21"/>
        <v/>
      </c>
      <c r="AG8" s="21" t="str">
        <f t="shared" si="22"/>
        <v/>
      </c>
      <c r="AI8" s="21" t="str">
        <f t="array" ref="AI8">IF(Prototype_input!$C$6="Federal or Tribal Government",IF(O8&lt;&gt;"", INDEX('Summary - EDV - Tradeoff'!$C$2:$AV$4, MATCH(Prototype_input!$C$54, 'Summary - EDV - Tradeoff'!$B$2:$B$4, 0), MATCH(B8, 'Summary - EDV - Tradeoff'!$C$1:$AV$1, 0)),""),"")</f>
        <v/>
      </c>
      <c r="AJ8" s="21" t="str">
        <f t="shared" si="23"/>
        <v/>
      </c>
      <c r="AK8" s="21" t="str">
        <f t="shared" si="24"/>
        <v/>
      </c>
      <c r="AL8" s="21" t="str">
        <f t="shared" ca="1" si="25"/>
        <v/>
      </c>
    </row>
    <row r="9" spans="1:38" ht="15.75" customHeight="1" x14ac:dyDescent="0.2">
      <c r="B9" s="21" t="str">
        <f ca="1">IFERROR(__xludf.DUMMYFUNCTION("IFNA(
  IF(
    Prototype_input!C13 = ""Federal or Tribal Government"",
    IF(
      AND(
        Prototype_input!E27 &lt;&gt; """",
        Prototype_input!D27 &lt;&gt; """",
        Prototype_input!D27 &lt;&gt; ""Please input"",
        Prototype_input!E27 &lt;&gt; ""Please i"&amp;"nput""
      ),
      TRANSPOSE(
        FILTER(
          'ITC Offerings Mapping'!$D$1:$BY$1,
          (INDEX('ITC Offerings Mapping'!$D$2:$BY$1000, MATCH(Prototype_input!E26, 'ITC Offerings Mapping'!$C$2:$C$1000, 0), 0) = IF(A9 &gt;= 8, ""X"", ""X"")) +
 "&amp;"         (IF(A9 &lt; 8, INDEX('ITC Offerings Mapping'!$D$2:$BY$1000, MATCH(Prototype_input!E26, 'ITC Offerings Mapping'!$C$2:$C$1000, 0), 0) = ""S"", FALSE)) *
          NOT(
            ISNUMBER(SEARCH(
              ""state and local|networx|local service "&amp;"acquisitions (LSA)|WITS 3"",
              'ITC Offerings Mapping'!$D$1:$BY$1
            ))
          )
        )
      ),
      """"
    ),
    """"
  ),
  ""Assisted Acquisition Services (AAS)""
)
"),"")</f>
        <v/>
      </c>
      <c r="C9" s="21" t="str">
        <f ca="1">IFERROR(__xludf.DUMMYFUNCTION("IFNA(
  IF(
    Prototype_input!C13 = ""State or Local Government"",
    IF(
      AND(
        Prototype_input!E27 &lt;&gt; """",
        Prototype_input!D27 &lt;&gt; """",
        Prototype_input!D27 &lt;&gt; ""Please input"",
        Prototype_input!E27 &lt;&gt; ""Please inpu"&amp;"t""
      ),
      TRANSPOSE(
        FILTER(
          'ITC Offerings Mapping'!$D$1:$BY$1,
          (
            IF(
              A9 &gt;= 8,
              INDEX('ITC Offerings Mapping'!$D$2:$BY$1000, MATCH(Prototype_input!E26, 'ITC Offerings Mapping'!$C"&amp;"$2:$C$1000, 0), 0) = ""X"",
              (INDEX('ITC Offerings Mapping'!$D$2:$BY$1000, MATCH(Prototype_input!E26, 'ITC Offerings Mapping'!$C$2:$C$1000, 0), 0) = ""X"") +
              (INDEX('ITC Offerings Mapping'!$D$2:$BY$1000, MATCH(Prototype_input!E2"&amp;"6,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" s="21" t="str">
        <f>IF(
  Prototype_input!$C$6 = "State or Local Government",
  IF(
    C9 &lt;&gt; "",
    IFERROR(
      INDEX(
        'Summary - Acquisition Need'!$C$2:$AD$4,
        MATCH(Prototype_input!$C$30, 'Summary - Acquisition Need'!$B$2:$B$4, 0),
        MATCH(C9, 'Summary - Acquisition Need'!$C$1:$AD$1, 0)
      ),
      ""
    ),
    ""
  ),
  IF(
    Prototype_input!$C$6 = "Federal or Tribal Government",
    IF(
      B9 &lt;&gt; "",
      IFERROR(
        INDEX(
          'Summary - Place of Performance'!$C$2:$AW$14,
          MATCH(Prototype_input!$C$30, 'Summary - Place of Performance'!$B$2:$B$14, 0),
          MATCH(B9, 'Summary - Place of Performance'!$C$1:$AW$1, 0)
        ),
        ""
      ),
      ""
    ),
    ""
  )
)</f>
        <v/>
      </c>
      <c r="E9" s="21" t="str">
        <f>IF(
  Prototype_input!$C$6 = "State or Local Government",
  IF(
    C9 &lt;&gt; "",
    IFERROR(
      INDEX(
        'Summary - Contract Type'!$C$2:$BX$6,
        MATCH(Prototype_input!$C$34, 'Summary - Contract Type'!$B$2:$B$6, 0),
        MATCH(C9, 'Summary - Contract Type'!$C$1:$BX$1, 0)
      ),
      ""
    ),
    ""
  ),
  IF(
    Prototype_input!$C$6 = "Federal or Tribal Government",
    IF(
      B9 &lt;&gt; "",
      IFERROR(
        INDEX(
          'Summary - Level of Assistance'!$C$2:$AW$7,
          MATCH(Prototype_input!$C$34, 'Summary - Level of Assistance'!$B$2:$B$7, 0),
          MATCH(B9, 'Summary - Level of Assistance'!$C$1:$AW$1, 0)
        ),
        ""
      ),
      ""
    ),
    ""
  )
)</f>
        <v/>
      </c>
      <c r="F9" s="21" t="str">
        <f>IF(
  Prototype_input!$C$6 = "State or Local Government",
  IF(
    C9 &lt;&gt; "",
    IFERROR(
      INDEX(
        'Summary - Socioeconomic'!$C$2:$BX$11,
        MATCH(Prototype_input!$C$38, 'Summary - Socioeconomic'!$B$2:$B$11, 0),
        MATCH(C9, 'Summary - Socioeconomic'!$C$1:$BX$1, 0)
      ),
      ""
    ),
    ""
  ),
  IF(
    Prototype_input!$C$6 = "Federal or Tribal Government",
    IF(
      B9 &lt;&gt; "",
      IFERROR(
        INDEX(
          'Summary - Objective'!$C$2:$AX$4,
          MATCH(Prototype_input!$C$38, 'Summary - Objective'!$B$2:$B$4, 0),
          MATCH(B9, 'Summary - Objective'!$C$1:$AX$1, 0)
        ),
        ""
      ),
      ""
    ),
    ""
  )
)</f>
        <v/>
      </c>
      <c r="G9" s="21" t="str">
        <f>IF(
  Prototype_input!$C$6 = "Federal or Tribal Government",
  IF(
    B9 &lt;&gt; "",
    IFERROR(
      INDEX(
        'Summary - Contract Type'!$C$2:$BX$6,
        MATCH(Prototype_input!$C$42, 'Summary - Contract Type'!$B$2:$B$6, 0),
        MATCH(B9, 'Summary - Contract Type'!$C$1:$BX$1, 0)
      ),
      ""
    ),
    ""
  ),
  ""
)</f>
        <v/>
      </c>
      <c r="H9" s="21" t="str">
        <f>IF(
  Prototype_input!$C$6 = "Federal or Tribal Government",
  IF(
    B9 &lt;&gt; "",
    IFERROR(
      INDEX(
        'Summary - Period of Performance'!$C$2:$AW$5,
        MATCH(Prototype_input!$C$46, 'Summary - Period of Performance'!$B$2:$B$5, 0),
        MATCH(B9, 'Summary - Period of Performance'!$C$1:$AW$1, 0)
      ),
      ""
    ),
    ""
  ),
  ""
)</f>
        <v/>
      </c>
      <c r="I9" s="21" t="str">
        <f>IF(
  Prototype_input!$C$6 = "Federal or Tribal Government",
  IF(
    B9 &lt;&gt; "",
    IFERROR(
      INDEX(
        'Summary - Socioeconomic'!$C$2:$BX$11,
        MATCH(Prototype_input!$C$50, 'Summary - Socioeconomic'!$B$2:$B$11, 0),
        MATCH(B9, 'Summary - Socioeconomic'!$C$1:$BX$1, 0)
      ),
      ""
    ),
    ""
  ),
  ""
)</f>
        <v/>
      </c>
      <c r="J9" s="21" t="str">
        <f>IF(
  Prototype_input!$C$6 = "Federal or Tribal Government",
  IF(
    B9 &lt;&gt; "",
    IFERROR(
      INDEX(
        'Summary - Estimated Dollar Valu'!$C$2:$AW$4,
        MATCH(Prototype_input!$C$54, 'Summary - Estimated Dollar Valu'!$B$2:$B$4, 0),
        MATCH(B9, 'Summary - Estimated Dollar Valu'!$C$1:$AW$1, 0)
      ),
      ""
    ),
    ""
  ),
  ""
)</f>
        <v/>
      </c>
      <c r="K9" s="21" t="str">
        <f>IF(AND(Prototype_input!$C$56&lt;&gt;"",J9&lt;&gt;""),Prototype_input!$C$58,"")</f>
        <v/>
      </c>
      <c r="L9" s="21" t="str">
        <f>IF(AND(Prototype_input!$C$60&lt;&gt;"",J9&lt;&gt;""),Prototype_input!$C$62,"")</f>
        <v/>
      </c>
      <c r="M9" s="21" t="str">
        <f>IF(AND(Prototype_input!$C$64&lt;&gt;"",J9&lt;&gt;""),Prototype_input!$C$66,"")</f>
        <v/>
      </c>
      <c r="N9" s="21" t="str">
        <f>IF(AND(Prototype_input!$C$68&lt;&gt;"",J9&lt;&gt;""),Prototype_input!$C$70,"")</f>
        <v/>
      </c>
      <c r="O9" s="21" t="str">
        <f>IF(N9&lt;&gt;"",_xlfn.XLOOKUP(Prototype_input!$E$22,'ITC Offerings Mapping'!$C$1:$C$1000,'ITC Offerings Mapping'!$B$1:$B$1000),"")</f>
        <v/>
      </c>
      <c r="Q9" s="21" t="str">
        <f t="array" ref="Q9">IF(Prototype_input!$C$6="Federal or Tribal Government",IF(O9&lt;&gt;"", INDEX('Scope Scoring'!$C$2:$BX$50, MATCH(O9, 'Scope Scoring'!$B$2:$B$50, 0), MATCH(B9, 'Scope Scoring'!$C$1:$BX$1, 0)),""),"")</f>
        <v/>
      </c>
      <c r="R9" s="21" t="str">
        <f t="shared" si="13"/>
        <v/>
      </c>
      <c r="S9" s="21" t="str">
        <f t="shared" si="14"/>
        <v/>
      </c>
      <c r="T9" s="21" t="str">
        <f t="shared" si="15"/>
        <v/>
      </c>
      <c r="U9" s="21" t="str">
        <f t="shared" ca="1" si="16"/>
        <v/>
      </c>
      <c r="W9" s="21" t="str">
        <f t="array" ref="W9">IF(Prototype_input!$C$6="Federal or Tribal Government",IF(O9&lt;&gt;"", INDEX('Summary - Level of Assistance -'!$C$2:$AV$7, MATCH(Prototype_input!$C$34, 'Summary - Level of Assistance -'!$B$2:$B$7, 0), MATCH(B9, 'Summary - Level of Assistance -'!$C$1:$AV$1, 0)),""),"")</f>
        <v/>
      </c>
      <c r="X9" s="21" t="str">
        <f t="shared" si="17"/>
        <v/>
      </c>
      <c r="Y9" s="21" t="str">
        <f t="shared" si="18"/>
        <v/>
      </c>
      <c r="AA9" s="21" t="str">
        <f t="array" ref="AA9">IF(Prototype_input!$C$6="Federal or Tribal Government",IF(O9&lt;&gt;"", INDEX('Summary - Objective - Tradeoff'!$C$2:$AV$4, MATCH(Prototype_input!$C$38, 'Summary - Objective - Tradeoff'!$B$2:$B$4, 0), MATCH(B9, 'Summary - Objective - Tradeoff'!$C$1:$AV$1, 0)),""),"")</f>
        <v/>
      </c>
      <c r="AB9" s="21" t="str">
        <f t="shared" si="19"/>
        <v/>
      </c>
      <c r="AC9" s="21" t="str">
        <f t="shared" si="20"/>
        <v/>
      </c>
      <c r="AE9" s="21" t="str">
        <f t="array" ref="AE9">IF(Prototype_input!$C$6="Federal or Tribal Government",IF(O9&lt;&gt;"", INDEX('Summary- PoP - Tradeoff'!$C$2:$AV$5, MATCH(Prototype_input!$C$46, 'Summary- PoP - Tradeoff'!$B$2:$B$5, 0), MATCH(B9, 'Summary- PoP - Tradeoff'!$C$1:$AV$1, 0)),""),"")</f>
        <v/>
      </c>
      <c r="AF9" s="21" t="str">
        <f t="shared" si="21"/>
        <v/>
      </c>
      <c r="AG9" s="21" t="str">
        <f t="shared" si="22"/>
        <v/>
      </c>
      <c r="AI9" s="21" t="str">
        <f t="array" ref="AI9">IF(Prototype_input!$C$6="Federal or Tribal Government",IF(O9&lt;&gt;"", INDEX('Summary - EDV - Tradeoff'!$C$2:$AV$4, MATCH(Prototype_input!$C$54, 'Summary - EDV - Tradeoff'!$B$2:$B$4, 0), MATCH(B9, 'Summary - EDV - Tradeoff'!$C$1:$AV$1, 0)),""),"")</f>
        <v/>
      </c>
      <c r="AJ9" s="21" t="str">
        <f t="shared" si="23"/>
        <v/>
      </c>
      <c r="AK9" s="21" t="str">
        <f t="shared" si="24"/>
        <v/>
      </c>
      <c r="AL9" s="21" t="str">
        <f t="shared" ca="1" si="25"/>
        <v/>
      </c>
    </row>
    <row r="10" spans="1:38" ht="15.75" customHeight="1" x14ac:dyDescent="0.2">
      <c r="B10" s="21" t="str">
        <f ca="1">IFERROR(__xludf.DUMMYFUNCTION("IFNA(
  IF(
    Prototype_input!C14 = ""Federal or Tribal Government"",
    IF(
      AND(
        Prototype_input!E28 &lt;&gt; """",
        Prototype_input!D28 &lt;&gt; """",
        Prototype_input!D28 &lt;&gt; ""Please input"",
        Prototype_input!E28 &lt;&gt; ""Please i"&amp;"nput""
      ),
      TRANSPOSE(
        FILTER(
          'ITC Offerings Mapping'!$D$1:$BY$1,
          (INDEX('ITC Offerings Mapping'!$D$2:$BY$1000, MATCH(Prototype_input!E27, 'ITC Offerings Mapping'!$C$2:$C$1000, 0), 0) = IF(A10 &gt;= 8, ""X"", ""X"")) +
"&amp;"          (IF(A10 &lt; 8, INDEX('ITC Offerings Mapping'!$D$2:$BY$1000, MATCH(Prototype_input!E27,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0" s="21" t="str">
        <f ca="1">IFERROR(__xludf.DUMMYFUNCTION("IFNA(
  IF(
    Prototype_input!C14 = ""State or Local Government"",
    IF(
      AND(
        Prototype_input!E28 &lt;&gt; """",
        Prototype_input!D28 &lt;&gt; """",
        Prototype_input!D28 &lt;&gt; ""Please input"",
        Prototype_input!E28 &lt;&gt; ""Please inpu"&amp;"t""
      ),
      TRANSPOSE(
        FILTER(
          'ITC Offerings Mapping'!$D$1:$BY$1,
          (
            IF(
              A10 &gt;= 8,
              INDEX('ITC Offerings Mapping'!$D$2:$BY$1000, MATCH(Prototype_input!E27, 'ITC Offerings Mapping'!$"&amp;"C$2:$C$1000, 0), 0) = ""X"",
              (INDEX('ITC Offerings Mapping'!$D$2:$BY$1000, MATCH(Prototype_input!E27, 'ITC Offerings Mapping'!$C$2:$C$1000, 0), 0) = ""X"") +
              (INDEX('ITC Offerings Mapping'!$D$2:$BY$1000, MATCH(Prototype_input!E"&amp;"27,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" s="21" t="str">
        <f>IF(
  Prototype_input!$C$6 = "State or Local Government",
  IF(
    C10 &lt;&gt; "",
    IFERROR(
      INDEX(
        'Summary - Acquisition Need'!$C$2:$AD$4,
        MATCH(Prototype_input!$C$30, 'Summary - Acquisition Need'!$B$2:$B$4, 0),
        MATCH(C10, 'Summary - Acquisition Need'!$C$1:$AD$1, 0)
      ),
      ""
    ),
    ""
  ),
  IF(
    Prototype_input!$C$6 = "Federal or Tribal Government",
    IF(
      B10 &lt;&gt; "",
      IFERROR(
        INDEX(
          'Summary - Place of Performance'!$C$2:$AW$14,
          MATCH(Prototype_input!$C$30, 'Summary - Place of Performance'!$B$2:$B$14, 0),
          MATCH(B10, 'Summary - Place of Performance'!$C$1:$AW$1, 0)
        ),
        ""
      ),
      ""
    ),
    ""
  )
)</f>
        <v/>
      </c>
      <c r="E10" s="21" t="str">
        <f>IF(
  Prototype_input!$C$6 = "State or Local Government",
  IF(
    C10 &lt;&gt; "",
    IFERROR(
      INDEX(
        'Summary - Contract Type'!$C$2:$BX$6,
        MATCH(Prototype_input!$C$34, 'Summary - Contract Type'!$B$2:$B$6, 0),
        MATCH(C10, 'Summary - Contract Type'!$C$1:$BX$1, 0)
      ),
      ""
    ),
    ""
  ),
  IF(
    Prototype_input!$C$6 = "Federal or Tribal Government",
    IF(
      B10 &lt;&gt; "",
      IFERROR(
        INDEX(
          'Summary - Level of Assistance'!$C$2:$AW$7,
          MATCH(Prototype_input!$C$34, 'Summary - Level of Assistance'!$B$2:$B$7, 0),
          MATCH(B10, 'Summary - Level of Assistance'!$C$1:$AW$1, 0)
        ),
        ""
      ),
      ""
    ),
    ""
  )
)</f>
        <v/>
      </c>
      <c r="F10" s="21" t="str">
        <f>IF(
  Prototype_input!$C$6 = "State or Local Government",
  IF(
    C10 &lt;&gt; "",
    IFERROR(
      INDEX(
        'Summary - Socioeconomic'!$C$2:$BX$11,
        MATCH(Prototype_input!$C$38, 'Summary - Socioeconomic'!$B$2:$B$11, 0),
        MATCH(C10, 'Summary - Socioeconomic'!$C$1:$BX$1, 0)
      ),
      ""
    ),
    ""
  ),
  IF(
    Prototype_input!$C$6 = "Federal or Tribal Government",
    IF(
      B10 &lt;&gt; "",
      IFERROR(
        INDEX(
          'Summary - Objective'!$C$2:$AX$4,
          MATCH(Prototype_input!$C$38, 'Summary - Objective'!$B$2:$B$4, 0),
          MATCH(B10, 'Summary - Objective'!$C$1:$AX$1, 0)
        ),
        ""
      ),
      ""
    ),
    ""
  )
)</f>
        <v/>
      </c>
      <c r="G10" s="21" t="str">
        <f>IF(
  Prototype_input!$C$6 = "Federal or Tribal Government",
  IF(
    B10 &lt;&gt; "",
    IFERROR(
      INDEX(
        'Summary - Contract Type'!$C$2:$BX$6,
        MATCH(Prototype_input!$C$42, 'Summary - Contract Type'!$B$2:$B$6, 0),
        MATCH(B10, 'Summary - Contract Type'!$C$1:$BX$1, 0)
      ),
      ""
    ),
    ""
  ),
  ""
)</f>
        <v/>
      </c>
      <c r="H10" s="21" t="str">
        <f>IF(
  Prototype_input!$C$6 = "Federal or Tribal Government",
  IF(
    B10 &lt;&gt; "",
    IFERROR(
      INDEX(
        'Summary - Period of Performance'!$C$2:$AW$5,
        MATCH(Prototype_input!$C$46, 'Summary - Period of Performance'!$B$2:$B$5, 0),
        MATCH(B10, 'Summary - Period of Performance'!$C$1:$AW$1, 0)
      ),
      ""
    ),
    ""
  ),
  ""
)</f>
        <v/>
      </c>
      <c r="I10" s="21" t="str">
        <f>IF(
  Prototype_input!$C$6 = "Federal or Tribal Government",
  IF(
    B10 &lt;&gt; "",
    IFERROR(
      INDEX(
        'Summary - Socioeconomic'!$C$2:$BX$11,
        MATCH(Prototype_input!$C$50, 'Summary - Socioeconomic'!$B$2:$B$11, 0),
        MATCH(B10, 'Summary - Socioeconomic'!$C$1:$BX$1, 0)
      ),
      ""
    ),
    ""
  ),
  ""
)</f>
        <v/>
      </c>
      <c r="J10" s="21" t="str">
        <f>IF(
  Prototype_input!$C$6 = "Federal or Tribal Government",
  IF(
    B10 &lt;&gt; "",
    IFERROR(
      INDEX(
        'Summary - Estimated Dollar Valu'!$C$2:$AW$4,
        MATCH(Prototype_input!$C$54, 'Summary - Estimated Dollar Valu'!$B$2:$B$4, 0),
        MATCH(B10, 'Summary - Estimated Dollar Valu'!$C$1:$AW$1, 0)
      ),
      ""
    ),
    ""
  ),
  ""
)</f>
        <v/>
      </c>
      <c r="K10" s="21" t="str">
        <f>IF(AND(Prototype_input!$C$56&lt;&gt;"",J10&lt;&gt;""),Prototype_input!$C$58,"")</f>
        <v/>
      </c>
      <c r="L10" s="21" t="str">
        <f>IF(AND(Prototype_input!$C$60&lt;&gt;"",J10&lt;&gt;""),Prototype_input!$C$62,"")</f>
        <v/>
      </c>
      <c r="M10" s="21" t="str">
        <f>IF(AND(Prototype_input!$C$64&lt;&gt;"",J10&lt;&gt;""),Prototype_input!$C$66,"")</f>
        <v/>
      </c>
      <c r="N10" s="21" t="str">
        <f>IF(AND(Prototype_input!$C$68&lt;&gt;"",J10&lt;&gt;""),Prototype_input!$C$70,"")</f>
        <v/>
      </c>
      <c r="O10" s="21" t="str">
        <f>IF(N10&lt;&gt;"",_xlfn.XLOOKUP(Prototype_input!$E$22,'ITC Offerings Mapping'!$C$1:$C$1000,'ITC Offerings Mapping'!$B$1:$B$1000),"")</f>
        <v/>
      </c>
      <c r="Q10" s="21" t="str">
        <f t="array" ref="Q10">IF(Prototype_input!$C$6="Federal or Tribal Government",IF(O10&lt;&gt;"", INDEX('Scope Scoring'!$C$2:$BX$50, MATCH(O10, 'Scope Scoring'!$B$2:$B$50, 0), MATCH(B10, 'Scope Scoring'!$C$1:$BX$1, 0)),""),"")</f>
        <v/>
      </c>
      <c r="R10" s="21" t="str">
        <f t="shared" si="13"/>
        <v/>
      </c>
      <c r="S10" s="21" t="str">
        <f t="shared" si="14"/>
        <v/>
      </c>
      <c r="T10" s="21" t="str">
        <f t="shared" si="15"/>
        <v/>
      </c>
      <c r="U10" s="21" t="str">
        <f t="shared" ca="1" si="16"/>
        <v/>
      </c>
      <c r="W10" s="21" t="str">
        <f t="array" ref="W10">IF(Prototype_input!$C$6="Federal or Tribal Government",IF(O10&lt;&gt;"", INDEX('Summary - Level of Assistance -'!$C$2:$AV$7, MATCH(Prototype_input!$C$34, 'Summary - Level of Assistance -'!$B$2:$B$7, 0), MATCH(B10, 'Summary - Level of Assistance -'!$C$1:$AV$1, 0)),""),"")</f>
        <v/>
      </c>
      <c r="X10" s="21" t="str">
        <f t="shared" si="17"/>
        <v/>
      </c>
      <c r="Y10" s="21" t="str">
        <f t="shared" si="18"/>
        <v/>
      </c>
      <c r="AA10" s="21" t="str">
        <f t="array" ref="AA10">IF(Prototype_input!$C$6="Federal or Tribal Government",IF(O10&lt;&gt;"", INDEX('Summary - Objective - Tradeoff'!$C$2:$AV$4, MATCH(Prototype_input!$C$38, 'Summary - Objective - Tradeoff'!$B$2:$B$4, 0), MATCH(B10, 'Summary - Objective - Tradeoff'!$C$1:$AV$1, 0)),""),"")</f>
        <v/>
      </c>
      <c r="AB10" s="21" t="str">
        <f t="shared" si="19"/>
        <v/>
      </c>
      <c r="AC10" s="21" t="str">
        <f t="shared" si="20"/>
        <v/>
      </c>
      <c r="AE10" s="21" t="str">
        <f t="array" ref="AE10">IF(Prototype_input!$C$6="Federal or Tribal Government",IF(O10&lt;&gt;"", INDEX('Summary- PoP - Tradeoff'!$C$2:$AV$5, MATCH(Prototype_input!$C$46, 'Summary- PoP - Tradeoff'!$B$2:$B$5, 0), MATCH(B10, 'Summary- PoP - Tradeoff'!$C$1:$AV$1, 0)),""),"")</f>
        <v/>
      </c>
      <c r="AF10" s="21" t="str">
        <f t="shared" si="21"/>
        <v/>
      </c>
      <c r="AG10" s="21" t="str">
        <f t="shared" si="22"/>
        <v/>
      </c>
      <c r="AI10" s="21" t="str">
        <f t="array" ref="AI10">IF(Prototype_input!$C$6="Federal or Tribal Government",IF(O10&lt;&gt;"", INDEX('Summary - EDV - Tradeoff'!$C$2:$AV$4, MATCH(Prototype_input!$C$54, 'Summary - EDV - Tradeoff'!$B$2:$B$4, 0), MATCH(B10, 'Summary - EDV - Tradeoff'!$C$1:$AV$1, 0)),""),"")</f>
        <v/>
      </c>
      <c r="AJ10" s="21" t="str">
        <f t="shared" si="23"/>
        <v/>
      </c>
      <c r="AK10" s="21" t="str">
        <f t="shared" si="24"/>
        <v/>
      </c>
      <c r="AL10" s="21" t="str">
        <f t="shared" ca="1" si="25"/>
        <v/>
      </c>
    </row>
    <row r="11" spans="1:38" ht="15.75" customHeight="1" x14ac:dyDescent="0.2">
      <c r="B11" s="21" t="str">
        <f ca="1">IFERROR(__xludf.DUMMYFUNCTION("IFNA(
  IF(
    Prototype_input!C15 = ""Federal or Tribal Government"",
    IF(
      AND(
        Prototype_input!E29 &lt;&gt; """",
        Prototype_input!D29 &lt;&gt; """",
        Prototype_input!D29 &lt;&gt; ""Please input"",
        Prototype_input!E29 &lt;&gt; ""Please i"&amp;"nput""
      ),
      TRANSPOSE(
        FILTER(
          'ITC Offerings Mapping'!$D$1:$BY$1,
          (INDEX('ITC Offerings Mapping'!$D$2:$BY$1000, MATCH(Prototype_input!E28, 'ITC Offerings Mapping'!$C$2:$C$1000, 0), 0) = IF(A11 &gt;= 8, ""X"", ""X"")) +
"&amp;"          (IF(A11 &lt; 8, INDEX('ITC Offerings Mapping'!$D$2:$BY$1000, MATCH(Prototype_input!E28,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1" s="21" t="str">
        <f ca="1">IFERROR(__xludf.DUMMYFUNCTION("IFNA(
  IF(
    Prototype_input!C15 = ""State or Local Government"",
    IF(
      AND(
        Prototype_input!E29 &lt;&gt; """",
        Prototype_input!D29 &lt;&gt; """",
        Prototype_input!D29 &lt;&gt; ""Please input"",
        Prototype_input!E29 &lt;&gt; ""Please inpu"&amp;"t""
      ),
      TRANSPOSE(
        FILTER(
          'ITC Offerings Mapping'!$D$1:$BY$1,
          (
            IF(
              A11 &gt;= 8,
              INDEX('ITC Offerings Mapping'!$D$2:$BY$1000, MATCH(Prototype_input!E28, 'ITC Offerings Mapping'!$"&amp;"C$2:$C$1000, 0), 0) = ""X"",
              (INDEX('ITC Offerings Mapping'!$D$2:$BY$1000, MATCH(Prototype_input!E28, 'ITC Offerings Mapping'!$C$2:$C$1000, 0), 0) = ""X"") +
              (INDEX('ITC Offerings Mapping'!$D$2:$BY$1000, MATCH(Prototype_input!E"&amp;"28,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" s="21" t="str">
        <f>IF(
  Prototype_input!$C$6 = "State or Local Government",
  IF(
    C11 &lt;&gt; "",
    IFERROR(
      INDEX(
        'Summary - Acquisition Need'!$C$2:$AD$4,
        MATCH(Prototype_input!$C$30, 'Summary - Acquisition Need'!$B$2:$B$4, 0),
        MATCH(C11, 'Summary - Acquisition Need'!$C$1:$AD$1, 0)
      ),
      ""
    ),
    ""
  ),
  IF(
    Prototype_input!$C$6 = "Federal or Tribal Government",
    IF(
      B11 &lt;&gt; "",
      IFERROR(
        INDEX(
          'Summary - Place of Performance'!$C$2:$AW$14,
          MATCH(Prototype_input!$C$30, 'Summary - Place of Performance'!$B$2:$B$14, 0),
          MATCH(B11, 'Summary - Place of Performance'!$C$1:$AW$1, 0)
        ),
        ""
      ),
      ""
    ),
    ""
  )
)</f>
        <v/>
      </c>
      <c r="E11" s="21" t="str">
        <f>IF(
  Prototype_input!$C$6 = "State or Local Government",
  IF(
    C11 &lt;&gt; "",
    IFERROR(
      INDEX(
        'Summary - Contract Type'!$C$2:$BX$6,
        MATCH(Prototype_input!$C$34, 'Summary - Contract Type'!$B$2:$B$6, 0),
        MATCH(C11, 'Summary - Contract Type'!$C$1:$BX$1, 0)
      ),
      ""
    ),
    ""
  ),
  IF(
    Prototype_input!$C$6 = "Federal or Tribal Government",
    IF(
      B11 &lt;&gt; "",
      IFERROR(
        INDEX(
          'Summary - Level of Assistance'!$C$2:$AW$7,
          MATCH(Prototype_input!$C$34, 'Summary - Level of Assistance'!$B$2:$B$7, 0),
          MATCH(B11, 'Summary - Level of Assistance'!$C$1:$AW$1, 0)
        ),
        ""
      ),
      ""
    ),
    ""
  )
)</f>
        <v/>
      </c>
      <c r="F11" s="21" t="str">
        <f>IF(
  Prototype_input!$C$6 = "State or Local Government",
  IF(
    C11 &lt;&gt; "",
    IFERROR(
      INDEX(
        'Summary - Socioeconomic'!$C$2:$BX$11,
        MATCH(Prototype_input!$C$38, 'Summary - Socioeconomic'!$B$2:$B$11, 0),
        MATCH(C11, 'Summary - Socioeconomic'!$C$1:$BX$1, 0)
      ),
      ""
    ),
    ""
  ),
  IF(
    Prototype_input!$C$6 = "Federal or Tribal Government",
    IF(
      B11 &lt;&gt; "",
      IFERROR(
        INDEX(
          'Summary - Objective'!$C$2:$AX$4,
          MATCH(Prototype_input!$C$38, 'Summary - Objective'!$B$2:$B$4, 0),
          MATCH(B11, 'Summary - Objective'!$C$1:$AX$1, 0)
        ),
        ""
      ),
      ""
    ),
    ""
  )
)</f>
        <v/>
      </c>
      <c r="G11" s="21" t="str">
        <f>IF(
  Prototype_input!$C$6 = "Federal or Tribal Government",
  IF(
    B11 &lt;&gt; "",
    IFERROR(
      INDEX(
        'Summary - Contract Type'!$C$2:$BX$6,
        MATCH(Prototype_input!$C$42, 'Summary - Contract Type'!$B$2:$B$6, 0),
        MATCH(B11, 'Summary - Contract Type'!$C$1:$BX$1, 0)
      ),
      ""
    ),
    ""
  ),
  ""
)</f>
        <v/>
      </c>
      <c r="H11" s="21" t="str">
        <f>IF(
  Prototype_input!$C$6 = "Federal or Tribal Government",
  IF(
    B11 &lt;&gt; "",
    IFERROR(
      INDEX(
        'Summary - Period of Performance'!$C$2:$AW$5,
        MATCH(Prototype_input!$C$46, 'Summary - Period of Performance'!$B$2:$B$5, 0),
        MATCH(B11, 'Summary - Period of Performance'!$C$1:$AW$1, 0)
      ),
      ""
    ),
    ""
  ),
  ""
)</f>
        <v/>
      </c>
      <c r="I11" s="21" t="str">
        <f>IF(
  Prototype_input!$C$6 = "Federal or Tribal Government",
  IF(
    B11 &lt;&gt; "",
    IFERROR(
      INDEX(
        'Summary - Socioeconomic'!$C$2:$BX$11,
        MATCH(Prototype_input!$C$50, 'Summary - Socioeconomic'!$B$2:$B$11, 0),
        MATCH(B11, 'Summary - Socioeconomic'!$C$1:$BX$1, 0)
      ),
      ""
    ),
    ""
  ),
  ""
)</f>
        <v/>
      </c>
      <c r="J11" s="21" t="str">
        <f>IF(
  Prototype_input!$C$6 = "Federal or Tribal Government",
  IF(
    B11 &lt;&gt; "",
    IFERROR(
      INDEX(
        'Summary - Estimated Dollar Valu'!$C$2:$AW$4,
        MATCH(Prototype_input!$C$54, 'Summary - Estimated Dollar Valu'!$B$2:$B$4, 0),
        MATCH(B11, 'Summary - Estimated Dollar Valu'!$C$1:$AW$1, 0)
      ),
      ""
    ),
    ""
  ),
  ""
)</f>
        <v/>
      </c>
      <c r="K11" s="21" t="str">
        <f>IF(AND(Prototype_input!$C$56&lt;&gt;"",J11&lt;&gt;""),Prototype_input!$C$58,"")</f>
        <v/>
      </c>
      <c r="L11" s="21" t="str">
        <f>IF(AND(Prototype_input!$C$60&lt;&gt;"",J11&lt;&gt;""),Prototype_input!$C$62,"")</f>
        <v/>
      </c>
      <c r="M11" s="21" t="str">
        <f>IF(AND(Prototype_input!$C$64&lt;&gt;"",J11&lt;&gt;""),Prototype_input!$C$66,"")</f>
        <v/>
      </c>
      <c r="N11" s="21" t="str">
        <f>IF(AND(Prototype_input!$C$68&lt;&gt;"",J11&lt;&gt;""),Prototype_input!$C$70,"")</f>
        <v/>
      </c>
      <c r="O11" s="21" t="str">
        <f>IF(N11&lt;&gt;"",_xlfn.XLOOKUP(Prototype_input!$E$22,'ITC Offerings Mapping'!$C$1:$C$1000,'ITC Offerings Mapping'!$B$1:$B$1000),"")</f>
        <v/>
      </c>
      <c r="Q11" s="21" t="str">
        <f t="array" ref="Q11">IF(Prototype_input!$C$6="Federal or Tribal Government",IF(O11&lt;&gt;"", INDEX('Scope Scoring'!$C$2:$BX$50, MATCH(O11, 'Scope Scoring'!$B$2:$B$50, 0), MATCH(B11, 'Scope Scoring'!$C$1:$BX$1, 0)),""),"")</f>
        <v/>
      </c>
      <c r="R11" s="21" t="str">
        <f t="shared" si="13"/>
        <v/>
      </c>
      <c r="S11" s="21" t="str">
        <f t="shared" si="14"/>
        <v/>
      </c>
      <c r="T11" s="21" t="str">
        <f t="shared" si="15"/>
        <v/>
      </c>
      <c r="U11" s="21" t="str">
        <f t="shared" ca="1" si="16"/>
        <v/>
      </c>
      <c r="W11" s="21" t="str">
        <f t="array" ref="W11">IF(Prototype_input!$C$6="Federal or Tribal Government",IF(O11&lt;&gt;"", INDEX('Summary - Level of Assistance -'!$C$2:$AV$7, MATCH(Prototype_input!$C$34, 'Summary - Level of Assistance -'!$B$2:$B$7, 0), MATCH(B11, 'Summary - Level of Assistance -'!$C$1:$AV$1, 0)),""),"")</f>
        <v/>
      </c>
      <c r="X11" s="21" t="str">
        <f t="shared" si="17"/>
        <v/>
      </c>
      <c r="Y11" s="21" t="str">
        <f t="shared" si="18"/>
        <v/>
      </c>
      <c r="AA11" s="21" t="str">
        <f t="array" ref="AA11">IF(Prototype_input!$C$6="Federal or Tribal Government",IF(O11&lt;&gt;"", INDEX('Summary - Objective - Tradeoff'!$C$2:$AV$4, MATCH(Prototype_input!$C$38, 'Summary - Objective - Tradeoff'!$B$2:$B$4, 0), MATCH(B11, 'Summary - Objective - Tradeoff'!$C$1:$AV$1, 0)),""),"")</f>
        <v/>
      </c>
      <c r="AB11" s="21" t="str">
        <f t="shared" si="19"/>
        <v/>
      </c>
      <c r="AC11" s="21" t="str">
        <f t="shared" si="20"/>
        <v/>
      </c>
      <c r="AE11" s="21" t="str">
        <f t="array" ref="AE11">IF(Prototype_input!$C$6="Federal or Tribal Government",IF(O11&lt;&gt;"", INDEX('Summary- PoP - Tradeoff'!$C$2:$AV$5, MATCH(Prototype_input!$C$46, 'Summary- PoP - Tradeoff'!$B$2:$B$5, 0), MATCH(B11, 'Summary- PoP - Tradeoff'!$C$1:$AV$1, 0)),""),"")</f>
        <v/>
      </c>
      <c r="AF11" s="21" t="str">
        <f t="shared" si="21"/>
        <v/>
      </c>
      <c r="AG11" s="21" t="str">
        <f t="shared" si="22"/>
        <v/>
      </c>
      <c r="AI11" s="21" t="str">
        <f t="array" ref="AI11">IF(Prototype_input!$C$6="Federal or Tribal Government",IF(O11&lt;&gt;"", INDEX('Summary - EDV - Tradeoff'!$C$2:$AV$4, MATCH(Prototype_input!$C$54, 'Summary - EDV - Tradeoff'!$B$2:$B$4, 0), MATCH(B11, 'Summary - EDV - Tradeoff'!$C$1:$AV$1, 0)),""),"")</f>
        <v/>
      </c>
      <c r="AJ11" s="21" t="str">
        <f t="shared" si="23"/>
        <v/>
      </c>
      <c r="AK11" s="21" t="str">
        <f t="shared" si="24"/>
        <v/>
      </c>
      <c r="AL11" s="21" t="str">
        <f t="shared" ca="1" si="25"/>
        <v/>
      </c>
    </row>
    <row r="12" spans="1:38" ht="15.75" customHeight="1" x14ac:dyDescent="0.2">
      <c r="B12" s="21" t="str">
        <f ca="1">IFERROR(__xludf.DUMMYFUNCTION("IFNA(
  IF(
    Prototype_input!C16 = ""Federal or Tribal Government"",
    IF(
      AND(
        Prototype_input!E30 &lt;&gt; """",
        Prototype_input!D30 &lt;&gt; """",
        Prototype_input!D30 &lt;&gt; ""Please input"",
        Prototype_input!E30 &lt;&gt; ""Please i"&amp;"nput""
      ),
      TRANSPOSE(
        FILTER(
          'ITC Offerings Mapping'!$D$1:$BY$1,
          (INDEX('ITC Offerings Mapping'!$D$2:$BY$1000, MATCH(Prototype_input!E29, 'ITC Offerings Mapping'!$C$2:$C$1000, 0), 0) = IF(A12 &gt;= 8, ""X"", ""X"")) +
"&amp;"          (IF(A12 &lt; 8, INDEX('ITC Offerings Mapping'!$D$2:$BY$1000, MATCH(Prototype_input!E29,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2" s="21" t="str">
        <f ca="1">IFERROR(__xludf.DUMMYFUNCTION("IFNA(
  IF(
    Prototype_input!C16 = ""State or Local Government"",
    IF(
      AND(
        Prototype_input!E30 &lt;&gt; """",
        Prototype_input!D30 &lt;&gt; """",
        Prototype_input!D30 &lt;&gt; ""Please input"",
        Prototype_input!E30 &lt;&gt; ""Please inpu"&amp;"t""
      ),
      TRANSPOSE(
        FILTER(
          'ITC Offerings Mapping'!$D$1:$BY$1,
          (
            IF(
              A12 &gt;= 8,
              INDEX('ITC Offerings Mapping'!$D$2:$BY$1000, MATCH(Prototype_input!E29, 'ITC Offerings Mapping'!$"&amp;"C$2:$C$1000, 0), 0) = ""X"",
              (INDEX('ITC Offerings Mapping'!$D$2:$BY$1000, MATCH(Prototype_input!E29, 'ITC Offerings Mapping'!$C$2:$C$1000, 0), 0) = ""X"") +
              (INDEX('ITC Offerings Mapping'!$D$2:$BY$1000, MATCH(Prototype_input!E"&amp;"29,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" s="21" t="str">
        <f>IF(
  Prototype_input!$C$6 = "State or Local Government",
  IF(
    C12 &lt;&gt; "",
    IFERROR(
      INDEX(
        'Summary - Acquisition Need'!$C$2:$AD$4,
        MATCH(Prototype_input!$C$30, 'Summary - Acquisition Need'!$B$2:$B$4, 0),
        MATCH(C12, 'Summary - Acquisition Need'!$C$1:$AD$1, 0)
      ),
      ""
    ),
    ""
  ),
  IF(
    Prototype_input!$C$6 = "Federal or Tribal Government",
    IF(
      B12 &lt;&gt; "",
      IFERROR(
        INDEX(
          'Summary - Place of Performance'!$C$2:$AW$14,
          MATCH(Prototype_input!$C$30, 'Summary - Place of Performance'!$B$2:$B$14, 0),
          MATCH(B12, 'Summary - Place of Performance'!$C$1:$AW$1, 0)
        ),
        ""
      ),
      ""
    ),
    ""
  )
)</f>
        <v/>
      </c>
      <c r="E12" s="21" t="str">
        <f>IF(
  Prototype_input!$C$6 = "State or Local Government",
  IF(
    C12 &lt;&gt; "",
    IFERROR(
      INDEX(
        'Summary - Contract Type'!$C$2:$BX$6,
        MATCH(Prototype_input!$C$34, 'Summary - Contract Type'!$B$2:$B$6, 0),
        MATCH(C12, 'Summary - Contract Type'!$C$1:$BX$1, 0)
      ),
      ""
    ),
    ""
  ),
  IF(
    Prototype_input!$C$6 = "Federal or Tribal Government",
    IF(
      B12 &lt;&gt; "",
      IFERROR(
        INDEX(
          'Summary - Level of Assistance'!$C$2:$AW$7,
          MATCH(Prototype_input!$C$34, 'Summary - Level of Assistance'!$B$2:$B$7, 0),
          MATCH(B12, 'Summary - Level of Assistance'!$C$1:$AW$1, 0)
        ),
        ""
      ),
      ""
    ),
    ""
  )
)</f>
        <v/>
      </c>
      <c r="F12" s="21" t="str">
        <f>IF(
  Prototype_input!$C$6 = "State or Local Government",
  IF(
    C12 &lt;&gt; "",
    IFERROR(
      INDEX(
        'Summary - Socioeconomic'!$C$2:$BX$11,
        MATCH(Prototype_input!$C$38, 'Summary - Socioeconomic'!$B$2:$B$11, 0),
        MATCH(C12, 'Summary - Socioeconomic'!$C$1:$BX$1, 0)
      ),
      ""
    ),
    ""
  ),
  IF(
    Prototype_input!$C$6 = "Federal or Tribal Government",
    IF(
      B12 &lt;&gt; "",
      IFERROR(
        INDEX(
          'Summary - Objective'!$C$2:$AX$4,
          MATCH(Prototype_input!$C$38, 'Summary - Objective'!$B$2:$B$4, 0),
          MATCH(B12, 'Summary - Objective'!$C$1:$AX$1, 0)
        ),
        ""
      ),
      ""
    ),
    ""
  )
)</f>
        <v/>
      </c>
      <c r="G12" s="21" t="str">
        <f>IF(
  Prototype_input!$C$6 = "Federal or Tribal Government",
  IF(
    B12 &lt;&gt; "",
    IFERROR(
      INDEX(
        'Summary - Contract Type'!$C$2:$BX$6,
        MATCH(Prototype_input!$C$42, 'Summary - Contract Type'!$B$2:$B$6, 0),
        MATCH(B12, 'Summary - Contract Type'!$C$1:$BX$1, 0)
      ),
      ""
    ),
    ""
  ),
  ""
)</f>
        <v/>
      </c>
      <c r="H12" s="21" t="str">
        <f>IF(
  Prototype_input!$C$6 = "Federal or Tribal Government",
  IF(
    B12 &lt;&gt; "",
    IFERROR(
      INDEX(
        'Summary - Period of Performance'!$C$2:$AW$5,
        MATCH(Prototype_input!$C$46, 'Summary - Period of Performance'!$B$2:$B$5, 0),
        MATCH(B12, 'Summary - Period of Performance'!$C$1:$AW$1, 0)
      ),
      ""
    ),
    ""
  ),
  ""
)</f>
        <v/>
      </c>
      <c r="I12" s="21" t="str">
        <f>IF(
  Prototype_input!$C$6 = "Federal or Tribal Government",
  IF(
    B12 &lt;&gt; "",
    IFERROR(
      INDEX(
        'Summary - Socioeconomic'!$C$2:$BX$11,
        MATCH(Prototype_input!$C$50, 'Summary - Socioeconomic'!$B$2:$B$11, 0),
        MATCH(B12, 'Summary - Socioeconomic'!$C$1:$BX$1, 0)
      ),
      ""
    ),
    ""
  ),
  ""
)</f>
        <v/>
      </c>
      <c r="J12" s="21" t="str">
        <f>IF(
  Prototype_input!$C$6 = "Federal or Tribal Government",
  IF(
    B12 &lt;&gt; "",
    IFERROR(
      INDEX(
        'Summary - Estimated Dollar Valu'!$C$2:$AW$4,
        MATCH(Prototype_input!$C$54, 'Summary - Estimated Dollar Valu'!$B$2:$B$4, 0),
        MATCH(B12, 'Summary - Estimated Dollar Valu'!$C$1:$AW$1, 0)
      ),
      ""
    ),
    ""
  ),
  ""
)</f>
        <v/>
      </c>
      <c r="K12" s="21" t="str">
        <f>IF(AND(Prototype_input!$C$56&lt;&gt;"",J12&lt;&gt;""),Prototype_input!$C$58,"")</f>
        <v/>
      </c>
      <c r="L12" s="21" t="str">
        <f>IF(AND(Prototype_input!$C$60&lt;&gt;"",J12&lt;&gt;""),Prototype_input!$C$62,"")</f>
        <v/>
      </c>
      <c r="M12" s="21" t="str">
        <f>IF(AND(Prototype_input!$C$64&lt;&gt;"",J12&lt;&gt;""),Prototype_input!$C$66,"")</f>
        <v/>
      </c>
      <c r="N12" s="21" t="str">
        <f>IF(AND(Prototype_input!$C$68&lt;&gt;"",J12&lt;&gt;""),Prototype_input!$C$70,"")</f>
        <v/>
      </c>
      <c r="O12" s="21" t="str">
        <f>IF(N12&lt;&gt;"",_xlfn.XLOOKUP(Prototype_input!$E$22,'ITC Offerings Mapping'!$C$1:$C$1000,'ITC Offerings Mapping'!$B$1:$B$1000),"")</f>
        <v/>
      </c>
      <c r="Q12" s="21" t="str">
        <f t="array" ref="Q12">IF(Prototype_input!$C$6="Federal or Tribal Government",IF(O12&lt;&gt;"", INDEX('Scope Scoring'!$C$2:$BX$50, MATCH(O12, 'Scope Scoring'!$B$2:$B$50, 0), MATCH(B12, 'Scope Scoring'!$C$1:$BX$1, 0)),""),"")</f>
        <v/>
      </c>
      <c r="R12" s="21" t="str">
        <f t="shared" si="13"/>
        <v/>
      </c>
      <c r="S12" s="21" t="str">
        <f t="shared" si="14"/>
        <v/>
      </c>
      <c r="T12" s="21" t="str">
        <f t="shared" si="15"/>
        <v/>
      </c>
      <c r="U12" s="21" t="str">
        <f t="shared" ca="1" si="16"/>
        <v/>
      </c>
      <c r="W12" s="21" t="str">
        <f t="array" ref="W12">IF(Prototype_input!$C$6="Federal or Tribal Government",IF(O12&lt;&gt;"", INDEX('Summary - Level of Assistance -'!$C$2:$AV$7, MATCH(Prototype_input!$C$34, 'Summary - Level of Assistance -'!$B$2:$B$7, 0), MATCH(B12, 'Summary - Level of Assistance -'!$C$1:$AV$1, 0)),""),"")</f>
        <v/>
      </c>
      <c r="X12" s="21" t="str">
        <f t="shared" si="17"/>
        <v/>
      </c>
      <c r="Y12" s="21" t="str">
        <f t="shared" si="18"/>
        <v/>
      </c>
      <c r="AA12" s="21" t="str">
        <f t="array" ref="AA12">IF(Prototype_input!$C$6="Federal or Tribal Government",IF(O12&lt;&gt;"", INDEX('Summary - Objective - Tradeoff'!$C$2:$AV$4, MATCH(Prototype_input!$C$38, 'Summary - Objective - Tradeoff'!$B$2:$B$4, 0), MATCH(B12, 'Summary - Objective - Tradeoff'!$C$1:$AV$1, 0)),""),"")</f>
        <v/>
      </c>
      <c r="AB12" s="21" t="str">
        <f t="shared" si="19"/>
        <v/>
      </c>
      <c r="AC12" s="21" t="str">
        <f t="shared" si="20"/>
        <v/>
      </c>
      <c r="AE12" s="21" t="str">
        <f t="array" ref="AE12">IF(Prototype_input!$C$6="Federal or Tribal Government",IF(O12&lt;&gt;"", INDEX('Summary- PoP - Tradeoff'!$C$2:$AV$5, MATCH(Prototype_input!$C$46, 'Summary- PoP - Tradeoff'!$B$2:$B$5, 0), MATCH(B12, 'Summary- PoP - Tradeoff'!$C$1:$AV$1, 0)),""),"")</f>
        <v/>
      </c>
      <c r="AF12" s="21" t="str">
        <f t="shared" si="21"/>
        <v/>
      </c>
      <c r="AG12" s="21" t="str">
        <f t="shared" si="22"/>
        <v/>
      </c>
      <c r="AI12" s="21" t="str">
        <f t="array" ref="AI12">IF(Prototype_input!$C$6="Federal or Tribal Government",IF(O12&lt;&gt;"", INDEX('Summary - EDV - Tradeoff'!$C$2:$AV$4, MATCH(Prototype_input!$C$54, 'Summary - EDV - Tradeoff'!$B$2:$B$4, 0), MATCH(B12, 'Summary - EDV - Tradeoff'!$C$1:$AV$1, 0)),""),"")</f>
        <v/>
      </c>
      <c r="AJ12" s="21" t="str">
        <f t="shared" si="23"/>
        <v/>
      </c>
      <c r="AK12" s="21" t="str">
        <f t="shared" si="24"/>
        <v/>
      </c>
      <c r="AL12" s="21" t="str">
        <f t="shared" ca="1" si="25"/>
        <v/>
      </c>
    </row>
    <row r="13" spans="1:38" ht="15.75" customHeight="1" x14ac:dyDescent="0.2">
      <c r="B13" s="21" t="str">
        <f ca="1">IFERROR(__xludf.DUMMYFUNCTION("IFNA(
  IF(
    Prototype_input!C17 = ""Federal or Tribal Government"",
    IF(
      AND(
        Prototype_input!E31 &lt;&gt; """",
        Prototype_input!D31 &lt;&gt; """",
        Prototype_input!D31 &lt;&gt; ""Please input"",
        Prototype_input!E31 &lt;&gt; ""Please i"&amp;"nput""
      ),
      TRANSPOSE(
        FILTER(
          'ITC Offerings Mapping'!$D$1:$BY$1,
          (INDEX('ITC Offerings Mapping'!$D$2:$BY$1000, MATCH(Prototype_input!E30, 'ITC Offerings Mapping'!$C$2:$C$1000, 0), 0) = IF(A13 &gt;= 8, ""X"", ""X"")) +
"&amp;"          (IF(A13 &lt; 8, INDEX('ITC Offerings Mapping'!$D$2:$BY$1000, MATCH(Prototype_input!E30,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3" s="21" t="str">
        <f ca="1">IFERROR(__xludf.DUMMYFUNCTION("IFNA(
  IF(
    Prototype_input!C17 = ""State or Local Government"",
    IF(
      AND(
        Prototype_input!E31 &lt;&gt; """",
        Prototype_input!D31 &lt;&gt; """",
        Prototype_input!D31 &lt;&gt; ""Please input"",
        Prototype_input!E31 &lt;&gt; ""Please inpu"&amp;"t""
      ),
      TRANSPOSE(
        FILTER(
          'ITC Offerings Mapping'!$D$1:$BY$1,
          (
            IF(
              A13 &gt;= 8,
              INDEX('ITC Offerings Mapping'!$D$2:$BY$1000, MATCH(Prototype_input!E30, 'ITC Offerings Mapping'!$"&amp;"C$2:$C$1000, 0), 0) = ""X"",
              (INDEX('ITC Offerings Mapping'!$D$2:$BY$1000, MATCH(Prototype_input!E30, 'ITC Offerings Mapping'!$C$2:$C$1000, 0), 0) = ""X"") +
              (INDEX('ITC Offerings Mapping'!$D$2:$BY$1000, MATCH(Prototype_input!E"&amp;"30,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" s="21" t="str">
        <f>IF(
  Prototype_input!$C$6 = "State or Local Government",
  IF(
    C13 &lt;&gt; "",
    IFERROR(
      INDEX(
        'Summary - Acquisition Need'!$C$2:$AD$4,
        MATCH(Prototype_input!$C$30, 'Summary - Acquisition Need'!$B$2:$B$4, 0),
        MATCH(C13, 'Summary - Acquisition Need'!$C$1:$AD$1, 0)
      ),
      ""
    ),
    ""
  ),
  IF(
    Prototype_input!$C$6 = "Federal or Tribal Government",
    IF(
      B13 &lt;&gt; "",
      IFERROR(
        INDEX(
          'Summary - Place of Performance'!$C$2:$AW$14,
          MATCH(Prototype_input!$C$30, 'Summary - Place of Performance'!$B$2:$B$14, 0),
          MATCH(B13, 'Summary - Place of Performance'!$C$1:$AW$1, 0)
        ),
        ""
      ),
      ""
    ),
    ""
  )
)</f>
        <v/>
      </c>
      <c r="E13" s="21" t="str">
        <f>IF(
  Prototype_input!$C$6 = "State or Local Government",
  IF(
    C13 &lt;&gt; "",
    IFERROR(
      INDEX(
        'Summary - Contract Type'!$C$2:$BX$6,
        MATCH(Prototype_input!$C$34, 'Summary - Contract Type'!$B$2:$B$6, 0),
        MATCH(C13, 'Summary - Contract Type'!$C$1:$BX$1, 0)
      ),
      ""
    ),
    ""
  ),
  IF(
    Prototype_input!$C$6 = "Federal or Tribal Government",
    IF(
      B13 &lt;&gt; "",
      IFERROR(
        INDEX(
          'Summary - Level of Assistance'!$C$2:$AW$7,
          MATCH(Prototype_input!$C$34, 'Summary - Level of Assistance'!$B$2:$B$7, 0),
          MATCH(B13, 'Summary - Level of Assistance'!$C$1:$AW$1, 0)
        ),
        ""
      ),
      ""
    ),
    ""
  )
)</f>
        <v/>
      </c>
      <c r="F13" s="21" t="str">
        <f>IF(
  Prototype_input!$C$6 = "State or Local Government",
  IF(
    C13 &lt;&gt; "",
    IFERROR(
      INDEX(
        'Summary - Socioeconomic'!$C$2:$BX$11,
        MATCH(Prototype_input!$C$38, 'Summary - Socioeconomic'!$B$2:$B$11, 0),
        MATCH(C13, 'Summary - Socioeconomic'!$C$1:$BX$1, 0)
      ),
      ""
    ),
    ""
  ),
  IF(
    Prototype_input!$C$6 = "Federal or Tribal Government",
    IF(
      B13 &lt;&gt; "",
      IFERROR(
        INDEX(
          'Summary - Objective'!$C$2:$AX$4,
          MATCH(Prototype_input!$C$38, 'Summary - Objective'!$B$2:$B$4, 0),
          MATCH(B13, 'Summary - Objective'!$C$1:$AX$1, 0)
        ),
        ""
      ),
      ""
    ),
    ""
  )
)</f>
        <v/>
      </c>
      <c r="G13" s="21" t="str">
        <f>IF(
  Prototype_input!$C$6 = "Federal or Tribal Government",
  IF(
    B13 &lt;&gt; "",
    IFERROR(
      INDEX(
        'Summary - Contract Type'!$C$2:$BX$6,
        MATCH(Prototype_input!$C$42, 'Summary - Contract Type'!$B$2:$B$6, 0),
        MATCH(B13, 'Summary - Contract Type'!$C$1:$BX$1, 0)
      ),
      ""
    ),
    ""
  ),
  ""
)</f>
        <v/>
      </c>
      <c r="H13" s="21" t="str">
        <f>IF(
  Prototype_input!$C$6 = "Federal or Tribal Government",
  IF(
    B13 &lt;&gt; "",
    IFERROR(
      INDEX(
        'Summary - Period of Performance'!$C$2:$AW$5,
        MATCH(Prototype_input!$C$46, 'Summary - Period of Performance'!$B$2:$B$5, 0),
        MATCH(B13, 'Summary - Period of Performance'!$C$1:$AW$1, 0)
      ),
      ""
    ),
    ""
  ),
  ""
)</f>
        <v/>
      </c>
      <c r="I13" s="21" t="str">
        <f>IF(
  Prototype_input!$C$6 = "Federal or Tribal Government",
  IF(
    B13 &lt;&gt; "",
    IFERROR(
      INDEX(
        'Summary - Socioeconomic'!$C$2:$BX$11,
        MATCH(Prototype_input!$C$50, 'Summary - Socioeconomic'!$B$2:$B$11, 0),
        MATCH(B13, 'Summary - Socioeconomic'!$C$1:$BX$1, 0)
      ),
      ""
    ),
    ""
  ),
  ""
)</f>
        <v/>
      </c>
      <c r="J13" s="21" t="str">
        <f>IF(
  Prototype_input!$C$6 = "Federal or Tribal Government",
  IF(
    B13 &lt;&gt; "",
    IFERROR(
      INDEX(
        'Summary - Estimated Dollar Valu'!$C$2:$AW$4,
        MATCH(Prototype_input!$C$54, 'Summary - Estimated Dollar Valu'!$B$2:$B$4, 0),
        MATCH(B13, 'Summary - Estimated Dollar Valu'!$C$1:$AW$1, 0)
      ),
      ""
    ),
    ""
  ),
  ""
)</f>
        <v/>
      </c>
      <c r="K13" s="21" t="str">
        <f>IF(AND(Prototype_input!$C$56&lt;&gt;"",J13&lt;&gt;""),Prototype_input!$C$58,"")</f>
        <v/>
      </c>
      <c r="L13" s="21" t="str">
        <f>IF(AND(Prototype_input!$C$60&lt;&gt;"",J13&lt;&gt;""),Prototype_input!$C$62,"")</f>
        <v/>
      </c>
      <c r="M13" s="21" t="str">
        <f>IF(AND(Prototype_input!$C$64&lt;&gt;"",J13&lt;&gt;""),Prototype_input!$C$66,"")</f>
        <v/>
      </c>
      <c r="N13" s="21" t="str">
        <f>IF(AND(Prototype_input!$C$68&lt;&gt;"",J13&lt;&gt;""),Prototype_input!$C$70,"")</f>
        <v/>
      </c>
      <c r="O13" s="21" t="str">
        <f>IF(N13&lt;&gt;"",_xlfn.XLOOKUP(Prototype_input!$E$22,'ITC Offerings Mapping'!$C$1:$C$1000,'ITC Offerings Mapping'!$B$1:$B$1000),"")</f>
        <v/>
      </c>
      <c r="Q13" s="21" t="str">
        <f t="array" ref="Q13">IF(Prototype_input!$C$6="Federal or Tribal Government",IF(O13&lt;&gt;"", INDEX('Scope Scoring'!$C$2:$BX$50, MATCH(O13, 'Scope Scoring'!$B$2:$B$50, 0), MATCH(B13, 'Scope Scoring'!$C$1:$BX$1, 0)),""),"")</f>
        <v/>
      </c>
      <c r="R13" s="21" t="str">
        <f t="shared" si="13"/>
        <v/>
      </c>
      <c r="S13" s="21" t="str">
        <f t="shared" si="14"/>
        <v/>
      </c>
      <c r="T13" s="21" t="str">
        <f t="shared" si="15"/>
        <v/>
      </c>
      <c r="U13" s="21" t="str">
        <f t="shared" ca="1" si="16"/>
        <v/>
      </c>
      <c r="W13" s="21" t="str">
        <f t="array" ref="W13">IF(Prototype_input!$C$6="Federal or Tribal Government",IF(O13&lt;&gt;"", INDEX('Summary - Level of Assistance -'!$C$2:$AV$7, MATCH(Prototype_input!$C$34, 'Summary - Level of Assistance -'!$B$2:$B$7, 0), MATCH(B13, 'Summary - Level of Assistance -'!$C$1:$AV$1, 0)),""),"")</f>
        <v/>
      </c>
      <c r="X13" s="21" t="str">
        <f t="shared" si="17"/>
        <v/>
      </c>
      <c r="Y13" s="21" t="str">
        <f t="shared" si="18"/>
        <v/>
      </c>
      <c r="AA13" s="21" t="str">
        <f t="array" ref="AA13">IF(Prototype_input!$C$6="Federal or Tribal Government",IF(O13&lt;&gt;"", INDEX('Summary - Objective - Tradeoff'!$C$2:$AV$4, MATCH(Prototype_input!$C$38, 'Summary - Objective - Tradeoff'!$B$2:$B$4, 0), MATCH(B13, 'Summary - Objective - Tradeoff'!$C$1:$AV$1, 0)),""),"")</f>
        <v/>
      </c>
      <c r="AB13" s="21" t="str">
        <f t="shared" si="19"/>
        <v/>
      </c>
      <c r="AC13" s="21" t="str">
        <f t="shared" si="20"/>
        <v/>
      </c>
      <c r="AE13" s="21" t="str">
        <f t="array" ref="AE13">IF(Prototype_input!$C$6="Federal or Tribal Government",IF(O13&lt;&gt;"", INDEX('Summary- PoP - Tradeoff'!$C$2:$AV$5, MATCH(Prototype_input!$C$46, 'Summary- PoP - Tradeoff'!$B$2:$B$5, 0), MATCH(B13, 'Summary- PoP - Tradeoff'!$C$1:$AV$1, 0)),""),"")</f>
        <v/>
      </c>
      <c r="AF13" s="21" t="str">
        <f t="shared" si="21"/>
        <v/>
      </c>
      <c r="AG13" s="21" t="str">
        <f t="shared" si="22"/>
        <v/>
      </c>
      <c r="AI13" s="21" t="str">
        <f t="array" ref="AI13">IF(Prototype_input!$C$6="Federal or Tribal Government",IF(O13&lt;&gt;"", INDEX('Summary - EDV - Tradeoff'!$C$2:$AV$4, MATCH(Prototype_input!$C$54, 'Summary - EDV - Tradeoff'!$B$2:$B$4, 0), MATCH(B13, 'Summary - EDV - Tradeoff'!$C$1:$AV$1, 0)),""),"")</f>
        <v/>
      </c>
      <c r="AJ13" s="21" t="str">
        <f t="shared" si="23"/>
        <v/>
      </c>
      <c r="AK13" s="21" t="str">
        <f t="shared" si="24"/>
        <v/>
      </c>
      <c r="AL13" s="21" t="str">
        <f t="shared" ca="1" si="25"/>
        <v/>
      </c>
    </row>
    <row r="14" spans="1:38" ht="15.75" customHeight="1" x14ac:dyDescent="0.2">
      <c r="B14" s="21" t="str">
        <f ca="1">IFERROR(__xludf.DUMMYFUNCTION("IFNA(
  IF(
    Prototype_input!C18 = ""Federal or Tribal Government"",
    IF(
      AND(
        Prototype_input!E32 &lt;&gt; """",
        Prototype_input!D32 &lt;&gt; """",
        Prototype_input!D32 &lt;&gt; ""Please input"",
        Prototype_input!E32 &lt;&gt; ""Please i"&amp;"nput""
      ),
      TRANSPOSE(
        FILTER(
          'ITC Offerings Mapping'!$D$1:$BY$1,
          (INDEX('ITC Offerings Mapping'!$D$2:$BY$1000, MATCH(Prototype_input!E31, 'ITC Offerings Mapping'!$C$2:$C$1000, 0), 0) = IF(A14 &gt;= 8, ""X"", ""X"")) +
"&amp;"          (IF(A14 &lt; 8, INDEX('ITC Offerings Mapping'!$D$2:$BY$1000, MATCH(Prototype_input!E31,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4" s="21" t="str">
        <f ca="1">IFERROR(__xludf.DUMMYFUNCTION("IFNA(
  IF(
    Prototype_input!C18 = ""State or Local Government"",
    IF(
      AND(
        Prototype_input!E32 &lt;&gt; """",
        Prototype_input!D32 &lt;&gt; """",
        Prototype_input!D32 &lt;&gt; ""Please input"",
        Prototype_input!E32 &lt;&gt; ""Please inpu"&amp;"t""
      ),
      TRANSPOSE(
        FILTER(
          'ITC Offerings Mapping'!$D$1:$BY$1,
          (
            IF(
              A14 &gt;= 8,
              INDEX('ITC Offerings Mapping'!$D$2:$BY$1000, MATCH(Prototype_input!E31, 'ITC Offerings Mapping'!$"&amp;"C$2:$C$1000, 0), 0) = ""X"",
              (INDEX('ITC Offerings Mapping'!$D$2:$BY$1000, MATCH(Prototype_input!E31, 'ITC Offerings Mapping'!$C$2:$C$1000, 0), 0) = ""X"") +
              (INDEX('ITC Offerings Mapping'!$D$2:$BY$1000, MATCH(Prototype_input!E"&amp;"31,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" s="21" t="str">
        <f>IF(
  Prototype_input!$C$6 = "State or Local Government",
  IF(
    C14 &lt;&gt; "",
    IFERROR(
      INDEX(
        'Summary - Acquisition Need'!$C$2:$AD$4,
        MATCH(Prototype_input!$C$30, 'Summary - Acquisition Need'!$B$2:$B$4, 0),
        MATCH(C14, 'Summary - Acquisition Need'!$C$1:$AD$1, 0)
      ),
      ""
    ),
    ""
  ),
  IF(
    Prototype_input!$C$6 = "Federal or Tribal Government",
    IF(
      B14 &lt;&gt; "",
      IFERROR(
        INDEX(
          'Summary - Place of Performance'!$C$2:$AW$14,
          MATCH(Prototype_input!$C$30, 'Summary - Place of Performance'!$B$2:$B$14, 0),
          MATCH(B14, 'Summary - Place of Performance'!$C$1:$AW$1, 0)
        ),
        ""
      ),
      ""
    ),
    ""
  )
)</f>
        <v/>
      </c>
      <c r="E14" s="21" t="str">
        <f>IF(
  Prototype_input!$C$6 = "State or Local Government",
  IF(
    C14 &lt;&gt; "",
    IFERROR(
      INDEX(
        'Summary - Contract Type'!$C$2:$BX$6,
        MATCH(Prototype_input!$C$34, 'Summary - Contract Type'!$B$2:$B$6, 0),
        MATCH(C14, 'Summary - Contract Type'!$C$1:$BX$1, 0)
      ),
      ""
    ),
    ""
  ),
  IF(
    Prototype_input!$C$6 = "Federal or Tribal Government",
    IF(
      B14 &lt;&gt; "",
      IFERROR(
        INDEX(
          'Summary - Level of Assistance'!$C$2:$AW$7,
          MATCH(Prototype_input!$C$34, 'Summary - Level of Assistance'!$B$2:$B$7, 0),
          MATCH(B14, 'Summary - Level of Assistance'!$C$1:$AW$1, 0)
        ),
        ""
      ),
      ""
    ),
    ""
  )
)</f>
        <v/>
      </c>
      <c r="F14" s="21" t="str">
        <f>IF(
  Prototype_input!$C$6 = "State or Local Government",
  IF(
    C14 &lt;&gt; "",
    IFERROR(
      INDEX(
        'Summary - Socioeconomic'!$C$2:$BX$11,
        MATCH(Prototype_input!$C$38, 'Summary - Socioeconomic'!$B$2:$B$11, 0),
        MATCH(C14, 'Summary - Socioeconomic'!$C$1:$BX$1, 0)
      ),
      ""
    ),
    ""
  ),
  IF(
    Prototype_input!$C$6 = "Federal or Tribal Government",
    IF(
      B14 &lt;&gt; "",
      IFERROR(
        INDEX(
          'Summary - Objective'!$C$2:$AX$4,
          MATCH(Prototype_input!$C$38, 'Summary - Objective'!$B$2:$B$4, 0),
          MATCH(B14, 'Summary - Objective'!$C$1:$AX$1, 0)
        ),
        ""
      ),
      ""
    ),
    ""
  )
)</f>
        <v/>
      </c>
      <c r="G14" s="21" t="str">
        <f>IF(
  Prototype_input!$C$6 = "Federal or Tribal Government",
  IF(
    B14 &lt;&gt; "",
    IFERROR(
      INDEX(
        'Summary - Contract Type'!$C$2:$BX$6,
        MATCH(Prototype_input!$C$42, 'Summary - Contract Type'!$B$2:$B$6, 0),
        MATCH(B14, 'Summary - Contract Type'!$C$1:$BX$1, 0)
      ),
      ""
    ),
    ""
  ),
  ""
)</f>
        <v/>
      </c>
      <c r="H14" s="21" t="str">
        <f>IF(
  Prototype_input!$C$6 = "Federal or Tribal Government",
  IF(
    B14 &lt;&gt; "",
    IFERROR(
      INDEX(
        'Summary - Period of Performance'!$C$2:$AW$5,
        MATCH(Prototype_input!$C$46, 'Summary - Period of Performance'!$B$2:$B$5, 0),
        MATCH(B14, 'Summary - Period of Performance'!$C$1:$AW$1, 0)
      ),
      ""
    ),
    ""
  ),
  ""
)</f>
        <v/>
      </c>
      <c r="I14" s="21" t="str">
        <f>IF(
  Prototype_input!$C$6 = "Federal or Tribal Government",
  IF(
    B14 &lt;&gt; "",
    IFERROR(
      INDEX(
        'Summary - Socioeconomic'!$C$2:$BX$11,
        MATCH(Prototype_input!$C$50, 'Summary - Socioeconomic'!$B$2:$B$11, 0),
        MATCH(B14, 'Summary - Socioeconomic'!$C$1:$BX$1, 0)
      ),
      ""
    ),
    ""
  ),
  ""
)</f>
        <v/>
      </c>
      <c r="J14" s="21" t="str">
        <f>IF(
  Prototype_input!$C$6 = "Federal or Tribal Government",
  IF(
    B14 &lt;&gt; "",
    IFERROR(
      INDEX(
        'Summary - Estimated Dollar Valu'!$C$2:$AW$4,
        MATCH(Prototype_input!$C$54, 'Summary - Estimated Dollar Valu'!$B$2:$B$4, 0),
        MATCH(B14, 'Summary - Estimated Dollar Valu'!$C$1:$AW$1, 0)
      ),
      ""
    ),
    ""
  ),
  ""
)</f>
        <v/>
      </c>
      <c r="K14" s="21" t="str">
        <f>IF(AND(Prototype_input!$C$56&lt;&gt;"",J14&lt;&gt;""),Prototype_input!$C$58,"")</f>
        <v/>
      </c>
      <c r="L14" s="21" t="str">
        <f>IF(AND(Prototype_input!$C$60&lt;&gt;"",J14&lt;&gt;""),Prototype_input!$C$62,"")</f>
        <v/>
      </c>
      <c r="M14" s="21" t="str">
        <f>IF(AND(Prototype_input!$C$64&lt;&gt;"",J14&lt;&gt;""),Prototype_input!$C$66,"")</f>
        <v/>
      </c>
      <c r="N14" s="21" t="str">
        <f>IF(AND(Prototype_input!$C$68&lt;&gt;"",J14&lt;&gt;""),Prototype_input!$C$70,"")</f>
        <v/>
      </c>
      <c r="O14" s="21" t="str">
        <f>IF(N14&lt;&gt;"",_xlfn.XLOOKUP(Prototype_input!$E$22,'ITC Offerings Mapping'!$C$1:$C$1000,'ITC Offerings Mapping'!$B$1:$B$1000),"")</f>
        <v/>
      </c>
      <c r="Q14" s="21" t="str">
        <f t="array" ref="Q14">IF(Prototype_input!$C$6="Federal or Tribal Government",IF(O14&lt;&gt;"", INDEX('Scope Scoring'!$C$2:$BX$50, MATCH(O14, 'Scope Scoring'!$B$2:$B$50, 0), MATCH(B14, 'Scope Scoring'!$C$1:$BX$1, 0)),""),"")</f>
        <v/>
      </c>
      <c r="R14" s="21" t="str">
        <f t="shared" si="13"/>
        <v/>
      </c>
      <c r="S14" s="21" t="str">
        <f t="shared" si="14"/>
        <v/>
      </c>
      <c r="T14" s="21" t="str">
        <f t="shared" si="15"/>
        <v/>
      </c>
      <c r="U14" s="21" t="str">
        <f t="shared" ca="1" si="16"/>
        <v/>
      </c>
      <c r="W14" s="21" t="str">
        <f t="array" ref="W14">IF(Prototype_input!$C$6="Federal or Tribal Government",IF(O14&lt;&gt;"", INDEX('Summary - Level of Assistance -'!$C$2:$AV$7, MATCH(Prototype_input!$C$34, 'Summary - Level of Assistance -'!$B$2:$B$7, 0), MATCH(B14, 'Summary - Level of Assistance -'!$C$1:$AV$1, 0)),""),"")</f>
        <v/>
      </c>
      <c r="X14" s="21" t="str">
        <f t="shared" si="17"/>
        <v/>
      </c>
      <c r="Y14" s="21" t="str">
        <f t="shared" si="18"/>
        <v/>
      </c>
      <c r="AA14" s="21" t="str">
        <f t="array" ref="AA14">IF(Prototype_input!$C$6="Federal or Tribal Government",IF(O14&lt;&gt;"", INDEX('Summary - Objective - Tradeoff'!$C$2:$AV$4, MATCH(Prototype_input!$C$38, 'Summary - Objective - Tradeoff'!$B$2:$B$4, 0), MATCH(B14, 'Summary - Objective - Tradeoff'!$C$1:$AV$1, 0)),""),"")</f>
        <v/>
      </c>
      <c r="AB14" s="21" t="str">
        <f t="shared" si="19"/>
        <v/>
      </c>
      <c r="AC14" s="21" t="str">
        <f t="shared" si="20"/>
        <v/>
      </c>
      <c r="AE14" s="21" t="str">
        <f t="array" ref="AE14">IF(Prototype_input!$C$6="Federal or Tribal Government",IF(O14&lt;&gt;"", INDEX('Summary- PoP - Tradeoff'!$C$2:$AV$5, MATCH(Prototype_input!$C$46, 'Summary- PoP - Tradeoff'!$B$2:$B$5, 0), MATCH(B14, 'Summary- PoP - Tradeoff'!$C$1:$AV$1, 0)),""),"")</f>
        <v/>
      </c>
      <c r="AF14" s="21" t="str">
        <f t="shared" si="21"/>
        <v/>
      </c>
      <c r="AG14" s="21" t="str">
        <f t="shared" si="22"/>
        <v/>
      </c>
      <c r="AI14" s="21" t="str">
        <f t="array" ref="AI14">IF(Prototype_input!$C$6="Federal or Tribal Government",IF(O14&lt;&gt;"", INDEX('Summary - EDV - Tradeoff'!$C$2:$AV$4, MATCH(Prototype_input!$C$54, 'Summary - EDV - Tradeoff'!$B$2:$B$4, 0), MATCH(B14, 'Summary - EDV - Tradeoff'!$C$1:$AV$1, 0)),""),"")</f>
        <v/>
      </c>
      <c r="AJ14" s="21" t="str">
        <f t="shared" si="23"/>
        <v/>
      </c>
      <c r="AK14" s="21" t="str">
        <f t="shared" si="24"/>
        <v/>
      </c>
      <c r="AL14" s="21" t="str">
        <f t="shared" ca="1" si="25"/>
        <v/>
      </c>
    </row>
    <row r="15" spans="1:38" ht="15.75" customHeight="1" x14ac:dyDescent="0.2">
      <c r="B15" s="21" t="str">
        <f ca="1">IFERROR(__xludf.DUMMYFUNCTION("IFNA(
  IF(
    Prototype_input!C19 = ""Federal or Tribal Government"",
    IF(
      AND(
        Prototype_input!E33 &lt;&gt; """",
        Prototype_input!D33 &lt;&gt; """",
        Prototype_input!D33 &lt;&gt; ""Please input"",
        Prototype_input!E33 &lt;&gt; ""Please i"&amp;"nput""
      ),
      TRANSPOSE(
        FILTER(
          'ITC Offerings Mapping'!$D$1:$BY$1,
          (INDEX('ITC Offerings Mapping'!$D$2:$BY$1000, MATCH(Prototype_input!E32, 'ITC Offerings Mapping'!$C$2:$C$1000, 0), 0) = IF(A15 &gt;= 8, ""X"", ""X"")) +
"&amp;"          (IF(A15 &lt; 8, INDEX('ITC Offerings Mapping'!$D$2:$BY$1000, MATCH(Prototype_input!E32,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5" s="21" t="str">
        <f ca="1">IFERROR(__xludf.DUMMYFUNCTION("IFNA(
  IF(
    Prototype_input!C19 = ""State or Local Government"",
    IF(
      AND(
        Prototype_input!E33 &lt;&gt; """",
        Prototype_input!D33 &lt;&gt; """",
        Prototype_input!D33 &lt;&gt; ""Please input"",
        Prototype_input!E33 &lt;&gt; ""Please inpu"&amp;"t""
      ),
      TRANSPOSE(
        FILTER(
          'ITC Offerings Mapping'!$D$1:$BY$1,
          (
            IF(
              A15 &gt;= 8,
              INDEX('ITC Offerings Mapping'!$D$2:$BY$1000, MATCH(Prototype_input!E32, 'ITC Offerings Mapping'!$"&amp;"C$2:$C$1000, 0), 0) = ""X"",
              (INDEX('ITC Offerings Mapping'!$D$2:$BY$1000, MATCH(Prototype_input!E32, 'ITC Offerings Mapping'!$C$2:$C$1000, 0), 0) = ""X"") +
              (INDEX('ITC Offerings Mapping'!$D$2:$BY$1000, MATCH(Prototype_input!E"&amp;"32,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" s="21" t="str">
        <f>IF(
  Prototype_input!$C$6 = "State or Local Government",
  IF(
    C15 &lt;&gt; "",
    IFERROR(
      INDEX(
        'Summary - Acquisition Need'!$C$2:$AD$4,
        MATCH(Prototype_input!$C$30, 'Summary - Acquisition Need'!$B$2:$B$4, 0),
        MATCH(C15, 'Summary - Acquisition Need'!$C$1:$AD$1, 0)
      ),
      ""
    ),
    ""
  ),
  IF(
    Prototype_input!$C$6 = "Federal or Tribal Government",
    IF(
      B15 &lt;&gt; "",
      IFERROR(
        INDEX(
          'Summary - Place of Performance'!$C$2:$AW$14,
          MATCH(Prototype_input!$C$30, 'Summary - Place of Performance'!$B$2:$B$14, 0),
          MATCH(B15, 'Summary - Place of Performance'!$C$1:$AW$1, 0)
        ),
        ""
      ),
      ""
    ),
    ""
  )
)</f>
        <v/>
      </c>
      <c r="E15" s="21" t="str">
        <f>IF(
  Prototype_input!$C$6 = "State or Local Government",
  IF(
    C15 &lt;&gt; "",
    IFERROR(
      INDEX(
        'Summary - Contract Type'!$C$2:$BX$6,
        MATCH(Prototype_input!$C$34, 'Summary - Contract Type'!$B$2:$B$6, 0),
        MATCH(C15, 'Summary - Contract Type'!$C$1:$BX$1, 0)
      ),
      ""
    ),
    ""
  ),
  IF(
    Prototype_input!$C$6 = "Federal or Tribal Government",
    IF(
      B15 &lt;&gt; "",
      IFERROR(
        INDEX(
          'Summary - Level of Assistance'!$C$2:$AW$7,
          MATCH(Prototype_input!$C$34, 'Summary - Level of Assistance'!$B$2:$B$7, 0),
          MATCH(B15, 'Summary - Level of Assistance'!$C$1:$AW$1, 0)
        ),
        ""
      ),
      ""
    ),
    ""
  )
)</f>
        <v/>
      </c>
      <c r="F15" s="21" t="str">
        <f>IF(
  Prototype_input!$C$6 = "State or Local Government",
  IF(
    C15 &lt;&gt; "",
    IFERROR(
      INDEX(
        'Summary - Socioeconomic'!$C$2:$BX$11,
        MATCH(Prototype_input!$C$38, 'Summary - Socioeconomic'!$B$2:$B$11, 0),
        MATCH(C15, 'Summary - Socioeconomic'!$C$1:$BX$1, 0)
      ),
      ""
    ),
    ""
  ),
  IF(
    Prototype_input!$C$6 = "Federal or Tribal Government",
    IF(
      B15 &lt;&gt; "",
      IFERROR(
        INDEX(
          'Summary - Objective'!$C$2:$AX$4,
          MATCH(Prototype_input!$C$38, 'Summary - Objective'!$B$2:$B$4, 0),
          MATCH(B15, 'Summary - Objective'!$C$1:$AX$1, 0)
        ),
        ""
      ),
      ""
    ),
    ""
  )
)</f>
        <v/>
      </c>
      <c r="G15" s="21" t="str">
        <f>IF(
  Prototype_input!$C$6 = "Federal or Tribal Government",
  IF(
    B15 &lt;&gt; "",
    IFERROR(
      INDEX(
        'Summary - Contract Type'!$C$2:$BX$6,
        MATCH(Prototype_input!$C$42, 'Summary - Contract Type'!$B$2:$B$6, 0),
        MATCH(B15, 'Summary - Contract Type'!$C$1:$BX$1, 0)
      ),
      ""
    ),
    ""
  ),
  ""
)</f>
        <v/>
      </c>
      <c r="H15" s="21" t="str">
        <f>IF(
  Prototype_input!$C$6 = "Federal or Tribal Government",
  IF(
    B15 &lt;&gt; "",
    IFERROR(
      INDEX(
        'Summary - Period of Performance'!$C$2:$AW$5,
        MATCH(Prototype_input!$C$46, 'Summary - Period of Performance'!$B$2:$B$5, 0),
        MATCH(B15, 'Summary - Period of Performance'!$C$1:$AW$1, 0)
      ),
      ""
    ),
    ""
  ),
  ""
)</f>
        <v/>
      </c>
      <c r="I15" s="21" t="str">
        <f>IF(
  Prototype_input!$C$6 = "Federal or Tribal Government",
  IF(
    B15 &lt;&gt; "",
    IFERROR(
      INDEX(
        'Summary - Socioeconomic'!$C$2:$BX$11,
        MATCH(Prototype_input!$C$50, 'Summary - Socioeconomic'!$B$2:$B$11, 0),
        MATCH(B15, 'Summary - Socioeconomic'!$C$1:$BX$1, 0)
      ),
      ""
    ),
    ""
  ),
  ""
)</f>
        <v/>
      </c>
      <c r="J15" s="21" t="str">
        <f>IF(
  Prototype_input!$C$6 = "Federal or Tribal Government",
  IF(
    B15 &lt;&gt; "",
    IFERROR(
      INDEX(
        'Summary - Estimated Dollar Valu'!$C$2:$AW$4,
        MATCH(Prototype_input!$C$54, 'Summary - Estimated Dollar Valu'!$B$2:$B$4, 0),
        MATCH(B15, 'Summary - Estimated Dollar Valu'!$C$1:$AW$1, 0)
      ),
      ""
    ),
    ""
  ),
  ""
)</f>
        <v/>
      </c>
      <c r="K15" s="21" t="str">
        <f>IF(AND(Prototype_input!$C$56&lt;&gt;"",J15&lt;&gt;""),Prototype_input!$C$58,"")</f>
        <v/>
      </c>
      <c r="L15" s="21" t="str">
        <f>IF(AND(Prototype_input!$C$60&lt;&gt;"",J15&lt;&gt;""),Prototype_input!$C$62,"")</f>
        <v/>
      </c>
      <c r="M15" s="21" t="str">
        <f>IF(AND(Prototype_input!$C$64&lt;&gt;"",J15&lt;&gt;""),Prototype_input!$C$66,"")</f>
        <v/>
      </c>
      <c r="N15" s="21" t="str">
        <f>IF(AND(Prototype_input!$C$68&lt;&gt;"",J15&lt;&gt;""),Prototype_input!$C$70,"")</f>
        <v/>
      </c>
      <c r="O15" s="21" t="str">
        <f>IF(N15&lt;&gt;"",_xlfn.XLOOKUP(Prototype_input!$E$22,'ITC Offerings Mapping'!$C$1:$C$1000,'ITC Offerings Mapping'!$B$1:$B$1000),"")</f>
        <v/>
      </c>
      <c r="Q15" s="21" t="str">
        <f t="array" ref="Q15">IF(Prototype_input!$C$6="Federal or Tribal Government",IF(O15&lt;&gt;"", INDEX('Scope Scoring'!$C$2:$BX$50, MATCH(O15, 'Scope Scoring'!$B$2:$B$50, 0), MATCH(B15, 'Scope Scoring'!$C$1:$BX$1, 0)),""),"")</f>
        <v/>
      </c>
      <c r="R15" s="21" t="str">
        <f t="shared" si="13"/>
        <v/>
      </c>
      <c r="S15" s="21" t="str">
        <f t="shared" si="14"/>
        <v/>
      </c>
      <c r="T15" s="21" t="str">
        <f t="shared" si="15"/>
        <v/>
      </c>
      <c r="U15" s="21" t="str">
        <f t="shared" ca="1" si="16"/>
        <v/>
      </c>
      <c r="W15" s="21" t="str">
        <f t="array" ref="W15">IF(Prototype_input!$C$6="Federal or Tribal Government",IF(O15&lt;&gt;"", INDEX('Summary - Level of Assistance -'!$C$2:$AV$7, MATCH(Prototype_input!$C$34, 'Summary - Level of Assistance -'!$B$2:$B$7, 0), MATCH(B15, 'Summary - Level of Assistance -'!$C$1:$AV$1, 0)),""),"")</f>
        <v/>
      </c>
      <c r="X15" s="21" t="str">
        <f t="shared" si="17"/>
        <v/>
      </c>
      <c r="Y15" s="21" t="str">
        <f t="shared" si="18"/>
        <v/>
      </c>
      <c r="AA15" s="21" t="str">
        <f t="array" ref="AA15">IF(Prototype_input!$C$6="Federal or Tribal Government",IF(O15&lt;&gt;"", INDEX('Summary - Objective - Tradeoff'!$C$2:$AV$4, MATCH(Prototype_input!$C$38, 'Summary - Objective - Tradeoff'!$B$2:$B$4, 0), MATCH(B15, 'Summary - Objective - Tradeoff'!$C$1:$AV$1, 0)),""),"")</f>
        <v/>
      </c>
      <c r="AB15" s="21" t="str">
        <f t="shared" si="19"/>
        <v/>
      </c>
      <c r="AC15" s="21" t="str">
        <f t="shared" si="20"/>
        <v/>
      </c>
      <c r="AE15" s="21" t="str">
        <f t="array" ref="AE15">IF(Prototype_input!$C$6="Federal or Tribal Government",IF(O15&lt;&gt;"", INDEX('Summary- PoP - Tradeoff'!$C$2:$AV$5, MATCH(Prototype_input!$C$46, 'Summary- PoP - Tradeoff'!$B$2:$B$5, 0), MATCH(B15, 'Summary- PoP - Tradeoff'!$C$1:$AV$1, 0)),""),"")</f>
        <v/>
      </c>
      <c r="AF15" s="21" t="str">
        <f t="shared" si="21"/>
        <v/>
      </c>
      <c r="AG15" s="21" t="str">
        <f t="shared" si="22"/>
        <v/>
      </c>
      <c r="AI15" s="21" t="str">
        <f t="array" ref="AI15">IF(Prototype_input!$C$6="Federal or Tribal Government",IF(O15&lt;&gt;"", INDEX('Summary - EDV - Tradeoff'!$C$2:$AV$4, MATCH(Prototype_input!$C$54, 'Summary - EDV - Tradeoff'!$B$2:$B$4, 0), MATCH(B15, 'Summary - EDV - Tradeoff'!$C$1:$AV$1, 0)),""),"")</f>
        <v/>
      </c>
      <c r="AJ15" s="21" t="str">
        <f t="shared" si="23"/>
        <v/>
      </c>
      <c r="AK15" s="21" t="str">
        <f t="shared" si="24"/>
        <v/>
      </c>
      <c r="AL15" s="21" t="str">
        <f t="shared" ca="1" si="25"/>
        <v/>
      </c>
    </row>
    <row r="16" spans="1:38" ht="15.75" customHeight="1" x14ac:dyDescent="0.2">
      <c r="B16" s="21" t="str">
        <f ca="1">IFERROR(__xludf.DUMMYFUNCTION("IFNA(
  IF(
    Prototype_input!C20 = ""Federal or Tribal Government"",
    IF(
      AND(
        Prototype_input!E34 &lt;&gt; """",
        Prototype_input!D34 &lt;&gt; """",
        Prototype_input!D34 &lt;&gt; ""Please input"",
        Prototype_input!E34 &lt;&gt; ""Please i"&amp;"nput""
      ),
      TRANSPOSE(
        FILTER(
          'ITC Offerings Mapping'!$D$1:$BY$1,
          (INDEX('ITC Offerings Mapping'!$D$2:$BY$1000, MATCH(Prototype_input!E33, 'ITC Offerings Mapping'!$C$2:$C$1000, 0), 0) = IF(A16 &gt;= 8, ""X"", ""X"")) +
"&amp;"          (IF(A16 &lt; 8, INDEX('ITC Offerings Mapping'!$D$2:$BY$1000, MATCH(Prototype_input!E33,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6" s="21" t="str">
        <f ca="1">IFERROR(__xludf.DUMMYFUNCTION("IFNA(
  IF(
    Prototype_input!C20 = ""State or Local Government"",
    IF(
      AND(
        Prototype_input!E34 &lt;&gt; """",
        Prototype_input!D34 &lt;&gt; """",
        Prototype_input!D34 &lt;&gt; ""Please input"",
        Prototype_input!E34 &lt;&gt; ""Please inpu"&amp;"t""
      ),
      TRANSPOSE(
        FILTER(
          'ITC Offerings Mapping'!$D$1:$BY$1,
          (
            IF(
              A16 &gt;= 8,
              INDEX('ITC Offerings Mapping'!$D$2:$BY$1000, MATCH(Prototype_input!E33, 'ITC Offerings Mapping'!$"&amp;"C$2:$C$1000, 0), 0) = ""X"",
              (INDEX('ITC Offerings Mapping'!$D$2:$BY$1000, MATCH(Prototype_input!E33, 'ITC Offerings Mapping'!$C$2:$C$1000, 0), 0) = ""X"") +
              (INDEX('ITC Offerings Mapping'!$D$2:$BY$1000, MATCH(Prototype_input!E"&amp;"33,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" s="21" t="str">
        <f>IF(
  Prototype_input!$C$6 = "State or Local Government",
  IF(
    C16 &lt;&gt; "",
    IFERROR(
      INDEX(
        'Summary - Acquisition Need'!$C$2:$AD$4,
        MATCH(Prototype_input!$C$30, 'Summary - Acquisition Need'!$B$2:$B$4, 0),
        MATCH(C16, 'Summary - Acquisition Need'!$C$1:$AD$1, 0)
      ),
      ""
    ),
    ""
  ),
  IF(
    Prototype_input!$C$6 = "Federal or Tribal Government",
    IF(
      B16 &lt;&gt; "",
      IFERROR(
        INDEX(
          'Summary - Place of Performance'!$C$2:$AW$14,
          MATCH(Prototype_input!$C$30, 'Summary - Place of Performance'!$B$2:$B$14, 0),
          MATCH(B16, 'Summary - Place of Performance'!$C$1:$AW$1, 0)
        ),
        ""
      ),
      ""
    ),
    ""
  )
)</f>
        <v/>
      </c>
      <c r="E16" s="21" t="str">
        <f>IF(
  Prototype_input!$C$6 = "State or Local Government",
  IF(
    C16 &lt;&gt; "",
    IFERROR(
      INDEX(
        'Summary - Contract Type'!$C$2:$BX$6,
        MATCH(Prototype_input!$C$34, 'Summary - Contract Type'!$B$2:$B$6, 0),
        MATCH(C16, 'Summary - Contract Type'!$C$1:$BX$1, 0)
      ),
      ""
    ),
    ""
  ),
  IF(
    Prototype_input!$C$6 = "Federal or Tribal Government",
    IF(
      B16 &lt;&gt; "",
      IFERROR(
        INDEX(
          'Summary - Level of Assistance'!$C$2:$AW$7,
          MATCH(Prototype_input!$C$34, 'Summary - Level of Assistance'!$B$2:$B$7, 0),
          MATCH(B16, 'Summary - Level of Assistance'!$C$1:$AW$1, 0)
        ),
        ""
      ),
      ""
    ),
    ""
  )
)</f>
        <v/>
      </c>
      <c r="F16" s="21" t="str">
        <f>IF(
  Prototype_input!$C$6 = "State or Local Government",
  IF(
    C16 &lt;&gt; "",
    IFERROR(
      INDEX(
        'Summary - Socioeconomic'!$C$2:$BX$11,
        MATCH(Prototype_input!$C$38, 'Summary - Socioeconomic'!$B$2:$B$11, 0),
        MATCH(C16, 'Summary - Socioeconomic'!$C$1:$BX$1, 0)
      ),
      ""
    ),
    ""
  ),
  IF(
    Prototype_input!$C$6 = "Federal or Tribal Government",
    IF(
      B16 &lt;&gt; "",
      IFERROR(
        INDEX(
          'Summary - Objective'!$C$2:$AX$4,
          MATCH(Prototype_input!$C$38, 'Summary - Objective'!$B$2:$B$4, 0),
          MATCH(B16, 'Summary - Objective'!$C$1:$AX$1, 0)
        ),
        ""
      ),
      ""
    ),
    ""
  )
)</f>
        <v/>
      </c>
      <c r="G16" s="21" t="str">
        <f>IF(
  Prototype_input!$C$6 = "Federal or Tribal Government",
  IF(
    B16 &lt;&gt; "",
    IFERROR(
      INDEX(
        'Summary - Contract Type'!$C$2:$BX$6,
        MATCH(Prototype_input!$C$42, 'Summary - Contract Type'!$B$2:$B$6, 0),
        MATCH(B16, 'Summary - Contract Type'!$C$1:$BX$1, 0)
      ),
      ""
    ),
    ""
  ),
  ""
)</f>
        <v/>
      </c>
      <c r="H16" s="21" t="str">
        <f>IF(
  Prototype_input!$C$6 = "Federal or Tribal Government",
  IF(
    B16 &lt;&gt; "",
    IFERROR(
      INDEX(
        'Summary - Period of Performance'!$C$2:$AW$5,
        MATCH(Prototype_input!$C$46, 'Summary - Period of Performance'!$B$2:$B$5, 0),
        MATCH(B16, 'Summary - Period of Performance'!$C$1:$AW$1, 0)
      ),
      ""
    ),
    ""
  ),
  ""
)</f>
        <v/>
      </c>
      <c r="I16" s="21" t="str">
        <f>IF(
  Prototype_input!$C$6 = "Federal or Tribal Government",
  IF(
    B16 &lt;&gt; "",
    IFERROR(
      INDEX(
        'Summary - Socioeconomic'!$C$2:$BX$11,
        MATCH(Prototype_input!$C$50, 'Summary - Socioeconomic'!$B$2:$B$11, 0),
        MATCH(B16, 'Summary - Socioeconomic'!$C$1:$BX$1, 0)
      ),
      ""
    ),
    ""
  ),
  ""
)</f>
        <v/>
      </c>
      <c r="J16" s="21" t="str">
        <f>IF(
  Prototype_input!$C$6 = "Federal or Tribal Government",
  IF(
    B16 &lt;&gt; "",
    IFERROR(
      INDEX(
        'Summary - Estimated Dollar Valu'!$C$2:$AW$4,
        MATCH(Prototype_input!$C$54, 'Summary - Estimated Dollar Valu'!$B$2:$B$4, 0),
        MATCH(B16, 'Summary - Estimated Dollar Valu'!$C$1:$AW$1, 0)
      ),
      ""
    ),
    ""
  ),
  ""
)</f>
        <v/>
      </c>
      <c r="K16" s="21" t="str">
        <f>IF(AND(Prototype_input!$C$56&lt;&gt;"",J16&lt;&gt;""),Prototype_input!$C$58,"")</f>
        <v/>
      </c>
      <c r="L16" s="21" t="str">
        <f>IF(AND(Prototype_input!$C$60&lt;&gt;"",J16&lt;&gt;""),Prototype_input!$C$62,"")</f>
        <v/>
      </c>
      <c r="M16" s="21" t="str">
        <f>IF(AND(Prototype_input!$C$64&lt;&gt;"",J16&lt;&gt;""),Prototype_input!$C$66,"")</f>
        <v/>
      </c>
      <c r="N16" s="21" t="str">
        <f>IF(AND(Prototype_input!$C$68&lt;&gt;"",J16&lt;&gt;""),Prototype_input!$C$70,"")</f>
        <v/>
      </c>
      <c r="O16" s="21" t="str">
        <f>IF(N16&lt;&gt;"",_xlfn.XLOOKUP(Prototype_input!$E$22,'ITC Offerings Mapping'!$C$1:$C$1000,'ITC Offerings Mapping'!$B$1:$B$1000),"")</f>
        <v/>
      </c>
      <c r="Q16" s="21" t="str">
        <f t="array" ref="Q16">IF(Prototype_input!$C$6="Federal or Tribal Government",IF(O16&lt;&gt;"", INDEX('Scope Scoring'!$C$2:$BX$50, MATCH(O16, 'Scope Scoring'!$B$2:$B$50, 0), MATCH(B16, 'Scope Scoring'!$C$1:$BX$1, 0)),""),"")</f>
        <v/>
      </c>
      <c r="R16" s="21" t="str">
        <f t="shared" si="13"/>
        <v/>
      </c>
      <c r="S16" s="21" t="str">
        <f t="shared" si="14"/>
        <v/>
      </c>
      <c r="T16" s="21" t="str">
        <f t="shared" si="15"/>
        <v/>
      </c>
      <c r="U16" s="21" t="str">
        <f t="shared" ca="1" si="16"/>
        <v/>
      </c>
      <c r="W16" s="21" t="str">
        <f t="array" ref="W16">IF(Prototype_input!$C$6="Federal or Tribal Government",IF(O16&lt;&gt;"", INDEX('Summary - Level of Assistance -'!$C$2:$AV$7, MATCH(Prototype_input!$C$34, 'Summary - Level of Assistance -'!$B$2:$B$7, 0), MATCH(B16, 'Summary - Level of Assistance -'!$C$1:$AV$1, 0)),""),"")</f>
        <v/>
      </c>
      <c r="X16" s="21" t="str">
        <f t="shared" si="17"/>
        <v/>
      </c>
      <c r="Y16" s="21" t="str">
        <f t="shared" si="18"/>
        <v/>
      </c>
      <c r="AA16" s="21" t="str">
        <f t="array" ref="AA16">IF(Prototype_input!$C$6="Federal or Tribal Government",IF(O16&lt;&gt;"", INDEX('Summary - Objective - Tradeoff'!$C$2:$AV$4, MATCH(Prototype_input!$C$38, 'Summary - Objective - Tradeoff'!$B$2:$B$4, 0), MATCH(B16, 'Summary - Objective - Tradeoff'!$C$1:$AV$1, 0)),""),"")</f>
        <v/>
      </c>
      <c r="AB16" s="21" t="str">
        <f t="shared" si="19"/>
        <v/>
      </c>
      <c r="AC16" s="21" t="str">
        <f t="shared" si="20"/>
        <v/>
      </c>
      <c r="AE16" s="21" t="str">
        <f t="array" ref="AE16">IF(Prototype_input!$C$6="Federal or Tribal Government",IF(O16&lt;&gt;"", INDEX('Summary- PoP - Tradeoff'!$C$2:$AV$5, MATCH(Prototype_input!$C$46, 'Summary- PoP - Tradeoff'!$B$2:$B$5, 0), MATCH(B16, 'Summary- PoP - Tradeoff'!$C$1:$AV$1, 0)),""),"")</f>
        <v/>
      </c>
      <c r="AF16" s="21" t="str">
        <f t="shared" si="21"/>
        <v/>
      </c>
      <c r="AG16" s="21" t="str">
        <f t="shared" si="22"/>
        <v/>
      </c>
      <c r="AI16" s="21" t="str">
        <f t="array" ref="AI16">IF(Prototype_input!$C$6="Federal or Tribal Government",IF(O16&lt;&gt;"", INDEX('Summary - EDV - Tradeoff'!$C$2:$AV$4, MATCH(Prototype_input!$C$54, 'Summary - EDV - Tradeoff'!$B$2:$B$4, 0), MATCH(B16, 'Summary - EDV - Tradeoff'!$C$1:$AV$1, 0)),""),"")</f>
        <v/>
      </c>
      <c r="AJ16" s="21" t="str">
        <f t="shared" si="23"/>
        <v/>
      </c>
      <c r="AK16" s="21" t="str">
        <f t="shared" si="24"/>
        <v/>
      </c>
      <c r="AL16" s="21" t="str">
        <f t="shared" ca="1" si="25"/>
        <v/>
      </c>
    </row>
    <row r="17" spans="2:38" ht="15.75" customHeight="1" x14ac:dyDescent="0.2">
      <c r="B17" s="21" t="str">
        <f ca="1">IFERROR(__xludf.DUMMYFUNCTION("IFNA(
  IF(
    Prototype_input!C21 = ""Federal or Tribal Government"",
    IF(
      AND(
        Prototype_input!E35 &lt;&gt; """",
        Prototype_input!D35 &lt;&gt; """",
        Prototype_input!D35 &lt;&gt; ""Please input"",
        Prototype_input!E35 &lt;&gt; ""Please i"&amp;"nput""
      ),
      TRANSPOSE(
        FILTER(
          'ITC Offerings Mapping'!$D$1:$BY$1,
          (INDEX('ITC Offerings Mapping'!$D$2:$BY$1000, MATCH(Prototype_input!E34, 'ITC Offerings Mapping'!$C$2:$C$1000, 0), 0) = IF(A17 &gt;= 8, ""X"", ""X"")) +
"&amp;"          (IF(A17 &lt; 8, INDEX('ITC Offerings Mapping'!$D$2:$BY$1000, MATCH(Prototype_input!E34,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7" s="21" t="str">
        <f ca="1">IFERROR(__xludf.DUMMYFUNCTION("IFNA(
  IF(
    Prototype_input!C21 = ""State or Local Government"",
    IF(
      AND(
        Prototype_input!E35 &lt;&gt; """",
        Prototype_input!D35 &lt;&gt; """",
        Prototype_input!D35 &lt;&gt; ""Please input"",
        Prototype_input!E35 &lt;&gt; ""Please inpu"&amp;"t""
      ),
      TRANSPOSE(
        FILTER(
          'ITC Offerings Mapping'!$D$1:$BY$1,
          (
            IF(
              A17 &gt;= 8,
              INDEX('ITC Offerings Mapping'!$D$2:$BY$1000, MATCH(Prototype_input!E34, 'ITC Offerings Mapping'!$"&amp;"C$2:$C$1000, 0), 0) = ""X"",
              (INDEX('ITC Offerings Mapping'!$D$2:$BY$1000, MATCH(Prototype_input!E34, 'ITC Offerings Mapping'!$C$2:$C$1000, 0), 0) = ""X"") +
              (INDEX('ITC Offerings Mapping'!$D$2:$BY$1000, MATCH(Prototype_input!E"&amp;"34,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" s="21" t="str">
        <f>IF(
  Prototype_input!$C$6 = "State or Local Government",
  IF(
    C17 &lt;&gt; "",
    IFERROR(
      INDEX(
        'Summary - Acquisition Need'!$C$2:$AD$4,
        MATCH(Prototype_input!$C$30, 'Summary - Acquisition Need'!$B$2:$B$4, 0),
        MATCH(C17, 'Summary - Acquisition Need'!$C$1:$AD$1, 0)
      ),
      ""
    ),
    ""
  ),
  IF(
    Prototype_input!$C$6 = "Federal or Tribal Government",
    IF(
      B17 &lt;&gt; "",
      IFERROR(
        INDEX(
          'Summary - Place of Performance'!$C$2:$AW$14,
          MATCH(Prototype_input!$C$30, 'Summary - Place of Performance'!$B$2:$B$14, 0),
          MATCH(B17, 'Summary - Place of Performance'!$C$1:$AW$1, 0)
        ),
        ""
      ),
      ""
    ),
    ""
  )
)</f>
        <v/>
      </c>
      <c r="E17" s="21" t="str">
        <f>IF(
  Prototype_input!$C$6 = "State or Local Government",
  IF(
    C17 &lt;&gt; "",
    IFERROR(
      INDEX(
        'Summary - Contract Type'!$C$2:$BX$6,
        MATCH(Prototype_input!$C$34, 'Summary - Contract Type'!$B$2:$B$6, 0),
        MATCH(C17, 'Summary - Contract Type'!$C$1:$BX$1, 0)
      ),
      ""
    ),
    ""
  ),
  IF(
    Prototype_input!$C$6 = "Federal or Tribal Government",
    IF(
      B17 &lt;&gt; "",
      IFERROR(
        INDEX(
          'Summary - Level of Assistance'!$C$2:$AW$7,
          MATCH(Prototype_input!$C$34, 'Summary - Level of Assistance'!$B$2:$B$7, 0),
          MATCH(B17, 'Summary - Level of Assistance'!$C$1:$AW$1, 0)
        ),
        ""
      ),
      ""
    ),
    ""
  )
)</f>
        <v/>
      </c>
      <c r="F17" s="21" t="str">
        <f>IF(
  Prototype_input!$C$6 = "State or Local Government",
  IF(
    C17 &lt;&gt; "",
    IFERROR(
      INDEX(
        'Summary - Socioeconomic'!$C$2:$BX$11,
        MATCH(Prototype_input!$C$38, 'Summary - Socioeconomic'!$B$2:$B$11, 0),
        MATCH(C17, 'Summary - Socioeconomic'!$C$1:$BX$1, 0)
      ),
      ""
    ),
    ""
  ),
  IF(
    Prototype_input!$C$6 = "Federal or Tribal Government",
    IF(
      B17 &lt;&gt; "",
      IFERROR(
        INDEX(
          'Summary - Objective'!$C$2:$AX$4,
          MATCH(Prototype_input!$C$38, 'Summary - Objective'!$B$2:$B$4, 0),
          MATCH(B17, 'Summary - Objective'!$C$1:$AX$1, 0)
        ),
        ""
      ),
      ""
    ),
    ""
  )
)</f>
        <v/>
      </c>
      <c r="G17" s="21" t="str">
        <f>IF(
  Prototype_input!$C$6 = "Federal or Tribal Government",
  IF(
    B17 &lt;&gt; "",
    IFERROR(
      INDEX(
        'Summary - Contract Type'!$C$2:$BX$6,
        MATCH(Prototype_input!$C$42, 'Summary - Contract Type'!$B$2:$B$6, 0),
        MATCH(B17, 'Summary - Contract Type'!$C$1:$BX$1, 0)
      ),
      ""
    ),
    ""
  ),
  ""
)</f>
        <v/>
      </c>
      <c r="H17" s="21" t="str">
        <f>IF(
  Prototype_input!$C$6 = "Federal or Tribal Government",
  IF(
    B17 &lt;&gt; "",
    IFERROR(
      INDEX(
        'Summary - Period of Performance'!$C$2:$AW$5,
        MATCH(Prototype_input!$C$46, 'Summary - Period of Performance'!$B$2:$B$5, 0),
        MATCH(B17, 'Summary - Period of Performance'!$C$1:$AW$1, 0)
      ),
      ""
    ),
    ""
  ),
  ""
)</f>
        <v/>
      </c>
      <c r="I17" s="21" t="str">
        <f>IF(
  Prototype_input!$C$6 = "Federal or Tribal Government",
  IF(
    B17 &lt;&gt; "",
    IFERROR(
      INDEX(
        'Summary - Socioeconomic'!$C$2:$BX$11,
        MATCH(Prototype_input!$C$50, 'Summary - Socioeconomic'!$B$2:$B$11, 0),
        MATCH(B17, 'Summary - Socioeconomic'!$C$1:$BX$1, 0)
      ),
      ""
    ),
    ""
  ),
  ""
)</f>
        <v/>
      </c>
      <c r="J17" s="21" t="str">
        <f>IF(
  Prototype_input!$C$6 = "Federal or Tribal Government",
  IF(
    B17 &lt;&gt; "",
    IFERROR(
      INDEX(
        'Summary - Estimated Dollar Valu'!$C$2:$AW$4,
        MATCH(Prototype_input!$C$54, 'Summary - Estimated Dollar Valu'!$B$2:$B$4, 0),
        MATCH(B17, 'Summary - Estimated Dollar Valu'!$C$1:$AW$1, 0)
      ),
      ""
    ),
    ""
  ),
  ""
)</f>
        <v/>
      </c>
      <c r="K17" s="21" t="str">
        <f>IF(AND(Prototype_input!$C$56&lt;&gt;"",J17&lt;&gt;""),Prototype_input!$C$58,"")</f>
        <v/>
      </c>
      <c r="L17" s="21" t="str">
        <f>IF(AND(Prototype_input!$C$60&lt;&gt;"",J17&lt;&gt;""),Prototype_input!$C$62,"")</f>
        <v/>
      </c>
      <c r="M17" s="21" t="str">
        <f>IF(AND(Prototype_input!$C$64&lt;&gt;"",J17&lt;&gt;""),Prototype_input!$C$66,"")</f>
        <v/>
      </c>
      <c r="N17" s="21" t="str">
        <f>IF(AND(Prototype_input!$C$68&lt;&gt;"",J17&lt;&gt;""),Prototype_input!$C$70,"")</f>
        <v/>
      </c>
      <c r="O17" s="21" t="str">
        <f>IF(N17&lt;&gt;"",_xlfn.XLOOKUP(Prototype_input!$E$22,'ITC Offerings Mapping'!$C$1:$C$1000,'ITC Offerings Mapping'!$B$1:$B$1000),"")</f>
        <v/>
      </c>
      <c r="Q17" s="21" t="str">
        <f t="array" ref="Q17">IF(Prototype_input!$C$6="Federal or Tribal Government",IF(O17&lt;&gt;"", INDEX('Scope Scoring'!$C$2:$BX$50, MATCH(O17, 'Scope Scoring'!$B$2:$B$50, 0), MATCH(B17, 'Scope Scoring'!$C$1:$BX$1, 0)),""),"")</f>
        <v/>
      </c>
      <c r="R17" s="21" t="str">
        <f t="shared" si="13"/>
        <v/>
      </c>
      <c r="S17" s="21" t="str">
        <f t="shared" si="14"/>
        <v/>
      </c>
      <c r="T17" s="21" t="str">
        <f t="shared" si="15"/>
        <v/>
      </c>
      <c r="U17" s="21" t="str">
        <f t="shared" ca="1" si="16"/>
        <v/>
      </c>
      <c r="W17" s="21" t="str">
        <f t="array" ref="W17">IF(Prototype_input!$C$6="Federal or Tribal Government",IF(O17&lt;&gt;"", INDEX('Summary - Level of Assistance -'!$C$2:$AV$7, MATCH(Prototype_input!$C$34, 'Summary - Level of Assistance -'!$B$2:$B$7, 0), MATCH(B17, 'Summary - Level of Assistance -'!$C$1:$AV$1, 0)),""),"")</f>
        <v/>
      </c>
      <c r="X17" s="21" t="str">
        <f t="shared" si="17"/>
        <v/>
      </c>
      <c r="Y17" s="21" t="str">
        <f t="shared" si="18"/>
        <v/>
      </c>
      <c r="AA17" s="21" t="str">
        <f t="array" ref="AA17">IF(Prototype_input!$C$6="Federal or Tribal Government",IF(O17&lt;&gt;"", INDEX('Summary - Objective - Tradeoff'!$C$2:$AV$4, MATCH(Prototype_input!$C$38, 'Summary - Objective - Tradeoff'!$B$2:$B$4, 0), MATCH(B17, 'Summary - Objective - Tradeoff'!$C$1:$AV$1, 0)),""),"")</f>
        <v/>
      </c>
      <c r="AB17" s="21" t="str">
        <f t="shared" si="19"/>
        <v/>
      </c>
      <c r="AC17" s="21" t="str">
        <f t="shared" si="20"/>
        <v/>
      </c>
      <c r="AE17" s="21" t="str">
        <f t="array" ref="AE17">IF(Prototype_input!$C$6="Federal or Tribal Government",IF(O17&lt;&gt;"", INDEX('Summary- PoP - Tradeoff'!$C$2:$AV$5, MATCH(Prototype_input!$C$46, 'Summary- PoP - Tradeoff'!$B$2:$B$5, 0), MATCH(B17, 'Summary- PoP - Tradeoff'!$C$1:$AV$1, 0)),""),"")</f>
        <v/>
      </c>
      <c r="AF17" s="21" t="str">
        <f t="shared" si="21"/>
        <v/>
      </c>
      <c r="AG17" s="21" t="str">
        <f t="shared" si="22"/>
        <v/>
      </c>
      <c r="AI17" s="21" t="str">
        <f t="array" ref="AI17">IF(Prototype_input!$C$6="Federal or Tribal Government",IF(O17&lt;&gt;"", INDEX('Summary - EDV - Tradeoff'!$C$2:$AV$4, MATCH(Prototype_input!$C$54, 'Summary - EDV - Tradeoff'!$B$2:$B$4, 0), MATCH(B17, 'Summary - EDV - Tradeoff'!$C$1:$AV$1, 0)),""),"")</f>
        <v/>
      </c>
      <c r="AJ17" s="21" t="str">
        <f t="shared" si="23"/>
        <v/>
      </c>
      <c r="AK17" s="21" t="str">
        <f t="shared" si="24"/>
        <v/>
      </c>
      <c r="AL17" s="21" t="str">
        <f t="shared" ca="1" si="25"/>
        <v/>
      </c>
    </row>
    <row r="18" spans="2:38" ht="15.75" customHeight="1" x14ac:dyDescent="0.2">
      <c r="B18" s="21" t="str">
        <f ca="1">IFERROR(__xludf.DUMMYFUNCTION("IFNA(
  IF(
    Prototype_input!C22 = ""Federal or Tribal Government"",
    IF(
      AND(
        Prototype_input!E36 &lt;&gt; """",
        Prototype_input!D36 &lt;&gt; """",
        Prototype_input!D36 &lt;&gt; ""Please input"",
        Prototype_input!E36 &lt;&gt; ""Please i"&amp;"nput""
      ),
      TRANSPOSE(
        FILTER(
          'ITC Offerings Mapping'!$D$1:$BY$1,
          (INDEX('ITC Offerings Mapping'!$D$2:$BY$1000, MATCH(Prototype_input!E35, 'ITC Offerings Mapping'!$C$2:$C$1000, 0), 0) = IF(A18 &gt;= 8, ""X"", ""X"")) +
"&amp;"          (IF(A18 &lt; 8, INDEX('ITC Offerings Mapping'!$D$2:$BY$1000, MATCH(Prototype_input!E35,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8" s="21" t="str">
        <f ca="1">IFERROR(__xludf.DUMMYFUNCTION("IFNA(
  IF(
    Prototype_input!C22 = ""State or Local Government"",
    IF(
      AND(
        Prototype_input!E36 &lt;&gt; """",
        Prototype_input!D36 &lt;&gt; """",
        Prototype_input!D36 &lt;&gt; ""Please input"",
        Prototype_input!E36 &lt;&gt; ""Please inpu"&amp;"t""
      ),
      TRANSPOSE(
        FILTER(
          'ITC Offerings Mapping'!$D$1:$BY$1,
          (
            IF(
              A18 &gt;= 8,
              INDEX('ITC Offerings Mapping'!$D$2:$BY$1000, MATCH(Prototype_input!E35, 'ITC Offerings Mapping'!$"&amp;"C$2:$C$1000, 0), 0) = ""X"",
              (INDEX('ITC Offerings Mapping'!$D$2:$BY$1000, MATCH(Prototype_input!E35, 'ITC Offerings Mapping'!$C$2:$C$1000, 0), 0) = ""X"") +
              (INDEX('ITC Offerings Mapping'!$D$2:$BY$1000, MATCH(Prototype_input!E"&amp;"35,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8" s="21" t="str">
        <f>IF(
  Prototype_input!$C$6 = "State or Local Government",
  IF(
    C18 &lt;&gt; "",
    IFERROR(
      INDEX(
        'Summary - Acquisition Need'!$C$2:$AD$4,
        MATCH(Prototype_input!$C$30, 'Summary - Acquisition Need'!$B$2:$B$4, 0),
        MATCH(C18, 'Summary - Acquisition Need'!$C$1:$AD$1, 0)
      ),
      ""
    ),
    ""
  ),
  IF(
    Prototype_input!$C$6 = "Federal or Tribal Government",
    IF(
      B18 &lt;&gt; "",
      IFERROR(
        INDEX(
          'Summary - Place of Performance'!$C$2:$AW$14,
          MATCH(Prototype_input!$C$30, 'Summary - Place of Performance'!$B$2:$B$14, 0),
          MATCH(B18, 'Summary - Place of Performance'!$C$1:$AW$1, 0)
        ),
        ""
      ),
      ""
    ),
    ""
  )
)</f>
        <v/>
      </c>
      <c r="E18" s="21" t="str">
        <f>IF(
  Prototype_input!$C$6 = "State or Local Government",
  IF(
    C18 &lt;&gt; "",
    IFERROR(
      INDEX(
        'Summary - Contract Type'!$C$2:$BX$6,
        MATCH(Prototype_input!$C$34, 'Summary - Contract Type'!$B$2:$B$6, 0),
        MATCH(C18, 'Summary - Contract Type'!$C$1:$BX$1, 0)
      ),
      ""
    ),
    ""
  ),
  IF(
    Prototype_input!$C$6 = "Federal or Tribal Government",
    IF(
      B18 &lt;&gt; "",
      IFERROR(
        INDEX(
          'Summary - Level of Assistance'!$C$2:$AW$7,
          MATCH(Prototype_input!$C$34, 'Summary - Level of Assistance'!$B$2:$B$7, 0),
          MATCH(B18, 'Summary - Level of Assistance'!$C$1:$AW$1, 0)
        ),
        ""
      ),
      ""
    ),
    ""
  )
)</f>
        <v/>
      </c>
      <c r="F18" s="21" t="str">
        <f>IF(
  Prototype_input!$C$6 = "State or Local Government",
  IF(
    C18 &lt;&gt; "",
    IFERROR(
      INDEX(
        'Summary - Socioeconomic'!$C$2:$BX$11,
        MATCH(Prototype_input!$C$38, 'Summary - Socioeconomic'!$B$2:$B$11, 0),
        MATCH(C18, 'Summary - Socioeconomic'!$C$1:$BX$1, 0)
      ),
      ""
    ),
    ""
  ),
  IF(
    Prototype_input!$C$6 = "Federal or Tribal Government",
    IF(
      B18 &lt;&gt; "",
      IFERROR(
        INDEX(
          'Summary - Objective'!$C$2:$AX$4,
          MATCH(Prototype_input!$C$38, 'Summary - Objective'!$B$2:$B$4, 0),
          MATCH(B18, 'Summary - Objective'!$C$1:$AX$1, 0)
        ),
        ""
      ),
      ""
    ),
    ""
  )
)</f>
        <v/>
      </c>
      <c r="G18" s="21" t="str">
        <f>IF(
  Prototype_input!$C$6 = "Federal or Tribal Government",
  IF(
    B18 &lt;&gt; "",
    IFERROR(
      INDEX(
        'Summary - Contract Type'!$C$2:$BX$6,
        MATCH(Prototype_input!$C$42, 'Summary - Contract Type'!$B$2:$B$6, 0),
        MATCH(B18, 'Summary - Contract Type'!$C$1:$BX$1, 0)
      ),
      ""
    ),
    ""
  ),
  ""
)</f>
        <v/>
      </c>
      <c r="H18" s="21" t="str">
        <f>IF(
  Prototype_input!$C$6 = "Federal or Tribal Government",
  IF(
    B18 &lt;&gt; "",
    IFERROR(
      INDEX(
        'Summary - Period of Performance'!$C$2:$AW$5,
        MATCH(Prototype_input!$C$46, 'Summary - Period of Performance'!$B$2:$B$5, 0),
        MATCH(B18, 'Summary - Period of Performance'!$C$1:$AW$1, 0)
      ),
      ""
    ),
    ""
  ),
  ""
)</f>
        <v/>
      </c>
      <c r="I18" s="21" t="str">
        <f>IF(
  Prototype_input!$C$6 = "Federal or Tribal Government",
  IF(
    B18 &lt;&gt; "",
    IFERROR(
      INDEX(
        'Summary - Socioeconomic'!$C$2:$BX$11,
        MATCH(Prototype_input!$C$50, 'Summary - Socioeconomic'!$B$2:$B$11, 0),
        MATCH(B18, 'Summary - Socioeconomic'!$C$1:$BX$1, 0)
      ),
      ""
    ),
    ""
  ),
  ""
)</f>
        <v/>
      </c>
      <c r="J18" s="21" t="str">
        <f>IF(
  Prototype_input!$C$6 = "Federal or Tribal Government",
  IF(
    B18 &lt;&gt; "",
    IFERROR(
      INDEX(
        'Summary - Estimated Dollar Valu'!$C$2:$AW$4,
        MATCH(Prototype_input!$C$54, 'Summary - Estimated Dollar Valu'!$B$2:$B$4, 0),
        MATCH(B18, 'Summary - Estimated Dollar Valu'!$C$1:$AW$1, 0)
      ),
      ""
    ),
    ""
  ),
  ""
)</f>
        <v/>
      </c>
      <c r="K18" s="21" t="str">
        <f>IF(AND(Prototype_input!$C$56&lt;&gt;"",J18&lt;&gt;""),Prototype_input!$C$58,"")</f>
        <v/>
      </c>
      <c r="L18" s="21" t="str">
        <f>IF(AND(Prototype_input!$C$60&lt;&gt;"",J18&lt;&gt;""),Prototype_input!$C$62,"")</f>
        <v/>
      </c>
      <c r="M18" s="21" t="str">
        <f>IF(AND(Prototype_input!$C$64&lt;&gt;"",J18&lt;&gt;""),Prototype_input!$C$66,"")</f>
        <v/>
      </c>
      <c r="N18" s="21" t="str">
        <f>IF(AND(Prototype_input!$C$68&lt;&gt;"",J18&lt;&gt;""),Prototype_input!$C$70,"")</f>
        <v/>
      </c>
      <c r="O18" s="21" t="str">
        <f>IF(N18&lt;&gt;"",_xlfn.XLOOKUP(Prototype_input!$E$22,'ITC Offerings Mapping'!$C$1:$C$1000,'ITC Offerings Mapping'!$B$1:$B$1000),"")</f>
        <v/>
      </c>
      <c r="Q18" s="21" t="str">
        <f t="array" ref="Q18">IF(Prototype_input!$C$6="Federal or Tribal Government",IF(O18&lt;&gt;"", INDEX('Scope Scoring'!$C$2:$BX$50, MATCH(O18, 'Scope Scoring'!$B$2:$B$50, 0), MATCH(B18, 'Scope Scoring'!$C$1:$BX$1, 0)),""),"")</f>
        <v/>
      </c>
      <c r="R18" s="21" t="str">
        <f t="shared" si="13"/>
        <v/>
      </c>
      <c r="S18" s="21" t="str">
        <f t="shared" si="14"/>
        <v/>
      </c>
      <c r="T18" s="21" t="str">
        <f t="shared" si="15"/>
        <v/>
      </c>
      <c r="U18" s="21" t="str">
        <f t="shared" ca="1" si="16"/>
        <v/>
      </c>
      <c r="W18" s="21" t="str">
        <f t="array" ref="W18">IF(Prototype_input!$C$6="Federal or Tribal Government",IF(O18&lt;&gt;"", INDEX('Summary - Level of Assistance -'!$C$2:$AV$7, MATCH(Prototype_input!$C$34, 'Summary - Level of Assistance -'!$B$2:$B$7, 0), MATCH(B18, 'Summary - Level of Assistance -'!$C$1:$AV$1, 0)),""),"")</f>
        <v/>
      </c>
      <c r="X18" s="21" t="str">
        <f t="shared" si="17"/>
        <v/>
      </c>
      <c r="Y18" s="21" t="str">
        <f t="shared" si="18"/>
        <v/>
      </c>
      <c r="AA18" s="21" t="str">
        <f t="array" ref="AA18">IF(Prototype_input!$C$6="Federal or Tribal Government",IF(O18&lt;&gt;"", INDEX('Summary - Objective - Tradeoff'!$C$2:$AV$4, MATCH(Prototype_input!$C$38, 'Summary - Objective - Tradeoff'!$B$2:$B$4, 0), MATCH(B18, 'Summary - Objective - Tradeoff'!$C$1:$AV$1, 0)),""),"")</f>
        <v/>
      </c>
      <c r="AB18" s="21" t="str">
        <f t="shared" si="19"/>
        <v/>
      </c>
      <c r="AC18" s="21" t="str">
        <f t="shared" si="20"/>
        <v/>
      </c>
      <c r="AE18" s="21" t="str">
        <f t="array" ref="AE18">IF(Prototype_input!$C$6="Federal or Tribal Government",IF(O18&lt;&gt;"", INDEX('Summary- PoP - Tradeoff'!$C$2:$AV$5, MATCH(Prototype_input!$C$46, 'Summary- PoP - Tradeoff'!$B$2:$B$5, 0), MATCH(B18, 'Summary- PoP - Tradeoff'!$C$1:$AV$1, 0)),""),"")</f>
        <v/>
      </c>
      <c r="AF18" s="21" t="str">
        <f t="shared" si="21"/>
        <v/>
      </c>
      <c r="AG18" s="21" t="str">
        <f t="shared" si="22"/>
        <v/>
      </c>
      <c r="AI18" s="21" t="str">
        <f t="array" ref="AI18">IF(Prototype_input!$C$6="Federal or Tribal Government",IF(O18&lt;&gt;"", INDEX('Summary - EDV - Tradeoff'!$C$2:$AV$4, MATCH(Prototype_input!$C$54, 'Summary - EDV - Tradeoff'!$B$2:$B$4, 0), MATCH(B18, 'Summary - EDV - Tradeoff'!$C$1:$AV$1, 0)),""),"")</f>
        <v/>
      </c>
      <c r="AJ18" s="21" t="str">
        <f t="shared" si="23"/>
        <v/>
      </c>
      <c r="AK18" s="21" t="str">
        <f t="shared" si="24"/>
        <v/>
      </c>
      <c r="AL18" s="21" t="str">
        <f t="shared" ca="1" si="25"/>
        <v/>
      </c>
    </row>
    <row r="19" spans="2:38" ht="15.75" customHeight="1" x14ac:dyDescent="0.2">
      <c r="B19" s="21" t="str">
        <f ca="1">IFERROR(__xludf.DUMMYFUNCTION("IFNA(
  IF(
    Prototype_input!C23 = ""Federal or Tribal Government"",
    IF(
      AND(
        Prototype_input!E37 &lt;&gt; """",
        Prototype_input!D37 &lt;&gt; """",
        Prototype_input!D37 &lt;&gt; ""Please input"",
        Prototype_input!E37 &lt;&gt; ""Please i"&amp;"nput""
      ),
      TRANSPOSE(
        FILTER(
          'ITC Offerings Mapping'!$D$1:$BY$1,
          (INDEX('ITC Offerings Mapping'!$D$2:$BY$1000, MATCH(Prototype_input!E36, 'ITC Offerings Mapping'!$C$2:$C$1000, 0), 0) = IF(A19 &gt;= 8, ""X"", ""X"")) +
"&amp;"          (IF(A19 &lt; 8, INDEX('ITC Offerings Mapping'!$D$2:$BY$1000, MATCH(Prototype_input!E36,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19" s="21" t="str">
        <f ca="1">IFERROR(__xludf.DUMMYFUNCTION("IFNA(
  IF(
    Prototype_input!C23 = ""State or Local Government"",
    IF(
      AND(
        Prototype_input!E37 &lt;&gt; """",
        Prototype_input!D37 &lt;&gt; """",
        Prototype_input!D37 &lt;&gt; ""Please input"",
        Prototype_input!E37 &lt;&gt; ""Please inpu"&amp;"t""
      ),
      TRANSPOSE(
        FILTER(
          'ITC Offerings Mapping'!$D$1:$BY$1,
          (
            IF(
              A19 &gt;= 8,
              INDEX('ITC Offerings Mapping'!$D$2:$BY$1000, MATCH(Prototype_input!E36, 'ITC Offerings Mapping'!$"&amp;"C$2:$C$1000, 0), 0) = ""X"",
              (INDEX('ITC Offerings Mapping'!$D$2:$BY$1000, MATCH(Prototype_input!E36, 'ITC Offerings Mapping'!$C$2:$C$1000, 0), 0) = ""X"") +
              (INDEX('ITC Offerings Mapping'!$D$2:$BY$1000, MATCH(Prototype_input!E"&amp;"36,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9" s="21" t="str">
        <f>IF(
  Prototype_input!$C$6 = "State or Local Government",
  IF(
    C19 &lt;&gt; "",
    IFERROR(
      INDEX(
        'Summary - Acquisition Need'!$C$2:$AD$4,
        MATCH(Prototype_input!$C$30, 'Summary - Acquisition Need'!$B$2:$B$4, 0),
        MATCH(C19, 'Summary - Acquisition Need'!$C$1:$AD$1, 0)
      ),
      ""
    ),
    ""
  ),
  IF(
    Prototype_input!$C$6 = "Federal or Tribal Government",
    IF(
      B19 &lt;&gt; "",
      IFERROR(
        INDEX(
          'Summary - Place of Performance'!$C$2:$AW$14,
          MATCH(Prototype_input!$C$30, 'Summary - Place of Performance'!$B$2:$B$14, 0),
          MATCH(B19, 'Summary - Place of Performance'!$C$1:$AW$1, 0)
        ),
        ""
      ),
      ""
    ),
    ""
  )
)</f>
        <v/>
      </c>
      <c r="E19" s="21" t="str">
        <f>IF(
  Prototype_input!$C$6 = "State or Local Government",
  IF(
    C19 &lt;&gt; "",
    IFERROR(
      INDEX(
        'Summary - Contract Type'!$C$2:$BX$6,
        MATCH(Prototype_input!$C$34, 'Summary - Contract Type'!$B$2:$B$6, 0),
        MATCH(C19, 'Summary - Contract Type'!$C$1:$BX$1, 0)
      ),
      ""
    ),
    ""
  ),
  IF(
    Prototype_input!$C$6 = "Federal or Tribal Government",
    IF(
      B19 &lt;&gt; "",
      IFERROR(
        INDEX(
          'Summary - Level of Assistance'!$C$2:$AW$7,
          MATCH(Prototype_input!$C$34, 'Summary - Level of Assistance'!$B$2:$B$7, 0),
          MATCH(B19, 'Summary - Level of Assistance'!$C$1:$AW$1, 0)
        ),
        ""
      ),
      ""
    ),
    ""
  )
)</f>
        <v/>
      </c>
      <c r="F19" s="21" t="str">
        <f>IF(
  Prototype_input!$C$6 = "State or Local Government",
  IF(
    C19 &lt;&gt; "",
    IFERROR(
      INDEX(
        'Summary - Socioeconomic'!$C$2:$BX$11,
        MATCH(Prototype_input!$C$38, 'Summary - Socioeconomic'!$B$2:$B$11, 0),
        MATCH(C19, 'Summary - Socioeconomic'!$C$1:$BX$1, 0)
      ),
      ""
    ),
    ""
  ),
  IF(
    Prototype_input!$C$6 = "Federal or Tribal Government",
    IF(
      B19 &lt;&gt; "",
      IFERROR(
        INDEX(
          'Summary - Objective'!$C$2:$AX$4,
          MATCH(Prototype_input!$C$38, 'Summary - Objective'!$B$2:$B$4, 0),
          MATCH(B19, 'Summary - Objective'!$C$1:$AX$1, 0)
        ),
        ""
      ),
      ""
    ),
    ""
  )
)</f>
        <v/>
      </c>
      <c r="G19" s="21" t="str">
        <f>IF(
  Prototype_input!$C$6 = "Federal or Tribal Government",
  IF(
    B19 &lt;&gt; "",
    IFERROR(
      INDEX(
        'Summary - Contract Type'!$C$2:$BX$6,
        MATCH(Prototype_input!$C$42, 'Summary - Contract Type'!$B$2:$B$6, 0),
        MATCH(B19, 'Summary - Contract Type'!$C$1:$BX$1, 0)
      ),
      ""
    ),
    ""
  ),
  ""
)</f>
        <v/>
      </c>
      <c r="H19" s="21" t="str">
        <f>IF(
  Prototype_input!$C$6 = "Federal or Tribal Government",
  IF(
    B19 &lt;&gt; "",
    IFERROR(
      INDEX(
        'Summary - Period of Performance'!$C$2:$AW$5,
        MATCH(Prototype_input!$C$46, 'Summary - Period of Performance'!$B$2:$B$5, 0),
        MATCH(B19, 'Summary - Period of Performance'!$C$1:$AW$1, 0)
      ),
      ""
    ),
    ""
  ),
  ""
)</f>
        <v/>
      </c>
      <c r="I19" s="21" t="str">
        <f>IF(
  Prototype_input!$C$6 = "Federal or Tribal Government",
  IF(
    B19 &lt;&gt; "",
    IFERROR(
      INDEX(
        'Summary - Socioeconomic'!$C$2:$BX$11,
        MATCH(Prototype_input!$C$50, 'Summary - Socioeconomic'!$B$2:$B$11, 0),
        MATCH(B19, 'Summary - Socioeconomic'!$C$1:$BX$1, 0)
      ),
      ""
    ),
    ""
  ),
  ""
)</f>
        <v/>
      </c>
      <c r="J19" s="21" t="str">
        <f>IF(
  Prototype_input!$C$6 = "Federal or Tribal Government",
  IF(
    B19 &lt;&gt; "",
    IFERROR(
      INDEX(
        'Summary - Estimated Dollar Valu'!$C$2:$AW$4,
        MATCH(Prototype_input!$C$54, 'Summary - Estimated Dollar Valu'!$B$2:$B$4, 0),
        MATCH(B19, 'Summary - Estimated Dollar Valu'!$C$1:$AW$1, 0)
      ),
      ""
    ),
    ""
  ),
  ""
)</f>
        <v/>
      </c>
      <c r="K19" s="21" t="str">
        <f>IF(AND(Prototype_input!$C$56&lt;&gt;"",J19&lt;&gt;""),Prototype_input!$C$58,"")</f>
        <v/>
      </c>
      <c r="L19" s="21" t="str">
        <f>IF(AND(Prototype_input!$C$60&lt;&gt;"",J19&lt;&gt;""),Prototype_input!$C$62,"")</f>
        <v/>
      </c>
      <c r="M19" s="21" t="str">
        <f>IF(AND(Prototype_input!$C$64&lt;&gt;"",J19&lt;&gt;""),Prototype_input!$C$66,"")</f>
        <v/>
      </c>
      <c r="N19" s="21" t="str">
        <f>IF(AND(Prototype_input!$C$68&lt;&gt;"",J19&lt;&gt;""),Prototype_input!$C$70,"")</f>
        <v/>
      </c>
      <c r="O19" s="21" t="str">
        <f>IF(N19&lt;&gt;"",_xlfn.XLOOKUP(Prototype_input!$E$22,'ITC Offerings Mapping'!$C$1:$C$1000,'ITC Offerings Mapping'!$B$1:$B$1000),"")</f>
        <v/>
      </c>
      <c r="Q19" s="21" t="str">
        <f t="array" ref="Q19">IF(Prototype_input!$C$6="Federal or Tribal Government",IF(O19&lt;&gt;"", INDEX('Scope Scoring'!$C$2:$BX$50, MATCH(O19, 'Scope Scoring'!$B$2:$B$50, 0), MATCH(B19, 'Scope Scoring'!$C$1:$BX$1, 0)),""),"")</f>
        <v/>
      </c>
      <c r="R19" s="21" t="str">
        <f t="shared" si="13"/>
        <v/>
      </c>
      <c r="S19" s="21" t="str">
        <f t="shared" si="14"/>
        <v/>
      </c>
      <c r="T19" s="21" t="str">
        <f t="shared" si="15"/>
        <v/>
      </c>
      <c r="U19" s="21" t="str">
        <f t="shared" ca="1" si="16"/>
        <v/>
      </c>
      <c r="W19" s="21" t="str">
        <f t="array" ref="W19">IF(Prototype_input!$C$6="Federal or Tribal Government",IF(O19&lt;&gt;"", INDEX('Summary - Level of Assistance -'!$C$2:$AV$7, MATCH(Prototype_input!$C$34, 'Summary - Level of Assistance -'!$B$2:$B$7, 0), MATCH(B19, 'Summary - Level of Assistance -'!$C$1:$AV$1, 0)),""),"")</f>
        <v/>
      </c>
      <c r="X19" s="21" t="str">
        <f t="shared" si="17"/>
        <v/>
      </c>
      <c r="Y19" s="21" t="str">
        <f t="shared" si="18"/>
        <v/>
      </c>
      <c r="AA19" s="21" t="str">
        <f t="array" ref="AA19">IF(Prototype_input!$C$6="Federal or Tribal Government",IF(O19&lt;&gt;"", INDEX('Summary - Objective - Tradeoff'!$C$2:$AV$4, MATCH(Prototype_input!$C$38, 'Summary - Objective - Tradeoff'!$B$2:$B$4, 0), MATCH(B19, 'Summary - Objective - Tradeoff'!$C$1:$AV$1, 0)),""),"")</f>
        <v/>
      </c>
      <c r="AB19" s="21" t="str">
        <f t="shared" si="19"/>
        <v/>
      </c>
      <c r="AC19" s="21" t="str">
        <f t="shared" si="20"/>
        <v/>
      </c>
      <c r="AE19" s="21" t="str">
        <f t="array" ref="AE19">IF(Prototype_input!$C$6="Federal or Tribal Government",IF(O19&lt;&gt;"", INDEX('Summary- PoP - Tradeoff'!$C$2:$AV$5, MATCH(Prototype_input!$C$46, 'Summary- PoP - Tradeoff'!$B$2:$B$5, 0), MATCH(B19, 'Summary- PoP - Tradeoff'!$C$1:$AV$1, 0)),""),"")</f>
        <v/>
      </c>
      <c r="AF19" s="21" t="str">
        <f t="shared" si="21"/>
        <v/>
      </c>
      <c r="AG19" s="21" t="str">
        <f t="shared" si="22"/>
        <v/>
      </c>
      <c r="AI19" s="21" t="str">
        <f t="array" ref="AI19">IF(Prototype_input!$C$6="Federal or Tribal Government",IF(O19&lt;&gt;"", INDEX('Summary - EDV - Tradeoff'!$C$2:$AV$4, MATCH(Prototype_input!$C$54, 'Summary - EDV - Tradeoff'!$B$2:$B$4, 0), MATCH(B19, 'Summary - EDV - Tradeoff'!$C$1:$AV$1, 0)),""),"")</f>
        <v/>
      </c>
      <c r="AJ19" s="21" t="str">
        <f t="shared" si="23"/>
        <v/>
      </c>
      <c r="AK19" s="21" t="str">
        <f t="shared" si="24"/>
        <v/>
      </c>
      <c r="AL19" s="21" t="str">
        <f t="shared" ca="1" si="25"/>
        <v/>
      </c>
    </row>
    <row r="20" spans="2:38" ht="12.75" x14ac:dyDescent="0.2">
      <c r="B20" s="21" t="str">
        <f ca="1">IFERROR(__xludf.DUMMYFUNCTION("IFNA(
  IF(
    Prototype_input!C24 = ""Federal or Tribal Government"",
    IF(
      AND(
        Prototype_input!E38 &lt;&gt; """",
        Prototype_input!D38 &lt;&gt; """",
        Prototype_input!D38 &lt;&gt; ""Please input"",
        Prototype_input!E38 &lt;&gt; ""Please i"&amp;"nput""
      ),
      TRANSPOSE(
        FILTER(
          'ITC Offerings Mapping'!$D$1:$BY$1,
          (INDEX('ITC Offerings Mapping'!$D$2:$BY$1000, MATCH(Prototype_input!E37, 'ITC Offerings Mapping'!$C$2:$C$1000, 0), 0) = IF(A20 &gt;= 8, ""X"", ""X"")) +
"&amp;"          (IF(A20 &lt; 8, INDEX('ITC Offerings Mapping'!$D$2:$BY$1000, MATCH(Prototype_input!E37,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0" s="21" t="str">
        <f ca="1">IFERROR(__xludf.DUMMYFUNCTION("IFNA(
  IF(
    Prototype_input!C24 = ""State or Local Government"",
    IF(
      AND(
        Prototype_input!E38 &lt;&gt; """",
        Prototype_input!D38 &lt;&gt; """",
        Prototype_input!D38 &lt;&gt; ""Please input"",
        Prototype_input!E38 &lt;&gt; ""Please inpu"&amp;"t""
      ),
      TRANSPOSE(
        FILTER(
          'ITC Offerings Mapping'!$D$1:$BY$1,
          (
            IF(
              A20 &gt;= 8,
              INDEX('ITC Offerings Mapping'!$D$2:$BY$1000, MATCH(Prototype_input!E37, 'ITC Offerings Mapping'!$"&amp;"C$2:$C$1000, 0), 0) = ""X"",
              (INDEX('ITC Offerings Mapping'!$D$2:$BY$1000, MATCH(Prototype_input!E37, 'ITC Offerings Mapping'!$C$2:$C$1000, 0), 0) = ""X"") +
              (INDEX('ITC Offerings Mapping'!$D$2:$BY$1000, MATCH(Prototype_input!E"&amp;"37,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0" s="21" t="str">
        <f>IF(
  Prototype_input!$C$6 = "State or Local Government",
  IF(
    C20 &lt;&gt; "",
    IFERROR(
      INDEX(
        'Summary - Acquisition Need'!$C$2:$AD$4,
        MATCH(Prototype_input!$C$30, 'Summary - Acquisition Need'!$B$2:$B$4, 0),
        MATCH(C20, 'Summary - Acquisition Need'!$C$1:$AD$1, 0)
      ),
      ""
    ),
    ""
  ),
  IF(
    Prototype_input!$C$6 = "Federal or Tribal Government",
    IF(
      B20 &lt;&gt; "",
      IFERROR(
        INDEX(
          'Summary - Place of Performance'!$C$2:$AW$14,
          MATCH(Prototype_input!$C$30, 'Summary - Place of Performance'!$B$2:$B$14, 0),
          MATCH(B20, 'Summary - Place of Performance'!$C$1:$AW$1, 0)
        ),
        ""
      ),
      ""
    ),
    ""
  )
)</f>
        <v/>
      </c>
      <c r="E20" s="21" t="str">
        <f>IF(
  Prototype_input!$C$6 = "State or Local Government",
  IF(
    C20 &lt;&gt; "",
    IFERROR(
      INDEX(
        'Summary - Contract Type'!$C$2:$BX$6,
        MATCH(Prototype_input!$C$34, 'Summary - Contract Type'!$B$2:$B$6, 0),
        MATCH(C20, 'Summary - Contract Type'!$C$1:$BX$1, 0)
      ),
      ""
    ),
    ""
  ),
  IF(
    Prototype_input!$C$6 = "Federal or Tribal Government",
    IF(
      B20 &lt;&gt; "",
      IFERROR(
        INDEX(
          'Summary - Level of Assistance'!$C$2:$AW$7,
          MATCH(Prototype_input!$C$34, 'Summary - Level of Assistance'!$B$2:$B$7, 0),
          MATCH(B20, 'Summary - Level of Assistance'!$C$1:$AW$1, 0)
        ),
        ""
      ),
      ""
    ),
    ""
  )
)</f>
        <v/>
      </c>
      <c r="F20" s="21" t="str">
        <f>IF(
  Prototype_input!$C$6 = "State or Local Government",
  IF(
    C20 &lt;&gt; "",
    IFERROR(
      INDEX(
        'Summary - Socioeconomic'!$C$2:$BX$11,
        MATCH(Prototype_input!$C$38, 'Summary - Socioeconomic'!$B$2:$B$11, 0),
        MATCH(C20, 'Summary - Socioeconomic'!$C$1:$BX$1, 0)
      ),
      ""
    ),
    ""
  ),
  IF(
    Prototype_input!$C$6 = "Federal or Tribal Government",
    IF(
      B20 &lt;&gt; "",
      IFERROR(
        INDEX(
          'Summary - Objective'!$C$2:$AX$4,
          MATCH(Prototype_input!$C$38, 'Summary - Objective'!$B$2:$B$4, 0),
          MATCH(B20, 'Summary - Objective'!$C$1:$AX$1, 0)
        ),
        ""
      ),
      ""
    ),
    ""
  )
)</f>
        <v/>
      </c>
      <c r="G20" s="21" t="str">
        <f>IF(
  Prototype_input!$C$6 = "Federal or Tribal Government",
  IF(
    B20 &lt;&gt; "",
    IFERROR(
      INDEX(
        'Summary - Contract Type'!$C$2:$BX$6,
        MATCH(Prototype_input!$C$42, 'Summary - Contract Type'!$B$2:$B$6, 0),
        MATCH(B20, 'Summary - Contract Type'!$C$1:$BX$1, 0)
      ),
      ""
    ),
    ""
  ),
  ""
)</f>
        <v/>
      </c>
      <c r="H20" s="21" t="str">
        <f>IF(
  Prototype_input!$C$6 = "Federal or Tribal Government",
  IF(
    B20 &lt;&gt; "",
    IFERROR(
      INDEX(
        'Summary - Period of Performance'!$C$2:$AW$5,
        MATCH(Prototype_input!$C$46, 'Summary - Period of Performance'!$B$2:$B$5, 0),
        MATCH(B20, 'Summary - Period of Performance'!$C$1:$AW$1, 0)
      ),
      ""
    ),
    ""
  ),
  ""
)</f>
        <v/>
      </c>
      <c r="I20" s="21" t="str">
        <f>IF(
  Prototype_input!$C$6 = "Federal or Tribal Government",
  IF(
    B20 &lt;&gt; "",
    IFERROR(
      INDEX(
        'Summary - Socioeconomic'!$C$2:$BX$11,
        MATCH(Prototype_input!$C$50, 'Summary - Socioeconomic'!$B$2:$B$11, 0),
        MATCH(B20, 'Summary - Socioeconomic'!$C$1:$BX$1, 0)
      ),
      ""
    ),
    ""
  ),
  ""
)</f>
        <v/>
      </c>
      <c r="J20" s="21" t="str">
        <f>IF(
  Prototype_input!$C$6 = "Federal or Tribal Government",
  IF(
    B20 &lt;&gt; "",
    IFERROR(
      INDEX(
        'Summary - Estimated Dollar Valu'!$C$2:$AW$4,
        MATCH(Prototype_input!$C$54, 'Summary - Estimated Dollar Valu'!$B$2:$B$4, 0),
        MATCH(B20, 'Summary - Estimated Dollar Valu'!$C$1:$AW$1, 0)
      ),
      ""
    ),
    ""
  ),
  ""
)</f>
        <v/>
      </c>
      <c r="K20" s="21" t="str">
        <f>IF(AND(Prototype_input!$C$56&lt;&gt;"",J20&lt;&gt;""),Prototype_input!$C$58,"")</f>
        <v/>
      </c>
      <c r="L20" s="21" t="str">
        <f>IF(AND(Prototype_input!$C$60&lt;&gt;"",J20&lt;&gt;""),Prototype_input!$C$62,"")</f>
        <v/>
      </c>
      <c r="M20" s="21" t="str">
        <f>IF(AND(Prototype_input!$C$64&lt;&gt;"",J20&lt;&gt;""),Prototype_input!$C$66,"")</f>
        <v/>
      </c>
      <c r="N20" s="21" t="str">
        <f>IF(AND(Prototype_input!$C$68&lt;&gt;"",J20&lt;&gt;""),Prototype_input!$C$70,"")</f>
        <v/>
      </c>
      <c r="O20" s="21" t="str">
        <f>IF(N20&lt;&gt;"",_xlfn.XLOOKUP(Prototype_input!$E$22,'ITC Offerings Mapping'!$C$1:$C$1000,'ITC Offerings Mapping'!$B$1:$B$1000),"")</f>
        <v/>
      </c>
      <c r="Q20" s="21" t="str">
        <f t="array" ref="Q20">IF(Prototype_input!$C$6="Federal or Tribal Government",IF(O20&lt;&gt;"", INDEX('Scope Scoring'!$C$2:$BX$50, MATCH(O20, 'Scope Scoring'!$B$2:$B$50, 0), MATCH(B20, 'Scope Scoring'!$C$1:$BX$1, 0)),""),"")</f>
        <v/>
      </c>
      <c r="R20" s="21" t="str">
        <f t="shared" si="13"/>
        <v/>
      </c>
      <c r="S20" s="21" t="str">
        <f t="shared" si="14"/>
        <v/>
      </c>
      <c r="T20" s="21" t="str">
        <f t="shared" si="15"/>
        <v/>
      </c>
      <c r="U20" s="21" t="str">
        <f t="shared" ca="1" si="16"/>
        <v/>
      </c>
      <c r="W20" s="21" t="str">
        <f t="array" ref="W20">IF(Prototype_input!$C$6="Federal or Tribal Government",IF(O20&lt;&gt;"", INDEX('Summary - Level of Assistance -'!$C$2:$AV$7, MATCH(Prototype_input!$C$34, 'Summary - Level of Assistance -'!$B$2:$B$7, 0), MATCH(B20, 'Summary - Level of Assistance -'!$C$1:$AV$1, 0)),""),"")</f>
        <v/>
      </c>
      <c r="X20" s="21" t="str">
        <f t="shared" si="17"/>
        <v/>
      </c>
      <c r="Y20" s="21" t="str">
        <f t="shared" si="18"/>
        <v/>
      </c>
      <c r="AA20" s="21" t="str">
        <f t="array" ref="AA20">IF(Prototype_input!$C$6="Federal or Tribal Government",IF(O20&lt;&gt;"", INDEX('Summary - Objective - Tradeoff'!$C$2:$AV$4, MATCH(Prototype_input!$C$38, 'Summary - Objective - Tradeoff'!$B$2:$B$4, 0), MATCH(B20, 'Summary - Objective - Tradeoff'!$C$1:$AV$1, 0)),""),"")</f>
        <v/>
      </c>
      <c r="AB20" s="21" t="str">
        <f t="shared" si="19"/>
        <v/>
      </c>
      <c r="AC20" s="21" t="str">
        <f t="shared" si="20"/>
        <v/>
      </c>
      <c r="AE20" s="21" t="str">
        <f t="array" ref="AE20">IF(Prototype_input!$C$6="Federal or Tribal Government",IF(O20&lt;&gt;"", INDEX('Summary- PoP - Tradeoff'!$C$2:$AV$5, MATCH(Prototype_input!$C$46, 'Summary- PoP - Tradeoff'!$B$2:$B$5, 0), MATCH(B20, 'Summary- PoP - Tradeoff'!$C$1:$AV$1, 0)),""),"")</f>
        <v/>
      </c>
      <c r="AF20" s="21" t="str">
        <f t="shared" si="21"/>
        <v/>
      </c>
      <c r="AG20" s="21" t="str">
        <f t="shared" si="22"/>
        <v/>
      </c>
      <c r="AI20" s="21" t="str">
        <f t="array" ref="AI20">IF(Prototype_input!$C$6="Federal or Tribal Government",IF(O20&lt;&gt;"", INDEX('Summary - EDV - Tradeoff'!$C$2:$AV$4, MATCH(Prototype_input!$C$54, 'Summary - EDV - Tradeoff'!$B$2:$B$4, 0), MATCH(B20, 'Summary - EDV - Tradeoff'!$C$1:$AV$1, 0)),""),"")</f>
        <v/>
      </c>
      <c r="AJ20" s="21" t="str">
        <f t="shared" si="23"/>
        <v/>
      </c>
      <c r="AK20" s="21" t="str">
        <f t="shared" si="24"/>
        <v/>
      </c>
      <c r="AL20" s="21" t="str">
        <f t="shared" ca="1" si="25"/>
        <v/>
      </c>
    </row>
    <row r="21" spans="2:38" ht="12.75" x14ac:dyDescent="0.2">
      <c r="B21" s="21" t="str">
        <f ca="1">IFERROR(__xludf.DUMMYFUNCTION("IFNA(
  IF(
    Prototype_input!C25 = ""Federal or Tribal Government"",
    IF(
      AND(
        Prototype_input!E39 &lt;&gt; """",
        Prototype_input!D39 &lt;&gt; """",
        Prototype_input!D39 &lt;&gt; ""Please input"",
        Prototype_input!E39 &lt;&gt; ""Please i"&amp;"nput""
      ),
      TRANSPOSE(
        FILTER(
          'ITC Offerings Mapping'!$D$1:$BY$1,
          (INDEX('ITC Offerings Mapping'!$D$2:$BY$1000, MATCH(Prototype_input!E38, 'ITC Offerings Mapping'!$C$2:$C$1000, 0), 0) = IF(A21 &gt;= 8, ""X"", ""X"")) +
"&amp;"          (IF(A21 &lt; 8, INDEX('ITC Offerings Mapping'!$D$2:$BY$1000, MATCH(Prototype_input!E38,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1" s="21" t="str">
        <f ca="1">IFERROR(__xludf.DUMMYFUNCTION("IFNA(
  IF(
    Prototype_input!C25 = ""State or Local Government"",
    IF(
      AND(
        Prototype_input!E39 &lt;&gt; """",
        Prototype_input!D39 &lt;&gt; """",
        Prototype_input!D39 &lt;&gt; ""Please input"",
        Prototype_input!E39 &lt;&gt; ""Please inpu"&amp;"t""
      ),
      TRANSPOSE(
        FILTER(
          'ITC Offerings Mapping'!$D$1:$BY$1,
          (
            IF(
              A21 &gt;= 8,
              INDEX('ITC Offerings Mapping'!$D$2:$BY$1000, MATCH(Prototype_input!E38, 'ITC Offerings Mapping'!$"&amp;"C$2:$C$1000, 0), 0) = ""X"",
              (INDEX('ITC Offerings Mapping'!$D$2:$BY$1000, MATCH(Prototype_input!E38, 'ITC Offerings Mapping'!$C$2:$C$1000, 0), 0) = ""X"") +
              (INDEX('ITC Offerings Mapping'!$D$2:$BY$1000, MATCH(Prototype_input!E"&amp;"38,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1" s="21" t="str">
        <f>IF(
  Prototype_input!$C$6 = "State or Local Government",
  IF(
    C21 &lt;&gt; "",
    IFERROR(
      INDEX(
        'Summary - Acquisition Need'!$C$2:$AD$4,
        MATCH(Prototype_input!$C$30, 'Summary - Acquisition Need'!$B$2:$B$4, 0),
        MATCH(C21, 'Summary - Acquisition Need'!$C$1:$AD$1, 0)
      ),
      ""
    ),
    ""
  ),
  IF(
    Prototype_input!$C$6 = "Federal or Tribal Government",
    IF(
      B21 &lt;&gt; "",
      IFERROR(
        INDEX(
          'Summary - Place of Performance'!$C$2:$AW$14,
          MATCH(Prototype_input!$C$30, 'Summary - Place of Performance'!$B$2:$B$14, 0),
          MATCH(B21, 'Summary - Place of Performance'!$C$1:$AW$1, 0)
        ),
        ""
      ),
      ""
    ),
    ""
  )
)</f>
        <v/>
      </c>
      <c r="E21" s="21" t="str">
        <f>IF(
  Prototype_input!$C$6 = "State or Local Government",
  IF(
    C21 &lt;&gt; "",
    IFERROR(
      INDEX(
        'Summary - Contract Type'!$C$2:$BX$6,
        MATCH(Prototype_input!$C$34, 'Summary - Contract Type'!$B$2:$B$6, 0),
        MATCH(C21, 'Summary - Contract Type'!$C$1:$BX$1, 0)
      ),
      ""
    ),
    ""
  ),
  IF(
    Prototype_input!$C$6 = "Federal or Tribal Government",
    IF(
      B21 &lt;&gt; "",
      IFERROR(
        INDEX(
          'Summary - Level of Assistance'!$C$2:$AW$7,
          MATCH(Prototype_input!$C$34, 'Summary - Level of Assistance'!$B$2:$B$7, 0),
          MATCH(B21, 'Summary - Level of Assistance'!$C$1:$AW$1, 0)
        ),
        ""
      ),
      ""
    ),
    ""
  )
)</f>
        <v/>
      </c>
      <c r="F21" s="21" t="str">
        <f>IF(
  Prototype_input!$C$6 = "State or Local Government",
  IF(
    C21 &lt;&gt; "",
    IFERROR(
      INDEX(
        'Summary - Socioeconomic'!$C$2:$BX$11,
        MATCH(Prototype_input!$C$38, 'Summary - Socioeconomic'!$B$2:$B$11, 0),
        MATCH(C21, 'Summary - Socioeconomic'!$C$1:$BX$1, 0)
      ),
      ""
    ),
    ""
  ),
  IF(
    Prototype_input!$C$6 = "Federal or Tribal Government",
    IF(
      B21 &lt;&gt; "",
      IFERROR(
        INDEX(
          'Summary - Objective'!$C$2:$AX$4,
          MATCH(Prototype_input!$C$38, 'Summary - Objective'!$B$2:$B$4, 0),
          MATCH(B21, 'Summary - Objective'!$C$1:$AX$1, 0)
        ),
        ""
      ),
      ""
    ),
    ""
  )
)</f>
        <v/>
      </c>
      <c r="G21" s="21" t="str">
        <f>IF(
  Prototype_input!$C$6 = "Federal or Tribal Government",
  IF(
    B21 &lt;&gt; "",
    IFERROR(
      INDEX(
        'Summary - Contract Type'!$C$2:$BX$6,
        MATCH(Prototype_input!$C$42, 'Summary - Contract Type'!$B$2:$B$6, 0),
        MATCH(B21, 'Summary - Contract Type'!$C$1:$BX$1, 0)
      ),
      ""
    ),
    ""
  ),
  ""
)</f>
        <v/>
      </c>
      <c r="H21" s="21" t="str">
        <f>IF(
  Prototype_input!$C$6 = "Federal or Tribal Government",
  IF(
    B21 &lt;&gt; "",
    IFERROR(
      INDEX(
        'Summary - Period of Performance'!$C$2:$AW$5,
        MATCH(Prototype_input!$C$46, 'Summary - Period of Performance'!$B$2:$B$5, 0),
        MATCH(B21, 'Summary - Period of Performance'!$C$1:$AW$1, 0)
      ),
      ""
    ),
    ""
  ),
  ""
)</f>
        <v/>
      </c>
      <c r="I21" s="21" t="str">
        <f>IF(
  Prototype_input!$C$6 = "Federal or Tribal Government",
  IF(
    B21 &lt;&gt; "",
    IFERROR(
      INDEX(
        'Summary - Socioeconomic'!$C$2:$BX$11,
        MATCH(Prototype_input!$C$50, 'Summary - Socioeconomic'!$B$2:$B$11, 0),
        MATCH(B21, 'Summary - Socioeconomic'!$C$1:$BX$1, 0)
      ),
      ""
    ),
    ""
  ),
  ""
)</f>
        <v/>
      </c>
      <c r="J21" s="21" t="str">
        <f>IF(
  Prototype_input!$C$6 = "Federal or Tribal Government",
  IF(
    B21 &lt;&gt; "",
    IFERROR(
      INDEX(
        'Summary - Estimated Dollar Valu'!$C$2:$AW$4,
        MATCH(Prototype_input!$C$54, 'Summary - Estimated Dollar Valu'!$B$2:$B$4, 0),
        MATCH(B21, 'Summary - Estimated Dollar Valu'!$C$1:$AW$1, 0)
      ),
      ""
    ),
    ""
  ),
  ""
)</f>
        <v/>
      </c>
      <c r="K21" s="21" t="str">
        <f>IF(AND(Prototype_input!$C$56&lt;&gt;"",J21&lt;&gt;""),Prototype_input!$C$58,"")</f>
        <v/>
      </c>
      <c r="L21" s="21" t="str">
        <f>IF(AND(Prototype_input!$C$60&lt;&gt;"",J21&lt;&gt;""),Prototype_input!$C$62,"")</f>
        <v/>
      </c>
      <c r="M21" s="21" t="str">
        <f>IF(AND(Prototype_input!$C$64&lt;&gt;"",J21&lt;&gt;""),Prototype_input!$C$66,"")</f>
        <v/>
      </c>
      <c r="N21" s="21" t="str">
        <f>IF(AND(Prototype_input!$C$68&lt;&gt;"",J21&lt;&gt;""),Prototype_input!$C$70,"")</f>
        <v/>
      </c>
      <c r="O21" s="21" t="str">
        <f>IF(N21&lt;&gt;"",_xlfn.XLOOKUP(Prototype_input!$E$22,'ITC Offerings Mapping'!$C$1:$C$1000,'ITC Offerings Mapping'!$B$1:$B$1000),"")</f>
        <v/>
      </c>
      <c r="Q21" s="21" t="str">
        <f t="array" ref="Q21">IF(Prototype_input!$C$6="Federal or Tribal Government",IF(O21&lt;&gt;"", INDEX('Scope Scoring'!$C$2:$BX$50, MATCH(O21, 'Scope Scoring'!$B$2:$B$50, 0), MATCH(B21, 'Scope Scoring'!$C$1:$BX$1, 0)),""),"")</f>
        <v/>
      </c>
      <c r="R21" s="21" t="str">
        <f t="shared" si="13"/>
        <v/>
      </c>
      <c r="S21" s="21" t="str">
        <f t="shared" si="14"/>
        <v/>
      </c>
      <c r="T21" s="21" t="str">
        <f t="shared" si="15"/>
        <v/>
      </c>
      <c r="U21" s="21" t="str">
        <f t="shared" ca="1" si="16"/>
        <v/>
      </c>
      <c r="W21" s="21" t="str">
        <f t="array" ref="W21">IF(Prototype_input!$C$6="Federal or Tribal Government",IF(O21&lt;&gt;"", INDEX('Summary - Level of Assistance -'!$C$2:$AV$7, MATCH(Prototype_input!$C$34, 'Summary - Level of Assistance -'!$B$2:$B$7, 0), MATCH(B21, 'Summary - Level of Assistance -'!$C$1:$AV$1, 0)),""),"")</f>
        <v/>
      </c>
      <c r="X21" s="21" t="str">
        <f t="shared" si="17"/>
        <v/>
      </c>
      <c r="Y21" s="21" t="str">
        <f t="shared" si="18"/>
        <v/>
      </c>
      <c r="AA21" s="21" t="str">
        <f t="array" ref="AA21">IF(Prototype_input!$C$6="Federal or Tribal Government",IF(O21&lt;&gt;"", INDEX('Summary - Objective - Tradeoff'!$C$2:$AV$4, MATCH(Prototype_input!$C$38, 'Summary - Objective - Tradeoff'!$B$2:$B$4, 0), MATCH(B21, 'Summary - Objective - Tradeoff'!$C$1:$AV$1, 0)),""),"")</f>
        <v/>
      </c>
      <c r="AB21" s="21" t="str">
        <f t="shared" si="19"/>
        <v/>
      </c>
      <c r="AC21" s="21" t="str">
        <f t="shared" si="20"/>
        <v/>
      </c>
      <c r="AE21" s="21" t="str">
        <f t="array" ref="AE21">IF(Prototype_input!$C$6="Federal or Tribal Government",IF(O21&lt;&gt;"", INDEX('Summary- PoP - Tradeoff'!$C$2:$AV$5, MATCH(Prototype_input!$C$46, 'Summary- PoP - Tradeoff'!$B$2:$B$5, 0), MATCH(B21, 'Summary- PoP - Tradeoff'!$C$1:$AV$1, 0)),""),"")</f>
        <v/>
      </c>
      <c r="AF21" s="21" t="str">
        <f t="shared" si="21"/>
        <v/>
      </c>
      <c r="AG21" s="21" t="str">
        <f t="shared" si="22"/>
        <v/>
      </c>
      <c r="AI21" s="21" t="str">
        <f t="array" ref="AI21">IF(Prototype_input!$C$6="Federal or Tribal Government",IF(O21&lt;&gt;"", INDEX('Summary - EDV - Tradeoff'!$C$2:$AV$4, MATCH(Prototype_input!$C$54, 'Summary - EDV - Tradeoff'!$B$2:$B$4, 0), MATCH(B21, 'Summary - EDV - Tradeoff'!$C$1:$AV$1, 0)),""),"")</f>
        <v/>
      </c>
      <c r="AJ21" s="21" t="str">
        <f t="shared" si="23"/>
        <v/>
      </c>
      <c r="AK21" s="21" t="str">
        <f t="shared" si="24"/>
        <v/>
      </c>
      <c r="AL21" s="21" t="str">
        <f t="shared" ca="1" si="25"/>
        <v/>
      </c>
    </row>
    <row r="22" spans="2:38" ht="12.75" x14ac:dyDescent="0.2">
      <c r="B22" s="21" t="str">
        <f ca="1">IFERROR(__xludf.DUMMYFUNCTION("IFNA(
  IF(
    Prototype_input!C26 = ""Federal or Tribal Government"",
    IF(
      AND(
        Prototype_input!E40 &lt;&gt; """",
        Prototype_input!D40 &lt;&gt; """",
        Prototype_input!D40 &lt;&gt; ""Please input"",
        Prototype_input!E40 &lt;&gt; ""Please i"&amp;"nput""
      ),
      TRANSPOSE(
        FILTER(
          'ITC Offerings Mapping'!$D$1:$BY$1,
          (INDEX('ITC Offerings Mapping'!$D$2:$BY$1000, MATCH(Prototype_input!E39, 'ITC Offerings Mapping'!$C$2:$C$1000, 0), 0) = IF(A22 &gt;= 8, ""X"", ""X"")) +
"&amp;"          (IF(A22 &lt; 8, INDEX('ITC Offerings Mapping'!$D$2:$BY$1000, MATCH(Prototype_input!E39,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2" s="21" t="str">
        <f ca="1">IFERROR(__xludf.DUMMYFUNCTION("IFNA(
  IF(
    Prototype_input!C26 = ""State or Local Government"",
    IF(
      AND(
        Prototype_input!E40 &lt;&gt; """",
        Prototype_input!D40 &lt;&gt; """",
        Prototype_input!D40 &lt;&gt; ""Please input"",
        Prototype_input!E40 &lt;&gt; ""Please inpu"&amp;"t""
      ),
      TRANSPOSE(
        FILTER(
          'ITC Offerings Mapping'!$D$1:$BY$1,
          (
            IF(
              A22 &gt;= 8,
              INDEX('ITC Offerings Mapping'!$D$2:$BY$1000, MATCH(Prototype_input!E39, 'ITC Offerings Mapping'!$"&amp;"C$2:$C$1000, 0), 0) = ""X"",
              (INDEX('ITC Offerings Mapping'!$D$2:$BY$1000, MATCH(Prototype_input!E39, 'ITC Offerings Mapping'!$C$2:$C$1000, 0), 0) = ""X"") +
              (INDEX('ITC Offerings Mapping'!$D$2:$BY$1000, MATCH(Prototype_input!E"&amp;"39,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2" s="21" t="str">
        <f>IF(
  Prototype_input!$C$6 = "State or Local Government",
  IF(
    C22 &lt;&gt; "",
    IFERROR(
      INDEX(
        'Summary - Acquisition Need'!$C$2:$AD$4,
        MATCH(Prototype_input!$C$30, 'Summary - Acquisition Need'!$B$2:$B$4, 0),
        MATCH(C22, 'Summary - Acquisition Need'!$C$1:$AD$1, 0)
      ),
      ""
    ),
    ""
  ),
  IF(
    Prototype_input!$C$6 = "Federal or Tribal Government",
    IF(
      B22 &lt;&gt; "",
      IFERROR(
        INDEX(
          'Summary - Place of Performance'!$C$2:$AW$14,
          MATCH(Prototype_input!$C$30, 'Summary - Place of Performance'!$B$2:$B$14, 0),
          MATCH(B22, 'Summary - Place of Performance'!$C$1:$AW$1, 0)
        ),
        ""
      ),
      ""
    ),
    ""
  )
)</f>
        <v/>
      </c>
      <c r="E22" s="21" t="str">
        <f>IF(
  Prototype_input!$C$6 = "State or Local Government",
  IF(
    C22 &lt;&gt; "",
    IFERROR(
      INDEX(
        'Summary - Contract Type'!$C$2:$BX$6,
        MATCH(Prototype_input!$C$34, 'Summary - Contract Type'!$B$2:$B$6, 0),
        MATCH(C22, 'Summary - Contract Type'!$C$1:$BX$1, 0)
      ),
      ""
    ),
    ""
  ),
  IF(
    Prototype_input!$C$6 = "Federal or Tribal Government",
    IF(
      B22 &lt;&gt; "",
      IFERROR(
        INDEX(
          'Summary - Level of Assistance'!$C$2:$AW$7,
          MATCH(Prototype_input!$C$34, 'Summary - Level of Assistance'!$B$2:$B$7, 0),
          MATCH(B22, 'Summary - Level of Assistance'!$C$1:$AW$1, 0)
        ),
        ""
      ),
      ""
    ),
    ""
  )
)</f>
        <v/>
      </c>
      <c r="F22" s="21" t="str">
        <f>IF(
  Prototype_input!$C$6 = "State or Local Government",
  IF(
    C22 &lt;&gt; "",
    IFERROR(
      INDEX(
        'Summary - Socioeconomic'!$C$2:$BX$11,
        MATCH(Prototype_input!$C$38, 'Summary - Socioeconomic'!$B$2:$B$11, 0),
        MATCH(C22, 'Summary - Socioeconomic'!$C$1:$BX$1, 0)
      ),
      ""
    ),
    ""
  ),
  IF(
    Prototype_input!$C$6 = "Federal or Tribal Government",
    IF(
      B22 &lt;&gt; "",
      IFERROR(
        INDEX(
          'Summary - Objective'!$C$2:$AX$4,
          MATCH(Prototype_input!$C$38, 'Summary - Objective'!$B$2:$B$4, 0),
          MATCH(B22, 'Summary - Objective'!$C$1:$AX$1, 0)
        ),
        ""
      ),
      ""
    ),
    ""
  )
)</f>
        <v/>
      </c>
      <c r="G22" s="21" t="str">
        <f>IF(
  Prototype_input!$C$6 = "Federal or Tribal Government",
  IF(
    B22 &lt;&gt; "",
    IFERROR(
      INDEX(
        'Summary - Contract Type'!$C$2:$BX$6,
        MATCH(Prototype_input!$C$42, 'Summary - Contract Type'!$B$2:$B$6, 0),
        MATCH(B22, 'Summary - Contract Type'!$C$1:$BX$1, 0)
      ),
      ""
    ),
    ""
  ),
  ""
)</f>
        <v/>
      </c>
      <c r="H22" s="21" t="str">
        <f>IF(
  Prototype_input!$C$6 = "Federal or Tribal Government",
  IF(
    B22 &lt;&gt; "",
    IFERROR(
      INDEX(
        'Summary - Period of Performance'!$C$2:$AW$5,
        MATCH(Prototype_input!$C$46, 'Summary - Period of Performance'!$B$2:$B$5, 0),
        MATCH(B22, 'Summary - Period of Performance'!$C$1:$AW$1, 0)
      ),
      ""
    ),
    ""
  ),
  ""
)</f>
        <v/>
      </c>
      <c r="I22" s="21" t="str">
        <f>IF(
  Prototype_input!$C$6 = "Federal or Tribal Government",
  IF(
    B22 &lt;&gt; "",
    IFERROR(
      INDEX(
        'Summary - Socioeconomic'!$C$2:$BX$11,
        MATCH(Prototype_input!$C$50, 'Summary - Socioeconomic'!$B$2:$B$11, 0),
        MATCH(B22, 'Summary - Socioeconomic'!$C$1:$BX$1, 0)
      ),
      ""
    ),
    ""
  ),
  ""
)</f>
        <v/>
      </c>
      <c r="J22" s="21" t="str">
        <f>IF(
  Prototype_input!$C$6 = "Federal or Tribal Government",
  IF(
    B22 &lt;&gt; "",
    IFERROR(
      INDEX(
        'Summary - Estimated Dollar Valu'!$C$2:$AW$4,
        MATCH(Prototype_input!$C$54, 'Summary - Estimated Dollar Valu'!$B$2:$B$4, 0),
        MATCH(B22, 'Summary - Estimated Dollar Valu'!$C$1:$AW$1, 0)
      ),
      ""
    ),
    ""
  ),
  ""
)</f>
        <v/>
      </c>
      <c r="K22" s="21" t="str">
        <f>IF(AND(Prototype_input!$C$56&lt;&gt;"",J22&lt;&gt;""),Prototype_input!$C$58,"")</f>
        <v/>
      </c>
      <c r="L22" s="21" t="str">
        <f>IF(AND(Prototype_input!$C$60&lt;&gt;"",J22&lt;&gt;""),Prototype_input!$C$62,"")</f>
        <v/>
      </c>
      <c r="M22" s="21" t="str">
        <f>IF(AND(Prototype_input!$C$64&lt;&gt;"",J22&lt;&gt;""),Prototype_input!$C$66,"")</f>
        <v/>
      </c>
      <c r="N22" s="21" t="str">
        <f>IF(AND(Prototype_input!$C$68&lt;&gt;"",J22&lt;&gt;""),Prototype_input!$C$70,"")</f>
        <v/>
      </c>
      <c r="O22" s="21" t="str">
        <f>IF(N22&lt;&gt;"",_xlfn.XLOOKUP(Prototype_input!$E$22,'ITC Offerings Mapping'!$C$1:$C$1000,'ITC Offerings Mapping'!$B$1:$B$1000),"")</f>
        <v/>
      </c>
      <c r="Q22" s="21" t="str">
        <f t="array" ref="Q22">IF(Prototype_input!$C$6="Federal or Tribal Government",IF(O22&lt;&gt;"", INDEX('Scope Scoring'!$C$2:$BX$50, MATCH(O22, 'Scope Scoring'!$B$2:$B$50, 0), MATCH(B22, 'Scope Scoring'!$C$1:$BX$1, 0)),""),"")</f>
        <v/>
      </c>
      <c r="R22" s="21" t="str">
        <f t="shared" si="13"/>
        <v/>
      </c>
      <c r="S22" s="21" t="str">
        <f t="shared" si="14"/>
        <v/>
      </c>
      <c r="T22" s="21" t="str">
        <f t="shared" si="15"/>
        <v/>
      </c>
      <c r="U22" s="21" t="str">
        <f t="shared" ca="1" si="16"/>
        <v/>
      </c>
      <c r="W22" s="21" t="str">
        <f t="array" ref="W22">IF(Prototype_input!$C$6="Federal or Tribal Government",IF(O22&lt;&gt;"", INDEX('Summary - Level of Assistance -'!$C$2:$AV$7, MATCH(Prototype_input!$C$34, 'Summary - Level of Assistance -'!$B$2:$B$7, 0), MATCH(B22, 'Summary - Level of Assistance -'!$C$1:$AV$1, 0)),""),"")</f>
        <v/>
      </c>
      <c r="X22" s="21" t="str">
        <f t="shared" si="17"/>
        <v/>
      </c>
      <c r="Y22" s="21" t="str">
        <f t="shared" si="18"/>
        <v/>
      </c>
      <c r="AA22" s="21" t="str">
        <f t="array" ref="AA22">IF(Prototype_input!$C$6="Federal or Tribal Government",IF(O22&lt;&gt;"", INDEX('Summary - Objective - Tradeoff'!$C$2:$AV$4, MATCH(Prototype_input!$C$38, 'Summary - Objective - Tradeoff'!$B$2:$B$4, 0), MATCH(B22, 'Summary - Objective - Tradeoff'!$C$1:$AV$1, 0)),""),"")</f>
        <v/>
      </c>
      <c r="AB22" s="21" t="str">
        <f t="shared" si="19"/>
        <v/>
      </c>
      <c r="AC22" s="21" t="str">
        <f t="shared" si="20"/>
        <v/>
      </c>
      <c r="AE22" s="21" t="str">
        <f t="array" ref="AE22">IF(Prototype_input!$C$6="Federal or Tribal Government",IF(O22&lt;&gt;"", INDEX('Summary- PoP - Tradeoff'!$C$2:$AV$5, MATCH(Prototype_input!$C$46, 'Summary- PoP - Tradeoff'!$B$2:$B$5, 0), MATCH(B22, 'Summary- PoP - Tradeoff'!$C$1:$AV$1, 0)),""),"")</f>
        <v/>
      </c>
      <c r="AF22" s="21" t="str">
        <f t="shared" si="21"/>
        <v/>
      </c>
      <c r="AG22" s="21" t="str">
        <f t="shared" si="22"/>
        <v/>
      </c>
      <c r="AI22" s="21" t="str">
        <f t="array" ref="AI22">IF(Prototype_input!$C$6="Federal or Tribal Government",IF(O22&lt;&gt;"", INDEX('Summary - EDV - Tradeoff'!$C$2:$AV$4, MATCH(Prototype_input!$C$54, 'Summary - EDV - Tradeoff'!$B$2:$B$4, 0), MATCH(B22, 'Summary - EDV - Tradeoff'!$C$1:$AV$1, 0)),""),"")</f>
        <v/>
      </c>
      <c r="AJ22" s="21" t="str">
        <f t="shared" si="23"/>
        <v/>
      </c>
      <c r="AK22" s="21" t="str">
        <f t="shared" si="24"/>
        <v/>
      </c>
      <c r="AL22" s="21" t="str">
        <f t="shared" ca="1" si="25"/>
        <v/>
      </c>
    </row>
    <row r="23" spans="2:38" ht="12.75" x14ac:dyDescent="0.2">
      <c r="B23" s="21" t="str">
        <f ca="1">IFERROR(__xludf.DUMMYFUNCTION("IFNA(
  IF(
    Prototype_input!C27 = ""Federal or Tribal Government"",
    IF(
      AND(
        Prototype_input!E41 &lt;&gt; """",
        Prototype_input!D41 &lt;&gt; """",
        Prototype_input!D41 &lt;&gt; ""Please input"",
        Prototype_input!E41 &lt;&gt; ""Please i"&amp;"nput""
      ),
      TRANSPOSE(
        FILTER(
          'ITC Offerings Mapping'!$D$1:$BY$1,
          (INDEX('ITC Offerings Mapping'!$D$2:$BY$1000, MATCH(Prototype_input!E40, 'ITC Offerings Mapping'!$C$2:$C$1000, 0), 0) = IF(A23 &gt;= 8, ""X"", ""X"")) +
"&amp;"          (IF(A23 &lt; 8, INDEX('ITC Offerings Mapping'!$D$2:$BY$1000, MATCH(Prototype_input!E40,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3" s="21" t="str">
        <f ca="1">IFERROR(__xludf.DUMMYFUNCTION("IFNA(
  IF(
    Prototype_input!C27 = ""State or Local Government"",
    IF(
      AND(
        Prototype_input!E41 &lt;&gt; """",
        Prototype_input!D41 &lt;&gt; """",
        Prototype_input!D41 &lt;&gt; ""Please input"",
        Prototype_input!E41 &lt;&gt; ""Please inpu"&amp;"t""
      ),
      TRANSPOSE(
        FILTER(
          'ITC Offerings Mapping'!$D$1:$BY$1,
          (
            IF(
              A23 &gt;= 8,
              INDEX('ITC Offerings Mapping'!$D$2:$BY$1000, MATCH(Prototype_input!E40, 'ITC Offerings Mapping'!$"&amp;"C$2:$C$1000, 0), 0) = ""X"",
              (INDEX('ITC Offerings Mapping'!$D$2:$BY$1000, MATCH(Prototype_input!E40, 'ITC Offerings Mapping'!$C$2:$C$1000, 0), 0) = ""X"") +
              (INDEX('ITC Offerings Mapping'!$D$2:$BY$1000, MATCH(Prototype_input!E"&amp;"40,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3" s="21" t="str">
        <f>IF(
  Prototype_input!$C$6 = "State or Local Government",
  IF(
    C23 &lt;&gt; "",
    IFERROR(
      INDEX(
        'Summary - Acquisition Need'!$C$2:$AD$4,
        MATCH(Prototype_input!$C$30, 'Summary - Acquisition Need'!$B$2:$B$4, 0),
        MATCH(C23, 'Summary - Acquisition Need'!$C$1:$AD$1, 0)
      ),
      ""
    ),
    ""
  ),
  IF(
    Prototype_input!$C$6 = "Federal or Tribal Government",
    IF(
      B23 &lt;&gt; "",
      IFERROR(
        INDEX(
          'Summary - Place of Performance'!$C$2:$AW$14,
          MATCH(Prototype_input!$C$30, 'Summary - Place of Performance'!$B$2:$B$14, 0),
          MATCH(B23, 'Summary - Place of Performance'!$C$1:$AW$1, 0)
        ),
        ""
      ),
      ""
    ),
    ""
  )
)</f>
        <v/>
      </c>
      <c r="E23" s="21" t="str">
        <f>IF(
  Prototype_input!$C$6 = "State or Local Government",
  IF(
    C23 &lt;&gt; "",
    IFERROR(
      INDEX(
        'Summary - Contract Type'!$C$2:$BX$6,
        MATCH(Prototype_input!$C$34, 'Summary - Contract Type'!$B$2:$B$6, 0),
        MATCH(C23, 'Summary - Contract Type'!$C$1:$BX$1, 0)
      ),
      ""
    ),
    ""
  ),
  IF(
    Prototype_input!$C$6 = "Federal or Tribal Government",
    IF(
      B23 &lt;&gt; "",
      IFERROR(
        INDEX(
          'Summary - Level of Assistance'!$C$2:$AW$7,
          MATCH(Prototype_input!$C$34, 'Summary - Level of Assistance'!$B$2:$B$7, 0),
          MATCH(B23, 'Summary - Level of Assistance'!$C$1:$AW$1, 0)
        ),
        ""
      ),
      ""
    ),
    ""
  )
)</f>
        <v/>
      </c>
      <c r="F23" s="21" t="str">
        <f>IF(
  Prototype_input!$C$6 = "State or Local Government",
  IF(
    C23 &lt;&gt; "",
    IFERROR(
      INDEX(
        'Summary - Socioeconomic'!$C$2:$BX$11,
        MATCH(Prototype_input!$C$38, 'Summary - Socioeconomic'!$B$2:$B$11, 0),
        MATCH(C23, 'Summary - Socioeconomic'!$C$1:$BX$1, 0)
      ),
      ""
    ),
    ""
  ),
  IF(
    Prototype_input!$C$6 = "Federal or Tribal Government",
    IF(
      B23 &lt;&gt; "",
      IFERROR(
        INDEX(
          'Summary - Objective'!$C$2:$AX$4,
          MATCH(Prototype_input!$C$38, 'Summary - Objective'!$B$2:$B$4, 0),
          MATCH(B23, 'Summary - Objective'!$C$1:$AX$1, 0)
        ),
        ""
      ),
      ""
    ),
    ""
  )
)</f>
        <v/>
      </c>
      <c r="G23" s="21" t="str">
        <f>IF(
  Prototype_input!$C$6 = "Federal or Tribal Government",
  IF(
    B23 &lt;&gt; "",
    IFERROR(
      INDEX(
        'Summary - Contract Type'!$C$2:$BX$6,
        MATCH(Prototype_input!$C$42, 'Summary - Contract Type'!$B$2:$B$6, 0),
        MATCH(B23, 'Summary - Contract Type'!$C$1:$BX$1, 0)
      ),
      ""
    ),
    ""
  ),
  ""
)</f>
        <v/>
      </c>
      <c r="H23" s="21" t="str">
        <f>IF(
  Prototype_input!$C$6 = "Federal or Tribal Government",
  IF(
    B23 &lt;&gt; "",
    IFERROR(
      INDEX(
        'Summary - Period of Performance'!$C$2:$AW$5,
        MATCH(Prototype_input!$C$46, 'Summary - Period of Performance'!$B$2:$B$5, 0),
        MATCH(B23, 'Summary - Period of Performance'!$C$1:$AW$1, 0)
      ),
      ""
    ),
    ""
  ),
  ""
)</f>
        <v/>
      </c>
      <c r="I23" s="21" t="str">
        <f>IF(
  Prototype_input!$C$6 = "Federal or Tribal Government",
  IF(
    B23 &lt;&gt; "",
    IFERROR(
      INDEX(
        'Summary - Socioeconomic'!$C$2:$BX$11,
        MATCH(Prototype_input!$C$50, 'Summary - Socioeconomic'!$B$2:$B$11, 0),
        MATCH(B23, 'Summary - Socioeconomic'!$C$1:$BX$1, 0)
      ),
      ""
    ),
    ""
  ),
  ""
)</f>
        <v/>
      </c>
      <c r="J23" s="21" t="str">
        <f>IF(
  Prototype_input!$C$6 = "Federal or Tribal Government",
  IF(
    B23 &lt;&gt; "",
    IFERROR(
      INDEX(
        'Summary - Estimated Dollar Valu'!$C$2:$AW$4,
        MATCH(Prototype_input!$C$54, 'Summary - Estimated Dollar Valu'!$B$2:$B$4, 0),
        MATCH(B23, 'Summary - Estimated Dollar Valu'!$C$1:$AW$1, 0)
      ),
      ""
    ),
    ""
  ),
  ""
)</f>
        <v/>
      </c>
      <c r="K23" s="21" t="str">
        <f>IF(AND(Prototype_input!$C$56&lt;&gt;"",J23&lt;&gt;""),Prototype_input!$C$58,"")</f>
        <v/>
      </c>
      <c r="L23" s="21" t="str">
        <f>IF(AND(Prototype_input!$C$60&lt;&gt;"",J23&lt;&gt;""),Prototype_input!$C$62,"")</f>
        <v/>
      </c>
      <c r="M23" s="21" t="str">
        <f>IF(AND(Prototype_input!$C$64&lt;&gt;"",J23&lt;&gt;""),Prototype_input!$C$66,"")</f>
        <v/>
      </c>
      <c r="N23" s="21" t="str">
        <f>IF(AND(Prototype_input!$C$68&lt;&gt;"",J23&lt;&gt;""),Prototype_input!$C$70,"")</f>
        <v/>
      </c>
      <c r="O23" s="21" t="str">
        <f>IF(N23&lt;&gt;"",_xlfn.XLOOKUP(Prototype_input!$E$22,'ITC Offerings Mapping'!$C$1:$C$1000,'ITC Offerings Mapping'!$B$1:$B$1000),"")</f>
        <v/>
      </c>
      <c r="Q23" s="21" t="str">
        <f t="array" ref="Q23">IF(Prototype_input!$C$6="Federal or Tribal Government",IF(O23&lt;&gt;"", INDEX('Scope Scoring'!$C$2:$BX$50, MATCH(O23, 'Scope Scoring'!$B$2:$B$50, 0), MATCH(B23, 'Scope Scoring'!$C$1:$BX$1, 0)),""),"")</f>
        <v/>
      </c>
      <c r="R23" s="21" t="str">
        <f t="shared" si="13"/>
        <v/>
      </c>
      <c r="S23" s="21" t="str">
        <f t="shared" si="14"/>
        <v/>
      </c>
      <c r="T23" s="21" t="str">
        <f t="shared" si="15"/>
        <v/>
      </c>
      <c r="U23" s="21" t="str">
        <f t="shared" ca="1" si="16"/>
        <v/>
      </c>
      <c r="W23" s="21" t="str">
        <f t="array" ref="W23">IF(Prototype_input!$C$6="Federal or Tribal Government",IF(O23&lt;&gt;"", INDEX('Summary - Level of Assistance -'!$C$2:$AV$7, MATCH(Prototype_input!$C$34, 'Summary - Level of Assistance -'!$B$2:$B$7, 0), MATCH(B23, 'Summary - Level of Assistance -'!$C$1:$AV$1, 0)),""),"")</f>
        <v/>
      </c>
      <c r="X23" s="21" t="str">
        <f t="shared" si="17"/>
        <v/>
      </c>
      <c r="Y23" s="21" t="str">
        <f t="shared" si="18"/>
        <v/>
      </c>
      <c r="AA23" s="21" t="str">
        <f t="array" ref="AA23">IF(Prototype_input!$C$6="Federal or Tribal Government",IF(O23&lt;&gt;"", INDEX('Summary - Objective - Tradeoff'!$C$2:$AV$4, MATCH(Prototype_input!$C$38, 'Summary - Objective - Tradeoff'!$B$2:$B$4, 0), MATCH(B23, 'Summary - Objective - Tradeoff'!$C$1:$AV$1, 0)),""),"")</f>
        <v/>
      </c>
      <c r="AB23" s="21" t="str">
        <f t="shared" si="19"/>
        <v/>
      </c>
      <c r="AC23" s="21" t="str">
        <f t="shared" si="20"/>
        <v/>
      </c>
      <c r="AE23" s="21" t="str">
        <f t="array" ref="AE23">IF(Prototype_input!$C$6="Federal or Tribal Government",IF(O23&lt;&gt;"", INDEX('Summary- PoP - Tradeoff'!$C$2:$AV$5, MATCH(Prototype_input!$C$46, 'Summary- PoP - Tradeoff'!$B$2:$B$5, 0), MATCH(B23, 'Summary- PoP - Tradeoff'!$C$1:$AV$1, 0)),""),"")</f>
        <v/>
      </c>
      <c r="AF23" s="21" t="str">
        <f t="shared" si="21"/>
        <v/>
      </c>
      <c r="AG23" s="21" t="str">
        <f t="shared" si="22"/>
        <v/>
      </c>
      <c r="AI23" s="21" t="str">
        <f t="array" ref="AI23">IF(Prototype_input!$C$6="Federal or Tribal Government",IF(O23&lt;&gt;"", INDEX('Summary - EDV - Tradeoff'!$C$2:$AV$4, MATCH(Prototype_input!$C$54, 'Summary - EDV - Tradeoff'!$B$2:$B$4, 0), MATCH(B23, 'Summary - EDV - Tradeoff'!$C$1:$AV$1, 0)),""),"")</f>
        <v/>
      </c>
      <c r="AJ23" s="21" t="str">
        <f t="shared" si="23"/>
        <v/>
      </c>
      <c r="AK23" s="21" t="str">
        <f t="shared" si="24"/>
        <v/>
      </c>
      <c r="AL23" s="21" t="str">
        <f t="shared" ca="1" si="25"/>
        <v/>
      </c>
    </row>
    <row r="24" spans="2:38" ht="12.75" x14ac:dyDescent="0.2">
      <c r="B24" s="21" t="str">
        <f ca="1">IFERROR(__xludf.DUMMYFUNCTION("IFNA(
  IF(
    Prototype_input!C28 = ""Federal or Tribal Government"",
    IF(
      AND(
        Prototype_input!E42 &lt;&gt; """",
        Prototype_input!D42 &lt;&gt; """",
        Prototype_input!D42 &lt;&gt; ""Please input"",
        Prototype_input!E42 &lt;&gt; ""Please i"&amp;"nput""
      ),
      TRANSPOSE(
        FILTER(
          'ITC Offerings Mapping'!$D$1:$BY$1,
          (INDEX('ITC Offerings Mapping'!$D$2:$BY$1000, MATCH(Prototype_input!E41, 'ITC Offerings Mapping'!$C$2:$C$1000, 0), 0) = IF(A24 &gt;= 8, ""X"", ""X"")) +
"&amp;"          (IF(A24 &lt; 8, INDEX('ITC Offerings Mapping'!$D$2:$BY$1000, MATCH(Prototype_input!E41,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4" s="21" t="str">
        <f ca="1">IFERROR(__xludf.DUMMYFUNCTION("IFNA(
  IF(
    Prototype_input!C28 = ""State or Local Government"",
    IF(
      AND(
        Prototype_input!E42 &lt;&gt; """",
        Prototype_input!D42 &lt;&gt; """",
        Prototype_input!D42 &lt;&gt; ""Please input"",
        Prototype_input!E42 &lt;&gt; ""Please inpu"&amp;"t""
      ),
      TRANSPOSE(
        FILTER(
          'ITC Offerings Mapping'!$D$1:$BY$1,
          (
            IF(
              A24 &gt;= 8,
              INDEX('ITC Offerings Mapping'!$D$2:$BY$1000, MATCH(Prototype_input!E41, 'ITC Offerings Mapping'!$"&amp;"C$2:$C$1000, 0), 0) = ""X"",
              (INDEX('ITC Offerings Mapping'!$D$2:$BY$1000, MATCH(Prototype_input!E41, 'ITC Offerings Mapping'!$C$2:$C$1000, 0), 0) = ""X"") +
              (INDEX('ITC Offerings Mapping'!$D$2:$BY$1000, MATCH(Prototype_input!E"&amp;"41,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4" s="21" t="str">
        <f>IF(
  Prototype_input!$C$6 = "State or Local Government",
  IF(
    C24 &lt;&gt; "",
    IFERROR(
      INDEX(
        'Summary - Acquisition Need'!$C$2:$AD$4,
        MATCH(Prototype_input!$C$30, 'Summary - Acquisition Need'!$B$2:$B$4, 0),
        MATCH(C24, 'Summary - Acquisition Need'!$C$1:$AD$1, 0)
      ),
      ""
    ),
    ""
  ),
  IF(
    Prototype_input!$C$6 = "Federal or Tribal Government",
    IF(
      B24 &lt;&gt; "",
      IFERROR(
        INDEX(
          'Summary - Place of Performance'!$C$2:$AW$14,
          MATCH(Prototype_input!$C$30, 'Summary - Place of Performance'!$B$2:$B$14, 0),
          MATCH(B24, 'Summary - Place of Performance'!$C$1:$AW$1, 0)
        ),
        ""
      ),
      ""
    ),
    ""
  )
)</f>
        <v/>
      </c>
      <c r="E24" s="21" t="str">
        <f>IF(
  Prototype_input!$C$6 = "State or Local Government",
  IF(
    C24 &lt;&gt; "",
    IFERROR(
      INDEX(
        'Summary - Contract Type'!$C$2:$BX$6,
        MATCH(Prototype_input!$C$34, 'Summary - Contract Type'!$B$2:$B$6, 0),
        MATCH(C24, 'Summary - Contract Type'!$C$1:$BX$1, 0)
      ),
      ""
    ),
    ""
  ),
  IF(
    Prototype_input!$C$6 = "Federal or Tribal Government",
    IF(
      B24 &lt;&gt; "",
      IFERROR(
        INDEX(
          'Summary - Level of Assistance'!$C$2:$AW$7,
          MATCH(Prototype_input!$C$34, 'Summary - Level of Assistance'!$B$2:$B$7, 0),
          MATCH(B24, 'Summary - Level of Assistance'!$C$1:$AW$1, 0)
        ),
        ""
      ),
      ""
    ),
    ""
  )
)</f>
        <v/>
      </c>
      <c r="F24" s="21" t="str">
        <f>IF(
  Prototype_input!$C$6 = "State or Local Government",
  IF(
    C24 &lt;&gt; "",
    IFERROR(
      INDEX(
        'Summary - Socioeconomic'!$C$2:$BX$11,
        MATCH(Prototype_input!$C$38, 'Summary - Socioeconomic'!$B$2:$B$11, 0),
        MATCH(C24, 'Summary - Socioeconomic'!$C$1:$BX$1, 0)
      ),
      ""
    ),
    ""
  ),
  IF(
    Prototype_input!$C$6 = "Federal or Tribal Government",
    IF(
      B24 &lt;&gt; "",
      IFERROR(
        INDEX(
          'Summary - Objective'!$C$2:$AX$4,
          MATCH(Prototype_input!$C$38, 'Summary - Objective'!$B$2:$B$4, 0),
          MATCH(B24, 'Summary - Objective'!$C$1:$AX$1, 0)
        ),
        ""
      ),
      ""
    ),
    ""
  )
)</f>
        <v/>
      </c>
      <c r="G24" s="21" t="str">
        <f>IF(
  Prototype_input!$C$6 = "Federal or Tribal Government",
  IF(
    B24 &lt;&gt; "",
    IFERROR(
      INDEX(
        'Summary - Contract Type'!$C$2:$BX$6,
        MATCH(Prototype_input!$C$42, 'Summary - Contract Type'!$B$2:$B$6, 0),
        MATCH(B24, 'Summary - Contract Type'!$C$1:$BX$1, 0)
      ),
      ""
    ),
    ""
  ),
  ""
)</f>
        <v/>
      </c>
      <c r="H24" s="21" t="str">
        <f>IF(
  Prototype_input!$C$6 = "Federal or Tribal Government",
  IF(
    B24 &lt;&gt; "",
    IFERROR(
      INDEX(
        'Summary - Period of Performance'!$C$2:$AW$5,
        MATCH(Prototype_input!$C$46, 'Summary - Period of Performance'!$B$2:$B$5, 0),
        MATCH(B24, 'Summary - Period of Performance'!$C$1:$AW$1, 0)
      ),
      ""
    ),
    ""
  ),
  ""
)</f>
        <v/>
      </c>
      <c r="I24" s="21" t="str">
        <f>IF(
  Prototype_input!$C$6 = "Federal or Tribal Government",
  IF(
    B24 &lt;&gt; "",
    IFERROR(
      INDEX(
        'Summary - Socioeconomic'!$C$2:$BX$11,
        MATCH(Prototype_input!$C$50, 'Summary - Socioeconomic'!$B$2:$B$11, 0),
        MATCH(B24, 'Summary - Socioeconomic'!$C$1:$BX$1, 0)
      ),
      ""
    ),
    ""
  ),
  ""
)</f>
        <v/>
      </c>
      <c r="J24" s="21" t="str">
        <f>IF(
  Prototype_input!$C$6 = "Federal or Tribal Government",
  IF(
    B24 &lt;&gt; "",
    IFERROR(
      INDEX(
        'Summary - Estimated Dollar Valu'!$C$2:$AW$4,
        MATCH(Prototype_input!$C$54, 'Summary - Estimated Dollar Valu'!$B$2:$B$4, 0),
        MATCH(B24, 'Summary - Estimated Dollar Valu'!$C$1:$AW$1, 0)
      ),
      ""
    ),
    ""
  ),
  ""
)</f>
        <v/>
      </c>
      <c r="K24" s="21" t="str">
        <f>IF(AND(Prototype_input!$C$56&lt;&gt;"",J24&lt;&gt;""),Prototype_input!$C$58,"")</f>
        <v/>
      </c>
      <c r="L24" s="21" t="str">
        <f>IF(AND(Prototype_input!$C$60&lt;&gt;"",J24&lt;&gt;""),Prototype_input!$C$62,"")</f>
        <v/>
      </c>
      <c r="M24" s="21" t="str">
        <f>IF(AND(Prototype_input!$C$64&lt;&gt;"",J24&lt;&gt;""),Prototype_input!$C$66,"")</f>
        <v/>
      </c>
      <c r="N24" s="21" t="str">
        <f>IF(AND(Prototype_input!$C$68&lt;&gt;"",J24&lt;&gt;""),Prototype_input!$C$70,"")</f>
        <v/>
      </c>
      <c r="O24" s="21" t="str">
        <f>IF(N24&lt;&gt;"",_xlfn.XLOOKUP(Prototype_input!$E$22,'ITC Offerings Mapping'!$C$1:$C$1000,'ITC Offerings Mapping'!$B$1:$B$1000),"")</f>
        <v/>
      </c>
      <c r="Q24" s="21" t="str">
        <f t="array" ref="Q24">IF(Prototype_input!$C$6="Federal or Tribal Government",IF(O24&lt;&gt;"", INDEX('Scope Scoring'!$C$2:$BX$50, MATCH(O24, 'Scope Scoring'!$B$2:$B$50, 0), MATCH(B24, 'Scope Scoring'!$C$1:$BX$1, 0)),""),"")</f>
        <v/>
      </c>
      <c r="R24" s="21" t="str">
        <f t="shared" si="13"/>
        <v/>
      </c>
      <c r="S24" s="21" t="str">
        <f t="shared" si="14"/>
        <v/>
      </c>
      <c r="T24" s="21" t="str">
        <f t="shared" si="15"/>
        <v/>
      </c>
      <c r="U24" s="21" t="str">
        <f t="shared" ca="1" si="16"/>
        <v/>
      </c>
      <c r="W24" s="21" t="str">
        <f t="array" ref="W24">IF(Prototype_input!$C$6="Federal or Tribal Government",IF(O24&lt;&gt;"", INDEX('Summary - Level of Assistance -'!$C$2:$AV$7, MATCH(Prototype_input!$C$34, 'Summary - Level of Assistance -'!$B$2:$B$7, 0), MATCH(B24, 'Summary - Level of Assistance -'!$C$1:$AV$1, 0)),""),"")</f>
        <v/>
      </c>
      <c r="X24" s="21" t="str">
        <f t="shared" si="17"/>
        <v/>
      </c>
      <c r="Y24" s="21" t="str">
        <f t="shared" si="18"/>
        <v/>
      </c>
      <c r="AA24" s="21" t="str">
        <f t="array" ref="AA24">IF(Prototype_input!$C$6="Federal or Tribal Government",IF(O24&lt;&gt;"", INDEX('Summary - Objective - Tradeoff'!$C$2:$AV$4, MATCH(Prototype_input!$C$38, 'Summary - Objective - Tradeoff'!$B$2:$B$4, 0), MATCH(B24, 'Summary - Objective - Tradeoff'!$C$1:$AV$1, 0)),""),"")</f>
        <v/>
      </c>
      <c r="AB24" s="21" t="str">
        <f t="shared" si="19"/>
        <v/>
      </c>
      <c r="AC24" s="21" t="str">
        <f t="shared" si="20"/>
        <v/>
      </c>
      <c r="AE24" s="21" t="str">
        <f t="array" ref="AE24">IF(Prototype_input!$C$6="Federal or Tribal Government",IF(O24&lt;&gt;"", INDEX('Summary- PoP - Tradeoff'!$C$2:$AV$5, MATCH(Prototype_input!$C$46, 'Summary- PoP - Tradeoff'!$B$2:$B$5, 0), MATCH(B24, 'Summary- PoP - Tradeoff'!$C$1:$AV$1, 0)),""),"")</f>
        <v/>
      </c>
      <c r="AF24" s="21" t="str">
        <f t="shared" si="21"/>
        <v/>
      </c>
      <c r="AG24" s="21" t="str">
        <f t="shared" si="22"/>
        <v/>
      </c>
      <c r="AI24" s="21" t="str">
        <f t="array" ref="AI24">IF(Prototype_input!$C$6="Federal or Tribal Government",IF(O24&lt;&gt;"", INDEX('Summary - EDV - Tradeoff'!$C$2:$AV$4, MATCH(Prototype_input!$C$54, 'Summary - EDV - Tradeoff'!$B$2:$B$4, 0), MATCH(B24, 'Summary - EDV - Tradeoff'!$C$1:$AV$1, 0)),""),"")</f>
        <v/>
      </c>
      <c r="AJ24" s="21" t="str">
        <f t="shared" si="23"/>
        <v/>
      </c>
      <c r="AK24" s="21" t="str">
        <f t="shared" si="24"/>
        <v/>
      </c>
      <c r="AL24" s="21" t="str">
        <f t="shared" ca="1" si="25"/>
        <v/>
      </c>
    </row>
    <row r="25" spans="2:38" ht="12.75" x14ac:dyDescent="0.2">
      <c r="B25" s="21" t="str">
        <f ca="1">IFERROR(__xludf.DUMMYFUNCTION("IFNA(
  IF(
    Prototype_input!C29 = ""Federal or Tribal Government"",
    IF(
      AND(
        Prototype_input!E43 &lt;&gt; """",
        Prototype_input!D43 &lt;&gt; """",
        Prototype_input!D43 &lt;&gt; ""Please input"",
        Prototype_input!E43 &lt;&gt; ""Please i"&amp;"nput""
      ),
      TRANSPOSE(
        FILTER(
          'ITC Offerings Mapping'!$D$1:$BY$1,
          (INDEX('ITC Offerings Mapping'!$D$2:$BY$1000, MATCH(Prototype_input!E42, 'ITC Offerings Mapping'!$C$2:$C$1000, 0), 0) = IF(A25 &gt;= 8, ""X"", ""X"")) +
"&amp;"          (IF(A25 &lt; 8, INDEX('ITC Offerings Mapping'!$D$2:$BY$1000, MATCH(Prototype_input!E42,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5" s="21" t="str">
        <f ca="1">IFERROR(__xludf.DUMMYFUNCTION("IFNA(
  IF(
    Prototype_input!C29 = ""State or Local Government"",
    IF(
      AND(
        Prototype_input!E43 &lt;&gt; """",
        Prototype_input!D43 &lt;&gt; """",
        Prototype_input!D43 &lt;&gt; ""Please input"",
        Prototype_input!E43 &lt;&gt; ""Please inpu"&amp;"t""
      ),
      TRANSPOSE(
        FILTER(
          'ITC Offerings Mapping'!$D$1:$BY$1,
          (
            IF(
              A25 &gt;= 8,
              INDEX('ITC Offerings Mapping'!$D$2:$BY$1000, MATCH(Prototype_input!E42, 'ITC Offerings Mapping'!$"&amp;"C$2:$C$1000, 0), 0) = ""X"",
              (INDEX('ITC Offerings Mapping'!$D$2:$BY$1000, MATCH(Prototype_input!E42, 'ITC Offerings Mapping'!$C$2:$C$1000, 0), 0) = ""X"") +
              (INDEX('ITC Offerings Mapping'!$D$2:$BY$1000, MATCH(Prototype_input!E"&amp;"42,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5" s="21" t="str">
        <f>IF(
  Prototype_input!$C$6 = "State or Local Government",
  IF(
    C25 &lt;&gt; "",
    IFERROR(
      INDEX(
        'Summary - Acquisition Need'!$C$2:$AD$4,
        MATCH(Prototype_input!$C$30, 'Summary - Acquisition Need'!$B$2:$B$4, 0),
        MATCH(C25, 'Summary - Acquisition Need'!$C$1:$AD$1, 0)
      ),
      ""
    ),
    ""
  ),
  IF(
    Prototype_input!$C$6 = "Federal or Tribal Government",
    IF(
      B25 &lt;&gt; "",
      IFERROR(
        INDEX(
          'Summary - Place of Performance'!$C$2:$AW$14,
          MATCH(Prototype_input!$C$30, 'Summary - Place of Performance'!$B$2:$B$14, 0),
          MATCH(B25, 'Summary - Place of Performance'!$C$1:$AW$1, 0)
        ),
        ""
      ),
      ""
    ),
    ""
  )
)</f>
        <v/>
      </c>
      <c r="E25" s="21" t="str">
        <f>IF(
  Prototype_input!$C$6 = "State or Local Government",
  IF(
    C25 &lt;&gt; "",
    IFERROR(
      INDEX(
        'Summary - Contract Type'!$C$2:$BX$6,
        MATCH(Prototype_input!$C$34, 'Summary - Contract Type'!$B$2:$B$6, 0),
        MATCH(C25, 'Summary - Contract Type'!$C$1:$BX$1, 0)
      ),
      ""
    ),
    ""
  ),
  IF(
    Prototype_input!$C$6 = "Federal or Tribal Government",
    IF(
      B25 &lt;&gt; "",
      IFERROR(
        INDEX(
          'Summary - Level of Assistance'!$C$2:$AW$7,
          MATCH(Prototype_input!$C$34, 'Summary - Level of Assistance'!$B$2:$B$7, 0),
          MATCH(B25, 'Summary - Level of Assistance'!$C$1:$AW$1, 0)
        ),
        ""
      ),
      ""
    ),
    ""
  )
)</f>
        <v/>
      </c>
      <c r="F25" s="21" t="str">
        <f>IF(
  Prototype_input!$C$6 = "State or Local Government",
  IF(
    C25 &lt;&gt; "",
    IFERROR(
      INDEX(
        'Summary - Socioeconomic'!$C$2:$BX$11,
        MATCH(Prototype_input!$C$38, 'Summary - Socioeconomic'!$B$2:$B$11, 0),
        MATCH(C25, 'Summary - Socioeconomic'!$C$1:$BX$1, 0)
      ),
      ""
    ),
    ""
  ),
  IF(
    Prototype_input!$C$6 = "Federal or Tribal Government",
    IF(
      B25 &lt;&gt; "",
      IFERROR(
        INDEX(
          'Summary - Objective'!$C$2:$AX$4,
          MATCH(Prototype_input!$C$38, 'Summary - Objective'!$B$2:$B$4, 0),
          MATCH(B25, 'Summary - Objective'!$C$1:$AX$1, 0)
        ),
        ""
      ),
      ""
    ),
    ""
  )
)</f>
        <v/>
      </c>
      <c r="G25" s="21" t="str">
        <f>IF(
  Prototype_input!$C$6 = "Federal or Tribal Government",
  IF(
    B25 &lt;&gt; "",
    IFERROR(
      INDEX(
        'Summary - Contract Type'!$C$2:$BX$6,
        MATCH(Prototype_input!$C$42, 'Summary - Contract Type'!$B$2:$B$6, 0),
        MATCH(B25, 'Summary - Contract Type'!$C$1:$BX$1, 0)
      ),
      ""
    ),
    ""
  ),
  ""
)</f>
        <v/>
      </c>
      <c r="H25" s="21" t="str">
        <f>IF(
  Prototype_input!$C$6 = "Federal or Tribal Government",
  IF(
    B25 &lt;&gt; "",
    IFERROR(
      INDEX(
        'Summary - Period of Performance'!$C$2:$AW$5,
        MATCH(Prototype_input!$C$46, 'Summary - Period of Performance'!$B$2:$B$5, 0),
        MATCH(B25, 'Summary - Period of Performance'!$C$1:$AW$1, 0)
      ),
      ""
    ),
    ""
  ),
  ""
)</f>
        <v/>
      </c>
      <c r="I25" s="21" t="str">
        <f>IF(
  Prototype_input!$C$6 = "Federal or Tribal Government",
  IF(
    B25 &lt;&gt; "",
    IFERROR(
      INDEX(
        'Summary - Socioeconomic'!$C$2:$BX$11,
        MATCH(Prototype_input!$C$50, 'Summary - Socioeconomic'!$B$2:$B$11, 0),
        MATCH(B25, 'Summary - Socioeconomic'!$C$1:$BX$1, 0)
      ),
      ""
    ),
    ""
  ),
  ""
)</f>
        <v/>
      </c>
      <c r="J25" s="21" t="str">
        <f>IF(
  Prototype_input!$C$6 = "Federal or Tribal Government",
  IF(
    B25 &lt;&gt; "",
    IFERROR(
      INDEX(
        'Summary - Estimated Dollar Valu'!$C$2:$AW$4,
        MATCH(Prototype_input!$C$54, 'Summary - Estimated Dollar Valu'!$B$2:$B$4, 0),
        MATCH(B25, 'Summary - Estimated Dollar Valu'!$C$1:$AW$1, 0)
      ),
      ""
    ),
    ""
  ),
  ""
)</f>
        <v/>
      </c>
      <c r="K25" s="21" t="str">
        <f>IF(AND(Prototype_input!$C$56&lt;&gt;"",J25&lt;&gt;""),Prototype_input!$C$58,"")</f>
        <v/>
      </c>
      <c r="L25" s="21" t="str">
        <f>IF(AND(Prototype_input!$C$60&lt;&gt;"",J25&lt;&gt;""),Prototype_input!$C$62,"")</f>
        <v/>
      </c>
      <c r="M25" s="21" t="str">
        <f>IF(AND(Prototype_input!$C$64&lt;&gt;"",J25&lt;&gt;""),Prototype_input!$C$66,"")</f>
        <v/>
      </c>
      <c r="N25" s="21" t="str">
        <f>IF(AND(Prototype_input!$C$68&lt;&gt;"",J25&lt;&gt;""),Prototype_input!$C$70,"")</f>
        <v/>
      </c>
      <c r="O25" s="21" t="str">
        <f>IF(N25&lt;&gt;"",_xlfn.XLOOKUP(Prototype_input!$E$22,'ITC Offerings Mapping'!$C$1:$C$1000,'ITC Offerings Mapping'!$B$1:$B$1000),"")</f>
        <v/>
      </c>
      <c r="Q25" s="21" t="str">
        <f t="array" ref="Q25">IF(Prototype_input!$C$6="Federal or Tribal Government",IF(O25&lt;&gt;"", INDEX('Scope Scoring'!$C$2:$BX$50, MATCH(O25, 'Scope Scoring'!$B$2:$B$50, 0), MATCH(B25, 'Scope Scoring'!$C$1:$BX$1, 0)),""),"")</f>
        <v/>
      </c>
      <c r="R25" s="21" t="str">
        <f t="shared" si="13"/>
        <v/>
      </c>
      <c r="S25" s="21" t="str">
        <f t="shared" si="14"/>
        <v/>
      </c>
      <c r="T25" s="21" t="str">
        <f t="shared" si="15"/>
        <v/>
      </c>
      <c r="U25" s="21" t="str">
        <f t="shared" ca="1" si="16"/>
        <v/>
      </c>
      <c r="W25" s="21" t="str">
        <f t="array" ref="W25">IF(Prototype_input!$C$6="Federal or Tribal Government",IF(O25&lt;&gt;"", INDEX('Summary - Level of Assistance -'!$C$2:$AV$7, MATCH(Prototype_input!$C$34, 'Summary - Level of Assistance -'!$B$2:$B$7, 0), MATCH(B25, 'Summary - Level of Assistance -'!$C$1:$AV$1, 0)),""),"")</f>
        <v/>
      </c>
      <c r="X25" s="21" t="str">
        <f t="shared" si="17"/>
        <v/>
      </c>
      <c r="Y25" s="21" t="str">
        <f t="shared" si="18"/>
        <v/>
      </c>
      <c r="AA25" s="21" t="str">
        <f t="array" ref="AA25">IF(Prototype_input!$C$6="Federal or Tribal Government",IF(O25&lt;&gt;"", INDEX('Summary - Objective - Tradeoff'!$C$2:$AV$4, MATCH(Prototype_input!$C$38, 'Summary - Objective - Tradeoff'!$B$2:$B$4, 0), MATCH(B25, 'Summary - Objective - Tradeoff'!$C$1:$AV$1, 0)),""),"")</f>
        <v/>
      </c>
      <c r="AB25" s="21" t="str">
        <f t="shared" si="19"/>
        <v/>
      </c>
      <c r="AC25" s="21" t="str">
        <f t="shared" si="20"/>
        <v/>
      </c>
      <c r="AE25" s="21" t="str">
        <f t="array" ref="AE25">IF(Prototype_input!$C$6="Federal or Tribal Government",IF(O25&lt;&gt;"", INDEX('Summary- PoP - Tradeoff'!$C$2:$AV$5, MATCH(Prototype_input!$C$46, 'Summary- PoP - Tradeoff'!$B$2:$B$5, 0), MATCH(B25, 'Summary- PoP - Tradeoff'!$C$1:$AV$1, 0)),""),"")</f>
        <v/>
      </c>
      <c r="AF25" s="21" t="str">
        <f t="shared" si="21"/>
        <v/>
      </c>
      <c r="AG25" s="21" t="str">
        <f t="shared" si="22"/>
        <v/>
      </c>
      <c r="AI25" s="21" t="str">
        <f t="array" ref="AI25">IF(Prototype_input!$C$6="Federal or Tribal Government",IF(O25&lt;&gt;"", INDEX('Summary - EDV - Tradeoff'!$C$2:$AV$4, MATCH(Prototype_input!$C$54, 'Summary - EDV - Tradeoff'!$B$2:$B$4, 0), MATCH(B25, 'Summary - EDV - Tradeoff'!$C$1:$AV$1, 0)),""),"")</f>
        <v/>
      </c>
      <c r="AJ25" s="21" t="str">
        <f t="shared" si="23"/>
        <v/>
      </c>
      <c r="AK25" s="21" t="str">
        <f t="shared" si="24"/>
        <v/>
      </c>
      <c r="AL25" s="21" t="str">
        <f t="shared" ca="1" si="25"/>
        <v/>
      </c>
    </row>
    <row r="26" spans="2:38" ht="12.75" x14ac:dyDescent="0.2">
      <c r="B26" s="21" t="str">
        <f ca="1">IFERROR(__xludf.DUMMYFUNCTION("IFNA(
  IF(
    Prototype_input!C30 = ""Federal or Tribal Government"",
    IF(
      AND(
        Prototype_input!E44 &lt;&gt; """",
        Prototype_input!D44 &lt;&gt; """",
        Prototype_input!D44 &lt;&gt; ""Please input"",
        Prototype_input!E44 &lt;&gt; ""Please i"&amp;"nput""
      ),
      TRANSPOSE(
        FILTER(
          'ITC Offerings Mapping'!$D$1:$BY$1,
          (INDEX('ITC Offerings Mapping'!$D$2:$BY$1000, MATCH(Prototype_input!E43, 'ITC Offerings Mapping'!$C$2:$C$1000, 0), 0) = IF(A26 &gt;= 8, ""X"", ""X"")) +
"&amp;"          (IF(A26 &lt; 8, INDEX('ITC Offerings Mapping'!$D$2:$BY$1000, MATCH(Prototype_input!E43,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6" s="21" t="str">
        <f ca="1">IFERROR(__xludf.DUMMYFUNCTION("IFNA(
  IF(
    Prototype_input!C30 = ""State or Local Government"",
    IF(
      AND(
        Prototype_input!E44 &lt;&gt; """",
        Prototype_input!D44 &lt;&gt; """",
        Prototype_input!D44 &lt;&gt; ""Please input"",
        Prototype_input!E44 &lt;&gt; ""Please inpu"&amp;"t""
      ),
      TRANSPOSE(
        FILTER(
          'ITC Offerings Mapping'!$D$1:$BY$1,
          (
            IF(
              A26 &gt;= 8,
              INDEX('ITC Offerings Mapping'!$D$2:$BY$1000, MATCH(Prototype_input!E43, 'ITC Offerings Mapping'!$"&amp;"C$2:$C$1000, 0), 0) = ""X"",
              (INDEX('ITC Offerings Mapping'!$D$2:$BY$1000, MATCH(Prototype_input!E43, 'ITC Offerings Mapping'!$C$2:$C$1000, 0), 0) = ""X"") +
              (INDEX('ITC Offerings Mapping'!$D$2:$BY$1000, MATCH(Prototype_input!E"&amp;"43,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6" s="21" t="str">
        <f>IF(
  Prototype_input!$C$6 = "State or Local Government",
  IF(
    C26 &lt;&gt; "",
    IFERROR(
      INDEX(
        'Summary - Acquisition Need'!$C$2:$AD$4,
        MATCH(Prototype_input!$C$30, 'Summary - Acquisition Need'!$B$2:$B$4, 0),
        MATCH(C26, 'Summary - Acquisition Need'!$C$1:$AD$1, 0)
      ),
      ""
    ),
    ""
  ),
  IF(
    Prototype_input!$C$6 = "Federal or Tribal Government",
    IF(
      B26 &lt;&gt; "",
      IFERROR(
        INDEX(
          'Summary - Place of Performance'!$C$2:$AW$14,
          MATCH(Prototype_input!$C$30, 'Summary - Place of Performance'!$B$2:$B$14, 0),
          MATCH(B26, 'Summary - Place of Performance'!$C$1:$AW$1, 0)
        ),
        ""
      ),
      ""
    ),
    ""
  )
)</f>
        <v/>
      </c>
      <c r="E26" s="21" t="str">
        <f>IF(
  Prototype_input!$C$6 = "State or Local Government",
  IF(
    C26 &lt;&gt; "",
    IFERROR(
      INDEX(
        'Summary - Contract Type'!$C$2:$BX$6,
        MATCH(Prototype_input!$C$34, 'Summary - Contract Type'!$B$2:$B$6, 0),
        MATCH(C26, 'Summary - Contract Type'!$C$1:$BX$1, 0)
      ),
      ""
    ),
    ""
  ),
  IF(
    Prototype_input!$C$6 = "Federal or Tribal Government",
    IF(
      B26 &lt;&gt; "",
      IFERROR(
        INDEX(
          'Summary - Level of Assistance'!$C$2:$AW$7,
          MATCH(Prototype_input!$C$34, 'Summary - Level of Assistance'!$B$2:$B$7, 0),
          MATCH(B26, 'Summary - Level of Assistance'!$C$1:$AW$1, 0)
        ),
        ""
      ),
      ""
    ),
    ""
  )
)</f>
        <v/>
      </c>
      <c r="F26" s="21" t="str">
        <f>IF(
  Prototype_input!$C$6 = "State or Local Government",
  IF(
    C26 &lt;&gt; "",
    IFERROR(
      INDEX(
        'Summary - Socioeconomic'!$C$2:$BX$11,
        MATCH(Prototype_input!$C$38, 'Summary - Socioeconomic'!$B$2:$B$11, 0),
        MATCH(C26, 'Summary - Socioeconomic'!$C$1:$BX$1, 0)
      ),
      ""
    ),
    ""
  ),
  IF(
    Prototype_input!$C$6 = "Federal or Tribal Government",
    IF(
      B26 &lt;&gt; "",
      IFERROR(
        INDEX(
          'Summary - Objective'!$C$2:$AX$4,
          MATCH(Prototype_input!$C$38, 'Summary - Objective'!$B$2:$B$4, 0),
          MATCH(B26, 'Summary - Objective'!$C$1:$AX$1, 0)
        ),
        ""
      ),
      ""
    ),
    ""
  )
)</f>
        <v/>
      </c>
      <c r="G26" s="21" t="str">
        <f>IF(
  Prototype_input!$C$6 = "Federal or Tribal Government",
  IF(
    B26 &lt;&gt; "",
    IFERROR(
      INDEX(
        'Summary - Contract Type'!$C$2:$BX$6,
        MATCH(Prototype_input!$C$42, 'Summary - Contract Type'!$B$2:$B$6, 0),
        MATCH(B26, 'Summary - Contract Type'!$C$1:$BX$1, 0)
      ),
      ""
    ),
    ""
  ),
  ""
)</f>
        <v/>
      </c>
      <c r="H26" s="21" t="str">
        <f>IF(
  Prototype_input!$C$6 = "Federal or Tribal Government",
  IF(
    B26 &lt;&gt; "",
    IFERROR(
      INDEX(
        'Summary - Period of Performance'!$C$2:$AW$5,
        MATCH(Prototype_input!$C$46, 'Summary - Period of Performance'!$B$2:$B$5, 0),
        MATCH(B26, 'Summary - Period of Performance'!$C$1:$AW$1, 0)
      ),
      ""
    ),
    ""
  ),
  ""
)</f>
        <v/>
      </c>
      <c r="I26" s="21" t="str">
        <f>IF(
  Prototype_input!$C$6 = "Federal or Tribal Government",
  IF(
    B26 &lt;&gt; "",
    IFERROR(
      INDEX(
        'Summary - Socioeconomic'!$C$2:$BX$11,
        MATCH(Prototype_input!$C$50, 'Summary - Socioeconomic'!$B$2:$B$11, 0),
        MATCH(B26, 'Summary - Socioeconomic'!$C$1:$BX$1, 0)
      ),
      ""
    ),
    ""
  ),
  ""
)</f>
        <v/>
      </c>
      <c r="J26" s="21" t="str">
        <f>IF(
  Prototype_input!$C$6 = "Federal or Tribal Government",
  IF(
    B26 &lt;&gt; "",
    IFERROR(
      INDEX(
        'Summary - Estimated Dollar Valu'!$C$2:$AW$4,
        MATCH(Prototype_input!$C$54, 'Summary - Estimated Dollar Valu'!$B$2:$B$4, 0),
        MATCH(B26, 'Summary - Estimated Dollar Valu'!$C$1:$AW$1, 0)
      ),
      ""
    ),
    ""
  ),
  ""
)</f>
        <v/>
      </c>
      <c r="K26" s="21" t="str">
        <f>IF(AND(Prototype_input!$C$56&lt;&gt;"",J26&lt;&gt;""),Prototype_input!$C$58,"")</f>
        <v/>
      </c>
      <c r="L26" s="21" t="str">
        <f>IF(AND(Prototype_input!$C$60&lt;&gt;"",J26&lt;&gt;""),Prototype_input!$C$62,"")</f>
        <v/>
      </c>
      <c r="M26" s="21" t="str">
        <f>IF(AND(Prototype_input!$C$64&lt;&gt;"",J26&lt;&gt;""),Prototype_input!$C$66,"")</f>
        <v/>
      </c>
      <c r="N26" s="21" t="str">
        <f>IF(AND(Prototype_input!$C$68&lt;&gt;"",J26&lt;&gt;""),Prototype_input!$C$70,"")</f>
        <v/>
      </c>
      <c r="O26" s="21" t="str">
        <f>IF(N26&lt;&gt;"",_xlfn.XLOOKUP(Prototype_input!$E$22,'ITC Offerings Mapping'!$C$1:$C$1000,'ITC Offerings Mapping'!$B$1:$B$1000),"")</f>
        <v/>
      </c>
      <c r="Q26" s="21" t="str">
        <f t="array" ref="Q26">IF(Prototype_input!$C$6="Federal or Tribal Government",IF(O26&lt;&gt;"", INDEX('Scope Scoring'!$C$2:$BX$50, MATCH(O26, 'Scope Scoring'!$B$2:$B$50, 0), MATCH(B26, 'Scope Scoring'!$C$1:$BX$1, 0)),""),"")</f>
        <v/>
      </c>
      <c r="R26" s="21" t="str">
        <f t="shared" si="13"/>
        <v/>
      </c>
      <c r="S26" s="21" t="str">
        <f t="shared" si="14"/>
        <v/>
      </c>
      <c r="T26" s="21" t="str">
        <f t="shared" si="15"/>
        <v/>
      </c>
      <c r="U26" s="21" t="str">
        <f t="shared" ca="1" si="16"/>
        <v/>
      </c>
      <c r="W26" s="21" t="str">
        <f t="array" ref="W26">IF(Prototype_input!$C$6="Federal or Tribal Government",IF(O26&lt;&gt;"", INDEX('Summary - Level of Assistance -'!$C$2:$AV$7, MATCH(Prototype_input!$C$34, 'Summary - Level of Assistance -'!$B$2:$B$7, 0), MATCH(B26, 'Summary - Level of Assistance -'!$C$1:$AV$1, 0)),""),"")</f>
        <v/>
      </c>
      <c r="X26" s="21" t="str">
        <f t="shared" si="17"/>
        <v/>
      </c>
      <c r="Y26" s="21" t="str">
        <f t="shared" si="18"/>
        <v/>
      </c>
      <c r="AA26" s="21" t="str">
        <f t="array" ref="AA26">IF(Prototype_input!$C$6="Federal or Tribal Government",IF(O26&lt;&gt;"", INDEX('Summary - Objective - Tradeoff'!$C$2:$AV$4, MATCH(Prototype_input!$C$38, 'Summary - Objective - Tradeoff'!$B$2:$B$4, 0), MATCH(B26, 'Summary - Objective - Tradeoff'!$C$1:$AV$1, 0)),""),"")</f>
        <v/>
      </c>
      <c r="AB26" s="21" t="str">
        <f t="shared" si="19"/>
        <v/>
      </c>
      <c r="AC26" s="21" t="str">
        <f t="shared" si="20"/>
        <v/>
      </c>
      <c r="AE26" s="21" t="str">
        <f t="array" ref="AE26">IF(Prototype_input!$C$6="Federal or Tribal Government",IF(O26&lt;&gt;"", INDEX('Summary- PoP - Tradeoff'!$C$2:$AV$5, MATCH(Prototype_input!$C$46, 'Summary- PoP - Tradeoff'!$B$2:$B$5, 0), MATCH(B26, 'Summary- PoP - Tradeoff'!$C$1:$AV$1, 0)),""),"")</f>
        <v/>
      </c>
      <c r="AF26" s="21" t="str">
        <f t="shared" si="21"/>
        <v/>
      </c>
      <c r="AG26" s="21" t="str">
        <f t="shared" si="22"/>
        <v/>
      </c>
      <c r="AI26" s="21" t="str">
        <f t="array" ref="AI26">IF(Prototype_input!$C$6="Federal or Tribal Government",IF(O26&lt;&gt;"", INDEX('Summary - EDV - Tradeoff'!$C$2:$AV$4, MATCH(Prototype_input!$C$54, 'Summary - EDV - Tradeoff'!$B$2:$B$4, 0), MATCH(B26, 'Summary - EDV - Tradeoff'!$C$1:$AV$1, 0)),""),"")</f>
        <v/>
      </c>
      <c r="AJ26" s="21" t="str">
        <f t="shared" si="23"/>
        <v/>
      </c>
      <c r="AK26" s="21" t="str">
        <f t="shared" si="24"/>
        <v/>
      </c>
      <c r="AL26" s="21" t="str">
        <f t="shared" ca="1" si="25"/>
        <v/>
      </c>
    </row>
    <row r="27" spans="2:38" ht="12.75" x14ac:dyDescent="0.2">
      <c r="B27" s="21" t="str">
        <f ca="1">IFERROR(__xludf.DUMMYFUNCTION("IFNA(
  IF(
    Prototype_input!C31 = ""Federal or Tribal Government"",
    IF(
      AND(
        Prototype_input!E45 &lt;&gt; """",
        Prototype_input!D45 &lt;&gt; """",
        Prototype_input!D45 &lt;&gt; ""Please input"",
        Prototype_input!E45 &lt;&gt; ""Please i"&amp;"nput""
      ),
      TRANSPOSE(
        FILTER(
          'ITC Offerings Mapping'!$D$1:$BY$1,
          (INDEX('ITC Offerings Mapping'!$D$2:$BY$1000, MATCH(Prototype_input!E44, 'ITC Offerings Mapping'!$C$2:$C$1000, 0), 0) = IF(A27 &gt;= 8, ""X"", ""X"")) +
"&amp;"          (IF(A27 &lt; 8, INDEX('ITC Offerings Mapping'!$D$2:$BY$1000, MATCH(Prototype_input!E44,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7" s="21" t="str">
        <f ca="1">IFERROR(__xludf.DUMMYFUNCTION("IFNA(
  IF(
    Prototype_input!C31 = ""State or Local Government"",
    IF(
      AND(
        Prototype_input!E45 &lt;&gt; """",
        Prototype_input!D45 &lt;&gt; """",
        Prototype_input!D45 &lt;&gt; ""Please input"",
        Prototype_input!E45 &lt;&gt; ""Please inpu"&amp;"t""
      ),
      TRANSPOSE(
        FILTER(
          'ITC Offerings Mapping'!$D$1:$BY$1,
          (
            IF(
              A27 &gt;= 8,
              INDEX('ITC Offerings Mapping'!$D$2:$BY$1000, MATCH(Prototype_input!E44, 'ITC Offerings Mapping'!$"&amp;"C$2:$C$1000, 0), 0) = ""X"",
              (INDEX('ITC Offerings Mapping'!$D$2:$BY$1000, MATCH(Prototype_input!E44, 'ITC Offerings Mapping'!$C$2:$C$1000, 0), 0) = ""X"") +
              (INDEX('ITC Offerings Mapping'!$D$2:$BY$1000, MATCH(Prototype_input!E"&amp;"44,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7" s="21" t="str">
        <f>IF(
  Prototype_input!$C$6 = "State or Local Government",
  IF(
    C27 &lt;&gt; "",
    IFERROR(
      INDEX(
        'Summary - Acquisition Need'!$C$2:$AD$4,
        MATCH(Prototype_input!$C$30, 'Summary - Acquisition Need'!$B$2:$B$4, 0),
        MATCH(C27, 'Summary - Acquisition Need'!$C$1:$AD$1, 0)
      ),
      ""
    ),
    ""
  ),
  IF(
    Prototype_input!$C$6 = "Federal or Tribal Government",
    IF(
      B27 &lt;&gt; "",
      IFERROR(
        INDEX(
          'Summary - Place of Performance'!$C$2:$AW$14,
          MATCH(Prototype_input!$C$30, 'Summary - Place of Performance'!$B$2:$B$14, 0),
          MATCH(B27, 'Summary - Place of Performance'!$C$1:$AW$1, 0)
        ),
        ""
      ),
      ""
    ),
    ""
  )
)</f>
        <v/>
      </c>
      <c r="E27" s="21" t="str">
        <f>IF(
  Prototype_input!$C$6 = "State or Local Government",
  IF(
    C27 &lt;&gt; "",
    IFERROR(
      INDEX(
        'Summary - Contract Type'!$C$2:$BX$6,
        MATCH(Prototype_input!$C$34, 'Summary - Contract Type'!$B$2:$B$6, 0),
        MATCH(C27, 'Summary - Contract Type'!$C$1:$BX$1, 0)
      ),
      ""
    ),
    ""
  ),
  IF(
    Prototype_input!$C$6 = "Federal or Tribal Government",
    IF(
      B27 &lt;&gt; "",
      IFERROR(
        INDEX(
          'Summary - Level of Assistance'!$C$2:$AW$7,
          MATCH(Prototype_input!$C$34, 'Summary - Level of Assistance'!$B$2:$B$7, 0),
          MATCH(B27, 'Summary - Level of Assistance'!$C$1:$AW$1, 0)
        ),
        ""
      ),
      ""
    ),
    ""
  )
)</f>
        <v/>
      </c>
      <c r="F27" s="21" t="str">
        <f>IF(
  Prototype_input!$C$6 = "State or Local Government",
  IF(
    C27 &lt;&gt; "",
    IFERROR(
      INDEX(
        'Summary - Socioeconomic'!$C$2:$BX$11,
        MATCH(Prototype_input!$C$38, 'Summary - Socioeconomic'!$B$2:$B$11, 0),
        MATCH(C27, 'Summary - Socioeconomic'!$C$1:$BX$1, 0)
      ),
      ""
    ),
    ""
  ),
  IF(
    Prototype_input!$C$6 = "Federal or Tribal Government",
    IF(
      B27 &lt;&gt; "",
      IFERROR(
        INDEX(
          'Summary - Objective'!$C$2:$AX$4,
          MATCH(Prototype_input!$C$38, 'Summary - Objective'!$B$2:$B$4, 0),
          MATCH(B27, 'Summary - Objective'!$C$1:$AX$1, 0)
        ),
        ""
      ),
      ""
    ),
    ""
  )
)</f>
        <v/>
      </c>
      <c r="G27" s="21" t="str">
        <f>IF(
  Prototype_input!$C$6 = "Federal or Tribal Government",
  IF(
    B27 &lt;&gt; "",
    IFERROR(
      INDEX(
        'Summary - Contract Type'!$C$2:$BX$6,
        MATCH(Prototype_input!$C$42, 'Summary - Contract Type'!$B$2:$B$6, 0),
        MATCH(B27, 'Summary - Contract Type'!$C$1:$BX$1, 0)
      ),
      ""
    ),
    ""
  ),
  ""
)</f>
        <v/>
      </c>
      <c r="H27" s="21" t="str">
        <f>IF(
  Prototype_input!$C$6 = "Federal or Tribal Government",
  IF(
    B27 &lt;&gt; "",
    IFERROR(
      INDEX(
        'Summary - Period of Performance'!$C$2:$AW$5,
        MATCH(Prototype_input!$C$46, 'Summary - Period of Performance'!$B$2:$B$5, 0),
        MATCH(B27, 'Summary - Period of Performance'!$C$1:$AW$1, 0)
      ),
      ""
    ),
    ""
  ),
  ""
)</f>
        <v/>
      </c>
      <c r="I27" s="21" t="str">
        <f>IF(
  Prototype_input!$C$6 = "Federal or Tribal Government",
  IF(
    B27 &lt;&gt; "",
    IFERROR(
      INDEX(
        'Summary - Socioeconomic'!$C$2:$BX$11,
        MATCH(Prototype_input!$C$50, 'Summary - Socioeconomic'!$B$2:$B$11, 0),
        MATCH(B27, 'Summary - Socioeconomic'!$C$1:$BX$1, 0)
      ),
      ""
    ),
    ""
  ),
  ""
)</f>
        <v/>
      </c>
      <c r="J27" s="21" t="str">
        <f>IF(
  Prototype_input!$C$6 = "Federal or Tribal Government",
  IF(
    B27 &lt;&gt; "",
    IFERROR(
      INDEX(
        'Summary - Estimated Dollar Valu'!$C$2:$AW$4,
        MATCH(Prototype_input!$C$54, 'Summary - Estimated Dollar Valu'!$B$2:$B$4, 0),
        MATCH(B27, 'Summary - Estimated Dollar Valu'!$C$1:$AW$1, 0)
      ),
      ""
    ),
    ""
  ),
  ""
)</f>
        <v/>
      </c>
      <c r="K27" s="21" t="str">
        <f>IF(AND(Prototype_input!$C$56&lt;&gt;"",J27&lt;&gt;""),Prototype_input!$C$58,"")</f>
        <v/>
      </c>
      <c r="L27" s="21" t="str">
        <f>IF(AND(Prototype_input!$C$60&lt;&gt;"",J27&lt;&gt;""),Prototype_input!$C$62,"")</f>
        <v/>
      </c>
      <c r="M27" s="21" t="str">
        <f>IF(AND(Prototype_input!$C$64&lt;&gt;"",J27&lt;&gt;""),Prototype_input!$C$66,"")</f>
        <v/>
      </c>
      <c r="N27" s="21" t="str">
        <f>IF(AND(Prototype_input!$C$68&lt;&gt;"",J27&lt;&gt;""),Prototype_input!$C$70,"")</f>
        <v/>
      </c>
      <c r="O27" s="21" t="str">
        <f>IF(N27&lt;&gt;"",_xlfn.XLOOKUP(Prototype_input!$E$22,'ITC Offerings Mapping'!$C$1:$C$1000,'ITC Offerings Mapping'!$B$1:$B$1000),"")</f>
        <v/>
      </c>
      <c r="Q27" s="21" t="str">
        <f t="array" ref="Q27">IF(Prototype_input!$C$6="Federal or Tribal Government",IF(O27&lt;&gt;"", INDEX('Scope Scoring'!$C$2:$BX$50, MATCH(O27, 'Scope Scoring'!$B$2:$B$50, 0), MATCH(B27, 'Scope Scoring'!$C$1:$BX$1, 0)),""),"")</f>
        <v/>
      </c>
      <c r="R27" s="21" t="str">
        <f t="shared" si="13"/>
        <v/>
      </c>
      <c r="S27" s="21" t="str">
        <f t="shared" si="14"/>
        <v/>
      </c>
      <c r="T27" s="21" t="str">
        <f t="shared" si="15"/>
        <v/>
      </c>
      <c r="U27" s="21" t="str">
        <f t="shared" ca="1" si="16"/>
        <v/>
      </c>
      <c r="W27" s="21" t="str">
        <f t="array" ref="W27">IF(Prototype_input!$C$6="Federal or Tribal Government",IF(O27&lt;&gt;"", INDEX('Summary - Level of Assistance -'!$C$2:$AV$7, MATCH(Prototype_input!$C$34, 'Summary - Level of Assistance -'!$B$2:$B$7, 0), MATCH(B27, 'Summary - Level of Assistance -'!$C$1:$AV$1, 0)),""),"")</f>
        <v/>
      </c>
      <c r="X27" s="21" t="str">
        <f t="shared" si="17"/>
        <v/>
      </c>
      <c r="Y27" s="21" t="str">
        <f t="shared" si="18"/>
        <v/>
      </c>
      <c r="AA27" s="21" t="str">
        <f t="array" ref="AA27">IF(Prototype_input!$C$6="Federal or Tribal Government",IF(O27&lt;&gt;"", INDEX('Summary - Objective - Tradeoff'!$C$2:$AV$4, MATCH(Prototype_input!$C$38, 'Summary - Objective - Tradeoff'!$B$2:$B$4, 0), MATCH(B27, 'Summary - Objective - Tradeoff'!$C$1:$AV$1, 0)),""),"")</f>
        <v/>
      </c>
      <c r="AB27" s="21" t="str">
        <f t="shared" si="19"/>
        <v/>
      </c>
      <c r="AC27" s="21" t="str">
        <f t="shared" si="20"/>
        <v/>
      </c>
      <c r="AE27" s="21" t="str">
        <f t="array" ref="AE27">IF(Prototype_input!$C$6="Federal or Tribal Government",IF(O27&lt;&gt;"", INDEX('Summary- PoP - Tradeoff'!$C$2:$AV$5, MATCH(Prototype_input!$C$46, 'Summary- PoP - Tradeoff'!$B$2:$B$5, 0), MATCH(B27, 'Summary- PoP - Tradeoff'!$C$1:$AV$1, 0)),""),"")</f>
        <v/>
      </c>
      <c r="AF27" s="21" t="str">
        <f t="shared" si="21"/>
        <v/>
      </c>
      <c r="AG27" s="21" t="str">
        <f t="shared" si="22"/>
        <v/>
      </c>
      <c r="AI27" s="21" t="str">
        <f t="array" ref="AI27">IF(Prototype_input!$C$6="Federal or Tribal Government",IF(O27&lt;&gt;"", INDEX('Summary - EDV - Tradeoff'!$C$2:$AV$4, MATCH(Prototype_input!$C$54, 'Summary - EDV - Tradeoff'!$B$2:$B$4, 0), MATCH(B27, 'Summary - EDV - Tradeoff'!$C$1:$AV$1, 0)),""),"")</f>
        <v/>
      </c>
      <c r="AJ27" s="21" t="str">
        <f t="shared" si="23"/>
        <v/>
      </c>
      <c r="AK27" s="21" t="str">
        <f t="shared" si="24"/>
        <v/>
      </c>
      <c r="AL27" s="21" t="str">
        <f t="shared" ca="1" si="25"/>
        <v/>
      </c>
    </row>
    <row r="28" spans="2:38" ht="12.75" x14ac:dyDescent="0.2">
      <c r="B28" s="21" t="str">
        <f ca="1">IFERROR(__xludf.DUMMYFUNCTION("IFNA(
  IF(
    Prototype_input!C32 = ""Federal or Tribal Government"",
    IF(
      AND(
        Prototype_input!E46 &lt;&gt; """",
        Prototype_input!D46 &lt;&gt; """",
        Prototype_input!D46 &lt;&gt; ""Please input"",
        Prototype_input!E46 &lt;&gt; ""Please i"&amp;"nput""
      ),
      TRANSPOSE(
        FILTER(
          'ITC Offerings Mapping'!$D$1:$BY$1,
          (INDEX('ITC Offerings Mapping'!$D$2:$BY$1000, MATCH(Prototype_input!E45, 'ITC Offerings Mapping'!$C$2:$C$1000, 0), 0) = IF(A28 &gt;= 8, ""X"", ""X"")) +
"&amp;"          (IF(A28 &lt; 8, INDEX('ITC Offerings Mapping'!$D$2:$BY$1000, MATCH(Prototype_input!E45,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8" s="21" t="str">
        <f ca="1">IFERROR(__xludf.DUMMYFUNCTION("IFNA(
  IF(
    Prototype_input!C32 = ""State or Local Government"",
    IF(
      AND(
        Prototype_input!E46 &lt;&gt; """",
        Prototype_input!D46 &lt;&gt; """",
        Prototype_input!D46 &lt;&gt; ""Please input"",
        Prototype_input!E46 &lt;&gt; ""Please inpu"&amp;"t""
      ),
      TRANSPOSE(
        FILTER(
          'ITC Offerings Mapping'!$D$1:$BY$1,
          (
            IF(
              A28 &gt;= 8,
              INDEX('ITC Offerings Mapping'!$D$2:$BY$1000, MATCH(Prototype_input!E45, 'ITC Offerings Mapping'!$"&amp;"C$2:$C$1000, 0), 0) = ""X"",
              (INDEX('ITC Offerings Mapping'!$D$2:$BY$1000, MATCH(Prototype_input!E45, 'ITC Offerings Mapping'!$C$2:$C$1000, 0), 0) = ""X"") +
              (INDEX('ITC Offerings Mapping'!$D$2:$BY$1000, MATCH(Prototype_input!E"&amp;"45,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8" s="21" t="str">
        <f>IF(
  Prototype_input!$C$6 = "State or Local Government",
  IF(
    C28 &lt;&gt; "",
    IFERROR(
      INDEX(
        'Summary - Acquisition Need'!$C$2:$AD$4,
        MATCH(Prototype_input!$C$30, 'Summary - Acquisition Need'!$B$2:$B$4, 0),
        MATCH(C28, 'Summary - Acquisition Need'!$C$1:$AD$1, 0)
      ),
      ""
    ),
    ""
  ),
  IF(
    Prototype_input!$C$6 = "Federal or Tribal Government",
    IF(
      B28 &lt;&gt; "",
      IFERROR(
        INDEX(
          'Summary - Place of Performance'!$C$2:$AW$14,
          MATCH(Prototype_input!$C$30, 'Summary - Place of Performance'!$B$2:$B$14, 0),
          MATCH(B28, 'Summary - Place of Performance'!$C$1:$AW$1, 0)
        ),
        ""
      ),
      ""
    ),
    ""
  )
)</f>
        <v/>
      </c>
      <c r="E28" s="21" t="str">
        <f>IF(
  Prototype_input!$C$6 = "State or Local Government",
  IF(
    C28 &lt;&gt; "",
    IFERROR(
      INDEX(
        'Summary - Contract Type'!$C$2:$BX$6,
        MATCH(Prototype_input!$C$34, 'Summary - Contract Type'!$B$2:$B$6, 0),
        MATCH(C28, 'Summary - Contract Type'!$C$1:$BX$1, 0)
      ),
      ""
    ),
    ""
  ),
  IF(
    Prototype_input!$C$6 = "Federal or Tribal Government",
    IF(
      B28 &lt;&gt; "",
      IFERROR(
        INDEX(
          'Summary - Level of Assistance'!$C$2:$AW$7,
          MATCH(Prototype_input!$C$34, 'Summary - Level of Assistance'!$B$2:$B$7, 0),
          MATCH(B28, 'Summary - Level of Assistance'!$C$1:$AW$1, 0)
        ),
        ""
      ),
      ""
    ),
    ""
  )
)</f>
        <v/>
      </c>
      <c r="F28" s="21" t="str">
        <f>IF(
  Prototype_input!$C$6 = "State or Local Government",
  IF(
    C28 &lt;&gt; "",
    IFERROR(
      INDEX(
        'Summary - Socioeconomic'!$C$2:$BX$11,
        MATCH(Prototype_input!$C$38, 'Summary - Socioeconomic'!$B$2:$B$11, 0),
        MATCH(C28, 'Summary - Socioeconomic'!$C$1:$BX$1, 0)
      ),
      ""
    ),
    ""
  ),
  IF(
    Prototype_input!$C$6 = "Federal or Tribal Government",
    IF(
      B28 &lt;&gt; "",
      IFERROR(
        INDEX(
          'Summary - Objective'!$C$2:$AX$4,
          MATCH(Prototype_input!$C$38, 'Summary - Objective'!$B$2:$B$4, 0),
          MATCH(B28, 'Summary - Objective'!$C$1:$AX$1, 0)
        ),
        ""
      ),
      ""
    ),
    ""
  )
)</f>
        <v/>
      </c>
      <c r="G28" s="21" t="str">
        <f>IF(
  Prototype_input!$C$6 = "Federal or Tribal Government",
  IF(
    B28 &lt;&gt; "",
    IFERROR(
      INDEX(
        'Summary - Contract Type'!$C$2:$BX$6,
        MATCH(Prototype_input!$C$42, 'Summary - Contract Type'!$B$2:$B$6, 0),
        MATCH(B28, 'Summary - Contract Type'!$C$1:$BX$1, 0)
      ),
      ""
    ),
    ""
  ),
  ""
)</f>
        <v/>
      </c>
      <c r="H28" s="21" t="str">
        <f>IF(
  Prototype_input!$C$6 = "Federal or Tribal Government",
  IF(
    B28 &lt;&gt; "",
    IFERROR(
      INDEX(
        'Summary - Period of Performance'!$C$2:$AW$5,
        MATCH(Prototype_input!$C$46, 'Summary - Period of Performance'!$B$2:$B$5, 0),
        MATCH(B28, 'Summary - Period of Performance'!$C$1:$AW$1, 0)
      ),
      ""
    ),
    ""
  ),
  ""
)</f>
        <v/>
      </c>
      <c r="I28" s="21" t="str">
        <f>IF(
  Prototype_input!$C$6 = "Federal or Tribal Government",
  IF(
    B28 &lt;&gt; "",
    IFERROR(
      INDEX(
        'Summary - Socioeconomic'!$C$2:$BX$11,
        MATCH(Prototype_input!$C$50, 'Summary - Socioeconomic'!$B$2:$B$11, 0),
        MATCH(B28, 'Summary - Socioeconomic'!$C$1:$BX$1, 0)
      ),
      ""
    ),
    ""
  ),
  ""
)</f>
        <v/>
      </c>
      <c r="J28" s="21" t="str">
        <f>IF(
  Prototype_input!$C$6 = "Federal or Tribal Government",
  IF(
    B28 &lt;&gt; "",
    IFERROR(
      INDEX(
        'Summary - Estimated Dollar Valu'!$C$2:$AW$4,
        MATCH(Prototype_input!$C$54, 'Summary - Estimated Dollar Valu'!$B$2:$B$4, 0),
        MATCH(B28, 'Summary - Estimated Dollar Valu'!$C$1:$AW$1, 0)
      ),
      ""
    ),
    ""
  ),
  ""
)</f>
        <v/>
      </c>
      <c r="K28" s="21" t="str">
        <f>IF(AND(Prototype_input!$C$56&lt;&gt;"",J28&lt;&gt;""),Prototype_input!$C$58,"")</f>
        <v/>
      </c>
      <c r="L28" s="21" t="str">
        <f>IF(AND(Prototype_input!$C$60&lt;&gt;"",J28&lt;&gt;""),Prototype_input!$C$62,"")</f>
        <v/>
      </c>
      <c r="M28" s="21" t="str">
        <f>IF(AND(Prototype_input!$C$64&lt;&gt;"",J28&lt;&gt;""),Prototype_input!$C$66,"")</f>
        <v/>
      </c>
      <c r="N28" s="21" t="str">
        <f>IF(AND(Prototype_input!$C$68&lt;&gt;"",J28&lt;&gt;""),Prototype_input!$C$70,"")</f>
        <v/>
      </c>
      <c r="O28" s="21" t="str">
        <f>IF(N28&lt;&gt;"",_xlfn.XLOOKUP(Prototype_input!$E$22,'ITC Offerings Mapping'!$C$1:$C$1000,'ITC Offerings Mapping'!$B$1:$B$1000),"")</f>
        <v/>
      </c>
      <c r="Q28" s="21" t="str">
        <f t="array" ref="Q28">IF(Prototype_input!$C$6="Federal or Tribal Government",IF(O28&lt;&gt;"", INDEX('Scope Scoring'!$C$2:$BX$50, MATCH(O28, 'Scope Scoring'!$B$2:$B$50, 0), MATCH(B28, 'Scope Scoring'!$C$1:$BX$1, 0)),""),"")</f>
        <v/>
      </c>
      <c r="R28" s="21" t="str">
        <f t="shared" si="13"/>
        <v/>
      </c>
      <c r="S28" s="21" t="str">
        <f t="shared" si="14"/>
        <v/>
      </c>
      <c r="T28" s="21" t="str">
        <f t="shared" si="15"/>
        <v/>
      </c>
      <c r="U28" s="21" t="str">
        <f t="shared" ca="1" si="16"/>
        <v/>
      </c>
      <c r="W28" s="21" t="str">
        <f t="array" ref="W28">IF(Prototype_input!$C$6="Federal or Tribal Government",IF(O28&lt;&gt;"", INDEX('Summary - Level of Assistance -'!$C$2:$AV$7, MATCH(Prototype_input!$C$34, 'Summary - Level of Assistance -'!$B$2:$B$7, 0), MATCH(B28, 'Summary - Level of Assistance -'!$C$1:$AV$1, 0)),""),"")</f>
        <v/>
      </c>
      <c r="X28" s="21" t="str">
        <f t="shared" si="17"/>
        <v/>
      </c>
      <c r="Y28" s="21" t="str">
        <f t="shared" si="18"/>
        <v/>
      </c>
      <c r="AA28" s="21" t="str">
        <f t="array" ref="AA28">IF(Prototype_input!$C$6="Federal or Tribal Government",IF(O28&lt;&gt;"", INDEX('Summary - Objective - Tradeoff'!$C$2:$AV$4, MATCH(Prototype_input!$C$38, 'Summary - Objective - Tradeoff'!$B$2:$B$4, 0), MATCH(B28, 'Summary - Objective - Tradeoff'!$C$1:$AV$1, 0)),""),"")</f>
        <v/>
      </c>
      <c r="AB28" s="21" t="str">
        <f t="shared" si="19"/>
        <v/>
      </c>
      <c r="AC28" s="21" t="str">
        <f t="shared" si="20"/>
        <v/>
      </c>
      <c r="AE28" s="21" t="str">
        <f t="array" ref="AE28">IF(Prototype_input!$C$6="Federal or Tribal Government",IF(O28&lt;&gt;"", INDEX('Summary- PoP - Tradeoff'!$C$2:$AV$5, MATCH(Prototype_input!$C$46, 'Summary- PoP - Tradeoff'!$B$2:$B$5, 0), MATCH(B28, 'Summary- PoP - Tradeoff'!$C$1:$AV$1, 0)),""),"")</f>
        <v/>
      </c>
      <c r="AF28" s="21" t="str">
        <f t="shared" si="21"/>
        <v/>
      </c>
      <c r="AG28" s="21" t="str">
        <f t="shared" si="22"/>
        <v/>
      </c>
      <c r="AI28" s="21" t="str">
        <f t="array" ref="AI28">IF(Prototype_input!$C$6="Federal or Tribal Government",IF(O28&lt;&gt;"", INDEX('Summary - EDV - Tradeoff'!$C$2:$AV$4, MATCH(Prototype_input!$C$54, 'Summary - EDV - Tradeoff'!$B$2:$B$4, 0), MATCH(B28, 'Summary - EDV - Tradeoff'!$C$1:$AV$1, 0)),""),"")</f>
        <v/>
      </c>
      <c r="AJ28" s="21" t="str">
        <f t="shared" si="23"/>
        <v/>
      </c>
      <c r="AK28" s="21" t="str">
        <f t="shared" si="24"/>
        <v/>
      </c>
      <c r="AL28" s="21" t="str">
        <f t="shared" ca="1" si="25"/>
        <v/>
      </c>
    </row>
    <row r="29" spans="2:38" ht="12.75" x14ac:dyDescent="0.2">
      <c r="B29" s="21" t="str">
        <f ca="1">IFERROR(__xludf.DUMMYFUNCTION("IFNA(
  IF(
    Prototype_input!C33 = ""Federal or Tribal Government"",
    IF(
      AND(
        Prototype_input!E47 &lt;&gt; """",
        Prototype_input!D47 &lt;&gt; """",
        Prototype_input!D47 &lt;&gt; ""Please input"",
        Prototype_input!E47 &lt;&gt; ""Please i"&amp;"nput""
      ),
      TRANSPOSE(
        FILTER(
          'ITC Offerings Mapping'!$D$1:$BY$1,
          (INDEX('ITC Offerings Mapping'!$D$2:$BY$1000, MATCH(Prototype_input!E46, 'ITC Offerings Mapping'!$C$2:$C$1000, 0), 0) = IF(A29 &gt;= 8, ""X"", ""X"")) +
"&amp;"          (IF(A29 &lt; 8, INDEX('ITC Offerings Mapping'!$D$2:$BY$1000, MATCH(Prototype_input!E46,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29" s="21" t="str">
        <f ca="1">IFERROR(__xludf.DUMMYFUNCTION("IFNA(
  IF(
    Prototype_input!C33 = ""State or Local Government"",
    IF(
      AND(
        Prototype_input!E47 &lt;&gt; """",
        Prototype_input!D47 &lt;&gt; """",
        Prototype_input!D47 &lt;&gt; ""Please input"",
        Prototype_input!E47 &lt;&gt; ""Please inpu"&amp;"t""
      ),
      TRANSPOSE(
        FILTER(
          'ITC Offerings Mapping'!$D$1:$BY$1,
          (
            IF(
              A29 &gt;= 8,
              INDEX('ITC Offerings Mapping'!$D$2:$BY$1000, MATCH(Prototype_input!E46, 'ITC Offerings Mapping'!$"&amp;"C$2:$C$1000, 0), 0) = ""X"",
              (INDEX('ITC Offerings Mapping'!$D$2:$BY$1000, MATCH(Prototype_input!E46, 'ITC Offerings Mapping'!$C$2:$C$1000, 0), 0) = ""X"") +
              (INDEX('ITC Offerings Mapping'!$D$2:$BY$1000, MATCH(Prototype_input!E"&amp;"46,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29" s="21" t="str">
        <f>IF(
  Prototype_input!$C$6 = "State or Local Government",
  IF(
    C29 &lt;&gt; "",
    IFERROR(
      INDEX(
        'Summary - Acquisition Need'!$C$2:$AD$4,
        MATCH(Prototype_input!$C$30, 'Summary - Acquisition Need'!$B$2:$B$4, 0),
        MATCH(C29, 'Summary - Acquisition Need'!$C$1:$AD$1, 0)
      ),
      ""
    ),
    ""
  ),
  IF(
    Prototype_input!$C$6 = "Federal or Tribal Government",
    IF(
      B29 &lt;&gt; "",
      IFERROR(
        INDEX(
          'Summary - Place of Performance'!$C$2:$AW$14,
          MATCH(Prototype_input!$C$30, 'Summary - Place of Performance'!$B$2:$B$14, 0),
          MATCH(B29, 'Summary - Place of Performance'!$C$1:$AW$1, 0)
        ),
        ""
      ),
      ""
    ),
    ""
  )
)</f>
        <v/>
      </c>
      <c r="E29" s="21" t="str">
        <f>IF(
  Prototype_input!$C$6 = "State or Local Government",
  IF(
    C29 &lt;&gt; "",
    IFERROR(
      INDEX(
        'Summary - Contract Type'!$C$2:$BX$6,
        MATCH(Prototype_input!$C$34, 'Summary - Contract Type'!$B$2:$B$6, 0),
        MATCH(C29, 'Summary - Contract Type'!$C$1:$BX$1, 0)
      ),
      ""
    ),
    ""
  ),
  IF(
    Prototype_input!$C$6 = "Federal or Tribal Government",
    IF(
      B29 &lt;&gt; "",
      IFERROR(
        INDEX(
          'Summary - Level of Assistance'!$C$2:$AW$7,
          MATCH(Prototype_input!$C$34, 'Summary - Level of Assistance'!$B$2:$B$7, 0),
          MATCH(B29, 'Summary - Level of Assistance'!$C$1:$AW$1, 0)
        ),
        ""
      ),
      ""
    ),
    ""
  )
)</f>
        <v/>
      </c>
      <c r="F29" s="21" t="str">
        <f>IF(
  Prototype_input!$C$6 = "State or Local Government",
  IF(
    C29 &lt;&gt; "",
    IFERROR(
      INDEX(
        'Summary - Socioeconomic'!$C$2:$BX$11,
        MATCH(Prototype_input!$C$38, 'Summary - Socioeconomic'!$B$2:$B$11, 0),
        MATCH(C29, 'Summary - Socioeconomic'!$C$1:$BX$1, 0)
      ),
      ""
    ),
    ""
  ),
  IF(
    Prototype_input!$C$6 = "Federal or Tribal Government",
    IF(
      B29 &lt;&gt; "",
      IFERROR(
        INDEX(
          'Summary - Objective'!$C$2:$AX$4,
          MATCH(Prototype_input!$C$38, 'Summary - Objective'!$B$2:$B$4, 0),
          MATCH(B29, 'Summary - Objective'!$C$1:$AX$1, 0)
        ),
        ""
      ),
      ""
    ),
    ""
  )
)</f>
        <v/>
      </c>
      <c r="G29" s="21" t="str">
        <f>IF(
  Prototype_input!$C$6 = "Federal or Tribal Government",
  IF(
    B29 &lt;&gt; "",
    IFERROR(
      INDEX(
        'Summary - Contract Type'!$C$2:$BX$6,
        MATCH(Prototype_input!$C$42, 'Summary - Contract Type'!$B$2:$B$6, 0),
        MATCH(B29, 'Summary - Contract Type'!$C$1:$BX$1, 0)
      ),
      ""
    ),
    ""
  ),
  ""
)</f>
        <v/>
      </c>
      <c r="H29" s="21" t="str">
        <f>IF(
  Prototype_input!$C$6 = "Federal or Tribal Government",
  IF(
    B29 &lt;&gt; "",
    IFERROR(
      INDEX(
        'Summary - Period of Performance'!$C$2:$AW$5,
        MATCH(Prototype_input!$C$46, 'Summary - Period of Performance'!$B$2:$B$5, 0),
        MATCH(B29, 'Summary - Period of Performance'!$C$1:$AW$1, 0)
      ),
      ""
    ),
    ""
  ),
  ""
)</f>
        <v/>
      </c>
      <c r="I29" s="21" t="str">
        <f>IF(
  Prototype_input!$C$6 = "Federal or Tribal Government",
  IF(
    B29 &lt;&gt; "",
    IFERROR(
      INDEX(
        'Summary - Socioeconomic'!$C$2:$BX$11,
        MATCH(Prototype_input!$C$50, 'Summary - Socioeconomic'!$B$2:$B$11, 0),
        MATCH(B29, 'Summary - Socioeconomic'!$C$1:$BX$1, 0)
      ),
      ""
    ),
    ""
  ),
  ""
)</f>
        <v/>
      </c>
      <c r="J29" s="21" t="str">
        <f>IF(
  Prototype_input!$C$6 = "Federal or Tribal Government",
  IF(
    B29 &lt;&gt; "",
    IFERROR(
      INDEX(
        'Summary - Estimated Dollar Valu'!$C$2:$AW$4,
        MATCH(Prototype_input!$C$54, 'Summary - Estimated Dollar Valu'!$B$2:$B$4, 0),
        MATCH(B29, 'Summary - Estimated Dollar Valu'!$C$1:$AW$1, 0)
      ),
      ""
    ),
    ""
  ),
  ""
)</f>
        <v/>
      </c>
      <c r="K29" s="21" t="str">
        <f>IF(AND(Prototype_input!$C$56&lt;&gt;"",J29&lt;&gt;""),Prototype_input!$C$58,"")</f>
        <v/>
      </c>
      <c r="L29" s="21" t="str">
        <f>IF(AND(Prototype_input!$C$60&lt;&gt;"",J29&lt;&gt;""),Prototype_input!$C$62,"")</f>
        <v/>
      </c>
      <c r="M29" s="21" t="str">
        <f>IF(AND(Prototype_input!$C$64&lt;&gt;"",J29&lt;&gt;""),Prototype_input!$C$66,"")</f>
        <v/>
      </c>
      <c r="N29" s="21" t="str">
        <f>IF(AND(Prototype_input!$C$68&lt;&gt;"",J29&lt;&gt;""),Prototype_input!$C$70,"")</f>
        <v/>
      </c>
      <c r="O29" s="21" t="str">
        <f>IF(N29&lt;&gt;"",_xlfn.XLOOKUP(Prototype_input!$E$22,'ITC Offerings Mapping'!$C$1:$C$1000,'ITC Offerings Mapping'!$B$1:$B$1000),"")</f>
        <v/>
      </c>
      <c r="Q29" s="21" t="str">
        <f t="array" ref="Q29">IF(Prototype_input!$C$6="Federal or Tribal Government",IF(O29&lt;&gt;"", INDEX('Scope Scoring'!$C$2:$BX$50, MATCH(O29, 'Scope Scoring'!$B$2:$B$50, 0), MATCH(B29, 'Scope Scoring'!$C$1:$BX$1, 0)),""),"")</f>
        <v/>
      </c>
      <c r="R29" s="21" t="str">
        <f t="shared" si="13"/>
        <v/>
      </c>
      <c r="S29" s="21" t="str">
        <f t="shared" si="14"/>
        <v/>
      </c>
      <c r="T29" s="21" t="str">
        <f t="shared" si="15"/>
        <v/>
      </c>
      <c r="U29" s="21" t="str">
        <f t="shared" ca="1" si="16"/>
        <v/>
      </c>
      <c r="W29" s="21" t="str">
        <f t="array" ref="W29">IF(Prototype_input!$C$6="Federal or Tribal Government",IF(O29&lt;&gt;"", INDEX('Summary - Level of Assistance -'!$C$2:$AV$7, MATCH(Prototype_input!$C$34, 'Summary - Level of Assistance -'!$B$2:$B$7, 0), MATCH(B29, 'Summary - Level of Assistance -'!$C$1:$AV$1, 0)),""),"")</f>
        <v/>
      </c>
      <c r="X29" s="21" t="str">
        <f t="shared" si="17"/>
        <v/>
      </c>
      <c r="Y29" s="21" t="str">
        <f t="shared" si="18"/>
        <v/>
      </c>
      <c r="AA29" s="21" t="str">
        <f t="array" ref="AA29">IF(Prototype_input!$C$6="Federal or Tribal Government",IF(O29&lt;&gt;"", INDEX('Summary - Objective - Tradeoff'!$C$2:$AV$4, MATCH(Prototype_input!$C$38, 'Summary - Objective - Tradeoff'!$B$2:$B$4, 0), MATCH(B29, 'Summary - Objective - Tradeoff'!$C$1:$AV$1, 0)),""),"")</f>
        <v/>
      </c>
      <c r="AB29" s="21" t="str">
        <f t="shared" si="19"/>
        <v/>
      </c>
      <c r="AC29" s="21" t="str">
        <f t="shared" si="20"/>
        <v/>
      </c>
      <c r="AE29" s="21" t="str">
        <f t="array" ref="AE29">IF(Prototype_input!$C$6="Federal or Tribal Government",IF(O29&lt;&gt;"", INDEX('Summary- PoP - Tradeoff'!$C$2:$AV$5, MATCH(Prototype_input!$C$46, 'Summary- PoP - Tradeoff'!$B$2:$B$5, 0), MATCH(B29, 'Summary- PoP - Tradeoff'!$C$1:$AV$1, 0)),""),"")</f>
        <v/>
      </c>
      <c r="AF29" s="21" t="str">
        <f t="shared" si="21"/>
        <v/>
      </c>
      <c r="AG29" s="21" t="str">
        <f t="shared" si="22"/>
        <v/>
      </c>
      <c r="AI29" s="21" t="str">
        <f t="array" ref="AI29">IF(Prototype_input!$C$6="Federal or Tribal Government",IF(O29&lt;&gt;"", INDEX('Summary - EDV - Tradeoff'!$C$2:$AV$4, MATCH(Prototype_input!$C$54, 'Summary - EDV - Tradeoff'!$B$2:$B$4, 0), MATCH(B29, 'Summary - EDV - Tradeoff'!$C$1:$AV$1, 0)),""),"")</f>
        <v/>
      </c>
      <c r="AJ29" s="21" t="str">
        <f t="shared" si="23"/>
        <v/>
      </c>
      <c r="AK29" s="21" t="str">
        <f t="shared" si="24"/>
        <v/>
      </c>
      <c r="AL29" s="21" t="str">
        <f t="shared" ca="1" si="25"/>
        <v/>
      </c>
    </row>
    <row r="30" spans="2:38" ht="12.75" x14ac:dyDescent="0.2">
      <c r="B30" s="21" t="str">
        <f ca="1">IFERROR(__xludf.DUMMYFUNCTION("IFNA(
  IF(
    Prototype_input!C34 = ""Federal or Tribal Government"",
    IF(
      AND(
        Prototype_input!E48 &lt;&gt; """",
        Prototype_input!D48 &lt;&gt; """",
        Prototype_input!D48 &lt;&gt; ""Please input"",
        Prototype_input!E48 &lt;&gt; ""Please i"&amp;"nput""
      ),
      TRANSPOSE(
        FILTER(
          'ITC Offerings Mapping'!$D$1:$BY$1,
          (INDEX('ITC Offerings Mapping'!$D$2:$BY$1000, MATCH(Prototype_input!E47, 'ITC Offerings Mapping'!$C$2:$C$1000, 0), 0) = IF(A30 &gt;= 8, ""X"", ""X"")) +
"&amp;"          (IF(A30 &lt; 8, INDEX('ITC Offerings Mapping'!$D$2:$BY$1000, MATCH(Prototype_input!E47,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0" s="21" t="str">
        <f ca="1">IFERROR(__xludf.DUMMYFUNCTION("IFNA(
  IF(
    Prototype_input!C34 = ""State or Local Government"",
    IF(
      AND(
        Prototype_input!E48 &lt;&gt; """",
        Prototype_input!D48 &lt;&gt; """",
        Prototype_input!D48 &lt;&gt; ""Please input"",
        Prototype_input!E48 &lt;&gt; ""Please inpu"&amp;"t""
      ),
      TRANSPOSE(
        FILTER(
          'ITC Offerings Mapping'!$D$1:$BY$1,
          (
            IF(
              A30 &gt;= 8,
              INDEX('ITC Offerings Mapping'!$D$2:$BY$1000, MATCH(Prototype_input!E47, 'ITC Offerings Mapping'!$"&amp;"C$2:$C$1000, 0), 0) = ""X"",
              (INDEX('ITC Offerings Mapping'!$D$2:$BY$1000, MATCH(Prototype_input!E47, 'ITC Offerings Mapping'!$C$2:$C$1000, 0), 0) = ""X"") +
              (INDEX('ITC Offerings Mapping'!$D$2:$BY$1000, MATCH(Prototype_input!E"&amp;"47,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0" s="21" t="str">
        <f>IF(
  Prototype_input!$C$6 = "State or Local Government",
  IF(
    C30 &lt;&gt; "",
    IFERROR(
      INDEX(
        'Summary - Acquisition Need'!$C$2:$AD$4,
        MATCH(Prototype_input!$C$30, 'Summary - Acquisition Need'!$B$2:$B$4, 0),
        MATCH(C30, 'Summary - Acquisition Need'!$C$1:$AD$1, 0)
      ),
      ""
    ),
    ""
  ),
  IF(
    Prototype_input!$C$6 = "Federal or Tribal Government",
    IF(
      B30 &lt;&gt; "",
      IFERROR(
        INDEX(
          'Summary - Place of Performance'!$C$2:$AW$14,
          MATCH(Prototype_input!$C$30, 'Summary - Place of Performance'!$B$2:$B$14, 0),
          MATCH(B30, 'Summary - Place of Performance'!$C$1:$AW$1, 0)
        ),
        ""
      ),
      ""
    ),
    ""
  )
)</f>
        <v/>
      </c>
      <c r="E30" s="21" t="str">
        <f>IF(
  Prototype_input!$C$6 = "State or Local Government",
  IF(
    C30 &lt;&gt; "",
    IFERROR(
      INDEX(
        'Summary - Contract Type'!$C$2:$BX$6,
        MATCH(Prototype_input!$C$34, 'Summary - Contract Type'!$B$2:$B$6, 0),
        MATCH(C30, 'Summary - Contract Type'!$C$1:$BX$1, 0)
      ),
      ""
    ),
    ""
  ),
  IF(
    Prototype_input!$C$6 = "Federal or Tribal Government",
    IF(
      B30 &lt;&gt; "",
      IFERROR(
        INDEX(
          'Summary - Level of Assistance'!$C$2:$AW$7,
          MATCH(Prototype_input!$C$34, 'Summary - Level of Assistance'!$B$2:$B$7, 0),
          MATCH(B30, 'Summary - Level of Assistance'!$C$1:$AW$1, 0)
        ),
        ""
      ),
      ""
    ),
    ""
  )
)</f>
        <v/>
      </c>
      <c r="F30" s="21" t="str">
        <f>IF(
  Prototype_input!$C$6 = "State or Local Government",
  IF(
    C30 &lt;&gt; "",
    IFERROR(
      INDEX(
        'Summary - Socioeconomic'!$C$2:$BX$11,
        MATCH(Prototype_input!$C$38, 'Summary - Socioeconomic'!$B$2:$B$11, 0),
        MATCH(C30, 'Summary - Socioeconomic'!$C$1:$BX$1, 0)
      ),
      ""
    ),
    ""
  ),
  IF(
    Prototype_input!$C$6 = "Federal or Tribal Government",
    IF(
      B30 &lt;&gt; "",
      IFERROR(
        INDEX(
          'Summary - Objective'!$C$2:$AX$4,
          MATCH(Prototype_input!$C$38, 'Summary - Objective'!$B$2:$B$4, 0),
          MATCH(B30, 'Summary - Objective'!$C$1:$AX$1, 0)
        ),
        ""
      ),
      ""
    ),
    ""
  )
)</f>
        <v/>
      </c>
      <c r="G30" s="21" t="str">
        <f>IF(
  Prototype_input!$C$6 = "Federal or Tribal Government",
  IF(
    B30 &lt;&gt; "",
    IFERROR(
      INDEX(
        'Summary - Contract Type'!$C$2:$BX$6,
        MATCH(Prototype_input!$C$42, 'Summary - Contract Type'!$B$2:$B$6, 0),
        MATCH(B30, 'Summary - Contract Type'!$C$1:$BX$1, 0)
      ),
      ""
    ),
    ""
  ),
  ""
)</f>
        <v/>
      </c>
      <c r="H30" s="21" t="str">
        <f>IF(
  Prototype_input!$C$6 = "Federal or Tribal Government",
  IF(
    B30 &lt;&gt; "",
    IFERROR(
      INDEX(
        'Summary - Period of Performance'!$C$2:$AW$5,
        MATCH(Prototype_input!$C$46, 'Summary - Period of Performance'!$B$2:$B$5, 0),
        MATCH(B30, 'Summary - Period of Performance'!$C$1:$AW$1, 0)
      ),
      ""
    ),
    ""
  ),
  ""
)</f>
        <v/>
      </c>
      <c r="I30" s="21" t="str">
        <f>IF(
  Prototype_input!$C$6 = "Federal or Tribal Government",
  IF(
    B30 &lt;&gt; "",
    IFERROR(
      INDEX(
        'Summary - Socioeconomic'!$C$2:$BX$11,
        MATCH(Prototype_input!$C$50, 'Summary - Socioeconomic'!$B$2:$B$11, 0),
        MATCH(B30, 'Summary - Socioeconomic'!$C$1:$BX$1, 0)
      ),
      ""
    ),
    ""
  ),
  ""
)</f>
        <v/>
      </c>
      <c r="J30" s="21" t="str">
        <f>IF(
  Prototype_input!$C$6 = "Federal or Tribal Government",
  IF(
    B30 &lt;&gt; "",
    IFERROR(
      INDEX(
        'Summary - Estimated Dollar Valu'!$C$2:$AW$4,
        MATCH(Prototype_input!$C$54, 'Summary - Estimated Dollar Valu'!$B$2:$B$4, 0),
        MATCH(B30, 'Summary - Estimated Dollar Valu'!$C$1:$AW$1, 0)
      ),
      ""
    ),
    ""
  ),
  ""
)</f>
        <v/>
      </c>
      <c r="K30" s="21" t="str">
        <f>IF(AND(Prototype_input!$C$56&lt;&gt;"",J30&lt;&gt;""),Prototype_input!$C$58,"")</f>
        <v/>
      </c>
      <c r="L30" s="21" t="str">
        <f>IF(AND(Prototype_input!$C$60&lt;&gt;"",J30&lt;&gt;""),Prototype_input!$C$62,"")</f>
        <v/>
      </c>
      <c r="M30" s="21" t="str">
        <f>IF(AND(Prototype_input!$C$64&lt;&gt;"",J30&lt;&gt;""),Prototype_input!$C$66,"")</f>
        <v/>
      </c>
      <c r="N30" s="21" t="str">
        <f>IF(AND(Prototype_input!$C$68&lt;&gt;"",J30&lt;&gt;""),Prototype_input!$C$70,"")</f>
        <v/>
      </c>
      <c r="O30" s="21" t="str">
        <f>IF(N30&lt;&gt;"",_xlfn.XLOOKUP(Prototype_input!$E$22,'ITC Offerings Mapping'!$C$1:$C$1000,'ITC Offerings Mapping'!$B$1:$B$1000),"")</f>
        <v/>
      </c>
      <c r="Q30" s="21" t="str">
        <f t="array" ref="Q30">IF(Prototype_input!$C$6="Federal or Tribal Government",IF(O30&lt;&gt;"", INDEX('Scope Scoring'!$C$2:$BX$50, MATCH(O30, 'Scope Scoring'!$B$2:$B$50, 0), MATCH(B30, 'Scope Scoring'!$C$1:$BX$1, 0)),""),"")</f>
        <v/>
      </c>
      <c r="R30" s="21" t="str">
        <f t="shared" si="13"/>
        <v/>
      </c>
      <c r="S30" s="21" t="str">
        <f t="shared" si="14"/>
        <v/>
      </c>
      <c r="T30" s="21" t="str">
        <f t="shared" si="15"/>
        <v/>
      </c>
      <c r="U30" s="21" t="str">
        <f t="shared" ca="1" si="16"/>
        <v/>
      </c>
      <c r="W30" s="21" t="str">
        <f t="array" ref="W30">IF(Prototype_input!$C$6="Federal or Tribal Government",IF(O30&lt;&gt;"", INDEX('Summary - Level of Assistance -'!$C$2:$AV$7, MATCH(Prototype_input!$C$34, 'Summary - Level of Assistance -'!$B$2:$B$7, 0), MATCH(B30, 'Summary - Level of Assistance -'!$C$1:$AV$1, 0)),""),"")</f>
        <v/>
      </c>
      <c r="X30" s="21" t="str">
        <f t="shared" si="17"/>
        <v/>
      </c>
      <c r="Y30" s="21" t="str">
        <f t="shared" si="18"/>
        <v/>
      </c>
      <c r="AA30" s="21" t="str">
        <f t="array" ref="AA30">IF(Prototype_input!$C$6="Federal or Tribal Government",IF(O30&lt;&gt;"", INDEX('Summary - Objective - Tradeoff'!$C$2:$AV$4, MATCH(Prototype_input!$C$38, 'Summary - Objective - Tradeoff'!$B$2:$B$4, 0), MATCH(B30, 'Summary - Objective - Tradeoff'!$C$1:$AV$1, 0)),""),"")</f>
        <v/>
      </c>
      <c r="AB30" s="21" t="str">
        <f t="shared" si="19"/>
        <v/>
      </c>
      <c r="AC30" s="21" t="str">
        <f t="shared" si="20"/>
        <v/>
      </c>
      <c r="AE30" s="21" t="str">
        <f t="array" ref="AE30">IF(Prototype_input!$C$6="Federal or Tribal Government",IF(O30&lt;&gt;"", INDEX('Summary- PoP - Tradeoff'!$C$2:$AV$5, MATCH(Prototype_input!$C$46, 'Summary- PoP - Tradeoff'!$B$2:$B$5, 0), MATCH(B30, 'Summary- PoP - Tradeoff'!$C$1:$AV$1, 0)),""),"")</f>
        <v/>
      </c>
      <c r="AF30" s="21" t="str">
        <f t="shared" si="21"/>
        <v/>
      </c>
      <c r="AG30" s="21" t="str">
        <f t="shared" si="22"/>
        <v/>
      </c>
      <c r="AI30" s="21" t="str">
        <f t="array" ref="AI30">IF(Prototype_input!$C$6="Federal or Tribal Government",IF(O30&lt;&gt;"", INDEX('Summary - EDV - Tradeoff'!$C$2:$AV$4, MATCH(Prototype_input!$C$54, 'Summary - EDV - Tradeoff'!$B$2:$B$4, 0), MATCH(B30, 'Summary - EDV - Tradeoff'!$C$1:$AV$1, 0)),""),"")</f>
        <v/>
      </c>
      <c r="AJ30" s="21" t="str">
        <f t="shared" si="23"/>
        <v/>
      </c>
      <c r="AK30" s="21" t="str">
        <f t="shared" si="24"/>
        <v/>
      </c>
      <c r="AL30" s="21" t="str">
        <f t="shared" ca="1" si="25"/>
        <v/>
      </c>
    </row>
    <row r="31" spans="2:38" ht="12.75" x14ac:dyDescent="0.2">
      <c r="B31" s="21" t="str">
        <f ca="1">IFERROR(__xludf.DUMMYFUNCTION("IFNA(
  IF(
    Prototype_input!C35 = ""Federal or Tribal Government"",
    IF(
      AND(
        Prototype_input!E49 &lt;&gt; """",
        Prototype_input!D49 &lt;&gt; """",
        Prototype_input!D49 &lt;&gt; ""Please input"",
        Prototype_input!E49 &lt;&gt; ""Please i"&amp;"nput""
      ),
      TRANSPOSE(
        FILTER(
          'ITC Offerings Mapping'!$D$1:$BY$1,
          (INDEX('ITC Offerings Mapping'!$D$2:$BY$1000, MATCH(Prototype_input!E48, 'ITC Offerings Mapping'!$C$2:$C$1000, 0), 0) = IF(A31 &gt;= 8, ""X"", ""X"")) +
"&amp;"          (IF(A31 &lt; 8, INDEX('ITC Offerings Mapping'!$D$2:$BY$1000, MATCH(Prototype_input!E48,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1" s="21" t="str">
        <f ca="1">IFERROR(__xludf.DUMMYFUNCTION("IFNA(
  IF(
    Prototype_input!C35 = ""State or Local Government"",
    IF(
      AND(
        Prototype_input!E49 &lt;&gt; """",
        Prototype_input!D49 &lt;&gt; """",
        Prototype_input!D49 &lt;&gt; ""Please input"",
        Prototype_input!E49 &lt;&gt; ""Please inpu"&amp;"t""
      ),
      TRANSPOSE(
        FILTER(
          'ITC Offerings Mapping'!$D$1:$BY$1,
          (
            IF(
              A31 &gt;= 8,
              INDEX('ITC Offerings Mapping'!$D$2:$BY$1000, MATCH(Prototype_input!E48, 'ITC Offerings Mapping'!$"&amp;"C$2:$C$1000, 0), 0) = ""X"",
              (INDEX('ITC Offerings Mapping'!$D$2:$BY$1000, MATCH(Prototype_input!E48, 'ITC Offerings Mapping'!$C$2:$C$1000, 0), 0) = ""X"") +
              (INDEX('ITC Offerings Mapping'!$D$2:$BY$1000, MATCH(Prototype_input!E"&amp;"48,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1" s="21" t="str">
        <f>IF(
  Prototype_input!$C$6 = "State or Local Government",
  IF(
    C31 &lt;&gt; "",
    IFERROR(
      INDEX(
        'Summary - Acquisition Need'!$C$2:$AD$4,
        MATCH(Prototype_input!$C$30, 'Summary - Acquisition Need'!$B$2:$B$4, 0),
        MATCH(C31, 'Summary - Acquisition Need'!$C$1:$AD$1, 0)
      ),
      ""
    ),
    ""
  ),
  IF(
    Prototype_input!$C$6 = "Federal or Tribal Government",
    IF(
      B31 &lt;&gt; "",
      IFERROR(
        INDEX(
          'Summary - Place of Performance'!$C$2:$AW$14,
          MATCH(Prototype_input!$C$30, 'Summary - Place of Performance'!$B$2:$B$14, 0),
          MATCH(B31, 'Summary - Place of Performance'!$C$1:$AW$1, 0)
        ),
        ""
      ),
      ""
    ),
    ""
  )
)</f>
        <v/>
      </c>
      <c r="E31" s="21" t="str">
        <f>IF(
  Prototype_input!$C$6 = "State or Local Government",
  IF(
    C31 &lt;&gt; "",
    IFERROR(
      INDEX(
        'Summary - Contract Type'!$C$2:$BX$6,
        MATCH(Prototype_input!$C$34, 'Summary - Contract Type'!$B$2:$B$6, 0),
        MATCH(C31, 'Summary - Contract Type'!$C$1:$BX$1, 0)
      ),
      ""
    ),
    ""
  ),
  IF(
    Prototype_input!$C$6 = "Federal or Tribal Government",
    IF(
      B31 &lt;&gt; "",
      IFERROR(
        INDEX(
          'Summary - Level of Assistance'!$C$2:$AW$7,
          MATCH(Prototype_input!$C$34, 'Summary - Level of Assistance'!$B$2:$B$7, 0),
          MATCH(B31, 'Summary - Level of Assistance'!$C$1:$AW$1, 0)
        ),
        ""
      ),
      ""
    ),
    ""
  )
)</f>
        <v/>
      </c>
      <c r="F31" s="21" t="str">
        <f>IF(
  Prototype_input!$C$6 = "State or Local Government",
  IF(
    C31 &lt;&gt; "",
    IFERROR(
      INDEX(
        'Summary - Socioeconomic'!$C$2:$BX$11,
        MATCH(Prototype_input!$C$38, 'Summary - Socioeconomic'!$B$2:$B$11, 0),
        MATCH(C31, 'Summary - Socioeconomic'!$C$1:$BX$1, 0)
      ),
      ""
    ),
    ""
  ),
  IF(
    Prototype_input!$C$6 = "Federal or Tribal Government",
    IF(
      B31 &lt;&gt; "",
      IFERROR(
        INDEX(
          'Summary - Objective'!$C$2:$AX$4,
          MATCH(Prototype_input!$C$38, 'Summary - Objective'!$B$2:$B$4, 0),
          MATCH(B31, 'Summary - Objective'!$C$1:$AX$1, 0)
        ),
        ""
      ),
      ""
    ),
    ""
  )
)</f>
        <v/>
      </c>
      <c r="G31" s="21" t="str">
        <f>IF(
  Prototype_input!$C$6 = "Federal or Tribal Government",
  IF(
    B31 &lt;&gt; "",
    IFERROR(
      INDEX(
        'Summary - Contract Type'!$C$2:$BX$6,
        MATCH(Prototype_input!$C$42, 'Summary - Contract Type'!$B$2:$B$6, 0),
        MATCH(B31, 'Summary - Contract Type'!$C$1:$BX$1, 0)
      ),
      ""
    ),
    ""
  ),
  ""
)</f>
        <v/>
      </c>
      <c r="H31" s="21" t="str">
        <f>IF(
  Prototype_input!$C$6 = "Federal or Tribal Government",
  IF(
    B31 &lt;&gt; "",
    IFERROR(
      INDEX(
        'Summary - Period of Performance'!$C$2:$AW$5,
        MATCH(Prototype_input!$C$46, 'Summary - Period of Performance'!$B$2:$B$5, 0),
        MATCH(B31, 'Summary - Period of Performance'!$C$1:$AW$1, 0)
      ),
      ""
    ),
    ""
  ),
  ""
)</f>
        <v/>
      </c>
      <c r="I31" s="21" t="str">
        <f>IF(
  Prototype_input!$C$6 = "Federal or Tribal Government",
  IF(
    B31 &lt;&gt; "",
    IFERROR(
      INDEX(
        'Summary - Socioeconomic'!$C$2:$BX$11,
        MATCH(Prototype_input!$C$50, 'Summary - Socioeconomic'!$B$2:$B$11, 0),
        MATCH(B31, 'Summary - Socioeconomic'!$C$1:$BX$1, 0)
      ),
      ""
    ),
    ""
  ),
  ""
)</f>
        <v/>
      </c>
      <c r="J31" s="21" t="str">
        <f>IF(
  Prototype_input!$C$6 = "Federal or Tribal Government",
  IF(
    B31 &lt;&gt; "",
    IFERROR(
      INDEX(
        'Summary - Estimated Dollar Valu'!$C$2:$AW$4,
        MATCH(Prototype_input!$C$54, 'Summary - Estimated Dollar Valu'!$B$2:$B$4, 0),
        MATCH(B31, 'Summary - Estimated Dollar Valu'!$C$1:$AW$1, 0)
      ),
      ""
    ),
    ""
  ),
  ""
)</f>
        <v/>
      </c>
      <c r="K31" s="21" t="str">
        <f>IF(AND(Prototype_input!$C$56&lt;&gt;"",J31&lt;&gt;""),Prototype_input!$C$58,"")</f>
        <v/>
      </c>
      <c r="L31" s="21" t="str">
        <f>IF(AND(Prototype_input!$C$60&lt;&gt;"",J31&lt;&gt;""),Prototype_input!$C$62,"")</f>
        <v/>
      </c>
      <c r="M31" s="21" t="str">
        <f>IF(AND(Prototype_input!$C$64&lt;&gt;"",J31&lt;&gt;""),Prototype_input!$C$66,"")</f>
        <v/>
      </c>
      <c r="N31" s="21" t="str">
        <f>IF(AND(Prototype_input!$C$68&lt;&gt;"",J31&lt;&gt;""),Prototype_input!$C$70,"")</f>
        <v/>
      </c>
      <c r="O31" s="21" t="str">
        <f>IF(N31&lt;&gt;"",_xlfn.XLOOKUP(Prototype_input!$E$22,'ITC Offerings Mapping'!$C$1:$C$1000,'ITC Offerings Mapping'!$B$1:$B$1000),"")</f>
        <v/>
      </c>
      <c r="Q31" s="21" t="str">
        <f t="array" ref="Q31">IF(Prototype_input!$C$6="Federal or Tribal Government",IF(O31&lt;&gt;"", INDEX('Scope Scoring'!$C$2:$BX$50, MATCH(O31, 'Scope Scoring'!$B$2:$B$50, 0), MATCH(B31, 'Scope Scoring'!$C$1:$BX$1, 0)),""),"")</f>
        <v/>
      </c>
      <c r="R31" s="21" t="str">
        <f t="shared" si="13"/>
        <v/>
      </c>
      <c r="S31" s="21" t="str">
        <f t="shared" si="14"/>
        <v/>
      </c>
      <c r="T31" s="21" t="str">
        <f t="shared" si="15"/>
        <v/>
      </c>
      <c r="U31" s="21" t="str">
        <f t="shared" ca="1" si="16"/>
        <v/>
      </c>
      <c r="W31" s="21" t="str">
        <f t="array" ref="W31">IF(Prototype_input!$C$6="Federal or Tribal Government",IF(O31&lt;&gt;"", INDEX('Summary - Level of Assistance -'!$C$2:$AV$7, MATCH(Prototype_input!$C$34, 'Summary - Level of Assistance -'!$B$2:$B$7, 0), MATCH(B31, 'Summary - Level of Assistance -'!$C$1:$AV$1, 0)),""),"")</f>
        <v/>
      </c>
      <c r="X31" s="21" t="str">
        <f t="shared" si="17"/>
        <v/>
      </c>
      <c r="Y31" s="21" t="str">
        <f t="shared" si="18"/>
        <v/>
      </c>
      <c r="AA31" s="21" t="str">
        <f t="array" ref="AA31">IF(Prototype_input!$C$6="Federal or Tribal Government",IF(O31&lt;&gt;"", INDEX('Summary - Objective - Tradeoff'!$C$2:$AV$4, MATCH(Prototype_input!$C$38, 'Summary - Objective - Tradeoff'!$B$2:$B$4, 0), MATCH(B31, 'Summary - Objective - Tradeoff'!$C$1:$AV$1, 0)),""),"")</f>
        <v/>
      </c>
      <c r="AB31" s="21" t="str">
        <f t="shared" si="19"/>
        <v/>
      </c>
      <c r="AC31" s="21" t="str">
        <f t="shared" si="20"/>
        <v/>
      </c>
      <c r="AE31" s="21" t="str">
        <f t="array" ref="AE31">IF(Prototype_input!$C$6="Federal or Tribal Government",IF(O31&lt;&gt;"", INDEX('Summary- PoP - Tradeoff'!$C$2:$AV$5, MATCH(Prototype_input!$C$46, 'Summary- PoP - Tradeoff'!$B$2:$B$5, 0), MATCH(B31, 'Summary- PoP - Tradeoff'!$C$1:$AV$1, 0)),""),"")</f>
        <v/>
      </c>
      <c r="AF31" s="21" t="str">
        <f t="shared" si="21"/>
        <v/>
      </c>
      <c r="AG31" s="21" t="str">
        <f t="shared" si="22"/>
        <v/>
      </c>
      <c r="AI31" s="21" t="str">
        <f t="array" ref="AI31">IF(Prototype_input!$C$6="Federal or Tribal Government",IF(O31&lt;&gt;"", INDEX('Summary - EDV - Tradeoff'!$C$2:$AV$4, MATCH(Prototype_input!$C$54, 'Summary - EDV - Tradeoff'!$B$2:$B$4, 0), MATCH(B31, 'Summary - EDV - Tradeoff'!$C$1:$AV$1, 0)),""),"")</f>
        <v/>
      </c>
      <c r="AJ31" s="21" t="str">
        <f t="shared" si="23"/>
        <v/>
      </c>
      <c r="AK31" s="21" t="str">
        <f t="shared" si="24"/>
        <v/>
      </c>
      <c r="AL31" s="21" t="str">
        <f t="shared" ca="1" si="25"/>
        <v/>
      </c>
    </row>
    <row r="32" spans="2:38" ht="12.75" x14ac:dyDescent="0.2">
      <c r="B32" s="21" t="str">
        <f ca="1">IFERROR(__xludf.DUMMYFUNCTION("IFNA(
  IF(
    Prototype_input!C36 = ""Federal or Tribal Government"",
    IF(
      AND(
        Prototype_input!E50 &lt;&gt; """",
        Prototype_input!D50 &lt;&gt; """",
        Prototype_input!D50 &lt;&gt; ""Please input"",
        Prototype_input!E50 &lt;&gt; ""Please i"&amp;"nput""
      ),
      TRANSPOSE(
        FILTER(
          'ITC Offerings Mapping'!$D$1:$BY$1,
          (INDEX('ITC Offerings Mapping'!$D$2:$BY$1000, MATCH(Prototype_input!E49, 'ITC Offerings Mapping'!$C$2:$C$1000, 0), 0) = IF(A32 &gt;= 8, ""X"", ""X"")) +
"&amp;"          (IF(A32 &lt; 8, INDEX('ITC Offerings Mapping'!$D$2:$BY$1000, MATCH(Prototype_input!E49,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2" s="21" t="str">
        <f ca="1">IFERROR(__xludf.DUMMYFUNCTION("IFNA(
  IF(
    Prototype_input!C36 = ""State or Local Government"",
    IF(
      AND(
        Prototype_input!E50 &lt;&gt; """",
        Prototype_input!D50 &lt;&gt; """",
        Prototype_input!D50 &lt;&gt; ""Please input"",
        Prototype_input!E50 &lt;&gt; ""Please inpu"&amp;"t""
      ),
      TRANSPOSE(
        FILTER(
          'ITC Offerings Mapping'!$D$1:$BY$1,
          (
            IF(
              A32 &gt;= 8,
              INDEX('ITC Offerings Mapping'!$D$2:$BY$1000, MATCH(Prototype_input!E49, 'ITC Offerings Mapping'!$"&amp;"C$2:$C$1000, 0), 0) = ""X"",
              (INDEX('ITC Offerings Mapping'!$D$2:$BY$1000, MATCH(Prototype_input!E49, 'ITC Offerings Mapping'!$C$2:$C$1000, 0), 0) = ""X"") +
              (INDEX('ITC Offerings Mapping'!$D$2:$BY$1000, MATCH(Prototype_input!E"&amp;"49,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2" s="21" t="str">
        <f>IF(
  Prototype_input!$C$6 = "State or Local Government",
  IF(
    C32 &lt;&gt; "",
    IFERROR(
      INDEX(
        'Summary - Acquisition Need'!$C$2:$AD$4,
        MATCH(Prototype_input!$C$30, 'Summary - Acquisition Need'!$B$2:$B$4, 0),
        MATCH(C32, 'Summary - Acquisition Need'!$C$1:$AD$1, 0)
      ),
      ""
    ),
    ""
  ),
  IF(
    Prototype_input!$C$6 = "Federal or Tribal Government",
    IF(
      B32 &lt;&gt; "",
      IFERROR(
        INDEX(
          'Summary - Place of Performance'!$C$2:$AW$14,
          MATCH(Prototype_input!$C$30, 'Summary - Place of Performance'!$B$2:$B$14, 0),
          MATCH(B32, 'Summary - Place of Performance'!$C$1:$AW$1, 0)
        ),
        ""
      ),
      ""
    ),
    ""
  )
)</f>
        <v/>
      </c>
      <c r="E32" s="21" t="str">
        <f>IF(
  Prototype_input!$C$6 = "State or Local Government",
  IF(
    C32 &lt;&gt; "",
    IFERROR(
      INDEX(
        'Summary - Contract Type'!$C$2:$BX$6,
        MATCH(Prototype_input!$C$34, 'Summary - Contract Type'!$B$2:$B$6, 0),
        MATCH(C32, 'Summary - Contract Type'!$C$1:$BX$1, 0)
      ),
      ""
    ),
    ""
  ),
  IF(
    Prototype_input!$C$6 = "Federal or Tribal Government",
    IF(
      B32 &lt;&gt; "",
      IFERROR(
        INDEX(
          'Summary - Level of Assistance'!$C$2:$AW$7,
          MATCH(Prototype_input!$C$34, 'Summary - Level of Assistance'!$B$2:$B$7, 0),
          MATCH(B32, 'Summary - Level of Assistance'!$C$1:$AW$1, 0)
        ),
        ""
      ),
      ""
    ),
    ""
  )
)</f>
        <v/>
      </c>
      <c r="F32" s="21" t="str">
        <f>IF(
  Prototype_input!$C$6 = "State or Local Government",
  IF(
    C32 &lt;&gt; "",
    IFERROR(
      INDEX(
        'Summary - Socioeconomic'!$C$2:$BX$11,
        MATCH(Prototype_input!$C$38, 'Summary - Socioeconomic'!$B$2:$B$11, 0),
        MATCH(C32, 'Summary - Socioeconomic'!$C$1:$BX$1, 0)
      ),
      ""
    ),
    ""
  ),
  IF(
    Prototype_input!$C$6 = "Federal or Tribal Government",
    IF(
      B32 &lt;&gt; "",
      IFERROR(
        INDEX(
          'Summary - Objective'!$C$2:$AX$4,
          MATCH(Prototype_input!$C$38, 'Summary - Objective'!$B$2:$B$4, 0),
          MATCH(B32, 'Summary - Objective'!$C$1:$AX$1, 0)
        ),
        ""
      ),
      ""
    ),
    ""
  )
)</f>
        <v/>
      </c>
      <c r="G32" s="21" t="str">
        <f>IF(
  Prototype_input!$C$6 = "Federal or Tribal Government",
  IF(
    B32 &lt;&gt; "",
    IFERROR(
      INDEX(
        'Summary - Contract Type'!$C$2:$BX$6,
        MATCH(Prototype_input!$C$42, 'Summary - Contract Type'!$B$2:$B$6, 0),
        MATCH(B32, 'Summary - Contract Type'!$C$1:$BX$1, 0)
      ),
      ""
    ),
    ""
  ),
  ""
)</f>
        <v/>
      </c>
      <c r="H32" s="21" t="str">
        <f>IF(
  Prototype_input!$C$6 = "Federal or Tribal Government",
  IF(
    B32 &lt;&gt; "",
    IFERROR(
      INDEX(
        'Summary - Period of Performance'!$C$2:$AW$5,
        MATCH(Prototype_input!$C$46, 'Summary - Period of Performance'!$B$2:$B$5, 0),
        MATCH(B32, 'Summary - Period of Performance'!$C$1:$AW$1, 0)
      ),
      ""
    ),
    ""
  ),
  ""
)</f>
        <v/>
      </c>
      <c r="I32" s="21" t="str">
        <f>IF(
  Prototype_input!$C$6 = "Federal or Tribal Government",
  IF(
    B32 &lt;&gt; "",
    IFERROR(
      INDEX(
        'Summary - Socioeconomic'!$C$2:$BX$11,
        MATCH(Prototype_input!$C$50, 'Summary - Socioeconomic'!$B$2:$B$11, 0),
        MATCH(B32, 'Summary - Socioeconomic'!$C$1:$BX$1, 0)
      ),
      ""
    ),
    ""
  ),
  ""
)</f>
        <v/>
      </c>
      <c r="J32" s="21" t="str">
        <f>IF(
  Prototype_input!$C$6 = "Federal or Tribal Government",
  IF(
    B32 &lt;&gt; "",
    IFERROR(
      INDEX(
        'Summary - Estimated Dollar Valu'!$C$2:$AW$4,
        MATCH(Prototype_input!$C$54, 'Summary - Estimated Dollar Valu'!$B$2:$B$4, 0),
        MATCH(B32, 'Summary - Estimated Dollar Valu'!$C$1:$AW$1, 0)
      ),
      ""
    ),
    ""
  ),
  ""
)</f>
        <v/>
      </c>
      <c r="K32" s="21" t="str">
        <f>IF(AND(Prototype_input!$C$56&lt;&gt;"",J32&lt;&gt;""),Prototype_input!$C$58,"")</f>
        <v/>
      </c>
      <c r="L32" s="21" t="str">
        <f>IF(AND(Prototype_input!$C$60&lt;&gt;"",J32&lt;&gt;""),Prototype_input!$C$62,"")</f>
        <v/>
      </c>
      <c r="M32" s="21" t="str">
        <f>IF(AND(Prototype_input!$C$64&lt;&gt;"",J32&lt;&gt;""),Prototype_input!$C$66,"")</f>
        <v/>
      </c>
      <c r="N32" s="21" t="str">
        <f>IF(AND(Prototype_input!$C$68&lt;&gt;"",J32&lt;&gt;""),Prototype_input!$C$70,"")</f>
        <v/>
      </c>
      <c r="O32" s="21" t="str">
        <f>IF(N32&lt;&gt;"",_xlfn.XLOOKUP(Prototype_input!$E$22,'ITC Offerings Mapping'!$C$1:$C$1000,'ITC Offerings Mapping'!$B$1:$B$1000),"")</f>
        <v/>
      </c>
      <c r="Q32" s="21" t="str">
        <f t="array" ref="Q32">IF(Prototype_input!$C$6="Federal or Tribal Government",IF(O32&lt;&gt;"", INDEX('Scope Scoring'!$C$2:$BX$50, MATCH(O32, 'Scope Scoring'!$B$2:$B$50, 0), MATCH(B32, 'Scope Scoring'!$C$1:$BX$1, 0)),""),"")</f>
        <v/>
      </c>
      <c r="R32" s="21" t="str">
        <f t="shared" si="13"/>
        <v/>
      </c>
      <c r="S32" s="21" t="str">
        <f t="shared" si="14"/>
        <v/>
      </c>
      <c r="T32" s="21" t="str">
        <f t="shared" si="15"/>
        <v/>
      </c>
      <c r="U32" s="21" t="str">
        <f t="shared" ca="1" si="16"/>
        <v/>
      </c>
      <c r="W32" s="21" t="str">
        <f t="array" ref="W32">IF(Prototype_input!$C$6="Federal or Tribal Government",IF(O32&lt;&gt;"", INDEX('Summary - Level of Assistance -'!$C$2:$AV$7, MATCH(Prototype_input!$C$34, 'Summary - Level of Assistance -'!$B$2:$B$7, 0), MATCH(B32, 'Summary - Level of Assistance -'!$C$1:$AV$1, 0)),""),"")</f>
        <v/>
      </c>
      <c r="X32" s="21" t="str">
        <f t="shared" si="17"/>
        <v/>
      </c>
      <c r="Y32" s="21" t="str">
        <f t="shared" si="18"/>
        <v/>
      </c>
      <c r="AA32" s="21" t="str">
        <f t="array" ref="AA32">IF(Prototype_input!$C$6="Federal or Tribal Government",IF(O32&lt;&gt;"", INDEX('Summary - Objective - Tradeoff'!$C$2:$AV$4, MATCH(Prototype_input!$C$38, 'Summary - Objective - Tradeoff'!$B$2:$B$4, 0), MATCH(B32, 'Summary - Objective - Tradeoff'!$C$1:$AV$1, 0)),""),"")</f>
        <v/>
      </c>
      <c r="AB32" s="21" t="str">
        <f t="shared" si="19"/>
        <v/>
      </c>
      <c r="AC32" s="21" t="str">
        <f t="shared" si="20"/>
        <v/>
      </c>
      <c r="AE32" s="21" t="str">
        <f t="array" ref="AE32">IF(Prototype_input!$C$6="Federal or Tribal Government",IF(O32&lt;&gt;"", INDEX('Summary- PoP - Tradeoff'!$C$2:$AV$5, MATCH(Prototype_input!$C$46, 'Summary- PoP - Tradeoff'!$B$2:$B$5, 0), MATCH(B32, 'Summary- PoP - Tradeoff'!$C$1:$AV$1, 0)),""),"")</f>
        <v/>
      </c>
      <c r="AF32" s="21" t="str">
        <f t="shared" si="21"/>
        <v/>
      </c>
      <c r="AG32" s="21" t="str">
        <f t="shared" si="22"/>
        <v/>
      </c>
      <c r="AI32" s="21" t="str">
        <f t="array" ref="AI32">IF(Prototype_input!$C$6="Federal or Tribal Government",IF(O32&lt;&gt;"", INDEX('Summary - EDV - Tradeoff'!$C$2:$AV$4, MATCH(Prototype_input!$C$54, 'Summary - EDV - Tradeoff'!$B$2:$B$4, 0), MATCH(B32, 'Summary - EDV - Tradeoff'!$C$1:$AV$1, 0)),""),"")</f>
        <v/>
      </c>
      <c r="AJ32" s="21" t="str">
        <f t="shared" si="23"/>
        <v/>
      </c>
      <c r="AK32" s="21" t="str">
        <f t="shared" si="24"/>
        <v/>
      </c>
      <c r="AL32" s="21" t="str">
        <f t="shared" ca="1" si="25"/>
        <v/>
      </c>
    </row>
    <row r="33" spans="2:38" ht="12.75" x14ac:dyDescent="0.2">
      <c r="B33" s="21" t="str">
        <f ca="1">IFERROR(__xludf.DUMMYFUNCTION("IFNA(
  IF(
    Prototype_input!C37 = ""Federal or Tribal Government"",
    IF(
      AND(
        Prototype_input!E51 &lt;&gt; """",
        Prototype_input!D51 &lt;&gt; """",
        Prototype_input!D51 &lt;&gt; ""Please input"",
        Prototype_input!E51 &lt;&gt; ""Please i"&amp;"nput""
      ),
      TRANSPOSE(
        FILTER(
          'ITC Offerings Mapping'!$D$1:$BY$1,
          (INDEX('ITC Offerings Mapping'!$D$2:$BY$1000, MATCH(Prototype_input!E50, 'ITC Offerings Mapping'!$C$2:$C$1000, 0), 0) = IF(A33 &gt;= 8, ""X"", ""X"")) +
"&amp;"          (IF(A33 &lt; 8, INDEX('ITC Offerings Mapping'!$D$2:$BY$1000, MATCH(Prototype_input!E50,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3" s="21" t="str">
        <f ca="1">IFERROR(__xludf.DUMMYFUNCTION("IFNA(
  IF(
    Prototype_input!C37 = ""State or Local Government"",
    IF(
      AND(
        Prototype_input!E51 &lt;&gt; """",
        Prototype_input!D51 &lt;&gt; """",
        Prototype_input!D51 &lt;&gt; ""Please input"",
        Prototype_input!E51 &lt;&gt; ""Please inpu"&amp;"t""
      ),
      TRANSPOSE(
        FILTER(
          'ITC Offerings Mapping'!$D$1:$BY$1,
          (
            IF(
              A33 &gt;= 8,
              INDEX('ITC Offerings Mapping'!$D$2:$BY$1000, MATCH(Prototype_input!E50, 'ITC Offerings Mapping'!$"&amp;"C$2:$C$1000, 0), 0) = ""X"",
              (INDEX('ITC Offerings Mapping'!$D$2:$BY$1000, MATCH(Prototype_input!E50, 'ITC Offerings Mapping'!$C$2:$C$1000, 0), 0) = ""X"") +
              (INDEX('ITC Offerings Mapping'!$D$2:$BY$1000, MATCH(Prototype_input!E"&amp;"50,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3" s="21" t="str">
        <f>IF(
  Prototype_input!$C$6 = "State or Local Government",
  IF(
    C33 &lt;&gt; "",
    IFERROR(
      INDEX(
        'Summary - Acquisition Need'!$C$2:$AD$4,
        MATCH(Prototype_input!$C$30, 'Summary - Acquisition Need'!$B$2:$B$4, 0),
        MATCH(C33, 'Summary - Acquisition Need'!$C$1:$AD$1, 0)
      ),
      ""
    ),
    ""
  ),
  IF(
    Prototype_input!$C$6 = "Federal or Tribal Government",
    IF(
      B33 &lt;&gt; "",
      IFERROR(
        INDEX(
          'Summary - Place of Performance'!$C$2:$AW$14,
          MATCH(Prototype_input!$C$30, 'Summary - Place of Performance'!$B$2:$B$14, 0),
          MATCH(B33, 'Summary - Place of Performance'!$C$1:$AW$1, 0)
        ),
        ""
      ),
      ""
    ),
    ""
  )
)</f>
        <v/>
      </c>
      <c r="E33" s="21" t="str">
        <f>IF(
  Prototype_input!$C$6 = "State or Local Government",
  IF(
    C33 &lt;&gt; "",
    IFERROR(
      INDEX(
        'Summary - Contract Type'!$C$2:$BX$6,
        MATCH(Prototype_input!$C$34, 'Summary - Contract Type'!$B$2:$B$6, 0),
        MATCH(C33, 'Summary - Contract Type'!$C$1:$BX$1, 0)
      ),
      ""
    ),
    ""
  ),
  IF(
    Prototype_input!$C$6 = "Federal or Tribal Government",
    IF(
      B33 &lt;&gt; "",
      IFERROR(
        INDEX(
          'Summary - Level of Assistance'!$C$2:$AW$7,
          MATCH(Prototype_input!$C$34, 'Summary - Level of Assistance'!$B$2:$B$7, 0),
          MATCH(B33, 'Summary - Level of Assistance'!$C$1:$AW$1, 0)
        ),
        ""
      ),
      ""
    ),
    ""
  )
)</f>
        <v/>
      </c>
      <c r="F33" s="21" t="str">
        <f>IF(
  Prototype_input!$C$6 = "State or Local Government",
  IF(
    C33 &lt;&gt; "",
    IFERROR(
      INDEX(
        'Summary - Socioeconomic'!$C$2:$BX$11,
        MATCH(Prototype_input!$C$38, 'Summary - Socioeconomic'!$B$2:$B$11, 0),
        MATCH(C33, 'Summary - Socioeconomic'!$C$1:$BX$1, 0)
      ),
      ""
    ),
    ""
  ),
  IF(
    Prototype_input!$C$6 = "Federal or Tribal Government",
    IF(
      B33 &lt;&gt; "",
      IFERROR(
        INDEX(
          'Summary - Objective'!$C$2:$AX$4,
          MATCH(Prototype_input!$C$38, 'Summary - Objective'!$B$2:$B$4, 0),
          MATCH(B33, 'Summary - Objective'!$C$1:$AX$1, 0)
        ),
        ""
      ),
      ""
    ),
    ""
  )
)</f>
        <v/>
      </c>
      <c r="G33" s="21" t="str">
        <f>IF(
  Prototype_input!$C$6 = "Federal or Tribal Government",
  IF(
    B33 &lt;&gt; "",
    IFERROR(
      INDEX(
        'Summary - Contract Type'!$C$2:$BX$6,
        MATCH(Prototype_input!$C$42, 'Summary - Contract Type'!$B$2:$B$6, 0),
        MATCH(B33, 'Summary - Contract Type'!$C$1:$BX$1, 0)
      ),
      ""
    ),
    ""
  ),
  ""
)</f>
        <v/>
      </c>
      <c r="H33" s="21" t="str">
        <f>IF(
  Prototype_input!$C$6 = "Federal or Tribal Government",
  IF(
    B33 &lt;&gt; "",
    IFERROR(
      INDEX(
        'Summary - Period of Performance'!$C$2:$AW$5,
        MATCH(Prototype_input!$C$46, 'Summary - Period of Performance'!$B$2:$B$5, 0),
        MATCH(B33, 'Summary - Period of Performance'!$C$1:$AW$1, 0)
      ),
      ""
    ),
    ""
  ),
  ""
)</f>
        <v/>
      </c>
      <c r="I33" s="21" t="str">
        <f>IF(
  Prototype_input!$C$6 = "Federal or Tribal Government",
  IF(
    B33 &lt;&gt; "",
    IFERROR(
      INDEX(
        'Summary - Socioeconomic'!$C$2:$BX$11,
        MATCH(Prototype_input!$C$50, 'Summary - Socioeconomic'!$B$2:$B$11, 0),
        MATCH(B33, 'Summary - Socioeconomic'!$C$1:$BX$1, 0)
      ),
      ""
    ),
    ""
  ),
  ""
)</f>
        <v/>
      </c>
      <c r="J33" s="21" t="str">
        <f>IF(
  Prototype_input!$C$6 = "Federal or Tribal Government",
  IF(
    B33 &lt;&gt; "",
    IFERROR(
      INDEX(
        'Summary - Estimated Dollar Valu'!$C$2:$AW$4,
        MATCH(Prototype_input!$C$54, 'Summary - Estimated Dollar Valu'!$B$2:$B$4, 0),
        MATCH(B33, 'Summary - Estimated Dollar Valu'!$C$1:$AW$1, 0)
      ),
      ""
    ),
    ""
  ),
  ""
)</f>
        <v/>
      </c>
      <c r="K33" s="21" t="str">
        <f>IF(AND(Prototype_input!$C$56&lt;&gt;"",J33&lt;&gt;""),Prototype_input!$C$58,"")</f>
        <v/>
      </c>
      <c r="L33" s="21" t="str">
        <f>IF(AND(Prototype_input!$C$60&lt;&gt;"",J33&lt;&gt;""),Prototype_input!$C$62,"")</f>
        <v/>
      </c>
      <c r="M33" s="21" t="str">
        <f>IF(AND(Prototype_input!$C$64&lt;&gt;"",J33&lt;&gt;""),Prototype_input!$C$66,"")</f>
        <v/>
      </c>
      <c r="N33" s="21" t="str">
        <f>IF(AND(Prototype_input!$C$68&lt;&gt;"",J33&lt;&gt;""),Prototype_input!$C$70,"")</f>
        <v/>
      </c>
      <c r="O33" s="21" t="str">
        <f>IF(N33&lt;&gt;"",_xlfn.XLOOKUP(Prototype_input!$E$22,'ITC Offerings Mapping'!$C$1:$C$1000,'ITC Offerings Mapping'!$B$1:$B$1000),"")</f>
        <v/>
      </c>
      <c r="Q33" s="21" t="str">
        <f t="array" ref="Q33">IF(Prototype_input!$C$6="Federal or Tribal Government",IF(O33&lt;&gt;"", INDEX('Scope Scoring'!$C$2:$BX$50, MATCH(O33, 'Scope Scoring'!$B$2:$B$50, 0), MATCH(B33, 'Scope Scoring'!$C$1:$BX$1, 0)),""),"")</f>
        <v/>
      </c>
      <c r="R33" s="21" t="str">
        <f t="shared" si="13"/>
        <v/>
      </c>
      <c r="S33" s="21" t="str">
        <f t="shared" si="14"/>
        <v/>
      </c>
      <c r="T33" s="21" t="str">
        <f t="shared" si="15"/>
        <v/>
      </c>
      <c r="U33" s="21" t="str">
        <f t="shared" ca="1" si="16"/>
        <v/>
      </c>
      <c r="W33" s="21" t="str">
        <f t="array" ref="W33">IF(Prototype_input!$C$6="Federal or Tribal Government",IF(O33&lt;&gt;"", INDEX('Summary - Level of Assistance -'!$C$2:$AV$7, MATCH(Prototype_input!$C$34, 'Summary - Level of Assistance -'!$B$2:$B$7, 0), MATCH(B33, 'Summary - Level of Assistance -'!$C$1:$AV$1, 0)),""),"")</f>
        <v/>
      </c>
      <c r="X33" s="21" t="str">
        <f t="shared" si="17"/>
        <v/>
      </c>
      <c r="Y33" s="21" t="str">
        <f t="shared" si="18"/>
        <v/>
      </c>
      <c r="AA33" s="21" t="str">
        <f t="array" ref="AA33">IF(Prototype_input!$C$6="Federal or Tribal Government",IF(O33&lt;&gt;"", INDEX('Summary - Objective - Tradeoff'!$C$2:$AV$4, MATCH(Prototype_input!$C$38, 'Summary - Objective - Tradeoff'!$B$2:$B$4, 0), MATCH(B33, 'Summary - Objective - Tradeoff'!$C$1:$AV$1, 0)),""),"")</f>
        <v/>
      </c>
      <c r="AB33" s="21" t="str">
        <f t="shared" si="19"/>
        <v/>
      </c>
      <c r="AC33" s="21" t="str">
        <f t="shared" si="20"/>
        <v/>
      </c>
      <c r="AE33" s="21" t="str">
        <f t="array" ref="AE33">IF(Prototype_input!$C$6="Federal or Tribal Government",IF(O33&lt;&gt;"", INDEX('Summary- PoP - Tradeoff'!$C$2:$AV$5, MATCH(Prototype_input!$C$46, 'Summary- PoP - Tradeoff'!$B$2:$B$5, 0), MATCH(B33, 'Summary- PoP - Tradeoff'!$C$1:$AV$1, 0)),""),"")</f>
        <v/>
      </c>
      <c r="AF33" s="21" t="str">
        <f t="shared" si="21"/>
        <v/>
      </c>
      <c r="AG33" s="21" t="str">
        <f t="shared" si="22"/>
        <v/>
      </c>
      <c r="AI33" s="21" t="str">
        <f t="array" ref="AI33">IF(Prototype_input!$C$6="Federal or Tribal Government",IF(O33&lt;&gt;"", INDEX('Summary - EDV - Tradeoff'!$C$2:$AV$4, MATCH(Prototype_input!$C$54, 'Summary - EDV - Tradeoff'!$B$2:$B$4, 0), MATCH(B33, 'Summary - EDV - Tradeoff'!$C$1:$AV$1, 0)),""),"")</f>
        <v/>
      </c>
      <c r="AJ33" s="21" t="str">
        <f t="shared" si="23"/>
        <v/>
      </c>
      <c r="AK33" s="21" t="str">
        <f t="shared" si="24"/>
        <v/>
      </c>
      <c r="AL33" s="21" t="str">
        <f t="shared" ca="1" si="25"/>
        <v/>
      </c>
    </row>
    <row r="34" spans="2:38" ht="12.75" x14ac:dyDescent="0.2">
      <c r="B34" s="21" t="str">
        <f ca="1">IFERROR(__xludf.DUMMYFUNCTION("IFNA(
  IF(
    Prototype_input!C38 = ""Federal or Tribal Government"",
    IF(
      AND(
        Prototype_input!E52 &lt;&gt; """",
        Prototype_input!D52 &lt;&gt; """",
        Prototype_input!D52 &lt;&gt; ""Please input"",
        Prototype_input!E52 &lt;&gt; ""Please i"&amp;"nput""
      ),
      TRANSPOSE(
        FILTER(
          'ITC Offerings Mapping'!$D$1:$BY$1,
          (INDEX('ITC Offerings Mapping'!$D$2:$BY$1000, MATCH(Prototype_input!E51, 'ITC Offerings Mapping'!$C$2:$C$1000, 0), 0) = IF(A34 &gt;= 8, ""X"", ""X"")) +
"&amp;"          (IF(A34 &lt; 8, INDEX('ITC Offerings Mapping'!$D$2:$BY$1000, MATCH(Prototype_input!E51,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4" s="21" t="str">
        <f ca="1">IFERROR(__xludf.DUMMYFUNCTION("IFNA(
  IF(
    Prototype_input!C38 = ""State or Local Government"",
    IF(
      AND(
        Prototype_input!E52 &lt;&gt; """",
        Prototype_input!D52 &lt;&gt; """",
        Prototype_input!D52 &lt;&gt; ""Please input"",
        Prototype_input!E52 &lt;&gt; ""Please inpu"&amp;"t""
      ),
      TRANSPOSE(
        FILTER(
          'ITC Offerings Mapping'!$D$1:$BY$1,
          (
            IF(
              A34 &gt;= 8,
              INDEX('ITC Offerings Mapping'!$D$2:$BY$1000, MATCH(Prototype_input!E51, 'ITC Offerings Mapping'!$"&amp;"C$2:$C$1000, 0), 0) = ""X"",
              (INDEX('ITC Offerings Mapping'!$D$2:$BY$1000, MATCH(Prototype_input!E51, 'ITC Offerings Mapping'!$C$2:$C$1000, 0), 0) = ""X"") +
              (INDEX('ITC Offerings Mapping'!$D$2:$BY$1000, MATCH(Prototype_input!E"&amp;"51,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4" s="21" t="str">
        <f>IF(
  Prototype_input!$C$6 = "State or Local Government",
  IF(
    C34 &lt;&gt; "",
    IFERROR(
      INDEX(
        'Summary - Acquisition Need'!$C$2:$AD$4,
        MATCH(Prototype_input!$C$30, 'Summary - Acquisition Need'!$B$2:$B$4, 0),
        MATCH(C34, 'Summary - Acquisition Need'!$C$1:$AD$1, 0)
      ),
      ""
    ),
    ""
  ),
  IF(
    Prototype_input!$C$6 = "Federal or Tribal Government",
    IF(
      B34 &lt;&gt; "",
      IFERROR(
        INDEX(
          'Summary - Place of Performance'!$C$2:$AW$14,
          MATCH(Prototype_input!$C$30, 'Summary - Place of Performance'!$B$2:$B$14, 0),
          MATCH(B34, 'Summary - Place of Performance'!$C$1:$AW$1, 0)
        ),
        ""
      ),
      ""
    ),
    ""
  )
)</f>
        <v/>
      </c>
      <c r="E34" s="21" t="str">
        <f>IF(
  Prototype_input!$C$6 = "State or Local Government",
  IF(
    C34 &lt;&gt; "",
    IFERROR(
      INDEX(
        'Summary - Contract Type'!$C$2:$BX$6,
        MATCH(Prototype_input!$C$34, 'Summary - Contract Type'!$B$2:$B$6, 0),
        MATCH(C34, 'Summary - Contract Type'!$C$1:$BX$1, 0)
      ),
      ""
    ),
    ""
  ),
  IF(
    Prototype_input!$C$6 = "Federal or Tribal Government",
    IF(
      B34 &lt;&gt; "",
      IFERROR(
        INDEX(
          'Summary - Level of Assistance'!$C$2:$AW$7,
          MATCH(Prototype_input!$C$34, 'Summary - Level of Assistance'!$B$2:$B$7, 0),
          MATCH(B34, 'Summary - Level of Assistance'!$C$1:$AW$1, 0)
        ),
        ""
      ),
      ""
    ),
    ""
  )
)</f>
        <v/>
      </c>
      <c r="F34" s="21" t="str">
        <f>IF(
  Prototype_input!$C$6 = "State or Local Government",
  IF(
    C34 &lt;&gt; "",
    IFERROR(
      INDEX(
        'Summary - Socioeconomic'!$C$2:$BX$11,
        MATCH(Prototype_input!$C$38, 'Summary - Socioeconomic'!$B$2:$B$11, 0),
        MATCH(C34, 'Summary - Socioeconomic'!$C$1:$BX$1, 0)
      ),
      ""
    ),
    ""
  ),
  IF(
    Prototype_input!$C$6 = "Federal or Tribal Government",
    IF(
      B34 &lt;&gt; "",
      IFERROR(
        INDEX(
          'Summary - Objective'!$C$2:$AX$4,
          MATCH(Prototype_input!$C$38, 'Summary - Objective'!$B$2:$B$4, 0),
          MATCH(B34, 'Summary - Objective'!$C$1:$AX$1, 0)
        ),
        ""
      ),
      ""
    ),
    ""
  )
)</f>
        <v/>
      </c>
      <c r="G34" s="21" t="str">
        <f>IF(
  Prototype_input!$C$6 = "Federal or Tribal Government",
  IF(
    B34 &lt;&gt; "",
    IFERROR(
      INDEX(
        'Summary - Contract Type'!$C$2:$BX$6,
        MATCH(Prototype_input!$C$42, 'Summary - Contract Type'!$B$2:$B$6, 0),
        MATCH(B34, 'Summary - Contract Type'!$C$1:$BX$1, 0)
      ),
      ""
    ),
    ""
  ),
  ""
)</f>
        <v/>
      </c>
      <c r="H34" s="21" t="str">
        <f>IF(
  Prototype_input!$C$6 = "Federal or Tribal Government",
  IF(
    B34 &lt;&gt; "",
    IFERROR(
      INDEX(
        'Summary - Period of Performance'!$C$2:$AW$5,
        MATCH(Prototype_input!$C$46, 'Summary - Period of Performance'!$B$2:$B$5, 0),
        MATCH(B34, 'Summary - Period of Performance'!$C$1:$AW$1, 0)
      ),
      ""
    ),
    ""
  ),
  ""
)</f>
        <v/>
      </c>
      <c r="I34" s="21" t="str">
        <f>IF(
  Prototype_input!$C$6 = "Federal or Tribal Government",
  IF(
    B34 &lt;&gt; "",
    IFERROR(
      INDEX(
        'Summary - Socioeconomic'!$C$2:$BX$11,
        MATCH(Prototype_input!$C$50, 'Summary - Socioeconomic'!$B$2:$B$11, 0),
        MATCH(B34, 'Summary - Socioeconomic'!$C$1:$BX$1, 0)
      ),
      ""
    ),
    ""
  ),
  ""
)</f>
        <v/>
      </c>
      <c r="J34" s="21" t="str">
        <f>IF(
  Prototype_input!$C$6 = "Federal or Tribal Government",
  IF(
    B34 &lt;&gt; "",
    IFERROR(
      INDEX(
        'Summary - Estimated Dollar Valu'!$C$2:$AW$4,
        MATCH(Prototype_input!$C$54, 'Summary - Estimated Dollar Valu'!$B$2:$B$4, 0),
        MATCH(B34, 'Summary - Estimated Dollar Valu'!$C$1:$AW$1, 0)
      ),
      ""
    ),
    ""
  ),
  ""
)</f>
        <v/>
      </c>
      <c r="K34" s="21" t="str">
        <f>IF(AND(Prototype_input!$C$56&lt;&gt;"",J34&lt;&gt;""),Prototype_input!$C$58,"")</f>
        <v/>
      </c>
      <c r="L34" s="21" t="str">
        <f>IF(AND(Prototype_input!$C$60&lt;&gt;"",J34&lt;&gt;""),Prototype_input!$C$62,"")</f>
        <v/>
      </c>
      <c r="M34" s="21" t="str">
        <f>IF(AND(Prototype_input!$C$64&lt;&gt;"",J34&lt;&gt;""),Prototype_input!$C$66,"")</f>
        <v/>
      </c>
      <c r="N34" s="21" t="str">
        <f>IF(AND(Prototype_input!$C$68&lt;&gt;"",J34&lt;&gt;""),Prototype_input!$C$70,"")</f>
        <v/>
      </c>
      <c r="O34" s="21" t="str">
        <f>IF(N34&lt;&gt;"",_xlfn.XLOOKUP(Prototype_input!$E$22,'ITC Offerings Mapping'!$C$1:$C$1000,'ITC Offerings Mapping'!$B$1:$B$1000),"")</f>
        <v/>
      </c>
      <c r="Q34" s="21" t="str">
        <f t="array" ref="Q34">IF(Prototype_input!$C$6="Federal or Tribal Government",IF(O34&lt;&gt;"", INDEX('Scope Scoring'!$C$2:$BX$50, MATCH(O34, 'Scope Scoring'!$B$2:$B$50, 0), MATCH(B34, 'Scope Scoring'!$C$1:$BX$1, 0)),""),"")</f>
        <v/>
      </c>
      <c r="R34" s="21" t="str">
        <f t="shared" si="13"/>
        <v/>
      </c>
      <c r="S34" s="21" t="str">
        <f t="shared" si="14"/>
        <v/>
      </c>
      <c r="T34" s="21" t="str">
        <f t="shared" si="15"/>
        <v/>
      </c>
      <c r="U34" s="21" t="str">
        <f t="shared" ca="1" si="16"/>
        <v/>
      </c>
      <c r="W34" s="21" t="str">
        <f t="array" ref="W34">IF(Prototype_input!$C$6="Federal or Tribal Government",IF(O34&lt;&gt;"", INDEX('Summary - Level of Assistance -'!$C$2:$AV$7, MATCH(Prototype_input!$C$34, 'Summary - Level of Assistance -'!$B$2:$B$7, 0), MATCH(B34, 'Summary - Level of Assistance -'!$C$1:$AV$1, 0)),""),"")</f>
        <v/>
      </c>
      <c r="X34" s="21" t="str">
        <f t="shared" si="17"/>
        <v/>
      </c>
      <c r="Y34" s="21" t="str">
        <f t="shared" si="18"/>
        <v/>
      </c>
      <c r="AA34" s="21" t="str">
        <f t="array" ref="AA34">IF(Prototype_input!$C$6="Federal or Tribal Government",IF(O34&lt;&gt;"", INDEX('Summary - Objective - Tradeoff'!$C$2:$AV$4, MATCH(Prototype_input!$C$38, 'Summary - Objective - Tradeoff'!$B$2:$B$4, 0), MATCH(B34, 'Summary - Objective - Tradeoff'!$C$1:$AV$1, 0)),""),"")</f>
        <v/>
      </c>
      <c r="AB34" s="21" t="str">
        <f t="shared" si="19"/>
        <v/>
      </c>
      <c r="AC34" s="21" t="str">
        <f t="shared" si="20"/>
        <v/>
      </c>
      <c r="AE34" s="21" t="str">
        <f t="array" ref="AE34">IF(Prototype_input!$C$6="Federal or Tribal Government",IF(O34&lt;&gt;"", INDEX('Summary- PoP - Tradeoff'!$C$2:$AV$5, MATCH(Prototype_input!$C$46, 'Summary- PoP - Tradeoff'!$B$2:$B$5, 0), MATCH(B34, 'Summary- PoP - Tradeoff'!$C$1:$AV$1, 0)),""),"")</f>
        <v/>
      </c>
      <c r="AF34" s="21" t="str">
        <f t="shared" si="21"/>
        <v/>
      </c>
      <c r="AG34" s="21" t="str">
        <f t="shared" si="22"/>
        <v/>
      </c>
      <c r="AI34" s="21" t="str">
        <f t="array" ref="AI34">IF(Prototype_input!$C$6="Federal or Tribal Government",IF(O34&lt;&gt;"", INDEX('Summary - EDV - Tradeoff'!$C$2:$AV$4, MATCH(Prototype_input!$C$54, 'Summary - EDV - Tradeoff'!$B$2:$B$4, 0), MATCH(B34, 'Summary - EDV - Tradeoff'!$C$1:$AV$1, 0)),""),"")</f>
        <v/>
      </c>
      <c r="AJ34" s="21" t="str">
        <f t="shared" si="23"/>
        <v/>
      </c>
      <c r="AK34" s="21" t="str">
        <f t="shared" si="24"/>
        <v/>
      </c>
      <c r="AL34" s="21" t="str">
        <f t="shared" ca="1" si="25"/>
        <v/>
      </c>
    </row>
    <row r="35" spans="2:38" ht="12.75" x14ac:dyDescent="0.2">
      <c r="B35" s="21" t="str">
        <f ca="1">IFERROR(__xludf.DUMMYFUNCTION("IFNA(
  IF(
    Prototype_input!C39 = ""Federal or Tribal Government"",
    IF(
      AND(
        Prototype_input!E53 &lt;&gt; """",
        Prototype_input!D53 &lt;&gt; """",
        Prototype_input!D53 &lt;&gt; ""Please input"",
        Prototype_input!E53 &lt;&gt; ""Please i"&amp;"nput""
      ),
      TRANSPOSE(
        FILTER(
          'ITC Offerings Mapping'!$D$1:$BY$1,
          (INDEX('ITC Offerings Mapping'!$D$2:$BY$1000, MATCH(Prototype_input!E52, 'ITC Offerings Mapping'!$C$2:$C$1000, 0), 0) = IF(A35 &gt;= 8, ""X"", ""X"")) +
"&amp;"          (IF(A35 &lt; 8, INDEX('ITC Offerings Mapping'!$D$2:$BY$1000, MATCH(Prototype_input!E52,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5" s="21" t="str">
        <f ca="1">IFERROR(__xludf.DUMMYFUNCTION("IFNA(
  IF(
    Prototype_input!C39 = ""State or Local Government"",
    IF(
      AND(
        Prototype_input!E53 &lt;&gt; """",
        Prototype_input!D53 &lt;&gt; """",
        Prototype_input!D53 &lt;&gt; ""Please input"",
        Prototype_input!E53 &lt;&gt; ""Please inpu"&amp;"t""
      ),
      TRANSPOSE(
        FILTER(
          'ITC Offerings Mapping'!$D$1:$BY$1,
          (
            IF(
              A35 &gt;= 8,
              INDEX('ITC Offerings Mapping'!$D$2:$BY$1000, MATCH(Prototype_input!E52, 'ITC Offerings Mapping'!$"&amp;"C$2:$C$1000, 0), 0) = ""X"",
              (INDEX('ITC Offerings Mapping'!$D$2:$BY$1000, MATCH(Prototype_input!E52, 'ITC Offerings Mapping'!$C$2:$C$1000, 0), 0) = ""X"") +
              (INDEX('ITC Offerings Mapping'!$D$2:$BY$1000, MATCH(Prototype_input!E"&amp;"52,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5" s="21" t="str">
        <f>IF(
  Prototype_input!$C$6 = "State or Local Government",
  IF(
    C35 &lt;&gt; "",
    IFERROR(
      INDEX(
        'Summary - Acquisition Need'!$C$2:$AD$4,
        MATCH(Prototype_input!$C$30, 'Summary - Acquisition Need'!$B$2:$B$4, 0),
        MATCH(C35, 'Summary - Acquisition Need'!$C$1:$AD$1, 0)
      ),
      ""
    ),
    ""
  ),
  IF(
    Prototype_input!$C$6 = "Federal or Tribal Government",
    IF(
      B35 &lt;&gt; "",
      IFERROR(
        INDEX(
          'Summary - Place of Performance'!$C$2:$AW$14,
          MATCH(Prototype_input!$C$30, 'Summary - Place of Performance'!$B$2:$B$14, 0),
          MATCH(B35, 'Summary - Place of Performance'!$C$1:$AW$1, 0)
        ),
        ""
      ),
      ""
    ),
    ""
  )
)</f>
        <v/>
      </c>
      <c r="E35" s="21" t="str">
        <f>IF(
  Prototype_input!$C$6 = "State or Local Government",
  IF(
    C35 &lt;&gt; "",
    IFERROR(
      INDEX(
        'Summary - Contract Type'!$C$2:$BX$6,
        MATCH(Prototype_input!$C$34, 'Summary - Contract Type'!$B$2:$B$6, 0),
        MATCH(C35, 'Summary - Contract Type'!$C$1:$BX$1, 0)
      ),
      ""
    ),
    ""
  ),
  IF(
    Prototype_input!$C$6 = "Federal or Tribal Government",
    IF(
      B35 &lt;&gt; "",
      IFERROR(
        INDEX(
          'Summary - Level of Assistance'!$C$2:$AW$7,
          MATCH(Prototype_input!$C$34, 'Summary - Level of Assistance'!$B$2:$B$7, 0),
          MATCH(B35, 'Summary - Level of Assistance'!$C$1:$AW$1, 0)
        ),
        ""
      ),
      ""
    ),
    ""
  )
)</f>
        <v/>
      </c>
      <c r="F35" s="21" t="str">
        <f>IF(
  Prototype_input!$C$6 = "State or Local Government",
  IF(
    C35 &lt;&gt; "",
    IFERROR(
      INDEX(
        'Summary - Socioeconomic'!$C$2:$BX$11,
        MATCH(Prototype_input!$C$38, 'Summary - Socioeconomic'!$B$2:$B$11, 0),
        MATCH(C35, 'Summary - Socioeconomic'!$C$1:$BX$1, 0)
      ),
      ""
    ),
    ""
  ),
  IF(
    Prototype_input!$C$6 = "Federal or Tribal Government",
    IF(
      B35 &lt;&gt; "",
      IFERROR(
        INDEX(
          'Summary - Objective'!$C$2:$AX$4,
          MATCH(Prototype_input!$C$38, 'Summary - Objective'!$B$2:$B$4, 0),
          MATCH(B35, 'Summary - Objective'!$C$1:$AX$1, 0)
        ),
        ""
      ),
      ""
    ),
    ""
  )
)</f>
        <v/>
      </c>
      <c r="G35" s="21" t="str">
        <f>IF(
  Prototype_input!$C$6 = "Federal or Tribal Government",
  IF(
    B35 &lt;&gt; "",
    IFERROR(
      INDEX(
        'Summary - Contract Type'!$C$2:$BX$6,
        MATCH(Prototype_input!$C$42, 'Summary - Contract Type'!$B$2:$B$6, 0),
        MATCH(B35, 'Summary - Contract Type'!$C$1:$BX$1, 0)
      ),
      ""
    ),
    ""
  ),
  ""
)</f>
        <v/>
      </c>
      <c r="H35" s="21" t="str">
        <f>IF(
  Prototype_input!$C$6 = "Federal or Tribal Government",
  IF(
    B35 &lt;&gt; "",
    IFERROR(
      INDEX(
        'Summary - Period of Performance'!$C$2:$AW$5,
        MATCH(Prototype_input!$C$46, 'Summary - Period of Performance'!$B$2:$B$5, 0),
        MATCH(B35, 'Summary - Period of Performance'!$C$1:$AW$1, 0)
      ),
      ""
    ),
    ""
  ),
  ""
)</f>
        <v/>
      </c>
      <c r="I35" s="21" t="str">
        <f>IF(
  Prototype_input!$C$6 = "Federal or Tribal Government",
  IF(
    B35 &lt;&gt; "",
    IFERROR(
      INDEX(
        'Summary - Socioeconomic'!$C$2:$BX$11,
        MATCH(Prototype_input!$C$50, 'Summary - Socioeconomic'!$B$2:$B$11, 0),
        MATCH(B35, 'Summary - Socioeconomic'!$C$1:$BX$1, 0)
      ),
      ""
    ),
    ""
  ),
  ""
)</f>
        <v/>
      </c>
      <c r="J35" s="21" t="str">
        <f>IF(
  Prototype_input!$C$6 = "Federal or Tribal Government",
  IF(
    B35 &lt;&gt; "",
    IFERROR(
      INDEX(
        'Summary - Estimated Dollar Valu'!$C$2:$AW$4,
        MATCH(Prototype_input!$C$54, 'Summary - Estimated Dollar Valu'!$B$2:$B$4, 0),
        MATCH(B35, 'Summary - Estimated Dollar Valu'!$C$1:$AW$1, 0)
      ),
      ""
    ),
    ""
  ),
  ""
)</f>
        <v/>
      </c>
      <c r="K35" s="21" t="str">
        <f>IF(AND(Prototype_input!$C$56&lt;&gt;"",J35&lt;&gt;""),Prototype_input!$C$58,"")</f>
        <v/>
      </c>
      <c r="L35" s="21" t="str">
        <f>IF(AND(Prototype_input!$C$60&lt;&gt;"",J35&lt;&gt;""),Prototype_input!$C$62,"")</f>
        <v/>
      </c>
      <c r="M35" s="21" t="str">
        <f>IF(AND(Prototype_input!$C$64&lt;&gt;"",J35&lt;&gt;""),Prototype_input!$C$66,"")</f>
        <v/>
      </c>
      <c r="N35" s="21" t="str">
        <f>IF(AND(Prototype_input!$C$68&lt;&gt;"",J35&lt;&gt;""),Prototype_input!$C$70,"")</f>
        <v/>
      </c>
      <c r="O35" s="21" t="str">
        <f>IF(N35&lt;&gt;"",_xlfn.XLOOKUP(Prototype_input!$E$22,'ITC Offerings Mapping'!$C$1:$C$1000,'ITC Offerings Mapping'!$B$1:$B$1000),"")</f>
        <v/>
      </c>
      <c r="Q35" s="21" t="str">
        <f t="array" ref="Q35">IF(Prototype_input!$C$6="Federal or Tribal Government",IF(O35&lt;&gt;"", INDEX('Scope Scoring'!$C$2:$BX$50, MATCH(O35, 'Scope Scoring'!$B$2:$B$50, 0), MATCH(B35, 'Scope Scoring'!$C$1:$BX$1, 0)),""),"")</f>
        <v/>
      </c>
      <c r="R35" s="21" t="str">
        <f t="shared" si="13"/>
        <v/>
      </c>
      <c r="S35" s="21" t="str">
        <f t="shared" si="14"/>
        <v/>
      </c>
      <c r="T35" s="21" t="str">
        <f t="shared" si="15"/>
        <v/>
      </c>
      <c r="U35" s="21" t="str">
        <f t="shared" ca="1" si="16"/>
        <v/>
      </c>
      <c r="W35" s="21" t="str">
        <f t="array" ref="W35">IF(Prototype_input!$C$6="Federal or Tribal Government",IF(O35&lt;&gt;"", INDEX('Summary - Level of Assistance -'!$C$2:$AV$7, MATCH(Prototype_input!$C$34, 'Summary - Level of Assistance -'!$B$2:$B$7, 0), MATCH(B35, 'Summary - Level of Assistance -'!$C$1:$AV$1, 0)),""),"")</f>
        <v/>
      </c>
      <c r="X35" s="21" t="str">
        <f t="shared" si="17"/>
        <v/>
      </c>
      <c r="Y35" s="21" t="str">
        <f t="shared" si="18"/>
        <v/>
      </c>
      <c r="AA35" s="21" t="str">
        <f t="array" ref="AA35">IF(Prototype_input!$C$6="Federal or Tribal Government",IF(O35&lt;&gt;"", INDEX('Summary - Objective - Tradeoff'!$C$2:$AV$4, MATCH(Prototype_input!$C$38, 'Summary - Objective - Tradeoff'!$B$2:$B$4, 0), MATCH(B35, 'Summary - Objective - Tradeoff'!$C$1:$AV$1, 0)),""),"")</f>
        <v/>
      </c>
      <c r="AB35" s="21" t="str">
        <f t="shared" si="19"/>
        <v/>
      </c>
      <c r="AC35" s="21" t="str">
        <f t="shared" si="20"/>
        <v/>
      </c>
      <c r="AE35" s="21" t="str">
        <f t="array" ref="AE35">IF(Prototype_input!$C$6="Federal or Tribal Government",IF(O35&lt;&gt;"", INDEX('Summary- PoP - Tradeoff'!$C$2:$AV$5, MATCH(Prototype_input!$C$46, 'Summary- PoP - Tradeoff'!$B$2:$B$5, 0), MATCH(B35, 'Summary- PoP - Tradeoff'!$C$1:$AV$1, 0)),""),"")</f>
        <v/>
      </c>
      <c r="AF35" s="21" t="str">
        <f t="shared" si="21"/>
        <v/>
      </c>
      <c r="AG35" s="21" t="str">
        <f t="shared" si="22"/>
        <v/>
      </c>
      <c r="AI35" s="21" t="str">
        <f t="array" ref="AI35">IF(Prototype_input!$C$6="Federal or Tribal Government",IF(O35&lt;&gt;"", INDEX('Summary - EDV - Tradeoff'!$C$2:$AV$4, MATCH(Prototype_input!$C$54, 'Summary - EDV - Tradeoff'!$B$2:$B$4, 0), MATCH(B35, 'Summary - EDV - Tradeoff'!$C$1:$AV$1, 0)),""),"")</f>
        <v/>
      </c>
      <c r="AJ35" s="21" t="str">
        <f t="shared" si="23"/>
        <v/>
      </c>
      <c r="AK35" s="21" t="str">
        <f t="shared" si="24"/>
        <v/>
      </c>
      <c r="AL35" s="21" t="str">
        <f t="shared" ca="1" si="25"/>
        <v/>
      </c>
    </row>
    <row r="36" spans="2:38" ht="12.75" x14ac:dyDescent="0.2">
      <c r="B36" s="21" t="str">
        <f ca="1">IFERROR(__xludf.DUMMYFUNCTION("IFNA(
  IF(
    Prototype_input!C40 = ""Federal or Tribal Government"",
    IF(
      AND(
        Prototype_input!E54 &lt;&gt; """",
        Prototype_input!D54 &lt;&gt; """",
        Prototype_input!D54 &lt;&gt; ""Please input"",
        Prototype_input!E54 &lt;&gt; ""Please i"&amp;"nput""
      ),
      TRANSPOSE(
        FILTER(
          'ITC Offerings Mapping'!$D$1:$BY$1,
          (INDEX('ITC Offerings Mapping'!$D$2:$BY$1000, MATCH(Prototype_input!E53, 'ITC Offerings Mapping'!$C$2:$C$1000, 0), 0) = IF(A36 &gt;= 8, ""X"", ""X"")) +
"&amp;"          (IF(A36 &lt; 8, INDEX('ITC Offerings Mapping'!$D$2:$BY$1000, MATCH(Prototype_input!E53,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6" s="21" t="str">
        <f ca="1">IFERROR(__xludf.DUMMYFUNCTION("IFNA(
  IF(
    Prototype_input!C40 = ""State or Local Government"",
    IF(
      AND(
        Prototype_input!E54 &lt;&gt; """",
        Prototype_input!D54 &lt;&gt; """",
        Prototype_input!D54 &lt;&gt; ""Please input"",
        Prototype_input!E54 &lt;&gt; ""Please inpu"&amp;"t""
      ),
      TRANSPOSE(
        FILTER(
          'ITC Offerings Mapping'!$D$1:$BY$1,
          (
            IF(
              A36 &gt;= 8,
              INDEX('ITC Offerings Mapping'!$D$2:$BY$1000, MATCH(Prototype_input!E53, 'ITC Offerings Mapping'!$"&amp;"C$2:$C$1000, 0), 0) = ""X"",
              (INDEX('ITC Offerings Mapping'!$D$2:$BY$1000, MATCH(Prototype_input!E53, 'ITC Offerings Mapping'!$C$2:$C$1000, 0), 0) = ""X"") +
              (INDEX('ITC Offerings Mapping'!$D$2:$BY$1000, MATCH(Prototype_input!E"&amp;"53,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6" s="21" t="str">
        <f>IF(
  Prototype_input!$C$6 = "State or Local Government",
  IF(
    C36 &lt;&gt; "",
    IFERROR(
      INDEX(
        'Summary - Acquisition Need'!$C$2:$AD$4,
        MATCH(Prototype_input!$C$30, 'Summary - Acquisition Need'!$B$2:$B$4, 0),
        MATCH(C36, 'Summary - Acquisition Need'!$C$1:$AD$1, 0)
      ),
      ""
    ),
    ""
  ),
  IF(
    Prototype_input!$C$6 = "Federal or Tribal Government",
    IF(
      B36 &lt;&gt; "",
      IFERROR(
        INDEX(
          'Summary - Place of Performance'!$C$2:$AW$14,
          MATCH(Prototype_input!$C$30, 'Summary - Place of Performance'!$B$2:$B$14, 0),
          MATCH(B36, 'Summary - Place of Performance'!$C$1:$AW$1, 0)
        ),
        ""
      ),
      ""
    ),
    ""
  )
)</f>
        <v/>
      </c>
      <c r="E36" s="21" t="str">
        <f>IF(
  Prototype_input!$C$6 = "State or Local Government",
  IF(
    C36 &lt;&gt; "",
    IFERROR(
      INDEX(
        'Summary - Contract Type'!$C$2:$BX$6,
        MATCH(Prototype_input!$C$34, 'Summary - Contract Type'!$B$2:$B$6, 0),
        MATCH(C36, 'Summary - Contract Type'!$C$1:$BX$1, 0)
      ),
      ""
    ),
    ""
  ),
  IF(
    Prototype_input!$C$6 = "Federal or Tribal Government",
    IF(
      B36 &lt;&gt; "",
      IFERROR(
        INDEX(
          'Summary - Level of Assistance'!$C$2:$AW$7,
          MATCH(Prototype_input!$C$34, 'Summary - Level of Assistance'!$B$2:$B$7, 0),
          MATCH(B36, 'Summary - Level of Assistance'!$C$1:$AW$1, 0)
        ),
        ""
      ),
      ""
    ),
    ""
  )
)</f>
        <v/>
      </c>
      <c r="F36" s="21" t="str">
        <f>IF(
  Prototype_input!$C$6 = "State or Local Government",
  IF(
    C36 &lt;&gt; "",
    IFERROR(
      INDEX(
        'Summary - Socioeconomic'!$C$2:$BX$11,
        MATCH(Prototype_input!$C$38, 'Summary - Socioeconomic'!$B$2:$B$11, 0),
        MATCH(C36, 'Summary - Socioeconomic'!$C$1:$BX$1, 0)
      ),
      ""
    ),
    ""
  ),
  IF(
    Prototype_input!$C$6 = "Federal or Tribal Government",
    IF(
      B36 &lt;&gt; "",
      IFERROR(
        INDEX(
          'Summary - Objective'!$C$2:$AX$4,
          MATCH(Prototype_input!$C$38, 'Summary - Objective'!$B$2:$B$4, 0),
          MATCH(B36, 'Summary - Objective'!$C$1:$AX$1, 0)
        ),
        ""
      ),
      ""
    ),
    ""
  )
)</f>
        <v/>
      </c>
      <c r="G36" s="21" t="str">
        <f>IF(
  Prototype_input!$C$6 = "Federal or Tribal Government",
  IF(
    B36 &lt;&gt; "",
    IFERROR(
      INDEX(
        'Summary - Contract Type'!$C$2:$BX$6,
        MATCH(Prototype_input!$C$42, 'Summary - Contract Type'!$B$2:$B$6, 0),
        MATCH(B36, 'Summary - Contract Type'!$C$1:$BX$1, 0)
      ),
      ""
    ),
    ""
  ),
  ""
)</f>
        <v/>
      </c>
      <c r="H36" s="21" t="str">
        <f>IF(
  Prototype_input!$C$6 = "Federal or Tribal Government",
  IF(
    B36 &lt;&gt; "",
    IFERROR(
      INDEX(
        'Summary - Period of Performance'!$C$2:$AW$5,
        MATCH(Prototype_input!$C$46, 'Summary - Period of Performance'!$B$2:$B$5, 0),
        MATCH(B36, 'Summary - Period of Performance'!$C$1:$AW$1, 0)
      ),
      ""
    ),
    ""
  ),
  ""
)</f>
        <v/>
      </c>
      <c r="I36" s="21" t="str">
        <f>IF(
  Prototype_input!$C$6 = "Federal or Tribal Government",
  IF(
    B36 &lt;&gt; "",
    IFERROR(
      INDEX(
        'Summary - Socioeconomic'!$C$2:$BX$11,
        MATCH(Prototype_input!$C$50, 'Summary - Socioeconomic'!$B$2:$B$11, 0),
        MATCH(B36, 'Summary - Socioeconomic'!$C$1:$BX$1, 0)
      ),
      ""
    ),
    ""
  ),
  ""
)</f>
        <v/>
      </c>
      <c r="J36" s="21" t="str">
        <f>IF(
  Prototype_input!$C$6 = "Federal or Tribal Government",
  IF(
    B36 &lt;&gt; "",
    IFERROR(
      INDEX(
        'Summary - Estimated Dollar Valu'!$C$2:$AW$4,
        MATCH(Prototype_input!$C$54, 'Summary - Estimated Dollar Valu'!$B$2:$B$4, 0),
        MATCH(B36, 'Summary - Estimated Dollar Valu'!$C$1:$AW$1, 0)
      ),
      ""
    ),
    ""
  ),
  ""
)</f>
        <v/>
      </c>
      <c r="K36" s="21" t="str">
        <f>IF(AND(Prototype_input!$C$56&lt;&gt;"",J36&lt;&gt;""),Prototype_input!$C$58,"")</f>
        <v/>
      </c>
      <c r="L36" s="21" t="str">
        <f>IF(AND(Prototype_input!$C$60&lt;&gt;"",J36&lt;&gt;""),Prototype_input!$C$62,"")</f>
        <v/>
      </c>
      <c r="M36" s="21" t="str">
        <f>IF(AND(Prototype_input!$C$64&lt;&gt;"",J36&lt;&gt;""),Prototype_input!$C$66,"")</f>
        <v/>
      </c>
      <c r="N36" s="21" t="str">
        <f>IF(AND(Prototype_input!$C$68&lt;&gt;"",J36&lt;&gt;""),Prototype_input!$C$70,"")</f>
        <v/>
      </c>
      <c r="O36" s="21" t="str">
        <f>IF(N36&lt;&gt;"",_xlfn.XLOOKUP(Prototype_input!$E$22,'ITC Offerings Mapping'!$C$1:$C$1000,'ITC Offerings Mapping'!$B$1:$B$1000),"")</f>
        <v/>
      </c>
      <c r="Q36" s="21" t="str">
        <f t="array" ref="Q36">IF(Prototype_input!$C$6="Federal or Tribal Government",IF(O36&lt;&gt;"", INDEX('Scope Scoring'!$C$2:$BX$50, MATCH(O36, 'Scope Scoring'!$B$2:$B$50, 0), MATCH(B36, 'Scope Scoring'!$C$1:$BX$1, 0)),""),"")</f>
        <v/>
      </c>
      <c r="R36" s="21" t="str">
        <f t="shared" si="13"/>
        <v/>
      </c>
      <c r="S36" s="21" t="str">
        <f t="shared" si="14"/>
        <v/>
      </c>
      <c r="T36" s="21" t="str">
        <f t="shared" si="15"/>
        <v/>
      </c>
      <c r="U36" s="21" t="str">
        <f t="shared" ca="1" si="16"/>
        <v/>
      </c>
      <c r="W36" s="21" t="str">
        <f t="array" ref="W36">IF(Prototype_input!$C$6="Federal or Tribal Government",IF(O36&lt;&gt;"", INDEX('Summary - Level of Assistance -'!$C$2:$AV$7, MATCH(Prototype_input!$C$34, 'Summary - Level of Assistance -'!$B$2:$B$7, 0), MATCH(B36, 'Summary - Level of Assistance -'!$C$1:$AV$1, 0)),""),"")</f>
        <v/>
      </c>
      <c r="X36" s="21" t="str">
        <f t="shared" si="17"/>
        <v/>
      </c>
      <c r="Y36" s="21" t="str">
        <f t="shared" si="18"/>
        <v/>
      </c>
      <c r="AA36" s="21" t="str">
        <f t="array" ref="AA36">IF(Prototype_input!$C$6="Federal or Tribal Government",IF(O36&lt;&gt;"", INDEX('Summary - Objective - Tradeoff'!$C$2:$AV$4, MATCH(Prototype_input!$C$38, 'Summary - Objective - Tradeoff'!$B$2:$B$4, 0), MATCH(B36, 'Summary - Objective - Tradeoff'!$C$1:$AV$1, 0)),""),"")</f>
        <v/>
      </c>
      <c r="AB36" s="21" t="str">
        <f t="shared" si="19"/>
        <v/>
      </c>
      <c r="AC36" s="21" t="str">
        <f t="shared" si="20"/>
        <v/>
      </c>
      <c r="AE36" s="21" t="str">
        <f t="array" ref="AE36">IF(Prototype_input!$C$6="Federal or Tribal Government",IF(O36&lt;&gt;"", INDEX('Summary- PoP - Tradeoff'!$C$2:$AV$5, MATCH(Prototype_input!$C$46, 'Summary- PoP - Tradeoff'!$B$2:$B$5, 0), MATCH(B36, 'Summary- PoP - Tradeoff'!$C$1:$AV$1, 0)),""),"")</f>
        <v/>
      </c>
      <c r="AF36" s="21" t="str">
        <f t="shared" si="21"/>
        <v/>
      </c>
      <c r="AG36" s="21" t="str">
        <f t="shared" si="22"/>
        <v/>
      </c>
      <c r="AI36" s="21" t="str">
        <f t="array" ref="AI36">IF(Prototype_input!$C$6="Federal or Tribal Government",IF(O36&lt;&gt;"", INDEX('Summary - EDV - Tradeoff'!$C$2:$AV$4, MATCH(Prototype_input!$C$54, 'Summary - EDV - Tradeoff'!$B$2:$B$4, 0), MATCH(B36, 'Summary - EDV - Tradeoff'!$C$1:$AV$1, 0)),""),"")</f>
        <v/>
      </c>
      <c r="AJ36" s="21" t="str">
        <f t="shared" si="23"/>
        <v/>
      </c>
      <c r="AK36" s="21" t="str">
        <f t="shared" si="24"/>
        <v/>
      </c>
      <c r="AL36" s="21" t="str">
        <f t="shared" ca="1" si="25"/>
        <v/>
      </c>
    </row>
    <row r="37" spans="2:38" ht="12.75" x14ac:dyDescent="0.2">
      <c r="B37" s="21" t="str">
        <f ca="1">IFERROR(__xludf.DUMMYFUNCTION("IFNA(
  IF(
    Prototype_input!C41 = ""Federal or Tribal Government"",
    IF(
      AND(
        Prototype_input!E55 &lt;&gt; """",
        Prototype_input!D55 &lt;&gt; """",
        Prototype_input!D55 &lt;&gt; ""Please input"",
        Prototype_input!E55 &lt;&gt; ""Please i"&amp;"nput""
      ),
      TRANSPOSE(
        FILTER(
          'ITC Offerings Mapping'!$D$1:$BY$1,
          (INDEX('ITC Offerings Mapping'!$D$2:$BY$1000, MATCH(Prototype_input!E54, 'ITC Offerings Mapping'!$C$2:$C$1000, 0), 0) = IF(A37 &gt;= 8, ""X"", ""X"")) +
"&amp;"          (IF(A37 &lt; 8, INDEX('ITC Offerings Mapping'!$D$2:$BY$1000, MATCH(Prototype_input!E54,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7" s="21" t="str">
        <f ca="1">IFERROR(__xludf.DUMMYFUNCTION("IFNA(
  IF(
    Prototype_input!C41 = ""State or Local Government"",
    IF(
      AND(
        Prototype_input!E55 &lt;&gt; """",
        Prototype_input!D55 &lt;&gt; """",
        Prototype_input!D55 &lt;&gt; ""Please input"",
        Prototype_input!E55 &lt;&gt; ""Please inpu"&amp;"t""
      ),
      TRANSPOSE(
        FILTER(
          'ITC Offerings Mapping'!$D$1:$BY$1,
          (
            IF(
              A37 &gt;= 8,
              INDEX('ITC Offerings Mapping'!$D$2:$BY$1000, MATCH(Prototype_input!E54, 'ITC Offerings Mapping'!$"&amp;"C$2:$C$1000, 0), 0) = ""X"",
              (INDEX('ITC Offerings Mapping'!$D$2:$BY$1000, MATCH(Prototype_input!E54, 'ITC Offerings Mapping'!$C$2:$C$1000, 0), 0) = ""X"") +
              (INDEX('ITC Offerings Mapping'!$D$2:$BY$1000, MATCH(Prototype_input!E"&amp;"54,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7" s="21" t="str">
        <f>IF(
  Prototype_input!$C$6 = "State or Local Government",
  IF(
    C37 &lt;&gt; "",
    IFERROR(
      INDEX(
        'Summary - Acquisition Need'!$C$2:$AD$4,
        MATCH(Prototype_input!$C$30, 'Summary - Acquisition Need'!$B$2:$B$4, 0),
        MATCH(C37, 'Summary - Acquisition Need'!$C$1:$AD$1, 0)
      ),
      ""
    ),
    ""
  ),
  IF(
    Prototype_input!$C$6 = "Federal or Tribal Government",
    IF(
      B37 &lt;&gt; "",
      IFERROR(
        INDEX(
          'Summary - Place of Performance'!$C$2:$AW$14,
          MATCH(Prototype_input!$C$30, 'Summary - Place of Performance'!$B$2:$B$14, 0),
          MATCH(B37, 'Summary - Place of Performance'!$C$1:$AW$1, 0)
        ),
        ""
      ),
      ""
    ),
    ""
  )
)</f>
        <v/>
      </c>
      <c r="E37" s="21" t="str">
        <f>IF(
  Prototype_input!$C$6 = "State or Local Government",
  IF(
    C37 &lt;&gt; "",
    IFERROR(
      INDEX(
        'Summary - Contract Type'!$C$2:$BX$6,
        MATCH(Prototype_input!$C$34, 'Summary - Contract Type'!$B$2:$B$6, 0),
        MATCH(C37, 'Summary - Contract Type'!$C$1:$BX$1, 0)
      ),
      ""
    ),
    ""
  ),
  IF(
    Prototype_input!$C$6 = "Federal or Tribal Government",
    IF(
      B37 &lt;&gt; "",
      IFERROR(
        INDEX(
          'Summary - Level of Assistance'!$C$2:$AW$7,
          MATCH(Prototype_input!$C$34, 'Summary - Level of Assistance'!$B$2:$B$7, 0),
          MATCH(B37, 'Summary - Level of Assistance'!$C$1:$AW$1, 0)
        ),
        ""
      ),
      ""
    ),
    ""
  )
)</f>
        <v/>
      </c>
      <c r="F37" s="21" t="str">
        <f>IF(
  Prototype_input!$C$6 = "State or Local Government",
  IF(
    C37 &lt;&gt; "",
    IFERROR(
      INDEX(
        'Summary - Socioeconomic'!$C$2:$BX$11,
        MATCH(Prototype_input!$C$38, 'Summary - Socioeconomic'!$B$2:$B$11, 0),
        MATCH(C37, 'Summary - Socioeconomic'!$C$1:$BX$1, 0)
      ),
      ""
    ),
    ""
  ),
  IF(
    Prototype_input!$C$6 = "Federal or Tribal Government",
    IF(
      B37 &lt;&gt; "",
      IFERROR(
        INDEX(
          'Summary - Objective'!$C$2:$AX$4,
          MATCH(Prototype_input!$C$38, 'Summary - Objective'!$B$2:$B$4, 0),
          MATCH(B37, 'Summary - Objective'!$C$1:$AX$1, 0)
        ),
        ""
      ),
      ""
    ),
    ""
  )
)</f>
        <v/>
      </c>
      <c r="G37" s="21" t="str">
        <f>IF(
  Prototype_input!$C$6 = "Federal or Tribal Government",
  IF(
    B37 &lt;&gt; "",
    IFERROR(
      INDEX(
        'Summary - Contract Type'!$C$2:$BX$6,
        MATCH(Prototype_input!$C$42, 'Summary - Contract Type'!$B$2:$B$6, 0),
        MATCH(B37, 'Summary - Contract Type'!$C$1:$BX$1, 0)
      ),
      ""
    ),
    ""
  ),
  ""
)</f>
        <v/>
      </c>
      <c r="H37" s="21" t="str">
        <f>IF(
  Prototype_input!$C$6 = "Federal or Tribal Government",
  IF(
    B37 &lt;&gt; "",
    IFERROR(
      INDEX(
        'Summary - Period of Performance'!$C$2:$AW$5,
        MATCH(Prototype_input!$C$46, 'Summary - Period of Performance'!$B$2:$B$5, 0),
        MATCH(B37, 'Summary - Period of Performance'!$C$1:$AW$1, 0)
      ),
      ""
    ),
    ""
  ),
  ""
)</f>
        <v/>
      </c>
      <c r="I37" s="21" t="str">
        <f>IF(
  Prototype_input!$C$6 = "Federal or Tribal Government",
  IF(
    B37 &lt;&gt; "",
    IFERROR(
      INDEX(
        'Summary - Socioeconomic'!$C$2:$BX$11,
        MATCH(Prototype_input!$C$50, 'Summary - Socioeconomic'!$B$2:$B$11, 0),
        MATCH(B37, 'Summary - Socioeconomic'!$C$1:$BX$1, 0)
      ),
      ""
    ),
    ""
  ),
  ""
)</f>
        <v/>
      </c>
      <c r="J37" s="21" t="str">
        <f>IF(
  Prototype_input!$C$6 = "Federal or Tribal Government",
  IF(
    B37 &lt;&gt; "",
    IFERROR(
      INDEX(
        'Summary - Estimated Dollar Valu'!$C$2:$AW$4,
        MATCH(Prototype_input!$C$54, 'Summary - Estimated Dollar Valu'!$B$2:$B$4, 0),
        MATCH(B37, 'Summary - Estimated Dollar Valu'!$C$1:$AW$1, 0)
      ),
      ""
    ),
    ""
  ),
  ""
)</f>
        <v/>
      </c>
      <c r="K37" s="21" t="str">
        <f>IF(AND(Prototype_input!$C$56&lt;&gt;"",J37&lt;&gt;""),Prototype_input!$C$58,"")</f>
        <v/>
      </c>
      <c r="L37" s="21" t="str">
        <f>IF(AND(Prototype_input!$C$60&lt;&gt;"",J37&lt;&gt;""),Prototype_input!$C$62,"")</f>
        <v/>
      </c>
      <c r="M37" s="21" t="str">
        <f>IF(AND(Prototype_input!$C$64&lt;&gt;"",J37&lt;&gt;""),Prototype_input!$C$66,"")</f>
        <v/>
      </c>
      <c r="N37" s="21" t="str">
        <f>IF(AND(Prototype_input!$C$68&lt;&gt;"",J37&lt;&gt;""),Prototype_input!$C$70,"")</f>
        <v/>
      </c>
      <c r="O37" s="21" t="str">
        <f>IF(N37&lt;&gt;"",_xlfn.XLOOKUP(Prototype_input!$E$22,'ITC Offerings Mapping'!$C$1:$C$1000,'ITC Offerings Mapping'!$B$1:$B$1000),"")</f>
        <v/>
      </c>
      <c r="Q37" s="21" t="str">
        <f t="array" ref="Q37">IF(Prototype_input!$C$6="Federal or Tribal Government",IF(O37&lt;&gt;"", INDEX('Scope Scoring'!$C$2:$BX$50, MATCH(O37, 'Scope Scoring'!$B$2:$B$50, 0), MATCH(B37, 'Scope Scoring'!$C$1:$BX$1, 0)),""),"")</f>
        <v/>
      </c>
      <c r="R37" s="21" t="str">
        <f t="shared" si="13"/>
        <v/>
      </c>
      <c r="S37" s="21" t="str">
        <f t="shared" si="14"/>
        <v/>
      </c>
      <c r="T37" s="21" t="str">
        <f t="shared" si="15"/>
        <v/>
      </c>
      <c r="U37" s="21" t="str">
        <f t="shared" ca="1" si="16"/>
        <v/>
      </c>
      <c r="W37" s="21" t="str">
        <f t="array" ref="W37">IF(Prototype_input!$C$6="Federal or Tribal Government",IF(O37&lt;&gt;"", INDEX('Summary - Level of Assistance -'!$C$2:$AV$7, MATCH(Prototype_input!$C$34, 'Summary - Level of Assistance -'!$B$2:$B$7, 0), MATCH(B37, 'Summary - Level of Assistance -'!$C$1:$AV$1, 0)),""),"")</f>
        <v/>
      </c>
      <c r="X37" s="21" t="str">
        <f t="shared" si="17"/>
        <v/>
      </c>
      <c r="Y37" s="21" t="str">
        <f t="shared" si="18"/>
        <v/>
      </c>
      <c r="AA37" s="21" t="str">
        <f t="array" ref="AA37">IF(Prototype_input!$C$6="Federal or Tribal Government",IF(O37&lt;&gt;"", INDEX('Summary - Objective - Tradeoff'!$C$2:$AV$4, MATCH(Prototype_input!$C$38, 'Summary - Objective - Tradeoff'!$B$2:$B$4, 0), MATCH(B37, 'Summary - Objective - Tradeoff'!$C$1:$AV$1, 0)),""),"")</f>
        <v/>
      </c>
      <c r="AB37" s="21" t="str">
        <f t="shared" si="19"/>
        <v/>
      </c>
      <c r="AC37" s="21" t="str">
        <f t="shared" si="20"/>
        <v/>
      </c>
      <c r="AE37" s="21" t="str">
        <f t="array" ref="AE37">IF(Prototype_input!$C$6="Federal or Tribal Government",IF(O37&lt;&gt;"", INDEX('Summary- PoP - Tradeoff'!$C$2:$AV$5, MATCH(Prototype_input!$C$46, 'Summary- PoP - Tradeoff'!$B$2:$B$5, 0), MATCH(B37, 'Summary- PoP - Tradeoff'!$C$1:$AV$1, 0)),""),"")</f>
        <v/>
      </c>
      <c r="AF37" s="21" t="str">
        <f t="shared" si="21"/>
        <v/>
      </c>
      <c r="AG37" s="21" t="str">
        <f t="shared" si="22"/>
        <v/>
      </c>
      <c r="AI37" s="21" t="str">
        <f t="array" ref="AI37">IF(Prototype_input!$C$6="Federal or Tribal Government",IF(O37&lt;&gt;"", INDEX('Summary - EDV - Tradeoff'!$C$2:$AV$4, MATCH(Prototype_input!$C$54, 'Summary - EDV - Tradeoff'!$B$2:$B$4, 0), MATCH(B37, 'Summary - EDV - Tradeoff'!$C$1:$AV$1, 0)),""),"")</f>
        <v/>
      </c>
      <c r="AJ37" s="21" t="str">
        <f t="shared" si="23"/>
        <v/>
      </c>
      <c r="AK37" s="21" t="str">
        <f t="shared" si="24"/>
        <v/>
      </c>
      <c r="AL37" s="21" t="str">
        <f t="shared" ca="1" si="25"/>
        <v/>
      </c>
    </row>
    <row r="38" spans="2:38" ht="12.75" x14ac:dyDescent="0.2">
      <c r="B38" s="21" t="str">
        <f ca="1">IFERROR(__xludf.DUMMYFUNCTION("IFNA(
  IF(
    Prototype_input!C42 = ""Federal or Tribal Government"",
    IF(
      AND(
        Prototype_input!E56 &lt;&gt; """",
        Prototype_input!D56 &lt;&gt; """",
        Prototype_input!D56 &lt;&gt; ""Please input"",
        Prototype_input!E56 &lt;&gt; ""Please i"&amp;"nput""
      ),
      TRANSPOSE(
        FILTER(
          'ITC Offerings Mapping'!$D$1:$BY$1,
          (INDEX('ITC Offerings Mapping'!$D$2:$BY$1000, MATCH(Prototype_input!E55, 'ITC Offerings Mapping'!$C$2:$C$1000, 0), 0) = IF(A38 &gt;= 8, ""X"", ""X"")) +
"&amp;"          (IF(A38 &lt; 8, INDEX('ITC Offerings Mapping'!$D$2:$BY$1000, MATCH(Prototype_input!E55,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8" s="21" t="str">
        <f ca="1">IFERROR(__xludf.DUMMYFUNCTION("IFNA(
  IF(
    Prototype_input!C42 = ""State or Local Government"",
    IF(
      AND(
        Prototype_input!E56 &lt;&gt; """",
        Prototype_input!D56 &lt;&gt; """",
        Prototype_input!D56 &lt;&gt; ""Please input"",
        Prototype_input!E56 &lt;&gt; ""Please inpu"&amp;"t""
      ),
      TRANSPOSE(
        FILTER(
          'ITC Offerings Mapping'!$D$1:$BY$1,
          (
            IF(
              A38 &gt;= 8,
              INDEX('ITC Offerings Mapping'!$D$2:$BY$1000, MATCH(Prototype_input!E55, 'ITC Offerings Mapping'!$"&amp;"C$2:$C$1000, 0), 0) = ""X"",
              (INDEX('ITC Offerings Mapping'!$D$2:$BY$1000, MATCH(Prototype_input!E55, 'ITC Offerings Mapping'!$C$2:$C$1000, 0), 0) = ""X"") +
              (INDEX('ITC Offerings Mapping'!$D$2:$BY$1000, MATCH(Prototype_input!E"&amp;"55,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8" s="21" t="str">
        <f>IF(
  Prototype_input!$C$6 = "State or Local Government",
  IF(
    C38 &lt;&gt; "",
    IFERROR(
      INDEX(
        'Summary - Acquisition Need'!$C$2:$AD$4,
        MATCH(Prototype_input!$C$30, 'Summary - Acquisition Need'!$B$2:$B$4, 0),
        MATCH(C38, 'Summary - Acquisition Need'!$C$1:$AD$1, 0)
      ),
      ""
    ),
    ""
  ),
  IF(
    Prototype_input!$C$6 = "Federal or Tribal Government",
    IF(
      B38 &lt;&gt; "",
      IFERROR(
        INDEX(
          'Summary - Place of Performance'!$C$2:$AW$14,
          MATCH(Prototype_input!$C$30, 'Summary - Place of Performance'!$B$2:$B$14, 0),
          MATCH(B38, 'Summary - Place of Performance'!$C$1:$AW$1, 0)
        ),
        ""
      ),
      ""
    ),
    ""
  )
)</f>
        <v/>
      </c>
      <c r="E38" s="21" t="str">
        <f>IF(
  Prototype_input!$C$6 = "State or Local Government",
  IF(
    C38 &lt;&gt; "",
    IFERROR(
      INDEX(
        'Summary - Contract Type'!$C$2:$BX$6,
        MATCH(Prototype_input!$C$34, 'Summary - Contract Type'!$B$2:$B$6, 0),
        MATCH(C38, 'Summary - Contract Type'!$C$1:$BX$1, 0)
      ),
      ""
    ),
    ""
  ),
  IF(
    Prototype_input!$C$6 = "Federal or Tribal Government",
    IF(
      B38 &lt;&gt; "",
      IFERROR(
        INDEX(
          'Summary - Level of Assistance'!$C$2:$AW$7,
          MATCH(Prototype_input!$C$34, 'Summary - Level of Assistance'!$B$2:$B$7, 0),
          MATCH(B38, 'Summary - Level of Assistance'!$C$1:$AW$1, 0)
        ),
        ""
      ),
      ""
    ),
    ""
  )
)</f>
        <v/>
      </c>
      <c r="F38" s="21" t="str">
        <f>IF(
  Prototype_input!$C$6 = "State or Local Government",
  IF(
    C38 &lt;&gt; "",
    IFERROR(
      INDEX(
        'Summary - Socioeconomic'!$C$2:$BX$11,
        MATCH(Prototype_input!$C$38, 'Summary - Socioeconomic'!$B$2:$B$11, 0),
        MATCH(C38, 'Summary - Socioeconomic'!$C$1:$BX$1, 0)
      ),
      ""
    ),
    ""
  ),
  IF(
    Prototype_input!$C$6 = "Federal or Tribal Government",
    IF(
      B38 &lt;&gt; "",
      IFERROR(
        INDEX(
          'Summary - Objective'!$C$2:$AX$4,
          MATCH(Prototype_input!$C$38, 'Summary - Objective'!$B$2:$B$4, 0),
          MATCH(B38, 'Summary - Objective'!$C$1:$AX$1, 0)
        ),
        ""
      ),
      ""
    ),
    ""
  )
)</f>
        <v/>
      </c>
      <c r="G38" s="21" t="str">
        <f>IF(
  Prototype_input!$C$6 = "Federal or Tribal Government",
  IF(
    B38 &lt;&gt; "",
    IFERROR(
      INDEX(
        'Summary - Contract Type'!$C$2:$BX$6,
        MATCH(Prototype_input!$C$42, 'Summary - Contract Type'!$B$2:$B$6, 0),
        MATCH(B38, 'Summary - Contract Type'!$C$1:$BX$1, 0)
      ),
      ""
    ),
    ""
  ),
  ""
)</f>
        <v/>
      </c>
      <c r="H38" s="21" t="str">
        <f>IF(
  Prototype_input!$C$6 = "Federal or Tribal Government",
  IF(
    B38 &lt;&gt; "",
    IFERROR(
      INDEX(
        'Summary - Period of Performance'!$C$2:$AW$5,
        MATCH(Prototype_input!$C$46, 'Summary - Period of Performance'!$B$2:$B$5, 0),
        MATCH(B38, 'Summary - Period of Performance'!$C$1:$AW$1, 0)
      ),
      ""
    ),
    ""
  ),
  ""
)</f>
        <v/>
      </c>
      <c r="I38" s="21" t="str">
        <f>IF(
  Prototype_input!$C$6 = "Federal or Tribal Government",
  IF(
    B38 &lt;&gt; "",
    IFERROR(
      INDEX(
        'Summary - Socioeconomic'!$C$2:$BX$11,
        MATCH(Prototype_input!$C$50, 'Summary - Socioeconomic'!$B$2:$B$11, 0),
        MATCH(B38, 'Summary - Socioeconomic'!$C$1:$BX$1, 0)
      ),
      ""
    ),
    ""
  ),
  ""
)</f>
        <v/>
      </c>
      <c r="J38" s="21" t="str">
        <f>IF(
  Prototype_input!$C$6 = "Federal or Tribal Government",
  IF(
    B38 &lt;&gt; "",
    IFERROR(
      INDEX(
        'Summary - Estimated Dollar Valu'!$C$2:$AW$4,
        MATCH(Prototype_input!$C$54, 'Summary - Estimated Dollar Valu'!$B$2:$B$4, 0),
        MATCH(B38, 'Summary - Estimated Dollar Valu'!$C$1:$AW$1, 0)
      ),
      ""
    ),
    ""
  ),
  ""
)</f>
        <v/>
      </c>
      <c r="K38" s="21" t="str">
        <f>IF(AND(Prototype_input!$C$56&lt;&gt;"",J38&lt;&gt;""),Prototype_input!$C$58,"")</f>
        <v/>
      </c>
      <c r="L38" s="21" t="str">
        <f>IF(AND(Prototype_input!$C$60&lt;&gt;"",J38&lt;&gt;""),Prototype_input!$C$62,"")</f>
        <v/>
      </c>
      <c r="M38" s="21" t="str">
        <f>IF(AND(Prototype_input!$C$64&lt;&gt;"",J38&lt;&gt;""),Prototype_input!$C$66,"")</f>
        <v/>
      </c>
      <c r="N38" s="21" t="str">
        <f>IF(AND(Prototype_input!$C$68&lt;&gt;"",J38&lt;&gt;""),Prototype_input!$C$70,"")</f>
        <v/>
      </c>
      <c r="O38" s="21" t="str">
        <f>IF(N38&lt;&gt;"",_xlfn.XLOOKUP(Prototype_input!$E$22,'ITC Offerings Mapping'!$C$1:$C$1000,'ITC Offerings Mapping'!$B$1:$B$1000),"")</f>
        <v/>
      </c>
      <c r="Q38" s="21" t="str">
        <f t="array" ref="Q38">IF(Prototype_input!$C$6="Federal or Tribal Government",IF(O38&lt;&gt;"", INDEX('Scope Scoring'!$C$2:$BX$50, MATCH(O38, 'Scope Scoring'!$B$2:$B$50, 0), MATCH(B38, 'Scope Scoring'!$C$1:$BX$1, 0)),""),"")</f>
        <v/>
      </c>
      <c r="R38" s="21" t="str">
        <f t="shared" si="13"/>
        <v/>
      </c>
      <c r="S38" s="21" t="str">
        <f t="shared" si="14"/>
        <v/>
      </c>
      <c r="T38" s="21" t="str">
        <f t="shared" si="15"/>
        <v/>
      </c>
      <c r="U38" s="21" t="str">
        <f t="shared" ca="1" si="16"/>
        <v/>
      </c>
      <c r="W38" s="21" t="str">
        <f t="array" ref="W38">IF(Prototype_input!$C$6="Federal or Tribal Government",IF(O38&lt;&gt;"", INDEX('Summary - Level of Assistance -'!$C$2:$AV$7, MATCH(Prototype_input!$C$34, 'Summary - Level of Assistance -'!$B$2:$B$7, 0), MATCH(B38, 'Summary - Level of Assistance -'!$C$1:$AV$1, 0)),""),"")</f>
        <v/>
      </c>
      <c r="X38" s="21" t="str">
        <f t="shared" si="17"/>
        <v/>
      </c>
      <c r="Y38" s="21" t="str">
        <f t="shared" si="18"/>
        <v/>
      </c>
      <c r="AA38" s="21" t="str">
        <f t="array" ref="AA38">IF(Prototype_input!$C$6="Federal or Tribal Government",IF(O38&lt;&gt;"", INDEX('Summary - Objective - Tradeoff'!$C$2:$AV$4, MATCH(Prototype_input!$C$38, 'Summary - Objective - Tradeoff'!$B$2:$B$4, 0), MATCH(B38, 'Summary - Objective - Tradeoff'!$C$1:$AV$1, 0)),""),"")</f>
        <v/>
      </c>
      <c r="AB38" s="21" t="str">
        <f t="shared" si="19"/>
        <v/>
      </c>
      <c r="AC38" s="21" t="str">
        <f t="shared" si="20"/>
        <v/>
      </c>
      <c r="AE38" s="21" t="str">
        <f t="array" ref="AE38">IF(Prototype_input!$C$6="Federal or Tribal Government",IF(O38&lt;&gt;"", INDEX('Summary- PoP - Tradeoff'!$C$2:$AV$5, MATCH(Prototype_input!$C$46, 'Summary- PoP - Tradeoff'!$B$2:$B$5, 0), MATCH(B38, 'Summary- PoP - Tradeoff'!$C$1:$AV$1, 0)),""),"")</f>
        <v/>
      </c>
      <c r="AF38" s="21" t="str">
        <f t="shared" si="21"/>
        <v/>
      </c>
      <c r="AG38" s="21" t="str">
        <f t="shared" si="22"/>
        <v/>
      </c>
      <c r="AI38" s="21" t="str">
        <f t="array" ref="AI38">IF(Prototype_input!$C$6="Federal or Tribal Government",IF(O38&lt;&gt;"", INDEX('Summary - EDV - Tradeoff'!$C$2:$AV$4, MATCH(Prototype_input!$C$54, 'Summary - EDV - Tradeoff'!$B$2:$B$4, 0), MATCH(B38, 'Summary - EDV - Tradeoff'!$C$1:$AV$1, 0)),""),"")</f>
        <v/>
      </c>
      <c r="AJ38" s="21" t="str">
        <f t="shared" si="23"/>
        <v/>
      </c>
      <c r="AK38" s="21" t="str">
        <f t="shared" si="24"/>
        <v/>
      </c>
      <c r="AL38" s="21" t="str">
        <f t="shared" ca="1" si="25"/>
        <v/>
      </c>
    </row>
    <row r="39" spans="2:38" ht="12.75" x14ac:dyDescent="0.2">
      <c r="B39" s="21" t="str">
        <f ca="1">IFERROR(__xludf.DUMMYFUNCTION("IFNA(
  IF(
    Prototype_input!C43 = ""Federal or Tribal Government"",
    IF(
      AND(
        Prototype_input!E57 &lt;&gt; """",
        Prototype_input!D57 &lt;&gt; """",
        Prototype_input!D57 &lt;&gt; ""Please input"",
        Prototype_input!E57 &lt;&gt; ""Please i"&amp;"nput""
      ),
      TRANSPOSE(
        FILTER(
          'ITC Offerings Mapping'!$D$1:$BY$1,
          (INDEX('ITC Offerings Mapping'!$D$2:$BY$1000, MATCH(Prototype_input!E56, 'ITC Offerings Mapping'!$C$2:$C$1000, 0), 0) = IF(A39 &gt;= 8, ""X"", ""X"")) +
"&amp;"          (IF(A39 &lt; 8, INDEX('ITC Offerings Mapping'!$D$2:$BY$1000, MATCH(Prototype_input!E56,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39" s="21" t="str">
        <f ca="1">IFERROR(__xludf.DUMMYFUNCTION("IFNA(
  IF(
    Prototype_input!C43 = ""State or Local Government"",
    IF(
      AND(
        Prototype_input!E57 &lt;&gt; """",
        Prototype_input!D57 &lt;&gt; """",
        Prototype_input!D57 &lt;&gt; ""Please input"",
        Prototype_input!E57 &lt;&gt; ""Please inpu"&amp;"t""
      ),
      TRANSPOSE(
        FILTER(
          'ITC Offerings Mapping'!$D$1:$BY$1,
          (
            IF(
              A39 &gt;= 8,
              INDEX('ITC Offerings Mapping'!$D$2:$BY$1000, MATCH(Prototype_input!E56, 'ITC Offerings Mapping'!$"&amp;"C$2:$C$1000, 0), 0) = ""X"",
              (INDEX('ITC Offerings Mapping'!$D$2:$BY$1000, MATCH(Prototype_input!E56, 'ITC Offerings Mapping'!$C$2:$C$1000, 0), 0) = ""X"") +
              (INDEX('ITC Offerings Mapping'!$D$2:$BY$1000, MATCH(Prototype_input!E"&amp;"56,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39" s="21" t="str">
        <f>IF(
  Prototype_input!$C$6 = "State or Local Government",
  IF(
    C39 &lt;&gt; "",
    IFERROR(
      INDEX(
        'Summary - Acquisition Need'!$C$2:$AD$4,
        MATCH(Prototype_input!$C$30, 'Summary - Acquisition Need'!$B$2:$B$4, 0),
        MATCH(C39, 'Summary - Acquisition Need'!$C$1:$AD$1, 0)
      ),
      ""
    ),
    ""
  ),
  IF(
    Prototype_input!$C$6 = "Federal or Tribal Government",
    IF(
      B39 &lt;&gt; "",
      IFERROR(
        INDEX(
          'Summary - Place of Performance'!$C$2:$AW$14,
          MATCH(Prototype_input!$C$30, 'Summary - Place of Performance'!$B$2:$B$14, 0),
          MATCH(B39, 'Summary - Place of Performance'!$C$1:$AW$1, 0)
        ),
        ""
      ),
      ""
    ),
    ""
  )
)</f>
        <v/>
      </c>
      <c r="E39" s="21" t="str">
        <f>IF(
  Prototype_input!$C$6 = "State or Local Government",
  IF(
    C39 &lt;&gt; "",
    IFERROR(
      INDEX(
        'Summary - Contract Type'!$C$2:$BX$6,
        MATCH(Prototype_input!$C$34, 'Summary - Contract Type'!$B$2:$B$6, 0),
        MATCH(C39, 'Summary - Contract Type'!$C$1:$BX$1, 0)
      ),
      ""
    ),
    ""
  ),
  IF(
    Prototype_input!$C$6 = "Federal or Tribal Government",
    IF(
      B39 &lt;&gt; "",
      IFERROR(
        INDEX(
          'Summary - Level of Assistance'!$C$2:$AW$7,
          MATCH(Prototype_input!$C$34, 'Summary - Level of Assistance'!$B$2:$B$7, 0),
          MATCH(B39, 'Summary - Level of Assistance'!$C$1:$AW$1, 0)
        ),
        ""
      ),
      ""
    ),
    ""
  )
)</f>
        <v/>
      </c>
      <c r="F39" s="21" t="str">
        <f>IF(
  Prototype_input!$C$6 = "State or Local Government",
  IF(
    C39 &lt;&gt; "",
    IFERROR(
      INDEX(
        'Summary - Socioeconomic'!$C$2:$BX$11,
        MATCH(Prototype_input!$C$38, 'Summary - Socioeconomic'!$B$2:$B$11, 0),
        MATCH(C39, 'Summary - Socioeconomic'!$C$1:$BX$1, 0)
      ),
      ""
    ),
    ""
  ),
  IF(
    Prototype_input!$C$6 = "Federal or Tribal Government",
    IF(
      B39 &lt;&gt; "",
      IFERROR(
        INDEX(
          'Summary - Objective'!$C$2:$AX$4,
          MATCH(Prototype_input!$C$38, 'Summary - Objective'!$B$2:$B$4, 0),
          MATCH(B39, 'Summary - Objective'!$C$1:$AX$1, 0)
        ),
        ""
      ),
      ""
    ),
    ""
  )
)</f>
        <v/>
      </c>
      <c r="G39" s="21" t="str">
        <f>IF(
  Prototype_input!$C$6 = "Federal or Tribal Government",
  IF(
    B39 &lt;&gt; "",
    IFERROR(
      INDEX(
        'Summary - Contract Type'!$C$2:$BX$6,
        MATCH(Prototype_input!$C$42, 'Summary - Contract Type'!$B$2:$B$6, 0),
        MATCH(B39, 'Summary - Contract Type'!$C$1:$BX$1, 0)
      ),
      ""
    ),
    ""
  ),
  ""
)</f>
        <v/>
      </c>
      <c r="H39" s="21" t="str">
        <f>IF(
  Prototype_input!$C$6 = "Federal or Tribal Government",
  IF(
    B39 &lt;&gt; "",
    IFERROR(
      INDEX(
        'Summary - Period of Performance'!$C$2:$AW$5,
        MATCH(Prototype_input!$C$46, 'Summary - Period of Performance'!$B$2:$B$5, 0),
        MATCH(B39, 'Summary - Period of Performance'!$C$1:$AW$1, 0)
      ),
      ""
    ),
    ""
  ),
  ""
)</f>
        <v/>
      </c>
      <c r="I39" s="21" t="str">
        <f>IF(
  Prototype_input!$C$6 = "Federal or Tribal Government",
  IF(
    B39 &lt;&gt; "",
    IFERROR(
      INDEX(
        'Summary - Socioeconomic'!$C$2:$BX$11,
        MATCH(Prototype_input!$C$50, 'Summary - Socioeconomic'!$B$2:$B$11, 0),
        MATCH(B39, 'Summary - Socioeconomic'!$C$1:$BX$1, 0)
      ),
      ""
    ),
    ""
  ),
  ""
)</f>
        <v/>
      </c>
      <c r="J39" s="21" t="str">
        <f>IF(
  Prototype_input!$C$6 = "Federal or Tribal Government",
  IF(
    B39 &lt;&gt; "",
    IFERROR(
      INDEX(
        'Summary - Estimated Dollar Valu'!$C$2:$AW$4,
        MATCH(Prototype_input!$C$54, 'Summary - Estimated Dollar Valu'!$B$2:$B$4, 0),
        MATCH(B39, 'Summary - Estimated Dollar Valu'!$C$1:$AW$1, 0)
      ),
      ""
    ),
    ""
  ),
  ""
)</f>
        <v/>
      </c>
      <c r="K39" s="21" t="str">
        <f>IF(AND(Prototype_input!$C$56&lt;&gt;"",J39&lt;&gt;""),Prototype_input!$C$58,"")</f>
        <v/>
      </c>
      <c r="L39" s="21" t="str">
        <f>IF(AND(Prototype_input!$C$60&lt;&gt;"",J39&lt;&gt;""),Prototype_input!$C$62,"")</f>
        <v/>
      </c>
      <c r="M39" s="21" t="str">
        <f>IF(AND(Prototype_input!$C$64&lt;&gt;"",J39&lt;&gt;""),Prototype_input!$C$66,"")</f>
        <v/>
      </c>
      <c r="N39" s="21" t="str">
        <f>IF(AND(Prototype_input!$C$68&lt;&gt;"",J39&lt;&gt;""),Prototype_input!$C$70,"")</f>
        <v/>
      </c>
      <c r="O39" s="21" t="str">
        <f>IF(N39&lt;&gt;"",_xlfn.XLOOKUP(Prototype_input!$E$22,'ITC Offerings Mapping'!$C$1:$C$1000,'ITC Offerings Mapping'!$B$1:$B$1000),"")</f>
        <v/>
      </c>
      <c r="Q39" s="21" t="str">
        <f t="array" ref="Q39">IF(Prototype_input!$C$6="Federal or Tribal Government",IF(O39&lt;&gt;"", INDEX('Scope Scoring'!$C$2:$BX$50, MATCH(O39, 'Scope Scoring'!$B$2:$B$50, 0), MATCH(B39, 'Scope Scoring'!$C$1:$BX$1, 0)),""),"")</f>
        <v/>
      </c>
      <c r="R39" s="21" t="str">
        <f t="shared" si="13"/>
        <v/>
      </c>
      <c r="S39" s="21" t="str">
        <f t="shared" si="14"/>
        <v/>
      </c>
      <c r="T39" s="21" t="str">
        <f t="shared" si="15"/>
        <v/>
      </c>
      <c r="U39" s="21" t="str">
        <f t="shared" ca="1" si="16"/>
        <v/>
      </c>
      <c r="W39" s="21" t="str">
        <f t="array" ref="W39">IF(Prototype_input!$C$6="Federal or Tribal Government",IF(O39&lt;&gt;"", INDEX('Summary - Level of Assistance -'!$C$2:$AV$7, MATCH(Prototype_input!$C$34, 'Summary - Level of Assistance -'!$B$2:$B$7, 0), MATCH(B39, 'Summary - Level of Assistance -'!$C$1:$AV$1, 0)),""),"")</f>
        <v/>
      </c>
      <c r="X39" s="21" t="str">
        <f t="shared" si="17"/>
        <v/>
      </c>
      <c r="Y39" s="21" t="str">
        <f t="shared" si="18"/>
        <v/>
      </c>
      <c r="AA39" s="21" t="str">
        <f t="array" ref="AA39">IF(Prototype_input!$C$6="Federal or Tribal Government",IF(O39&lt;&gt;"", INDEX('Summary - Objective - Tradeoff'!$C$2:$AV$4, MATCH(Prototype_input!$C$38, 'Summary - Objective - Tradeoff'!$B$2:$B$4, 0), MATCH(B39, 'Summary - Objective - Tradeoff'!$C$1:$AV$1, 0)),""),"")</f>
        <v/>
      </c>
      <c r="AB39" s="21" t="str">
        <f t="shared" si="19"/>
        <v/>
      </c>
      <c r="AC39" s="21" t="str">
        <f t="shared" si="20"/>
        <v/>
      </c>
      <c r="AE39" s="21" t="str">
        <f t="array" ref="AE39">IF(Prototype_input!$C$6="Federal or Tribal Government",IF(O39&lt;&gt;"", INDEX('Summary- PoP - Tradeoff'!$C$2:$AV$5, MATCH(Prototype_input!$C$46, 'Summary- PoP - Tradeoff'!$B$2:$B$5, 0), MATCH(B39, 'Summary- PoP - Tradeoff'!$C$1:$AV$1, 0)),""),"")</f>
        <v/>
      </c>
      <c r="AF39" s="21" t="str">
        <f t="shared" si="21"/>
        <v/>
      </c>
      <c r="AG39" s="21" t="str">
        <f t="shared" si="22"/>
        <v/>
      </c>
      <c r="AI39" s="21" t="str">
        <f t="array" ref="AI39">IF(Prototype_input!$C$6="Federal or Tribal Government",IF(O39&lt;&gt;"", INDEX('Summary - EDV - Tradeoff'!$C$2:$AV$4, MATCH(Prototype_input!$C$54, 'Summary - EDV - Tradeoff'!$B$2:$B$4, 0), MATCH(B39, 'Summary - EDV - Tradeoff'!$C$1:$AV$1, 0)),""),"")</f>
        <v/>
      </c>
      <c r="AJ39" s="21" t="str">
        <f t="shared" si="23"/>
        <v/>
      </c>
      <c r="AK39" s="21" t="str">
        <f t="shared" si="24"/>
        <v/>
      </c>
      <c r="AL39" s="21" t="str">
        <f t="shared" ca="1" si="25"/>
        <v/>
      </c>
    </row>
    <row r="40" spans="2:38" ht="12.75" x14ac:dyDescent="0.2">
      <c r="B40" s="21" t="str">
        <f ca="1">IFERROR(__xludf.DUMMYFUNCTION("IFNA(
  IF(
    Prototype_input!C44 = ""Federal or Tribal Government"",
    IF(
      AND(
        Prototype_input!E58 &lt;&gt; """",
        Prototype_input!D58 &lt;&gt; """",
        Prototype_input!D58 &lt;&gt; ""Please input"",
        Prototype_input!E58 &lt;&gt; ""Please i"&amp;"nput""
      ),
      TRANSPOSE(
        FILTER(
          'ITC Offerings Mapping'!$D$1:$BY$1,
          (INDEX('ITC Offerings Mapping'!$D$2:$BY$1000, MATCH(Prototype_input!E57, 'ITC Offerings Mapping'!$C$2:$C$1000, 0), 0) = IF(A40 &gt;= 8, ""X"", ""X"")) +
"&amp;"          (IF(A40 &lt; 8, INDEX('ITC Offerings Mapping'!$D$2:$BY$1000, MATCH(Prototype_input!E57,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0" s="21" t="str">
        <f ca="1">IFERROR(__xludf.DUMMYFUNCTION("IFNA(
  IF(
    Prototype_input!C44 = ""State or Local Government"",
    IF(
      AND(
        Prototype_input!E58 &lt;&gt; """",
        Prototype_input!D58 &lt;&gt; """",
        Prototype_input!D58 &lt;&gt; ""Please input"",
        Prototype_input!E58 &lt;&gt; ""Please inpu"&amp;"t""
      ),
      TRANSPOSE(
        FILTER(
          'ITC Offerings Mapping'!$D$1:$BY$1,
          (
            IF(
              A40 &gt;= 8,
              INDEX('ITC Offerings Mapping'!$D$2:$BY$1000, MATCH(Prototype_input!E57, 'ITC Offerings Mapping'!$"&amp;"C$2:$C$1000, 0), 0) = ""X"",
              (INDEX('ITC Offerings Mapping'!$D$2:$BY$1000, MATCH(Prototype_input!E57, 'ITC Offerings Mapping'!$C$2:$C$1000, 0), 0) = ""X"") +
              (INDEX('ITC Offerings Mapping'!$D$2:$BY$1000, MATCH(Prototype_input!E"&amp;"57,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0" s="21" t="str">
        <f>IF(
  Prototype_input!$C$6 = "State or Local Government",
  IF(
    C40 &lt;&gt; "",
    IFERROR(
      INDEX(
        'Summary - Acquisition Need'!$C$2:$AD$4,
        MATCH(Prototype_input!$C$30, 'Summary - Acquisition Need'!$B$2:$B$4, 0),
        MATCH(C40, 'Summary - Acquisition Need'!$C$1:$AD$1, 0)
      ),
      ""
    ),
    ""
  ),
  IF(
    Prototype_input!$C$6 = "Federal or Tribal Government",
    IF(
      B40 &lt;&gt; "",
      IFERROR(
        INDEX(
          'Summary - Place of Performance'!$C$2:$AW$14,
          MATCH(Prototype_input!$C$30, 'Summary - Place of Performance'!$B$2:$B$14, 0),
          MATCH(B40, 'Summary - Place of Performance'!$C$1:$AW$1, 0)
        ),
        ""
      ),
      ""
    ),
    ""
  )
)</f>
        <v/>
      </c>
      <c r="E40" s="21" t="str">
        <f>IF(
  Prototype_input!$C$6 = "State or Local Government",
  IF(
    C40 &lt;&gt; "",
    IFERROR(
      INDEX(
        'Summary - Contract Type'!$C$2:$BX$6,
        MATCH(Prototype_input!$C$34, 'Summary - Contract Type'!$B$2:$B$6, 0),
        MATCH(C40, 'Summary - Contract Type'!$C$1:$BX$1, 0)
      ),
      ""
    ),
    ""
  ),
  IF(
    Prototype_input!$C$6 = "Federal or Tribal Government",
    IF(
      B40 &lt;&gt; "",
      IFERROR(
        INDEX(
          'Summary - Level of Assistance'!$C$2:$AW$7,
          MATCH(Prototype_input!$C$34, 'Summary - Level of Assistance'!$B$2:$B$7, 0),
          MATCH(B40, 'Summary - Level of Assistance'!$C$1:$AW$1, 0)
        ),
        ""
      ),
      ""
    ),
    ""
  )
)</f>
        <v/>
      </c>
      <c r="F40" s="21" t="str">
        <f>IF(
  Prototype_input!$C$6 = "State or Local Government",
  IF(
    C40 &lt;&gt; "",
    IFERROR(
      INDEX(
        'Summary - Socioeconomic'!$C$2:$BX$11,
        MATCH(Prototype_input!$C$38, 'Summary - Socioeconomic'!$B$2:$B$11, 0),
        MATCH(C40, 'Summary - Socioeconomic'!$C$1:$BX$1, 0)
      ),
      ""
    ),
    ""
  ),
  IF(
    Prototype_input!$C$6 = "Federal or Tribal Government",
    IF(
      B40 &lt;&gt; "",
      IFERROR(
        INDEX(
          'Summary - Objective'!$C$2:$AX$4,
          MATCH(Prototype_input!$C$38, 'Summary - Objective'!$B$2:$B$4, 0),
          MATCH(B40, 'Summary - Objective'!$C$1:$AX$1, 0)
        ),
        ""
      ),
      ""
    ),
    ""
  )
)</f>
        <v/>
      </c>
      <c r="G40" s="21" t="str">
        <f>IF(
  Prototype_input!$C$6 = "Federal or Tribal Government",
  IF(
    B40 &lt;&gt; "",
    IFERROR(
      INDEX(
        'Summary - Contract Type'!$C$2:$BX$6,
        MATCH(Prototype_input!$C$42, 'Summary - Contract Type'!$B$2:$B$6, 0),
        MATCH(B40, 'Summary - Contract Type'!$C$1:$BX$1, 0)
      ),
      ""
    ),
    ""
  ),
  ""
)</f>
        <v/>
      </c>
      <c r="H40" s="21" t="str">
        <f>IF(
  Prototype_input!$C$6 = "Federal or Tribal Government",
  IF(
    B40 &lt;&gt; "",
    IFERROR(
      INDEX(
        'Summary - Period of Performance'!$C$2:$AW$5,
        MATCH(Prototype_input!$C$46, 'Summary - Period of Performance'!$B$2:$B$5, 0),
        MATCH(B40, 'Summary - Period of Performance'!$C$1:$AW$1, 0)
      ),
      ""
    ),
    ""
  ),
  ""
)</f>
        <v/>
      </c>
      <c r="I40" s="21" t="str">
        <f>IF(
  Prototype_input!$C$6 = "Federal or Tribal Government",
  IF(
    B40 &lt;&gt; "",
    IFERROR(
      INDEX(
        'Summary - Socioeconomic'!$C$2:$BX$11,
        MATCH(Prototype_input!$C$50, 'Summary - Socioeconomic'!$B$2:$B$11, 0),
        MATCH(B40, 'Summary - Socioeconomic'!$C$1:$BX$1, 0)
      ),
      ""
    ),
    ""
  ),
  ""
)</f>
        <v/>
      </c>
      <c r="J40" s="21" t="str">
        <f>IF(
  Prototype_input!$C$6 = "Federal or Tribal Government",
  IF(
    B40 &lt;&gt; "",
    IFERROR(
      INDEX(
        'Summary - Estimated Dollar Valu'!$C$2:$AW$4,
        MATCH(Prototype_input!$C$54, 'Summary - Estimated Dollar Valu'!$B$2:$B$4, 0),
        MATCH(B40, 'Summary - Estimated Dollar Valu'!$C$1:$AW$1, 0)
      ),
      ""
    ),
    ""
  ),
  ""
)</f>
        <v/>
      </c>
      <c r="K40" s="21" t="str">
        <f>IF(AND(Prototype_input!$C$56&lt;&gt;"",J40&lt;&gt;""),Prototype_input!$C$58,"")</f>
        <v/>
      </c>
      <c r="L40" s="21" t="str">
        <f>IF(AND(Prototype_input!$C$60&lt;&gt;"",J40&lt;&gt;""),Prototype_input!$C$62,"")</f>
        <v/>
      </c>
      <c r="M40" s="21" t="str">
        <f>IF(AND(Prototype_input!$C$64&lt;&gt;"",J40&lt;&gt;""),Prototype_input!$C$66,"")</f>
        <v/>
      </c>
      <c r="N40" s="21" t="str">
        <f>IF(AND(Prototype_input!$C$68&lt;&gt;"",J40&lt;&gt;""),Prototype_input!$C$70,"")</f>
        <v/>
      </c>
      <c r="O40" s="21" t="str">
        <f>IF(N40&lt;&gt;"",_xlfn.XLOOKUP(Prototype_input!$E$22,'ITC Offerings Mapping'!$C$1:$C$1000,'ITC Offerings Mapping'!$B$1:$B$1000),"")</f>
        <v/>
      </c>
      <c r="Q40" s="21" t="str">
        <f t="array" ref="Q40">IF(Prototype_input!$C$6="Federal or Tribal Government",IF(O40&lt;&gt;"", INDEX('Scope Scoring'!$C$2:$BX$50, MATCH(O40, 'Scope Scoring'!$B$2:$B$50, 0), MATCH(B40, 'Scope Scoring'!$C$1:$BX$1, 0)),""),"")</f>
        <v/>
      </c>
      <c r="R40" s="21" t="str">
        <f t="shared" si="13"/>
        <v/>
      </c>
      <c r="S40" s="21" t="str">
        <f t="shared" si="14"/>
        <v/>
      </c>
      <c r="T40" s="21" t="str">
        <f t="shared" si="15"/>
        <v/>
      </c>
      <c r="U40" s="21" t="str">
        <f t="shared" ca="1" si="16"/>
        <v/>
      </c>
      <c r="W40" s="21" t="str">
        <f t="array" ref="W40">IF(Prototype_input!$C$6="Federal or Tribal Government",IF(O40&lt;&gt;"", INDEX('Summary - Level of Assistance -'!$C$2:$AV$7, MATCH(Prototype_input!$C$34, 'Summary - Level of Assistance -'!$B$2:$B$7, 0), MATCH(B40, 'Summary - Level of Assistance -'!$C$1:$AV$1, 0)),""),"")</f>
        <v/>
      </c>
      <c r="X40" s="21" t="str">
        <f t="shared" si="17"/>
        <v/>
      </c>
      <c r="Y40" s="21" t="str">
        <f t="shared" si="18"/>
        <v/>
      </c>
      <c r="AA40" s="21" t="str">
        <f t="array" ref="AA40">IF(Prototype_input!$C$6="Federal or Tribal Government",IF(O40&lt;&gt;"", INDEX('Summary - Objective - Tradeoff'!$C$2:$AV$4, MATCH(Prototype_input!$C$38, 'Summary - Objective - Tradeoff'!$B$2:$B$4, 0), MATCH(B40, 'Summary - Objective - Tradeoff'!$C$1:$AV$1, 0)),""),"")</f>
        <v/>
      </c>
      <c r="AB40" s="21" t="str">
        <f t="shared" si="19"/>
        <v/>
      </c>
      <c r="AC40" s="21" t="str">
        <f t="shared" si="20"/>
        <v/>
      </c>
      <c r="AE40" s="21" t="str">
        <f t="array" ref="AE40">IF(Prototype_input!$C$6="Federal or Tribal Government",IF(O40&lt;&gt;"", INDEX('Summary- PoP - Tradeoff'!$C$2:$AV$5, MATCH(Prototype_input!$C$46, 'Summary- PoP - Tradeoff'!$B$2:$B$5, 0), MATCH(B40, 'Summary- PoP - Tradeoff'!$C$1:$AV$1, 0)),""),"")</f>
        <v/>
      </c>
      <c r="AF40" s="21" t="str">
        <f t="shared" si="21"/>
        <v/>
      </c>
      <c r="AG40" s="21" t="str">
        <f t="shared" si="22"/>
        <v/>
      </c>
      <c r="AI40" s="21" t="str">
        <f t="array" ref="AI40">IF(Prototype_input!$C$6="Federal or Tribal Government",IF(O40&lt;&gt;"", INDEX('Summary - EDV - Tradeoff'!$C$2:$AV$4, MATCH(Prototype_input!$C$54, 'Summary - EDV - Tradeoff'!$B$2:$B$4, 0), MATCH(B40, 'Summary - EDV - Tradeoff'!$C$1:$AV$1, 0)),""),"")</f>
        <v/>
      </c>
      <c r="AJ40" s="21" t="str">
        <f t="shared" si="23"/>
        <v/>
      </c>
      <c r="AK40" s="21" t="str">
        <f t="shared" si="24"/>
        <v/>
      </c>
      <c r="AL40" s="21" t="str">
        <f t="shared" ca="1" si="25"/>
        <v/>
      </c>
    </row>
    <row r="41" spans="2:38" ht="12.75" x14ac:dyDescent="0.2">
      <c r="B41" s="21" t="str">
        <f ca="1">IFERROR(__xludf.DUMMYFUNCTION("IFNA(
  IF(
    Prototype_input!C45 = ""Federal or Tribal Government"",
    IF(
      AND(
        Prototype_input!E59 &lt;&gt; """",
        Prototype_input!D59 &lt;&gt; """",
        Prototype_input!D59 &lt;&gt; ""Please input"",
        Prototype_input!E59 &lt;&gt; ""Please i"&amp;"nput""
      ),
      TRANSPOSE(
        FILTER(
          'ITC Offerings Mapping'!$D$1:$BY$1,
          (INDEX('ITC Offerings Mapping'!$D$2:$BY$1000, MATCH(Prototype_input!E58, 'ITC Offerings Mapping'!$C$2:$C$1000, 0), 0) = IF(A41 &gt;= 8, ""X"", ""X"")) +
"&amp;"          (IF(A41 &lt; 8, INDEX('ITC Offerings Mapping'!$D$2:$BY$1000, MATCH(Prototype_input!E58,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1" s="21" t="str">
        <f ca="1">IFERROR(__xludf.DUMMYFUNCTION("IFNA(
  IF(
    Prototype_input!C45 = ""State or Local Government"",
    IF(
      AND(
        Prototype_input!E59 &lt;&gt; """",
        Prototype_input!D59 &lt;&gt; """",
        Prototype_input!D59 &lt;&gt; ""Please input"",
        Prototype_input!E59 &lt;&gt; ""Please inpu"&amp;"t""
      ),
      TRANSPOSE(
        FILTER(
          'ITC Offerings Mapping'!$D$1:$BY$1,
          (
            IF(
              A41 &gt;= 8,
              INDEX('ITC Offerings Mapping'!$D$2:$BY$1000, MATCH(Prototype_input!E58, 'ITC Offerings Mapping'!$"&amp;"C$2:$C$1000, 0), 0) = ""X"",
              (INDEX('ITC Offerings Mapping'!$D$2:$BY$1000, MATCH(Prototype_input!E58, 'ITC Offerings Mapping'!$C$2:$C$1000, 0), 0) = ""X"") +
              (INDEX('ITC Offerings Mapping'!$D$2:$BY$1000, MATCH(Prototype_input!E"&amp;"58,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1" s="21" t="str">
        <f>IF(
  Prototype_input!$C$6 = "State or Local Government",
  IF(
    C41 &lt;&gt; "",
    IFERROR(
      INDEX(
        'Summary - Acquisition Need'!$C$2:$AD$4,
        MATCH(Prototype_input!$C$30, 'Summary - Acquisition Need'!$B$2:$B$4, 0),
        MATCH(C41, 'Summary - Acquisition Need'!$C$1:$AD$1, 0)
      ),
      ""
    ),
    ""
  ),
  IF(
    Prototype_input!$C$6 = "Federal or Tribal Government",
    IF(
      B41 &lt;&gt; "",
      IFERROR(
        INDEX(
          'Summary - Place of Performance'!$C$2:$AW$14,
          MATCH(Prototype_input!$C$30, 'Summary - Place of Performance'!$B$2:$B$14, 0),
          MATCH(B41, 'Summary - Place of Performance'!$C$1:$AW$1, 0)
        ),
        ""
      ),
      ""
    ),
    ""
  )
)</f>
        <v/>
      </c>
      <c r="E41" s="21" t="str">
        <f>IF(
  Prototype_input!$C$6 = "State or Local Government",
  IF(
    C41 &lt;&gt; "",
    IFERROR(
      INDEX(
        'Summary - Contract Type'!$C$2:$BX$6,
        MATCH(Prototype_input!$C$34, 'Summary - Contract Type'!$B$2:$B$6, 0),
        MATCH(C41, 'Summary - Contract Type'!$C$1:$BX$1, 0)
      ),
      ""
    ),
    ""
  ),
  IF(
    Prototype_input!$C$6 = "Federal or Tribal Government",
    IF(
      B41 &lt;&gt; "",
      IFERROR(
        INDEX(
          'Summary - Level of Assistance'!$C$2:$AW$7,
          MATCH(Prototype_input!$C$34, 'Summary - Level of Assistance'!$B$2:$B$7, 0),
          MATCH(B41, 'Summary - Level of Assistance'!$C$1:$AW$1, 0)
        ),
        ""
      ),
      ""
    ),
    ""
  )
)</f>
        <v/>
      </c>
      <c r="F41" s="21" t="str">
        <f>IF(
  Prototype_input!$C$6 = "State or Local Government",
  IF(
    C41 &lt;&gt; "",
    IFERROR(
      INDEX(
        'Summary - Socioeconomic'!$C$2:$BX$11,
        MATCH(Prototype_input!$C$38, 'Summary - Socioeconomic'!$B$2:$B$11, 0),
        MATCH(C41, 'Summary - Socioeconomic'!$C$1:$BX$1, 0)
      ),
      ""
    ),
    ""
  ),
  IF(
    Prototype_input!$C$6 = "Federal or Tribal Government",
    IF(
      B41 &lt;&gt; "",
      IFERROR(
        INDEX(
          'Summary - Objective'!$C$2:$AX$4,
          MATCH(Prototype_input!$C$38, 'Summary - Objective'!$B$2:$B$4, 0),
          MATCH(B41, 'Summary - Objective'!$C$1:$AX$1, 0)
        ),
        ""
      ),
      ""
    ),
    ""
  )
)</f>
        <v/>
      </c>
      <c r="G41" s="21" t="str">
        <f>IF(
  Prototype_input!$C$6 = "Federal or Tribal Government",
  IF(
    B41 &lt;&gt; "",
    IFERROR(
      INDEX(
        'Summary - Contract Type'!$C$2:$BX$6,
        MATCH(Prototype_input!$C$42, 'Summary - Contract Type'!$B$2:$B$6, 0),
        MATCH(B41, 'Summary - Contract Type'!$C$1:$BX$1, 0)
      ),
      ""
    ),
    ""
  ),
  ""
)</f>
        <v/>
      </c>
      <c r="H41" s="21" t="str">
        <f>IF(
  Prototype_input!$C$6 = "Federal or Tribal Government",
  IF(
    B41 &lt;&gt; "",
    IFERROR(
      INDEX(
        'Summary - Period of Performance'!$C$2:$AW$5,
        MATCH(Prototype_input!$C$46, 'Summary - Period of Performance'!$B$2:$B$5, 0),
        MATCH(B41, 'Summary - Period of Performance'!$C$1:$AW$1, 0)
      ),
      ""
    ),
    ""
  ),
  ""
)</f>
        <v/>
      </c>
      <c r="I41" s="21" t="str">
        <f>IF(
  Prototype_input!$C$6 = "Federal or Tribal Government",
  IF(
    B41 &lt;&gt; "",
    IFERROR(
      INDEX(
        'Summary - Socioeconomic'!$C$2:$BX$11,
        MATCH(Prototype_input!$C$50, 'Summary - Socioeconomic'!$B$2:$B$11, 0),
        MATCH(B41, 'Summary - Socioeconomic'!$C$1:$BX$1, 0)
      ),
      ""
    ),
    ""
  ),
  ""
)</f>
        <v/>
      </c>
      <c r="J41" s="21" t="str">
        <f>IF(
  Prototype_input!$C$6 = "Federal or Tribal Government",
  IF(
    B41 &lt;&gt; "",
    IFERROR(
      INDEX(
        'Summary - Estimated Dollar Valu'!$C$2:$AW$4,
        MATCH(Prototype_input!$C$54, 'Summary - Estimated Dollar Valu'!$B$2:$B$4, 0),
        MATCH(B41, 'Summary - Estimated Dollar Valu'!$C$1:$AW$1, 0)
      ),
      ""
    ),
    ""
  ),
  ""
)</f>
        <v/>
      </c>
      <c r="K41" s="21" t="str">
        <f>IF(AND(Prototype_input!$C$56&lt;&gt;"",J41&lt;&gt;""),Prototype_input!$C$58,"")</f>
        <v/>
      </c>
      <c r="L41" s="21" t="str">
        <f>IF(AND(Prototype_input!$C$60&lt;&gt;"",J41&lt;&gt;""),Prototype_input!$C$62,"")</f>
        <v/>
      </c>
      <c r="M41" s="21" t="str">
        <f>IF(AND(Prototype_input!$C$64&lt;&gt;"",J41&lt;&gt;""),Prototype_input!$C$66,"")</f>
        <v/>
      </c>
      <c r="N41" s="21" t="str">
        <f>IF(AND(Prototype_input!$C$68&lt;&gt;"",J41&lt;&gt;""),Prototype_input!$C$70,"")</f>
        <v/>
      </c>
      <c r="O41" s="21" t="str">
        <f>IF(N41&lt;&gt;"",_xlfn.XLOOKUP(Prototype_input!$E$22,'ITC Offerings Mapping'!$C$1:$C$1000,'ITC Offerings Mapping'!$B$1:$B$1000),"")</f>
        <v/>
      </c>
      <c r="Q41" s="21" t="str">
        <f t="array" ref="Q41">IF(Prototype_input!$C$6="Federal or Tribal Government",IF(O41&lt;&gt;"", INDEX('Scope Scoring'!$C$2:$BX$50, MATCH(O41, 'Scope Scoring'!$B$2:$B$50, 0), MATCH(B41, 'Scope Scoring'!$C$1:$BX$1, 0)),""),"")</f>
        <v/>
      </c>
      <c r="R41" s="21" t="str">
        <f t="shared" si="13"/>
        <v/>
      </c>
      <c r="S41" s="21" t="str">
        <f t="shared" si="14"/>
        <v/>
      </c>
      <c r="T41" s="21" t="str">
        <f t="shared" si="15"/>
        <v/>
      </c>
      <c r="U41" s="21" t="str">
        <f t="shared" ca="1" si="16"/>
        <v/>
      </c>
      <c r="W41" s="21" t="str">
        <f t="array" ref="W41">IF(Prototype_input!$C$6="Federal or Tribal Government",IF(O41&lt;&gt;"", INDEX('Summary - Level of Assistance -'!$C$2:$AV$7, MATCH(Prototype_input!$C$34, 'Summary - Level of Assistance -'!$B$2:$B$7, 0), MATCH(B41, 'Summary - Level of Assistance -'!$C$1:$AV$1, 0)),""),"")</f>
        <v/>
      </c>
      <c r="X41" s="21" t="str">
        <f t="shared" si="17"/>
        <v/>
      </c>
      <c r="Y41" s="21" t="str">
        <f t="shared" si="18"/>
        <v/>
      </c>
      <c r="AA41" s="21" t="str">
        <f t="array" ref="AA41">IF(Prototype_input!$C$6="Federal or Tribal Government",IF(O41&lt;&gt;"", INDEX('Summary - Objective - Tradeoff'!$C$2:$AV$4, MATCH(Prototype_input!$C$38, 'Summary - Objective - Tradeoff'!$B$2:$B$4, 0), MATCH(B41, 'Summary - Objective - Tradeoff'!$C$1:$AV$1, 0)),""),"")</f>
        <v/>
      </c>
      <c r="AB41" s="21" t="str">
        <f t="shared" si="19"/>
        <v/>
      </c>
      <c r="AC41" s="21" t="str">
        <f t="shared" si="20"/>
        <v/>
      </c>
      <c r="AE41" s="21" t="str">
        <f t="array" ref="AE41">IF(Prototype_input!$C$6="Federal or Tribal Government",IF(O41&lt;&gt;"", INDEX('Summary- PoP - Tradeoff'!$C$2:$AV$5, MATCH(Prototype_input!$C$46, 'Summary- PoP - Tradeoff'!$B$2:$B$5, 0), MATCH(B41, 'Summary- PoP - Tradeoff'!$C$1:$AV$1, 0)),""),"")</f>
        <v/>
      </c>
      <c r="AF41" s="21" t="str">
        <f t="shared" si="21"/>
        <v/>
      </c>
      <c r="AG41" s="21" t="str">
        <f t="shared" si="22"/>
        <v/>
      </c>
      <c r="AI41" s="21" t="str">
        <f t="array" ref="AI41">IF(Prototype_input!$C$6="Federal or Tribal Government",IF(O41&lt;&gt;"", INDEX('Summary - EDV - Tradeoff'!$C$2:$AV$4, MATCH(Prototype_input!$C$54, 'Summary - EDV - Tradeoff'!$B$2:$B$4, 0), MATCH(B41, 'Summary - EDV - Tradeoff'!$C$1:$AV$1, 0)),""),"")</f>
        <v/>
      </c>
      <c r="AJ41" s="21" t="str">
        <f t="shared" si="23"/>
        <v/>
      </c>
      <c r="AK41" s="21" t="str">
        <f t="shared" si="24"/>
        <v/>
      </c>
      <c r="AL41" s="21" t="str">
        <f t="shared" ca="1" si="25"/>
        <v/>
      </c>
    </row>
    <row r="42" spans="2:38" ht="12.75" x14ac:dyDescent="0.2">
      <c r="B42" s="21" t="str">
        <f ca="1">IFERROR(__xludf.DUMMYFUNCTION("IFNA(
  IF(
    Prototype_input!C46 = ""Federal or Tribal Government"",
    IF(
      AND(
        Prototype_input!E60 &lt;&gt; """",
        Prototype_input!D60 &lt;&gt; """",
        Prototype_input!D60 &lt;&gt; ""Please input"",
        Prototype_input!E60 &lt;&gt; ""Please i"&amp;"nput""
      ),
      TRANSPOSE(
        FILTER(
          'ITC Offerings Mapping'!$D$1:$BY$1,
          (INDEX('ITC Offerings Mapping'!$D$2:$BY$1000, MATCH(Prototype_input!E59, 'ITC Offerings Mapping'!$C$2:$C$1000, 0), 0) = IF(A42 &gt;= 8, ""X"", ""X"")) +
"&amp;"          (IF(A42 &lt; 8, INDEX('ITC Offerings Mapping'!$D$2:$BY$1000, MATCH(Prototype_input!E59,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2" s="21" t="str">
        <f ca="1">IFERROR(__xludf.DUMMYFUNCTION("IFNA(
  IF(
    Prototype_input!C46 = ""State or Local Government"",
    IF(
      AND(
        Prototype_input!E60 &lt;&gt; """",
        Prototype_input!D60 &lt;&gt; """",
        Prototype_input!D60 &lt;&gt; ""Please input"",
        Prototype_input!E60 &lt;&gt; ""Please inpu"&amp;"t""
      ),
      TRANSPOSE(
        FILTER(
          'ITC Offerings Mapping'!$D$1:$BY$1,
          (
            IF(
              A42 &gt;= 8,
              INDEX('ITC Offerings Mapping'!$D$2:$BY$1000, MATCH(Prototype_input!E59, 'ITC Offerings Mapping'!$"&amp;"C$2:$C$1000, 0), 0) = ""X"",
              (INDEX('ITC Offerings Mapping'!$D$2:$BY$1000, MATCH(Prototype_input!E59, 'ITC Offerings Mapping'!$C$2:$C$1000, 0), 0) = ""X"") +
              (INDEX('ITC Offerings Mapping'!$D$2:$BY$1000, MATCH(Prototype_input!E"&amp;"59,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2" s="21" t="str">
        <f>IF(
  Prototype_input!$C$6 = "State or Local Government",
  IF(
    C42 &lt;&gt; "",
    IFERROR(
      INDEX(
        'Summary - Acquisition Need'!$C$2:$AD$4,
        MATCH(Prototype_input!$C$30, 'Summary - Acquisition Need'!$B$2:$B$4, 0),
        MATCH(C42, 'Summary - Acquisition Need'!$C$1:$AD$1, 0)
      ),
      ""
    ),
    ""
  ),
  IF(
    Prototype_input!$C$6 = "Federal or Tribal Government",
    IF(
      B42 &lt;&gt; "",
      IFERROR(
        INDEX(
          'Summary - Place of Performance'!$C$2:$AW$14,
          MATCH(Prototype_input!$C$30, 'Summary - Place of Performance'!$B$2:$B$14, 0),
          MATCH(B42, 'Summary - Place of Performance'!$C$1:$AW$1, 0)
        ),
        ""
      ),
      ""
    ),
    ""
  )
)</f>
        <v/>
      </c>
      <c r="E42" s="21" t="str">
        <f>IF(
  Prototype_input!$C$6 = "State or Local Government",
  IF(
    C42 &lt;&gt; "",
    IFERROR(
      INDEX(
        'Summary - Contract Type'!$C$2:$BX$6,
        MATCH(Prototype_input!$C$34, 'Summary - Contract Type'!$B$2:$B$6, 0),
        MATCH(C42, 'Summary - Contract Type'!$C$1:$BX$1, 0)
      ),
      ""
    ),
    ""
  ),
  IF(
    Prototype_input!$C$6 = "Federal or Tribal Government",
    IF(
      B42 &lt;&gt; "",
      IFERROR(
        INDEX(
          'Summary - Level of Assistance'!$C$2:$AW$7,
          MATCH(Prototype_input!$C$34, 'Summary - Level of Assistance'!$B$2:$B$7, 0),
          MATCH(B42, 'Summary - Level of Assistance'!$C$1:$AW$1, 0)
        ),
        ""
      ),
      ""
    ),
    ""
  )
)</f>
        <v/>
      </c>
      <c r="F42" s="21" t="str">
        <f>IF(
  Prototype_input!$C$6 = "State or Local Government",
  IF(
    C42 &lt;&gt; "",
    IFERROR(
      INDEX(
        'Summary - Socioeconomic'!$C$2:$BX$11,
        MATCH(Prototype_input!$C$38, 'Summary - Socioeconomic'!$B$2:$B$11, 0),
        MATCH(C42, 'Summary - Socioeconomic'!$C$1:$BX$1, 0)
      ),
      ""
    ),
    ""
  ),
  IF(
    Prototype_input!$C$6 = "Federal or Tribal Government",
    IF(
      B42 &lt;&gt; "",
      IFERROR(
        INDEX(
          'Summary - Objective'!$C$2:$AX$4,
          MATCH(Prototype_input!$C$38, 'Summary - Objective'!$B$2:$B$4, 0),
          MATCH(B42, 'Summary - Objective'!$C$1:$AX$1, 0)
        ),
        ""
      ),
      ""
    ),
    ""
  )
)</f>
        <v/>
      </c>
      <c r="G42" s="21" t="str">
        <f>IF(
  Prototype_input!$C$6 = "Federal or Tribal Government",
  IF(
    B42 &lt;&gt; "",
    IFERROR(
      INDEX(
        'Summary - Contract Type'!$C$2:$BX$6,
        MATCH(Prototype_input!$C$42, 'Summary - Contract Type'!$B$2:$B$6, 0),
        MATCH(B42, 'Summary - Contract Type'!$C$1:$BX$1, 0)
      ),
      ""
    ),
    ""
  ),
  ""
)</f>
        <v/>
      </c>
      <c r="H42" s="21" t="str">
        <f>IF(
  Prototype_input!$C$6 = "Federal or Tribal Government",
  IF(
    B42 &lt;&gt; "",
    IFERROR(
      INDEX(
        'Summary - Period of Performance'!$C$2:$AW$5,
        MATCH(Prototype_input!$C$46, 'Summary - Period of Performance'!$B$2:$B$5, 0),
        MATCH(B42, 'Summary - Period of Performance'!$C$1:$AW$1, 0)
      ),
      ""
    ),
    ""
  ),
  ""
)</f>
        <v/>
      </c>
      <c r="I42" s="21" t="str">
        <f>IF(
  Prototype_input!$C$6 = "Federal or Tribal Government",
  IF(
    B42 &lt;&gt; "",
    IFERROR(
      INDEX(
        'Summary - Socioeconomic'!$C$2:$BX$11,
        MATCH(Prototype_input!$C$50, 'Summary - Socioeconomic'!$B$2:$B$11, 0),
        MATCH(B42, 'Summary - Socioeconomic'!$C$1:$BX$1, 0)
      ),
      ""
    ),
    ""
  ),
  ""
)</f>
        <v/>
      </c>
      <c r="J42" s="21" t="str">
        <f>IF(
  Prototype_input!$C$6 = "Federal or Tribal Government",
  IF(
    B42 &lt;&gt; "",
    IFERROR(
      INDEX(
        'Summary - Estimated Dollar Valu'!$C$2:$AW$4,
        MATCH(Prototype_input!$C$54, 'Summary - Estimated Dollar Valu'!$B$2:$B$4, 0),
        MATCH(B42, 'Summary - Estimated Dollar Valu'!$C$1:$AW$1, 0)
      ),
      ""
    ),
    ""
  ),
  ""
)</f>
        <v/>
      </c>
      <c r="K42" s="21" t="str">
        <f>IF(AND(Prototype_input!$C$56&lt;&gt;"",J42&lt;&gt;""),Prototype_input!$C$58,"")</f>
        <v/>
      </c>
      <c r="L42" s="21" t="str">
        <f>IF(AND(Prototype_input!$C$60&lt;&gt;"",J42&lt;&gt;""),Prototype_input!$C$62,"")</f>
        <v/>
      </c>
      <c r="M42" s="21" t="str">
        <f>IF(AND(Prototype_input!$C$64&lt;&gt;"",J42&lt;&gt;""),Prototype_input!$C$66,"")</f>
        <v/>
      </c>
      <c r="N42" s="21" t="str">
        <f>IF(AND(Prototype_input!$C$68&lt;&gt;"",J42&lt;&gt;""),Prototype_input!$C$70,"")</f>
        <v/>
      </c>
      <c r="O42" s="21" t="str">
        <f>IF(N42&lt;&gt;"",_xlfn.XLOOKUP(Prototype_input!$E$22,'ITC Offerings Mapping'!$C$1:$C$1000,'ITC Offerings Mapping'!$B$1:$B$1000),"")</f>
        <v/>
      </c>
      <c r="Q42" s="21" t="str">
        <f t="array" ref="Q42">IF(Prototype_input!$C$6="Federal or Tribal Government",IF(O42&lt;&gt;"", INDEX('Scope Scoring'!$C$2:$BX$50, MATCH(O42, 'Scope Scoring'!$B$2:$B$50, 0), MATCH(B42, 'Scope Scoring'!$C$1:$BX$1, 0)),""),"")</f>
        <v/>
      </c>
      <c r="R42" s="21" t="str">
        <f t="shared" si="13"/>
        <v/>
      </c>
      <c r="S42" s="21" t="str">
        <f t="shared" si="14"/>
        <v/>
      </c>
      <c r="T42" s="21" t="str">
        <f t="shared" si="15"/>
        <v/>
      </c>
      <c r="U42" s="21" t="str">
        <f t="shared" ca="1" si="16"/>
        <v/>
      </c>
      <c r="W42" s="21" t="str">
        <f t="array" ref="W42">IF(Prototype_input!$C$6="Federal or Tribal Government",IF(O42&lt;&gt;"", INDEX('Summary - Level of Assistance -'!$C$2:$AV$7, MATCH(Prototype_input!$C$34, 'Summary - Level of Assistance -'!$B$2:$B$7, 0), MATCH(B42, 'Summary - Level of Assistance -'!$C$1:$AV$1, 0)),""),"")</f>
        <v/>
      </c>
      <c r="X42" s="21" t="str">
        <f t="shared" si="17"/>
        <v/>
      </c>
      <c r="Y42" s="21" t="str">
        <f t="shared" si="18"/>
        <v/>
      </c>
      <c r="AA42" s="21" t="str">
        <f t="array" ref="AA42">IF(Prototype_input!$C$6="Federal or Tribal Government",IF(O42&lt;&gt;"", INDEX('Summary - Objective - Tradeoff'!$C$2:$AV$4, MATCH(Prototype_input!$C$38, 'Summary - Objective - Tradeoff'!$B$2:$B$4, 0), MATCH(B42, 'Summary - Objective - Tradeoff'!$C$1:$AV$1, 0)),""),"")</f>
        <v/>
      </c>
      <c r="AB42" s="21" t="str">
        <f t="shared" si="19"/>
        <v/>
      </c>
      <c r="AC42" s="21" t="str">
        <f t="shared" si="20"/>
        <v/>
      </c>
      <c r="AE42" s="21" t="str">
        <f t="array" ref="AE42">IF(Prototype_input!$C$6="Federal or Tribal Government",IF(O42&lt;&gt;"", INDEX('Summary- PoP - Tradeoff'!$C$2:$AV$5, MATCH(Prototype_input!$C$46, 'Summary- PoP - Tradeoff'!$B$2:$B$5, 0), MATCH(B42, 'Summary- PoP - Tradeoff'!$C$1:$AV$1, 0)),""),"")</f>
        <v/>
      </c>
      <c r="AF42" s="21" t="str">
        <f t="shared" si="21"/>
        <v/>
      </c>
      <c r="AG42" s="21" t="str">
        <f t="shared" si="22"/>
        <v/>
      </c>
      <c r="AI42" s="21" t="str">
        <f t="array" ref="AI42">IF(Prototype_input!$C$6="Federal or Tribal Government",IF(O42&lt;&gt;"", INDEX('Summary - EDV - Tradeoff'!$C$2:$AV$4, MATCH(Prototype_input!$C$54, 'Summary - EDV - Tradeoff'!$B$2:$B$4, 0), MATCH(B42, 'Summary - EDV - Tradeoff'!$C$1:$AV$1, 0)),""),"")</f>
        <v/>
      </c>
      <c r="AJ42" s="21" t="str">
        <f t="shared" si="23"/>
        <v/>
      </c>
      <c r="AK42" s="21" t="str">
        <f t="shared" si="24"/>
        <v/>
      </c>
      <c r="AL42" s="21" t="str">
        <f t="shared" ca="1" si="25"/>
        <v/>
      </c>
    </row>
    <row r="43" spans="2:38" ht="12.75" x14ac:dyDescent="0.2">
      <c r="B43" s="21" t="str">
        <f ca="1">IFERROR(__xludf.DUMMYFUNCTION("IFNA(
  IF(
    Prototype_input!C47 = ""Federal or Tribal Government"",
    IF(
      AND(
        Prototype_input!E61 &lt;&gt; """",
        Prototype_input!D61 &lt;&gt; """",
        Prototype_input!D61 &lt;&gt; ""Please input"",
        Prototype_input!E61 &lt;&gt; ""Please i"&amp;"nput""
      ),
      TRANSPOSE(
        FILTER(
          'ITC Offerings Mapping'!$D$1:$BY$1,
          (INDEX('ITC Offerings Mapping'!$D$2:$BY$1000, MATCH(Prototype_input!E60, 'ITC Offerings Mapping'!$C$2:$C$1000, 0), 0) = IF(A43 &gt;= 8, ""X"", ""X"")) +
"&amp;"          (IF(A43 &lt; 8, INDEX('ITC Offerings Mapping'!$D$2:$BY$1000, MATCH(Prototype_input!E60,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3" s="21" t="str">
        <f ca="1">IFERROR(__xludf.DUMMYFUNCTION("IFNA(
  IF(
    Prototype_input!C47 = ""State or Local Government"",
    IF(
      AND(
        Prototype_input!E61 &lt;&gt; """",
        Prototype_input!D61 &lt;&gt; """",
        Prototype_input!D61 &lt;&gt; ""Please input"",
        Prototype_input!E61 &lt;&gt; ""Please inpu"&amp;"t""
      ),
      TRANSPOSE(
        FILTER(
          'ITC Offerings Mapping'!$D$1:$BY$1,
          (
            IF(
              A43 &gt;= 8,
              INDEX('ITC Offerings Mapping'!$D$2:$BY$1000, MATCH(Prototype_input!E60, 'ITC Offerings Mapping'!$"&amp;"C$2:$C$1000, 0), 0) = ""X"",
              (INDEX('ITC Offerings Mapping'!$D$2:$BY$1000, MATCH(Prototype_input!E60, 'ITC Offerings Mapping'!$C$2:$C$1000, 0), 0) = ""X"") +
              (INDEX('ITC Offerings Mapping'!$D$2:$BY$1000, MATCH(Prototype_input!E"&amp;"60,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3" s="21" t="str">
        <f>IF(
  Prototype_input!$C$6 = "State or Local Government",
  IF(
    C43 &lt;&gt; "",
    IFERROR(
      INDEX(
        'Summary - Acquisition Need'!$C$2:$AD$4,
        MATCH(Prototype_input!$C$30, 'Summary - Acquisition Need'!$B$2:$B$4, 0),
        MATCH(C43, 'Summary - Acquisition Need'!$C$1:$AD$1, 0)
      ),
      ""
    ),
    ""
  ),
  IF(
    Prototype_input!$C$6 = "Federal or Tribal Government",
    IF(
      B43 &lt;&gt; "",
      IFERROR(
        INDEX(
          'Summary - Place of Performance'!$C$2:$AW$14,
          MATCH(Prototype_input!$C$30, 'Summary - Place of Performance'!$B$2:$B$14, 0),
          MATCH(B43, 'Summary - Place of Performance'!$C$1:$AW$1, 0)
        ),
        ""
      ),
      ""
    ),
    ""
  )
)</f>
        <v/>
      </c>
      <c r="E43" s="21" t="str">
        <f>IF(
  Prototype_input!$C$6 = "State or Local Government",
  IF(
    C43 &lt;&gt; "",
    IFERROR(
      INDEX(
        'Summary - Contract Type'!$C$2:$BX$6,
        MATCH(Prototype_input!$C$34, 'Summary - Contract Type'!$B$2:$B$6, 0),
        MATCH(C43, 'Summary - Contract Type'!$C$1:$BX$1, 0)
      ),
      ""
    ),
    ""
  ),
  IF(
    Prototype_input!$C$6 = "Federal or Tribal Government",
    IF(
      B43 &lt;&gt; "",
      IFERROR(
        INDEX(
          'Summary - Level of Assistance'!$C$2:$AW$7,
          MATCH(Prototype_input!$C$34, 'Summary - Level of Assistance'!$B$2:$B$7, 0),
          MATCH(B43, 'Summary - Level of Assistance'!$C$1:$AW$1, 0)
        ),
        ""
      ),
      ""
    ),
    ""
  )
)</f>
        <v/>
      </c>
      <c r="F43" s="21" t="str">
        <f>IF(
  Prototype_input!$C$6 = "State or Local Government",
  IF(
    C43 &lt;&gt; "",
    IFERROR(
      INDEX(
        'Summary - Socioeconomic'!$C$2:$BX$11,
        MATCH(Prototype_input!$C$38, 'Summary - Socioeconomic'!$B$2:$B$11, 0),
        MATCH(C43, 'Summary - Socioeconomic'!$C$1:$BX$1, 0)
      ),
      ""
    ),
    ""
  ),
  IF(
    Prototype_input!$C$6 = "Federal or Tribal Government",
    IF(
      B43 &lt;&gt; "",
      IFERROR(
        INDEX(
          'Summary - Objective'!$C$2:$AX$4,
          MATCH(Prototype_input!$C$38, 'Summary - Objective'!$B$2:$B$4, 0),
          MATCH(B43, 'Summary - Objective'!$C$1:$AX$1, 0)
        ),
        ""
      ),
      ""
    ),
    ""
  )
)</f>
        <v/>
      </c>
      <c r="G43" s="21" t="str">
        <f>IF(
  Prototype_input!$C$6 = "Federal or Tribal Government",
  IF(
    B43 &lt;&gt; "",
    IFERROR(
      INDEX(
        'Summary - Contract Type'!$C$2:$BX$6,
        MATCH(Prototype_input!$C$42, 'Summary - Contract Type'!$B$2:$B$6, 0),
        MATCH(B43, 'Summary - Contract Type'!$C$1:$BX$1, 0)
      ),
      ""
    ),
    ""
  ),
  ""
)</f>
        <v/>
      </c>
      <c r="H43" s="21" t="str">
        <f>IF(
  Prototype_input!$C$6 = "Federal or Tribal Government",
  IF(
    B43 &lt;&gt; "",
    IFERROR(
      INDEX(
        'Summary - Period of Performance'!$C$2:$AW$5,
        MATCH(Prototype_input!$C$46, 'Summary - Period of Performance'!$B$2:$B$5, 0),
        MATCH(B43, 'Summary - Period of Performance'!$C$1:$AW$1, 0)
      ),
      ""
    ),
    ""
  ),
  ""
)</f>
        <v/>
      </c>
      <c r="I43" s="21" t="str">
        <f>IF(
  Prototype_input!$C$6 = "Federal or Tribal Government",
  IF(
    B43 &lt;&gt; "",
    IFERROR(
      INDEX(
        'Summary - Socioeconomic'!$C$2:$BX$11,
        MATCH(Prototype_input!$C$50, 'Summary - Socioeconomic'!$B$2:$B$11, 0),
        MATCH(B43, 'Summary - Socioeconomic'!$C$1:$BX$1, 0)
      ),
      ""
    ),
    ""
  ),
  ""
)</f>
        <v/>
      </c>
      <c r="J43" s="21" t="str">
        <f>IF(
  Prototype_input!$C$6 = "Federal or Tribal Government",
  IF(
    B43 &lt;&gt; "",
    IFERROR(
      INDEX(
        'Summary - Estimated Dollar Valu'!$C$2:$AW$4,
        MATCH(Prototype_input!$C$54, 'Summary - Estimated Dollar Valu'!$B$2:$B$4, 0),
        MATCH(B43, 'Summary - Estimated Dollar Valu'!$C$1:$AW$1, 0)
      ),
      ""
    ),
    ""
  ),
  ""
)</f>
        <v/>
      </c>
      <c r="K43" s="21" t="str">
        <f>IF(AND(Prototype_input!$C$56&lt;&gt;"",J43&lt;&gt;""),Prototype_input!$C$58,"")</f>
        <v/>
      </c>
      <c r="L43" s="21" t="str">
        <f>IF(AND(Prototype_input!$C$60&lt;&gt;"",J43&lt;&gt;""),Prototype_input!$C$62,"")</f>
        <v/>
      </c>
      <c r="M43" s="21" t="str">
        <f>IF(AND(Prototype_input!$C$64&lt;&gt;"",J43&lt;&gt;""),Prototype_input!$C$66,"")</f>
        <v/>
      </c>
      <c r="N43" s="21" t="str">
        <f>IF(AND(Prototype_input!$C$68&lt;&gt;"",J43&lt;&gt;""),Prototype_input!$C$70,"")</f>
        <v/>
      </c>
      <c r="O43" s="21" t="str">
        <f>IF(N43&lt;&gt;"",_xlfn.XLOOKUP(Prototype_input!$E$22,'ITC Offerings Mapping'!$C$1:$C$1000,'ITC Offerings Mapping'!$B$1:$B$1000),"")</f>
        <v/>
      </c>
      <c r="Q43" s="21" t="str">
        <f t="array" ref="Q43">IF(Prototype_input!$C$6="Federal or Tribal Government",IF(O43&lt;&gt;"", INDEX('Scope Scoring'!$C$2:$BX$50, MATCH(O43, 'Scope Scoring'!$B$2:$B$50, 0), MATCH(B43, 'Scope Scoring'!$C$1:$BX$1, 0)),""),"")</f>
        <v/>
      </c>
      <c r="R43" s="21" t="str">
        <f t="shared" si="13"/>
        <v/>
      </c>
      <c r="S43" s="21" t="str">
        <f t="shared" si="14"/>
        <v/>
      </c>
      <c r="T43" s="21" t="str">
        <f t="shared" si="15"/>
        <v/>
      </c>
      <c r="U43" s="21" t="str">
        <f t="shared" ca="1" si="16"/>
        <v/>
      </c>
      <c r="W43" s="21" t="str">
        <f t="array" ref="W43">IF(Prototype_input!$C$6="Federal or Tribal Government",IF(O43&lt;&gt;"", INDEX('Summary - Level of Assistance -'!$C$2:$AV$7, MATCH(Prototype_input!$C$34, 'Summary - Level of Assistance -'!$B$2:$B$7, 0), MATCH(B43, 'Summary - Level of Assistance -'!$C$1:$AV$1, 0)),""),"")</f>
        <v/>
      </c>
      <c r="X43" s="21" t="str">
        <f t="shared" si="17"/>
        <v/>
      </c>
      <c r="Y43" s="21" t="str">
        <f t="shared" si="18"/>
        <v/>
      </c>
      <c r="AA43" s="21" t="str">
        <f t="array" ref="AA43">IF(Prototype_input!$C$6="Federal or Tribal Government",IF(O43&lt;&gt;"", INDEX('Summary - Objective - Tradeoff'!$C$2:$AV$4, MATCH(Prototype_input!$C$38, 'Summary - Objective - Tradeoff'!$B$2:$B$4, 0), MATCH(B43, 'Summary - Objective - Tradeoff'!$C$1:$AV$1, 0)),""),"")</f>
        <v/>
      </c>
      <c r="AB43" s="21" t="str">
        <f t="shared" si="19"/>
        <v/>
      </c>
      <c r="AC43" s="21" t="str">
        <f t="shared" si="20"/>
        <v/>
      </c>
      <c r="AE43" s="21" t="str">
        <f t="array" ref="AE43">IF(Prototype_input!$C$6="Federal or Tribal Government",IF(O43&lt;&gt;"", INDEX('Summary- PoP - Tradeoff'!$C$2:$AV$5, MATCH(Prototype_input!$C$46, 'Summary- PoP - Tradeoff'!$B$2:$B$5, 0), MATCH(B43, 'Summary- PoP - Tradeoff'!$C$1:$AV$1, 0)),""),"")</f>
        <v/>
      </c>
      <c r="AF43" s="21" t="str">
        <f t="shared" si="21"/>
        <v/>
      </c>
      <c r="AG43" s="21" t="str">
        <f t="shared" si="22"/>
        <v/>
      </c>
      <c r="AI43" s="21" t="str">
        <f t="array" ref="AI43">IF(Prototype_input!$C$6="Federal or Tribal Government",IF(O43&lt;&gt;"", INDEX('Summary - EDV - Tradeoff'!$C$2:$AV$4, MATCH(Prototype_input!$C$54, 'Summary - EDV - Tradeoff'!$B$2:$B$4, 0), MATCH(B43, 'Summary - EDV - Tradeoff'!$C$1:$AV$1, 0)),""),"")</f>
        <v/>
      </c>
      <c r="AJ43" s="21" t="str">
        <f t="shared" si="23"/>
        <v/>
      </c>
      <c r="AK43" s="21" t="str">
        <f t="shared" si="24"/>
        <v/>
      </c>
      <c r="AL43" s="21" t="str">
        <f t="shared" ca="1" si="25"/>
        <v/>
      </c>
    </row>
    <row r="44" spans="2:38" ht="12.75" x14ac:dyDescent="0.2">
      <c r="B44" s="21" t="str">
        <f ca="1">IFERROR(__xludf.DUMMYFUNCTION("IFNA(
  IF(
    Prototype_input!C48 = ""Federal or Tribal Government"",
    IF(
      AND(
        Prototype_input!E62 &lt;&gt; """",
        Prototype_input!D62 &lt;&gt; """",
        Prototype_input!D62 &lt;&gt; ""Please input"",
        Prototype_input!E62 &lt;&gt; ""Please i"&amp;"nput""
      ),
      TRANSPOSE(
        FILTER(
          'ITC Offerings Mapping'!$D$1:$BY$1,
          (INDEX('ITC Offerings Mapping'!$D$2:$BY$1000, MATCH(Prototype_input!E61, 'ITC Offerings Mapping'!$C$2:$C$1000, 0), 0) = IF(A44 &gt;= 8, ""X"", ""X"")) +
"&amp;"          (IF(A44 &lt; 8, INDEX('ITC Offerings Mapping'!$D$2:$BY$1000, MATCH(Prototype_input!E61,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4" s="21" t="str">
        <f ca="1">IFERROR(__xludf.DUMMYFUNCTION("IFNA(
  IF(
    Prototype_input!C48 = ""State or Local Government"",
    IF(
      AND(
        Prototype_input!E62 &lt;&gt; """",
        Prototype_input!D62 &lt;&gt; """",
        Prototype_input!D62 &lt;&gt; ""Please input"",
        Prototype_input!E62 &lt;&gt; ""Please inpu"&amp;"t""
      ),
      TRANSPOSE(
        FILTER(
          'ITC Offerings Mapping'!$D$1:$BY$1,
          (
            IF(
              A44 &gt;= 8,
              INDEX('ITC Offerings Mapping'!$D$2:$BY$1000, MATCH(Prototype_input!E61, 'ITC Offerings Mapping'!$"&amp;"C$2:$C$1000, 0), 0) = ""X"",
              (INDEX('ITC Offerings Mapping'!$D$2:$BY$1000, MATCH(Prototype_input!E61, 'ITC Offerings Mapping'!$C$2:$C$1000, 0), 0) = ""X"") +
              (INDEX('ITC Offerings Mapping'!$D$2:$BY$1000, MATCH(Prototype_input!E"&amp;"61,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4" s="21" t="str">
        <f>IF(
  Prototype_input!$C$6 = "State or Local Government",
  IF(
    C44 &lt;&gt; "",
    IFERROR(
      INDEX(
        'Summary - Acquisition Need'!$C$2:$AD$4,
        MATCH(Prototype_input!$C$30, 'Summary - Acquisition Need'!$B$2:$B$4, 0),
        MATCH(C44, 'Summary - Acquisition Need'!$C$1:$AD$1, 0)
      ),
      ""
    ),
    ""
  ),
  IF(
    Prototype_input!$C$6 = "Federal or Tribal Government",
    IF(
      B44 &lt;&gt; "",
      IFERROR(
        INDEX(
          'Summary - Place of Performance'!$C$2:$AW$14,
          MATCH(Prototype_input!$C$30, 'Summary - Place of Performance'!$B$2:$B$14, 0),
          MATCH(B44, 'Summary - Place of Performance'!$C$1:$AW$1, 0)
        ),
        ""
      ),
      ""
    ),
    ""
  )
)</f>
        <v/>
      </c>
      <c r="E44" s="21" t="str">
        <f>IF(
  Prototype_input!$C$6 = "State or Local Government",
  IF(
    C44 &lt;&gt; "",
    IFERROR(
      INDEX(
        'Summary - Contract Type'!$C$2:$BX$6,
        MATCH(Prototype_input!$C$34, 'Summary - Contract Type'!$B$2:$B$6, 0),
        MATCH(C44, 'Summary - Contract Type'!$C$1:$BX$1, 0)
      ),
      ""
    ),
    ""
  ),
  IF(
    Prototype_input!$C$6 = "Federal or Tribal Government",
    IF(
      B44 &lt;&gt; "",
      IFERROR(
        INDEX(
          'Summary - Level of Assistance'!$C$2:$AW$7,
          MATCH(Prototype_input!$C$34, 'Summary - Level of Assistance'!$B$2:$B$7, 0),
          MATCH(B44, 'Summary - Level of Assistance'!$C$1:$AW$1, 0)
        ),
        ""
      ),
      ""
    ),
    ""
  )
)</f>
        <v/>
      </c>
      <c r="F44" s="21" t="str">
        <f>IF(
  Prototype_input!$C$6 = "State or Local Government",
  IF(
    C44 &lt;&gt; "",
    IFERROR(
      INDEX(
        'Summary - Socioeconomic'!$C$2:$BX$11,
        MATCH(Prototype_input!$C$38, 'Summary - Socioeconomic'!$B$2:$B$11, 0),
        MATCH(C44, 'Summary - Socioeconomic'!$C$1:$BX$1, 0)
      ),
      ""
    ),
    ""
  ),
  IF(
    Prototype_input!$C$6 = "Federal or Tribal Government",
    IF(
      B44 &lt;&gt; "",
      IFERROR(
        INDEX(
          'Summary - Objective'!$C$2:$AX$4,
          MATCH(Prototype_input!$C$38, 'Summary - Objective'!$B$2:$B$4, 0),
          MATCH(B44, 'Summary - Objective'!$C$1:$AX$1, 0)
        ),
        ""
      ),
      ""
    ),
    ""
  )
)</f>
        <v/>
      </c>
      <c r="G44" s="21" t="str">
        <f>IF(
  Prototype_input!$C$6 = "Federal or Tribal Government",
  IF(
    B44 &lt;&gt; "",
    IFERROR(
      INDEX(
        'Summary - Contract Type'!$C$2:$BX$6,
        MATCH(Prototype_input!$C$42, 'Summary - Contract Type'!$B$2:$B$6, 0),
        MATCH(B44, 'Summary - Contract Type'!$C$1:$BX$1, 0)
      ),
      ""
    ),
    ""
  ),
  ""
)</f>
        <v/>
      </c>
      <c r="H44" s="21" t="str">
        <f>IF(
  Prototype_input!$C$6 = "Federal or Tribal Government",
  IF(
    B44 &lt;&gt; "",
    IFERROR(
      INDEX(
        'Summary - Period of Performance'!$C$2:$AW$5,
        MATCH(Prototype_input!$C$46, 'Summary - Period of Performance'!$B$2:$B$5, 0),
        MATCH(B44, 'Summary - Period of Performance'!$C$1:$AW$1, 0)
      ),
      ""
    ),
    ""
  ),
  ""
)</f>
        <v/>
      </c>
      <c r="I44" s="21" t="str">
        <f>IF(
  Prototype_input!$C$6 = "Federal or Tribal Government",
  IF(
    B44 &lt;&gt; "",
    IFERROR(
      INDEX(
        'Summary - Socioeconomic'!$C$2:$BX$11,
        MATCH(Prototype_input!$C$50, 'Summary - Socioeconomic'!$B$2:$B$11, 0),
        MATCH(B44, 'Summary - Socioeconomic'!$C$1:$BX$1, 0)
      ),
      ""
    ),
    ""
  ),
  ""
)</f>
        <v/>
      </c>
      <c r="J44" s="21" t="str">
        <f>IF(
  Prototype_input!$C$6 = "Federal or Tribal Government",
  IF(
    B44 &lt;&gt; "",
    IFERROR(
      INDEX(
        'Summary - Estimated Dollar Valu'!$C$2:$AW$4,
        MATCH(Prototype_input!$C$54, 'Summary - Estimated Dollar Valu'!$B$2:$B$4, 0),
        MATCH(B44, 'Summary - Estimated Dollar Valu'!$C$1:$AW$1, 0)
      ),
      ""
    ),
    ""
  ),
  ""
)</f>
        <v/>
      </c>
      <c r="K44" s="21" t="str">
        <f>IF(AND(Prototype_input!$C$56&lt;&gt;"",J44&lt;&gt;""),Prototype_input!$C$58,"")</f>
        <v/>
      </c>
      <c r="L44" s="21" t="str">
        <f>IF(AND(Prototype_input!$C$60&lt;&gt;"",J44&lt;&gt;""),Prototype_input!$C$62,"")</f>
        <v/>
      </c>
      <c r="M44" s="21" t="str">
        <f>IF(AND(Prototype_input!$C$64&lt;&gt;"",J44&lt;&gt;""),Prototype_input!$C$66,"")</f>
        <v/>
      </c>
      <c r="N44" s="21" t="str">
        <f>IF(AND(Prototype_input!$C$68&lt;&gt;"",J44&lt;&gt;""),Prototype_input!$C$70,"")</f>
        <v/>
      </c>
      <c r="O44" s="21" t="str">
        <f>IF(N44&lt;&gt;"",_xlfn.XLOOKUP(Prototype_input!$E$22,'ITC Offerings Mapping'!$C$1:$C$1000,'ITC Offerings Mapping'!$B$1:$B$1000),"")</f>
        <v/>
      </c>
      <c r="Q44" s="21" t="str">
        <f t="array" ref="Q44">IF(Prototype_input!$C$6="Federal or Tribal Government",IF(O44&lt;&gt;"", INDEX('Scope Scoring'!$C$2:$BX$50, MATCH(O44, 'Scope Scoring'!$B$2:$B$50, 0), MATCH(B44, 'Scope Scoring'!$C$1:$BX$1, 0)),""),"")</f>
        <v/>
      </c>
      <c r="R44" s="21" t="str">
        <f t="shared" si="13"/>
        <v/>
      </c>
      <c r="S44" s="21" t="str">
        <f t="shared" si="14"/>
        <v/>
      </c>
      <c r="T44" s="21" t="str">
        <f t="shared" si="15"/>
        <v/>
      </c>
      <c r="U44" s="21" t="str">
        <f t="shared" ca="1" si="16"/>
        <v/>
      </c>
      <c r="W44" s="21" t="str">
        <f t="array" ref="W44">IF(Prototype_input!$C$6="Federal or Tribal Government",IF(O44&lt;&gt;"", INDEX('Summary - Level of Assistance -'!$C$2:$AV$7, MATCH(Prototype_input!$C$34, 'Summary - Level of Assistance -'!$B$2:$B$7, 0), MATCH(B44, 'Summary - Level of Assistance -'!$C$1:$AV$1, 0)),""),"")</f>
        <v/>
      </c>
      <c r="X44" s="21" t="str">
        <f t="shared" si="17"/>
        <v/>
      </c>
      <c r="Y44" s="21" t="str">
        <f t="shared" si="18"/>
        <v/>
      </c>
      <c r="AA44" s="21" t="str">
        <f t="array" ref="AA44">IF(Prototype_input!$C$6="Federal or Tribal Government",IF(O44&lt;&gt;"", INDEX('Summary - Objective - Tradeoff'!$C$2:$AV$4, MATCH(Prototype_input!$C$38, 'Summary - Objective - Tradeoff'!$B$2:$B$4, 0), MATCH(B44, 'Summary - Objective - Tradeoff'!$C$1:$AV$1, 0)),""),"")</f>
        <v/>
      </c>
      <c r="AB44" s="21" t="str">
        <f t="shared" si="19"/>
        <v/>
      </c>
      <c r="AC44" s="21" t="str">
        <f t="shared" si="20"/>
        <v/>
      </c>
      <c r="AE44" s="21" t="str">
        <f t="array" ref="AE44">IF(Prototype_input!$C$6="Federal or Tribal Government",IF(O44&lt;&gt;"", INDEX('Summary- PoP - Tradeoff'!$C$2:$AV$5, MATCH(Prototype_input!$C$46, 'Summary- PoP - Tradeoff'!$B$2:$B$5, 0), MATCH(B44, 'Summary- PoP - Tradeoff'!$C$1:$AV$1, 0)),""),"")</f>
        <v/>
      </c>
      <c r="AF44" s="21" t="str">
        <f t="shared" si="21"/>
        <v/>
      </c>
      <c r="AG44" s="21" t="str">
        <f t="shared" si="22"/>
        <v/>
      </c>
      <c r="AI44" s="21" t="str">
        <f t="array" ref="AI44">IF(Prototype_input!$C$6="Federal or Tribal Government",IF(O44&lt;&gt;"", INDEX('Summary - EDV - Tradeoff'!$C$2:$AV$4, MATCH(Prototype_input!$C$54, 'Summary - EDV - Tradeoff'!$B$2:$B$4, 0), MATCH(B44, 'Summary - EDV - Tradeoff'!$C$1:$AV$1, 0)),""),"")</f>
        <v/>
      </c>
      <c r="AJ44" s="21" t="str">
        <f t="shared" si="23"/>
        <v/>
      </c>
      <c r="AK44" s="21" t="str">
        <f t="shared" si="24"/>
        <v/>
      </c>
      <c r="AL44" s="21" t="str">
        <f t="shared" ca="1" si="25"/>
        <v/>
      </c>
    </row>
    <row r="45" spans="2:38" ht="12.75" x14ac:dyDescent="0.2">
      <c r="B45" s="21" t="str">
        <f ca="1">IFERROR(__xludf.DUMMYFUNCTION("IFNA(
  IF(
    Prototype_input!C49 = ""Federal or Tribal Government"",
    IF(
      AND(
        Prototype_input!E63 &lt;&gt; """",
        Prototype_input!D63 &lt;&gt; """",
        Prototype_input!D63 &lt;&gt; ""Please input"",
        Prototype_input!E63 &lt;&gt; ""Please i"&amp;"nput""
      ),
      TRANSPOSE(
        FILTER(
          'ITC Offerings Mapping'!$D$1:$BY$1,
          (INDEX('ITC Offerings Mapping'!$D$2:$BY$1000, MATCH(Prototype_input!E62, 'ITC Offerings Mapping'!$C$2:$C$1000, 0), 0) = IF(A45 &gt;= 8, ""X"", ""X"")) +
"&amp;"          (IF(A45 &lt; 8, INDEX('ITC Offerings Mapping'!$D$2:$BY$1000, MATCH(Prototype_input!E62,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5" s="21" t="str">
        <f ca="1">IFERROR(__xludf.DUMMYFUNCTION("IFNA(
  IF(
    Prototype_input!C49 = ""State or Local Government"",
    IF(
      AND(
        Prototype_input!E63 &lt;&gt; """",
        Prototype_input!D63 &lt;&gt; """",
        Prototype_input!D63 &lt;&gt; ""Please input"",
        Prototype_input!E63 &lt;&gt; ""Please inpu"&amp;"t""
      ),
      TRANSPOSE(
        FILTER(
          'ITC Offerings Mapping'!$D$1:$BY$1,
          (
            IF(
              A45 &gt;= 8,
              INDEX('ITC Offerings Mapping'!$D$2:$BY$1000, MATCH(Prototype_input!E62, 'ITC Offerings Mapping'!$"&amp;"C$2:$C$1000, 0), 0) = ""X"",
              (INDEX('ITC Offerings Mapping'!$D$2:$BY$1000, MATCH(Prototype_input!E62, 'ITC Offerings Mapping'!$C$2:$C$1000, 0), 0) = ""X"") +
              (INDEX('ITC Offerings Mapping'!$D$2:$BY$1000, MATCH(Prototype_input!E"&amp;"62,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5" s="21" t="str">
        <f>IF(
  Prototype_input!$C$6 = "State or Local Government",
  IF(
    C45 &lt;&gt; "",
    IFERROR(
      INDEX(
        'Summary - Acquisition Need'!$C$2:$AD$4,
        MATCH(Prototype_input!$C$30, 'Summary - Acquisition Need'!$B$2:$B$4, 0),
        MATCH(C45, 'Summary - Acquisition Need'!$C$1:$AD$1, 0)
      ),
      ""
    ),
    ""
  ),
  IF(
    Prototype_input!$C$6 = "Federal or Tribal Government",
    IF(
      B45 &lt;&gt; "",
      IFERROR(
        INDEX(
          'Summary - Place of Performance'!$C$2:$AW$14,
          MATCH(Prototype_input!$C$30, 'Summary - Place of Performance'!$B$2:$B$14, 0),
          MATCH(B45, 'Summary - Place of Performance'!$C$1:$AW$1, 0)
        ),
        ""
      ),
      ""
    ),
    ""
  )
)</f>
        <v/>
      </c>
      <c r="E45" s="21" t="str">
        <f>IF(
  Prototype_input!$C$6 = "State or Local Government",
  IF(
    C45 &lt;&gt; "",
    IFERROR(
      INDEX(
        'Summary - Contract Type'!$C$2:$BX$6,
        MATCH(Prototype_input!$C$34, 'Summary - Contract Type'!$B$2:$B$6, 0),
        MATCH(C45, 'Summary - Contract Type'!$C$1:$BX$1, 0)
      ),
      ""
    ),
    ""
  ),
  IF(
    Prototype_input!$C$6 = "Federal or Tribal Government",
    IF(
      B45 &lt;&gt; "",
      IFERROR(
        INDEX(
          'Summary - Level of Assistance'!$C$2:$AW$7,
          MATCH(Prototype_input!$C$34, 'Summary - Level of Assistance'!$B$2:$B$7, 0),
          MATCH(B45, 'Summary - Level of Assistance'!$C$1:$AW$1, 0)
        ),
        ""
      ),
      ""
    ),
    ""
  )
)</f>
        <v/>
      </c>
      <c r="F45" s="21" t="str">
        <f>IF(
  Prototype_input!$C$6 = "State or Local Government",
  IF(
    C45 &lt;&gt; "",
    IFERROR(
      INDEX(
        'Summary - Socioeconomic'!$C$2:$BX$11,
        MATCH(Prototype_input!$C$38, 'Summary - Socioeconomic'!$B$2:$B$11, 0),
        MATCH(C45, 'Summary - Socioeconomic'!$C$1:$BX$1, 0)
      ),
      ""
    ),
    ""
  ),
  IF(
    Prototype_input!$C$6 = "Federal or Tribal Government",
    IF(
      B45 &lt;&gt; "",
      IFERROR(
        INDEX(
          'Summary - Objective'!$C$2:$AX$4,
          MATCH(Prototype_input!$C$38, 'Summary - Objective'!$B$2:$B$4, 0),
          MATCH(B45, 'Summary - Objective'!$C$1:$AX$1, 0)
        ),
        ""
      ),
      ""
    ),
    ""
  )
)</f>
        <v/>
      </c>
      <c r="G45" s="21" t="str">
        <f>IF(
  Prototype_input!$C$6 = "Federal or Tribal Government",
  IF(
    B45 &lt;&gt; "",
    IFERROR(
      INDEX(
        'Summary - Contract Type'!$C$2:$BX$6,
        MATCH(Prototype_input!$C$42, 'Summary - Contract Type'!$B$2:$B$6, 0),
        MATCH(B45, 'Summary - Contract Type'!$C$1:$BX$1, 0)
      ),
      ""
    ),
    ""
  ),
  ""
)</f>
        <v/>
      </c>
      <c r="H45" s="21" t="str">
        <f>IF(
  Prototype_input!$C$6 = "Federal or Tribal Government",
  IF(
    B45 &lt;&gt; "",
    IFERROR(
      INDEX(
        'Summary - Period of Performance'!$C$2:$AW$5,
        MATCH(Prototype_input!$C$46, 'Summary - Period of Performance'!$B$2:$B$5, 0),
        MATCH(B45, 'Summary - Period of Performance'!$C$1:$AW$1, 0)
      ),
      ""
    ),
    ""
  ),
  ""
)</f>
        <v/>
      </c>
      <c r="I45" s="21" t="str">
        <f>IF(
  Prototype_input!$C$6 = "Federal or Tribal Government",
  IF(
    B45 &lt;&gt; "",
    IFERROR(
      INDEX(
        'Summary - Socioeconomic'!$C$2:$BX$11,
        MATCH(Prototype_input!$C$50, 'Summary - Socioeconomic'!$B$2:$B$11, 0),
        MATCH(B45, 'Summary - Socioeconomic'!$C$1:$BX$1, 0)
      ),
      ""
    ),
    ""
  ),
  ""
)</f>
        <v/>
      </c>
      <c r="J45" s="21" t="str">
        <f>IF(
  Prototype_input!$C$6 = "Federal or Tribal Government",
  IF(
    B45 &lt;&gt; "",
    IFERROR(
      INDEX(
        'Summary - Estimated Dollar Valu'!$C$2:$AW$4,
        MATCH(Prototype_input!$C$54, 'Summary - Estimated Dollar Valu'!$B$2:$B$4, 0),
        MATCH(B45, 'Summary - Estimated Dollar Valu'!$C$1:$AW$1, 0)
      ),
      ""
    ),
    ""
  ),
  ""
)</f>
        <v/>
      </c>
      <c r="K45" s="21" t="str">
        <f>IF(AND(Prototype_input!$C$56&lt;&gt;"",J45&lt;&gt;""),Prototype_input!$C$58,"")</f>
        <v/>
      </c>
      <c r="L45" s="21" t="str">
        <f>IF(AND(Prototype_input!$C$60&lt;&gt;"",J45&lt;&gt;""),Prototype_input!$C$62,"")</f>
        <v/>
      </c>
      <c r="M45" s="21" t="str">
        <f>IF(AND(Prototype_input!$C$64&lt;&gt;"",J45&lt;&gt;""),Prototype_input!$C$66,"")</f>
        <v/>
      </c>
      <c r="N45" s="21" t="str">
        <f>IF(AND(Prototype_input!$C$68&lt;&gt;"",J45&lt;&gt;""),Prototype_input!$C$70,"")</f>
        <v/>
      </c>
      <c r="O45" s="21" t="str">
        <f>IF(N45&lt;&gt;"",_xlfn.XLOOKUP(Prototype_input!$E$22,'ITC Offerings Mapping'!$C$1:$C$1000,'ITC Offerings Mapping'!$B$1:$B$1000),"")</f>
        <v/>
      </c>
      <c r="Q45" s="21" t="str">
        <f t="array" ref="Q45">IF(Prototype_input!$C$6="Federal or Tribal Government",IF(O45&lt;&gt;"", INDEX('Scope Scoring'!$C$2:$BX$50, MATCH(O45, 'Scope Scoring'!$B$2:$B$50, 0), MATCH(B45, 'Scope Scoring'!$C$1:$BX$1, 0)),""),"")</f>
        <v/>
      </c>
      <c r="R45" s="21" t="str">
        <f t="shared" si="13"/>
        <v/>
      </c>
      <c r="S45" s="21" t="str">
        <f t="shared" si="14"/>
        <v/>
      </c>
      <c r="T45" s="21" t="str">
        <f t="shared" si="15"/>
        <v/>
      </c>
      <c r="U45" s="21" t="str">
        <f t="shared" ca="1" si="16"/>
        <v/>
      </c>
      <c r="W45" s="21" t="str">
        <f t="array" ref="W45">IF(Prototype_input!$C$6="Federal or Tribal Government",IF(O45&lt;&gt;"", INDEX('Summary - Level of Assistance -'!$C$2:$AV$7, MATCH(Prototype_input!$C$34, 'Summary - Level of Assistance -'!$B$2:$B$7, 0), MATCH(B45, 'Summary - Level of Assistance -'!$C$1:$AV$1, 0)),""),"")</f>
        <v/>
      </c>
      <c r="X45" s="21" t="str">
        <f t="shared" si="17"/>
        <v/>
      </c>
      <c r="Y45" s="21" t="str">
        <f t="shared" si="18"/>
        <v/>
      </c>
      <c r="AA45" s="21" t="str">
        <f t="array" ref="AA45">IF(Prototype_input!$C$6="Federal or Tribal Government",IF(O45&lt;&gt;"", INDEX('Summary - Objective - Tradeoff'!$C$2:$AV$4, MATCH(Prototype_input!$C$38, 'Summary - Objective - Tradeoff'!$B$2:$B$4, 0), MATCH(B45, 'Summary - Objective - Tradeoff'!$C$1:$AV$1, 0)),""),"")</f>
        <v/>
      </c>
      <c r="AB45" s="21" t="str">
        <f t="shared" si="19"/>
        <v/>
      </c>
      <c r="AC45" s="21" t="str">
        <f t="shared" si="20"/>
        <v/>
      </c>
      <c r="AE45" s="21" t="str">
        <f t="array" ref="AE45">IF(Prototype_input!$C$6="Federal or Tribal Government",IF(O45&lt;&gt;"", INDEX('Summary- PoP - Tradeoff'!$C$2:$AV$5, MATCH(Prototype_input!$C$46, 'Summary- PoP - Tradeoff'!$B$2:$B$5, 0), MATCH(B45, 'Summary- PoP - Tradeoff'!$C$1:$AV$1, 0)),""),"")</f>
        <v/>
      </c>
      <c r="AF45" s="21" t="str">
        <f t="shared" si="21"/>
        <v/>
      </c>
      <c r="AG45" s="21" t="str">
        <f t="shared" si="22"/>
        <v/>
      </c>
      <c r="AI45" s="21" t="str">
        <f t="array" ref="AI45">IF(Prototype_input!$C$6="Federal or Tribal Government",IF(O45&lt;&gt;"", INDEX('Summary - EDV - Tradeoff'!$C$2:$AV$4, MATCH(Prototype_input!$C$54, 'Summary - EDV - Tradeoff'!$B$2:$B$4, 0), MATCH(B45, 'Summary - EDV - Tradeoff'!$C$1:$AV$1, 0)),""),"")</f>
        <v/>
      </c>
      <c r="AJ45" s="21" t="str">
        <f t="shared" si="23"/>
        <v/>
      </c>
      <c r="AK45" s="21" t="str">
        <f t="shared" si="24"/>
        <v/>
      </c>
      <c r="AL45" s="21" t="str">
        <f t="shared" ca="1" si="25"/>
        <v/>
      </c>
    </row>
    <row r="46" spans="2:38" ht="12.75" x14ac:dyDescent="0.2">
      <c r="B46" s="21" t="str">
        <f ca="1">IFERROR(__xludf.DUMMYFUNCTION("IFNA(
  IF(
    Prototype_input!C50 = ""Federal or Tribal Government"",
    IF(
      AND(
        Prototype_input!E64 &lt;&gt; """",
        Prototype_input!D64 &lt;&gt; """",
        Prototype_input!D64 &lt;&gt; ""Please input"",
        Prototype_input!E64 &lt;&gt; ""Please i"&amp;"nput""
      ),
      TRANSPOSE(
        FILTER(
          'ITC Offerings Mapping'!$D$1:$BY$1,
          (INDEX('ITC Offerings Mapping'!$D$2:$BY$1000, MATCH(Prototype_input!E63, 'ITC Offerings Mapping'!$C$2:$C$1000, 0), 0) = IF(A46 &gt;= 8, ""X"", ""X"")) +
"&amp;"          (IF(A46 &lt; 8, INDEX('ITC Offerings Mapping'!$D$2:$BY$1000, MATCH(Prototype_input!E63,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6" s="21" t="str">
        <f ca="1">IFERROR(__xludf.DUMMYFUNCTION("IFNA(
  IF(
    Prototype_input!C50 = ""State or Local Government"",
    IF(
      AND(
        Prototype_input!E64 &lt;&gt; """",
        Prototype_input!D64 &lt;&gt; """",
        Prototype_input!D64 &lt;&gt; ""Please input"",
        Prototype_input!E64 &lt;&gt; ""Please inpu"&amp;"t""
      ),
      TRANSPOSE(
        FILTER(
          'ITC Offerings Mapping'!$D$1:$BY$1,
          (
            IF(
              A46 &gt;= 8,
              INDEX('ITC Offerings Mapping'!$D$2:$BY$1000, MATCH(Prototype_input!E63, 'ITC Offerings Mapping'!$"&amp;"C$2:$C$1000, 0), 0) = ""X"",
              (INDEX('ITC Offerings Mapping'!$D$2:$BY$1000, MATCH(Prototype_input!E63, 'ITC Offerings Mapping'!$C$2:$C$1000, 0), 0) = ""X"") +
              (INDEX('ITC Offerings Mapping'!$D$2:$BY$1000, MATCH(Prototype_input!E"&amp;"63,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6" s="21" t="str">
        <f>IF(
  Prototype_input!$C$6 = "State or Local Government",
  IF(
    C46 &lt;&gt; "",
    IFERROR(
      INDEX(
        'Summary - Acquisition Need'!$C$2:$AD$4,
        MATCH(Prototype_input!$C$30, 'Summary - Acquisition Need'!$B$2:$B$4, 0),
        MATCH(C46, 'Summary - Acquisition Need'!$C$1:$AD$1, 0)
      ),
      ""
    ),
    ""
  ),
  IF(
    Prototype_input!$C$6 = "Federal or Tribal Government",
    IF(
      B46 &lt;&gt; "",
      IFERROR(
        INDEX(
          'Summary - Place of Performance'!$C$2:$AW$14,
          MATCH(Prototype_input!$C$30, 'Summary - Place of Performance'!$B$2:$B$14, 0),
          MATCH(B46, 'Summary - Place of Performance'!$C$1:$AW$1, 0)
        ),
        ""
      ),
      ""
    ),
    ""
  )
)</f>
        <v/>
      </c>
      <c r="E46" s="21" t="str">
        <f>IF(
  Prototype_input!$C$6 = "State or Local Government",
  IF(
    C46 &lt;&gt; "",
    IFERROR(
      INDEX(
        'Summary - Contract Type'!$C$2:$BX$6,
        MATCH(Prototype_input!$C$34, 'Summary - Contract Type'!$B$2:$B$6, 0),
        MATCH(C46, 'Summary - Contract Type'!$C$1:$BX$1, 0)
      ),
      ""
    ),
    ""
  ),
  IF(
    Prototype_input!$C$6 = "Federal or Tribal Government",
    IF(
      B46 &lt;&gt; "",
      IFERROR(
        INDEX(
          'Summary - Level of Assistance'!$C$2:$AW$7,
          MATCH(Prototype_input!$C$34, 'Summary - Level of Assistance'!$B$2:$B$7, 0),
          MATCH(B46, 'Summary - Level of Assistance'!$C$1:$AW$1, 0)
        ),
        ""
      ),
      ""
    ),
    ""
  )
)</f>
        <v/>
      </c>
      <c r="F46" s="21" t="str">
        <f>IF(
  Prototype_input!$C$6 = "State or Local Government",
  IF(
    C46 &lt;&gt; "",
    IFERROR(
      INDEX(
        'Summary - Socioeconomic'!$C$2:$BX$11,
        MATCH(Prototype_input!$C$38, 'Summary - Socioeconomic'!$B$2:$B$11, 0),
        MATCH(C46, 'Summary - Socioeconomic'!$C$1:$BX$1, 0)
      ),
      ""
    ),
    ""
  ),
  IF(
    Prototype_input!$C$6 = "Federal or Tribal Government",
    IF(
      B46 &lt;&gt; "",
      IFERROR(
        INDEX(
          'Summary - Objective'!$C$2:$AX$4,
          MATCH(Prototype_input!$C$38, 'Summary - Objective'!$B$2:$B$4, 0),
          MATCH(B46, 'Summary - Objective'!$C$1:$AX$1, 0)
        ),
        ""
      ),
      ""
    ),
    ""
  )
)</f>
        <v/>
      </c>
      <c r="G46" s="21" t="str">
        <f>IF(
  Prototype_input!$C$6 = "Federal or Tribal Government",
  IF(
    B46 &lt;&gt; "",
    IFERROR(
      INDEX(
        'Summary - Contract Type'!$C$2:$BX$6,
        MATCH(Prototype_input!$C$42, 'Summary - Contract Type'!$B$2:$B$6, 0),
        MATCH(B46, 'Summary - Contract Type'!$C$1:$BX$1, 0)
      ),
      ""
    ),
    ""
  ),
  ""
)</f>
        <v/>
      </c>
      <c r="H46" s="21" t="str">
        <f>IF(
  Prototype_input!$C$6 = "Federal or Tribal Government",
  IF(
    B46 &lt;&gt; "",
    IFERROR(
      INDEX(
        'Summary - Period of Performance'!$C$2:$AW$5,
        MATCH(Prototype_input!$C$46, 'Summary - Period of Performance'!$B$2:$B$5, 0),
        MATCH(B46, 'Summary - Period of Performance'!$C$1:$AW$1, 0)
      ),
      ""
    ),
    ""
  ),
  ""
)</f>
        <v/>
      </c>
      <c r="I46" s="21" t="str">
        <f>IF(
  Prototype_input!$C$6 = "Federal or Tribal Government",
  IF(
    B46 &lt;&gt; "",
    IFERROR(
      INDEX(
        'Summary - Socioeconomic'!$C$2:$BX$11,
        MATCH(Prototype_input!$C$50, 'Summary - Socioeconomic'!$B$2:$B$11, 0),
        MATCH(B46, 'Summary - Socioeconomic'!$C$1:$BX$1, 0)
      ),
      ""
    ),
    ""
  ),
  ""
)</f>
        <v/>
      </c>
      <c r="J46" s="21" t="str">
        <f>IF(
  Prototype_input!$C$6 = "Federal or Tribal Government",
  IF(
    B46 &lt;&gt; "",
    IFERROR(
      INDEX(
        'Summary - Estimated Dollar Valu'!$C$2:$AW$4,
        MATCH(Prototype_input!$C$54, 'Summary - Estimated Dollar Valu'!$B$2:$B$4, 0),
        MATCH(B46, 'Summary - Estimated Dollar Valu'!$C$1:$AW$1, 0)
      ),
      ""
    ),
    ""
  ),
  ""
)</f>
        <v/>
      </c>
      <c r="K46" s="21" t="str">
        <f>IF(AND(Prototype_input!$C$56&lt;&gt;"",J46&lt;&gt;""),Prototype_input!$C$58,"")</f>
        <v/>
      </c>
      <c r="L46" s="21" t="str">
        <f>IF(AND(Prototype_input!$C$60&lt;&gt;"",J46&lt;&gt;""),Prototype_input!$C$62,"")</f>
        <v/>
      </c>
      <c r="M46" s="21" t="str">
        <f>IF(AND(Prototype_input!$C$64&lt;&gt;"",J46&lt;&gt;""),Prototype_input!$C$66,"")</f>
        <v/>
      </c>
      <c r="N46" s="21" t="str">
        <f>IF(AND(Prototype_input!$C$68&lt;&gt;"",J46&lt;&gt;""),Prototype_input!$C$70,"")</f>
        <v/>
      </c>
      <c r="O46" s="21" t="str">
        <f>IF(N46&lt;&gt;"",_xlfn.XLOOKUP(Prototype_input!$E$22,'ITC Offerings Mapping'!$C$1:$C$1000,'ITC Offerings Mapping'!$B$1:$B$1000),"")</f>
        <v/>
      </c>
      <c r="Q46" s="21" t="str">
        <f t="array" ref="Q46">IF(Prototype_input!$C$6="Federal or Tribal Government",IF(O46&lt;&gt;"", INDEX('Scope Scoring'!$C$2:$BX$50, MATCH(O46, 'Scope Scoring'!$B$2:$B$50, 0), MATCH(B46, 'Scope Scoring'!$C$1:$BX$1, 0)),""),"")</f>
        <v/>
      </c>
      <c r="R46" s="21" t="str">
        <f t="shared" si="13"/>
        <v/>
      </c>
      <c r="S46" s="21" t="str">
        <f t="shared" si="14"/>
        <v/>
      </c>
      <c r="T46" s="21" t="str">
        <f t="shared" si="15"/>
        <v/>
      </c>
      <c r="U46" s="21" t="str">
        <f t="shared" ca="1" si="16"/>
        <v/>
      </c>
      <c r="W46" s="21" t="str">
        <f t="array" ref="W46">IF(Prototype_input!$C$6="Federal or Tribal Government",IF(O46&lt;&gt;"", INDEX('Summary - Level of Assistance -'!$C$2:$AV$7, MATCH(Prototype_input!$C$34, 'Summary - Level of Assistance -'!$B$2:$B$7, 0), MATCH(B46, 'Summary - Level of Assistance -'!$C$1:$AV$1, 0)),""),"")</f>
        <v/>
      </c>
      <c r="X46" s="21" t="str">
        <f t="shared" si="17"/>
        <v/>
      </c>
      <c r="Y46" s="21" t="str">
        <f t="shared" si="18"/>
        <v/>
      </c>
      <c r="AA46" s="21" t="str">
        <f t="array" ref="AA46">IF(Prototype_input!$C$6="Federal or Tribal Government",IF(O46&lt;&gt;"", INDEX('Summary - Objective - Tradeoff'!$C$2:$AV$4, MATCH(Prototype_input!$C$38, 'Summary - Objective - Tradeoff'!$B$2:$B$4, 0), MATCH(B46, 'Summary - Objective - Tradeoff'!$C$1:$AV$1, 0)),""),"")</f>
        <v/>
      </c>
      <c r="AB46" s="21" t="str">
        <f t="shared" si="19"/>
        <v/>
      </c>
      <c r="AC46" s="21" t="str">
        <f t="shared" si="20"/>
        <v/>
      </c>
      <c r="AE46" s="21" t="str">
        <f t="array" ref="AE46">IF(Prototype_input!$C$6="Federal or Tribal Government",IF(O46&lt;&gt;"", INDEX('Summary- PoP - Tradeoff'!$C$2:$AV$5, MATCH(Prototype_input!$C$46, 'Summary- PoP - Tradeoff'!$B$2:$B$5, 0), MATCH(B46, 'Summary- PoP - Tradeoff'!$C$1:$AV$1, 0)),""),"")</f>
        <v/>
      </c>
      <c r="AF46" s="21" t="str">
        <f t="shared" si="21"/>
        <v/>
      </c>
      <c r="AG46" s="21" t="str">
        <f t="shared" si="22"/>
        <v/>
      </c>
      <c r="AI46" s="21" t="str">
        <f t="array" ref="AI46">IF(Prototype_input!$C$6="Federal or Tribal Government",IF(O46&lt;&gt;"", INDEX('Summary - EDV - Tradeoff'!$C$2:$AV$4, MATCH(Prototype_input!$C$54, 'Summary - EDV - Tradeoff'!$B$2:$B$4, 0), MATCH(B46, 'Summary - EDV - Tradeoff'!$C$1:$AV$1, 0)),""),"")</f>
        <v/>
      </c>
      <c r="AJ46" s="21" t="str">
        <f t="shared" si="23"/>
        <v/>
      </c>
      <c r="AK46" s="21" t="str">
        <f t="shared" si="24"/>
        <v/>
      </c>
      <c r="AL46" s="21" t="str">
        <f t="shared" ca="1" si="25"/>
        <v/>
      </c>
    </row>
    <row r="47" spans="2:38" ht="12.75" x14ac:dyDescent="0.2">
      <c r="B47" s="21" t="str">
        <f ca="1">IFERROR(__xludf.DUMMYFUNCTION("IFNA(
  IF(
    Prototype_input!C51 = ""Federal or Tribal Government"",
    IF(
      AND(
        Prototype_input!E65 &lt;&gt; """",
        Prototype_input!D65 &lt;&gt; """",
        Prototype_input!D65 &lt;&gt; ""Please input"",
        Prototype_input!E65 &lt;&gt; ""Please i"&amp;"nput""
      ),
      TRANSPOSE(
        FILTER(
          'ITC Offerings Mapping'!$D$1:$BY$1,
          (INDEX('ITC Offerings Mapping'!$D$2:$BY$1000, MATCH(Prototype_input!E64, 'ITC Offerings Mapping'!$C$2:$C$1000, 0), 0) = IF(A47 &gt;= 8, ""X"", ""X"")) +
"&amp;"          (IF(A47 &lt; 8, INDEX('ITC Offerings Mapping'!$D$2:$BY$1000, MATCH(Prototype_input!E64,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7" s="21" t="str">
        <f ca="1">IFERROR(__xludf.DUMMYFUNCTION("IFNA(
  IF(
    Prototype_input!C51 = ""State or Local Government"",
    IF(
      AND(
        Prototype_input!E65 &lt;&gt; """",
        Prototype_input!D65 &lt;&gt; """",
        Prototype_input!D65 &lt;&gt; ""Please input"",
        Prototype_input!E65 &lt;&gt; ""Please inpu"&amp;"t""
      ),
      TRANSPOSE(
        FILTER(
          'ITC Offerings Mapping'!$D$1:$BY$1,
          (
            IF(
              A47 &gt;= 8,
              INDEX('ITC Offerings Mapping'!$D$2:$BY$1000, MATCH(Prototype_input!E64, 'ITC Offerings Mapping'!$"&amp;"C$2:$C$1000, 0), 0) = ""X"",
              (INDEX('ITC Offerings Mapping'!$D$2:$BY$1000, MATCH(Prototype_input!E64, 'ITC Offerings Mapping'!$C$2:$C$1000, 0), 0) = ""X"") +
              (INDEX('ITC Offerings Mapping'!$D$2:$BY$1000, MATCH(Prototype_input!E"&amp;"64,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7" s="21" t="str">
        <f>IF(
  Prototype_input!$C$6 = "State or Local Government",
  IF(
    C47 &lt;&gt; "",
    IFERROR(
      INDEX(
        'Summary - Acquisition Need'!$C$2:$AD$4,
        MATCH(Prototype_input!$C$30, 'Summary - Acquisition Need'!$B$2:$B$4, 0),
        MATCH(C47, 'Summary - Acquisition Need'!$C$1:$AD$1, 0)
      ),
      ""
    ),
    ""
  ),
  IF(
    Prototype_input!$C$6 = "Federal or Tribal Government",
    IF(
      B47 &lt;&gt; "",
      IFERROR(
        INDEX(
          'Summary - Place of Performance'!$C$2:$AW$14,
          MATCH(Prototype_input!$C$30, 'Summary - Place of Performance'!$B$2:$B$14, 0),
          MATCH(B47, 'Summary - Place of Performance'!$C$1:$AW$1, 0)
        ),
        ""
      ),
      ""
    ),
    ""
  )
)</f>
        <v/>
      </c>
      <c r="E47" s="21" t="str">
        <f>IF(
  Prototype_input!$C$6 = "State or Local Government",
  IF(
    C47 &lt;&gt; "",
    IFERROR(
      INDEX(
        'Summary - Contract Type'!$C$2:$BX$6,
        MATCH(Prototype_input!$C$34, 'Summary - Contract Type'!$B$2:$B$6, 0),
        MATCH(C47, 'Summary - Contract Type'!$C$1:$BX$1, 0)
      ),
      ""
    ),
    ""
  ),
  IF(
    Prototype_input!$C$6 = "Federal or Tribal Government",
    IF(
      B47 &lt;&gt; "",
      IFERROR(
        INDEX(
          'Summary - Level of Assistance'!$C$2:$AW$7,
          MATCH(Prototype_input!$C$34, 'Summary - Level of Assistance'!$B$2:$B$7, 0),
          MATCH(B47, 'Summary - Level of Assistance'!$C$1:$AW$1, 0)
        ),
        ""
      ),
      ""
    ),
    ""
  )
)</f>
        <v/>
      </c>
      <c r="F47" s="21" t="str">
        <f>IF(
  Prototype_input!$C$6 = "State or Local Government",
  IF(
    C47 &lt;&gt; "",
    IFERROR(
      INDEX(
        'Summary - Socioeconomic'!$C$2:$BX$11,
        MATCH(Prototype_input!$C$38, 'Summary - Socioeconomic'!$B$2:$B$11, 0),
        MATCH(C47, 'Summary - Socioeconomic'!$C$1:$BX$1, 0)
      ),
      ""
    ),
    ""
  ),
  IF(
    Prototype_input!$C$6 = "Federal or Tribal Government",
    IF(
      B47 &lt;&gt; "",
      IFERROR(
        INDEX(
          'Summary - Objective'!$C$2:$AX$4,
          MATCH(Prototype_input!$C$38, 'Summary - Objective'!$B$2:$B$4, 0),
          MATCH(B47, 'Summary - Objective'!$C$1:$AX$1, 0)
        ),
        ""
      ),
      ""
    ),
    ""
  )
)</f>
        <v/>
      </c>
      <c r="G47" s="21" t="str">
        <f>IF(
  Prototype_input!$C$6 = "Federal or Tribal Government",
  IF(
    B47 &lt;&gt; "",
    IFERROR(
      INDEX(
        'Summary - Contract Type'!$C$2:$BX$6,
        MATCH(Prototype_input!$C$42, 'Summary - Contract Type'!$B$2:$B$6, 0),
        MATCH(B47, 'Summary - Contract Type'!$C$1:$BX$1, 0)
      ),
      ""
    ),
    ""
  ),
  ""
)</f>
        <v/>
      </c>
      <c r="H47" s="21" t="str">
        <f>IF(
  Prototype_input!$C$6 = "Federal or Tribal Government",
  IF(
    B47 &lt;&gt; "",
    IFERROR(
      INDEX(
        'Summary - Period of Performance'!$C$2:$AW$5,
        MATCH(Prototype_input!$C$46, 'Summary - Period of Performance'!$B$2:$B$5, 0),
        MATCH(B47, 'Summary - Period of Performance'!$C$1:$AW$1, 0)
      ),
      ""
    ),
    ""
  ),
  ""
)</f>
        <v/>
      </c>
      <c r="I47" s="21" t="str">
        <f>IF(
  Prototype_input!$C$6 = "Federal or Tribal Government",
  IF(
    B47 &lt;&gt; "",
    IFERROR(
      INDEX(
        'Summary - Socioeconomic'!$C$2:$BX$11,
        MATCH(Prototype_input!$C$50, 'Summary - Socioeconomic'!$B$2:$B$11, 0),
        MATCH(B47, 'Summary - Socioeconomic'!$C$1:$BX$1, 0)
      ),
      ""
    ),
    ""
  ),
  ""
)</f>
        <v/>
      </c>
      <c r="J47" s="21" t="str">
        <f>IF(
  Prototype_input!$C$6 = "Federal or Tribal Government",
  IF(
    B47 &lt;&gt; "",
    IFERROR(
      INDEX(
        'Summary - Estimated Dollar Valu'!$C$2:$AW$4,
        MATCH(Prototype_input!$C$54, 'Summary - Estimated Dollar Valu'!$B$2:$B$4, 0),
        MATCH(B47, 'Summary - Estimated Dollar Valu'!$C$1:$AW$1, 0)
      ),
      ""
    ),
    ""
  ),
  ""
)</f>
        <v/>
      </c>
      <c r="K47" s="21" t="str">
        <f>IF(AND(Prototype_input!$C$56&lt;&gt;"",J47&lt;&gt;""),Prototype_input!$C$58,"")</f>
        <v/>
      </c>
      <c r="L47" s="21" t="str">
        <f>IF(AND(Prototype_input!$C$60&lt;&gt;"",J47&lt;&gt;""),Prototype_input!$C$62,"")</f>
        <v/>
      </c>
      <c r="M47" s="21" t="str">
        <f>IF(AND(Prototype_input!$C$64&lt;&gt;"",J47&lt;&gt;""),Prototype_input!$C$66,"")</f>
        <v/>
      </c>
      <c r="N47" s="21" t="str">
        <f>IF(AND(Prototype_input!$C$68&lt;&gt;"",J47&lt;&gt;""),Prototype_input!$C$70,"")</f>
        <v/>
      </c>
      <c r="O47" s="21" t="str">
        <f>IF(N47&lt;&gt;"",_xlfn.XLOOKUP(Prototype_input!$E$22,'ITC Offerings Mapping'!$C$1:$C$1000,'ITC Offerings Mapping'!$B$1:$B$1000),"")</f>
        <v/>
      </c>
      <c r="Q47" s="21" t="str">
        <f t="array" ref="Q47">IF(Prototype_input!$C$6="Federal or Tribal Government",IF(O47&lt;&gt;"", INDEX('Scope Scoring'!$C$2:$BX$50, MATCH(O47, 'Scope Scoring'!$B$2:$B$50, 0), MATCH(B47, 'Scope Scoring'!$C$1:$BX$1, 0)),""),"")</f>
        <v/>
      </c>
      <c r="R47" s="21" t="str">
        <f t="shared" si="13"/>
        <v/>
      </c>
      <c r="S47" s="21" t="str">
        <f t="shared" si="14"/>
        <v/>
      </c>
      <c r="T47" s="21" t="str">
        <f t="shared" si="15"/>
        <v/>
      </c>
      <c r="U47" s="21" t="str">
        <f t="shared" ca="1" si="16"/>
        <v/>
      </c>
      <c r="W47" s="21" t="str">
        <f t="array" ref="W47">IF(Prototype_input!$C$6="Federal or Tribal Government",IF(O47&lt;&gt;"", INDEX('Summary - Level of Assistance -'!$C$2:$AV$7, MATCH(Prototype_input!$C$34, 'Summary - Level of Assistance -'!$B$2:$B$7, 0), MATCH(B47, 'Summary - Level of Assistance -'!$C$1:$AV$1, 0)),""),"")</f>
        <v/>
      </c>
      <c r="X47" s="21" t="str">
        <f t="shared" si="17"/>
        <v/>
      </c>
      <c r="Y47" s="21" t="str">
        <f t="shared" si="18"/>
        <v/>
      </c>
      <c r="AA47" s="21" t="str">
        <f t="array" ref="AA47">IF(Prototype_input!$C$6="Federal or Tribal Government",IF(O47&lt;&gt;"", INDEX('Summary - Objective - Tradeoff'!$C$2:$AV$4, MATCH(Prototype_input!$C$38, 'Summary - Objective - Tradeoff'!$B$2:$B$4, 0), MATCH(B47, 'Summary - Objective - Tradeoff'!$C$1:$AV$1, 0)),""),"")</f>
        <v/>
      </c>
      <c r="AB47" s="21" t="str">
        <f t="shared" si="19"/>
        <v/>
      </c>
      <c r="AC47" s="21" t="str">
        <f t="shared" si="20"/>
        <v/>
      </c>
      <c r="AE47" s="21" t="str">
        <f t="array" ref="AE47">IF(Prototype_input!$C$6="Federal or Tribal Government",IF(O47&lt;&gt;"", INDEX('Summary- PoP - Tradeoff'!$C$2:$AV$5, MATCH(Prototype_input!$C$46, 'Summary- PoP - Tradeoff'!$B$2:$B$5, 0), MATCH(B47, 'Summary- PoP - Tradeoff'!$C$1:$AV$1, 0)),""),"")</f>
        <v/>
      </c>
      <c r="AF47" s="21" t="str">
        <f t="shared" si="21"/>
        <v/>
      </c>
      <c r="AG47" s="21" t="str">
        <f t="shared" si="22"/>
        <v/>
      </c>
      <c r="AI47" s="21" t="str">
        <f t="array" ref="AI47">IF(Prototype_input!$C$6="Federal or Tribal Government",IF(O47&lt;&gt;"", INDEX('Summary - EDV - Tradeoff'!$C$2:$AV$4, MATCH(Prototype_input!$C$54, 'Summary - EDV - Tradeoff'!$B$2:$B$4, 0), MATCH(B47, 'Summary - EDV - Tradeoff'!$C$1:$AV$1, 0)),""),"")</f>
        <v/>
      </c>
      <c r="AJ47" s="21" t="str">
        <f t="shared" si="23"/>
        <v/>
      </c>
      <c r="AK47" s="21" t="str">
        <f t="shared" si="24"/>
        <v/>
      </c>
      <c r="AL47" s="21" t="str">
        <f t="shared" ca="1" si="25"/>
        <v/>
      </c>
    </row>
    <row r="48" spans="2:38" ht="12.75" x14ac:dyDescent="0.2">
      <c r="B48" s="21" t="str">
        <f ca="1">IFERROR(__xludf.DUMMYFUNCTION("IFNA(
  IF(
    Prototype_input!C52 = ""Federal or Tribal Government"",
    IF(
      AND(
        Prototype_input!E66 &lt;&gt; """",
        Prototype_input!D66 &lt;&gt; """",
        Prototype_input!D66 &lt;&gt; ""Please input"",
        Prototype_input!E66 &lt;&gt; ""Please i"&amp;"nput""
      ),
      TRANSPOSE(
        FILTER(
          'ITC Offerings Mapping'!$D$1:$BY$1,
          (INDEX('ITC Offerings Mapping'!$D$2:$BY$1000, MATCH(Prototype_input!E65, 'ITC Offerings Mapping'!$C$2:$C$1000, 0), 0) = IF(A48 &gt;= 8, ""X"", ""X"")) +
"&amp;"          (IF(A48 &lt; 8, INDEX('ITC Offerings Mapping'!$D$2:$BY$1000, MATCH(Prototype_input!E65,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8" s="21" t="str">
        <f ca="1">IFERROR(__xludf.DUMMYFUNCTION("IFNA(
  IF(
    Prototype_input!C52 = ""State or Local Government"",
    IF(
      AND(
        Prototype_input!E66 &lt;&gt; """",
        Prototype_input!D66 &lt;&gt; """",
        Prototype_input!D66 &lt;&gt; ""Please input"",
        Prototype_input!E66 &lt;&gt; ""Please inpu"&amp;"t""
      ),
      TRANSPOSE(
        FILTER(
          'ITC Offerings Mapping'!$D$1:$BY$1,
          (
            IF(
              A48 &gt;= 8,
              INDEX('ITC Offerings Mapping'!$D$2:$BY$1000, MATCH(Prototype_input!E65, 'ITC Offerings Mapping'!$"&amp;"C$2:$C$1000, 0), 0) = ""X"",
              (INDEX('ITC Offerings Mapping'!$D$2:$BY$1000, MATCH(Prototype_input!E65, 'ITC Offerings Mapping'!$C$2:$C$1000, 0), 0) = ""X"") +
              (INDEX('ITC Offerings Mapping'!$D$2:$BY$1000, MATCH(Prototype_input!E"&amp;"65,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8" s="21" t="str">
        <f>IF(
  Prototype_input!$C$6 = "State or Local Government",
  IF(
    C48 &lt;&gt; "",
    IFERROR(
      INDEX(
        'Summary - Acquisition Need'!$C$2:$AD$4,
        MATCH(Prototype_input!$C$30, 'Summary - Acquisition Need'!$B$2:$B$4, 0),
        MATCH(C48, 'Summary - Acquisition Need'!$C$1:$AD$1, 0)
      ),
      ""
    ),
    ""
  ),
  IF(
    Prototype_input!$C$6 = "Federal or Tribal Government",
    IF(
      B48 &lt;&gt; "",
      IFERROR(
        INDEX(
          'Summary - Place of Performance'!$C$2:$AW$14,
          MATCH(Prototype_input!$C$30, 'Summary - Place of Performance'!$B$2:$B$14, 0),
          MATCH(B48, 'Summary - Place of Performance'!$C$1:$AW$1, 0)
        ),
        ""
      ),
      ""
    ),
    ""
  )
)</f>
        <v/>
      </c>
      <c r="E48" s="21" t="str">
        <f>IF(
  Prototype_input!$C$6 = "State or Local Government",
  IF(
    C48 &lt;&gt; "",
    IFERROR(
      INDEX(
        'Summary - Contract Type'!$C$2:$BX$6,
        MATCH(Prototype_input!$C$34, 'Summary - Contract Type'!$B$2:$B$6, 0),
        MATCH(C48, 'Summary - Contract Type'!$C$1:$BX$1, 0)
      ),
      ""
    ),
    ""
  ),
  IF(
    Prototype_input!$C$6 = "Federal or Tribal Government",
    IF(
      B48 &lt;&gt; "",
      IFERROR(
        INDEX(
          'Summary - Level of Assistance'!$C$2:$AW$7,
          MATCH(Prototype_input!$C$34, 'Summary - Level of Assistance'!$B$2:$B$7, 0),
          MATCH(B48, 'Summary - Level of Assistance'!$C$1:$AW$1, 0)
        ),
        ""
      ),
      ""
    ),
    ""
  )
)</f>
        <v/>
      </c>
      <c r="F48" s="21" t="str">
        <f>IF(
  Prototype_input!$C$6 = "State or Local Government",
  IF(
    C48 &lt;&gt; "",
    IFERROR(
      INDEX(
        'Summary - Socioeconomic'!$C$2:$BX$11,
        MATCH(Prototype_input!$C$38, 'Summary - Socioeconomic'!$B$2:$B$11, 0),
        MATCH(C48, 'Summary - Socioeconomic'!$C$1:$BX$1, 0)
      ),
      ""
    ),
    ""
  ),
  IF(
    Prototype_input!$C$6 = "Federal or Tribal Government",
    IF(
      B48 &lt;&gt; "",
      IFERROR(
        INDEX(
          'Summary - Objective'!$C$2:$AX$4,
          MATCH(Prototype_input!$C$38, 'Summary - Objective'!$B$2:$B$4, 0),
          MATCH(B48, 'Summary - Objective'!$C$1:$AX$1, 0)
        ),
        ""
      ),
      ""
    ),
    ""
  )
)</f>
        <v/>
      </c>
      <c r="G48" s="21" t="str">
        <f>IF(
  Prototype_input!$C$6 = "Federal or Tribal Government",
  IF(
    B48 &lt;&gt; "",
    IFERROR(
      INDEX(
        'Summary - Contract Type'!$C$2:$BX$6,
        MATCH(Prototype_input!$C$42, 'Summary - Contract Type'!$B$2:$B$6, 0),
        MATCH(B48, 'Summary - Contract Type'!$C$1:$BX$1, 0)
      ),
      ""
    ),
    ""
  ),
  ""
)</f>
        <v/>
      </c>
      <c r="H48" s="21" t="str">
        <f>IF(
  Prototype_input!$C$6 = "Federal or Tribal Government",
  IF(
    B48 &lt;&gt; "",
    IFERROR(
      INDEX(
        'Summary - Period of Performance'!$C$2:$AW$5,
        MATCH(Prototype_input!$C$46, 'Summary - Period of Performance'!$B$2:$B$5, 0),
        MATCH(B48, 'Summary - Period of Performance'!$C$1:$AW$1, 0)
      ),
      ""
    ),
    ""
  ),
  ""
)</f>
        <v/>
      </c>
      <c r="I48" s="21" t="str">
        <f>IF(
  Prototype_input!$C$6 = "Federal or Tribal Government",
  IF(
    B48 &lt;&gt; "",
    IFERROR(
      INDEX(
        'Summary - Socioeconomic'!$C$2:$BX$11,
        MATCH(Prototype_input!$C$50, 'Summary - Socioeconomic'!$B$2:$B$11, 0),
        MATCH(B48, 'Summary - Socioeconomic'!$C$1:$BX$1, 0)
      ),
      ""
    ),
    ""
  ),
  ""
)</f>
        <v/>
      </c>
      <c r="J48" s="21" t="str">
        <f>IF(
  Prototype_input!$C$6 = "Federal or Tribal Government",
  IF(
    B48 &lt;&gt; "",
    IFERROR(
      INDEX(
        'Summary - Estimated Dollar Valu'!$C$2:$AW$4,
        MATCH(Prototype_input!$C$54, 'Summary - Estimated Dollar Valu'!$B$2:$B$4, 0),
        MATCH(B48, 'Summary - Estimated Dollar Valu'!$C$1:$AW$1, 0)
      ),
      ""
    ),
    ""
  ),
  ""
)</f>
        <v/>
      </c>
      <c r="K48" s="21" t="str">
        <f>IF(AND(Prototype_input!$C$56&lt;&gt;"",J48&lt;&gt;""),Prototype_input!$C$58,"")</f>
        <v/>
      </c>
      <c r="L48" s="21" t="str">
        <f>IF(AND(Prototype_input!$C$60&lt;&gt;"",J48&lt;&gt;""),Prototype_input!$C$62,"")</f>
        <v/>
      </c>
      <c r="M48" s="21" t="str">
        <f>IF(AND(Prototype_input!$C$64&lt;&gt;"",J48&lt;&gt;""),Prototype_input!$C$66,"")</f>
        <v/>
      </c>
      <c r="N48" s="21" t="str">
        <f>IF(AND(Prototype_input!$C$68&lt;&gt;"",J48&lt;&gt;""),Prototype_input!$C$70,"")</f>
        <v/>
      </c>
      <c r="O48" s="21" t="str">
        <f>IF(N48&lt;&gt;"",_xlfn.XLOOKUP(Prototype_input!$E$22,'ITC Offerings Mapping'!$C$1:$C$1000,'ITC Offerings Mapping'!$B$1:$B$1000),"")</f>
        <v/>
      </c>
      <c r="Q48" s="21" t="str">
        <f t="array" ref="Q48">IF(Prototype_input!$C$6="Federal or Tribal Government",IF(O48&lt;&gt;"", INDEX('Scope Scoring'!$C$2:$BX$50, MATCH(O48, 'Scope Scoring'!$B$2:$B$50, 0), MATCH(B48, 'Scope Scoring'!$C$1:$BX$1, 0)),""),"")</f>
        <v/>
      </c>
      <c r="R48" s="21" t="str">
        <f t="shared" si="13"/>
        <v/>
      </c>
      <c r="S48" s="21" t="str">
        <f t="shared" si="14"/>
        <v/>
      </c>
      <c r="T48" s="21" t="str">
        <f t="shared" si="15"/>
        <v/>
      </c>
      <c r="U48" s="21" t="str">
        <f t="shared" ca="1" si="16"/>
        <v/>
      </c>
      <c r="W48" s="21" t="str">
        <f t="array" ref="W48">IF(Prototype_input!$C$6="Federal or Tribal Government",IF(O48&lt;&gt;"", INDEX('Summary - Level of Assistance -'!$C$2:$AV$7, MATCH(Prototype_input!$C$34, 'Summary - Level of Assistance -'!$B$2:$B$7, 0), MATCH(B48, 'Summary - Level of Assistance -'!$C$1:$AV$1, 0)),""),"")</f>
        <v/>
      </c>
      <c r="X48" s="21" t="str">
        <f t="shared" si="17"/>
        <v/>
      </c>
      <c r="Y48" s="21" t="str">
        <f t="shared" si="18"/>
        <v/>
      </c>
      <c r="AA48" s="21" t="str">
        <f t="array" ref="AA48">IF(Prototype_input!$C$6="Federal or Tribal Government",IF(O48&lt;&gt;"", INDEX('Summary - Objective - Tradeoff'!$C$2:$AV$4, MATCH(Prototype_input!$C$38, 'Summary - Objective - Tradeoff'!$B$2:$B$4, 0), MATCH(B48, 'Summary - Objective - Tradeoff'!$C$1:$AV$1, 0)),""),"")</f>
        <v/>
      </c>
      <c r="AB48" s="21" t="str">
        <f t="shared" si="19"/>
        <v/>
      </c>
      <c r="AC48" s="21" t="str">
        <f t="shared" si="20"/>
        <v/>
      </c>
      <c r="AE48" s="21" t="str">
        <f t="array" ref="AE48">IF(Prototype_input!$C$6="Federal or Tribal Government",IF(O48&lt;&gt;"", INDEX('Summary- PoP - Tradeoff'!$C$2:$AV$5, MATCH(Prototype_input!$C$46, 'Summary- PoP - Tradeoff'!$B$2:$B$5, 0), MATCH(B48, 'Summary- PoP - Tradeoff'!$C$1:$AV$1, 0)),""),"")</f>
        <v/>
      </c>
      <c r="AF48" s="21" t="str">
        <f t="shared" si="21"/>
        <v/>
      </c>
      <c r="AG48" s="21" t="str">
        <f t="shared" si="22"/>
        <v/>
      </c>
      <c r="AI48" s="21" t="str">
        <f t="array" ref="AI48">IF(Prototype_input!$C$6="Federal or Tribal Government",IF(O48&lt;&gt;"", INDEX('Summary - EDV - Tradeoff'!$C$2:$AV$4, MATCH(Prototype_input!$C$54, 'Summary - EDV - Tradeoff'!$B$2:$B$4, 0), MATCH(B48, 'Summary - EDV - Tradeoff'!$C$1:$AV$1, 0)),""),"")</f>
        <v/>
      </c>
      <c r="AJ48" s="21" t="str">
        <f t="shared" si="23"/>
        <v/>
      </c>
      <c r="AK48" s="21" t="str">
        <f t="shared" si="24"/>
        <v/>
      </c>
      <c r="AL48" s="21" t="str">
        <f t="shared" ca="1" si="25"/>
        <v/>
      </c>
    </row>
    <row r="49" spans="2:38" ht="12.75" x14ac:dyDescent="0.2">
      <c r="B49" s="21" t="str">
        <f ca="1">IFERROR(__xludf.DUMMYFUNCTION("IFNA(
  IF(
    Prototype_input!C53 = ""Federal or Tribal Government"",
    IF(
      AND(
        Prototype_input!E67 &lt;&gt; """",
        Prototype_input!D67 &lt;&gt; """",
        Prototype_input!D67 &lt;&gt; ""Please input"",
        Prototype_input!E67 &lt;&gt; ""Please i"&amp;"nput""
      ),
      TRANSPOSE(
        FILTER(
          'ITC Offerings Mapping'!$D$1:$BY$1,
          (INDEX('ITC Offerings Mapping'!$D$2:$BY$1000, MATCH(Prototype_input!E66, 'ITC Offerings Mapping'!$C$2:$C$1000, 0), 0) = IF(A49 &gt;= 8, ""X"", ""X"")) +
"&amp;"          (IF(A49 &lt; 8, INDEX('ITC Offerings Mapping'!$D$2:$BY$1000, MATCH(Prototype_input!E66,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49" s="21" t="str">
        <f ca="1">IFERROR(__xludf.DUMMYFUNCTION("IFNA(
  IF(
    Prototype_input!C53 = ""State or Local Government"",
    IF(
      AND(
        Prototype_input!E67 &lt;&gt; """",
        Prototype_input!D67 &lt;&gt; """",
        Prototype_input!D67 &lt;&gt; ""Please input"",
        Prototype_input!E67 &lt;&gt; ""Please inpu"&amp;"t""
      ),
      TRANSPOSE(
        FILTER(
          'ITC Offerings Mapping'!$D$1:$BY$1,
          (
            IF(
              A49 &gt;= 8,
              INDEX('ITC Offerings Mapping'!$D$2:$BY$1000, MATCH(Prototype_input!E66, 'ITC Offerings Mapping'!$"&amp;"C$2:$C$1000, 0), 0) = ""X"",
              (INDEX('ITC Offerings Mapping'!$D$2:$BY$1000, MATCH(Prototype_input!E66, 'ITC Offerings Mapping'!$C$2:$C$1000, 0), 0) = ""X"") +
              (INDEX('ITC Offerings Mapping'!$D$2:$BY$1000, MATCH(Prototype_input!E"&amp;"66,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49" s="21" t="str">
        <f>IF(
  Prototype_input!$C$6 = "State or Local Government",
  IF(
    C49 &lt;&gt; "",
    IFERROR(
      INDEX(
        'Summary - Acquisition Need'!$C$2:$AD$4,
        MATCH(Prototype_input!$C$30, 'Summary - Acquisition Need'!$B$2:$B$4, 0),
        MATCH(C49, 'Summary - Acquisition Need'!$C$1:$AD$1, 0)
      ),
      ""
    ),
    ""
  ),
  IF(
    Prototype_input!$C$6 = "Federal or Tribal Government",
    IF(
      B49 &lt;&gt; "",
      IFERROR(
        INDEX(
          'Summary - Place of Performance'!$C$2:$AW$14,
          MATCH(Prototype_input!$C$30, 'Summary - Place of Performance'!$B$2:$B$14, 0),
          MATCH(B49, 'Summary - Place of Performance'!$C$1:$AW$1, 0)
        ),
        ""
      ),
      ""
    ),
    ""
  )
)</f>
        <v/>
      </c>
      <c r="E49" s="21" t="str">
        <f>IF(
  Prototype_input!$C$6 = "State or Local Government",
  IF(
    C49 &lt;&gt; "",
    IFERROR(
      INDEX(
        'Summary - Contract Type'!$C$2:$BX$6,
        MATCH(Prototype_input!$C$34, 'Summary - Contract Type'!$B$2:$B$6, 0),
        MATCH(C49, 'Summary - Contract Type'!$C$1:$BX$1, 0)
      ),
      ""
    ),
    ""
  ),
  IF(
    Prototype_input!$C$6 = "Federal or Tribal Government",
    IF(
      B49 &lt;&gt; "",
      IFERROR(
        INDEX(
          'Summary - Level of Assistance'!$C$2:$AW$7,
          MATCH(Prototype_input!$C$34, 'Summary - Level of Assistance'!$B$2:$B$7, 0),
          MATCH(B49, 'Summary - Level of Assistance'!$C$1:$AW$1, 0)
        ),
        ""
      ),
      ""
    ),
    ""
  )
)</f>
        <v/>
      </c>
      <c r="F49" s="21" t="str">
        <f>IF(
  Prototype_input!$C$6 = "State or Local Government",
  IF(
    C49 &lt;&gt; "",
    IFERROR(
      INDEX(
        'Summary - Socioeconomic'!$C$2:$BX$11,
        MATCH(Prototype_input!$C$38, 'Summary - Socioeconomic'!$B$2:$B$11, 0),
        MATCH(C49, 'Summary - Socioeconomic'!$C$1:$BX$1, 0)
      ),
      ""
    ),
    ""
  ),
  IF(
    Prototype_input!$C$6 = "Federal or Tribal Government",
    IF(
      B49 &lt;&gt; "",
      IFERROR(
        INDEX(
          'Summary - Objective'!$C$2:$AX$4,
          MATCH(Prototype_input!$C$38, 'Summary - Objective'!$B$2:$B$4, 0),
          MATCH(B49, 'Summary - Objective'!$C$1:$AX$1, 0)
        ),
        ""
      ),
      ""
    ),
    ""
  )
)</f>
        <v/>
      </c>
      <c r="G49" s="21" t="str">
        <f>IF(
  Prototype_input!$C$6 = "Federal or Tribal Government",
  IF(
    B49 &lt;&gt; "",
    IFERROR(
      INDEX(
        'Summary - Contract Type'!$C$2:$BX$6,
        MATCH(Prototype_input!$C$42, 'Summary - Contract Type'!$B$2:$B$6, 0),
        MATCH(B49, 'Summary - Contract Type'!$C$1:$BX$1, 0)
      ),
      ""
    ),
    ""
  ),
  ""
)</f>
        <v/>
      </c>
      <c r="H49" s="21" t="str">
        <f>IF(
  Prototype_input!$C$6 = "Federal or Tribal Government",
  IF(
    B49 &lt;&gt; "",
    IFERROR(
      INDEX(
        'Summary - Period of Performance'!$C$2:$AW$5,
        MATCH(Prototype_input!$C$46, 'Summary - Period of Performance'!$B$2:$B$5, 0),
        MATCH(B49, 'Summary - Period of Performance'!$C$1:$AW$1, 0)
      ),
      ""
    ),
    ""
  ),
  ""
)</f>
        <v/>
      </c>
      <c r="I49" s="21" t="str">
        <f>IF(
  Prototype_input!$C$6 = "Federal or Tribal Government",
  IF(
    B49 &lt;&gt; "",
    IFERROR(
      INDEX(
        'Summary - Socioeconomic'!$C$2:$BX$11,
        MATCH(Prototype_input!$C$50, 'Summary - Socioeconomic'!$B$2:$B$11, 0),
        MATCH(B49, 'Summary - Socioeconomic'!$C$1:$BX$1, 0)
      ),
      ""
    ),
    ""
  ),
  ""
)</f>
        <v/>
      </c>
      <c r="J49" s="21" t="str">
        <f>IF(
  Prototype_input!$C$6 = "Federal or Tribal Government",
  IF(
    B49 &lt;&gt; "",
    IFERROR(
      INDEX(
        'Summary - Estimated Dollar Valu'!$C$2:$AW$4,
        MATCH(Prototype_input!$C$54, 'Summary - Estimated Dollar Valu'!$B$2:$B$4, 0),
        MATCH(B49, 'Summary - Estimated Dollar Valu'!$C$1:$AW$1, 0)
      ),
      ""
    ),
    ""
  ),
  ""
)</f>
        <v/>
      </c>
      <c r="K49" s="21" t="str">
        <f>IF(AND(Prototype_input!$C$56&lt;&gt;"",J49&lt;&gt;""),Prototype_input!$C$58,"")</f>
        <v/>
      </c>
      <c r="L49" s="21" t="str">
        <f>IF(AND(Prototype_input!$C$60&lt;&gt;"",J49&lt;&gt;""),Prototype_input!$C$62,"")</f>
        <v/>
      </c>
      <c r="M49" s="21" t="str">
        <f>IF(AND(Prototype_input!$C$64&lt;&gt;"",J49&lt;&gt;""),Prototype_input!$C$66,"")</f>
        <v/>
      </c>
      <c r="N49" s="21" t="str">
        <f>IF(AND(Prototype_input!$C$68&lt;&gt;"",J49&lt;&gt;""),Prototype_input!$C$70,"")</f>
        <v/>
      </c>
      <c r="O49" s="21" t="str">
        <f>IF(N49&lt;&gt;"",_xlfn.XLOOKUP(Prototype_input!$E$22,'ITC Offerings Mapping'!$C$1:$C$1000,'ITC Offerings Mapping'!$B$1:$B$1000),"")</f>
        <v/>
      </c>
      <c r="Q49" s="21" t="str">
        <f t="array" ref="Q49">IF(Prototype_input!$C$6="Federal or Tribal Government",IF(O49&lt;&gt;"", INDEX('Scope Scoring'!$C$2:$BX$50, MATCH(O49, 'Scope Scoring'!$B$2:$B$50, 0), MATCH(B49, 'Scope Scoring'!$C$1:$BX$1, 0)),""),"")</f>
        <v/>
      </c>
      <c r="R49" s="21" t="str">
        <f t="shared" si="13"/>
        <v/>
      </c>
      <c r="S49" s="21" t="str">
        <f t="shared" si="14"/>
        <v/>
      </c>
      <c r="T49" s="21" t="str">
        <f t="shared" si="15"/>
        <v/>
      </c>
      <c r="U49" s="21" t="str">
        <f t="shared" ca="1" si="16"/>
        <v/>
      </c>
      <c r="W49" s="21" t="str">
        <f t="array" ref="W49">IF(Prototype_input!$C$6="Federal or Tribal Government",IF(O49&lt;&gt;"", INDEX('Summary - Level of Assistance -'!$C$2:$AV$7, MATCH(Prototype_input!$C$34, 'Summary - Level of Assistance -'!$B$2:$B$7, 0), MATCH(B49, 'Summary - Level of Assistance -'!$C$1:$AV$1, 0)),""),"")</f>
        <v/>
      </c>
      <c r="X49" s="21" t="str">
        <f t="shared" si="17"/>
        <v/>
      </c>
      <c r="Y49" s="21" t="str">
        <f t="shared" si="18"/>
        <v/>
      </c>
      <c r="AA49" s="21" t="str">
        <f t="array" ref="AA49">IF(Prototype_input!$C$6="Federal or Tribal Government",IF(O49&lt;&gt;"", INDEX('Summary - Objective - Tradeoff'!$C$2:$AV$4, MATCH(Prototype_input!$C$38, 'Summary - Objective - Tradeoff'!$B$2:$B$4, 0), MATCH(B49, 'Summary - Objective - Tradeoff'!$C$1:$AV$1, 0)),""),"")</f>
        <v/>
      </c>
      <c r="AB49" s="21" t="str">
        <f t="shared" si="19"/>
        <v/>
      </c>
      <c r="AC49" s="21" t="str">
        <f t="shared" si="20"/>
        <v/>
      </c>
      <c r="AE49" s="21" t="str">
        <f t="array" ref="AE49">IF(Prototype_input!$C$6="Federal or Tribal Government",IF(O49&lt;&gt;"", INDEX('Summary- PoP - Tradeoff'!$C$2:$AV$5, MATCH(Prototype_input!$C$46, 'Summary- PoP - Tradeoff'!$B$2:$B$5, 0), MATCH(B49, 'Summary- PoP - Tradeoff'!$C$1:$AV$1, 0)),""),"")</f>
        <v/>
      </c>
      <c r="AF49" s="21" t="str">
        <f t="shared" si="21"/>
        <v/>
      </c>
      <c r="AG49" s="21" t="str">
        <f t="shared" si="22"/>
        <v/>
      </c>
      <c r="AI49" s="21" t="str">
        <f t="array" ref="AI49">IF(Prototype_input!$C$6="Federal or Tribal Government",IF(O49&lt;&gt;"", INDEX('Summary - EDV - Tradeoff'!$C$2:$AV$4, MATCH(Prototype_input!$C$54, 'Summary - EDV - Tradeoff'!$B$2:$B$4, 0), MATCH(B49, 'Summary - EDV - Tradeoff'!$C$1:$AV$1, 0)),""),"")</f>
        <v/>
      </c>
      <c r="AJ49" s="21" t="str">
        <f t="shared" si="23"/>
        <v/>
      </c>
      <c r="AK49" s="21" t="str">
        <f t="shared" si="24"/>
        <v/>
      </c>
      <c r="AL49" s="21" t="str">
        <f t="shared" ca="1" si="25"/>
        <v/>
      </c>
    </row>
    <row r="50" spans="2:38" ht="12.75" x14ac:dyDescent="0.2">
      <c r="B50" s="21" t="str">
        <f ca="1">IFERROR(__xludf.DUMMYFUNCTION("IFNA(
  IF(
    Prototype_input!C54 = ""Federal or Tribal Government"",
    IF(
      AND(
        Prototype_input!E68 &lt;&gt; """",
        Prototype_input!D68 &lt;&gt; """",
        Prototype_input!D68 &lt;&gt; ""Please input"",
        Prototype_input!E68 &lt;&gt; ""Please i"&amp;"nput""
      ),
      TRANSPOSE(
        FILTER(
          'ITC Offerings Mapping'!$D$1:$BY$1,
          (INDEX('ITC Offerings Mapping'!$D$2:$BY$1000, MATCH(Prototype_input!E67, 'ITC Offerings Mapping'!$C$2:$C$1000, 0), 0) = IF(A50 &gt;= 8, ""X"", ""X"")) +
"&amp;"          (IF(A50 &lt; 8, INDEX('ITC Offerings Mapping'!$D$2:$BY$1000, MATCH(Prototype_input!E67,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0" s="21" t="str">
        <f ca="1">IFERROR(__xludf.DUMMYFUNCTION("IFNA(
  IF(
    Prototype_input!C54 = ""State or Local Government"",
    IF(
      AND(
        Prototype_input!E68 &lt;&gt; """",
        Prototype_input!D68 &lt;&gt; """",
        Prototype_input!D68 &lt;&gt; ""Please input"",
        Prototype_input!E68 &lt;&gt; ""Please inpu"&amp;"t""
      ),
      TRANSPOSE(
        FILTER(
          'ITC Offerings Mapping'!$D$1:$BY$1,
          (
            IF(
              A50 &gt;= 8,
              INDEX('ITC Offerings Mapping'!$D$2:$BY$1000, MATCH(Prototype_input!E67, 'ITC Offerings Mapping'!$"&amp;"C$2:$C$1000, 0), 0) = ""X"",
              (INDEX('ITC Offerings Mapping'!$D$2:$BY$1000, MATCH(Prototype_input!E67, 'ITC Offerings Mapping'!$C$2:$C$1000, 0), 0) = ""X"") +
              (INDEX('ITC Offerings Mapping'!$D$2:$BY$1000, MATCH(Prototype_input!E"&amp;"67,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0" s="21" t="str">
        <f>IF(
  Prototype_input!$C$6 = "State or Local Government",
  IF(
    C50 &lt;&gt; "",
    IFERROR(
      INDEX(
        'Summary - Acquisition Need'!$C$2:$AD$4,
        MATCH(Prototype_input!$C$30, 'Summary - Acquisition Need'!$B$2:$B$4, 0),
        MATCH(C50, 'Summary - Acquisition Need'!$C$1:$AD$1, 0)
      ),
      ""
    ),
    ""
  ),
  IF(
    Prototype_input!$C$6 = "Federal or Tribal Government",
    IF(
      B50 &lt;&gt; "",
      IFERROR(
        INDEX(
          'Summary - Place of Performance'!$C$2:$AW$14,
          MATCH(Prototype_input!$C$30, 'Summary - Place of Performance'!$B$2:$B$14, 0),
          MATCH(B50, 'Summary - Place of Performance'!$C$1:$AW$1, 0)
        ),
        ""
      ),
      ""
    ),
    ""
  )
)</f>
        <v/>
      </c>
      <c r="E50" s="21" t="str">
        <f>IF(
  Prototype_input!$C$6 = "State or Local Government",
  IF(
    C50 &lt;&gt; "",
    IFERROR(
      INDEX(
        'Summary - Contract Type'!$C$2:$BX$6,
        MATCH(Prototype_input!$C$34, 'Summary - Contract Type'!$B$2:$B$6, 0),
        MATCH(C50, 'Summary - Contract Type'!$C$1:$BX$1, 0)
      ),
      ""
    ),
    ""
  ),
  IF(
    Prototype_input!$C$6 = "Federal or Tribal Government",
    IF(
      B50 &lt;&gt; "",
      IFERROR(
        INDEX(
          'Summary - Level of Assistance'!$C$2:$AW$7,
          MATCH(Prototype_input!$C$34, 'Summary - Level of Assistance'!$B$2:$B$7, 0),
          MATCH(B50, 'Summary - Level of Assistance'!$C$1:$AW$1, 0)
        ),
        ""
      ),
      ""
    ),
    ""
  )
)</f>
        <v/>
      </c>
      <c r="F50" s="21" t="str">
        <f>IF(
  Prototype_input!$C$6 = "State or Local Government",
  IF(
    C50 &lt;&gt; "",
    IFERROR(
      INDEX(
        'Summary - Socioeconomic'!$C$2:$BX$11,
        MATCH(Prototype_input!$C$38, 'Summary - Socioeconomic'!$B$2:$B$11, 0),
        MATCH(C50, 'Summary - Socioeconomic'!$C$1:$BX$1, 0)
      ),
      ""
    ),
    ""
  ),
  IF(
    Prototype_input!$C$6 = "Federal or Tribal Government",
    IF(
      B50 &lt;&gt; "",
      IFERROR(
        INDEX(
          'Summary - Objective'!$C$2:$AX$4,
          MATCH(Prototype_input!$C$38, 'Summary - Objective'!$B$2:$B$4, 0),
          MATCH(B50, 'Summary - Objective'!$C$1:$AX$1, 0)
        ),
        ""
      ),
      ""
    ),
    ""
  )
)</f>
        <v/>
      </c>
      <c r="G50" s="21" t="str">
        <f>IF(
  Prototype_input!$C$6 = "Federal or Tribal Government",
  IF(
    B50 &lt;&gt; "",
    IFERROR(
      INDEX(
        'Summary - Contract Type'!$C$2:$BX$6,
        MATCH(Prototype_input!$C$42, 'Summary - Contract Type'!$B$2:$B$6, 0),
        MATCH(B50, 'Summary - Contract Type'!$C$1:$BX$1, 0)
      ),
      ""
    ),
    ""
  ),
  ""
)</f>
        <v/>
      </c>
      <c r="H50" s="21" t="str">
        <f>IF(
  Prototype_input!$C$6 = "Federal or Tribal Government",
  IF(
    B50 &lt;&gt; "",
    IFERROR(
      INDEX(
        'Summary - Period of Performance'!$C$2:$AW$5,
        MATCH(Prototype_input!$C$46, 'Summary - Period of Performance'!$B$2:$B$5, 0),
        MATCH(B50, 'Summary - Period of Performance'!$C$1:$AW$1, 0)
      ),
      ""
    ),
    ""
  ),
  ""
)</f>
        <v/>
      </c>
      <c r="I50" s="21" t="str">
        <f>IF(
  Prototype_input!$C$6 = "Federal or Tribal Government",
  IF(
    B50 &lt;&gt; "",
    IFERROR(
      INDEX(
        'Summary - Socioeconomic'!$C$2:$BX$11,
        MATCH(Prototype_input!$C$50, 'Summary - Socioeconomic'!$B$2:$B$11, 0),
        MATCH(B50, 'Summary - Socioeconomic'!$C$1:$BX$1, 0)
      ),
      ""
    ),
    ""
  ),
  ""
)</f>
        <v/>
      </c>
      <c r="J50" s="21" t="str">
        <f>IF(
  Prototype_input!$C$6 = "Federal or Tribal Government",
  IF(
    B50 &lt;&gt; "",
    IFERROR(
      INDEX(
        'Summary - Estimated Dollar Valu'!$C$2:$AW$4,
        MATCH(Prototype_input!$C$54, 'Summary - Estimated Dollar Valu'!$B$2:$B$4, 0),
        MATCH(B50, 'Summary - Estimated Dollar Valu'!$C$1:$AW$1, 0)
      ),
      ""
    ),
    ""
  ),
  ""
)</f>
        <v/>
      </c>
      <c r="K50" s="21" t="str">
        <f>IF(AND(Prototype_input!$C$56&lt;&gt;"",J50&lt;&gt;""),Prototype_input!$C$58,"")</f>
        <v/>
      </c>
      <c r="L50" s="21" t="str">
        <f>IF(AND(Prototype_input!$C$60&lt;&gt;"",J50&lt;&gt;""),Prototype_input!$C$62,"")</f>
        <v/>
      </c>
      <c r="M50" s="21" t="str">
        <f>IF(AND(Prototype_input!$C$64&lt;&gt;"",J50&lt;&gt;""),Prototype_input!$C$66,"")</f>
        <v/>
      </c>
      <c r="N50" s="21" t="str">
        <f>IF(AND(Prototype_input!$C$68&lt;&gt;"",J50&lt;&gt;""),Prototype_input!$C$70,"")</f>
        <v/>
      </c>
      <c r="O50" s="21" t="str">
        <f>IF(N50&lt;&gt;"",_xlfn.XLOOKUP(Prototype_input!$E$22,'ITC Offerings Mapping'!$C$1:$C$1000,'ITC Offerings Mapping'!$B$1:$B$1000),"")</f>
        <v/>
      </c>
      <c r="Q50" s="21" t="str">
        <f t="array" ref="Q50">IF(Prototype_input!$C$6="Federal or Tribal Government",IF(O50&lt;&gt;"", INDEX('Scope Scoring'!$C$2:$BX$50, MATCH(O50, 'Scope Scoring'!$B$2:$B$50, 0), MATCH(B50, 'Scope Scoring'!$C$1:$BX$1, 0)),""),"")</f>
        <v/>
      </c>
      <c r="R50" s="21" t="str">
        <f t="shared" si="13"/>
        <v/>
      </c>
      <c r="S50" s="21" t="str">
        <f t="shared" si="14"/>
        <v/>
      </c>
      <c r="T50" s="21" t="str">
        <f t="shared" si="15"/>
        <v/>
      </c>
      <c r="U50" s="21" t="str">
        <f t="shared" ca="1" si="16"/>
        <v/>
      </c>
      <c r="W50" s="21" t="str">
        <f t="array" ref="W50">IF(Prototype_input!$C$6="Federal or Tribal Government",IF(O50&lt;&gt;"", INDEX('Summary - Level of Assistance -'!$C$2:$AV$7, MATCH(Prototype_input!$C$34, 'Summary - Level of Assistance -'!$B$2:$B$7, 0), MATCH(B50, 'Summary - Level of Assistance -'!$C$1:$AV$1, 0)),""),"")</f>
        <v/>
      </c>
      <c r="X50" s="21" t="str">
        <f t="shared" si="17"/>
        <v/>
      </c>
      <c r="Y50" s="21" t="str">
        <f t="shared" si="18"/>
        <v/>
      </c>
      <c r="AA50" s="21" t="str">
        <f t="array" ref="AA50">IF(Prototype_input!$C$6="Federal or Tribal Government",IF(O50&lt;&gt;"", INDEX('Summary - Objective - Tradeoff'!$C$2:$AV$4, MATCH(Prototype_input!$C$38, 'Summary - Objective - Tradeoff'!$B$2:$B$4, 0), MATCH(B50, 'Summary - Objective - Tradeoff'!$C$1:$AV$1, 0)),""),"")</f>
        <v/>
      </c>
      <c r="AB50" s="21" t="str">
        <f t="shared" si="19"/>
        <v/>
      </c>
      <c r="AC50" s="21" t="str">
        <f t="shared" si="20"/>
        <v/>
      </c>
      <c r="AE50" s="21" t="str">
        <f t="array" ref="AE50">IF(Prototype_input!$C$6="Federal or Tribal Government",IF(O50&lt;&gt;"", INDEX('Summary- PoP - Tradeoff'!$C$2:$AV$5, MATCH(Prototype_input!$C$46, 'Summary- PoP - Tradeoff'!$B$2:$B$5, 0), MATCH(B50, 'Summary- PoP - Tradeoff'!$C$1:$AV$1, 0)),""),"")</f>
        <v/>
      </c>
      <c r="AF50" s="21" t="str">
        <f t="shared" si="21"/>
        <v/>
      </c>
      <c r="AG50" s="21" t="str">
        <f t="shared" si="22"/>
        <v/>
      </c>
      <c r="AI50" s="21" t="str">
        <f t="array" ref="AI50">IF(Prototype_input!$C$6="Federal or Tribal Government",IF(O50&lt;&gt;"", INDEX('Summary - EDV - Tradeoff'!$C$2:$AV$4, MATCH(Prototype_input!$C$54, 'Summary - EDV - Tradeoff'!$B$2:$B$4, 0), MATCH(B50, 'Summary - EDV - Tradeoff'!$C$1:$AV$1, 0)),""),"")</f>
        <v/>
      </c>
      <c r="AJ50" s="21" t="str">
        <f t="shared" si="23"/>
        <v/>
      </c>
      <c r="AK50" s="21" t="str">
        <f t="shared" si="24"/>
        <v/>
      </c>
      <c r="AL50" s="21" t="str">
        <f t="shared" ca="1" si="25"/>
        <v/>
      </c>
    </row>
    <row r="51" spans="2:38" ht="12.75" x14ac:dyDescent="0.2">
      <c r="B51" s="21" t="str">
        <f ca="1">IFERROR(__xludf.DUMMYFUNCTION("IFNA(
  IF(
    Prototype_input!C55 = ""Federal or Tribal Government"",
    IF(
      AND(
        Prototype_input!E69 &lt;&gt; """",
        Prototype_input!D69 &lt;&gt; """",
        Prototype_input!D69 &lt;&gt; ""Please input"",
        Prototype_input!E69 &lt;&gt; ""Please i"&amp;"nput""
      ),
      TRANSPOSE(
        FILTER(
          'ITC Offerings Mapping'!$D$1:$BY$1,
          (INDEX('ITC Offerings Mapping'!$D$2:$BY$1000, MATCH(Prototype_input!E68, 'ITC Offerings Mapping'!$C$2:$C$1000, 0), 0) = IF(A51 &gt;= 8, ""X"", ""X"")) +
"&amp;"          (IF(A51 &lt; 8, INDEX('ITC Offerings Mapping'!$D$2:$BY$1000, MATCH(Prototype_input!E68,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1" s="21" t="str">
        <f ca="1">IFERROR(__xludf.DUMMYFUNCTION("IFNA(
  IF(
    Prototype_input!C55 = ""State or Local Government"",
    IF(
      AND(
        Prototype_input!E69 &lt;&gt; """",
        Prototype_input!D69 &lt;&gt; """",
        Prototype_input!D69 &lt;&gt; ""Please input"",
        Prototype_input!E69 &lt;&gt; ""Please inpu"&amp;"t""
      ),
      TRANSPOSE(
        FILTER(
          'ITC Offerings Mapping'!$D$1:$BY$1,
          (
            IF(
              A51 &gt;= 8,
              INDEX('ITC Offerings Mapping'!$D$2:$BY$1000, MATCH(Prototype_input!E68, 'ITC Offerings Mapping'!$"&amp;"C$2:$C$1000, 0), 0) = ""X"",
              (INDEX('ITC Offerings Mapping'!$D$2:$BY$1000, MATCH(Prototype_input!E68, 'ITC Offerings Mapping'!$C$2:$C$1000, 0), 0) = ""X"") +
              (INDEX('ITC Offerings Mapping'!$D$2:$BY$1000, MATCH(Prototype_input!E"&amp;"68,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1" s="21" t="str">
        <f>IF(
  Prototype_input!$C$6 = "State or Local Government",
  IF(
    C51 &lt;&gt; "",
    IFERROR(
      INDEX(
        'Summary - Acquisition Need'!$C$2:$AD$4,
        MATCH(Prototype_input!$C$30, 'Summary - Acquisition Need'!$B$2:$B$4, 0),
        MATCH(C51, 'Summary - Acquisition Need'!$C$1:$AD$1, 0)
      ),
      ""
    ),
    ""
  ),
  IF(
    Prototype_input!$C$6 = "Federal or Tribal Government",
    IF(
      B51 &lt;&gt; "",
      IFERROR(
        INDEX(
          'Summary - Place of Performance'!$C$2:$AW$14,
          MATCH(Prototype_input!$C$30, 'Summary - Place of Performance'!$B$2:$B$14, 0),
          MATCH(B51, 'Summary - Place of Performance'!$C$1:$AW$1, 0)
        ),
        ""
      ),
      ""
    ),
    ""
  )
)</f>
        <v/>
      </c>
      <c r="E51" s="21" t="str">
        <f>IF(
  Prototype_input!$C$6 = "State or Local Government",
  IF(
    C51 &lt;&gt; "",
    IFERROR(
      INDEX(
        'Summary - Contract Type'!$C$2:$BX$6,
        MATCH(Prototype_input!$C$34, 'Summary - Contract Type'!$B$2:$B$6, 0),
        MATCH(C51, 'Summary - Contract Type'!$C$1:$BX$1, 0)
      ),
      ""
    ),
    ""
  ),
  IF(
    Prototype_input!$C$6 = "Federal or Tribal Government",
    IF(
      B51 &lt;&gt; "",
      IFERROR(
        INDEX(
          'Summary - Level of Assistance'!$C$2:$AW$7,
          MATCH(Prototype_input!$C$34, 'Summary - Level of Assistance'!$B$2:$B$7, 0),
          MATCH(B51, 'Summary - Level of Assistance'!$C$1:$AW$1, 0)
        ),
        ""
      ),
      ""
    ),
    ""
  )
)</f>
        <v/>
      </c>
      <c r="F51" s="21" t="str">
        <f>IF(
  Prototype_input!$C$6 = "State or Local Government",
  IF(
    C51 &lt;&gt; "",
    IFERROR(
      INDEX(
        'Summary - Socioeconomic'!$C$2:$BX$11,
        MATCH(Prototype_input!$C$38, 'Summary - Socioeconomic'!$B$2:$B$11, 0),
        MATCH(C51, 'Summary - Socioeconomic'!$C$1:$BX$1, 0)
      ),
      ""
    ),
    ""
  ),
  IF(
    Prototype_input!$C$6 = "Federal or Tribal Government",
    IF(
      B51 &lt;&gt; "",
      IFERROR(
        INDEX(
          'Summary - Objective'!$C$2:$AX$4,
          MATCH(Prototype_input!$C$38, 'Summary - Objective'!$B$2:$B$4, 0),
          MATCH(B51, 'Summary - Objective'!$C$1:$AX$1, 0)
        ),
        ""
      ),
      ""
    ),
    ""
  )
)</f>
        <v/>
      </c>
      <c r="G51" s="21" t="str">
        <f>IF(
  Prototype_input!$C$6 = "Federal or Tribal Government",
  IF(
    B51 &lt;&gt; "",
    IFERROR(
      INDEX(
        'Summary - Contract Type'!$C$2:$BX$6,
        MATCH(Prototype_input!$C$42, 'Summary - Contract Type'!$B$2:$B$6, 0),
        MATCH(B51, 'Summary - Contract Type'!$C$1:$BX$1, 0)
      ),
      ""
    ),
    ""
  ),
  ""
)</f>
        <v/>
      </c>
      <c r="H51" s="21" t="str">
        <f>IF(
  Prototype_input!$C$6 = "Federal or Tribal Government",
  IF(
    B51 &lt;&gt; "",
    IFERROR(
      INDEX(
        'Summary - Period of Performance'!$C$2:$AW$5,
        MATCH(Prototype_input!$C$46, 'Summary - Period of Performance'!$B$2:$B$5, 0),
        MATCH(B51, 'Summary - Period of Performance'!$C$1:$AW$1, 0)
      ),
      ""
    ),
    ""
  ),
  ""
)</f>
        <v/>
      </c>
      <c r="I51" s="21" t="str">
        <f>IF(
  Prototype_input!$C$6 = "Federal or Tribal Government",
  IF(
    B51 &lt;&gt; "",
    IFERROR(
      INDEX(
        'Summary - Socioeconomic'!$C$2:$BX$11,
        MATCH(Prototype_input!$C$50, 'Summary - Socioeconomic'!$B$2:$B$11, 0),
        MATCH(B51, 'Summary - Socioeconomic'!$C$1:$BX$1, 0)
      ),
      ""
    ),
    ""
  ),
  ""
)</f>
        <v/>
      </c>
      <c r="J51" s="21" t="str">
        <f>IF(
  Prototype_input!$C$6 = "Federal or Tribal Government",
  IF(
    B51 &lt;&gt; "",
    IFERROR(
      INDEX(
        'Summary - Estimated Dollar Valu'!$C$2:$AW$4,
        MATCH(Prototype_input!$C$54, 'Summary - Estimated Dollar Valu'!$B$2:$B$4, 0),
        MATCH(B51, 'Summary - Estimated Dollar Valu'!$C$1:$AW$1, 0)
      ),
      ""
    ),
    ""
  ),
  ""
)</f>
        <v/>
      </c>
      <c r="K51" s="21" t="str">
        <f>IF(AND(Prototype_input!$C$56&lt;&gt;"",J51&lt;&gt;""),Prototype_input!$C$58,"")</f>
        <v/>
      </c>
      <c r="L51" s="21" t="str">
        <f>IF(AND(Prototype_input!$C$60&lt;&gt;"",J51&lt;&gt;""),Prototype_input!$C$62,"")</f>
        <v/>
      </c>
      <c r="M51" s="21" t="str">
        <f>IF(AND(Prototype_input!$C$64&lt;&gt;"",J51&lt;&gt;""),Prototype_input!$C$66,"")</f>
        <v/>
      </c>
      <c r="N51" s="21" t="str">
        <f>IF(AND(Prototype_input!$C$68&lt;&gt;"",J51&lt;&gt;""),Prototype_input!$C$70,"")</f>
        <v/>
      </c>
      <c r="O51" s="21" t="str">
        <f>IF(N51&lt;&gt;"",_xlfn.XLOOKUP(Prototype_input!$E$22,'ITC Offerings Mapping'!$C$1:$C$1000,'ITC Offerings Mapping'!$B$1:$B$1000),"")</f>
        <v/>
      </c>
      <c r="Q51" s="21" t="str">
        <f t="array" ref="Q51">IF(Prototype_input!$C$6="Federal or Tribal Government",IF(O51&lt;&gt;"", INDEX('Scope Scoring'!$C$2:$BX$50, MATCH(O51, 'Scope Scoring'!$B$2:$B$50, 0), MATCH(B51, 'Scope Scoring'!$C$1:$BX$1, 0)),""),"")</f>
        <v/>
      </c>
      <c r="R51" s="21" t="str">
        <f t="shared" si="13"/>
        <v/>
      </c>
      <c r="S51" s="21" t="str">
        <f t="shared" si="14"/>
        <v/>
      </c>
      <c r="T51" s="21" t="str">
        <f t="shared" si="15"/>
        <v/>
      </c>
      <c r="U51" s="21" t="str">
        <f t="shared" ca="1" si="16"/>
        <v/>
      </c>
      <c r="W51" s="21" t="str">
        <f t="array" ref="W51">IF(Prototype_input!$C$6="Federal or Tribal Government",IF(O51&lt;&gt;"", INDEX('Summary - Level of Assistance -'!$C$2:$AV$7, MATCH(Prototype_input!$C$34, 'Summary - Level of Assistance -'!$B$2:$B$7, 0), MATCH(B51, 'Summary - Level of Assistance -'!$C$1:$AV$1, 0)),""),"")</f>
        <v/>
      </c>
      <c r="X51" s="21" t="str">
        <f t="shared" si="17"/>
        <v/>
      </c>
      <c r="Y51" s="21" t="str">
        <f t="shared" si="18"/>
        <v/>
      </c>
      <c r="AA51" s="21" t="str">
        <f t="array" ref="AA51">IF(Prototype_input!$C$6="Federal or Tribal Government",IF(O51&lt;&gt;"", INDEX('Summary - Objective - Tradeoff'!$C$2:$AV$4, MATCH(Prototype_input!$C$38, 'Summary - Objective - Tradeoff'!$B$2:$B$4, 0), MATCH(B51, 'Summary - Objective - Tradeoff'!$C$1:$AV$1, 0)),""),"")</f>
        <v/>
      </c>
      <c r="AB51" s="21" t="str">
        <f t="shared" si="19"/>
        <v/>
      </c>
      <c r="AC51" s="21" t="str">
        <f t="shared" si="20"/>
        <v/>
      </c>
      <c r="AE51" s="21" t="str">
        <f t="array" ref="AE51">IF(Prototype_input!$C$6="Federal or Tribal Government",IF(O51&lt;&gt;"", INDEX('Summary- PoP - Tradeoff'!$C$2:$AV$5, MATCH(Prototype_input!$C$46, 'Summary- PoP - Tradeoff'!$B$2:$B$5, 0), MATCH(B51, 'Summary- PoP - Tradeoff'!$C$1:$AV$1, 0)),""),"")</f>
        <v/>
      </c>
      <c r="AF51" s="21" t="str">
        <f t="shared" si="21"/>
        <v/>
      </c>
      <c r="AG51" s="21" t="str">
        <f t="shared" si="22"/>
        <v/>
      </c>
      <c r="AI51" s="21" t="str">
        <f t="array" ref="AI51">IF(Prototype_input!$C$6="Federal or Tribal Government",IF(O51&lt;&gt;"", INDEX('Summary - EDV - Tradeoff'!$C$2:$AV$4, MATCH(Prototype_input!$C$54, 'Summary - EDV - Tradeoff'!$B$2:$B$4, 0), MATCH(B51, 'Summary - EDV - Tradeoff'!$C$1:$AV$1, 0)),""),"")</f>
        <v/>
      </c>
      <c r="AJ51" s="21" t="str">
        <f t="shared" si="23"/>
        <v/>
      </c>
      <c r="AK51" s="21" t="str">
        <f t="shared" si="24"/>
        <v/>
      </c>
      <c r="AL51" s="21" t="str">
        <f t="shared" ca="1" si="25"/>
        <v/>
      </c>
    </row>
    <row r="52" spans="2:38" ht="12.75" x14ac:dyDescent="0.2">
      <c r="B52" s="21" t="str">
        <f ca="1">IFERROR(__xludf.DUMMYFUNCTION("IFNA(
  IF(
    Prototype_input!C56 = ""Federal or Tribal Government"",
    IF(
      AND(
        Prototype_input!E70 &lt;&gt; """",
        Prototype_input!D70 &lt;&gt; """",
        Prototype_input!D70 &lt;&gt; ""Please input"",
        Prototype_input!E70 &lt;&gt; ""Please i"&amp;"nput""
      ),
      TRANSPOSE(
        FILTER(
          'ITC Offerings Mapping'!$D$1:$BY$1,
          (INDEX('ITC Offerings Mapping'!$D$2:$BY$1000, MATCH(Prototype_input!E69, 'ITC Offerings Mapping'!$C$2:$C$1000, 0), 0) = IF(A52 &gt;= 8, ""X"", ""X"")) +
"&amp;"          (IF(A52 &lt; 8, INDEX('ITC Offerings Mapping'!$D$2:$BY$1000, MATCH(Prototype_input!E69,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2" s="21" t="str">
        <f ca="1">IFERROR(__xludf.DUMMYFUNCTION("IFNA(
  IF(
    Prototype_input!C56 = ""State or Local Government"",
    IF(
      AND(
        Prototype_input!E70 &lt;&gt; """",
        Prototype_input!D70 &lt;&gt; """",
        Prototype_input!D70 &lt;&gt; ""Please input"",
        Prototype_input!E70 &lt;&gt; ""Please inpu"&amp;"t""
      ),
      TRANSPOSE(
        FILTER(
          'ITC Offerings Mapping'!$D$1:$BY$1,
          (
            IF(
              A52 &gt;= 8,
              INDEX('ITC Offerings Mapping'!$D$2:$BY$1000, MATCH(Prototype_input!E69, 'ITC Offerings Mapping'!$"&amp;"C$2:$C$1000, 0), 0) = ""X"",
              (INDEX('ITC Offerings Mapping'!$D$2:$BY$1000, MATCH(Prototype_input!E69, 'ITC Offerings Mapping'!$C$2:$C$1000, 0), 0) = ""X"") +
              (INDEX('ITC Offerings Mapping'!$D$2:$BY$1000, MATCH(Prototype_input!E"&amp;"69,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2" s="21" t="str">
        <f>IF(
  Prototype_input!$C$6 = "State or Local Government",
  IF(
    C52 &lt;&gt; "",
    IFERROR(
      INDEX(
        'Summary - Acquisition Need'!$C$2:$AD$4,
        MATCH(Prototype_input!$C$30, 'Summary - Acquisition Need'!$B$2:$B$4, 0),
        MATCH(C52, 'Summary - Acquisition Need'!$C$1:$AD$1, 0)
      ),
      ""
    ),
    ""
  ),
  IF(
    Prototype_input!$C$6 = "Federal or Tribal Government",
    IF(
      B52 &lt;&gt; "",
      IFERROR(
        INDEX(
          'Summary - Place of Performance'!$C$2:$AW$14,
          MATCH(Prototype_input!$C$30, 'Summary - Place of Performance'!$B$2:$B$14, 0),
          MATCH(B52, 'Summary - Place of Performance'!$C$1:$AW$1, 0)
        ),
        ""
      ),
      ""
    ),
    ""
  )
)</f>
        <v/>
      </c>
      <c r="E52" s="21" t="str">
        <f>IF(
  Prototype_input!$C$6 = "State or Local Government",
  IF(
    C52 &lt;&gt; "",
    IFERROR(
      INDEX(
        'Summary - Contract Type'!$C$2:$BX$6,
        MATCH(Prototype_input!$C$34, 'Summary - Contract Type'!$B$2:$B$6, 0),
        MATCH(C52, 'Summary - Contract Type'!$C$1:$BX$1, 0)
      ),
      ""
    ),
    ""
  ),
  IF(
    Prototype_input!$C$6 = "Federal or Tribal Government",
    IF(
      B52 &lt;&gt; "",
      IFERROR(
        INDEX(
          'Summary - Level of Assistance'!$C$2:$AW$7,
          MATCH(Prototype_input!$C$34, 'Summary - Level of Assistance'!$B$2:$B$7, 0),
          MATCH(B52, 'Summary - Level of Assistance'!$C$1:$AW$1, 0)
        ),
        ""
      ),
      ""
    ),
    ""
  )
)</f>
        <v/>
      </c>
      <c r="F52" s="21" t="str">
        <f>IF(
  Prototype_input!$C$6 = "State or Local Government",
  IF(
    C52 &lt;&gt; "",
    IFERROR(
      INDEX(
        'Summary - Socioeconomic'!$C$2:$BX$11,
        MATCH(Prototype_input!$C$38, 'Summary - Socioeconomic'!$B$2:$B$11, 0),
        MATCH(C52, 'Summary - Socioeconomic'!$C$1:$BX$1, 0)
      ),
      ""
    ),
    ""
  ),
  IF(
    Prototype_input!$C$6 = "Federal or Tribal Government",
    IF(
      B52 &lt;&gt; "",
      IFERROR(
        INDEX(
          'Summary - Objective'!$C$2:$AX$4,
          MATCH(Prototype_input!$C$38, 'Summary - Objective'!$B$2:$B$4, 0),
          MATCH(B52, 'Summary - Objective'!$C$1:$AX$1, 0)
        ),
        ""
      ),
      ""
    ),
    ""
  )
)</f>
        <v/>
      </c>
      <c r="G52" s="21" t="str">
        <f>IF(
  Prototype_input!$C$6 = "Federal or Tribal Government",
  IF(
    B52 &lt;&gt; "",
    IFERROR(
      INDEX(
        'Summary - Contract Type'!$C$2:$BX$6,
        MATCH(Prototype_input!$C$42, 'Summary - Contract Type'!$B$2:$B$6, 0),
        MATCH(B52, 'Summary - Contract Type'!$C$1:$BX$1, 0)
      ),
      ""
    ),
    ""
  ),
  ""
)</f>
        <v/>
      </c>
      <c r="H52" s="21" t="str">
        <f>IF(
  Prototype_input!$C$6 = "Federal or Tribal Government",
  IF(
    B52 &lt;&gt; "",
    IFERROR(
      INDEX(
        'Summary - Period of Performance'!$C$2:$AW$5,
        MATCH(Prototype_input!$C$46, 'Summary - Period of Performance'!$B$2:$B$5, 0),
        MATCH(B52, 'Summary - Period of Performance'!$C$1:$AW$1, 0)
      ),
      ""
    ),
    ""
  ),
  ""
)</f>
        <v/>
      </c>
      <c r="I52" s="21" t="str">
        <f>IF(
  Prototype_input!$C$6 = "Federal or Tribal Government",
  IF(
    B52 &lt;&gt; "",
    IFERROR(
      INDEX(
        'Summary - Socioeconomic'!$C$2:$BX$11,
        MATCH(Prototype_input!$C$50, 'Summary - Socioeconomic'!$B$2:$B$11, 0),
        MATCH(B52, 'Summary - Socioeconomic'!$C$1:$BX$1, 0)
      ),
      ""
    ),
    ""
  ),
  ""
)</f>
        <v/>
      </c>
      <c r="J52" s="21" t="str">
        <f>IF(
  Prototype_input!$C$6 = "Federal or Tribal Government",
  IF(
    B52 &lt;&gt; "",
    IFERROR(
      INDEX(
        'Summary - Estimated Dollar Valu'!$C$2:$AW$4,
        MATCH(Prototype_input!$C$54, 'Summary - Estimated Dollar Valu'!$B$2:$B$4, 0),
        MATCH(B52, 'Summary - Estimated Dollar Valu'!$C$1:$AW$1, 0)
      ),
      ""
    ),
    ""
  ),
  ""
)</f>
        <v/>
      </c>
      <c r="K52" s="21" t="str">
        <f>IF(AND(Prototype_input!$C$56&lt;&gt;"",J52&lt;&gt;""),Prototype_input!$C$58,"")</f>
        <v/>
      </c>
      <c r="L52" s="21" t="str">
        <f>IF(AND(Prototype_input!$C$60&lt;&gt;"",J52&lt;&gt;""),Prototype_input!$C$62,"")</f>
        <v/>
      </c>
      <c r="M52" s="21" t="str">
        <f>IF(AND(Prototype_input!$C$64&lt;&gt;"",J52&lt;&gt;""),Prototype_input!$C$66,"")</f>
        <v/>
      </c>
      <c r="N52" s="21" t="str">
        <f>IF(AND(Prototype_input!$C$68&lt;&gt;"",J52&lt;&gt;""),Prototype_input!$C$70,"")</f>
        <v/>
      </c>
      <c r="O52" s="21" t="str">
        <f>IF(N52&lt;&gt;"",_xlfn.XLOOKUP(Prototype_input!$E$22,'ITC Offerings Mapping'!$C$1:$C$1000,'ITC Offerings Mapping'!$B$1:$B$1000),"")</f>
        <v/>
      </c>
      <c r="Q52" s="21" t="str">
        <f t="array" ref="Q52">IF(Prototype_input!$C$6="Federal or Tribal Government",IF(O52&lt;&gt;"", INDEX('Scope Scoring'!$C$2:$BX$50, MATCH(O52, 'Scope Scoring'!$B$2:$B$50, 0), MATCH(B52, 'Scope Scoring'!$C$1:$BX$1, 0)),""),"")</f>
        <v/>
      </c>
      <c r="R52" s="21" t="str">
        <f t="shared" si="13"/>
        <v/>
      </c>
      <c r="S52" s="21" t="str">
        <f t="shared" si="14"/>
        <v/>
      </c>
      <c r="T52" s="21" t="str">
        <f t="shared" si="15"/>
        <v/>
      </c>
      <c r="U52" s="21" t="str">
        <f t="shared" ca="1" si="16"/>
        <v/>
      </c>
      <c r="W52" s="21" t="str">
        <f t="array" ref="W52">IF(Prototype_input!$C$6="Federal or Tribal Government",IF(O52&lt;&gt;"", INDEX('Summary - Level of Assistance -'!$C$2:$AV$7, MATCH(Prototype_input!$C$34, 'Summary - Level of Assistance -'!$B$2:$B$7, 0), MATCH(B52, 'Summary - Level of Assistance -'!$C$1:$AV$1, 0)),""),"")</f>
        <v/>
      </c>
      <c r="X52" s="21" t="str">
        <f t="shared" si="17"/>
        <v/>
      </c>
      <c r="Y52" s="21" t="str">
        <f t="shared" si="18"/>
        <v/>
      </c>
      <c r="AA52" s="21" t="str">
        <f t="array" ref="AA52">IF(Prototype_input!$C$6="Federal or Tribal Government",IF(O52&lt;&gt;"", INDEX('Summary - Objective - Tradeoff'!$C$2:$AV$4, MATCH(Prototype_input!$C$38, 'Summary - Objective - Tradeoff'!$B$2:$B$4, 0), MATCH(B52, 'Summary - Objective - Tradeoff'!$C$1:$AV$1, 0)),""),"")</f>
        <v/>
      </c>
      <c r="AB52" s="21" t="str">
        <f t="shared" si="19"/>
        <v/>
      </c>
      <c r="AC52" s="21" t="str">
        <f t="shared" si="20"/>
        <v/>
      </c>
      <c r="AE52" s="21" t="str">
        <f t="array" ref="AE52">IF(Prototype_input!$C$6="Federal or Tribal Government",IF(O52&lt;&gt;"", INDEX('Summary- PoP - Tradeoff'!$C$2:$AV$5, MATCH(Prototype_input!$C$46, 'Summary- PoP - Tradeoff'!$B$2:$B$5, 0), MATCH(B52, 'Summary- PoP - Tradeoff'!$C$1:$AV$1, 0)),""),"")</f>
        <v/>
      </c>
      <c r="AF52" s="21" t="str">
        <f t="shared" si="21"/>
        <v/>
      </c>
      <c r="AG52" s="21" t="str">
        <f t="shared" si="22"/>
        <v/>
      </c>
      <c r="AI52" s="21" t="str">
        <f t="array" ref="AI52">IF(Prototype_input!$C$6="Federal or Tribal Government",IF(O52&lt;&gt;"", INDEX('Summary - EDV - Tradeoff'!$C$2:$AV$4, MATCH(Prototype_input!$C$54, 'Summary - EDV - Tradeoff'!$B$2:$B$4, 0), MATCH(B52, 'Summary - EDV - Tradeoff'!$C$1:$AV$1, 0)),""),"")</f>
        <v/>
      </c>
      <c r="AJ52" s="21" t="str">
        <f t="shared" si="23"/>
        <v/>
      </c>
      <c r="AK52" s="21" t="str">
        <f t="shared" si="24"/>
        <v/>
      </c>
      <c r="AL52" s="21" t="str">
        <f t="shared" ca="1" si="25"/>
        <v/>
      </c>
    </row>
    <row r="53" spans="2:38" ht="12.75" x14ac:dyDescent="0.2">
      <c r="B53" s="21" t="str">
        <f ca="1">IFERROR(__xludf.DUMMYFUNCTION("IFNA(
  IF(
    Prototype_input!C57 = ""Federal or Tribal Government"",
    IF(
      AND(
        Prototype_input!E71 &lt;&gt; """",
        Prototype_input!D71 &lt;&gt; """",
        Prototype_input!D71 &lt;&gt; ""Please input"",
        Prototype_input!E71 &lt;&gt; ""Please i"&amp;"nput""
      ),
      TRANSPOSE(
        FILTER(
          'ITC Offerings Mapping'!$D$1:$BY$1,
          (INDEX('ITC Offerings Mapping'!$D$2:$BY$1000, MATCH(Prototype_input!E70, 'ITC Offerings Mapping'!$C$2:$C$1000, 0), 0) = IF(A53 &gt;= 8, ""X"", ""X"")) +
"&amp;"          (IF(A53 &lt; 8, INDEX('ITC Offerings Mapping'!$D$2:$BY$1000, MATCH(Prototype_input!E70,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3" s="21" t="str">
        <f ca="1">IFERROR(__xludf.DUMMYFUNCTION("IFNA(
  IF(
    Prototype_input!C57 = ""State or Local Government"",
    IF(
      AND(
        Prototype_input!E71 &lt;&gt; """",
        Prototype_input!D71 &lt;&gt; """",
        Prototype_input!D71 &lt;&gt; ""Please input"",
        Prototype_input!E71 &lt;&gt; ""Please inpu"&amp;"t""
      ),
      TRANSPOSE(
        FILTER(
          'ITC Offerings Mapping'!$D$1:$BY$1,
          (
            IF(
              A53 &gt;= 8,
              INDEX('ITC Offerings Mapping'!$D$2:$BY$1000, MATCH(Prototype_input!E70, 'ITC Offerings Mapping'!$"&amp;"C$2:$C$1000, 0), 0) = ""X"",
              (INDEX('ITC Offerings Mapping'!$D$2:$BY$1000, MATCH(Prototype_input!E70, 'ITC Offerings Mapping'!$C$2:$C$1000, 0), 0) = ""X"") +
              (INDEX('ITC Offerings Mapping'!$D$2:$BY$1000, MATCH(Prototype_input!E"&amp;"70,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3" s="21" t="str">
        <f>IF(
  Prototype_input!$C$6 = "State or Local Government",
  IF(
    C53 &lt;&gt; "",
    IFERROR(
      INDEX(
        'Summary - Acquisition Need'!$C$2:$AD$4,
        MATCH(Prototype_input!$C$30, 'Summary - Acquisition Need'!$B$2:$B$4, 0),
        MATCH(C53, 'Summary - Acquisition Need'!$C$1:$AD$1, 0)
      ),
      ""
    ),
    ""
  ),
  IF(
    Prototype_input!$C$6 = "Federal or Tribal Government",
    IF(
      B53 &lt;&gt; "",
      IFERROR(
        INDEX(
          'Summary - Place of Performance'!$C$2:$AW$14,
          MATCH(Prototype_input!$C$30, 'Summary - Place of Performance'!$B$2:$B$14, 0),
          MATCH(B53, 'Summary - Place of Performance'!$C$1:$AW$1, 0)
        ),
        ""
      ),
      ""
    ),
    ""
  )
)</f>
        <v/>
      </c>
      <c r="E53" s="21" t="str">
        <f>IF(
  Prototype_input!$C$6 = "State or Local Government",
  IF(
    C53 &lt;&gt; "",
    IFERROR(
      INDEX(
        'Summary - Contract Type'!$C$2:$BX$6,
        MATCH(Prototype_input!$C$34, 'Summary - Contract Type'!$B$2:$B$6, 0),
        MATCH(C53, 'Summary - Contract Type'!$C$1:$BX$1, 0)
      ),
      ""
    ),
    ""
  ),
  IF(
    Prototype_input!$C$6 = "Federal or Tribal Government",
    IF(
      B53 &lt;&gt; "",
      IFERROR(
        INDEX(
          'Summary - Level of Assistance'!$C$2:$AW$7,
          MATCH(Prototype_input!$C$34, 'Summary - Level of Assistance'!$B$2:$B$7, 0),
          MATCH(B53, 'Summary - Level of Assistance'!$C$1:$AW$1, 0)
        ),
        ""
      ),
      ""
    ),
    ""
  )
)</f>
        <v/>
      </c>
      <c r="F53" s="21" t="str">
        <f>IF(
  Prototype_input!$C$6 = "State or Local Government",
  IF(
    C53 &lt;&gt; "",
    IFERROR(
      INDEX(
        'Summary - Socioeconomic'!$C$2:$BX$11,
        MATCH(Prototype_input!$C$38, 'Summary - Socioeconomic'!$B$2:$B$11, 0),
        MATCH(C53, 'Summary - Socioeconomic'!$C$1:$BX$1, 0)
      ),
      ""
    ),
    ""
  ),
  IF(
    Prototype_input!$C$6 = "Federal or Tribal Government",
    IF(
      B53 &lt;&gt; "",
      IFERROR(
        INDEX(
          'Summary - Objective'!$C$2:$AX$4,
          MATCH(Prototype_input!$C$38, 'Summary - Objective'!$B$2:$B$4, 0),
          MATCH(B53, 'Summary - Objective'!$C$1:$AX$1, 0)
        ),
        ""
      ),
      ""
    ),
    ""
  )
)</f>
        <v/>
      </c>
      <c r="G53" s="21" t="str">
        <f>IF(
  Prototype_input!$C$6 = "Federal or Tribal Government",
  IF(
    B53 &lt;&gt; "",
    IFERROR(
      INDEX(
        'Summary - Contract Type'!$C$2:$BX$6,
        MATCH(Prototype_input!$C$42, 'Summary - Contract Type'!$B$2:$B$6, 0),
        MATCH(B53, 'Summary - Contract Type'!$C$1:$BX$1, 0)
      ),
      ""
    ),
    ""
  ),
  ""
)</f>
        <v/>
      </c>
      <c r="H53" s="21" t="str">
        <f>IF(
  Prototype_input!$C$6 = "Federal or Tribal Government",
  IF(
    B53 &lt;&gt; "",
    IFERROR(
      INDEX(
        'Summary - Period of Performance'!$C$2:$AW$5,
        MATCH(Prototype_input!$C$46, 'Summary - Period of Performance'!$B$2:$B$5, 0),
        MATCH(B53, 'Summary - Period of Performance'!$C$1:$AW$1, 0)
      ),
      ""
    ),
    ""
  ),
  ""
)</f>
        <v/>
      </c>
      <c r="I53" s="21" t="str">
        <f>IF(
  Prototype_input!$C$6 = "Federal or Tribal Government",
  IF(
    B53 &lt;&gt; "",
    IFERROR(
      INDEX(
        'Summary - Socioeconomic'!$C$2:$BX$11,
        MATCH(Prototype_input!$C$50, 'Summary - Socioeconomic'!$B$2:$B$11, 0),
        MATCH(B53, 'Summary - Socioeconomic'!$C$1:$BX$1, 0)
      ),
      ""
    ),
    ""
  ),
  ""
)</f>
        <v/>
      </c>
      <c r="J53" s="21" t="str">
        <f>IF(
  Prototype_input!$C$6 = "Federal or Tribal Government",
  IF(
    B53 &lt;&gt; "",
    IFERROR(
      INDEX(
        'Summary - Estimated Dollar Valu'!$C$2:$AW$4,
        MATCH(Prototype_input!$C$54, 'Summary - Estimated Dollar Valu'!$B$2:$B$4, 0),
        MATCH(B53, 'Summary - Estimated Dollar Valu'!$C$1:$AW$1, 0)
      ),
      ""
    ),
    ""
  ),
  ""
)</f>
        <v/>
      </c>
      <c r="K53" s="21" t="str">
        <f>IF(AND(Prototype_input!$C$56&lt;&gt;"",J53&lt;&gt;""),Prototype_input!$C$58,"")</f>
        <v/>
      </c>
      <c r="L53" s="21" t="str">
        <f>IF(AND(Prototype_input!$C$60&lt;&gt;"",J53&lt;&gt;""),Prototype_input!$C$62,"")</f>
        <v/>
      </c>
      <c r="M53" s="21" t="str">
        <f>IF(AND(Prototype_input!$C$64&lt;&gt;"",J53&lt;&gt;""),Prototype_input!$C$66,"")</f>
        <v/>
      </c>
      <c r="N53" s="21" t="str">
        <f>IF(AND(Prototype_input!$C$68&lt;&gt;"",J53&lt;&gt;""),Prototype_input!$C$70,"")</f>
        <v/>
      </c>
      <c r="O53" s="21" t="str">
        <f>IF(N53&lt;&gt;"",_xlfn.XLOOKUP(Prototype_input!$E$22,'ITC Offerings Mapping'!$C$1:$C$1000,'ITC Offerings Mapping'!$B$1:$B$1000),"")</f>
        <v/>
      </c>
      <c r="Q53" s="21" t="str">
        <f t="array" ref="Q53">IF(Prototype_input!$C$6="Federal or Tribal Government",IF(O53&lt;&gt;"", INDEX('Scope Scoring'!$C$2:$BX$50, MATCH(O53, 'Scope Scoring'!$B$2:$B$50, 0), MATCH(B53, 'Scope Scoring'!$C$1:$BX$1, 0)),""),"")</f>
        <v/>
      </c>
      <c r="R53" s="21" t="str">
        <f t="shared" si="13"/>
        <v/>
      </c>
      <c r="S53" s="21" t="str">
        <f t="shared" si="14"/>
        <v/>
      </c>
      <c r="T53" s="21" t="str">
        <f t="shared" si="15"/>
        <v/>
      </c>
      <c r="U53" s="21" t="str">
        <f t="shared" ca="1" si="16"/>
        <v/>
      </c>
      <c r="W53" s="21" t="str">
        <f t="array" ref="W53">IF(Prototype_input!$C$6="Federal or Tribal Government",IF(O53&lt;&gt;"", INDEX('Summary - Level of Assistance -'!$C$2:$AV$7, MATCH(Prototype_input!$C$34, 'Summary - Level of Assistance -'!$B$2:$B$7, 0), MATCH(B53, 'Summary - Level of Assistance -'!$C$1:$AV$1, 0)),""),"")</f>
        <v/>
      </c>
      <c r="X53" s="21" t="str">
        <f t="shared" si="17"/>
        <v/>
      </c>
      <c r="Y53" s="21" t="str">
        <f t="shared" si="18"/>
        <v/>
      </c>
      <c r="AA53" s="21" t="str">
        <f t="array" ref="AA53">IF(Prototype_input!$C$6="Federal or Tribal Government",IF(O53&lt;&gt;"", INDEX('Summary - Objective - Tradeoff'!$C$2:$AV$4, MATCH(Prototype_input!$C$38, 'Summary - Objective - Tradeoff'!$B$2:$B$4, 0), MATCH(B53, 'Summary - Objective - Tradeoff'!$C$1:$AV$1, 0)),""),"")</f>
        <v/>
      </c>
      <c r="AB53" s="21" t="str">
        <f t="shared" si="19"/>
        <v/>
      </c>
      <c r="AC53" s="21" t="str">
        <f t="shared" si="20"/>
        <v/>
      </c>
      <c r="AE53" s="21" t="str">
        <f t="array" ref="AE53">IF(Prototype_input!$C$6="Federal or Tribal Government",IF(O53&lt;&gt;"", INDEX('Summary- PoP - Tradeoff'!$C$2:$AV$5, MATCH(Prototype_input!$C$46, 'Summary- PoP - Tradeoff'!$B$2:$B$5, 0), MATCH(B53, 'Summary- PoP - Tradeoff'!$C$1:$AV$1, 0)),""),"")</f>
        <v/>
      </c>
      <c r="AF53" s="21" t="str">
        <f t="shared" si="21"/>
        <v/>
      </c>
      <c r="AG53" s="21" t="str">
        <f t="shared" si="22"/>
        <v/>
      </c>
      <c r="AI53" s="21" t="str">
        <f t="array" ref="AI53">IF(Prototype_input!$C$6="Federal or Tribal Government",IF(O53&lt;&gt;"", INDEX('Summary - EDV - Tradeoff'!$C$2:$AV$4, MATCH(Prototype_input!$C$54, 'Summary - EDV - Tradeoff'!$B$2:$B$4, 0), MATCH(B53, 'Summary - EDV - Tradeoff'!$C$1:$AV$1, 0)),""),"")</f>
        <v/>
      </c>
      <c r="AJ53" s="21" t="str">
        <f t="shared" si="23"/>
        <v/>
      </c>
      <c r="AK53" s="21" t="str">
        <f t="shared" si="24"/>
        <v/>
      </c>
      <c r="AL53" s="21" t="str">
        <f t="shared" ca="1" si="25"/>
        <v/>
      </c>
    </row>
    <row r="54" spans="2:38" ht="12.75" x14ac:dyDescent="0.2">
      <c r="B54" s="21" t="str">
        <f ca="1">IFERROR(__xludf.DUMMYFUNCTION("IFNA(
  IF(
    Prototype_input!C58 = ""Federal or Tribal Government"",
    IF(
      AND(
        Prototype_input!E72 &lt;&gt; """",
        Prototype_input!D72 &lt;&gt; """",
        Prototype_input!D72 &lt;&gt; ""Please input"",
        Prototype_input!E72 &lt;&gt; ""Please i"&amp;"nput""
      ),
      TRANSPOSE(
        FILTER(
          'ITC Offerings Mapping'!$D$1:$BY$1,
          (INDEX('ITC Offerings Mapping'!$D$2:$BY$1000, MATCH(Prototype_input!E71, 'ITC Offerings Mapping'!$C$2:$C$1000, 0), 0) = IF(A54 &gt;= 8, ""X"", ""X"")) +
"&amp;"          (IF(A54 &lt; 8, INDEX('ITC Offerings Mapping'!$D$2:$BY$1000, MATCH(Prototype_input!E71,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4" s="21" t="str">
        <f ca="1">IFERROR(__xludf.DUMMYFUNCTION("IFNA(
  IF(
    Prototype_input!C58 = ""State or Local Government"",
    IF(
      AND(
        Prototype_input!E72 &lt;&gt; """",
        Prototype_input!D72 &lt;&gt; """",
        Prototype_input!D72 &lt;&gt; ""Please input"",
        Prototype_input!E72 &lt;&gt; ""Please inpu"&amp;"t""
      ),
      TRANSPOSE(
        FILTER(
          'ITC Offerings Mapping'!$D$1:$BY$1,
          (
            IF(
              A54 &gt;= 8,
              INDEX('ITC Offerings Mapping'!$D$2:$BY$1000, MATCH(Prototype_input!E71, 'ITC Offerings Mapping'!$"&amp;"C$2:$C$1000, 0), 0) = ""X"",
              (INDEX('ITC Offerings Mapping'!$D$2:$BY$1000, MATCH(Prototype_input!E71, 'ITC Offerings Mapping'!$C$2:$C$1000, 0), 0) = ""X"") +
              (INDEX('ITC Offerings Mapping'!$D$2:$BY$1000, MATCH(Prototype_input!E"&amp;"71,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4" s="21" t="str">
        <f>IF(
  Prototype_input!$C$6 = "State or Local Government",
  IF(
    C54 &lt;&gt; "",
    IFERROR(
      INDEX(
        'Summary - Acquisition Need'!$C$2:$AD$4,
        MATCH(Prototype_input!$C$30, 'Summary - Acquisition Need'!$B$2:$B$4, 0),
        MATCH(C54, 'Summary - Acquisition Need'!$C$1:$AD$1, 0)
      ),
      ""
    ),
    ""
  ),
  IF(
    Prototype_input!$C$6 = "Federal or Tribal Government",
    IF(
      B54 &lt;&gt; "",
      IFERROR(
        INDEX(
          'Summary - Place of Performance'!$C$2:$AW$14,
          MATCH(Prototype_input!$C$30, 'Summary - Place of Performance'!$B$2:$B$14, 0),
          MATCH(B54, 'Summary - Place of Performance'!$C$1:$AW$1, 0)
        ),
        ""
      ),
      ""
    ),
    ""
  )
)</f>
        <v/>
      </c>
      <c r="E54" s="21" t="str">
        <f>IF(
  Prototype_input!$C$6 = "State or Local Government",
  IF(
    C54 &lt;&gt; "",
    IFERROR(
      INDEX(
        'Summary - Contract Type'!$C$2:$BX$6,
        MATCH(Prototype_input!$C$34, 'Summary - Contract Type'!$B$2:$B$6, 0),
        MATCH(C54, 'Summary - Contract Type'!$C$1:$BX$1, 0)
      ),
      ""
    ),
    ""
  ),
  IF(
    Prototype_input!$C$6 = "Federal or Tribal Government",
    IF(
      B54 &lt;&gt; "",
      IFERROR(
        INDEX(
          'Summary - Level of Assistance'!$C$2:$AW$7,
          MATCH(Prototype_input!$C$34, 'Summary - Level of Assistance'!$B$2:$B$7, 0),
          MATCH(B54, 'Summary - Level of Assistance'!$C$1:$AW$1, 0)
        ),
        ""
      ),
      ""
    ),
    ""
  )
)</f>
        <v/>
      </c>
      <c r="F54" s="21" t="str">
        <f>IF(
  Prototype_input!$C$6 = "State or Local Government",
  IF(
    C54 &lt;&gt; "",
    IFERROR(
      INDEX(
        'Summary - Socioeconomic'!$C$2:$BX$11,
        MATCH(Prototype_input!$C$38, 'Summary - Socioeconomic'!$B$2:$B$11, 0),
        MATCH(C54, 'Summary - Socioeconomic'!$C$1:$BX$1, 0)
      ),
      ""
    ),
    ""
  ),
  IF(
    Prototype_input!$C$6 = "Federal or Tribal Government",
    IF(
      B54 &lt;&gt; "",
      IFERROR(
        INDEX(
          'Summary - Objective'!$C$2:$AX$4,
          MATCH(Prototype_input!$C$38, 'Summary - Objective'!$B$2:$B$4, 0),
          MATCH(B54, 'Summary - Objective'!$C$1:$AX$1, 0)
        ),
        ""
      ),
      ""
    ),
    ""
  )
)</f>
        <v/>
      </c>
      <c r="G54" s="21" t="str">
        <f>IF(
  Prototype_input!$C$6 = "Federal or Tribal Government",
  IF(
    B54 &lt;&gt; "",
    IFERROR(
      INDEX(
        'Summary - Contract Type'!$C$2:$BX$6,
        MATCH(Prototype_input!$C$42, 'Summary - Contract Type'!$B$2:$B$6, 0),
        MATCH(B54, 'Summary - Contract Type'!$C$1:$BX$1, 0)
      ),
      ""
    ),
    ""
  ),
  ""
)</f>
        <v/>
      </c>
      <c r="H54" s="21" t="str">
        <f>IF(
  Prototype_input!$C$6 = "Federal or Tribal Government",
  IF(
    B54 &lt;&gt; "",
    IFERROR(
      INDEX(
        'Summary - Period of Performance'!$C$2:$AW$5,
        MATCH(Prototype_input!$C$46, 'Summary - Period of Performance'!$B$2:$B$5, 0),
        MATCH(B54, 'Summary - Period of Performance'!$C$1:$AW$1, 0)
      ),
      ""
    ),
    ""
  ),
  ""
)</f>
        <v/>
      </c>
      <c r="I54" s="21" t="str">
        <f>IF(
  Prototype_input!$C$6 = "Federal or Tribal Government",
  IF(
    B54 &lt;&gt; "",
    IFERROR(
      INDEX(
        'Summary - Socioeconomic'!$C$2:$BX$11,
        MATCH(Prototype_input!$C$50, 'Summary - Socioeconomic'!$B$2:$B$11, 0),
        MATCH(B54, 'Summary - Socioeconomic'!$C$1:$BX$1, 0)
      ),
      ""
    ),
    ""
  ),
  ""
)</f>
        <v/>
      </c>
      <c r="J54" s="21" t="str">
        <f>IF(
  Prototype_input!$C$6 = "Federal or Tribal Government",
  IF(
    B54 &lt;&gt; "",
    IFERROR(
      INDEX(
        'Summary - Estimated Dollar Valu'!$C$2:$AW$4,
        MATCH(Prototype_input!$C$54, 'Summary - Estimated Dollar Valu'!$B$2:$B$4, 0),
        MATCH(B54, 'Summary - Estimated Dollar Valu'!$C$1:$AW$1, 0)
      ),
      ""
    ),
    ""
  ),
  ""
)</f>
        <v/>
      </c>
      <c r="K54" s="21" t="str">
        <f>IF(AND(Prototype_input!$C$56&lt;&gt;"",J54&lt;&gt;""),Prototype_input!$C$58,"")</f>
        <v/>
      </c>
      <c r="L54" s="21" t="str">
        <f>IF(AND(Prototype_input!$C$60&lt;&gt;"",J54&lt;&gt;""),Prototype_input!$C$62,"")</f>
        <v/>
      </c>
      <c r="M54" s="21" t="str">
        <f>IF(AND(Prototype_input!$C$64&lt;&gt;"",J54&lt;&gt;""),Prototype_input!$C$66,"")</f>
        <v/>
      </c>
      <c r="N54" s="21" t="str">
        <f>IF(AND(Prototype_input!$C$68&lt;&gt;"",J54&lt;&gt;""),Prototype_input!$C$70,"")</f>
        <v/>
      </c>
      <c r="O54" s="21" t="str">
        <f>IF(N54&lt;&gt;"",_xlfn.XLOOKUP(Prototype_input!$E$22,'ITC Offerings Mapping'!$C$1:$C$1000,'ITC Offerings Mapping'!$B$1:$B$1000),"")</f>
        <v/>
      </c>
      <c r="Q54" s="21" t="str">
        <f t="array" ref="Q54">IF(Prototype_input!$C$6="Federal or Tribal Government",IF(O54&lt;&gt;"", INDEX('Scope Scoring'!$C$2:$BX$50, MATCH(O54, 'Scope Scoring'!$B$2:$B$50, 0), MATCH(B54, 'Scope Scoring'!$C$1:$BX$1, 0)),""),"")</f>
        <v/>
      </c>
      <c r="R54" s="21" t="str">
        <f t="shared" si="13"/>
        <v/>
      </c>
      <c r="S54" s="21" t="str">
        <f t="shared" si="14"/>
        <v/>
      </c>
      <c r="T54" s="21" t="str">
        <f t="shared" si="15"/>
        <v/>
      </c>
      <c r="U54" s="21" t="str">
        <f t="shared" ca="1" si="16"/>
        <v/>
      </c>
      <c r="W54" s="21" t="str">
        <f t="array" ref="W54">IF(Prototype_input!$C$6="Federal or Tribal Government",IF(O54&lt;&gt;"", INDEX('Summary - Level of Assistance -'!$C$2:$AV$7, MATCH(Prototype_input!$C$34, 'Summary - Level of Assistance -'!$B$2:$B$7, 0), MATCH(B54, 'Summary - Level of Assistance -'!$C$1:$AV$1, 0)),""),"")</f>
        <v/>
      </c>
      <c r="X54" s="21" t="str">
        <f t="shared" si="17"/>
        <v/>
      </c>
      <c r="Y54" s="21" t="str">
        <f t="shared" si="18"/>
        <v/>
      </c>
      <c r="AA54" s="21" t="str">
        <f t="array" ref="AA54">IF(Prototype_input!$C$6="Federal or Tribal Government",IF(O54&lt;&gt;"", INDEX('Summary - Objective - Tradeoff'!$C$2:$AV$4, MATCH(Prototype_input!$C$38, 'Summary - Objective - Tradeoff'!$B$2:$B$4, 0), MATCH(B54, 'Summary - Objective - Tradeoff'!$C$1:$AV$1, 0)),""),"")</f>
        <v/>
      </c>
      <c r="AB54" s="21" t="str">
        <f t="shared" si="19"/>
        <v/>
      </c>
      <c r="AC54" s="21" t="str">
        <f t="shared" si="20"/>
        <v/>
      </c>
      <c r="AE54" s="21" t="str">
        <f t="array" ref="AE54">IF(Prototype_input!$C$6="Federal or Tribal Government",IF(O54&lt;&gt;"", INDEX('Summary- PoP - Tradeoff'!$C$2:$AV$5, MATCH(Prototype_input!$C$46, 'Summary- PoP - Tradeoff'!$B$2:$B$5, 0), MATCH(B54, 'Summary- PoP - Tradeoff'!$C$1:$AV$1, 0)),""),"")</f>
        <v/>
      </c>
      <c r="AF54" s="21" t="str">
        <f t="shared" si="21"/>
        <v/>
      </c>
      <c r="AG54" s="21" t="str">
        <f t="shared" si="22"/>
        <v/>
      </c>
      <c r="AI54" s="21" t="str">
        <f t="array" ref="AI54">IF(Prototype_input!$C$6="Federal or Tribal Government",IF(O54&lt;&gt;"", INDEX('Summary - EDV - Tradeoff'!$C$2:$AV$4, MATCH(Prototype_input!$C$54, 'Summary - EDV - Tradeoff'!$B$2:$B$4, 0), MATCH(B54, 'Summary - EDV - Tradeoff'!$C$1:$AV$1, 0)),""),"")</f>
        <v/>
      </c>
      <c r="AJ54" s="21" t="str">
        <f t="shared" si="23"/>
        <v/>
      </c>
      <c r="AK54" s="21" t="str">
        <f t="shared" si="24"/>
        <v/>
      </c>
      <c r="AL54" s="21" t="str">
        <f t="shared" ca="1" si="25"/>
        <v/>
      </c>
    </row>
    <row r="55" spans="2:38" ht="12.75" x14ac:dyDescent="0.2">
      <c r="B55" s="21" t="str">
        <f ca="1">IFERROR(__xludf.DUMMYFUNCTION("IFNA(
  IF(
    Prototype_input!C59 = ""Federal or Tribal Government"",
    IF(
      AND(
        Prototype_input!E73 &lt;&gt; """",
        Prototype_input!D73 &lt;&gt; """",
        Prototype_input!D73 &lt;&gt; ""Please input"",
        Prototype_input!E73 &lt;&gt; ""Please i"&amp;"nput""
      ),
      TRANSPOSE(
        FILTER(
          'ITC Offerings Mapping'!$D$1:$BY$1,
          (INDEX('ITC Offerings Mapping'!$D$2:$BY$1000, MATCH(Prototype_input!E72, 'ITC Offerings Mapping'!$C$2:$C$1000, 0), 0) = IF(A55 &gt;= 8, ""X"", ""X"")) +
"&amp;"          (IF(A55 &lt; 8, INDEX('ITC Offerings Mapping'!$D$2:$BY$1000, MATCH(Prototype_input!E72,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5" s="21" t="str">
        <f ca="1">IFERROR(__xludf.DUMMYFUNCTION("IFNA(
  IF(
    Prototype_input!C59 = ""State or Local Government"",
    IF(
      AND(
        Prototype_input!E73 &lt;&gt; """",
        Prototype_input!D73 &lt;&gt; """",
        Prototype_input!D73 &lt;&gt; ""Please input"",
        Prototype_input!E73 &lt;&gt; ""Please inpu"&amp;"t""
      ),
      TRANSPOSE(
        FILTER(
          'ITC Offerings Mapping'!$D$1:$BY$1,
          (
            IF(
              A55 &gt;= 8,
              INDEX('ITC Offerings Mapping'!$D$2:$BY$1000, MATCH(Prototype_input!E72, 'ITC Offerings Mapping'!$"&amp;"C$2:$C$1000, 0), 0) = ""X"",
              (INDEX('ITC Offerings Mapping'!$D$2:$BY$1000, MATCH(Prototype_input!E72, 'ITC Offerings Mapping'!$C$2:$C$1000, 0), 0) = ""X"") +
              (INDEX('ITC Offerings Mapping'!$D$2:$BY$1000, MATCH(Prototype_input!E"&amp;"72,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5" s="21" t="str">
        <f>IF(
  Prototype_input!$C$6 = "State or Local Government",
  IF(
    C55 &lt;&gt; "",
    IFERROR(
      INDEX(
        'Summary - Acquisition Need'!$C$2:$AD$4,
        MATCH(Prototype_input!$C$30, 'Summary - Acquisition Need'!$B$2:$B$4, 0),
        MATCH(C55, 'Summary - Acquisition Need'!$C$1:$AD$1, 0)
      ),
      ""
    ),
    ""
  ),
  IF(
    Prototype_input!$C$6 = "Federal or Tribal Government",
    IF(
      B55 &lt;&gt; "",
      IFERROR(
        INDEX(
          'Summary - Place of Performance'!$C$2:$AW$14,
          MATCH(Prototype_input!$C$30, 'Summary - Place of Performance'!$B$2:$B$14, 0),
          MATCH(B55, 'Summary - Place of Performance'!$C$1:$AW$1, 0)
        ),
        ""
      ),
      ""
    ),
    ""
  )
)</f>
        <v/>
      </c>
      <c r="E55" s="21" t="str">
        <f>IF(
  Prototype_input!$C$6 = "State or Local Government",
  IF(
    C55 &lt;&gt; "",
    IFERROR(
      INDEX(
        'Summary - Contract Type'!$C$2:$BX$6,
        MATCH(Prototype_input!$C$34, 'Summary - Contract Type'!$B$2:$B$6, 0),
        MATCH(C55, 'Summary - Contract Type'!$C$1:$BX$1, 0)
      ),
      ""
    ),
    ""
  ),
  IF(
    Prototype_input!$C$6 = "Federal or Tribal Government",
    IF(
      B55 &lt;&gt; "",
      IFERROR(
        INDEX(
          'Summary - Level of Assistance'!$C$2:$AW$7,
          MATCH(Prototype_input!$C$34, 'Summary - Level of Assistance'!$B$2:$B$7, 0),
          MATCH(B55, 'Summary - Level of Assistance'!$C$1:$AW$1, 0)
        ),
        ""
      ),
      ""
    ),
    ""
  )
)</f>
        <v/>
      </c>
      <c r="F55" s="21" t="str">
        <f>IF(
  Prototype_input!$C$6 = "State or Local Government",
  IF(
    C55 &lt;&gt; "",
    IFERROR(
      INDEX(
        'Summary - Socioeconomic'!$C$2:$BX$11,
        MATCH(Prototype_input!$C$38, 'Summary - Socioeconomic'!$B$2:$B$11, 0),
        MATCH(C55, 'Summary - Socioeconomic'!$C$1:$BX$1, 0)
      ),
      ""
    ),
    ""
  ),
  IF(
    Prototype_input!$C$6 = "Federal or Tribal Government",
    IF(
      B55 &lt;&gt; "",
      IFERROR(
        INDEX(
          'Summary - Objective'!$C$2:$AX$4,
          MATCH(Prototype_input!$C$38, 'Summary - Objective'!$B$2:$B$4, 0),
          MATCH(B55, 'Summary - Objective'!$C$1:$AX$1, 0)
        ),
        ""
      ),
      ""
    ),
    ""
  )
)</f>
        <v/>
      </c>
      <c r="G55" s="21" t="str">
        <f>IF(
  Prototype_input!$C$6 = "Federal or Tribal Government",
  IF(
    B55 &lt;&gt; "",
    IFERROR(
      INDEX(
        'Summary - Contract Type'!$C$2:$BX$6,
        MATCH(Prototype_input!$C$42, 'Summary - Contract Type'!$B$2:$B$6, 0),
        MATCH(B55, 'Summary - Contract Type'!$C$1:$BX$1, 0)
      ),
      ""
    ),
    ""
  ),
  ""
)</f>
        <v/>
      </c>
      <c r="H55" s="21" t="str">
        <f>IF(
  Prototype_input!$C$6 = "Federal or Tribal Government",
  IF(
    B55 &lt;&gt; "",
    IFERROR(
      INDEX(
        'Summary - Period of Performance'!$C$2:$AW$5,
        MATCH(Prototype_input!$C$46, 'Summary - Period of Performance'!$B$2:$B$5, 0),
        MATCH(B55, 'Summary - Period of Performance'!$C$1:$AW$1, 0)
      ),
      ""
    ),
    ""
  ),
  ""
)</f>
        <v/>
      </c>
      <c r="I55" s="21" t="str">
        <f>IF(
  Prototype_input!$C$6 = "Federal or Tribal Government",
  IF(
    B55 &lt;&gt; "",
    IFERROR(
      INDEX(
        'Summary - Socioeconomic'!$C$2:$BX$11,
        MATCH(Prototype_input!$C$50, 'Summary - Socioeconomic'!$B$2:$B$11, 0),
        MATCH(B55, 'Summary - Socioeconomic'!$C$1:$BX$1, 0)
      ),
      ""
    ),
    ""
  ),
  ""
)</f>
        <v/>
      </c>
      <c r="J55" s="21" t="str">
        <f>IF(
  Prototype_input!$C$6 = "Federal or Tribal Government",
  IF(
    B55 &lt;&gt; "",
    IFERROR(
      INDEX(
        'Summary - Estimated Dollar Valu'!$C$2:$AW$4,
        MATCH(Prototype_input!$C$54, 'Summary - Estimated Dollar Valu'!$B$2:$B$4, 0),
        MATCH(B55, 'Summary - Estimated Dollar Valu'!$C$1:$AW$1, 0)
      ),
      ""
    ),
    ""
  ),
  ""
)</f>
        <v/>
      </c>
      <c r="K55" s="21" t="str">
        <f>IF(AND(Prototype_input!$C$56&lt;&gt;"",J55&lt;&gt;""),Prototype_input!$C$58,"")</f>
        <v/>
      </c>
      <c r="L55" s="21" t="str">
        <f>IF(AND(Prototype_input!$C$60&lt;&gt;"",J55&lt;&gt;""),Prototype_input!$C$62,"")</f>
        <v/>
      </c>
      <c r="M55" s="21" t="str">
        <f>IF(AND(Prototype_input!$C$64&lt;&gt;"",J55&lt;&gt;""),Prototype_input!$C$66,"")</f>
        <v/>
      </c>
      <c r="N55" s="21" t="str">
        <f>IF(AND(Prototype_input!$C$68&lt;&gt;"",J55&lt;&gt;""),Prototype_input!$C$70,"")</f>
        <v/>
      </c>
      <c r="O55" s="21" t="str">
        <f>IF(N55&lt;&gt;"",_xlfn.XLOOKUP(Prototype_input!$E$22,'ITC Offerings Mapping'!$C$1:$C$1000,'ITC Offerings Mapping'!$B$1:$B$1000),"")</f>
        <v/>
      </c>
      <c r="Q55" s="21" t="str">
        <f t="array" ref="Q55">IF(Prototype_input!$C$6="Federal or Tribal Government",IF(O55&lt;&gt;"", INDEX('Scope Scoring'!$C$2:$BX$50, MATCH(O55, 'Scope Scoring'!$B$2:$B$50, 0), MATCH(B55, 'Scope Scoring'!$C$1:$BX$1, 0)),""),"")</f>
        <v/>
      </c>
      <c r="R55" s="21" t="str">
        <f t="shared" si="13"/>
        <v/>
      </c>
      <c r="S55" s="21" t="str">
        <f t="shared" si="14"/>
        <v/>
      </c>
      <c r="T55" s="21" t="str">
        <f t="shared" si="15"/>
        <v/>
      </c>
      <c r="U55" s="21" t="str">
        <f t="shared" ca="1" si="16"/>
        <v/>
      </c>
      <c r="W55" s="21" t="str">
        <f t="array" ref="W55">IF(Prototype_input!$C$6="Federal or Tribal Government",IF(O55&lt;&gt;"", INDEX('Summary - Level of Assistance -'!$C$2:$AV$7, MATCH(Prototype_input!$C$34, 'Summary - Level of Assistance -'!$B$2:$B$7, 0), MATCH(B55, 'Summary - Level of Assistance -'!$C$1:$AV$1, 0)),""),"")</f>
        <v/>
      </c>
      <c r="X55" s="21" t="str">
        <f t="shared" si="17"/>
        <v/>
      </c>
      <c r="Y55" s="21" t="str">
        <f t="shared" si="18"/>
        <v/>
      </c>
      <c r="AA55" s="21" t="str">
        <f t="array" ref="AA55">IF(Prototype_input!$C$6="Federal or Tribal Government",IF(O55&lt;&gt;"", INDEX('Summary - Objective - Tradeoff'!$C$2:$AV$4, MATCH(Prototype_input!$C$38, 'Summary - Objective - Tradeoff'!$B$2:$B$4, 0), MATCH(B55, 'Summary - Objective - Tradeoff'!$C$1:$AV$1, 0)),""),"")</f>
        <v/>
      </c>
      <c r="AB55" s="21" t="str">
        <f t="shared" si="19"/>
        <v/>
      </c>
      <c r="AC55" s="21" t="str">
        <f t="shared" si="20"/>
        <v/>
      </c>
      <c r="AE55" s="21" t="str">
        <f t="array" ref="AE55">IF(Prototype_input!$C$6="Federal or Tribal Government",IF(O55&lt;&gt;"", INDEX('Summary- PoP - Tradeoff'!$C$2:$AV$5, MATCH(Prototype_input!$C$46, 'Summary- PoP - Tradeoff'!$B$2:$B$5, 0), MATCH(B55, 'Summary- PoP - Tradeoff'!$C$1:$AV$1, 0)),""),"")</f>
        <v/>
      </c>
      <c r="AF55" s="21" t="str">
        <f t="shared" si="21"/>
        <v/>
      </c>
      <c r="AG55" s="21" t="str">
        <f t="shared" si="22"/>
        <v/>
      </c>
      <c r="AI55" s="21" t="str">
        <f t="array" ref="AI55">IF(Prototype_input!$C$6="Federal or Tribal Government",IF(O55&lt;&gt;"", INDEX('Summary - EDV - Tradeoff'!$C$2:$AV$4, MATCH(Prototype_input!$C$54, 'Summary - EDV - Tradeoff'!$B$2:$B$4, 0), MATCH(B55, 'Summary - EDV - Tradeoff'!$C$1:$AV$1, 0)),""),"")</f>
        <v/>
      </c>
      <c r="AJ55" s="21" t="str">
        <f t="shared" si="23"/>
        <v/>
      </c>
      <c r="AK55" s="21" t="str">
        <f t="shared" si="24"/>
        <v/>
      </c>
      <c r="AL55" s="21" t="str">
        <f t="shared" ca="1" si="25"/>
        <v/>
      </c>
    </row>
    <row r="56" spans="2:38" ht="12.75" x14ac:dyDescent="0.2">
      <c r="B56" s="21" t="str">
        <f ca="1">IFERROR(__xludf.DUMMYFUNCTION("IFNA(
  IF(
    Prototype_input!C60 = ""Federal or Tribal Government"",
    IF(
      AND(
        Prototype_input!E74 &lt;&gt; """",
        Prototype_input!D74 &lt;&gt; """",
        Prototype_input!D74 &lt;&gt; ""Please input"",
        Prototype_input!E74 &lt;&gt; ""Please i"&amp;"nput""
      ),
      TRANSPOSE(
        FILTER(
          'ITC Offerings Mapping'!$D$1:$BY$1,
          (INDEX('ITC Offerings Mapping'!$D$2:$BY$1000, MATCH(Prototype_input!E73, 'ITC Offerings Mapping'!$C$2:$C$1000, 0), 0) = IF(A56 &gt;= 8, ""X"", ""X"")) +
"&amp;"          (IF(A56 &lt; 8, INDEX('ITC Offerings Mapping'!$D$2:$BY$1000, MATCH(Prototype_input!E73,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6" s="21" t="str">
        <f ca="1">IFERROR(__xludf.DUMMYFUNCTION("IFNA(
  IF(
    Prototype_input!C60 = ""State or Local Government"",
    IF(
      AND(
        Prototype_input!E74 &lt;&gt; """",
        Prototype_input!D74 &lt;&gt; """",
        Prototype_input!D74 &lt;&gt; ""Please input"",
        Prototype_input!E74 &lt;&gt; ""Please inpu"&amp;"t""
      ),
      TRANSPOSE(
        FILTER(
          'ITC Offerings Mapping'!$D$1:$BY$1,
          (
            IF(
              A56 &gt;= 8,
              INDEX('ITC Offerings Mapping'!$D$2:$BY$1000, MATCH(Prototype_input!E73, 'ITC Offerings Mapping'!$"&amp;"C$2:$C$1000, 0), 0) = ""X"",
              (INDEX('ITC Offerings Mapping'!$D$2:$BY$1000, MATCH(Prototype_input!E73, 'ITC Offerings Mapping'!$C$2:$C$1000, 0), 0) = ""X"") +
              (INDEX('ITC Offerings Mapping'!$D$2:$BY$1000, MATCH(Prototype_input!E"&amp;"73,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6" s="21" t="str">
        <f>IF(
  Prototype_input!$C$6 = "State or Local Government",
  IF(
    C56 &lt;&gt; "",
    IFERROR(
      INDEX(
        'Summary - Acquisition Need'!$C$2:$AD$4,
        MATCH(Prototype_input!$C$30, 'Summary - Acquisition Need'!$B$2:$B$4, 0),
        MATCH(C56, 'Summary - Acquisition Need'!$C$1:$AD$1, 0)
      ),
      ""
    ),
    ""
  ),
  IF(
    Prototype_input!$C$6 = "Federal or Tribal Government",
    IF(
      B56 &lt;&gt; "",
      IFERROR(
        INDEX(
          'Summary - Place of Performance'!$C$2:$AW$14,
          MATCH(Prototype_input!$C$30, 'Summary - Place of Performance'!$B$2:$B$14, 0),
          MATCH(B56, 'Summary - Place of Performance'!$C$1:$AW$1, 0)
        ),
        ""
      ),
      ""
    ),
    ""
  )
)</f>
        <v/>
      </c>
      <c r="E56" s="21" t="str">
        <f>IF(
  Prototype_input!$C$6 = "State or Local Government",
  IF(
    C56 &lt;&gt; "",
    IFERROR(
      INDEX(
        'Summary - Contract Type'!$C$2:$BX$6,
        MATCH(Prototype_input!$C$34, 'Summary - Contract Type'!$B$2:$B$6, 0),
        MATCH(C56, 'Summary - Contract Type'!$C$1:$BX$1, 0)
      ),
      ""
    ),
    ""
  ),
  IF(
    Prototype_input!$C$6 = "Federal or Tribal Government",
    IF(
      B56 &lt;&gt; "",
      IFERROR(
        INDEX(
          'Summary - Level of Assistance'!$C$2:$AW$7,
          MATCH(Prototype_input!$C$34, 'Summary - Level of Assistance'!$B$2:$B$7, 0),
          MATCH(B56, 'Summary - Level of Assistance'!$C$1:$AW$1, 0)
        ),
        ""
      ),
      ""
    ),
    ""
  )
)</f>
        <v/>
      </c>
      <c r="F56" s="21" t="str">
        <f>IF(
  Prototype_input!$C$6 = "State or Local Government",
  IF(
    C56 &lt;&gt; "",
    IFERROR(
      INDEX(
        'Summary - Socioeconomic'!$C$2:$BX$11,
        MATCH(Prototype_input!$C$38, 'Summary - Socioeconomic'!$B$2:$B$11, 0),
        MATCH(C56, 'Summary - Socioeconomic'!$C$1:$BX$1, 0)
      ),
      ""
    ),
    ""
  ),
  IF(
    Prototype_input!$C$6 = "Federal or Tribal Government",
    IF(
      B56 &lt;&gt; "",
      IFERROR(
        INDEX(
          'Summary - Objective'!$C$2:$AX$4,
          MATCH(Prototype_input!$C$38, 'Summary - Objective'!$B$2:$B$4, 0),
          MATCH(B56, 'Summary - Objective'!$C$1:$AX$1, 0)
        ),
        ""
      ),
      ""
    ),
    ""
  )
)</f>
        <v/>
      </c>
      <c r="G56" s="21" t="str">
        <f>IF(
  Prototype_input!$C$6 = "Federal or Tribal Government",
  IF(
    B56 &lt;&gt; "",
    IFERROR(
      INDEX(
        'Summary - Contract Type'!$C$2:$BX$6,
        MATCH(Prototype_input!$C$42, 'Summary - Contract Type'!$B$2:$B$6, 0),
        MATCH(B56, 'Summary - Contract Type'!$C$1:$BX$1, 0)
      ),
      ""
    ),
    ""
  ),
  ""
)</f>
        <v/>
      </c>
      <c r="H56" s="21" t="str">
        <f>IF(
  Prototype_input!$C$6 = "Federal or Tribal Government",
  IF(
    B56 &lt;&gt; "",
    IFERROR(
      INDEX(
        'Summary - Period of Performance'!$C$2:$AW$5,
        MATCH(Prototype_input!$C$46, 'Summary - Period of Performance'!$B$2:$B$5, 0),
        MATCH(B56, 'Summary - Period of Performance'!$C$1:$AW$1, 0)
      ),
      ""
    ),
    ""
  ),
  ""
)</f>
        <v/>
      </c>
      <c r="I56" s="21" t="str">
        <f>IF(
  Prototype_input!$C$6 = "Federal or Tribal Government",
  IF(
    B56 &lt;&gt; "",
    IFERROR(
      INDEX(
        'Summary - Socioeconomic'!$C$2:$BX$11,
        MATCH(Prototype_input!$C$50, 'Summary - Socioeconomic'!$B$2:$B$11, 0),
        MATCH(B56, 'Summary - Socioeconomic'!$C$1:$BX$1, 0)
      ),
      ""
    ),
    ""
  ),
  ""
)</f>
        <v/>
      </c>
      <c r="J56" s="21" t="str">
        <f>IF(
  Prototype_input!$C$6 = "Federal or Tribal Government",
  IF(
    B56 &lt;&gt; "",
    IFERROR(
      INDEX(
        'Summary - Estimated Dollar Valu'!$C$2:$AW$4,
        MATCH(Prototype_input!$C$54, 'Summary - Estimated Dollar Valu'!$B$2:$B$4, 0),
        MATCH(B56, 'Summary - Estimated Dollar Valu'!$C$1:$AW$1, 0)
      ),
      ""
    ),
    ""
  ),
  ""
)</f>
        <v/>
      </c>
      <c r="K56" s="21" t="str">
        <f>IF(AND(Prototype_input!$C$56&lt;&gt;"",J56&lt;&gt;""),Prototype_input!$C$58,"")</f>
        <v/>
      </c>
      <c r="L56" s="21" t="str">
        <f>IF(AND(Prototype_input!$C$60&lt;&gt;"",J56&lt;&gt;""),Prototype_input!$C$62,"")</f>
        <v/>
      </c>
      <c r="M56" s="21" t="str">
        <f>IF(AND(Prototype_input!$C$64&lt;&gt;"",J56&lt;&gt;""),Prototype_input!$C$66,"")</f>
        <v/>
      </c>
      <c r="N56" s="21" t="str">
        <f>IF(AND(Prototype_input!$C$68&lt;&gt;"",J56&lt;&gt;""),Prototype_input!$C$70,"")</f>
        <v/>
      </c>
      <c r="O56" s="21" t="str">
        <f>IF(N56&lt;&gt;"",_xlfn.XLOOKUP(Prototype_input!$E$22,'ITC Offerings Mapping'!$C$1:$C$1000,'ITC Offerings Mapping'!$B$1:$B$1000),"")</f>
        <v/>
      </c>
      <c r="Q56" s="21" t="str">
        <f t="array" ref="Q56">IF(Prototype_input!$C$6="Federal or Tribal Government",IF(O56&lt;&gt;"", INDEX('Scope Scoring'!$C$2:$BX$50, MATCH(O56, 'Scope Scoring'!$B$2:$B$50, 0), MATCH(B56, 'Scope Scoring'!$C$1:$BX$1, 0)),""),"")</f>
        <v/>
      </c>
      <c r="R56" s="21" t="str">
        <f t="shared" si="13"/>
        <v/>
      </c>
      <c r="S56" s="21" t="str">
        <f t="shared" si="14"/>
        <v/>
      </c>
      <c r="T56" s="21" t="str">
        <f t="shared" si="15"/>
        <v/>
      </c>
      <c r="U56" s="21" t="str">
        <f t="shared" ca="1" si="16"/>
        <v/>
      </c>
      <c r="W56" s="21" t="str">
        <f t="array" ref="W56">IF(Prototype_input!$C$6="Federal or Tribal Government",IF(O56&lt;&gt;"", INDEX('Summary - Level of Assistance -'!$C$2:$AV$7, MATCH(Prototype_input!$C$34, 'Summary - Level of Assistance -'!$B$2:$B$7, 0), MATCH(B56, 'Summary - Level of Assistance -'!$C$1:$AV$1, 0)),""),"")</f>
        <v/>
      </c>
      <c r="X56" s="21" t="str">
        <f t="shared" si="17"/>
        <v/>
      </c>
      <c r="Y56" s="21" t="str">
        <f t="shared" si="18"/>
        <v/>
      </c>
      <c r="AA56" s="21" t="str">
        <f t="array" ref="AA56">IF(Prototype_input!$C$6="Federal or Tribal Government",IF(O56&lt;&gt;"", INDEX('Summary - Objective - Tradeoff'!$C$2:$AV$4, MATCH(Prototype_input!$C$38, 'Summary - Objective - Tradeoff'!$B$2:$B$4, 0), MATCH(B56, 'Summary - Objective - Tradeoff'!$C$1:$AV$1, 0)),""),"")</f>
        <v/>
      </c>
      <c r="AB56" s="21" t="str">
        <f t="shared" si="19"/>
        <v/>
      </c>
      <c r="AC56" s="21" t="str">
        <f t="shared" si="20"/>
        <v/>
      </c>
      <c r="AE56" s="21" t="str">
        <f t="array" ref="AE56">IF(Prototype_input!$C$6="Federal or Tribal Government",IF(O56&lt;&gt;"", INDEX('Summary- PoP - Tradeoff'!$C$2:$AV$5, MATCH(Prototype_input!$C$46, 'Summary- PoP - Tradeoff'!$B$2:$B$5, 0), MATCH(B56, 'Summary- PoP - Tradeoff'!$C$1:$AV$1, 0)),""),"")</f>
        <v/>
      </c>
      <c r="AF56" s="21" t="str">
        <f t="shared" si="21"/>
        <v/>
      </c>
      <c r="AG56" s="21" t="str">
        <f t="shared" si="22"/>
        <v/>
      </c>
      <c r="AI56" s="21" t="str">
        <f t="array" ref="AI56">IF(Prototype_input!$C$6="Federal or Tribal Government",IF(O56&lt;&gt;"", INDEX('Summary - EDV - Tradeoff'!$C$2:$AV$4, MATCH(Prototype_input!$C$54, 'Summary - EDV - Tradeoff'!$B$2:$B$4, 0), MATCH(B56, 'Summary - EDV - Tradeoff'!$C$1:$AV$1, 0)),""),"")</f>
        <v/>
      </c>
      <c r="AJ56" s="21" t="str">
        <f t="shared" si="23"/>
        <v/>
      </c>
      <c r="AK56" s="21" t="str">
        <f t="shared" si="24"/>
        <v/>
      </c>
      <c r="AL56" s="21" t="str">
        <f t="shared" ca="1" si="25"/>
        <v/>
      </c>
    </row>
    <row r="57" spans="2:38" ht="12.75" x14ac:dyDescent="0.2">
      <c r="B57" s="21" t="str">
        <f ca="1">IFERROR(__xludf.DUMMYFUNCTION("IFNA(
  IF(
    Prototype_input!C61 = ""Federal or Tribal Government"",
    IF(
      AND(
        Prototype_input!E75 &lt;&gt; """",
        Prototype_input!D75 &lt;&gt; """",
        Prototype_input!D75 &lt;&gt; ""Please input"",
        Prototype_input!E75 &lt;&gt; ""Please i"&amp;"nput""
      ),
      TRANSPOSE(
        FILTER(
          'ITC Offerings Mapping'!$D$1:$BY$1,
          (INDEX('ITC Offerings Mapping'!$D$2:$BY$1000, MATCH(Prototype_input!E74, 'ITC Offerings Mapping'!$C$2:$C$1000, 0), 0) = IF(A57 &gt;= 8, ""X"", ""X"")) +
"&amp;"          (IF(A57 &lt; 8, INDEX('ITC Offerings Mapping'!$D$2:$BY$1000, MATCH(Prototype_input!E74,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7" s="21" t="str">
        <f ca="1">IFERROR(__xludf.DUMMYFUNCTION("IFNA(
  IF(
    Prototype_input!C61 = ""State or Local Government"",
    IF(
      AND(
        Prototype_input!E75 &lt;&gt; """",
        Prototype_input!D75 &lt;&gt; """",
        Prototype_input!D75 &lt;&gt; ""Please input"",
        Prototype_input!E75 &lt;&gt; ""Please inpu"&amp;"t""
      ),
      TRANSPOSE(
        FILTER(
          'ITC Offerings Mapping'!$D$1:$BY$1,
          (
            IF(
              A57 &gt;= 8,
              INDEX('ITC Offerings Mapping'!$D$2:$BY$1000, MATCH(Prototype_input!E74, 'ITC Offerings Mapping'!$"&amp;"C$2:$C$1000, 0), 0) = ""X"",
              (INDEX('ITC Offerings Mapping'!$D$2:$BY$1000, MATCH(Prototype_input!E74, 'ITC Offerings Mapping'!$C$2:$C$1000, 0), 0) = ""X"") +
              (INDEX('ITC Offerings Mapping'!$D$2:$BY$1000, MATCH(Prototype_input!E"&amp;"74,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7" s="21" t="str">
        <f>IF(
  Prototype_input!$C$6 = "State or Local Government",
  IF(
    C57 &lt;&gt; "",
    IFERROR(
      INDEX(
        'Summary - Acquisition Need'!$C$2:$AD$4,
        MATCH(Prototype_input!$C$30, 'Summary - Acquisition Need'!$B$2:$B$4, 0),
        MATCH(C57, 'Summary - Acquisition Need'!$C$1:$AD$1, 0)
      ),
      ""
    ),
    ""
  ),
  IF(
    Prototype_input!$C$6 = "Federal or Tribal Government",
    IF(
      B57 &lt;&gt; "",
      IFERROR(
        INDEX(
          'Summary - Place of Performance'!$C$2:$AW$14,
          MATCH(Prototype_input!$C$30, 'Summary - Place of Performance'!$B$2:$B$14, 0),
          MATCH(B57, 'Summary - Place of Performance'!$C$1:$AW$1, 0)
        ),
        ""
      ),
      ""
    ),
    ""
  )
)</f>
        <v/>
      </c>
      <c r="E57" s="21" t="str">
        <f>IF(
  Prototype_input!$C$6 = "State or Local Government",
  IF(
    C57 &lt;&gt; "",
    IFERROR(
      INDEX(
        'Summary - Contract Type'!$C$2:$BX$6,
        MATCH(Prototype_input!$C$34, 'Summary - Contract Type'!$B$2:$B$6, 0),
        MATCH(C57, 'Summary - Contract Type'!$C$1:$BX$1, 0)
      ),
      ""
    ),
    ""
  ),
  IF(
    Prototype_input!$C$6 = "Federal or Tribal Government",
    IF(
      B57 &lt;&gt; "",
      IFERROR(
        INDEX(
          'Summary - Level of Assistance'!$C$2:$AW$7,
          MATCH(Prototype_input!$C$34, 'Summary - Level of Assistance'!$B$2:$B$7, 0),
          MATCH(B57, 'Summary - Level of Assistance'!$C$1:$AW$1, 0)
        ),
        ""
      ),
      ""
    ),
    ""
  )
)</f>
        <v/>
      </c>
      <c r="F57" s="21" t="str">
        <f>IF(
  Prototype_input!$C$6 = "State or Local Government",
  IF(
    C57 &lt;&gt; "",
    IFERROR(
      INDEX(
        'Summary - Socioeconomic'!$C$2:$BX$11,
        MATCH(Prototype_input!$C$38, 'Summary - Socioeconomic'!$B$2:$B$11, 0),
        MATCH(C57, 'Summary - Socioeconomic'!$C$1:$BX$1, 0)
      ),
      ""
    ),
    ""
  ),
  IF(
    Prototype_input!$C$6 = "Federal or Tribal Government",
    IF(
      B57 &lt;&gt; "",
      IFERROR(
        INDEX(
          'Summary - Objective'!$C$2:$AX$4,
          MATCH(Prototype_input!$C$38, 'Summary - Objective'!$B$2:$B$4, 0),
          MATCH(B57, 'Summary - Objective'!$C$1:$AX$1, 0)
        ),
        ""
      ),
      ""
    ),
    ""
  )
)</f>
        <v/>
      </c>
      <c r="G57" s="21" t="str">
        <f>IF(
  Prototype_input!$C$6 = "Federal or Tribal Government",
  IF(
    B57 &lt;&gt; "",
    IFERROR(
      INDEX(
        'Summary - Contract Type'!$C$2:$BX$6,
        MATCH(Prototype_input!$C$42, 'Summary - Contract Type'!$B$2:$B$6, 0),
        MATCH(B57, 'Summary - Contract Type'!$C$1:$BX$1, 0)
      ),
      ""
    ),
    ""
  ),
  ""
)</f>
        <v/>
      </c>
      <c r="H57" s="21" t="str">
        <f>IF(
  Prototype_input!$C$6 = "Federal or Tribal Government",
  IF(
    B57 &lt;&gt; "",
    IFERROR(
      INDEX(
        'Summary - Period of Performance'!$C$2:$AW$5,
        MATCH(Prototype_input!$C$46, 'Summary - Period of Performance'!$B$2:$B$5, 0),
        MATCH(B57, 'Summary - Period of Performance'!$C$1:$AW$1, 0)
      ),
      ""
    ),
    ""
  ),
  ""
)</f>
        <v/>
      </c>
      <c r="I57" s="21" t="str">
        <f>IF(
  Prototype_input!$C$6 = "Federal or Tribal Government",
  IF(
    B57 &lt;&gt; "",
    IFERROR(
      INDEX(
        'Summary - Socioeconomic'!$C$2:$BX$11,
        MATCH(Prototype_input!$C$50, 'Summary - Socioeconomic'!$B$2:$B$11, 0),
        MATCH(B57, 'Summary - Socioeconomic'!$C$1:$BX$1, 0)
      ),
      ""
    ),
    ""
  ),
  ""
)</f>
        <v/>
      </c>
      <c r="J57" s="21" t="str">
        <f>IF(
  Prototype_input!$C$6 = "Federal or Tribal Government",
  IF(
    B57 &lt;&gt; "",
    IFERROR(
      INDEX(
        'Summary - Estimated Dollar Valu'!$C$2:$AW$4,
        MATCH(Prototype_input!$C$54, 'Summary - Estimated Dollar Valu'!$B$2:$B$4, 0),
        MATCH(B57, 'Summary - Estimated Dollar Valu'!$C$1:$AW$1, 0)
      ),
      ""
    ),
    ""
  ),
  ""
)</f>
        <v/>
      </c>
      <c r="K57" s="21" t="str">
        <f>IF(AND(Prototype_input!$C$56&lt;&gt;"",J57&lt;&gt;""),Prototype_input!$C$58,"")</f>
        <v/>
      </c>
      <c r="L57" s="21" t="str">
        <f>IF(AND(Prototype_input!$C$60&lt;&gt;"",J57&lt;&gt;""),Prototype_input!$C$62,"")</f>
        <v/>
      </c>
      <c r="M57" s="21" t="str">
        <f>IF(AND(Prototype_input!$C$64&lt;&gt;"",J57&lt;&gt;""),Prototype_input!$C$66,"")</f>
        <v/>
      </c>
      <c r="N57" s="21" t="str">
        <f>IF(AND(Prototype_input!$C$68&lt;&gt;"",J57&lt;&gt;""),Prototype_input!$C$70,"")</f>
        <v/>
      </c>
      <c r="O57" s="21" t="str">
        <f>IF(N57&lt;&gt;"",_xlfn.XLOOKUP(Prototype_input!$E$22,'ITC Offerings Mapping'!$C$1:$C$1000,'ITC Offerings Mapping'!$B$1:$B$1000),"")</f>
        <v/>
      </c>
      <c r="Q57" s="21" t="str">
        <f t="array" ref="Q57">IF(Prototype_input!$C$6="Federal or Tribal Government",IF(O57&lt;&gt;"", INDEX('Scope Scoring'!$C$2:$BX$50, MATCH(O57, 'Scope Scoring'!$B$2:$B$50, 0), MATCH(B57, 'Scope Scoring'!$C$1:$BX$1, 0)),""),"")</f>
        <v/>
      </c>
      <c r="R57" s="21" t="str">
        <f t="shared" si="13"/>
        <v/>
      </c>
      <c r="S57" s="21" t="str">
        <f t="shared" si="14"/>
        <v/>
      </c>
      <c r="T57" s="21" t="str">
        <f t="shared" si="15"/>
        <v/>
      </c>
      <c r="U57" s="21" t="str">
        <f t="shared" ca="1" si="16"/>
        <v/>
      </c>
      <c r="W57" s="21" t="str">
        <f t="array" ref="W57">IF(Prototype_input!$C$6="Federal or Tribal Government",IF(O57&lt;&gt;"", INDEX('Summary - Level of Assistance -'!$C$2:$AV$7, MATCH(Prototype_input!$C$34, 'Summary - Level of Assistance -'!$B$2:$B$7, 0), MATCH(B57, 'Summary - Level of Assistance -'!$C$1:$AV$1, 0)),""),"")</f>
        <v/>
      </c>
      <c r="X57" s="21" t="str">
        <f t="shared" si="17"/>
        <v/>
      </c>
      <c r="Y57" s="21" t="str">
        <f t="shared" si="18"/>
        <v/>
      </c>
      <c r="AA57" s="21" t="str">
        <f t="array" ref="AA57">IF(Prototype_input!$C$6="Federal or Tribal Government",IF(O57&lt;&gt;"", INDEX('Summary - Objective - Tradeoff'!$C$2:$AV$4, MATCH(Prototype_input!$C$38, 'Summary - Objective - Tradeoff'!$B$2:$B$4, 0), MATCH(B57, 'Summary - Objective - Tradeoff'!$C$1:$AV$1, 0)),""),"")</f>
        <v/>
      </c>
      <c r="AB57" s="21" t="str">
        <f t="shared" si="19"/>
        <v/>
      </c>
      <c r="AC57" s="21" t="str">
        <f t="shared" si="20"/>
        <v/>
      </c>
      <c r="AE57" s="21" t="str">
        <f t="array" ref="AE57">IF(Prototype_input!$C$6="Federal or Tribal Government",IF(O57&lt;&gt;"", INDEX('Summary- PoP - Tradeoff'!$C$2:$AV$5, MATCH(Prototype_input!$C$46, 'Summary- PoP - Tradeoff'!$B$2:$B$5, 0), MATCH(B57, 'Summary- PoP - Tradeoff'!$C$1:$AV$1, 0)),""),"")</f>
        <v/>
      </c>
      <c r="AF57" s="21" t="str">
        <f t="shared" si="21"/>
        <v/>
      </c>
      <c r="AG57" s="21" t="str">
        <f t="shared" si="22"/>
        <v/>
      </c>
      <c r="AI57" s="21" t="str">
        <f t="array" ref="AI57">IF(Prototype_input!$C$6="Federal or Tribal Government",IF(O57&lt;&gt;"", INDEX('Summary - EDV - Tradeoff'!$C$2:$AV$4, MATCH(Prototype_input!$C$54, 'Summary - EDV - Tradeoff'!$B$2:$B$4, 0), MATCH(B57, 'Summary - EDV - Tradeoff'!$C$1:$AV$1, 0)),""),"")</f>
        <v/>
      </c>
      <c r="AJ57" s="21" t="str">
        <f t="shared" si="23"/>
        <v/>
      </c>
      <c r="AK57" s="21" t="str">
        <f t="shared" si="24"/>
        <v/>
      </c>
      <c r="AL57" s="21" t="str">
        <f t="shared" ca="1" si="25"/>
        <v/>
      </c>
    </row>
    <row r="58" spans="2:38" ht="12.75" x14ac:dyDescent="0.2">
      <c r="B58" s="21" t="str">
        <f ca="1">IFERROR(__xludf.DUMMYFUNCTION("IFNA(
  IF(
    Prototype_input!C62 = ""Federal or Tribal Government"",
    IF(
      AND(
        Prototype_input!E76 &lt;&gt; """",
        Prototype_input!D76 &lt;&gt; """",
        Prototype_input!D76 &lt;&gt; ""Please input"",
        Prototype_input!E76 &lt;&gt; ""Please i"&amp;"nput""
      ),
      TRANSPOSE(
        FILTER(
          'ITC Offerings Mapping'!$D$1:$BY$1,
          (INDEX('ITC Offerings Mapping'!$D$2:$BY$1000, MATCH(Prototype_input!E75, 'ITC Offerings Mapping'!$C$2:$C$1000, 0), 0) = IF(A58 &gt;= 8, ""X"", ""X"")) +
"&amp;"          (IF(A58 &lt; 8, INDEX('ITC Offerings Mapping'!$D$2:$BY$1000, MATCH(Prototype_input!E75,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8" s="21" t="str">
        <f ca="1">IFERROR(__xludf.DUMMYFUNCTION("IFNA(
  IF(
    Prototype_input!C62 = ""State or Local Government"",
    IF(
      AND(
        Prototype_input!E76 &lt;&gt; """",
        Prototype_input!D76 &lt;&gt; """",
        Prototype_input!D76 &lt;&gt; ""Please input"",
        Prototype_input!E76 &lt;&gt; ""Please inpu"&amp;"t""
      ),
      TRANSPOSE(
        FILTER(
          'ITC Offerings Mapping'!$D$1:$BY$1,
          (
            IF(
              A58 &gt;= 8,
              INDEX('ITC Offerings Mapping'!$D$2:$BY$1000, MATCH(Prototype_input!E75, 'ITC Offerings Mapping'!$"&amp;"C$2:$C$1000, 0), 0) = ""X"",
              (INDEX('ITC Offerings Mapping'!$D$2:$BY$1000, MATCH(Prototype_input!E75, 'ITC Offerings Mapping'!$C$2:$C$1000, 0), 0) = ""X"") +
              (INDEX('ITC Offerings Mapping'!$D$2:$BY$1000, MATCH(Prototype_input!E"&amp;"75,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8" s="21" t="str">
        <f>IF(
  Prototype_input!$C$6 = "State or Local Government",
  IF(
    C58 &lt;&gt; "",
    IFERROR(
      INDEX(
        'Summary - Acquisition Need'!$C$2:$AD$4,
        MATCH(Prototype_input!$C$30, 'Summary - Acquisition Need'!$B$2:$B$4, 0),
        MATCH(C58, 'Summary - Acquisition Need'!$C$1:$AD$1, 0)
      ),
      ""
    ),
    ""
  ),
  IF(
    Prototype_input!$C$6 = "Federal or Tribal Government",
    IF(
      B58 &lt;&gt; "",
      IFERROR(
        INDEX(
          'Summary - Place of Performance'!$C$2:$AW$14,
          MATCH(Prototype_input!$C$30, 'Summary - Place of Performance'!$B$2:$B$14, 0),
          MATCH(B58, 'Summary - Place of Performance'!$C$1:$AW$1, 0)
        ),
        ""
      ),
      ""
    ),
    ""
  )
)</f>
        <v/>
      </c>
      <c r="E58" s="21" t="str">
        <f>IF(
  Prototype_input!$C$6 = "State or Local Government",
  IF(
    C58 &lt;&gt; "",
    IFERROR(
      INDEX(
        'Summary - Contract Type'!$C$2:$BX$6,
        MATCH(Prototype_input!$C$34, 'Summary - Contract Type'!$B$2:$B$6, 0),
        MATCH(C58, 'Summary - Contract Type'!$C$1:$BX$1, 0)
      ),
      ""
    ),
    ""
  ),
  IF(
    Prototype_input!$C$6 = "Federal or Tribal Government",
    IF(
      B58 &lt;&gt; "",
      IFERROR(
        INDEX(
          'Summary - Level of Assistance'!$C$2:$AW$7,
          MATCH(Prototype_input!$C$34, 'Summary - Level of Assistance'!$B$2:$B$7, 0),
          MATCH(B58, 'Summary - Level of Assistance'!$C$1:$AW$1, 0)
        ),
        ""
      ),
      ""
    ),
    ""
  )
)</f>
        <v/>
      </c>
      <c r="F58" s="21" t="str">
        <f>IF(
  Prototype_input!$C$6 = "State or Local Government",
  IF(
    C58 &lt;&gt; "",
    IFERROR(
      INDEX(
        'Summary - Socioeconomic'!$C$2:$BX$11,
        MATCH(Prototype_input!$C$38, 'Summary - Socioeconomic'!$B$2:$B$11, 0),
        MATCH(C58, 'Summary - Socioeconomic'!$C$1:$BX$1, 0)
      ),
      ""
    ),
    ""
  ),
  IF(
    Prototype_input!$C$6 = "Federal or Tribal Government",
    IF(
      B58 &lt;&gt; "",
      IFERROR(
        INDEX(
          'Summary - Objective'!$C$2:$AX$4,
          MATCH(Prototype_input!$C$38, 'Summary - Objective'!$B$2:$B$4, 0),
          MATCH(B58, 'Summary - Objective'!$C$1:$AX$1, 0)
        ),
        ""
      ),
      ""
    ),
    ""
  )
)</f>
        <v/>
      </c>
      <c r="G58" s="21" t="str">
        <f>IF(
  Prototype_input!$C$6 = "Federal or Tribal Government",
  IF(
    B58 &lt;&gt; "",
    IFERROR(
      INDEX(
        'Summary - Contract Type'!$C$2:$BX$6,
        MATCH(Prototype_input!$C$42, 'Summary - Contract Type'!$B$2:$B$6, 0),
        MATCH(B58, 'Summary - Contract Type'!$C$1:$BX$1, 0)
      ),
      ""
    ),
    ""
  ),
  ""
)</f>
        <v/>
      </c>
      <c r="H58" s="21" t="str">
        <f>IF(
  Prototype_input!$C$6 = "Federal or Tribal Government",
  IF(
    B58 &lt;&gt; "",
    IFERROR(
      INDEX(
        'Summary - Period of Performance'!$C$2:$AW$5,
        MATCH(Prototype_input!$C$46, 'Summary - Period of Performance'!$B$2:$B$5, 0),
        MATCH(B58, 'Summary - Period of Performance'!$C$1:$AW$1, 0)
      ),
      ""
    ),
    ""
  ),
  ""
)</f>
        <v/>
      </c>
      <c r="I58" s="21" t="str">
        <f>IF(
  Prototype_input!$C$6 = "Federal or Tribal Government",
  IF(
    B58 &lt;&gt; "",
    IFERROR(
      INDEX(
        'Summary - Socioeconomic'!$C$2:$BX$11,
        MATCH(Prototype_input!$C$50, 'Summary - Socioeconomic'!$B$2:$B$11, 0),
        MATCH(B58, 'Summary - Socioeconomic'!$C$1:$BX$1, 0)
      ),
      ""
    ),
    ""
  ),
  ""
)</f>
        <v/>
      </c>
      <c r="J58" s="21" t="str">
        <f>IF(
  Prototype_input!$C$6 = "Federal or Tribal Government",
  IF(
    B58 &lt;&gt; "",
    IFERROR(
      INDEX(
        'Summary - Estimated Dollar Valu'!$C$2:$AW$4,
        MATCH(Prototype_input!$C$54, 'Summary - Estimated Dollar Valu'!$B$2:$B$4, 0),
        MATCH(B58, 'Summary - Estimated Dollar Valu'!$C$1:$AW$1, 0)
      ),
      ""
    ),
    ""
  ),
  ""
)</f>
        <v/>
      </c>
      <c r="K58" s="21" t="str">
        <f>IF(AND(Prototype_input!$C$56&lt;&gt;"",J58&lt;&gt;""),Prototype_input!$C$58,"")</f>
        <v/>
      </c>
      <c r="L58" s="21" t="str">
        <f>IF(AND(Prototype_input!$C$60&lt;&gt;"",J58&lt;&gt;""),Prototype_input!$C$62,"")</f>
        <v/>
      </c>
      <c r="M58" s="21" t="str">
        <f>IF(AND(Prototype_input!$C$64&lt;&gt;"",J58&lt;&gt;""),Prototype_input!$C$66,"")</f>
        <v/>
      </c>
      <c r="N58" s="21" t="str">
        <f>IF(AND(Prototype_input!$C$68&lt;&gt;"",J58&lt;&gt;""),Prototype_input!$C$70,"")</f>
        <v/>
      </c>
      <c r="O58" s="21" t="str">
        <f>IF(N58&lt;&gt;"",_xlfn.XLOOKUP(Prototype_input!$E$22,'ITC Offerings Mapping'!$C$1:$C$1000,'ITC Offerings Mapping'!$B$1:$B$1000),"")</f>
        <v/>
      </c>
      <c r="Q58" s="21" t="str">
        <f t="array" ref="Q58">IF(Prototype_input!$C$6="Federal or Tribal Government",IF(O58&lt;&gt;"", INDEX('Scope Scoring'!$C$2:$BX$50, MATCH(O58, 'Scope Scoring'!$B$2:$B$50, 0), MATCH(B58, 'Scope Scoring'!$C$1:$BX$1, 0)),""),"")</f>
        <v/>
      </c>
      <c r="R58" s="21" t="str">
        <f t="shared" si="13"/>
        <v/>
      </c>
      <c r="S58" s="21" t="str">
        <f t="shared" si="14"/>
        <v/>
      </c>
      <c r="T58" s="21" t="str">
        <f t="shared" si="15"/>
        <v/>
      </c>
      <c r="U58" s="21" t="str">
        <f t="shared" ca="1" si="16"/>
        <v/>
      </c>
      <c r="W58" s="21" t="str">
        <f t="array" ref="W58">IF(Prototype_input!$C$6="Federal or Tribal Government",IF(O58&lt;&gt;"", INDEX('Summary - Level of Assistance -'!$C$2:$AV$7, MATCH(Prototype_input!$C$34, 'Summary - Level of Assistance -'!$B$2:$B$7, 0), MATCH(B58, 'Summary - Level of Assistance -'!$C$1:$AV$1, 0)),""),"")</f>
        <v/>
      </c>
      <c r="X58" s="21" t="str">
        <f t="shared" si="17"/>
        <v/>
      </c>
      <c r="Y58" s="21" t="str">
        <f t="shared" si="18"/>
        <v/>
      </c>
      <c r="AA58" s="21" t="str">
        <f t="array" ref="AA58">IF(Prototype_input!$C$6="Federal or Tribal Government",IF(O58&lt;&gt;"", INDEX('Summary - Objective - Tradeoff'!$C$2:$AV$4, MATCH(Prototype_input!$C$38, 'Summary - Objective - Tradeoff'!$B$2:$B$4, 0), MATCH(B58, 'Summary - Objective - Tradeoff'!$C$1:$AV$1, 0)),""),"")</f>
        <v/>
      </c>
      <c r="AB58" s="21" t="str">
        <f t="shared" si="19"/>
        <v/>
      </c>
      <c r="AC58" s="21" t="str">
        <f t="shared" si="20"/>
        <v/>
      </c>
      <c r="AE58" s="21" t="str">
        <f t="array" ref="AE58">IF(Prototype_input!$C$6="Federal or Tribal Government",IF(O58&lt;&gt;"", INDEX('Summary- PoP - Tradeoff'!$C$2:$AV$5, MATCH(Prototype_input!$C$46, 'Summary- PoP - Tradeoff'!$B$2:$B$5, 0), MATCH(B58, 'Summary- PoP - Tradeoff'!$C$1:$AV$1, 0)),""),"")</f>
        <v/>
      </c>
      <c r="AF58" s="21" t="str">
        <f t="shared" si="21"/>
        <v/>
      </c>
      <c r="AG58" s="21" t="str">
        <f t="shared" si="22"/>
        <v/>
      </c>
      <c r="AI58" s="21" t="str">
        <f t="array" ref="AI58">IF(Prototype_input!$C$6="Federal or Tribal Government",IF(O58&lt;&gt;"", INDEX('Summary - EDV - Tradeoff'!$C$2:$AV$4, MATCH(Prototype_input!$C$54, 'Summary - EDV - Tradeoff'!$B$2:$B$4, 0), MATCH(B58, 'Summary - EDV - Tradeoff'!$C$1:$AV$1, 0)),""),"")</f>
        <v/>
      </c>
      <c r="AJ58" s="21" t="str">
        <f t="shared" si="23"/>
        <v/>
      </c>
      <c r="AK58" s="21" t="str">
        <f t="shared" si="24"/>
        <v/>
      </c>
      <c r="AL58" s="21" t="str">
        <f t="shared" ca="1" si="25"/>
        <v/>
      </c>
    </row>
    <row r="59" spans="2:38" ht="12.75" x14ac:dyDescent="0.2">
      <c r="B59" s="21" t="str">
        <f ca="1">IFERROR(__xludf.DUMMYFUNCTION("IFNA(
  IF(
    Prototype_input!C63 = ""Federal or Tribal Government"",
    IF(
      AND(
        Prototype_input!E77 &lt;&gt; """",
        Prototype_input!D77 &lt;&gt; """",
        Prototype_input!D77 &lt;&gt; ""Please input"",
        Prototype_input!E77 &lt;&gt; ""Please i"&amp;"nput""
      ),
      TRANSPOSE(
        FILTER(
          'ITC Offerings Mapping'!$D$1:$BY$1,
          (INDEX('ITC Offerings Mapping'!$D$2:$BY$1000, MATCH(Prototype_input!E76, 'ITC Offerings Mapping'!$C$2:$C$1000, 0), 0) = IF(A59 &gt;= 8, ""X"", ""X"")) +
"&amp;"          (IF(A59 &lt; 8, INDEX('ITC Offerings Mapping'!$D$2:$BY$1000, MATCH(Prototype_input!E76,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59" s="21" t="str">
        <f ca="1">IFERROR(__xludf.DUMMYFUNCTION("IFNA(
  IF(
    Prototype_input!C63 = ""State or Local Government"",
    IF(
      AND(
        Prototype_input!E77 &lt;&gt; """",
        Prototype_input!D77 &lt;&gt; """",
        Prototype_input!D77 &lt;&gt; ""Please input"",
        Prototype_input!E77 &lt;&gt; ""Please inpu"&amp;"t""
      ),
      TRANSPOSE(
        FILTER(
          'ITC Offerings Mapping'!$D$1:$BY$1,
          (
            IF(
              A59 &gt;= 8,
              INDEX('ITC Offerings Mapping'!$D$2:$BY$1000, MATCH(Prototype_input!E76, 'ITC Offerings Mapping'!$"&amp;"C$2:$C$1000, 0), 0) = ""X"",
              (INDEX('ITC Offerings Mapping'!$D$2:$BY$1000, MATCH(Prototype_input!E76, 'ITC Offerings Mapping'!$C$2:$C$1000, 0), 0) = ""X"") +
              (INDEX('ITC Offerings Mapping'!$D$2:$BY$1000, MATCH(Prototype_input!E"&amp;"76,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59" s="21" t="str">
        <f>IF(
  Prototype_input!$C$6 = "State or Local Government",
  IF(
    C59 &lt;&gt; "",
    IFERROR(
      INDEX(
        'Summary - Acquisition Need'!$C$2:$AD$4,
        MATCH(Prototype_input!$C$30, 'Summary - Acquisition Need'!$B$2:$B$4, 0),
        MATCH(C59, 'Summary - Acquisition Need'!$C$1:$AD$1, 0)
      ),
      ""
    ),
    ""
  ),
  IF(
    Prototype_input!$C$6 = "Federal or Tribal Government",
    IF(
      B59 &lt;&gt; "",
      IFERROR(
        INDEX(
          'Summary - Place of Performance'!$C$2:$AW$14,
          MATCH(Prototype_input!$C$30, 'Summary - Place of Performance'!$B$2:$B$14, 0),
          MATCH(B59, 'Summary - Place of Performance'!$C$1:$AW$1, 0)
        ),
        ""
      ),
      ""
    ),
    ""
  )
)</f>
        <v/>
      </c>
      <c r="E59" s="21" t="str">
        <f>IF(
  Prototype_input!$C$6 = "State or Local Government",
  IF(
    C59 &lt;&gt; "",
    IFERROR(
      INDEX(
        'Summary - Contract Type'!$C$2:$BX$6,
        MATCH(Prototype_input!$C$34, 'Summary - Contract Type'!$B$2:$B$6, 0),
        MATCH(C59, 'Summary - Contract Type'!$C$1:$BX$1, 0)
      ),
      ""
    ),
    ""
  ),
  IF(
    Prototype_input!$C$6 = "Federal or Tribal Government",
    IF(
      B59 &lt;&gt; "",
      IFERROR(
        INDEX(
          'Summary - Level of Assistance'!$C$2:$AW$7,
          MATCH(Prototype_input!$C$34, 'Summary - Level of Assistance'!$B$2:$B$7, 0),
          MATCH(B59, 'Summary - Level of Assistance'!$C$1:$AW$1, 0)
        ),
        ""
      ),
      ""
    ),
    ""
  )
)</f>
        <v/>
      </c>
      <c r="F59" s="21" t="str">
        <f>IF(
  Prototype_input!$C$6 = "State or Local Government",
  IF(
    C59 &lt;&gt; "",
    IFERROR(
      INDEX(
        'Summary - Socioeconomic'!$C$2:$BX$11,
        MATCH(Prototype_input!$C$38, 'Summary - Socioeconomic'!$B$2:$B$11, 0),
        MATCH(C59, 'Summary - Socioeconomic'!$C$1:$BX$1, 0)
      ),
      ""
    ),
    ""
  ),
  IF(
    Prototype_input!$C$6 = "Federal or Tribal Government",
    IF(
      B59 &lt;&gt; "",
      IFERROR(
        INDEX(
          'Summary - Objective'!$C$2:$AX$4,
          MATCH(Prototype_input!$C$38, 'Summary - Objective'!$B$2:$B$4, 0),
          MATCH(B59, 'Summary - Objective'!$C$1:$AX$1, 0)
        ),
        ""
      ),
      ""
    ),
    ""
  )
)</f>
        <v/>
      </c>
      <c r="G59" s="21" t="str">
        <f>IF(
  Prototype_input!$C$6 = "Federal or Tribal Government",
  IF(
    B59 &lt;&gt; "",
    IFERROR(
      INDEX(
        'Summary - Contract Type'!$C$2:$BX$6,
        MATCH(Prototype_input!$C$42, 'Summary - Contract Type'!$B$2:$B$6, 0),
        MATCH(B59, 'Summary - Contract Type'!$C$1:$BX$1, 0)
      ),
      ""
    ),
    ""
  ),
  ""
)</f>
        <v/>
      </c>
      <c r="H59" s="21" t="str">
        <f>IF(
  Prototype_input!$C$6 = "Federal or Tribal Government",
  IF(
    B59 &lt;&gt; "",
    IFERROR(
      INDEX(
        'Summary - Period of Performance'!$C$2:$AW$5,
        MATCH(Prototype_input!$C$46, 'Summary - Period of Performance'!$B$2:$B$5, 0),
        MATCH(B59, 'Summary - Period of Performance'!$C$1:$AW$1, 0)
      ),
      ""
    ),
    ""
  ),
  ""
)</f>
        <v/>
      </c>
      <c r="I59" s="21" t="str">
        <f>IF(
  Prototype_input!$C$6 = "Federal or Tribal Government",
  IF(
    B59 &lt;&gt; "",
    IFERROR(
      INDEX(
        'Summary - Socioeconomic'!$C$2:$BX$11,
        MATCH(Prototype_input!$C$50, 'Summary - Socioeconomic'!$B$2:$B$11, 0),
        MATCH(B59, 'Summary - Socioeconomic'!$C$1:$BX$1, 0)
      ),
      ""
    ),
    ""
  ),
  ""
)</f>
        <v/>
      </c>
      <c r="J59" s="21" t="str">
        <f>IF(
  Prototype_input!$C$6 = "Federal or Tribal Government",
  IF(
    B59 &lt;&gt; "",
    IFERROR(
      INDEX(
        'Summary - Estimated Dollar Valu'!$C$2:$AW$4,
        MATCH(Prototype_input!$C$54, 'Summary - Estimated Dollar Valu'!$B$2:$B$4, 0),
        MATCH(B59, 'Summary - Estimated Dollar Valu'!$C$1:$AW$1, 0)
      ),
      ""
    ),
    ""
  ),
  ""
)</f>
        <v/>
      </c>
      <c r="K59" s="21" t="str">
        <f>IF(AND(Prototype_input!$C$56&lt;&gt;"",J59&lt;&gt;""),Prototype_input!$C$58,"")</f>
        <v/>
      </c>
      <c r="L59" s="21" t="str">
        <f>IF(AND(Prototype_input!$C$60&lt;&gt;"",J59&lt;&gt;""),Prototype_input!$C$62,"")</f>
        <v/>
      </c>
      <c r="M59" s="21" t="str">
        <f>IF(AND(Prototype_input!$C$64&lt;&gt;"",J59&lt;&gt;""),Prototype_input!$C$66,"")</f>
        <v/>
      </c>
      <c r="N59" s="21" t="str">
        <f>IF(AND(Prototype_input!$C$68&lt;&gt;"",J59&lt;&gt;""),Prototype_input!$C$70,"")</f>
        <v/>
      </c>
      <c r="O59" s="21" t="str">
        <f>IF(N59&lt;&gt;"",_xlfn.XLOOKUP(Prototype_input!$E$22,'ITC Offerings Mapping'!$C$1:$C$1000,'ITC Offerings Mapping'!$B$1:$B$1000),"")</f>
        <v/>
      </c>
      <c r="Q59" s="21" t="str">
        <f t="array" ref="Q59">IF(Prototype_input!$C$6="Federal or Tribal Government",IF(O59&lt;&gt;"", INDEX('Scope Scoring'!$C$2:$BX$50, MATCH(O59, 'Scope Scoring'!$B$2:$B$50, 0), MATCH(B59, 'Scope Scoring'!$C$1:$BX$1, 0)),""),"")</f>
        <v/>
      </c>
      <c r="R59" s="21" t="str">
        <f t="shared" si="13"/>
        <v/>
      </c>
      <c r="S59" s="21" t="str">
        <f t="shared" si="14"/>
        <v/>
      </c>
      <c r="T59" s="21" t="str">
        <f t="shared" si="15"/>
        <v/>
      </c>
      <c r="U59" s="21" t="str">
        <f t="shared" ca="1" si="16"/>
        <v/>
      </c>
      <c r="W59" s="21" t="str">
        <f t="array" ref="W59">IF(Prototype_input!$C$6="Federal or Tribal Government",IF(O59&lt;&gt;"", INDEX('Summary - Level of Assistance -'!$C$2:$AV$7, MATCH(Prototype_input!$C$34, 'Summary - Level of Assistance -'!$B$2:$B$7, 0), MATCH(B59, 'Summary - Level of Assistance -'!$C$1:$AV$1, 0)),""),"")</f>
        <v/>
      </c>
      <c r="X59" s="21" t="str">
        <f t="shared" si="17"/>
        <v/>
      </c>
      <c r="Y59" s="21" t="str">
        <f t="shared" si="18"/>
        <v/>
      </c>
      <c r="AA59" s="21" t="str">
        <f t="array" ref="AA59">IF(Prototype_input!$C$6="Federal or Tribal Government",IF(O59&lt;&gt;"", INDEX('Summary - Objective - Tradeoff'!$C$2:$AV$4, MATCH(Prototype_input!$C$38, 'Summary - Objective - Tradeoff'!$B$2:$B$4, 0), MATCH(B59, 'Summary - Objective - Tradeoff'!$C$1:$AV$1, 0)),""),"")</f>
        <v/>
      </c>
      <c r="AB59" s="21" t="str">
        <f t="shared" si="19"/>
        <v/>
      </c>
      <c r="AC59" s="21" t="str">
        <f t="shared" si="20"/>
        <v/>
      </c>
      <c r="AE59" s="21" t="str">
        <f t="array" ref="AE59">IF(Prototype_input!$C$6="Federal or Tribal Government",IF(O59&lt;&gt;"", INDEX('Summary- PoP - Tradeoff'!$C$2:$AV$5, MATCH(Prototype_input!$C$46, 'Summary- PoP - Tradeoff'!$B$2:$B$5, 0), MATCH(B59, 'Summary- PoP - Tradeoff'!$C$1:$AV$1, 0)),""),"")</f>
        <v/>
      </c>
      <c r="AF59" s="21" t="str">
        <f t="shared" si="21"/>
        <v/>
      </c>
      <c r="AG59" s="21" t="str">
        <f t="shared" si="22"/>
        <v/>
      </c>
      <c r="AI59" s="21" t="str">
        <f t="array" ref="AI59">IF(Prototype_input!$C$6="Federal or Tribal Government",IF(O59&lt;&gt;"", INDEX('Summary - EDV - Tradeoff'!$C$2:$AV$4, MATCH(Prototype_input!$C$54, 'Summary - EDV - Tradeoff'!$B$2:$B$4, 0), MATCH(B59, 'Summary - EDV - Tradeoff'!$C$1:$AV$1, 0)),""),"")</f>
        <v/>
      </c>
      <c r="AJ59" s="21" t="str">
        <f t="shared" si="23"/>
        <v/>
      </c>
      <c r="AK59" s="21" t="str">
        <f t="shared" si="24"/>
        <v/>
      </c>
      <c r="AL59" s="21" t="str">
        <f t="shared" ca="1" si="25"/>
        <v/>
      </c>
    </row>
    <row r="60" spans="2:38" ht="12.75" x14ac:dyDescent="0.2">
      <c r="B60" s="21" t="str">
        <f ca="1">IFERROR(__xludf.DUMMYFUNCTION("IFNA(
  IF(
    Prototype_input!C64 = ""Federal or Tribal Government"",
    IF(
      AND(
        Prototype_input!E78 &lt;&gt; """",
        Prototype_input!D78 &lt;&gt; """",
        Prototype_input!D78 &lt;&gt; ""Please input"",
        Prototype_input!E78 &lt;&gt; ""Please i"&amp;"nput""
      ),
      TRANSPOSE(
        FILTER(
          'ITC Offerings Mapping'!$D$1:$BY$1,
          (INDEX('ITC Offerings Mapping'!$D$2:$BY$1000, MATCH(Prototype_input!E77, 'ITC Offerings Mapping'!$C$2:$C$1000, 0), 0) = IF(A60 &gt;= 8, ""X"", ""X"")) +
"&amp;"          (IF(A60 &lt; 8, INDEX('ITC Offerings Mapping'!$D$2:$BY$1000, MATCH(Prototype_input!E77,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0" s="21" t="str">
        <f ca="1">IFERROR(__xludf.DUMMYFUNCTION("IFNA(
  IF(
    Prototype_input!C64 = ""State or Local Government"",
    IF(
      AND(
        Prototype_input!E78 &lt;&gt; """",
        Prototype_input!D78 &lt;&gt; """",
        Prototype_input!D78 &lt;&gt; ""Please input"",
        Prototype_input!E78 &lt;&gt; ""Please inpu"&amp;"t""
      ),
      TRANSPOSE(
        FILTER(
          'ITC Offerings Mapping'!$D$1:$BY$1,
          (
            IF(
              A60 &gt;= 8,
              INDEX('ITC Offerings Mapping'!$D$2:$BY$1000, MATCH(Prototype_input!E77, 'ITC Offerings Mapping'!$"&amp;"C$2:$C$1000, 0), 0) = ""X"",
              (INDEX('ITC Offerings Mapping'!$D$2:$BY$1000, MATCH(Prototype_input!E77, 'ITC Offerings Mapping'!$C$2:$C$1000, 0), 0) = ""X"") +
              (INDEX('ITC Offerings Mapping'!$D$2:$BY$1000, MATCH(Prototype_input!E"&amp;"77,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0" s="21" t="str">
        <f>IF(
  Prototype_input!$C$6 = "State or Local Government",
  IF(
    C60 &lt;&gt; "",
    IFERROR(
      INDEX(
        'Summary - Acquisition Need'!$C$2:$AD$4,
        MATCH(Prototype_input!$C$30, 'Summary - Acquisition Need'!$B$2:$B$4, 0),
        MATCH(C60, 'Summary - Acquisition Need'!$C$1:$AD$1, 0)
      ),
      ""
    ),
    ""
  ),
  IF(
    Prototype_input!$C$6 = "Federal or Tribal Government",
    IF(
      B60 &lt;&gt; "",
      IFERROR(
        INDEX(
          'Summary - Place of Performance'!$C$2:$AW$14,
          MATCH(Prototype_input!$C$30, 'Summary - Place of Performance'!$B$2:$B$14, 0),
          MATCH(B60, 'Summary - Place of Performance'!$C$1:$AW$1, 0)
        ),
        ""
      ),
      ""
    ),
    ""
  )
)</f>
        <v/>
      </c>
      <c r="E60" s="21" t="str">
        <f>IF(
  Prototype_input!$C$6 = "State or Local Government",
  IF(
    C60 &lt;&gt; "",
    IFERROR(
      INDEX(
        'Summary - Contract Type'!$C$2:$BX$6,
        MATCH(Prototype_input!$C$34, 'Summary - Contract Type'!$B$2:$B$6, 0),
        MATCH(C60, 'Summary - Contract Type'!$C$1:$BX$1, 0)
      ),
      ""
    ),
    ""
  ),
  IF(
    Prototype_input!$C$6 = "Federal or Tribal Government",
    IF(
      B60 &lt;&gt; "",
      IFERROR(
        INDEX(
          'Summary - Level of Assistance'!$C$2:$AW$7,
          MATCH(Prototype_input!$C$34, 'Summary - Level of Assistance'!$B$2:$B$7, 0),
          MATCH(B60, 'Summary - Level of Assistance'!$C$1:$AW$1, 0)
        ),
        ""
      ),
      ""
    ),
    ""
  )
)</f>
        <v/>
      </c>
      <c r="F60" s="21" t="str">
        <f>IF(
  Prototype_input!$C$6 = "State or Local Government",
  IF(
    C60 &lt;&gt; "",
    IFERROR(
      INDEX(
        'Summary - Socioeconomic'!$C$2:$BX$11,
        MATCH(Prototype_input!$C$38, 'Summary - Socioeconomic'!$B$2:$B$11, 0),
        MATCH(C60, 'Summary - Socioeconomic'!$C$1:$BX$1, 0)
      ),
      ""
    ),
    ""
  ),
  IF(
    Prototype_input!$C$6 = "Federal or Tribal Government",
    IF(
      B60 &lt;&gt; "",
      IFERROR(
        INDEX(
          'Summary - Objective'!$C$2:$AX$4,
          MATCH(Prototype_input!$C$38, 'Summary - Objective'!$B$2:$B$4, 0),
          MATCH(B60, 'Summary - Objective'!$C$1:$AX$1, 0)
        ),
        ""
      ),
      ""
    ),
    ""
  )
)</f>
        <v/>
      </c>
      <c r="G60" s="21" t="str">
        <f>IF(
  Prototype_input!$C$6 = "Federal or Tribal Government",
  IF(
    B60 &lt;&gt; "",
    IFERROR(
      INDEX(
        'Summary - Contract Type'!$C$2:$BX$6,
        MATCH(Prototype_input!$C$42, 'Summary - Contract Type'!$B$2:$B$6, 0),
        MATCH(B60, 'Summary - Contract Type'!$C$1:$BX$1, 0)
      ),
      ""
    ),
    ""
  ),
  ""
)</f>
        <v/>
      </c>
      <c r="H60" s="21" t="str">
        <f>IF(
  Prototype_input!$C$6 = "Federal or Tribal Government",
  IF(
    B60 &lt;&gt; "",
    IFERROR(
      INDEX(
        'Summary - Period of Performance'!$C$2:$AW$5,
        MATCH(Prototype_input!$C$46, 'Summary - Period of Performance'!$B$2:$B$5, 0),
        MATCH(B60, 'Summary - Period of Performance'!$C$1:$AW$1, 0)
      ),
      ""
    ),
    ""
  ),
  ""
)</f>
        <v/>
      </c>
      <c r="I60" s="21" t="str">
        <f>IF(
  Prototype_input!$C$6 = "Federal or Tribal Government",
  IF(
    B60 &lt;&gt; "",
    IFERROR(
      INDEX(
        'Summary - Socioeconomic'!$C$2:$BX$11,
        MATCH(Prototype_input!$C$50, 'Summary - Socioeconomic'!$B$2:$B$11, 0),
        MATCH(B60, 'Summary - Socioeconomic'!$C$1:$BX$1, 0)
      ),
      ""
    ),
    ""
  ),
  ""
)</f>
        <v/>
      </c>
      <c r="J60" s="21" t="str">
        <f>IF(
  Prototype_input!$C$6 = "Federal or Tribal Government",
  IF(
    B60 &lt;&gt; "",
    IFERROR(
      INDEX(
        'Summary - Estimated Dollar Valu'!$C$2:$AW$4,
        MATCH(Prototype_input!$C$54, 'Summary - Estimated Dollar Valu'!$B$2:$B$4, 0),
        MATCH(B60, 'Summary - Estimated Dollar Valu'!$C$1:$AW$1, 0)
      ),
      ""
    ),
    ""
  ),
  ""
)</f>
        <v/>
      </c>
      <c r="K60" s="21" t="str">
        <f>IF(AND(Prototype_input!$C$56&lt;&gt;"",J60&lt;&gt;""),Prototype_input!$C$58,"")</f>
        <v/>
      </c>
      <c r="L60" s="21" t="str">
        <f>IF(AND(Prototype_input!$C$60&lt;&gt;"",J60&lt;&gt;""),Prototype_input!$C$62,"")</f>
        <v/>
      </c>
      <c r="M60" s="21" t="str">
        <f>IF(AND(Prototype_input!$C$64&lt;&gt;"",J60&lt;&gt;""),Prototype_input!$C$66,"")</f>
        <v/>
      </c>
      <c r="N60" s="21" t="str">
        <f>IF(AND(Prototype_input!$C$68&lt;&gt;"",J60&lt;&gt;""),Prototype_input!$C$70,"")</f>
        <v/>
      </c>
      <c r="O60" s="21" t="str">
        <f>IF(N60&lt;&gt;"",_xlfn.XLOOKUP(Prototype_input!$E$22,'ITC Offerings Mapping'!$C$1:$C$1000,'ITC Offerings Mapping'!$B$1:$B$1000),"")</f>
        <v/>
      </c>
      <c r="Q60" s="21" t="str">
        <f t="array" ref="Q60">IF(Prototype_input!$C$6="Federal or Tribal Government",IF(O60&lt;&gt;"", INDEX('Scope Scoring'!$C$2:$BX$50, MATCH(O60, 'Scope Scoring'!$B$2:$B$50, 0), MATCH(B60, 'Scope Scoring'!$C$1:$BX$1, 0)),""),"")</f>
        <v/>
      </c>
      <c r="R60" s="21" t="str">
        <f t="shared" si="13"/>
        <v/>
      </c>
      <c r="S60" s="21" t="str">
        <f t="shared" si="14"/>
        <v/>
      </c>
      <c r="T60" s="21" t="str">
        <f t="shared" si="15"/>
        <v/>
      </c>
      <c r="U60" s="21" t="str">
        <f t="shared" ca="1" si="16"/>
        <v/>
      </c>
      <c r="W60" s="21" t="str">
        <f t="array" ref="W60">IF(Prototype_input!$C$6="Federal or Tribal Government",IF(O60&lt;&gt;"", INDEX('Summary - Level of Assistance -'!$C$2:$AV$7, MATCH(Prototype_input!$C$34, 'Summary - Level of Assistance -'!$B$2:$B$7, 0), MATCH(B60, 'Summary - Level of Assistance -'!$C$1:$AV$1, 0)),""),"")</f>
        <v/>
      </c>
      <c r="X60" s="21" t="str">
        <f t="shared" si="17"/>
        <v/>
      </c>
      <c r="Y60" s="21" t="str">
        <f t="shared" si="18"/>
        <v/>
      </c>
      <c r="AA60" s="21" t="str">
        <f t="array" ref="AA60">IF(Prototype_input!$C$6="Federal or Tribal Government",IF(O60&lt;&gt;"", INDEX('Summary - Objective - Tradeoff'!$C$2:$AV$4, MATCH(Prototype_input!$C$38, 'Summary - Objective - Tradeoff'!$B$2:$B$4, 0), MATCH(B60, 'Summary - Objective - Tradeoff'!$C$1:$AV$1, 0)),""),"")</f>
        <v/>
      </c>
      <c r="AB60" s="21" t="str">
        <f t="shared" si="19"/>
        <v/>
      </c>
      <c r="AC60" s="21" t="str">
        <f t="shared" si="20"/>
        <v/>
      </c>
      <c r="AE60" s="21" t="str">
        <f t="array" ref="AE60">IF(Prototype_input!$C$6="Federal or Tribal Government",IF(O60&lt;&gt;"", INDEX('Summary- PoP - Tradeoff'!$C$2:$AV$5, MATCH(Prototype_input!$C$46, 'Summary- PoP - Tradeoff'!$B$2:$B$5, 0), MATCH(B60, 'Summary- PoP - Tradeoff'!$C$1:$AV$1, 0)),""),"")</f>
        <v/>
      </c>
      <c r="AF60" s="21" t="str">
        <f t="shared" si="21"/>
        <v/>
      </c>
      <c r="AG60" s="21" t="str">
        <f t="shared" si="22"/>
        <v/>
      </c>
      <c r="AI60" s="21" t="str">
        <f t="array" ref="AI60">IF(Prototype_input!$C$6="Federal or Tribal Government",IF(O60&lt;&gt;"", INDEX('Summary - EDV - Tradeoff'!$C$2:$AV$4, MATCH(Prototype_input!$C$54, 'Summary - EDV - Tradeoff'!$B$2:$B$4, 0), MATCH(B60, 'Summary - EDV - Tradeoff'!$C$1:$AV$1, 0)),""),"")</f>
        <v/>
      </c>
      <c r="AJ60" s="21" t="str">
        <f t="shared" si="23"/>
        <v/>
      </c>
      <c r="AK60" s="21" t="str">
        <f t="shared" si="24"/>
        <v/>
      </c>
      <c r="AL60" s="21" t="str">
        <f t="shared" ca="1" si="25"/>
        <v/>
      </c>
    </row>
    <row r="61" spans="2:38" ht="12.75" x14ac:dyDescent="0.2">
      <c r="B61" s="21" t="str">
        <f ca="1">IFERROR(__xludf.DUMMYFUNCTION("IFNA(
  IF(
    Prototype_input!C65 = ""Federal or Tribal Government"",
    IF(
      AND(
        Prototype_input!E79 &lt;&gt; """",
        Prototype_input!D79 &lt;&gt; """",
        Prototype_input!D79 &lt;&gt; ""Please input"",
        Prototype_input!E79 &lt;&gt; ""Please i"&amp;"nput""
      ),
      TRANSPOSE(
        FILTER(
          'ITC Offerings Mapping'!$D$1:$BY$1,
          (INDEX('ITC Offerings Mapping'!$D$2:$BY$1000, MATCH(Prototype_input!E78, 'ITC Offerings Mapping'!$C$2:$C$1000, 0), 0) = IF(A61 &gt;= 8, ""X"", ""X"")) +
"&amp;"          (IF(A61 &lt; 8, INDEX('ITC Offerings Mapping'!$D$2:$BY$1000, MATCH(Prototype_input!E78,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1" s="21" t="str">
        <f ca="1">IFERROR(__xludf.DUMMYFUNCTION("IFNA(
  IF(
    Prototype_input!C65 = ""State or Local Government"",
    IF(
      AND(
        Prototype_input!E79 &lt;&gt; """",
        Prototype_input!D79 &lt;&gt; """",
        Prototype_input!D79 &lt;&gt; ""Please input"",
        Prototype_input!E79 &lt;&gt; ""Please inpu"&amp;"t""
      ),
      TRANSPOSE(
        FILTER(
          'ITC Offerings Mapping'!$D$1:$BY$1,
          (
            IF(
              A61 &gt;= 8,
              INDEX('ITC Offerings Mapping'!$D$2:$BY$1000, MATCH(Prototype_input!E78, 'ITC Offerings Mapping'!$"&amp;"C$2:$C$1000, 0), 0) = ""X"",
              (INDEX('ITC Offerings Mapping'!$D$2:$BY$1000, MATCH(Prototype_input!E78, 'ITC Offerings Mapping'!$C$2:$C$1000, 0), 0) = ""X"") +
              (INDEX('ITC Offerings Mapping'!$D$2:$BY$1000, MATCH(Prototype_input!E"&amp;"78,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1" s="21" t="str">
        <f>IF(
  Prototype_input!$C$6 = "State or Local Government",
  IF(
    C61 &lt;&gt; "",
    IFERROR(
      INDEX(
        'Summary - Acquisition Need'!$C$2:$AD$4,
        MATCH(Prototype_input!$C$30, 'Summary - Acquisition Need'!$B$2:$B$4, 0),
        MATCH(C61, 'Summary - Acquisition Need'!$C$1:$AD$1, 0)
      ),
      ""
    ),
    ""
  ),
  IF(
    Prototype_input!$C$6 = "Federal or Tribal Government",
    IF(
      B61 &lt;&gt; "",
      IFERROR(
        INDEX(
          'Summary - Place of Performance'!$C$2:$AW$14,
          MATCH(Prototype_input!$C$30, 'Summary - Place of Performance'!$B$2:$B$14, 0),
          MATCH(B61, 'Summary - Place of Performance'!$C$1:$AW$1, 0)
        ),
        ""
      ),
      ""
    ),
    ""
  )
)</f>
        <v/>
      </c>
      <c r="E61" s="21" t="str">
        <f>IF(
  Prototype_input!$C$6 = "State or Local Government",
  IF(
    C61 &lt;&gt; "",
    IFERROR(
      INDEX(
        'Summary - Contract Type'!$C$2:$BX$6,
        MATCH(Prototype_input!$C$34, 'Summary - Contract Type'!$B$2:$B$6, 0),
        MATCH(C61, 'Summary - Contract Type'!$C$1:$BX$1, 0)
      ),
      ""
    ),
    ""
  ),
  IF(
    Prototype_input!$C$6 = "Federal or Tribal Government",
    IF(
      B61 &lt;&gt; "",
      IFERROR(
        INDEX(
          'Summary - Level of Assistance'!$C$2:$AW$7,
          MATCH(Prototype_input!$C$34, 'Summary - Level of Assistance'!$B$2:$B$7, 0),
          MATCH(B61, 'Summary - Level of Assistance'!$C$1:$AW$1, 0)
        ),
        ""
      ),
      ""
    ),
    ""
  )
)</f>
        <v/>
      </c>
      <c r="F61" s="21" t="str">
        <f>IF(
  Prototype_input!$C$6 = "State or Local Government",
  IF(
    C61 &lt;&gt; "",
    IFERROR(
      INDEX(
        'Summary - Socioeconomic'!$C$2:$BX$11,
        MATCH(Prototype_input!$C$38, 'Summary - Socioeconomic'!$B$2:$B$11, 0),
        MATCH(C61, 'Summary - Socioeconomic'!$C$1:$BX$1, 0)
      ),
      ""
    ),
    ""
  ),
  IF(
    Prototype_input!$C$6 = "Federal or Tribal Government",
    IF(
      B61 &lt;&gt; "",
      IFERROR(
        INDEX(
          'Summary - Objective'!$C$2:$AX$4,
          MATCH(Prototype_input!$C$38, 'Summary - Objective'!$B$2:$B$4, 0),
          MATCH(B61, 'Summary - Objective'!$C$1:$AX$1, 0)
        ),
        ""
      ),
      ""
    ),
    ""
  )
)</f>
        <v/>
      </c>
      <c r="G61" s="21" t="str">
        <f>IF(
  Prototype_input!$C$6 = "Federal or Tribal Government",
  IF(
    B61 &lt;&gt; "",
    IFERROR(
      INDEX(
        'Summary - Contract Type'!$C$2:$BX$6,
        MATCH(Prototype_input!$C$42, 'Summary - Contract Type'!$B$2:$B$6, 0),
        MATCH(B61, 'Summary - Contract Type'!$C$1:$BX$1, 0)
      ),
      ""
    ),
    ""
  ),
  ""
)</f>
        <v/>
      </c>
      <c r="H61" s="21" t="str">
        <f>IF(
  Prototype_input!$C$6 = "Federal or Tribal Government",
  IF(
    B61 &lt;&gt; "",
    IFERROR(
      INDEX(
        'Summary - Period of Performance'!$C$2:$AW$5,
        MATCH(Prototype_input!$C$46, 'Summary - Period of Performance'!$B$2:$B$5, 0),
        MATCH(B61, 'Summary - Period of Performance'!$C$1:$AW$1, 0)
      ),
      ""
    ),
    ""
  ),
  ""
)</f>
        <v/>
      </c>
      <c r="I61" s="21" t="str">
        <f>IF(
  Prototype_input!$C$6 = "Federal or Tribal Government",
  IF(
    B61 &lt;&gt; "",
    IFERROR(
      INDEX(
        'Summary - Socioeconomic'!$C$2:$BX$11,
        MATCH(Prototype_input!$C$50, 'Summary - Socioeconomic'!$B$2:$B$11, 0),
        MATCH(B61, 'Summary - Socioeconomic'!$C$1:$BX$1, 0)
      ),
      ""
    ),
    ""
  ),
  ""
)</f>
        <v/>
      </c>
      <c r="J61" s="21" t="str">
        <f>IF(
  Prototype_input!$C$6 = "Federal or Tribal Government",
  IF(
    B61 &lt;&gt; "",
    IFERROR(
      INDEX(
        'Summary - Estimated Dollar Valu'!$C$2:$AW$4,
        MATCH(Prototype_input!$C$54, 'Summary - Estimated Dollar Valu'!$B$2:$B$4, 0),
        MATCH(B61, 'Summary - Estimated Dollar Valu'!$C$1:$AW$1, 0)
      ),
      ""
    ),
    ""
  ),
  ""
)</f>
        <v/>
      </c>
      <c r="K61" s="21" t="str">
        <f>IF(AND(Prototype_input!$C$56&lt;&gt;"",J61&lt;&gt;""),Prototype_input!$C$58,"")</f>
        <v/>
      </c>
      <c r="L61" s="21" t="str">
        <f>IF(AND(Prototype_input!$C$60&lt;&gt;"",J61&lt;&gt;""),Prototype_input!$C$62,"")</f>
        <v/>
      </c>
      <c r="M61" s="21" t="str">
        <f>IF(AND(Prototype_input!$C$64&lt;&gt;"",J61&lt;&gt;""),Prototype_input!$C$66,"")</f>
        <v/>
      </c>
      <c r="N61" s="21" t="str">
        <f>IF(AND(Prototype_input!$C$68&lt;&gt;"",J61&lt;&gt;""),Prototype_input!$C$70,"")</f>
        <v/>
      </c>
      <c r="O61" s="21" t="str">
        <f>IF(N61&lt;&gt;"",_xlfn.XLOOKUP(Prototype_input!$E$22,'ITC Offerings Mapping'!$C$1:$C$1000,'ITC Offerings Mapping'!$B$1:$B$1000),"")</f>
        <v/>
      </c>
      <c r="Q61" s="21" t="str">
        <f t="array" ref="Q61">IF(Prototype_input!$C$6="Federal or Tribal Government",IF(O61&lt;&gt;"", INDEX('Scope Scoring'!$C$2:$BX$50, MATCH(O61, 'Scope Scoring'!$B$2:$B$50, 0), MATCH(B61, 'Scope Scoring'!$C$1:$BX$1, 0)),""),"")</f>
        <v/>
      </c>
      <c r="R61" s="21" t="str">
        <f t="shared" si="13"/>
        <v/>
      </c>
      <c r="S61" s="21" t="str">
        <f t="shared" si="14"/>
        <v/>
      </c>
      <c r="T61" s="21" t="str">
        <f t="shared" si="15"/>
        <v/>
      </c>
      <c r="U61" s="21" t="str">
        <f t="shared" ca="1" si="16"/>
        <v/>
      </c>
      <c r="W61" s="21" t="str">
        <f t="array" ref="W61">IF(Prototype_input!$C$6="Federal or Tribal Government",IF(O61&lt;&gt;"", INDEX('Summary - Level of Assistance -'!$C$2:$AV$7, MATCH(Prototype_input!$C$34, 'Summary - Level of Assistance -'!$B$2:$B$7, 0), MATCH(B61, 'Summary - Level of Assistance -'!$C$1:$AV$1, 0)),""),"")</f>
        <v/>
      </c>
      <c r="X61" s="21" t="str">
        <f t="shared" si="17"/>
        <v/>
      </c>
      <c r="Y61" s="21" t="str">
        <f t="shared" si="18"/>
        <v/>
      </c>
      <c r="AA61" s="21" t="str">
        <f t="array" ref="AA61">IF(Prototype_input!$C$6="Federal or Tribal Government",IF(O61&lt;&gt;"", INDEX('Summary - Objective - Tradeoff'!$C$2:$AV$4, MATCH(Prototype_input!$C$38, 'Summary - Objective - Tradeoff'!$B$2:$B$4, 0), MATCH(B61, 'Summary - Objective - Tradeoff'!$C$1:$AV$1, 0)),""),"")</f>
        <v/>
      </c>
      <c r="AB61" s="21" t="str">
        <f t="shared" si="19"/>
        <v/>
      </c>
      <c r="AC61" s="21" t="str">
        <f t="shared" si="20"/>
        <v/>
      </c>
      <c r="AE61" s="21" t="str">
        <f t="array" ref="AE61">IF(Prototype_input!$C$6="Federal or Tribal Government",IF(O61&lt;&gt;"", INDEX('Summary- PoP - Tradeoff'!$C$2:$AV$5, MATCH(Prototype_input!$C$46, 'Summary- PoP - Tradeoff'!$B$2:$B$5, 0), MATCH(B61, 'Summary- PoP - Tradeoff'!$C$1:$AV$1, 0)),""),"")</f>
        <v/>
      </c>
      <c r="AF61" s="21" t="str">
        <f t="shared" si="21"/>
        <v/>
      </c>
      <c r="AG61" s="21" t="str">
        <f t="shared" si="22"/>
        <v/>
      </c>
      <c r="AI61" s="21" t="str">
        <f t="array" ref="AI61">IF(Prototype_input!$C$6="Federal or Tribal Government",IF(O61&lt;&gt;"", INDEX('Summary - EDV - Tradeoff'!$C$2:$AV$4, MATCH(Prototype_input!$C$54, 'Summary - EDV - Tradeoff'!$B$2:$B$4, 0), MATCH(B61, 'Summary - EDV - Tradeoff'!$C$1:$AV$1, 0)),""),"")</f>
        <v/>
      </c>
      <c r="AJ61" s="21" t="str">
        <f t="shared" si="23"/>
        <v/>
      </c>
      <c r="AK61" s="21" t="str">
        <f t="shared" si="24"/>
        <v/>
      </c>
      <c r="AL61" s="21" t="str">
        <f t="shared" ca="1" si="25"/>
        <v/>
      </c>
    </row>
    <row r="62" spans="2:38" ht="12.75" x14ac:dyDescent="0.2">
      <c r="B62" s="21" t="str">
        <f ca="1">IFERROR(__xludf.DUMMYFUNCTION("IFNA(
  IF(
    Prototype_input!C66 = ""Federal or Tribal Government"",
    IF(
      AND(
        Prototype_input!E80 &lt;&gt; """",
        Prototype_input!D80 &lt;&gt; """",
        Prototype_input!D80 &lt;&gt; ""Please input"",
        Prototype_input!E80 &lt;&gt; ""Please i"&amp;"nput""
      ),
      TRANSPOSE(
        FILTER(
          'ITC Offerings Mapping'!$D$1:$BY$1,
          (INDEX('ITC Offerings Mapping'!$D$2:$BY$1000, MATCH(Prototype_input!E79, 'ITC Offerings Mapping'!$C$2:$C$1000, 0), 0) = IF(A62 &gt;= 8, ""X"", ""X"")) +
"&amp;"          (IF(A62 &lt; 8, INDEX('ITC Offerings Mapping'!$D$2:$BY$1000, MATCH(Prototype_input!E79,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2" s="21" t="str">
        <f ca="1">IFERROR(__xludf.DUMMYFUNCTION("IFNA(
  IF(
    Prototype_input!C66 = ""State or Local Government"",
    IF(
      AND(
        Prototype_input!E80 &lt;&gt; """",
        Prototype_input!D80 &lt;&gt; """",
        Prototype_input!D80 &lt;&gt; ""Please input"",
        Prototype_input!E80 &lt;&gt; ""Please inpu"&amp;"t""
      ),
      TRANSPOSE(
        FILTER(
          'ITC Offerings Mapping'!$D$1:$BY$1,
          (
            IF(
              A62 &gt;= 8,
              INDEX('ITC Offerings Mapping'!$D$2:$BY$1000, MATCH(Prototype_input!E79, 'ITC Offerings Mapping'!$"&amp;"C$2:$C$1000, 0), 0) = ""X"",
              (INDEX('ITC Offerings Mapping'!$D$2:$BY$1000, MATCH(Prototype_input!E79, 'ITC Offerings Mapping'!$C$2:$C$1000, 0), 0) = ""X"") +
              (INDEX('ITC Offerings Mapping'!$D$2:$BY$1000, MATCH(Prototype_input!E"&amp;"79,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2" s="21" t="str">
        <f>IF(
  Prototype_input!$C$6 = "State or Local Government",
  IF(
    C62 &lt;&gt; "",
    IFERROR(
      INDEX(
        'Summary - Acquisition Need'!$C$2:$AD$4,
        MATCH(Prototype_input!$C$30, 'Summary - Acquisition Need'!$B$2:$B$4, 0),
        MATCH(C62, 'Summary - Acquisition Need'!$C$1:$AD$1, 0)
      ),
      ""
    ),
    ""
  ),
  IF(
    Prototype_input!$C$6 = "Federal or Tribal Government",
    IF(
      B62 &lt;&gt; "",
      IFERROR(
        INDEX(
          'Summary - Place of Performance'!$C$2:$AW$14,
          MATCH(Prototype_input!$C$30, 'Summary - Place of Performance'!$B$2:$B$14, 0),
          MATCH(B62, 'Summary - Place of Performance'!$C$1:$AW$1, 0)
        ),
        ""
      ),
      ""
    ),
    ""
  )
)</f>
        <v/>
      </c>
      <c r="E62" s="21" t="str">
        <f>IF(
  Prototype_input!$C$6 = "State or Local Government",
  IF(
    C62 &lt;&gt; "",
    IFERROR(
      INDEX(
        'Summary - Contract Type'!$C$2:$BX$6,
        MATCH(Prototype_input!$C$34, 'Summary - Contract Type'!$B$2:$B$6, 0),
        MATCH(C62, 'Summary - Contract Type'!$C$1:$BX$1, 0)
      ),
      ""
    ),
    ""
  ),
  IF(
    Prototype_input!$C$6 = "Federal or Tribal Government",
    IF(
      B62 &lt;&gt; "",
      IFERROR(
        INDEX(
          'Summary - Level of Assistance'!$C$2:$AW$7,
          MATCH(Prototype_input!$C$34, 'Summary - Level of Assistance'!$B$2:$B$7, 0),
          MATCH(B62, 'Summary - Level of Assistance'!$C$1:$AW$1, 0)
        ),
        ""
      ),
      ""
    ),
    ""
  )
)</f>
        <v/>
      </c>
      <c r="F62" s="21" t="str">
        <f>IF(
  Prototype_input!$C$6 = "State or Local Government",
  IF(
    C62 &lt;&gt; "",
    IFERROR(
      INDEX(
        'Summary - Socioeconomic'!$C$2:$BX$11,
        MATCH(Prototype_input!$C$38, 'Summary - Socioeconomic'!$B$2:$B$11, 0),
        MATCH(C62, 'Summary - Socioeconomic'!$C$1:$BX$1, 0)
      ),
      ""
    ),
    ""
  ),
  IF(
    Prototype_input!$C$6 = "Federal or Tribal Government",
    IF(
      B62 &lt;&gt; "",
      IFERROR(
        INDEX(
          'Summary - Objective'!$C$2:$AX$4,
          MATCH(Prototype_input!$C$38, 'Summary - Objective'!$B$2:$B$4, 0),
          MATCH(B62, 'Summary - Objective'!$C$1:$AX$1, 0)
        ),
        ""
      ),
      ""
    ),
    ""
  )
)</f>
        <v/>
      </c>
      <c r="G62" s="21" t="str">
        <f>IF(
  Prototype_input!$C$6 = "Federal or Tribal Government",
  IF(
    B62 &lt;&gt; "",
    IFERROR(
      INDEX(
        'Summary - Contract Type'!$C$2:$BX$6,
        MATCH(Prototype_input!$C$42, 'Summary - Contract Type'!$B$2:$B$6, 0),
        MATCH(B62, 'Summary - Contract Type'!$C$1:$BX$1, 0)
      ),
      ""
    ),
    ""
  ),
  ""
)</f>
        <v/>
      </c>
      <c r="H62" s="21" t="str">
        <f>IF(
  Prototype_input!$C$6 = "Federal or Tribal Government",
  IF(
    B62 &lt;&gt; "",
    IFERROR(
      INDEX(
        'Summary - Period of Performance'!$C$2:$AW$5,
        MATCH(Prototype_input!$C$46, 'Summary - Period of Performance'!$B$2:$B$5, 0),
        MATCH(B62, 'Summary - Period of Performance'!$C$1:$AW$1, 0)
      ),
      ""
    ),
    ""
  ),
  ""
)</f>
        <v/>
      </c>
      <c r="I62" s="21" t="str">
        <f>IF(
  Prototype_input!$C$6 = "Federal or Tribal Government",
  IF(
    B62 &lt;&gt; "",
    IFERROR(
      INDEX(
        'Summary - Socioeconomic'!$C$2:$BX$11,
        MATCH(Prototype_input!$C$50, 'Summary - Socioeconomic'!$B$2:$B$11, 0),
        MATCH(B62, 'Summary - Socioeconomic'!$C$1:$BX$1, 0)
      ),
      ""
    ),
    ""
  ),
  ""
)</f>
        <v/>
      </c>
      <c r="J62" s="21" t="str">
        <f>IF(
  Prototype_input!$C$6 = "Federal or Tribal Government",
  IF(
    B62 &lt;&gt; "",
    IFERROR(
      INDEX(
        'Summary - Estimated Dollar Valu'!$C$2:$AW$4,
        MATCH(Prototype_input!$C$54, 'Summary - Estimated Dollar Valu'!$B$2:$B$4, 0),
        MATCH(B62, 'Summary - Estimated Dollar Valu'!$C$1:$AW$1, 0)
      ),
      ""
    ),
    ""
  ),
  ""
)</f>
        <v/>
      </c>
      <c r="K62" s="21" t="str">
        <f>IF(AND(Prototype_input!$C$56&lt;&gt;"",J62&lt;&gt;""),Prototype_input!$C$58,"")</f>
        <v/>
      </c>
      <c r="L62" s="21" t="str">
        <f>IF(AND(Prototype_input!$C$60&lt;&gt;"",J62&lt;&gt;""),Prototype_input!$C$62,"")</f>
        <v/>
      </c>
      <c r="M62" s="21" t="str">
        <f>IF(AND(Prototype_input!$C$64&lt;&gt;"",J62&lt;&gt;""),Prototype_input!$C$66,"")</f>
        <v/>
      </c>
      <c r="N62" s="21" t="str">
        <f>IF(AND(Prototype_input!$C$68&lt;&gt;"",J62&lt;&gt;""),Prototype_input!$C$70,"")</f>
        <v/>
      </c>
      <c r="O62" s="21" t="str">
        <f>IF(N62&lt;&gt;"",_xlfn.XLOOKUP(Prototype_input!$E$22,'ITC Offerings Mapping'!$C$1:$C$1000,'ITC Offerings Mapping'!$B$1:$B$1000),"")</f>
        <v/>
      </c>
      <c r="Q62" s="21" t="str">
        <f t="array" ref="Q62">IF(Prototype_input!$C$6="Federal or Tribal Government",IF(O62&lt;&gt;"", INDEX('Scope Scoring'!$C$2:$BX$50, MATCH(O62, 'Scope Scoring'!$B$2:$B$50, 0), MATCH(B62, 'Scope Scoring'!$C$1:$BX$1, 0)),""),"")</f>
        <v/>
      </c>
      <c r="R62" s="21" t="str">
        <f t="shared" si="13"/>
        <v/>
      </c>
      <c r="S62" s="21" t="str">
        <f t="shared" si="14"/>
        <v/>
      </c>
      <c r="T62" s="21" t="str">
        <f t="shared" si="15"/>
        <v/>
      </c>
      <c r="U62" s="21" t="str">
        <f t="shared" ca="1" si="16"/>
        <v/>
      </c>
      <c r="W62" s="21" t="str">
        <f t="array" ref="W62">IF(Prototype_input!$C$6="Federal or Tribal Government",IF(O62&lt;&gt;"", INDEX('Summary - Level of Assistance -'!$C$2:$AV$7, MATCH(Prototype_input!$C$34, 'Summary - Level of Assistance -'!$B$2:$B$7, 0), MATCH(B62, 'Summary - Level of Assistance -'!$C$1:$AV$1, 0)),""),"")</f>
        <v/>
      </c>
      <c r="X62" s="21" t="str">
        <f t="shared" si="17"/>
        <v/>
      </c>
      <c r="Y62" s="21" t="str">
        <f t="shared" si="18"/>
        <v/>
      </c>
      <c r="AA62" s="21" t="str">
        <f t="array" ref="AA62">IF(Prototype_input!$C$6="Federal or Tribal Government",IF(O62&lt;&gt;"", INDEX('Summary - Objective - Tradeoff'!$C$2:$AV$4, MATCH(Prototype_input!$C$38, 'Summary - Objective - Tradeoff'!$B$2:$B$4, 0), MATCH(B62, 'Summary - Objective - Tradeoff'!$C$1:$AV$1, 0)),""),"")</f>
        <v/>
      </c>
      <c r="AB62" s="21" t="str">
        <f t="shared" si="19"/>
        <v/>
      </c>
      <c r="AC62" s="21" t="str">
        <f t="shared" si="20"/>
        <v/>
      </c>
      <c r="AE62" s="21" t="str">
        <f t="array" ref="AE62">IF(Prototype_input!$C$6="Federal or Tribal Government",IF(O62&lt;&gt;"", INDEX('Summary- PoP - Tradeoff'!$C$2:$AV$5, MATCH(Prototype_input!$C$46, 'Summary- PoP - Tradeoff'!$B$2:$B$5, 0), MATCH(B62, 'Summary- PoP - Tradeoff'!$C$1:$AV$1, 0)),""),"")</f>
        <v/>
      </c>
      <c r="AF62" s="21" t="str">
        <f t="shared" si="21"/>
        <v/>
      </c>
      <c r="AG62" s="21" t="str">
        <f t="shared" si="22"/>
        <v/>
      </c>
      <c r="AI62" s="21" t="str">
        <f t="array" ref="AI62">IF(Prototype_input!$C$6="Federal or Tribal Government",IF(O62&lt;&gt;"", INDEX('Summary - EDV - Tradeoff'!$C$2:$AV$4, MATCH(Prototype_input!$C$54, 'Summary - EDV - Tradeoff'!$B$2:$B$4, 0), MATCH(B62, 'Summary - EDV - Tradeoff'!$C$1:$AV$1, 0)),""),"")</f>
        <v/>
      </c>
      <c r="AJ62" s="21" t="str">
        <f t="shared" si="23"/>
        <v/>
      </c>
      <c r="AK62" s="21" t="str">
        <f t="shared" si="24"/>
        <v/>
      </c>
      <c r="AL62" s="21" t="str">
        <f t="shared" ca="1" si="25"/>
        <v/>
      </c>
    </row>
    <row r="63" spans="2:38" ht="12.75" x14ac:dyDescent="0.2">
      <c r="B63" s="21" t="str">
        <f ca="1">IFERROR(__xludf.DUMMYFUNCTION("IFNA(
  IF(
    Prototype_input!C67 = ""Federal or Tribal Government"",
    IF(
      AND(
        Prototype_input!E81 &lt;&gt; """",
        Prototype_input!D81 &lt;&gt; """",
        Prototype_input!D81 &lt;&gt; ""Please input"",
        Prototype_input!E81 &lt;&gt; ""Please i"&amp;"nput""
      ),
      TRANSPOSE(
        FILTER(
          'ITC Offerings Mapping'!$D$1:$BY$1,
          (INDEX('ITC Offerings Mapping'!$D$2:$BY$1000, MATCH(Prototype_input!E80, 'ITC Offerings Mapping'!$C$2:$C$1000, 0), 0) = IF(A63 &gt;= 8, ""X"", ""X"")) +
"&amp;"          (IF(A63 &lt; 8, INDEX('ITC Offerings Mapping'!$D$2:$BY$1000, MATCH(Prototype_input!E80,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3" s="21" t="str">
        <f ca="1">IFERROR(__xludf.DUMMYFUNCTION("IFNA(
  IF(
    Prototype_input!C67 = ""State or Local Government"",
    IF(
      AND(
        Prototype_input!E81 &lt;&gt; """",
        Prototype_input!D81 &lt;&gt; """",
        Prototype_input!D81 &lt;&gt; ""Please input"",
        Prototype_input!E81 &lt;&gt; ""Please inpu"&amp;"t""
      ),
      TRANSPOSE(
        FILTER(
          'ITC Offerings Mapping'!$D$1:$BY$1,
          (
            IF(
              A63 &gt;= 8,
              INDEX('ITC Offerings Mapping'!$D$2:$BY$1000, MATCH(Prototype_input!E80, 'ITC Offerings Mapping'!$"&amp;"C$2:$C$1000, 0), 0) = ""X"",
              (INDEX('ITC Offerings Mapping'!$D$2:$BY$1000, MATCH(Prototype_input!E80, 'ITC Offerings Mapping'!$C$2:$C$1000, 0), 0) = ""X"") +
              (INDEX('ITC Offerings Mapping'!$D$2:$BY$1000, MATCH(Prototype_input!E"&amp;"80,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3" s="21" t="str">
        <f>IF(
  Prototype_input!$C$6 = "State or Local Government",
  IF(
    C63 &lt;&gt; "",
    IFERROR(
      INDEX(
        'Summary - Acquisition Need'!$C$2:$AD$4,
        MATCH(Prototype_input!$C$30, 'Summary - Acquisition Need'!$B$2:$B$4, 0),
        MATCH(C63, 'Summary - Acquisition Need'!$C$1:$AD$1, 0)
      ),
      ""
    ),
    ""
  ),
  IF(
    Prototype_input!$C$6 = "Federal or Tribal Government",
    IF(
      B63 &lt;&gt; "",
      IFERROR(
        INDEX(
          'Summary - Place of Performance'!$C$2:$AW$14,
          MATCH(Prototype_input!$C$30, 'Summary - Place of Performance'!$B$2:$B$14, 0),
          MATCH(B63, 'Summary - Place of Performance'!$C$1:$AW$1, 0)
        ),
        ""
      ),
      ""
    ),
    ""
  )
)</f>
        <v/>
      </c>
      <c r="E63" s="21" t="str">
        <f>IF(
  Prototype_input!$C$6 = "State or Local Government",
  IF(
    C63 &lt;&gt; "",
    IFERROR(
      INDEX(
        'Summary - Contract Type'!$C$2:$BX$6,
        MATCH(Prototype_input!$C$34, 'Summary - Contract Type'!$B$2:$B$6, 0),
        MATCH(C63, 'Summary - Contract Type'!$C$1:$BX$1, 0)
      ),
      ""
    ),
    ""
  ),
  IF(
    Prototype_input!$C$6 = "Federal or Tribal Government",
    IF(
      B63 &lt;&gt; "",
      IFERROR(
        INDEX(
          'Summary - Level of Assistance'!$C$2:$AW$7,
          MATCH(Prototype_input!$C$34, 'Summary - Level of Assistance'!$B$2:$B$7, 0),
          MATCH(B63, 'Summary - Level of Assistance'!$C$1:$AW$1, 0)
        ),
        ""
      ),
      ""
    ),
    ""
  )
)</f>
        <v/>
      </c>
      <c r="F63" s="21" t="str">
        <f>IF(
  Prototype_input!$C$6 = "State or Local Government",
  IF(
    C63 &lt;&gt; "",
    IFERROR(
      INDEX(
        'Summary - Socioeconomic'!$C$2:$BX$11,
        MATCH(Prototype_input!$C$38, 'Summary - Socioeconomic'!$B$2:$B$11, 0),
        MATCH(C63, 'Summary - Socioeconomic'!$C$1:$BX$1, 0)
      ),
      ""
    ),
    ""
  ),
  IF(
    Prototype_input!$C$6 = "Federal or Tribal Government",
    IF(
      B63 &lt;&gt; "",
      IFERROR(
        INDEX(
          'Summary - Objective'!$C$2:$AX$4,
          MATCH(Prototype_input!$C$38, 'Summary - Objective'!$B$2:$B$4, 0),
          MATCH(B63, 'Summary - Objective'!$C$1:$AX$1, 0)
        ),
        ""
      ),
      ""
    ),
    ""
  )
)</f>
        <v/>
      </c>
      <c r="G63" s="21" t="str">
        <f>IF(
  Prototype_input!$C$6 = "Federal or Tribal Government",
  IF(
    B63 &lt;&gt; "",
    IFERROR(
      INDEX(
        'Summary - Contract Type'!$C$2:$BX$6,
        MATCH(Prototype_input!$C$42, 'Summary - Contract Type'!$B$2:$B$6, 0),
        MATCH(B63, 'Summary - Contract Type'!$C$1:$BX$1, 0)
      ),
      ""
    ),
    ""
  ),
  ""
)</f>
        <v/>
      </c>
      <c r="H63" s="21" t="str">
        <f>IF(
  Prototype_input!$C$6 = "Federal or Tribal Government",
  IF(
    B63 &lt;&gt; "",
    IFERROR(
      INDEX(
        'Summary - Period of Performance'!$C$2:$AW$5,
        MATCH(Prototype_input!$C$46, 'Summary - Period of Performance'!$B$2:$B$5, 0),
        MATCH(B63, 'Summary - Period of Performance'!$C$1:$AW$1, 0)
      ),
      ""
    ),
    ""
  ),
  ""
)</f>
        <v/>
      </c>
      <c r="I63" s="21" t="str">
        <f>IF(
  Prototype_input!$C$6 = "Federal or Tribal Government",
  IF(
    B63 &lt;&gt; "",
    IFERROR(
      INDEX(
        'Summary - Socioeconomic'!$C$2:$BX$11,
        MATCH(Prototype_input!$C$50, 'Summary - Socioeconomic'!$B$2:$B$11, 0),
        MATCH(B63, 'Summary - Socioeconomic'!$C$1:$BX$1, 0)
      ),
      ""
    ),
    ""
  ),
  ""
)</f>
        <v/>
      </c>
      <c r="J63" s="21" t="str">
        <f>IF(
  Prototype_input!$C$6 = "Federal or Tribal Government",
  IF(
    B63 &lt;&gt; "",
    IFERROR(
      INDEX(
        'Summary - Estimated Dollar Valu'!$C$2:$AW$4,
        MATCH(Prototype_input!$C$54, 'Summary - Estimated Dollar Valu'!$B$2:$B$4, 0),
        MATCH(B63, 'Summary - Estimated Dollar Valu'!$C$1:$AW$1, 0)
      ),
      ""
    ),
    ""
  ),
  ""
)</f>
        <v/>
      </c>
      <c r="K63" s="21" t="str">
        <f>IF(AND(Prototype_input!$C$56&lt;&gt;"",J63&lt;&gt;""),Prototype_input!$C$58,"")</f>
        <v/>
      </c>
      <c r="L63" s="21" t="str">
        <f>IF(AND(Prototype_input!$C$60&lt;&gt;"",J63&lt;&gt;""),Prototype_input!$C$62,"")</f>
        <v/>
      </c>
      <c r="M63" s="21" t="str">
        <f>IF(AND(Prototype_input!$C$64&lt;&gt;"",J63&lt;&gt;""),Prototype_input!$C$66,"")</f>
        <v/>
      </c>
      <c r="N63" s="21" t="str">
        <f>IF(AND(Prototype_input!$C$68&lt;&gt;"",J63&lt;&gt;""),Prototype_input!$C$70,"")</f>
        <v/>
      </c>
      <c r="O63" s="21" t="str">
        <f>IF(N63&lt;&gt;"",_xlfn.XLOOKUP(Prototype_input!$E$22,'ITC Offerings Mapping'!$C$1:$C$1000,'ITC Offerings Mapping'!$B$1:$B$1000),"")</f>
        <v/>
      </c>
      <c r="Q63" s="21" t="str">
        <f t="array" ref="Q63">IF(Prototype_input!$C$6="Federal or Tribal Government",IF(O63&lt;&gt;"", INDEX('Scope Scoring'!$C$2:$BX$50, MATCH(O63, 'Scope Scoring'!$B$2:$B$50, 0), MATCH(B63, 'Scope Scoring'!$C$1:$BX$1, 0)),""),"")</f>
        <v/>
      </c>
      <c r="R63" s="21" t="str">
        <f t="shared" si="13"/>
        <v/>
      </c>
      <c r="S63" s="21" t="str">
        <f t="shared" si="14"/>
        <v/>
      </c>
      <c r="T63" s="21" t="str">
        <f t="shared" si="15"/>
        <v/>
      </c>
      <c r="U63" s="21" t="str">
        <f t="shared" ca="1" si="16"/>
        <v/>
      </c>
      <c r="W63" s="21" t="str">
        <f t="array" ref="W63">IF(Prototype_input!$C$6="Federal or Tribal Government",IF(O63&lt;&gt;"", INDEX('Summary - Level of Assistance -'!$C$2:$AV$7, MATCH(Prototype_input!$C$34, 'Summary - Level of Assistance -'!$B$2:$B$7, 0), MATCH(B63, 'Summary - Level of Assistance -'!$C$1:$AV$1, 0)),""),"")</f>
        <v/>
      </c>
      <c r="X63" s="21" t="str">
        <f t="shared" si="17"/>
        <v/>
      </c>
      <c r="Y63" s="21" t="str">
        <f t="shared" si="18"/>
        <v/>
      </c>
      <c r="AA63" s="21" t="str">
        <f t="array" ref="AA63">IF(Prototype_input!$C$6="Federal or Tribal Government",IF(O63&lt;&gt;"", INDEX('Summary - Objective - Tradeoff'!$C$2:$AV$4, MATCH(Prototype_input!$C$38, 'Summary - Objective - Tradeoff'!$B$2:$B$4, 0), MATCH(B63, 'Summary - Objective - Tradeoff'!$C$1:$AV$1, 0)),""),"")</f>
        <v/>
      </c>
      <c r="AB63" s="21" t="str">
        <f t="shared" si="19"/>
        <v/>
      </c>
      <c r="AC63" s="21" t="str">
        <f t="shared" si="20"/>
        <v/>
      </c>
      <c r="AE63" s="21" t="str">
        <f t="array" ref="AE63">IF(Prototype_input!$C$6="Federal or Tribal Government",IF(O63&lt;&gt;"", INDEX('Summary- PoP - Tradeoff'!$C$2:$AV$5, MATCH(Prototype_input!$C$46, 'Summary- PoP - Tradeoff'!$B$2:$B$5, 0), MATCH(B63, 'Summary- PoP - Tradeoff'!$C$1:$AV$1, 0)),""),"")</f>
        <v/>
      </c>
      <c r="AF63" s="21" t="str">
        <f t="shared" si="21"/>
        <v/>
      </c>
      <c r="AG63" s="21" t="str">
        <f t="shared" si="22"/>
        <v/>
      </c>
      <c r="AI63" s="21" t="str">
        <f t="array" ref="AI63">IF(Prototype_input!$C$6="Federal or Tribal Government",IF(O63&lt;&gt;"", INDEX('Summary - EDV - Tradeoff'!$C$2:$AV$4, MATCH(Prototype_input!$C$54, 'Summary - EDV - Tradeoff'!$B$2:$B$4, 0), MATCH(B63, 'Summary - EDV - Tradeoff'!$C$1:$AV$1, 0)),""),"")</f>
        <v/>
      </c>
      <c r="AJ63" s="21" t="str">
        <f t="shared" si="23"/>
        <v/>
      </c>
      <c r="AK63" s="21" t="str">
        <f t="shared" si="24"/>
        <v/>
      </c>
      <c r="AL63" s="21" t="str">
        <f t="shared" ca="1" si="25"/>
        <v/>
      </c>
    </row>
    <row r="64" spans="2:38" ht="12.75" x14ac:dyDescent="0.2">
      <c r="B64" s="21" t="str">
        <f ca="1">IFERROR(__xludf.DUMMYFUNCTION("IFNA(
  IF(
    Prototype_input!C68 = ""Federal or Tribal Government"",
    IF(
      AND(
        Prototype_input!E82 &lt;&gt; """",
        Prototype_input!D82 &lt;&gt; """",
        Prototype_input!D82 &lt;&gt; ""Please input"",
        Prototype_input!E82 &lt;&gt; ""Please i"&amp;"nput""
      ),
      TRANSPOSE(
        FILTER(
          'ITC Offerings Mapping'!$D$1:$BY$1,
          (INDEX('ITC Offerings Mapping'!$D$2:$BY$1000, MATCH(Prototype_input!E81, 'ITC Offerings Mapping'!$C$2:$C$1000, 0), 0) = IF(A64 &gt;= 8, ""X"", ""X"")) +
"&amp;"          (IF(A64 &lt; 8, INDEX('ITC Offerings Mapping'!$D$2:$BY$1000, MATCH(Prototype_input!E81,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4" s="21" t="str">
        <f ca="1">IFERROR(__xludf.DUMMYFUNCTION("IFNA(
  IF(
    Prototype_input!C68 = ""State or Local Government"",
    IF(
      AND(
        Prototype_input!E82 &lt;&gt; """",
        Prototype_input!D82 &lt;&gt; """",
        Prototype_input!D82 &lt;&gt; ""Please input"",
        Prototype_input!E82 &lt;&gt; ""Please inpu"&amp;"t""
      ),
      TRANSPOSE(
        FILTER(
          'ITC Offerings Mapping'!$D$1:$BY$1,
          (
            IF(
              A64 &gt;= 8,
              INDEX('ITC Offerings Mapping'!$D$2:$BY$1000, MATCH(Prototype_input!E81, 'ITC Offerings Mapping'!$"&amp;"C$2:$C$1000, 0), 0) = ""X"",
              (INDEX('ITC Offerings Mapping'!$D$2:$BY$1000, MATCH(Prototype_input!E81, 'ITC Offerings Mapping'!$C$2:$C$1000, 0), 0) = ""X"") +
              (INDEX('ITC Offerings Mapping'!$D$2:$BY$1000, MATCH(Prototype_input!E"&amp;"81,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4" s="21" t="str">
        <f>IF(
  Prototype_input!$C$6 = "State or Local Government",
  IF(
    C64 &lt;&gt; "",
    IFERROR(
      INDEX(
        'Summary - Acquisition Need'!$C$2:$AD$4,
        MATCH(Prototype_input!$C$30, 'Summary - Acquisition Need'!$B$2:$B$4, 0),
        MATCH(C64, 'Summary - Acquisition Need'!$C$1:$AD$1, 0)
      ),
      ""
    ),
    ""
  ),
  IF(
    Prototype_input!$C$6 = "Federal or Tribal Government",
    IF(
      B64 &lt;&gt; "",
      IFERROR(
        INDEX(
          'Summary - Place of Performance'!$C$2:$AW$14,
          MATCH(Prototype_input!$C$30, 'Summary - Place of Performance'!$B$2:$B$14, 0),
          MATCH(B64, 'Summary - Place of Performance'!$C$1:$AW$1, 0)
        ),
        ""
      ),
      ""
    ),
    ""
  )
)</f>
        <v/>
      </c>
      <c r="E64" s="21" t="str">
        <f>IF(
  Prototype_input!$C$6 = "State or Local Government",
  IF(
    C64 &lt;&gt; "",
    IFERROR(
      INDEX(
        'Summary - Contract Type'!$C$2:$BX$6,
        MATCH(Prototype_input!$C$34, 'Summary - Contract Type'!$B$2:$B$6, 0),
        MATCH(C64, 'Summary - Contract Type'!$C$1:$BX$1, 0)
      ),
      ""
    ),
    ""
  ),
  IF(
    Prototype_input!$C$6 = "Federal or Tribal Government",
    IF(
      B64 &lt;&gt; "",
      IFERROR(
        INDEX(
          'Summary - Level of Assistance'!$C$2:$AW$7,
          MATCH(Prototype_input!$C$34, 'Summary - Level of Assistance'!$B$2:$B$7, 0),
          MATCH(B64, 'Summary - Level of Assistance'!$C$1:$AW$1, 0)
        ),
        ""
      ),
      ""
    ),
    ""
  )
)</f>
        <v/>
      </c>
      <c r="F64" s="21" t="str">
        <f>IF(
  Prototype_input!$C$6 = "State or Local Government",
  IF(
    C64 &lt;&gt; "",
    IFERROR(
      INDEX(
        'Summary - Socioeconomic'!$C$2:$BX$11,
        MATCH(Prototype_input!$C$38, 'Summary - Socioeconomic'!$B$2:$B$11, 0),
        MATCH(C64, 'Summary - Socioeconomic'!$C$1:$BX$1, 0)
      ),
      ""
    ),
    ""
  ),
  IF(
    Prototype_input!$C$6 = "Federal or Tribal Government",
    IF(
      B64 &lt;&gt; "",
      IFERROR(
        INDEX(
          'Summary - Objective'!$C$2:$AX$4,
          MATCH(Prototype_input!$C$38, 'Summary - Objective'!$B$2:$B$4, 0),
          MATCH(B64, 'Summary - Objective'!$C$1:$AX$1, 0)
        ),
        ""
      ),
      ""
    ),
    ""
  )
)</f>
        <v/>
      </c>
      <c r="G64" s="21" t="str">
        <f>IF(
  Prototype_input!$C$6 = "Federal or Tribal Government",
  IF(
    B64 &lt;&gt; "",
    IFERROR(
      INDEX(
        'Summary - Contract Type'!$C$2:$BX$6,
        MATCH(Prototype_input!$C$42, 'Summary - Contract Type'!$B$2:$B$6, 0),
        MATCH(B64, 'Summary - Contract Type'!$C$1:$BX$1, 0)
      ),
      ""
    ),
    ""
  ),
  ""
)</f>
        <v/>
      </c>
      <c r="H64" s="21" t="str">
        <f>IF(
  Prototype_input!$C$6 = "Federal or Tribal Government",
  IF(
    B64 &lt;&gt; "",
    IFERROR(
      INDEX(
        'Summary - Period of Performance'!$C$2:$AW$5,
        MATCH(Prototype_input!$C$46, 'Summary - Period of Performance'!$B$2:$B$5, 0),
        MATCH(B64, 'Summary - Period of Performance'!$C$1:$AW$1, 0)
      ),
      ""
    ),
    ""
  ),
  ""
)</f>
        <v/>
      </c>
      <c r="I64" s="21" t="str">
        <f>IF(
  Prototype_input!$C$6 = "Federal or Tribal Government",
  IF(
    B64 &lt;&gt; "",
    IFERROR(
      INDEX(
        'Summary - Socioeconomic'!$C$2:$BX$11,
        MATCH(Prototype_input!$C$50, 'Summary - Socioeconomic'!$B$2:$B$11, 0),
        MATCH(B64, 'Summary - Socioeconomic'!$C$1:$BX$1, 0)
      ),
      ""
    ),
    ""
  ),
  ""
)</f>
        <v/>
      </c>
      <c r="J64" s="21" t="str">
        <f>IF(
  Prototype_input!$C$6 = "Federal or Tribal Government",
  IF(
    B64 &lt;&gt; "",
    IFERROR(
      INDEX(
        'Summary - Estimated Dollar Valu'!$C$2:$AW$4,
        MATCH(Prototype_input!$C$54, 'Summary - Estimated Dollar Valu'!$B$2:$B$4, 0),
        MATCH(B64, 'Summary - Estimated Dollar Valu'!$C$1:$AW$1, 0)
      ),
      ""
    ),
    ""
  ),
  ""
)</f>
        <v/>
      </c>
      <c r="K64" s="21" t="str">
        <f>IF(AND(Prototype_input!$C$56&lt;&gt;"",J64&lt;&gt;""),Prototype_input!$C$58,"")</f>
        <v/>
      </c>
      <c r="L64" s="21" t="str">
        <f>IF(AND(Prototype_input!$C$60&lt;&gt;"",J64&lt;&gt;""),Prototype_input!$C$62,"")</f>
        <v/>
      </c>
      <c r="M64" s="21" t="str">
        <f>IF(AND(Prototype_input!$C$64&lt;&gt;"",J64&lt;&gt;""),Prototype_input!$C$66,"")</f>
        <v/>
      </c>
      <c r="N64" s="21" t="str">
        <f>IF(AND(Prototype_input!$C$68&lt;&gt;"",J64&lt;&gt;""),Prototype_input!$C$70,"")</f>
        <v/>
      </c>
      <c r="O64" s="21" t="str">
        <f>IF(N64&lt;&gt;"",_xlfn.XLOOKUP(Prototype_input!$E$22,'ITC Offerings Mapping'!$C$1:$C$1000,'ITC Offerings Mapping'!$B$1:$B$1000),"")</f>
        <v/>
      </c>
      <c r="Q64" s="21" t="str">
        <f t="array" ref="Q64">IF(Prototype_input!$C$6="Federal or Tribal Government",IF(O64&lt;&gt;"", INDEX('Scope Scoring'!$C$2:$BX$50, MATCH(O64, 'Scope Scoring'!$B$2:$B$50, 0), MATCH(B64, 'Scope Scoring'!$C$1:$BX$1, 0)),""),"")</f>
        <v/>
      </c>
      <c r="R64" s="21" t="str">
        <f t="shared" si="13"/>
        <v/>
      </c>
      <c r="S64" s="21" t="str">
        <f t="shared" si="14"/>
        <v/>
      </c>
      <c r="T64" s="21" t="str">
        <f t="shared" si="15"/>
        <v/>
      </c>
      <c r="U64" s="21" t="str">
        <f t="shared" ca="1" si="16"/>
        <v/>
      </c>
      <c r="W64" s="21" t="str">
        <f t="array" ref="W64">IF(Prototype_input!$C$6="Federal or Tribal Government",IF(O64&lt;&gt;"", INDEX('Summary - Level of Assistance -'!$C$2:$AV$7, MATCH(Prototype_input!$C$34, 'Summary - Level of Assistance -'!$B$2:$B$7, 0), MATCH(B64, 'Summary - Level of Assistance -'!$C$1:$AV$1, 0)),""),"")</f>
        <v/>
      </c>
      <c r="X64" s="21" t="str">
        <f t="shared" si="17"/>
        <v/>
      </c>
      <c r="Y64" s="21" t="str">
        <f t="shared" si="18"/>
        <v/>
      </c>
      <c r="AA64" s="21" t="str">
        <f t="array" ref="AA64">IF(Prototype_input!$C$6="Federal or Tribal Government",IF(O64&lt;&gt;"", INDEX('Summary - Objective - Tradeoff'!$C$2:$AV$4, MATCH(Prototype_input!$C$38, 'Summary - Objective - Tradeoff'!$B$2:$B$4, 0), MATCH(B64, 'Summary - Objective - Tradeoff'!$C$1:$AV$1, 0)),""),"")</f>
        <v/>
      </c>
      <c r="AB64" s="21" t="str">
        <f t="shared" si="19"/>
        <v/>
      </c>
      <c r="AC64" s="21" t="str">
        <f t="shared" si="20"/>
        <v/>
      </c>
      <c r="AE64" s="21" t="str">
        <f t="array" ref="AE64">IF(Prototype_input!$C$6="Federal or Tribal Government",IF(O64&lt;&gt;"", INDEX('Summary- PoP - Tradeoff'!$C$2:$AV$5, MATCH(Prototype_input!$C$46, 'Summary- PoP - Tradeoff'!$B$2:$B$5, 0), MATCH(B64, 'Summary- PoP - Tradeoff'!$C$1:$AV$1, 0)),""),"")</f>
        <v/>
      </c>
      <c r="AF64" s="21" t="str">
        <f t="shared" si="21"/>
        <v/>
      </c>
      <c r="AG64" s="21" t="str">
        <f t="shared" si="22"/>
        <v/>
      </c>
      <c r="AI64" s="21" t="str">
        <f t="array" ref="AI64">IF(Prototype_input!$C$6="Federal or Tribal Government",IF(O64&lt;&gt;"", INDEX('Summary - EDV - Tradeoff'!$C$2:$AV$4, MATCH(Prototype_input!$C$54, 'Summary - EDV - Tradeoff'!$B$2:$B$4, 0), MATCH(B64, 'Summary - EDV - Tradeoff'!$C$1:$AV$1, 0)),""),"")</f>
        <v/>
      </c>
      <c r="AJ64" s="21" t="str">
        <f t="shared" si="23"/>
        <v/>
      </c>
      <c r="AK64" s="21" t="str">
        <f t="shared" si="24"/>
        <v/>
      </c>
      <c r="AL64" s="21" t="str">
        <f t="shared" ca="1" si="25"/>
        <v/>
      </c>
    </row>
    <row r="65" spans="2:38" ht="12.75" x14ac:dyDescent="0.2">
      <c r="B65" s="21" t="str">
        <f ca="1">IFERROR(__xludf.DUMMYFUNCTION("IFNA(
  IF(
    Prototype_input!C69 = ""Federal or Tribal Government"",
    IF(
      AND(
        Prototype_input!E83 &lt;&gt; """",
        Prototype_input!D83 &lt;&gt; """",
        Prototype_input!D83 &lt;&gt; ""Please input"",
        Prototype_input!E83 &lt;&gt; ""Please i"&amp;"nput""
      ),
      TRANSPOSE(
        FILTER(
          'ITC Offerings Mapping'!$D$1:$BY$1,
          (INDEX('ITC Offerings Mapping'!$D$2:$BY$1000, MATCH(Prototype_input!E82, 'ITC Offerings Mapping'!$C$2:$C$1000, 0), 0) = IF(A65 &gt;= 8, ""X"", ""X"")) +
"&amp;"          (IF(A65 &lt; 8, INDEX('ITC Offerings Mapping'!$D$2:$BY$1000, MATCH(Prototype_input!E82,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5" s="21" t="str">
        <f ca="1">IFERROR(__xludf.DUMMYFUNCTION("IFNA(
  IF(
    Prototype_input!C69 = ""State or Local Government"",
    IF(
      AND(
        Prototype_input!E83 &lt;&gt; """",
        Prototype_input!D83 &lt;&gt; """",
        Prototype_input!D83 &lt;&gt; ""Please input"",
        Prototype_input!E83 &lt;&gt; ""Please inpu"&amp;"t""
      ),
      TRANSPOSE(
        FILTER(
          'ITC Offerings Mapping'!$D$1:$BY$1,
          (
            IF(
              A65 &gt;= 8,
              INDEX('ITC Offerings Mapping'!$D$2:$BY$1000, MATCH(Prototype_input!E82, 'ITC Offerings Mapping'!$"&amp;"C$2:$C$1000, 0), 0) = ""X"",
              (INDEX('ITC Offerings Mapping'!$D$2:$BY$1000, MATCH(Prototype_input!E82, 'ITC Offerings Mapping'!$C$2:$C$1000, 0), 0) = ""X"") +
              (INDEX('ITC Offerings Mapping'!$D$2:$BY$1000, MATCH(Prototype_input!E"&amp;"82,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5" s="21" t="str">
        <f>IF(
  Prototype_input!$C$6 = "State or Local Government",
  IF(
    C65 &lt;&gt; "",
    IFERROR(
      INDEX(
        'Summary - Acquisition Need'!$C$2:$AD$4,
        MATCH(Prototype_input!$C$30, 'Summary - Acquisition Need'!$B$2:$B$4, 0),
        MATCH(C65, 'Summary - Acquisition Need'!$C$1:$AD$1, 0)
      ),
      ""
    ),
    ""
  ),
  IF(
    Prototype_input!$C$6 = "Federal or Tribal Government",
    IF(
      B65 &lt;&gt; "",
      IFERROR(
        INDEX(
          'Summary - Place of Performance'!$C$2:$AW$14,
          MATCH(Prototype_input!$C$30, 'Summary - Place of Performance'!$B$2:$B$14, 0),
          MATCH(B65, 'Summary - Place of Performance'!$C$1:$AW$1, 0)
        ),
        ""
      ),
      ""
    ),
    ""
  )
)</f>
        <v/>
      </c>
      <c r="E65" s="21" t="str">
        <f>IF(
  Prototype_input!$C$6 = "State or Local Government",
  IF(
    C65 &lt;&gt; "",
    IFERROR(
      INDEX(
        'Summary - Contract Type'!$C$2:$BX$6,
        MATCH(Prototype_input!$C$34, 'Summary - Contract Type'!$B$2:$B$6, 0),
        MATCH(C65, 'Summary - Contract Type'!$C$1:$BX$1, 0)
      ),
      ""
    ),
    ""
  ),
  IF(
    Prototype_input!$C$6 = "Federal or Tribal Government",
    IF(
      B65 &lt;&gt; "",
      IFERROR(
        INDEX(
          'Summary - Level of Assistance'!$C$2:$AW$7,
          MATCH(Prototype_input!$C$34, 'Summary - Level of Assistance'!$B$2:$B$7, 0),
          MATCH(B65, 'Summary - Level of Assistance'!$C$1:$AW$1, 0)
        ),
        ""
      ),
      ""
    ),
    ""
  )
)</f>
        <v/>
      </c>
      <c r="F65" s="21" t="str">
        <f>IF(
  Prototype_input!$C$6 = "State or Local Government",
  IF(
    C65 &lt;&gt; "",
    IFERROR(
      INDEX(
        'Summary - Socioeconomic'!$C$2:$BX$11,
        MATCH(Prototype_input!$C$38, 'Summary - Socioeconomic'!$B$2:$B$11, 0),
        MATCH(C65, 'Summary - Socioeconomic'!$C$1:$BX$1, 0)
      ),
      ""
    ),
    ""
  ),
  IF(
    Prototype_input!$C$6 = "Federal or Tribal Government",
    IF(
      B65 &lt;&gt; "",
      IFERROR(
        INDEX(
          'Summary - Objective'!$C$2:$AX$4,
          MATCH(Prototype_input!$C$38, 'Summary - Objective'!$B$2:$B$4, 0),
          MATCH(B65, 'Summary - Objective'!$C$1:$AX$1, 0)
        ),
        ""
      ),
      ""
    ),
    ""
  )
)</f>
        <v/>
      </c>
      <c r="G65" s="21" t="str">
        <f>IF(
  Prototype_input!$C$6 = "Federal or Tribal Government",
  IF(
    B65 &lt;&gt; "",
    IFERROR(
      INDEX(
        'Summary - Contract Type'!$C$2:$BX$6,
        MATCH(Prototype_input!$C$42, 'Summary - Contract Type'!$B$2:$B$6, 0),
        MATCH(B65, 'Summary - Contract Type'!$C$1:$BX$1, 0)
      ),
      ""
    ),
    ""
  ),
  ""
)</f>
        <v/>
      </c>
      <c r="H65" s="21" t="str">
        <f>IF(
  Prototype_input!$C$6 = "Federal or Tribal Government",
  IF(
    B65 &lt;&gt; "",
    IFERROR(
      INDEX(
        'Summary - Period of Performance'!$C$2:$AW$5,
        MATCH(Prototype_input!$C$46, 'Summary - Period of Performance'!$B$2:$B$5, 0),
        MATCH(B65, 'Summary - Period of Performance'!$C$1:$AW$1, 0)
      ),
      ""
    ),
    ""
  ),
  ""
)</f>
        <v/>
      </c>
      <c r="I65" s="21" t="str">
        <f>IF(
  Prototype_input!$C$6 = "Federal or Tribal Government",
  IF(
    B65 &lt;&gt; "",
    IFERROR(
      INDEX(
        'Summary - Socioeconomic'!$C$2:$BX$11,
        MATCH(Prototype_input!$C$50, 'Summary - Socioeconomic'!$B$2:$B$11, 0),
        MATCH(B65, 'Summary - Socioeconomic'!$C$1:$BX$1, 0)
      ),
      ""
    ),
    ""
  ),
  ""
)</f>
        <v/>
      </c>
      <c r="J65" s="21" t="str">
        <f>IF(
  Prototype_input!$C$6 = "Federal or Tribal Government",
  IF(
    B65 &lt;&gt; "",
    IFERROR(
      INDEX(
        'Summary - Estimated Dollar Valu'!$C$2:$AW$4,
        MATCH(Prototype_input!$C$54, 'Summary - Estimated Dollar Valu'!$B$2:$B$4, 0),
        MATCH(B65, 'Summary - Estimated Dollar Valu'!$C$1:$AW$1, 0)
      ),
      ""
    ),
    ""
  ),
  ""
)</f>
        <v/>
      </c>
      <c r="K65" s="21" t="str">
        <f>IF(AND(Prototype_input!$C$56&lt;&gt;"",J65&lt;&gt;""),Prototype_input!$C$58,"")</f>
        <v/>
      </c>
      <c r="L65" s="21" t="str">
        <f>IF(AND(Prototype_input!$C$60&lt;&gt;"",J65&lt;&gt;""),Prototype_input!$C$62,"")</f>
        <v/>
      </c>
      <c r="M65" s="21" t="str">
        <f>IF(AND(Prototype_input!$C$64&lt;&gt;"",J65&lt;&gt;""),Prototype_input!$C$66,"")</f>
        <v/>
      </c>
      <c r="N65" s="21" t="str">
        <f>IF(AND(Prototype_input!$C$68&lt;&gt;"",J65&lt;&gt;""),Prototype_input!$C$70,"")</f>
        <v/>
      </c>
      <c r="O65" s="21" t="str">
        <f>IF(N65&lt;&gt;"",_xlfn.XLOOKUP(Prototype_input!$E$22,'ITC Offerings Mapping'!$C$1:$C$1000,'ITC Offerings Mapping'!$B$1:$B$1000),"")</f>
        <v/>
      </c>
      <c r="Q65" s="21" t="str">
        <f t="array" ref="Q65">IF(Prototype_input!$C$6="Federal or Tribal Government",IF(O65&lt;&gt;"", INDEX('Scope Scoring'!$C$2:$BX$50, MATCH(O65, 'Scope Scoring'!$B$2:$B$50, 0), MATCH(B65, 'Scope Scoring'!$C$1:$BX$1, 0)),""),"")</f>
        <v/>
      </c>
      <c r="R65" s="21" t="str">
        <f t="shared" si="13"/>
        <v/>
      </c>
      <c r="S65" s="21" t="str">
        <f t="shared" si="14"/>
        <v/>
      </c>
      <c r="T65" s="21" t="str">
        <f t="shared" si="15"/>
        <v/>
      </c>
      <c r="U65" s="21" t="str">
        <f t="shared" ca="1" si="16"/>
        <v/>
      </c>
      <c r="W65" s="21" t="str">
        <f t="array" ref="W65">IF(Prototype_input!$C$6="Federal or Tribal Government",IF(O65&lt;&gt;"", INDEX('Summary - Level of Assistance -'!$C$2:$AV$7, MATCH(Prototype_input!$C$34, 'Summary - Level of Assistance -'!$B$2:$B$7, 0), MATCH(B65, 'Summary - Level of Assistance -'!$C$1:$AV$1, 0)),""),"")</f>
        <v/>
      </c>
      <c r="X65" s="21" t="str">
        <f t="shared" si="17"/>
        <v/>
      </c>
      <c r="Y65" s="21" t="str">
        <f t="shared" si="18"/>
        <v/>
      </c>
      <c r="AA65" s="21" t="str">
        <f t="array" ref="AA65">IF(Prototype_input!$C$6="Federal or Tribal Government",IF(O65&lt;&gt;"", INDEX('Summary - Objective - Tradeoff'!$C$2:$AV$4, MATCH(Prototype_input!$C$38, 'Summary - Objective - Tradeoff'!$B$2:$B$4, 0), MATCH(B65, 'Summary - Objective - Tradeoff'!$C$1:$AV$1, 0)),""),"")</f>
        <v/>
      </c>
      <c r="AB65" s="21" t="str">
        <f t="shared" si="19"/>
        <v/>
      </c>
      <c r="AC65" s="21" t="str">
        <f t="shared" si="20"/>
        <v/>
      </c>
      <c r="AE65" s="21" t="str">
        <f t="array" ref="AE65">IF(Prototype_input!$C$6="Federal or Tribal Government",IF(O65&lt;&gt;"", INDEX('Summary- PoP - Tradeoff'!$C$2:$AV$5, MATCH(Prototype_input!$C$46, 'Summary- PoP - Tradeoff'!$B$2:$B$5, 0), MATCH(B65, 'Summary- PoP - Tradeoff'!$C$1:$AV$1, 0)),""),"")</f>
        <v/>
      </c>
      <c r="AF65" s="21" t="str">
        <f t="shared" si="21"/>
        <v/>
      </c>
      <c r="AG65" s="21" t="str">
        <f t="shared" si="22"/>
        <v/>
      </c>
      <c r="AI65" s="21" t="str">
        <f t="array" ref="AI65">IF(Prototype_input!$C$6="Federal or Tribal Government",IF(O65&lt;&gt;"", INDEX('Summary - EDV - Tradeoff'!$C$2:$AV$4, MATCH(Prototype_input!$C$54, 'Summary - EDV - Tradeoff'!$B$2:$B$4, 0), MATCH(B65, 'Summary - EDV - Tradeoff'!$C$1:$AV$1, 0)),""),"")</f>
        <v/>
      </c>
      <c r="AJ65" s="21" t="str">
        <f t="shared" si="23"/>
        <v/>
      </c>
      <c r="AK65" s="21" t="str">
        <f t="shared" si="24"/>
        <v/>
      </c>
      <c r="AL65" s="21" t="str">
        <f t="shared" ca="1" si="25"/>
        <v/>
      </c>
    </row>
    <row r="66" spans="2:38" ht="12.75" x14ac:dyDescent="0.2">
      <c r="B66" s="21" t="str">
        <f ca="1">IFERROR(__xludf.DUMMYFUNCTION("IFNA(
  IF(
    Prototype_input!C70 = ""Federal or Tribal Government"",
    IF(
      AND(
        Prototype_input!E84 &lt;&gt; """",
        Prototype_input!D84 &lt;&gt; """",
        Prototype_input!D84 &lt;&gt; ""Please input"",
        Prototype_input!E84 &lt;&gt; ""Please i"&amp;"nput""
      ),
      TRANSPOSE(
        FILTER(
          'ITC Offerings Mapping'!$D$1:$BY$1,
          (INDEX('ITC Offerings Mapping'!$D$2:$BY$1000, MATCH(Prototype_input!E83, 'ITC Offerings Mapping'!$C$2:$C$1000, 0), 0) = IF(A66 &gt;= 8, ""X"", ""X"")) +
"&amp;"          (IF(A66 &lt; 8, INDEX('ITC Offerings Mapping'!$D$2:$BY$1000, MATCH(Prototype_input!E83,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6" s="21" t="str">
        <f ca="1">IFERROR(__xludf.DUMMYFUNCTION("IFNA(
  IF(
    Prototype_input!C70 = ""State or Local Government"",
    IF(
      AND(
        Prototype_input!E84 &lt;&gt; """",
        Prototype_input!D84 &lt;&gt; """",
        Prototype_input!D84 &lt;&gt; ""Please input"",
        Prototype_input!E84 &lt;&gt; ""Please inpu"&amp;"t""
      ),
      TRANSPOSE(
        FILTER(
          'ITC Offerings Mapping'!$D$1:$BY$1,
          (
            IF(
              A66 &gt;= 8,
              INDEX('ITC Offerings Mapping'!$D$2:$BY$1000, MATCH(Prototype_input!E83, 'ITC Offerings Mapping'!$"&amp;"C$2:$C$1000, 0), 0) = ""X"",
              (INDEX('ITC Offerings Mapping'!$D$2:$BY$1000, MATCH(Prototype_input!E83, 'ITC Offerings Mapping'!$C$2:$C$1000, 0), 0) = ""X"") +
              (INDEX('ITC Offerings Mapping'!$D$2:$BY$1000, MATCH(Prototype_input!E"&amp;"83,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6" s="21" t="str">
        <f>IF(
  Prototype_input!$C$6 = "State or Local Government",
  IF(
    C66 &lt;&gt; "",
    IFERROR(
      INDEX(
        'Summary - Acquisition Need'!$C$2:$AD$4,
        MATCH(Prototype_input!$C$30, 'Summary - Acquisition Need'!$B$2:$B$4, 0),
        MATCH(C66, 'Summary - Acquisition Need'!$C$1:$AD$1, 0)
      ),
      ""
    ),
    ""
  ),
  IF(
    Prototype_input!$C$6 = "Federal or Tribal Government",
    IF(
      B66 &lt;&gt; "",
      IFERROR(
        INDEX(
          'Summary - Place of Performance'!$C$2:$AW$14,
          MATCH(Prototype_input!$C$30, 'Summary - Place of Performance'!$B$2:$B$14, 0),
          MATCH(B66, 'Summary - Place of Performance'!$C$1:$AW$1, 0)
        ),
        ""
      ),
      ""
    ),
    ""
  )
)</f>
        <v/>
      </c>
      <c r="E66" s="21" t="str">
        <f>IF(
  Prototype_input!$C$6 = "State or Local Government",
  IF(
    C66 &lt;&gt; "",
    IFERROR(
      INDEX(
        'Summary - Contract Type'!$C$2:$BX$6,
        MATCH(Prototype_input!$C$34, 'Summary - Contract Type'!$B$2:$B$6, 0),
        MATCH(C66, 'Summary - Contract Type'!$C$1:$BX$1, 0)
      ),
      ""
    ),
    ""
  ),
  IF(
    Prototype_input!$C$6 = "Federal or Tribal Government",
    IF(
      B66 &lt;&gt; "",
      IFERROR(
        INDEX(
          'Summary - Level of Assistance'!$C$2:$AW$7,
          MATCH(Prototype_input!$C$34, 'Summary - Level of Assistance'!$B$2:$B$7, 0),
          MATCH(B66, 'Summary - Level of Assistance'!$C$1:$AW$1, 0)
        ),
        ""
      ),
      ""
    ),
    ""
  )
)</f>
        <v/>
      </c>
      <c r="F66" s="21" t="str">
        <f>IF(
  Prototype_input!$C$6 = "State or Local Government",
  IF(
    C66 &lt;&gt; "",
    IFERROR(
      INDEX(
        'Summary - Socioeconomic'!$C$2:$BX$11,
        MATCH(Prototype_input!$C$38, 'Summary - Socioeconomic'!$B$2:$B$11, 0),
        MATCH(C66, 'Summary - Socioeconomic'!$C$1:$BX$1, 0)
      ),
      ""
    ),
    ""
  ),
  IF(
    Prototype_input!$C$6 = "Federal or Tribal Government",
    IF(
      B66 &lt;&gt; "",
      IFERROR(
        INDEX(
          'Summary - Objective'!$C$2:$AX$4,
          MATCH(Prototype_input!$C$38, 'Summary - Objective'!$B$2:$B$4, 0),
          MATCH(B66, 'Summary - Objective'!$C$1:$AX$1, 0)
        ),
        ""
      ),
      ""
    ),
    ""
  )
)</f>
        <v/>
      </c>
      <c r="G66" s="21" t="str">
        <f>IF(
  Prototype_input!$C$6 = "Federal or Tribal Government",
  IF(
    B66 &lt;&gt; "",
    IFERROR(
      INDEX(
        'Summary - Contract Type'!$C$2:$BX$6,
        MATCH(Prototype_input!$C$42, 'Summary - Contract Type'!$B$2:$B$6, 0),
        MATCH(B66, 'Summary - Contract Type'!$C$1:$BX$1, 0)
      ),
      ""
    ),
    ""
  ),
  ""
)</f>
        <v/>
      </c>
      <c r="H66" s="21" t="str">
        <f>IF(
  Prototype_input!$C$6 = "Federal or Tribal Government",
  IF(
    B66 &lt;&gt; "",
    IFERROR(
      INDEX(
        'Summary - Period of Performance'!$C$2:$AW$5,
        MATCH(Prototype_input!$C$46, 'Summary - Period of Performance'!$B$2:$B$5, 0),
        MATCH(B66, 'Summary - Period of Performance'!$C$1:$AW$1, 0)
      ),
      ""
    ),
    ""
  ),
  ""
)</f>
        <v/>
      </c>
      <c r="I66" s="21" t="str">
        <f>IF(
  Prototype_input!$C$6 = "Federal or Tribal Government",
  IF(
    B66 &lt;&gt; "",
    IFERROR(
      INDEX(
        'Summary - Socioeconomic'!$C$2:$BX$11,
        MATCH(Prototype_input!$C$50, 'Summary - Socioeconomic'!$B$2:$B$11, 0),
        MATCH(B66, 'Summary - Socioeconomic'!$C$1:$BX$1, 0)
      ),
      ""
    ),
    ""
  ),
  ""
)</f>
        <v/>
      </c>
      <c r="J66" s="21" t="str">
        <f>IF(
  Prototype_input!$C$6 = "Federal or Tribal Government",
  IF(
    B66 &lt;&gt; "",
    IFERROR(
      INDEX(
        'Summary - Estimated Dollar Valu'!$C$2:$AW$4,
        MATCH(Prototype_input!$C$54, 'Summary - Estimated Dollar Valu'!$B$2:$B$4, 0),
        MATCH(B66, 'Summary - Estimated Dollar Valu'!$C$1:$AW$1, 0)
      ),
      ""
    ),
    ""
  ),
  ""
)</f>
        <v/>
      </c>
      <c r="K66" s="21" t="str">
        <f>IF(AND(Prototype_input!$C$56&lt;&gt;"",J66&lt;&gt;""),Prototype_input!$C$58,"")</f>
        <v/>
      </c>
      <c r="L66" s="21" t="str">
        <f>IF(AND(Prototype_input!$C$60&lt;&gt;"",J66&lt;&gt;""),Prototype_input!$C$62,"")</f>
        <v/>
      </c>
      <c r="M66" s="21" t="str">
        <f>IF(AND(Prototype_input!$C$64&lt;&gt;"",J66&lt;&gt;""),Prototype_input!$C$66,"")</f>
        <v/>
      </c>
      <c r="N66" s="21" t="str">
        <f>IF(AND(Prototype_input!$C$68&lt;&gt;"",J66&lt;&gt;""),Prototype_input!$C$70,"")</f>
        <v/>
      </c>
      <c r="O66" s="21" t="str">
        <f>IF(N66&lt;&gt;"",_xlfn.XLOOKUP(Prototype_input!$E$22,'ITC Offerings Mapping'!$C$1:$C$1000,'ITC Offerings Mapping'!$B$1:$B$1000),"")</f>
        <v/>
      </c>
      <c r="Q66" s="21" t="str">
        <f t="array" ref="Q66">IF(Prototype_input!$C$6="Federal or Tribal Government",IF(O66&lt;&gt;"", INDEX('Scope Scoring'!$C$2:$BX$50, MATCH(O66, 'Scope Scoring'!$B$2:$B$50, 0), MATCH(B66, 'Scope Scoring'!$C$1:$BX$1, 0)),""),"")</f>
        <v/>
      </c>
      <c r="R66" s="21" t="str">
        <f t="shared" si="13"/>
        <v/>
      </c>
      <c r="S66" s="21" t="str">
        <f t="shared" si="14"/>
        <v/>
      </c>
      <c r="T66" s="21" t="str">
        <f t="shared" si="15"/>
        <v/>
      </c>
      <c r="U66" s="21" t="str">
        <f t="shared" ca="1" si="16"/>
        <v/>
      </c>
      <c r="W66" s="21" t="str">
        <f t="array" ref="W66">IF(Prototype_input!$C$6="Federal or Tribal Government",IF(O66&lt;&gt;"", INDEX('Summary - Level of Assistance -'!$C$2:$AV$7, MATCH(Prototype_input!$C$34, 'Summary - Level of Assistance -'!$B$2:$B$7, 0), MATCH(B66, 'Summary - Level of Assistance -'!$C$1:$AV$1, 0)),""),"")</f>
        <v/>
      </c>
      <c r="X66" s="21" t="str">
        <f t="shared" si="17"/>
        <v/>
      </c>
      <c r="Y66" s="21" t="str">
        <f t="shared" si="18"/>
        <v/>
      </c>
      <c r="AA66" s="21" t="str">
        <f t="array" ref="AA66">IF(Prototype_input!$C$6="Federal or Tribal Government",IF(O66&lt;&gt;"", INDEX('Summary - Objective - Tradeoff'!$C$2:$AV$4, MATCH(Prototype_input!$C$38, 'Summary - Objective - Tradeoff'!$B$2:$B$4, 0), MATCH(B66, 'Summary - Objective - Tradeoff'!$C$1:$AV$1, 0)),""),"")</f>
        <v/>
      </c>
      <c r="AB66" s="21" t="str">
        <f t="shared" si="19"/>
        <v/>
      </c>
      <c r="AC66" s="21" t="str">
        <f t="shared" si="20"/>
        <v/>
      </c>
      <c r="AE66" s="21" t="str">
        <f t="array" ref="AE66">IF(Prototype_input!$C$6="Federal or Tribal Government",IF(O66&lt;&gt;"", INDEX('Summary- PoP - Tradeoff'!$C$2:$AV$5, MATCH(Prototype_input!$C$46, 'Summary- PoP - Tradeoff'!$B$2:$B$5, 0), MATCH(B66, 'Summary- PoP - Tradeoff'!$C$1:$AV$1, 0)),""),"")</f>
        <v/>
      </c>
      <c r="AF66" s="21" t="str">
        <f t="shared" si="21"/>
        <v/>
      </c>
      <c r="AG66" s="21" t="str">
        <f t="shared" si="22"/>
        <v/>
      </c>
      <c r="AI66" s="21" t="str">
        <f t="array" ref="AI66">IF(Prototype_input!$C$6="Federal or Tribal Government",IF(O66&lt;&gt;"", INDEX('Summary - EDV - Tradeoff'!$C$2:$AV$4, MATCH(Prototype_input!$C$54, 'Summary - EDV - Tradeoff'!$B$2:$B$4, 0), MATCH(B66, 'Summary - EDV - Tradeoff'!$C$1:$AV$1, 0)),""),"")</f>
        <v/>
      </c>
      <c r="AJ66" s="21" t="str">
        <f t="shared" si="23"/>
        <v/>
      </c>
      <c r="AK66" s="21" t="str">
        <f t="shared" si="24"/>
        <v/>
      </c>
      <c r="AL66" s="21" t="str">
        <f t="shared" ca="1" si="25"/>
        <v/>
      </c>
    </row>
    <row r="67" spans="2:38" ht="12.75" x14ac:dyDescent="0.2">
      <c r="B67" s="21" t="str">
        <f ca="1">IFERROR(__xludf.DUMMYFUNCTION("IFNA(
  IF(
    Prototype_input!C71 = ""Federal or Tribal Government"",
    IF(
      AND(
        Prototype_input!E85 &lt;&gt; """",
        Prototype_input!D85 &lt;&gt; """",
        Prototype_input!D85 &lt;&gt; ""Please input"",
        Prototype_input!E85 &lt;&gt; ""Please i"&amp;"nput""
      ),
      TRANSPOSE(
        FILTER(
          'ITC Offerings Mapping'!$D$1:$BY$1,
          (INDEX('ITC Offerings Mapping'!$D$2:$BY$1000, MATCH(Prototype_input!E84, 'ITC Offerings Mapping'!$C$2:$C$1000, 0), 0) = IF(A67 &gt;= 8, ""X"", ""X"")) +
"&amp;"          (IF(A67 &lt; 8, INDEX('ITC Offerings Mapping'!$D$2:$BY$1000, MATCH(Prototype_input!E84,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7" s="21" t="str">
        <f ca="1">IFERROR(__xludf.DUMMYFUNCTION("IFNA(
  IF(
    Prototype_input!C71 = ""State or Local Government"",
    IF(
      AND(
        Prototype_input!E85 &lt;&gt; """",
        Prototype_input!D85 &lt;&gt; """",
        Prototype_input!D85 &lt;&gt; ""Please input"",
        Prototype_input!E85 &lt;&gt; ""Please inpu"&amp;"t""
      ),
      TRANSPOSE(
        FILTER(
          'ITC Offerings Mapping'!$D$1:$BY$1,
          (
            IF(
              A67 &gt;= 8,
              INDEX('ITC Offerings Mapping'!$D$2:$BY$1000, MATCH(Prototype_input!E84, 'ITC Offerings Mapping'!$"&amp;"C$2:$C$1000, 0), 0) = ""X"",
              (INDEX('ITC Offerings Mapping'!$D$2:$BY$1000, MATCH(Prototype_input!E84, 'ITC Offerings Mapping'!$C$2:$C$1000, 0), 0) = ""X"") +
              (INDEX('ITC Offerings Mapping'!$D$2:$BY$1000, MATCH(Prototype_input!E"&amp;"84,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7" s="21" t="str">
        <f>IF(
  Prototype_input!$C$6 = "State or Local Government",
  IF(
    C67 &lt;&gt; "",
    IFERROR(
      INDEX(
        'Summary - Acquisition Need'!$C$2:$AD$4,
        MATCH(Prototype_input!$C$30, 'Summary - Acquisition Need'!$B$2:$B$4, 0),
        MATCH(C67, 'Summary - Acquisition Need'!$C$1:$AD$1, 0)
      ),
      ""
    ),
    ""
  ),
  IF(
    Prototype_input!$C$6 = "Federal or Tribal Government",
    IF(
      B67 &lt;&gt; "",
      IFERROR(
        INDEX(
          'Summary - Place of Performance'!$C$2:$AW$14,
          MATCH(Prototype_input!$C$30, 'Summary - Place of Performance'!$B$2:$B$14, 0),
          MATCH(B67, 'Summary - Place of Performance'!$C$1:$AW$1, 0)
        ),
        ""
      ),
      ""
    ),
    ""
  )
)</f>
        <v/>
      </c>
      <c r="E67" s="21" t="str">
        <f>IF(
  Prototype_input!$C$6 = "State or Local Government",
  IF(
    C67 &lt;&gt; "",
    IFERROR(
      INDEX(
        'Summary - Contract Type'!$C$2:$BX$6,
        MATCH(Prototype_input!$C$34, 'Summary - Contract Type'!$B$2:$B$6, 0),
        MATCH(C67, 'Summary - Contract Type'!$C$1:$BX$1, 0)
      ),
      ""
    ),
    ""
  ),
  IF(
    Prototype_input!$C$6 = "Federal or Tribal Government",
    IF(
      B67 &lt;&gt; "",
      IFERROR(
        INDEX(
          'Summary - Level of Assistance'!$C$2:$AW$7,
          MATCH(Prototype_input!$C$34, 'Summary - Level of Assistance'!$B$2:$B$7, 0),
          MATCH(B67, 'Summary - Level of Assistance'!$C$1:$AW$1, 0)
        ),
        ""
      ),
      ""
    ),
    ""
  )
)</f>
        <v/>
      </c>
      <c r="F67" s="21" t="str">
        <f>IF(
  Prototype_input!$C$6 = "State or Local Government",
  IF(
    C67 &lt;&gt; "",
    IFERROR(
      INDEX(
        'Summary - Socioeconomic'!$C$2:$BX$11,
        MATCH(Prototype_input!$C$38, 'Summary - Socioeconomic'!$B$2:$B$11, 0),
        MATCH(C67, 'Summary - Socioeconomic'!$C$1:$BX$1, 0)
      ),
      ""
    ),
    ""
  ),
  IF(
    Prototype_input!$C$6 = "Federal or Tribal Government",
    IF(
      B67 &lt;&gt; "",
      IFERROR(
        INDEX(
          'Summary - Objective'!$C$2:$AX$4,
          MATCH(Prototype_input!$C$38, 'Summary - Objective'!$B$2:$B$4, 0),
          MATCH(B67, 'Summary - Objective'!$C$1:$AX$1, 0)
        ),
        ""
      ),
      ""
    ),
    ""
  )
)</f>
        <v/>
      </c>
      <c r="G67" s="21" t="str">
        <f>IF(
  Prototype_input!$C$6 = "Federal or Tribal Government",
  IF(
    B67 &lt;&gt; "",
    IFERROR(
      INDEX(
        'Summary - Contract Type'!$C$2:$BX$6,
        MATCH(Prototype_input!$C$42, 'Summary - Contract Type'!$B$2:$B$6, 0),
        MATCH(B67, 'Summary - Contract Type'!$C$1:$BX$1, 0)
      ),
      ""
    ),
    ""
  ),
  ""
)</f>
        <v/>
      </c>
      <c r="H67" s="21" t="str">
        <f>IF(
  Prototype_input!$C$6 = "Federal or Tribal Government",
  IF(
    B67 &lt;&gt; "",
    IFERROR(
      INDEX(
        'Summary - Period of Performance'!$C$2:$AW$5,
        MATCH(Prototype_input!$C$46, 'Summary - Period of Performance'!$B$2:$B$5, 0),
        MATCH(B67, 'Summary - Period of Performance'!$C$1:$AW$1, 0)
      ),
      ""
    ),
    ""
  ),
  ""
)</f>
        <v/>
      </c>
      <c r="I67" s="21" t="str">
        <f>IF(
  Prototype_input!$C$6 = "Federal or Tribal Government",
  IF(
    B67 &lt;&gt; "",
    IFERROR(
      INDEX(
        'Summary - Socioeconomic'!$C$2:$BX$11,
        MATCH(Prototype_input!$C$50, 'Summary - Socioeconomic'!$B$2:$B$11, 0),
        MATCH(B67, 'Summary - Socioeconomic'!$C$1:$BX$1, 0)
      ),
      ""
    ),
    ""
  ),
  ""
)</f>
        <v/>
      </c>
      <c r="J67" s="21" t="str">
        <f>IF(
  Prototype_input!$C$6 = "Federal or Tribal Government",
  IF(
    B67 &lt;&gt; "",
    IFERROR(
      INDEX(
        'Summary - Estimated Dollar Valu'!$C$2:$AW$4,
        MATCH(Prototype_input!$C$54, 'Summary - Estimated Dollar Valu'!$B$2:$B$4, 0),
        MATCH(B67, 'Summary - Estimated Dollar Valu'!$C$1:$AW$1, 0)
      ),
      ""
    ),
    ""
  ),
  ""
)</f>
        <v/>
      </c>
      <c r="K67" s="21" t="str">
        <f>IF(AND(Prototype_input!$C$56&lt;&gt;"",J67&lt;&gt;""),Prototype_input!$C$58,"")</f>
        <v/>
      </c>
      <c r="L67" s="21" t="str">
        <f>IF(AND(Prototype_input!$C$60&lt;&gt;"",J67&lt;&gt;""),Prototype_input!$C$62,"")</f>
        <v/>
      </c>
      <c r="M67" s="21" t="str">
        <f>IF(AND(Prototype_input!$C$64&lt;&gt;"",J67&lt;&gt;""),Prototype_input!$C$66,"")</f>
        <v/>
      </c>
      <c r="N67" s="21" t="str">
        <f>IF(AND(Prototype_input!$C$68&lt;&gt;"",J67&lt;&gt;""),Prototype_input!$C$70,"")</f>
        <v/>
      </c>
      <c r="O67" s="21" t="str">
        <f>IF(N67&lt;&gt;"",_xlfn.XLOOKUP(Prototype_input!$E$22,'ITC Offerings Mapping'!$C$1:$C$1000,'ITC Offerings Mapping'!$B$1:$B$1000),"")</f>
        <v/>
      </c>
      <c r="Q67" s="21" t="str">
        <f t="array" ref="Q67">IF(Prototype_input!$C$6="Federal or Tribal Government",IF(O67&lt;&gt;"", INDEX('Scope Scoring'!$C$2:$BX$50, MATCH(O67, 'Scope Scoring'!$B$2:$B$50, 0), MATCH(B67, 'Scope Scoring'!$C$1:$BX$1, 0)),""),"")</f>
        <v/>
      </c>
      <c r="R67" s="21" t="str">
        <f t="shared" ref="R67:R130" si="26">IF(Q67&lt;&gt;"",Q67*60,"")</f>
        <v/>
      </c>
      <c r="S67" s="21" t="str">
        <f t="shared" ref="S67:S130" si="27">IF(R67&lt;&gt;"",((Y67+AC67+AG67+AK67)*40)/100,"")</f>
        <v/>
      </c>
      <c r="T67" s="21" t="str">
        <f t="shared" ref="T67:T130" si="28">IF(R67&lt;&gt;"", SUM(R67:S67),"")</f>
        <v/>
      </c>
      <c r="U67" s="21" t="str">
        <f t="shared" ref="U67:U130" ca="1" si="29">IF(B67&lt;&gt;"",IF(OR(D67="No",E67="No",G67="No",I67="No"),"Fail","Pass"),"")</f>
        <v/>
      </c>
      <c r="W67" s="21" t="str">
        <f t="array" ref="W67">IF(Prototype_input!$C$6="Federal or Tribal Government",IF(O67&lt;&gt;"", INDEX('Summary - Level of Assistance -'!$C$2:$AV$7, MATCH(Prototype_input!$C$34, 'Summary - Level of Assistance -'!$B$2:$B$7, 0), MATCH(B67, 'Summary - Level of Assistance -'!$C$1:$AV$1, 0)),""),"")</f>
        <v/>
      </c>
      <c r="X67" s="21" t="str">
        <f t="shared" ref="X67:X130" si="30">IF(K67="Level of Assistance",4,IF(L67="Level of Assistance",3,IF(M67="Level of Assistance",2,IF(N67="Level of Assistance",1,""))))</f>
        <v/>
      </c>
      <c r="Y67" s="21" t="str">
        <f t="shared" ref="Y67:Y130" si="31">IF(X67&lt;&gt;"",W67*10*X67,"")</f>
        <v/>
      </c>
      <c r="AA67" s="21" t="str">
        <f t="array" ref="AA67">IF(Prototype_input!$C$6="Federal or Tribal Government",IF(O67&lt;&gt;"", INDEX('Summary - Objective - Tradeoff'!$C$2:$AV$4, MATCH(Prototype_input!$C$38, 'Summary - Objective - Tradeoff'!$B$2:$B$4, 0), MATCH(B67, 'Summary - Objective - Tradeoff'!$C$1:$AV$1, 0)),""),"")</f>
        <v/>
      </c>
      <c r="AB67" s="21" t="str">
        <f t="shared" ref="AB67:AB130" si="32">IF(K67="Objective",4,IF(L67="Objective",3,IF(M67="Objective",2,IF(N67="Objective",1,""))))</f>
        <v/>
      </c>
      <c r="AC67" s="21" t="str">
        <f t="shared" ref="AC67:AC130" si="33">IF(AB67&lt;&gt;"",AA67*10*AB67,"")</f>
        <v/>
      </c>
      <c r="AE67" s="21" t="str">
        <f t="array" ref="AE67">IF(Prototype_input!$C$6="Federal or Tribal Government",IF(O67&lt;&gt;"", INDEX('Summary- PoP - Tradeoff'!$C$2:$AV$5, MATCH(Prototype_input!$C$46, 'Summary- PoP - Tradeoff'!$B$2:$B$5, 0), MATCH(B67, 'Summary- PoP - Tradeoff'!$C$1:$AV$1, 0)),""),"")</f>
        <v/>
      </c>
      <c r="AF67" s="21" t="str">
        <f t="shared" ref="AF67:AF130" si="34">IF(K67="Period of Performance",4,IF(L67="Period of Performance",3,IF(M67="Period of Performance",2,IF(N67="Period of Performance",1,""))))</f>
        <v/>
      </c>
      <c r="AG67" s="21" t="str">
        <f t="shared" ref="AG67:AG130" si="35">IF(AF67&lt;&gt;"",AE67*10*AF67,"")</f>
        <v/>
      </c>
      <c r="AI67" s="21" t="str">
        <f t="array" ref="AI67">IF(Prototype_input!$C$6="Federal or Tribal Government",IF(O67&lt;&gt;"", INDEX('Summary - EDV - Tradeoff'!$C$2:$AV$4, MATCH(Prototype_input!$C$54, 'Summary - EDV - Tradeoff'!$B$2:$B$4, 0), MATCH(B67, 'Summary - EDV - Tradeoff'!$C$1:$AV$1, 0)),""),"")</f>
        <v/>
      </c>
      <c r="AJ67" s="21" t="str">
        <f t="shared" ref="AJ67:AJ130" si="36">IF(K67="Estimated Dollar Value",4,IF(L67="Estimated Dollar Value",3,IF(M67="Estimated Dollar Value",2,IF(N67="Estimated Dollar Value",1,""))))</f>
        <v/>
      </c>
      <c r="AK67" s="21" t="str">
        <f t="shared" ref="AK67:AK130" si="37">IF(AI67&lt;&gt;"",AJ67*10*AI67,"")</f>
        <v/>
      </c>
      <c r="AL67" s="21" t="str">
        <f t="shared" ref="AL67:AL130" ca="1" si="38">IF(C67&lt;&gt;"",IF(OR(D67="No",E67="No",F67="No"),"Fail","Pass"),"")</f>
        <v/>
      </c>
    </row>
    <row r="68" spans="2:38" ht="12.75" x14ac:dyDescent="0.2">
      <c r="B68" s="21" t="str">
        <f ca="1">IFERROR(__xludf.DUMMYFUNCTION("IFNA(
  IF(
    Prototype_input!C72 = ""Federal or Tribal Government"",
    IF(
      AND(
        Prototype_input!E86 &lt;&gt; """",
        Prototype_input!D86 &lt;&gt; """",
        Prototype_input!D86 &lt;&gt; ""Please input"",
        Prototype_input!E86 &lt;&gt; ""Please i"&amp;"nput""
      ),
      TRANSPOSE(
        FILTER(
          'ITC Offerings Mapping'!$D$1:$BY$1,
          (INDEX('ITC Offerings Mapping'!$D$2:$BY$1000, MATCH(Prototype_input!E85, 'ITC Offerings Mapping'!$C$2:$C$1000, 0), 0) = IF(A68 &gt;= 8, ""X"", ""X"")) +
"&amp;"          (IF(A68 &lt; 8, INDEX('ITC Offerings Mapping'!$D$2:$BY$1000, MATCH(Prototype_input!E85,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8" s="21" t="str">
        <f ca="1">IFERROR(__xludf.DUMMYFUNCTION("IFNA(
  IF(
    Prototype_input!C72 = ""State or Local Government"",
    IF(
      AND(
        Prototype_input!E86 &lt;&gt; """",
        Prototype_input!D86 &lt;&gt; """",
        Prototype_input!D86 &lt;&gt; ""Please input"",
        Prototype_input!E86 &lt;&gt; ""Please inpu"&amp;"t""
      ),
      TRANSPOSE(
        FILTER(
          'ITC Offerings Mapping'!$D$1:$BY$1,
          (
            IF(
              A68 &gt;= 8,
              INDEX('ITC Offerings Mapping'!$D$2:$BY$1000, MATCH(Prototype_input!E85, 'ITC Offerings Mapping'!$"&amp;"C$2:$C$1000, 0), 0) = ""X"",
              (INDEX('ITC Offerings Mapping'!$D$2:$BY$1000, MATCH(Prototype_input!E85, 'ITC Offerings Mapping'!$C$2:$C$1000, 0), 0) = ""X"") +
              (INDEX('ITC Offerings Mapping'!$D$2:$BY$1000, MATCH(Prototype_input!E"&amp;"85,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8" s="21" t="str">
        <f>IF(
  Prototype_input!$C$6 = "State or Local Government",
  IF(
    C68 &lt;&gt; "",
    IFERROR(
      INDEX(
        'Summary - Acquisition Need'!$C$2:$AD$4,
        MATCH(Prototype_input!$C$30, 'Summary - Acquisition Need'!$B$2:$B$4, 0),
        MATCH(C68, 'Summary - Acquisition Need'!$C$1:$AD$1, 0)
      ),
      ""
    ),
    ""
  ),
  IF(
    Prototype_input!$C$6 = "Federal or Tribal Government",
    IF(
      B68 &lt;&gt; "",
      IFERROR(
        INDEX(
          'Summary - Place of Performance'!$C$2:$AW$14,
          MATCH(Prototype_input!$C$30, 'Summary - Place of Performance'!$B$2:$B$14, 0),
          MATCH(B68, 'Summary - Place of Performance'!$C$1:$AW$1, 0)
        ),
        ""
      ),
      ""
    ),
    ""
  )
)</f>
        <v/>
      </c>
      <c r="E68" s="21" t="str">
        <f>IF(
  Prototype_input!$C$6 = "State or Local Government",
  IF(
    C68 &lt;&gt; "",
    IFERROR(
      INDEX(
        'Summary - Contract Type'!$C$2:$BX$6,
        MATCH(Prototype_input!$C$34, 'Summary - Contract Type'!$B$2:$B$6, 0),
        MATCH(C68, 'Summary - Contract Type'!$C$1:$BX$1, 0)
      ),
      ""
    ),
    ""
  ),
  IF(
    Prototype_input!$C$6 = "Federal or Tribal Government",
    IF(
      B68 &lt;&gt; "",
      IFERROR(
        INDEX(
          'Summary - Level of Assistance'!$C$2:$AW$7,
          MATCH(Prototype_input!$C$34, 'Summary - Level of Assistance'!$B$2:$B$7, 0),
          MATCH(B68, 'Summary - Level of Assistance'!$C$1:$AW$1, 0)
        ),
        ""
      ),
      ""
    ),
    ""
  )
)</f>
        <v/>
      </c>
      <c r="F68" s="21" t="str">
        <f>IF(
  Prototype_input!$C$6 = "State or Local Government",
  IF(
    C68 &lt;&gt; "",
    IFERROR(
      INDEX(
        'Summary - Socioeconomic'!$C$2:$BX$11,
        MATCH(Prototype_input!$C$38, 'Summary - Socioeconomic'!$B$2:$B$11, 0),
        MATCH(C68, 'Summary - Socioeconomic'!$C$1:$BX$1, 0)
      ),
      ""
    ),
    ""
  ),
  IF(
    Prototype_input!$C$6 = "Federal or Tribal Government",
    IF(
      B68 &lt;&gt; "",
      IFERROR(
        INDEX(
          'Summary - Objective'!$C$2:$AX$4,
          MATCH(Prototype_input!$C$38, 'Summary - Objective'!$B$2:$B$4, 0),
          MATCH(B68, 'Summary - Objective'!$C$1:$AX$1, 0)
        ),
        ""
      ),
      ""
    ),
    ""
  )
)</f>
        <v/>
      </c>
      <c r="G68" s="21" t="str">
        <f>IF(
  Prototype_input!$C$6 = "Federal or Tribal Government",
  IF(
    B68 &lt;&gt; "",
    IFERROR(
      INDEX(
        'Summary - Contract Type'!$C$2:$BX$6,
        MATCH(Prototype_input!$C$42, 'Summary - Contract Type'!$B$2:$B$6, 0),
        MATCH(B68, 'Summary - Contract Type'!$C$1:$BX$1, 0)
      ),
      ""
    ),
    ""
  ),
  ""
)</f>
        <v/>
      </c>
      <c r="H68" s="21" t="str">
        <f>IF(
  Prototype_input!$C$6 = "Federal or Tribal Government",
  IF(
    B68 &lt;&gt; "",
    IFERROR(
      INDEX(
        'Summary - Period of Performance'!$C$2:$AW$5,
        MATCH(Prototype_input!$C$46, 'Summary - Period of Performance'!$B$2:$B$5, 0),
        MATCH(B68, 'Summary - Period of Performance'!$C$1:$AW$1, 0)
      ),
      ""
    ),
    ""
  ),
  ""
)</f>
        <v/>
      </c>
      <c r="I68" s="21" t="str">
        <f>IF(
  Prototype_input!$C$6 = "Federal or Tribal Government",
  IF(
    B68 &lt;&gt; "",
    IFERROR(
      INDEX(
        'Summary - Socioeconomic'!$C$2:$BX$11,
        MATCH(Prototype_input!$C$50, 'Summary - Socioeconomic'!$B$2:$B$11, 0),
        MATCH(B68, 'Summary - Socioeconomic'!$C$1:$BX$1, 0)
      ),
      ""
    ),
    ""
  ),
  ""
)</f>
        <v/>
      </c>
      <c r="J68" s="21" t="str">
        <f>IF(
  Prototype_input!$C$6 = "Federal or Tribal Government",
  IF(
    B68 &lt;&gt; "",
    IFERROR(
      INDEX(
        'Summary - Estimated Dollar Valu'!$C$2:$AW$4,
        MATCH(Prototype_input!$C$54, 'Summary - Estimated Dollar Valu'!$B$2:$B$4, 0),
        MATCH(B68, 'Summary - Estimated Dollar Valu'!$C$1:$AW$1, 0)
      ),
      ""
    ),
    ""
  ),
  ""
)</f>
        <v/>
      </c>
      <c r="K68" s="21" t="str">
        <f>IF(AND(Prototype_input!$C$56&lt;&gt;"",J68&lt;&gt;""),Prototype_input!$C$58,"")</f>
        <v/>
      </c>
      <c r="L68" s="21" t="str">
        <f>IF(AND(Prototype_input!$C$60&lt;&gt;"",J68&lt;&gt;""),Prototype_input!$C$62,"")</f>
        <v/>
      </c>
      <c r="M68" s="21" t="str">
        <f>IF(AND(Prototype_input!$C$64&lt;&gt;"",J68&lt;&gt;""),Prototype_input!$C$66,"")</f>
        <v/>
      </c>
      <c r="N68" s="21" t="str">
        <f>IF(AND(Prototype_input!$C$68&lt;&gt;"",J68&lt;&gt;""),Prototype_input!$C$70,"")</f>
        <v/>
      </c>
      <c r="O68" s="21" t="str">
        <f>IF(N68&lt;&gt;"",_xlfn.XLOOKUP(Prototype_input!$E$22,'ITC Offerings Mapping'!$C$1:$C$1000,'ITC Offerings Mapping'!$B$1:$B$1000),"")</f>
        <v/>
      </c>
      <c r="Q68" s="21" t="str">
        <f t="array" ref="Q68">IF(Prototype_input!$C$6="Federal or Tribal Government",IF(O68&lt;&gt;"", INDEX('Scope Scoring'!$C$2:$BX$50, MATCH(O68, 'Scope Scoring'!$B$2:$B$50, 0), MATCH(B68, 'Scope Scoring'!$C$1:$BX$1, 0)),""),"")</f>
        <v/>
      </c>
      <c r="R68" s="21" t="str">
        <f t="shared" si="26"/>
        <v/>
      </c>
      <c r="S68" s="21" t="str">
        <f t="shared" si="27"/>
        <v/>
      </c>
      <c r="T68" s="21" t="str">
        <f t="shared" si="28"/>
        <v/>
      </c>
      <c r="U68" s="21" t="str">
        <f t="shared" ca="1" si="29"/>
        <v/>
      </c>
      <c r="W68" s="21" t="str">
        <f t="array" ref="W68">IF(Prototype_input!$C$6="Federal or Tribal Government",IF(O68&lt;&gt;"", INDEX('Summary - Level of Assistance -'!$C$2:$AV$7, MATCH(Prototype_input!$C$34, 'Summary - Level of Assistance -'!$B$2:$B$7, 0), MATCH(B68, 'Summary - Level of Assistance -'!$C$1:$AV$1, 0)),""),"")</f>
        <v/>
      </c>
      <c r="X68" s="21" t="str">
        <f t="shared" si="30"/>
        <v/>
      </c>
      <c r="Y68" s="21" t="str">
        <f t="shared" si="31"/>
        <v/>
      </c>
      <c r="AA68" s="21" t="str">
        <f t="array" ref="AA68">IF(Prototype_input!$C$6="Federal or Tribal Government",IF(O68&lt;&gt;"", INDEX('Summary - Objective - Tradeoff'!$C$2:$AV$4, MATCH(Prototype_input!$C$38, 'Summary - Objective - Tradeoff'!$B$2:$B$4, 0), MATCH(B68, 'Summary - Objective - Tradeoff'!$C$1:$AV$1, 0)),""),"")</f>
        <v/>
      </c>
      <c r="AB68" s="21" t="str">
        <f t="shared" si="32"/>
        <v/>
      </c>
      <c r="AC68" s="21" t="str">
        <f t="shared" si="33"/>
        <v/>
      </c>
      <c r="AE68" s="21" t="str">
        <f t="array" ref="AE68">IF(Prototype_input!$C$6="Federal or Tribal Government",IF(O68&lt;&gt;"", INDEX('Summary- PoP - Tradeoff'!$C$2:$AV$5, MATCH(Prototype_input!$C$46, 'Summary- PoP - Tradeoff'!$B$2:$B$5, 0), MATCH(B68, 'Summary- PoP - Tradeoff'!$C$1:$AV$1, 0)),""),"")</f>
        <v/>
      </c>
      <c r="AF68" s="21" t="str">
        <f t="shared" si="34"/>
        <v/>
      </c>
      <c r="AG68" s="21" t="str">
        <f t="shared" si="35"/>
        <v/>
      </c>
      <c r="AI68" s="21" t="str">
        <f t="array" ref="AI68">IF(Prototype_input!$C$6="Federal or Tribal Government",IF(O68&lt;&gt;"", INDEX('Summary - EDV - Tradeoff'!$C$2:$AV$4, MATCH(Prototype_input!$C$54, 'Summary - EDV - Tradeoff'!$B$2:$B$4, 0), MATCH(B68, 'Summary - EDV - Tradeoff'!$C$1:$AV$1, 0)),""),"")</f>
        <v/>
      </c>
      <c r="AJ68" s="21" t="str">
        <f t="shared" si="36"/>
        <v/>
      </c>
      <c r="AK68" s="21" t="str">
        <f t="shared" si="37"/>
        <v/>
      </c>
      <c r="AL68" s="21" t="str">
        <f t="shared" ca="1" si="38"/>
        <v/>
      </c>
    </row>
    <row r="69" spans="2:38" ht="12.75" x14ac:dyDescent="0.2">
      <c r="B69" s="21" t="str">
        <f ca="1">IFERROR(__xludf.DUMMYFUNCTION("IFNA(
  IF(
    Prototype_input!C73 = ""Federal or Tribal Government"",
    IF(
      AND(
        Prototype_input!E87 &lt;&gt; """",
        Prototype_input!D87 &lt;&gt; """",
        Prototype_input!D87 &lt;&gt; ""Please input"",
        Prototype_input!E87 &lt;&gt; ""Please i"&amp;"nput""
      ),
      TRANSPOSE(
        FILTER(
          'ITC Offerings Mapping'!$D$1:$BY$1,
          (INDEX('ITC Offerings Mapping'!$D$2:$BY$1000, MATCH(Prototype_input!E86, 'ITC Offerings Mapping'!$C$2:$C$1000, 0), 0) = IF(A69 &gt;= 8, ""X"", ""X"")) +
"&amp;"          (IF(A69 &lt; 8, INDEX('ITC Offerings Mapping'!$D$2:$BY$1000, MATCH(Prototype_input!E86,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69" s="21" t="str">
        <f ca="1">IFERROR(__xludf.DUMMYFUNCTION("IFNA(
  IF(
    Prototype_input!C73 = ""State or Local Government"",
    IF(
      AND(
        Prototype_input!E87 &lt;&gt; """",
        Prototype_input!D87 &lt;&gt; """",
        Prototype_input!D87 &lt;&gt; ""Please input"",
        Prototype_input!E87 &lt;&gt; ""Please inpu"&amp;"t""
      ),
      TRANSPOSE(
        FILTER(
          'ITC Offerings Mapping'!$D$1:$BY$1,
          (
            IF(
              A69 &gt;= 8,
              INDEX('ITC Offerings Mapping'!$D$2:$BY$1000, MATCH(Prototype_input!E86, 'ITC Offerings Mapping'!$"&amp;"C$2:$C$1000, 0), 0) = ""X"",
              (INDEX('ITC Offerings Mapping'!$D$2:$BY$1000, MATCH(Prototype_input!E86, 'ITC Offerings Mapping'!$C$2:$C$1000, 0), 0) = ""X"") +
              (INDEX('ITC Offerings Mapping'!$D$2:$BY$1000, MATCH(Prototype_input!E"&amp;"86,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69" s="21" t="str">
        <f>IF(
  Prototype_input!$C$6 = "State or Local Government",
  IF(
    C69 &lt;&gt; "",
    IFERROR(
      INDEX(
        'Summary - Acquisition Need'!$C$2:$AD$4,
        MATCH(Prototype_input!$C$30, 'Summary - Acquisition Need'!$B$2:$B$4, 0),
        MATCH(C69, 'Summary - Acquisition Need'!$C$1:$AD$1, 0)
      ),
      ""
    ),
    ""
  ),
  IF(
    Prototype_input!$C$6 = "Federal or Tribal Government",
    IF(
      B69 &lt;&gt; "",
      IFERROR(
        INDEX(
          'Summary - Place of Performance'!$C$2:$AW$14,
          MATCH(Prototype_input!$C$30, 'Summary - Place of Performance'!$B$2:$B$14, 0),
          MATCH(B69, 'Summary - Place of Performance'!$C$1:$AW$1, 0)
        ),
        ""
      ),
      ""
    ),
    ""
  )
)</f>
        <v/>
      </c>
      <c r="E69" s="21" t="str">
        <f>IF(
  Prototype_input!$C$6 = "State or Local Government",
  IF(
    C69 &lt;&gt; "",
    IFERROR(
      INDEX(
        'Summary - Contract Type'!$C$2:$BX$6,
        MATCH(Prototype_input!$C$34, 'Summary - Contract Type'!$B$2:$B$6, 0),
        MATCH(C69, 'Summary - Contract Type'!$C$1:$BX$1, 0)
      ),
      ""
    ),
    ""
  ),
  IF(
    Prototype_input!$C$6 = "Federal or Tribal Government",
    IF(
      B69 &lt;&gt; "",
      IFERROR(
        INDEX(
          'Summary - Level of Assistance'!$C$2:$AW$7,
          MATCH(Prototype_input!$C$34, 'Summary - Level of Assistance'!$B$2:$B$7, 0),
          MATCH(B69, 'Summary - Level of Assistance'!$C$1:$AW$1, 0)
        ),
        ""
      ),
      ""
    ),
    ""
  )
)</f>
        <v/>
      </c>
      <c r="F69" s="21" t="str">
        <f>IF(
  Prototype_input!$C$6 = "State or Local Government",
  IF(
    C69 &lt;&gt; "",
    IFERROR(
      INDEX(
        'Summary - Socioeconomic'!$C$2:$BX$11,
        MATCH(Prototype_input!$C$38, 'Summary - Socioeconomic'!$B$2:$B$11, 0),
        MATCH(C69, 'Summary - Socioeconomic'!$C$1:$BX$1, 0)
      ),
      ""
    ),
    ""
  ),
  IF(
    Prototype_input!$C$6 = "Federal or Tribal Government",
    IF(
      B69 &lt;&gt; "",
      IFERROR(
        INDEX(
          'Summary - Objective'!$C$2:$AX$4,
          MATCH(Prototype_input!$C$38, 'Summary - Objective'!$B$2:$B$4, 0),
          MATCH(B69, 'Summary - Objective'!$C$1:$AX$1, 0)
        ),
        ""
      ),
      ""
    ),
    ""
  )
)</f>
        <v/>
      </c>
      <c r="G69" s="21" t="str">
        <f>IF(
  Prototype_input!$C$6 = "Federal or Tribal Government",
  IF(
    B69 &lt;&gt; "",
    IFERROR(
      INDEX(
        'Summary - Contract Type'!$C$2:$BX$6,
        MATCH(Prototype_input!$C$42, 'Summary - Contract Type'!$B$2:$B$6, 0),
        MATCH(B69, 'Summary - Contract Type'!$C$1:$BX$1, 0)
      ),
      ""
    ),
    ""
  ),
  ""
)</f>
        <v/>
      </c>
      <c r="H69" s="21" t="str">
        <f>IF(
  Prototype_input!$C$6 = "Federal or Tribal Government",
  IF(
    B69 &lt;&gt; "",
    IFERROR(
      INDEX(
        'Summary - Period of Performance'!$C$2:$AW$5,
        MATCH(Prototype_input!$C$46, 'Summary - Period of Performance'!$B$2:$B$5, 0),
        MATCH(B69, 'Summary - Period of Performance'!$C$1:$AW$1, 0)
      ),
      ""
    ),
    ""
  ),
  ""
)</f>
        <v/>
      </c>
      <c r="I69" s="21" t="str">
        <f>IF(
  Prototype_input!$C$6 = "Federal or Tribal Government",
  IF(
    B69 &lt;&gt; "",
    IFERROR(
      INDEX(
        'Summary - Socioeconomic'!$C$2:$BX$11,
        MATCH(Prototype_input!$C$50, 'Summary - Socioeconomic'!$B$2:$B$11, 0),
        MATCH(B69, 'Summary - Socioeconomic'!$C$1:$BX$1, 0)
      ),
      ""
    ),
    ""
  ),
  ""
)</f>
        <v/>
      </c>
      <c r="J69" s="21" t="str">
        <f>IF(
  Prototype_input!$C$6 = "Federal or Tribal Government",
  IF(
    B69 &lt;&gt; "",
    IFERROR(
      INDEX(
        'Summary - Estimated Dollar Valu'!$C$2:$AW$4,
        MATCH(Prototype_input!$C$54, 'Summary - Estimated Dollar Valu'!$B$2:$B$4, 0),
        MATCH(B69, 'Summary - Estimated Dollar Valu'!$C$1:$AW$1, 0)
      ),
      ""
    ),
    ""
  ),
  ""
)</f>
        <v/>
      </c>
      <c r="K69" s="21" t="str">
        <f>IF(AND(Prototype_input!$C$56&lt;&gt;"",J69&lt;&gt;""),Prototype_input!$C$58,"")</f>
        <v/>
      </c>
      <c r="L69" s="21" t="str">
        <f>IF(AND(Prototype_input!$C$60&lt;&gt;"",J69&lt;&gt;""),Prototype_input!$C$62,"")</f>
        <v/>
      </c>
      <c r="M69" s="21" t="str">
        <f>IF(AND(Prototype_input!$C$64&lt;&gt;"",J69&lt;&gt;""),Prototype_input!$C$66,"")</f>
        <v/>
      </c>
      <c r="N69" s="21" t="str">
        <f>IF(AND(Prototype_input!$C$68&lt;&gt;"",J69&lt;&gt;""),Prototype_input!$C$70,"")</f>
        <v/>
      </c>
      <c r="O69" s="21" t="str">
        <f>IF(N69&lt;&gt;"",_xlfn.XLOOKUP(Prototype_input!$E$22,'ITC Offerings Mapping'!$C$1:$C$1000,'ITC Offerings Mapping'!$B$1:$B$1000),"")</f>
        <v/>
      </c>
      <c r="Q69" s="21" t="str">
        <f t="array" ref="Q69">IF(Prototype_input!$C$6="Federal or Tribal Government",IF(O69&lt;&gt;"", INDEX('Scope Scoring'!$C$2:$BX$50, MATCH(O69, 'Scope Scoring'!$B$2:$B$50, 0), MATCH(B69, 'Scope Scoring'!$C$1:$BX$1, 0)),""),"")</f>
        <v/>
      </c>
      <c r="R69" s="21" t="str">
        <f t="shared" si="26"/>
        <v/>
      </c>
      <c r="S69" s="21" t="str">
        <f t="shared" si="27"/>
        <v/>
      </c>
      <c r="T69" s="21" t="str">
        <f t="shared" si="28"/>
        <v/>
      </c>
      <c r="U69" s="21" t="str">
        <f t="shared" ca="1" si="29"/>
        <v/>
      </c>
      <c r="W69" s="21" t="str">
        <f t="array" ref="W69">IF(Prototype_input!$C$6="Federal or Tribal Government",IF(O69&lt;&gt;"", INDEX('Summary - Level of Assistance -'!$C$2:$AV$7, MATCH(Prototype_input!$C$34, 'Summary - Level of Assistance -'!$B$2:$B$7, 0), MATCH(B69, 'Summary - Level of Assistance -'!$C$1:$AV$1, 0)),""),"")</f>
        <v/>
      </c>
      <c r="X69" s="21" t="str">
        <f t="shared" si="30"/>
        <v/>
      </c>
      <c r="Y69" s="21" t="str">
        <f t="shared" si="31"/>
        <v/>
      </c>
      <c r="AA69" s="21" t="str">
        <f t="array" ref="AA69">IF(Prototype_input!$C$6="Federal or Tribal Government",IF(O69&lt;&gt;"", INDEX('Summary - Objective - Tradeoff'!$C$2:$AV$4, MATCH(Prototype_input!$C$38, 'Summary - Objective - Tradeoff'!$B$2:$B$4, 0), MATCH(B69, 'Summary - Objective - Tradeoff'!$C$1:$AV$1, 0)),""),"")</f>
        <v/>
      </c>
      <c r="AB69" s="21" t="str">
        <f t="shared" si="32"/>
        <v/>
      </c>
      <c r="AC69" s="21" t="str">
        <f t="shared" si="33"/>
        <v/>
      </c>
      <c r="AE69" s="21" t="str">
        <f t="array" ref="AE69">IF(Prototype_input!$C$6="Federal or Tribal Government",IF(O69&lt;&gt;"", INDEX('Summary- PoP - Tradeoff'!$C$2:$AV$5, MATCH(Prototype_input!$C$46, 'Summary- PoP - Tradeoff'!$B$2:$B$5, 0), MATCH(B69, 'Summary- PoP - Tradeoff'!$C$1:$AV$1, 0)),""),"")</f>
        <v/>
      </c>
      <c r="AF69" s="21" t="str">
        <f t="shared" si="34"/>
        <v/>
      </c>
      <c r="AG69" s="21" t="str">
        <f t="shared" si="35"/>
        <v/>
      </c>
      <c r="AI69" s="21" t="str">
        <f t="array" ref="AI69">IF(Prototype_input!$C$6="Federal or Tribal Government",IF(O69&lt;&gt;"", INDEX('Summary - EDV - Tradeoff'!$C$2:$AV$4, MATCH(Prototype_input!$C$54, 'Summary - EDV - Tradeoff'!$B$2:$B$4, 0), MATCH(B69, 'Summary - EDV - Tradeoff'!$C$1:$AV$1, 0)),""),"")</f>
        <v/>
      </c>
      <c r="AJ69" s="21" t="str">
        <f t="shared" si="36"/>
        <v/>
      </c>
      <c r="AK69" s="21" t="str">
        <f t="shared" si="37"/>
        <v/>
      </c>
      <c r="AL69" s="21" t="str">
        <f t="shared" ca="1" si="38"/>
        <v/>
      </c>
    </row>
    <row r="70" spans="2:38" ht="12.75" x14ac:dyDescent="0.2">
      <c r="B70" s="21" t="str">
        <f ca="1">IFERROR(__xludf.DUMMYFUNCTION("IFNA(
  IF(
    Prototype_input!C74 = ""Federal or Tribal Government"",
    IF(
      AND(
        Prototype_input!E88 &lt;&gt; """",
        Prototype_input!D88 &lt;&gt; """",
        Prototype_input!D88 &lt;&gt; ""Please input"",
        Prototype_input!E88 &lt;&gt; ""Please i"&amp;"nput""
      ),
      TRANSPOSE(
        FILTER(
          'ITC Offerings Mapping'!$D$1:$BY$1,
          (INDEX('ITC Offerings Mapping'!$D$2:$BY$1000, MATCH(Prototype_input!E87, 'ITC Offerings Mapping'!$C$2:$C$1000, 0), 0) = IF(A70 &gt;= 8, ""X"", ""X"")) +
"&amp;"          (IF(A70 &lt; 8, INDEX('ITC Offerings Mapping'!$D$2:$BY$1000, MATCH(Prototype_input!E87,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0" s="21" t="str">
        <f ca="1">IFERROR(__xludf.DUMMYFUNCTION("IFNA(
  IF(
    Prototype_input!C74 = ""State or Local Government"",
    IF(
      AND(
        Prototype_input!E88 &lt;&gt; """",
        Prototype_input!D88 &lt;&gt; """",
        Prototype_input!D88 &lt;&gt; ""Please input"",
        Prototype_input!E88 &lt;&gt; ""Please inpu"&amp;"t""
      ),
      TRANSPOSE(
        FILTER(
          'ITC Offerings Mapping'!$D$1:$BY$1,
          (
            IF(
              A70 &gt;= 8,
              INDEX('ITC Offerings Mapping'!$D$2:$BY$1000, MATCH(Prototype_input!E87, 'ITC Offerings Mapping'!$"&amp;"C$2:$C$1000, 0), 0) = ""X"",
              (INDEX('ITC Offerings Mapping'!$D$2:$BY$1000, MATCH(Prototype_input!E87, 'ITC Offerings Mapping'!$C$2:$C$1000, 0), 0) = ""X"") +
              (INDEX('ITC Offerings Mapping'!$D$2:$BY$1000, MATCH(Prototype_input!E"&amp;"87,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0" s="21" t="str">
        <f>IF(
  Prototype_input!$C$6 = "State or Local Government",
  IF(
    C70 &lt;&gt; "",
    IFERROR(
      INDEX(
        'Summary - Acquisition Need'!$C$2:$AD$4,
        MATCH(Prototype_input!$C$30, 'Summary - Acquisition Need'!$B$2:$B$4, 0),
        MATCH(C70, 'Summary - Acquisition Need'!$C$1:$AD$1, 0)
      ),
      ""
    ),
    ""
  ),
  IF(
    Prototype_input!$C$6 = "Federal or Tribal Government",
    IF(
      B70 &lt;&gt; "",
      IFERROR(
        INDEX(
          'Summary - Place of Performance'!$C$2:$AW$14,
          MATCH(Prototype_input!$C$30, 'Summary - Place of Performance'!$B$2:$B$14, 0),
          MATCH(B70, 'Summary - Place of Performance'!$C$1:$AW$1, 0)
        ),
        ""
      ),
      ""
    ),
    ""
  )
)</f>
        <v/>
      </c>
      <c r="E70" s="21" t="str">
        <f>IF(
  Prototype_input!$C$6 = "State or Local Government",
  IF(
    C70 &lt;&gt; "",
    IFERROR(
      INDEX(
        'Summary - Contract Type'!$C$2:$BX$6,
        MATCH(Prototype_input!$C$34, 'Summary - Contract Type'!$B$2:$B$6, 0),
        MATCH(C70, 'Summary - Contract Type'!$C$1:$BX$1, 0)
      ),
      ""
    ),
    ""
  ),
  IF(
    Prototype_input!$C$6 = "Federal or Tribal Government",
    IF(
      B70 &lt;&gt; "",
      IFERROR(
        INDEX(
          'Summary - Level of Assistance'!$C$2:$AW$7,
          MATCH(Prototype_input!$C$34, 'Summary - Level of Assistance'!$B$2:$B$7, 0),
          MATCH(B70, 'Summary - Level of Assistance'!$C$1:$AW$1, 0)
        ),
        ""
      ),
      ""
    ),
    ""
  )
)</f>
        <v/>
      </c>
      <c r="F70" s="21" t="str">
        <f>IF(
  Prototype_input!$C$6 = "State or Local Government",
  IF(
    C70 &lt;&gt; "",
    IFERROR(
      INDEX(
        'Summary - Socioeconomic'!$C$2:$BX$11,
        MATCH(Prototype_input!$C$38, 'Summary - Socioeconomic'!$B$2:$B$11, 0),
        MATCH(C70, 'Summary - Socioeconomic'!$C$1:$BX$1, 0)
      ),
      ""
    ),
    ""
  ),
  IF(
    Prototype_input!$C$6 = "Federal or Tribal Government",
    IF(
      B70 &lt;&gt; "",
      IFERROR(
        INDEX(
          'Summary - Objective'!$C$2:$AX$4,
          MATCH(Prototype_input!$C$38, 'Summary - Objective'!$B$2:$B$4, 0),
          MATCH(B70, 'Summary - Objective'!$C$1:$AX$1, 0)
        ),
        ""
      ),
      ""
    ),
    ""
  )
)</f>
        <v/>
      </c>
      <c r="G70" s="21" t="str">
        <f>IF(
  Prototype_input!$C$6 = "Federal or Tribal Government",
  IF(
    B70 &lt;&gt; "",
    IFERROR(
      INDEX(
        'Summary - Contract Type'!$C$2:$BX$6,
        MATCH(Prototype_input!$C$42, 'Summary - Contract Type'!$B$2:$B$6, 0),
        MATCH(B70, 'Summary - Contract Type'!$C$1:$BX$1, 0)
      ),
      ""
    ),
    ""
  ),
  ""
)</f>
        <v/>
      </c>
      <c r="H70" s="21" t="str">
        <f>IF(
  Prototype_input!$C$6 = "Federal or Tribal Government",
  IF(
    B70 &lt;&gt; "",
    IFERROR(
      INDEX(
        'Summary - Period of Performance'!$C$2:$AW$5,
        MATCH(Prototype_input!$C$46, 'Summary - Period of Performance'!$B$2:$B$5, 0),
        MATCH(B70, 'Summary - Period of Performance'!$C$1:$AW$1, 0)
      ),
      ""
    ),
    ""
  ),
  ""
)</f>
        <v/>
      </c>
      <c r="I70" s="21" t="str">
        <f>IF(
  Prototype_input!$C$6 = "Federal or Tribal Government",
  IF(
    B70 &lt;&gt; "",
    IFERROR(
      INDEX(
        'Summary - Socioeconomic'!$C$2:$BX$11,
        MATCH(Prototype_input!$C$50, 'Summary - Socioeconomic'!$B$2:$B$11, 0),
        MATCH(B70, 'Summary - Socioeconomic'!$C$1:$BX$1, 0)
      ),
      ""
    ),
    ""
  ),
  ""
)</f>
        <v/>
      </c>
      <c r="J70" s="21" t="str">
        <f>IF(
  Prototype_input!$C$6 = "Federal or Tribal Government",
  IF(
    B70 &lt;&gt; "",
    IFERROR(
      INDEX(
        'Summary - Estimated Dollar Valu'!$C$2:$AW$4,
        MATCH(Prototype_input!$C$54, 'Summary - Estimated Dollar Valu'!$B$2:$B$4, 0),
        MATCH(B70, 'Summary - Estimated Dollar Valu'!$C$1:$AW$1, 0)
      ),
      ""
    ),
    ""
  ),
  ""
)</f>
        <v/>
      </c>
      <c r="K70" s="21" t="str">
        <f>IF(AND(Prototype_input!$C$56&lt;&gt;"",J70&lt;&gt;""),Prototype_input!$C$58,"")</f>
        <v/>
      </c>
      <c r="L70" s="21" t="str">
        <f>IF(AND(Prototype_input!$C$60&lt;&gt;"",J70&lt;&gt;""),Prototype_input!$C$62,"")</f>
        <v/>
      </c>
      <c r="M70" s="21" t="str">
        <f>IF(AND(Prototype_input!$C$64&lt;&gt;"",J70&lt;&gt;""),Prototype_input!$C$66,"")</f>
        <v/>
      </c>
      <c r="N70" s="21" t="str">
        <f>IF(AND(Prototype_input!$C$68&lt;&gt;"",J70&lt;&gt;""),Prototype_input!$C$70,"")</f>
        <v/>
      </c>
      <c r="O70" s="21" t="str">
        <f>IF(N70&lt;&gt;"",_xlfn.XLOOKUP(Prototype_input!$E$22,'ITC Offerings Mapping'!$C$1:$C$1000,'ITC Offerings Mapping'!$B$1:$B$1000),"")</f>
        <v/>
      </c>
      <c r="Q70" s="21" t="str">
        <f t="array" ref="Q70">IF(Prototype_input!$C$6="Federal or Tribal Government",IF(O70&lt;&gt;"", INDEX('Scope Scoring'!$C$2:$BX$50, MATCH(O70, 'Scope Scoring'!$B$2:$B$50, 0), MATCH(B70, 'Scope Scoring'!$C$1:$BX$1, 0)),""),"")</f>
        <v/>
      </c>
      <c r="R70" s="21" t="str">
        <f t="shared" si="26"/>
        <v/>
      </c>
      <c r="S70" s="21" t="str">
        <f t="shared" si="27"/>
        <v/>
      </c>
      <c r="T70" s="21" t="str">
        <f t="shared" si="28"/>
        <v/>
      </c>
      <c r="U70" s="21" t="str">
        <f t="shared" ca="1" si="29"/>
        <v/>
      </c>
      <c r="W70" s="21" t="str">
        <f t="array" ref="W70">IF(Prototype_input!$C$6="Federal or Tribal Government",IF(O70&lt;&gt;"", INDEX('Summary - Level of Assistance -'!$C$2:$AV$7, MATCH(Prototype_input!$C$34, 'Summary - Level of Assistance -'!$B$2:$B$7, 0), MATCH(B70, 'Summary - Level of Assistance -'!$C$1:$AV$1, 0)),""),"")</f>
        <v/>
      </c>
      <c r="X70" s="21" t="str">
        <f t="shared" si="30"/>
        <v/>
      </c>
      <c r="Y70" s="21" t="str">
        <f t="shared" si="31"/>
        <v/>
      </c>
      <c r="AA70" s="21" t="str">
        <f t="array" ref="AA70">IF(Prototype_input!$C$6="Federal or Tribal Government",IF(O70&lt;&gt;"", INDEX('Summary - Objective - Tradeoff'!$C$2:$AV$4, MATCH(Prototype_input!$C$38, 'Summary - Objective - Tradeoff'!$B$2:$B$4, 0), MATCH(B70, 'Summary - Objective - Tradeoff'!$C$1:$AV$1, 0)),""),"")</f>
        <v/>
      </c>
      <c r="AB70" s="21" t="str">
        <f t="shared" si="32"/>
        <v/>
      </c>
      <c r="AC70" s="21" t="str">
        <f t="shared" si="33"/>
        <v/>
      </c>
      <c r="AE70" s="21" t="str">
        <f t="array" ref="AE70">IF(Prototype_input!$C$6="Federal or Tribal Government",IF(O70&lt;&gt;"", INDEX('Summary- PoP - Tradeoff'!$C$2:$AV$5, MATCH(Prototype_input!$C$46, 'Summary- PoP - Tradeoff'!$B$2:$B$5, 0), MATCH(B70, 'Summary- PoP - Tradeoff'!$C$1:$AV$1, 0)),""),"")</f>
        <v/>
      </c>
      <c r="AF70" s="21" t="str">
        <f t="shared" si="34"/>
        <v/>
      </c>
      <c r="AG70" s="21" t="str">
        <f t="shared" si="35"/>
        <v/>
      </c>
      <c r="AI70" s="21" t="str">
        <f t="array" ref="AI70">IF(Prototype_input!$C$6="Federal or Tribal Government",IF(O70&lt;&gt;"", INDEX('Summary - EDV - Tradeoff'!$C$2:$AV$4, MATCH(Prototype_input!$C$54, 'Summary - EDV - Tradeoff'!$B$2:$B$4, 0), MATCH(B70, 'Summary - EDV - Tradeoff'!$C$1:$AV$1, 0)),""),"")</f>
        <v/>
      </c>
      <c r="AJ70" s="21" t="str">
        <f t="shared" si="36"/>
        <v/>
      </c>
      <c r="AK70" s="21" t="str">
        <f t="shared" si="37"/>
        <v/>
      </c>
      <c r="AL70" s="21" t="str">
        <f t="shared" ca="1" si="38"/>
        <v/>
      </c>
    </row>
    <row r="71" spans="2:38" ht="12.75" x14ac:dyDescent="0.2">
      <c r="B71" s="21" t="str">
        <f ca="1">IFERROR(__xludf.DUMMYFUNCTION("IFNA(
  IF(
    Prototype_input!C75 = ""Federal or Tribal Government"",
    IF(
      AND(
        Prototype_input!E89 &lt;&gt; """",
        Prototype_input!D89 &lt;&gt; """",
        Prototype_input!D89 &lt;&gt; ""Please input"",
        Prototype_input!E89 &lt;&gt; ""Please i"&amp;"nput""
      ),
      TRANSPOSE(
        FILTER(
          'ITC Offerings Mapping'!$D$1:$BY$1,
          (INDEX('ITC Offerings Mapping'!$D$2:$BY$1000, MATCH(Prototype_input!E88, 'ITC Offerings Mapping'!$C$2:$C$1000, 0), 0) = IF(A71 &gt;= 8, ""X"", ""X"")) +
"&amp;"          (IF(A71 &lt; 8, INDEX('ITC Offerings Mapping'!$D$2:$BY$1000, MATCH(Prototype_input!E88,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1" s="21" t="str">
        <f ca="1">IFERROR(__xludf.DUMMYFUNCTION("IFNA(
  IF(
    Prototype_input!C75 = ""State or Local Government"",
    IF(
      AND(
        Prototype_input!E89 &lt;&gt; """",
        Prototype_input!D89 &lt;&gt; """",
        Prototype_input!D89 &lt;&gt; ""Please input"",
        Prototype_input!E89 &lt;&gt; ""Please inpu"&amp;"t""
      ),
      TRANSPOSE(
        FILTER(
          'ITC Offerings Mapping'!$D$1:$BY$1,
          (
            IF(
              A71 &gt;= 8,
              INDEX('ITC Offerings Mapping'!$D$2:$BY$1000, MATCH(Prototype_input!E88, 'ITC Offerings Mapping'!$"&amp;"C$2:$C$1000, 0), 0) = ""X"",
              (INDEX('ITC Offerings Mapping'!$D$2:$BY$1000, MATCH(Prototype_input!E88, 'ITC Offerings Mapping'!$C$2:$C$1000, 0), 0) = ""X"") +
              (INDEX('ITC Offerings Mapping'!$D$2:$BY$1000, MATCH(Prototype_input!E"&amp;"88,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1" s="21" t="str">
        <f>IF(
  Prototype_input!$C$6 = "State or Local Government",
  IF(
    C71 &lt;&gt; "",
    IFERROR(
      INDEX(
        'Summary - Acquisition Need'!$C$2:$AD$4,
        MATCH(Prototype_input!$C$30, 'Summary - Acquisition Need'!$B$2:$B$4, 0),
        MATCH(C71, 'Summary - Acquisition Need'!$C$1:$AD$1, 0)
      ),
      ""
    ),
    ""
  ),
  IF(
    Prototype_input!$C$6 = "Federal or Tribal Government",
    IF(
      B71 &lt;&gt; "",
      IFERROR(
        INDEX(
          'Summary - Place of Performance'!$C$2:$AW$14,
          MATCH(Prototype_input!$C$30, 'Summary - Place of Performance'!$B$2:$B$14, 0),
          MATCH(B71, 'Summary - Place of Performance'!$C$1:$AW$1, 0)
        ),
        ""
      ),
      ""
    ),
    ""
  )
)</f>
        <v/>
      </c>
      <c r="E71" s="21" t="str">
        <f>IF(
  Prototype_input!$C$6 = "State or Local Government",
  IF(
    C71 &lt;&gt; "",
    IFERROR(
      INDEX(
        'Summary - Contract Type'!$C$2:$BX$6,
        MATCH(Prototype_input!$C$34, 'Summary - Contract Type'!$B$2:$B$6, 0),
        MATCH(C71, 'Summary - Contract Type'!$C$1:$BX$1, 0)
      ),
      ""
    ),
    ""
  ),
  IF(
    Prototype_input!$C$6 = "Federal or Tribal Government",
    IF(
      B71 &lt;&gt; "",
      IFERROR(
        INDEX(
          'Summary - Level of Assistance'!$C$2:$AW$7,
          MATCH(Prototype_input!$C$34, 'Summary - Level of Assistance'!$B$2:$B$7, 0),
          MATCH(B71, 'Summary - Level of Assistance'!$C$1:$AW$1, 0)
        ),
        ""
      ),
      ""
    ),
    ""
  )
)</f>
        <v/>
      </c>
      <c r="F71" s="21" t="str">
        <f>IF(
  Prototype_input!$C$6 = "State or Local Government",
  IF(
    C71 &lt;&gt; "",
    IFERROR(
      INDEX(
        'Summary - Socioeconomic'!$C$2:$BX$11,
        MATCH(Prototype_input!$C$38, 'Summary - Socioeconomic'!$B$2:$B$11, 0),
        MATCH(C71, 'Summary - Socioeconomic'!$C$1:$BX$1, 0)
      ),
      ""
    ),
    ""
  ),
  IF(
    Prototype_input!$C$6 = "Federal or Tribal Government",
    IF(
      B71 &lt;&gt; "",
      IFERROR(
        INDEX(
          'Summary - Objective'!$C$2:$AX$4,
          MATCH(Prototype_input!$C$38, 'Summary - Objective'!$B$2:$B$4, 0),
          MATCH(B71, 'Summary - Objective'!$C$1:$AX$1, 0)
        ),
        ""
      ),
      ""
    ),
    ""
  )
)</f>
        <v/>
      </c>
      <c r="G71" s="21" t="str">
        <f>IF(
  Prototype_input!$C$6 = "Federal or Tribal Government",
  IF(
    B71 &lt;&gt; "",
    IFERROR(
      INDEX(
        'Summary - Contract Type'!$C$2:$BX$6,
        MATCH(Prototype_input!$C$42, 'Summary - Contract Type'!$B$2:$B$6, 0),
        MATCH(B71, 'Summary - Contract Type'!$C$1:$BX$1, 0)
      ),
      ""
    ),
    ""
  ),
  ""
)</f>
        <v/>
      </c>
      <c r="H71" s="21" t="str">
        <f>IF(
  Prototype_input!$C$6 = "Federal or Tribal Government",
  IF(
    B71 &lt;&gt; "",
    IFERROR(
      INDEX(
        'Summary - Period of Performance'!$C$2:$AW$5,
        MATCH(Prototype_input!$C$46, 'Summary - Period of Performance'!$B$2:$B$5, 0),
        MATCH(B71, 'Summary - Period of Performance'!$C$1:$AW$1, 0)
      ),
      ""
    ),
    ""
  ),
  ""
)</f>
        <v/>
      </c>
      <c r="I71" s="21" t="str">
        <f>IF(
  Prototype_input!$C$6 = "Federal or Tribal Government",
  IF(
    B71 &lt;&gt; "",
    IFERROR(
      INDEX(
        'Summary - Socioeconomic'!$C$2:$BX$11,
        MATCH(Prototype_input!$C$50, 'Summary - Socioeconomic'!$B$2:$B$11, 0),
        MATCH(B71, 'Summary - Socioeconomic'!$C$1:$BX$1, 0)
      ),
      ""
    ),
    ""
  ),
  ""
)</f>
        <v/>
      </c>
      <c r="J71" s="21" t="str">
        <f>IF(
  Prototype_input!$C$6 = "Federal or Tribal Government",
  IF(
    B71 &lt;&gt; "",
    IFERROR(
      INDEX(
        'Summary - Estimated Dollar Valu'!$C$2:$AW$4,
        MATCH(Prototype_input!$C$54, 'Summary - Estimated Dollar Valu'!$B$2:$B$4, 0),
        MATCH(B71, 'Summary - Estimated Dollar Valu'!$C$1:$AW$1, 0)
      ),
      ""
    ),
    ""
  ),
  ""
)</f>
        <v/>
      </c>
      <c r="K71" s="21" t="str">
        <f>IF(AND(Prototype_input!$C$56&lt;&gt;"",J71&lt;&gt;""),Prototype_input!$C$58,"")</f>
        <v/>
      </c>
      <c r="L71" s="21" t="str">
        <f>IF(AND(Prototype_input!$C$60&lt;&gt;"",J71&lt;&gt;""),Prototype_input!$C$62,"")</f>
        <v/>
      </c>
      <c r="M71" s="21" t="str">
        <f>IF(AND(Prototype_input!$C$64&lt;&gt;"",J71&lt;&gt;""),Prototype_input!$C$66,"")</f>
        <v/>
      </c>
      <c r="N71" s="21" t="str">
        <f>IF(AND(Prototype_input!$C$68&lt;&gt;"",J71&lt;&gt;""),Prototype_input!$C$70,"")</f>
        <v/>
      </c>
      <c r="O71" s="21" t="str">
        <f>IF(N71&lt;&gt;"",_xlfn.XLOOKUP(Prototype_input!$E$22,'ITC Offerings Mapping'!$C$1:$C$1000,'ITC Offerings Mapping'!$B$1:$B$1000),"")</f>
        <v/>
      </c>
      <c r="Q71" s="21" t="str">
        <f t="array" ref="Q71">IF(Prototype_input!$C$6="Federal or Tribal Government",IF(O71&lt;&gt;"", INDEX('Scope Scoring'!$C$2:$BX$50, MATCH(O71, 'Scope Scoring'!$B$2:$B$50, 0), MATCH(B71, 'Scope Scoring'!$C$1:$BX$1, 0)),""),"")</f>
        <v/>
      </c>
      <c r="R71" s="21" t="str">
        <f t="shared" si="26"/>
        <v/>
      </c>
      <c r="S71" s="21" t="str">
        <f t="shared" si="27"/>
        <v/>
      </c>
      <c r="T71" s="21" t="str">
        <f t="shared" si="28"/>
        <v/>
      </c>
      <c r="U71" s="21" t="str">
        <f t="shared" ca="1" si="29"/>
        <v/>
      </c>
      <c r="W71" s="21" t="str">
        <f t="array" ref="W71">IF(Prototype_input!$C$6="Federal or Tribal Government",IF(O71&lt;&gt;"", INDEX('Summary - Level of Assistance -'!$C$2:$AV$7, MATCH(Prototype_input!$C$34, 'Summary - Level of Assistance -'!$B$2:$B$7, 0), MATCH(B71, 'Summary - Level of Assistance -'!$C$1:$AV$1, 0)),""),"")</f>
        <v/>
      </c>
      <c r="X71" s="21" t="str">
        <f t="shared" si="30"/>
        <v/>
      </c>
      <c r="Y71" s="21" t="str">
        <f t="shared" si="31"/>
        <v/>
      </c>
      <c r="AA71" s="21" t="str">
        <f t="array" ref="AA71">IF(Prototype_input!$C$6="Federal or Tribal Government",IF(O71&lt;&gt;"", INDEX('Summary - Objective - Tradeoff'!$C$2:$AV$4, MATCH(Prototype_input!$C$38, 'Summary - Objective - Tradeoff'!$B$2:$B$4, 0), MATCH(B71, 'Summary - Objective - Tradeoff'!$C$1:$AV$1, 0)),""),"")</f>
        <v/>
      </c>
      <c r="AB71" s="21" t="str">
        <f t="shared" si="32"/>
        <v/>
      </c>
      <c r="AC71" s="21" t="str">
        <f t="shared" si="33"/>
        <v/>
      </c>
      <c r="AE71" s="21" t="str">
        <f t="array" ref="AE71">IF(Prototype_input!$C$6="Federal or Tribal Government",IF(O71&lt;&gt;"", INDEX('Summary- PoP - Tradeoff'!$C$2:$AV$5, MATCH(Prototype_input!$C$46, 'Summary- PoP - Tradeoff'!$B$2:$B$5, 0), MATCH(B71, 'Summary- PoP - Tradeoff'!$C$1:$AV$1, 0)),""),"")</f>
        <v/>
      </c>
      <c r="AF71" s="21" t="str">
        <f t="shared" si="34"/>
        <v/>
      </c>
      <c r="AG71" s="21" t="str">
        <f t="shared" si="35"/>
        <v/>
      </c>
      <c r="AI71" s="21" t="str">
        <f t="array" ref="AI71">IF(Prototype_input!$C$6="Federal or Tribal Government",IF(O71&lt;&gt;"", INDEX('Summary - EDV - Tradeoff'!$C$2:$AV$4, MATCH(Prototype_input!$C$54, 'Summary - EDV - Tradeoff'!$B$2:$B$4, 0), MATCH(B71, 'Summary - EDV - Tradeoff'!$C$1:$AV$1, 0)),""),"")</f>
        <v/>
      </c>
      <c r="AJ71" s="21" t="str">
        <f t="shared" si="36"/>
        <v/>
      </c>
      <c r="AK71" s="21" t="str">
        <f t="shared" si="37"/>
        <v/>
      </c>
      <c r="AL71" s="21" t="str">
        <f t="shared" ca="1" si="38"/>
        <v/>
      </c>
    </row>
    <row r="72" spans="2:38" ht="12.75" x14ac:dyDescent="0.2">
      <c r="B72" s="21" t="str">
        <f ca="1">IFERROR(__xludf.DUMMYFUNCTION("IFNA(
  IF(
    Prototype_input!C76 = ""Federal or Tribal Government"",
    IF(
      AND(
        Prototype_input!E90 &lt;&gt; """",
        Prototype_input!D90 &lt;&gt; """",
        Prototype_input!D90 &lt;&gt; ""Please input"",
        Prototype_input!E90 &lt;&gt; ""Please i"&amp;"nput""
      ),
      TRANSPOSE(
        FILTER(
          'ITC Offerings Mapping'!$D$1:$BY$1,
          (INDEX('ITC Offerings Mapping'!$D$2:$BY$1000, MATCH(Prototype_input!E89, 'ITC Offerings Mapping'!$C$2:$C$1000, 0), 0) = IF(A72 &gt;= 8, ""X"", ""X"")) +
"&amp;"          (IF(A72 &lt; 8, INDEX('ITC Offerings Mapping'!$D$2:$BY$1000, MATCH(Prototype_input!E89,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2" s="21" t="str">
        <f ca="1">IFERROR(__xludf.DUMMYFUNCTION("IFNA(
  IF(
    Prototype_input!C76 = ""State or Local Government"",
    IF(
      AND(
        Prototype_input!E90 &lt;&gt; """",
        Prototype_input!D90 &lt;&gt; """",
        Prototype_input!D90 &lt;&gt; ""Please input"",
        Prototype_input!E90 &lt;&gt; ""Please inpu"&amp;"t""
      ),
      TRANSPOSE(
        FILTER(
          'ITC Offerings Mapping'!$D$1:$BY$1,
          (
            IF(
              A72 &gt;= 8,
              INDEX('ITC Offerings Mapping'!$D$2:$BY$1000, MATCH(Prototype_input!E89, 'ITC Offerings Mapping'!$"&amp;"C$2:$C$1000, 0), 0) = ""X"",
              (INDEX('ITC Offerings Mapping'!$D$2:$BY$1000, MATCH(Prototype_input!E89, 'ITC Offerings Mapping'!$C$2:$C$1000, 0), 0) = ""X"") +
              (INDEX('ITC Offerings Mapping'!$D$2:$BY$1000, MATCH(Prototype_input!E"&amp;"89,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2" s="21" t="str">
        <f>IF(
  Prototype_input!$C$6 = "State or Local Government",
  IF(
    C72 &lt;&gt; "",
    IFERROR(
      INDEX(
        'Summary - Acquisition Need'!$C$2:$AD$4,
        MATCH(Prototype_input!$C$30, 'Summary - Acquisition Need'!$B$2:$B$4, 0),
        MATCH(C72, 'Summary - Acquisition Need'!$C$1:$AD$1, 0)
      ),
      ""
    ),
    ""
  ),
  IF(
    Prototype_input!$C$6 = "Federal or Tribal Government",
    IF(
      B72 &lt;&gt; "",
      IFERROR(
        INDEX(
          'Summary - Place of Performance'!$C$2:$AW$14,
          MATCH(Prototype_input!$C$30, 'Summary - Place of Performance'!$B$2:$B$14, 0),
          MATCH(B72, 'Summary - Place of Performance'!$C$1:$AW$1, 0)
        ),
        ""
      ),
      ""
    ),
    ""
  )
)</f>
        <v/>
      </c>
      <c r="E72" s="21" t="str">
        <f>IF(
  Prototype_input!$C$6 = "State or Local Government",
  IF(
    C72 &lt;&gt; "",
    IFERROR(
      INDEX(
        'Summary - Contract Type'!$C$2:$BX$6,
        MATCH(Prototype_input!$C$34, 'Summary - Contract Type'!$B$2:$B$6, 0),
        MATCH(C72, 'Summary - Contract Type'!$C$1:$BX$1, 0)
      ),
      ""
    ),
    ""
  ),
  IF(
    Prototype_input!$C$6 = "Federal or Tribal Government",
    IF(
      B72 &lt;&gt; "",
      IFERROR(
        INDEX(
          'Summary - Level of Assistance'!$C$2:$AW$7,
          MATCH(Prototype_input!$C$34, 'Summary - Level of Assistance'!$B$2:$B$7, 0),
          MATCH(B72, 'Summary - Level of Assistance'!$C$1:$AW$1, 0)
        ),
        ""
      ),
      ""
    ),
    ""
  )
)</f>
        <v/>
      </c>
      <c r="F72" s="21" t="str">
        <f>IF(
  Prototype_input!$C$6 = "State or Local Government",
  IF(
    C72 &lt;&gt; "",
    IFERROR(
      INDEX(
        'Summary - Socioeconomic'!$C$2:$BX$11,
        MATCH(Prototype_input!$C$38, 'Summary - Socioeconomic'!$B$2:$B$11, 0),
        MATCH(C72, 'Summary - Socioeconomic'!$C$1:$BX$1, 0)
      ),
      ""
    ),
    ""
  ),
  IF(
    Prototype_input!$C$6 = "Federal or Tribal Government",
    IF(
      B72 &lt;&gt; "",
      IFERROR(
        INDEX(
          'Summary - Objective'!$C$2:$AX$4,
          MATCH(Prototype_input!$C$38, 'Summary - Objective'!$B$2:$B$4, 0),
          MATCH(B72, 'Summary - Objective'!$C$1:$AX$1, 0)
        ),
        ""
      ),
      ""
    ),
    ""
  )
)</f>
        <v/>
      </c>
      <c r="G72" s="21" t="str">
        <f>IF(
  Prototype_input!$C$6 = "Federal or Tribal Government",
  IF(
    B72 &lt;&gt; "",
    IFERROR(
      INDEX(
        'Summary - Contract Type'!$C$2:$BX$6,
        MATCH(Prototype_input!$C$42, 'Summary - Contract Type'!$B$2:$B$6, 0),
        MATCH(B72, 'Summary - Contract Type'!$C$1:$BX$1, 0)
      ),
      ""
    ),
    ""
  ),
  ""
)</f>
        <v/>
      </c>
      <c r="H72" s="21" t="str">
        <f>IF(
  Prototype_input!$C$6 = "Federal or Tribal Government",
  IF(
    B72 &lt;&gt; "",
    IFERROR(
      INDEX(
        'Summary - Period of Performance'!$C$2:$AW$5,
        MATCH(Prototype_input!$C$46, 'Summary - Period of Performance'!$B$2:$B$5, 0),
        MATCH(B72, 'Summary - Period of Performance'!$C$1:$AW$1, 0)
      ),
      ""
    ),
    ""
  ),
  ""
)</f>
        <v/>
      </c>
      <c r="I72" s="21" t="str">
        <f>IF(
  Prototype_input!$C$6 = "Federal or Tribal Government",
  IF(
    B72 &lt;&gt; "",
    IFERROR(
      INDEX(
        'Summary - Socioeconomic'!$C$2:$BX$11,
        MATCH(Prototype_input!$C$50, 'Summary - Socioeconomic'!$B$2:$B$11, 0),
        MATCH(B72, 'Summary - Socioeconomic'!$C$1:$BX$1, 0)
      ),
      ""
    ),
    ""
  ),
  ""
)</f>
        <v/>
      </c>
      <c r="J72" s="21" t="str">
        <f>IF(
  Prototype_input!$C$6 = "Federal or Tribal Government",
  IF(
    B72 &lt;&gt; "",
    IFERROR(
      INDEX(
        'Summary - Estimated Dollar Valu'!$C$2:$AW$4,
        MATCH(Prototype_input!$C$54, 'Summary - Estimated Dollar Valu'!$B$2:$B$4, 0),
        MATCH(B72, 'Summary - Estimated Dollar Valu'!$C$1:$AW$1, 0)
      ),
      ""
    ),
    ""
  ),
  ""
)</f>
        <v/>
      </c>
      <c r="K72" s="21" t="str">
        <f>IF(AND(Prototype_input!$C$56&lt;&gt;"",J72&lt;&gt;""),Prototype_input!$C$58,"")</f>
        <v/>
      </c>
      <c r="L72" s="21" t="str">
        <f>IF(AND(Prototype_input!$C$60&lt;&gt;"",J72&lt;&gt;""),Prototype_input!$C$62,"")</f>
        <v/>
      </c>
      <c r="M72" s="21" t="str">
        <f>IF(AND(Prototype_input!$C$64&lt;&gt;"",J72&lt;&gt;""),Prototype_input!$C$66,"")</f>
        <v/>
      </c>
      <c r="N72" s="21" t="str">
        <f>IF(AND(Prototype_input!$C$68&lt;&gt;"",J72&lt;&gt;""),Prototype_input!$C$70,"")</f>
        <v/>
      </c>
      <c r="O72" s="21" t="str">
        <f>IF(N72&lt;&gt;"",_xlfn.XLOOKUP(Prototype_input!$E$22,'ITC Offerings Mapping'!$C$1:$C$1000,'ITC Offerings Mapping'!$B$1:$B$1000),"")</f>
        <v/>
      </c>
      <c r="Q72" s="21" t="str">
        <f t="array" ref="Q72">IF(Prototype_input!$C$6="Federal or Tribal Government",IF(O72&lt;&gt;"", INDEX('Scope Scoring'!$C$2:$BX$50, MATCH(O72, 'Scope Scoring'!$B$2:$B$50, 0), MATCH(B72, 'Scope Scoring'!$C$1:$BX$1, 0)),""),"")</f>
        <v/>
      </c>
      <c r="R72" s="21" t="str">
        <f t="shared" si="26"/>
        <v/>
      </c>
      <c r="S72" s="21" t="str">
        <f t="shared" si="27"/>
        <v/>
      </c>
      <c r="T72" s="21" t="str">
        <f t="shared" si="28"/>
        <v/>
      </c>
      <c r="U72" s="21" t="str">
        <f t="shared" ca="1" si="29"/>
        <v/>
      </c>
      <c r="W72" s="21" t="str">
        <f t="array" ref="W72">IF(Prototype_input!$C$6="Federal or Tribal Government",IF(O72&lt;&gt;"", INDEX('Summary - Level of Assistance -'!$C$2:$AV$7, MATCH(Prototype_input!$C$34, 'Summary - Level of Assistance -'!$B$2:$B$7, 0), MATCH(B72, 'Summary - Level of Assistance -'!$C$1:$AV$1, 0)),""),"")</f>
        <v/>
      </c>
      <c r="X72" s="21" t="str">
        <f t="shared" si="30"/>
        <v/>
      </c>
      <c r="Y72" s="21" t="str">
        <f t="shared" si="31"/>
        <v/>
      </c>
      <c r="AA72" s="21" t="str">
        <f t="array" ref="AA72">IF(Prototype_input!$C$6="Federal or Tribal Government",IF(O72&lt;&gt;"", INDEX('Summary - Objective - Tradeoff'!$C$2:$AV$4, MATCH(Prototype_input!$C$38, 'Summary - Objective - Tradeoff'!$B$2:$B$4, 0), MATCH(B72, 'Summary - Objective - Tradeoff'!$C$1:$AV$1, 0)),""),"")</f>
        <v/>
      </c>
      <c r="AB72" s="21" t="str">
        <f t="shared" si="32"/>
        <v/>
      </c>
      <c r="AC72" s="21" t="str">
        <f t="shared" si="33"/>
        <v/>
      </c>
      <c r="AE72" s="21" t="str">
        <f t="array" ref="AE72">IF(Prototype_input!$C$6="Federal or Tribal Government",IF(O72&lt;&gt;"", INDEX('Summary- PoP - Tradeoff'!$C$2:$AV$5, MATCH(Prototype_input!$C$46, 'Summary- PoP - Tradeoff'!$B$2:$B$5, 0), MATCH(B72, 'Summary- PoP - Tradeoff'!$C$1:$AV$1, 0)),""),"")</f>
        <v/>
      </c>
      <c r="AF72" s="21" t="str">
        <f t="shared" si="34"/>
        <v/>
      </c>
      <c r="AG72" s="21" t="str">
        <f t="shared" si="35"/>
        <v/>
      </c>
      <c r="AI72" s="21" t="str">
        <f t="array" ref="AI72">IF(Prototype_input!$C$6="Federal or Tribal Government",IF(O72&lt;&gt;"", INDEX('Summary - EDV - Tradeoff'!$C$2:$AV$4, MATCH(Prototype_input!$C$54, 'Summary - EDV - Tradeoff'!$B$2:$B$4, 0), MATCH(B72, 'Summary - EDV - Tradeoff'!$C$1:$AV$1, 0)),""),"")</f>
        <v/>
      </c>
      <c r="AJ72" s="21" t="str">
        <f t="shared" si="36"/>
        <v/>
      </c>
      <c r="AK72" s="21" t="str">
        <f t="shared" si="37"/>
        <v/>
      </c>
      <c r="AL72" s="21" t="str">
        <f t="shared" ca="1" si="38"/>
        <v/>
      </c>
    </row>
    <row r="73" spans="2:38" ht="12.75" x14ac:dyDescent="0.2">
      <c r="B73" s="21" t="str">
        <f ca="1">IFERROR(__xludf.DUMMYFUNCTION("IFNA(
  IF(
    Prototype_input!C77 = ""Federal or Tribal Government"",
    IF(
      AND(
        Prototype_input!E91 &lt;&gt; """",
        Prototype_input!D91 &lt;&gt; """",
        Prototype_input!D91 &lt;&gt; ""Please input"",
        Prototype_input!E91 &lt;&gt; ""Please i"&amp;"nput""
      ),
      TRANSPOSE(
        FILTER(
          'ITC Offerings Mapping'!$D$1:$BY$1,
          (INDEX('ITC Offerings Mapping'!$D$2:$BY$1000, MATCH(Prototype_input!E90, 'ITC Offerings Mapping'!$C$2:$C$1000, 0), 0) = IF(A73 &gt;= 8, ""X"", ""X"")) +
"&amp;"          (IF(A73 &lt; 8, INDEX('ITC Offerings Mapping'!$D$2:$BY$1000, MATCH(Prototype_input!E90,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3" s="21" t="str">
        <f ca="1">IFERROR(__xludf.DUMMYFUNCTION("IFNA(
  IF(
    Prototype_input!C77 = ""State or Local Government"",
    IF(
      AND(
        Prototype_input!E91 &lt;&gt; """",
        Prototype_input!D91 &lt;&gt; """",
        Prototype_input!D91 &lt;&gt; ""Please input"",
        Prototype_input!E91 &lt;&gt; ""Please inpu"&amp;"t""
      ),
      TRANSPOSE(
        FILTER(
          'ITC Offerings Mapping'!$D$1:$BY$1,
          (
            IF(
              A73 &gt;= 8,
              INDEX('ITC Offerings Mapping'!$D$2:$BY$1000, MATCH(Prototype_input!E90, 'ITC Offerings Mapping'!$"&amp;"C$2:$C$1000, 0), 0) = ""X"",
              (INDEX('ITC Offerings Mapping'!$D$2:$BY$1000, MATCH(Prototype_input!E90, 'ITC Offerings Mapping'!$C$2:$C$1000, 0), 0) = ""X"") +
              (INDEX('ITC Offerings Mapping'!$D$2:$BY$1000, MATCH(Prototype_input!E"&amp;"90,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3" s="21" t="str">
        <f>IF(
  Prototype_input!$C$6 = "State or Local Government",
  IF(
    C73 &lt;&gt; "",
    IFERROR(
      INDEX(
        'Summary - Acquisition Need'!$C$2:$AD$4,
        MATCH(Prototype_input!$C$30, 'Summary - Acquisition Need'!$B$2:$B$4, 0),
        MATCH(C73, 'Summary - Acquisition Need'!$C$1:$AD$1, 0)
      ),
      ""
    ),
    ""
  ),
  IF(
    Prototype_input!$C$6 = "Federal or Tribal Government",
    IF(
      B73 &lt;&gt; "",
      IFERROR(
        INDEX(
          'Summary - Place of Performance'!$C$2:$AW$14,
          MATCH(Prototype_input!$C$30, 'Summary - Place of Performance'!$B$2:$B$14, 0),
          MATCH(B73, 'Summary - Place of Performance'!$C$1:$AW$1, 0)
        ),
        ""
      ),
      ""
    ),
    ""
  )
)</f>
        <v/>
      </c>
      <c r="E73" s="21" t="str">
        <f>IF(
  Prototype_input!$C$6 = "State or Local Government",
  IF(
    C73 &lt;&gt; "",
    IFERROR(
      INDEX(
        'Summary - Contract Type'!$C$2:$BX$6,
        MATCH(Prototype_input!$C$34, 'Summary - Contract Type'!$B$2:$B$6, 0),
        MATCH(C73, 'Summary - Contract Type'!$C$1:$BX$1, 0)
      ),
      ""
    ),
    ""
  ),
  IF(
    Prototype_input!$C$6 = "Federal or Tribal Government",
    IF(
      B73 &lt;&gt; "",
      IFERROR(
        INDEX(
          'Summary - Level of Assistance'!$C$2:$AW$7,
          MATCH(Prototype_input!$C$34, 'Summary - Level of Assistance'!$B$2:$B$7, 0),
          MATCH(B73, 'Summary - Level of Assistance'!$C$1:$AW$1, 0)
        ),
        ""
      ),
      ""
    ),
    ""
  )
)</f>
        <v/>
      </c>
      <c r="F73" s="21" t="str">
        <f>IF(
  Prototype_input!$C$6 = "State or Local Government",
  IF(
    C73 &lt;&gt; "",
    IFERROR(
      INDEX(
        'Summary - Socioeconomic'!$C$2:$BX$11,
        MATCH(Prototype_input!$C$38, 'Summary - Socioeconomic'!$B$2:$B$11, 0),
        MATCH(C73, 'Summary - Socioeconomic'!$C$1:$BX$1, 0)
      ),
      ""
    ),
    ""
  ),
  IF(
    Prototype_input!$C$6 = "Federal or Tribal Government",
    IF(
      B73 &lt;&gt; "",
      IFERROR(
        INDEX(
          'Summary - Objective'!$C$2:$AX$4,
          MATCH(Prototype_input!$C$38, 'Summary - Objective'!$B$2:$B$4, 0),
          MATCH(B73, 'Summary - Objective'!$C$1:$AX$1, 0)
        ),
        ""
      ),
      ""
    ),
    ""
  )
)</f>
        <v/>
      </c>
      <c r="G73" s="21" t="str">
        <f>IF(
  Prototype_input!$C$6 = "Federal or Tribal Government",
  IF(
    B73 &lt;&gt; "",
    IFERROR(
      INDEX(
        'Summary - Contract Type'!$C$2:$BX$6,
        MATCH(Prototype_input!$C$42, 'Summary - Contract Type'!$B$2:$B$6, 0),
        MATCH(B73, 'Summary - Contract Type'!$C$1:$BX$1, 0)
      ),
      ""
    ),
    ""
  ),
  ""
)</f>
        <v/>
      </c>
      <c r="H73" s="21" t="str">
        <f>IF(
  Prototype_input!$C$6 = "Federal or Tribal Government",
  IF(
    B73 &lt;&gt; "",
    IFERROR(
      INDEX(
        'Summary - Period of Performance'!$C$2:$AW$5,
        MATCH(Prototype_input!$C$46, 'Summary - Period of Performance'!$B$2:$B$5, 0),
        MATCH(B73, 'Summary - Period of Performance'!$C$1:$AW$1, 0)
      ),
      ""
    ),
    ""
  ),
  ""
)</f>
        <v/>
      </c>
      <c r="I73" s="21" t="str">
        <f>IF(
  Prototype_input!$C$6 = "Federal or Tribal Government",
  IF(
    B73 &lt;&gt; "",
    IFERROR(
      INDEX(
        'Summary - Socioeconomic'!$C$2:$BX$11,
        MATCH(Prototype_input!$C$50, 'Summary - Socioeconomic'!$B$2:$B$11, 0),
        MATCH(B73, 'Summary - Socioeconomic'!$C$1:$BX$1, 0)
      ),
      ""
    ),
    ""
  ),
  ""
)</f>
        <v/>
      </c>
      <c r="J73" s="21" t="str">
        <f>IF(
  Prototype_input!$C$6 = "Federal or Tribal Government",
  IF(
    B73 &lt;&gt; "",
    IFERROR(
      INDEX(
        'Summary - Estimated Dollar Valu'!$C$2:$AW$4,
        MATCH(Prototype_input!$C$54, 'Summary - Estimated Dollar Valu'!$B$2:$B$4, 0),
        MATCH(B73, 'Summary - Estimated Dollar Valu'!$C$1:$AW$1, 0)
      ),
      ""
    ),
    ""
  ),
  ""
)</f>
        <v/>
      </c>
      <c r="K73" s="21" t="str">
        <f>IF(AND(Prototype_input!$C$56&lt;&gt;"",J73&lt;&gt;""),Prototype_input!$C$58,"")</f>
        <v/>
      </c>
      <c r="L73" s="21" t="str">
        <f>IF(AND(Prototype_input!$C$60&lt;&gt;"",J73&lt;&gt;""),Prototype_input!$C$62,"")</f>
        <v/>
      </c>
      <c r="M73" s="21" t="str">
        <f>IF(AND(Prototype_input!$C$64&lt;&gt;"",J73&lt;&gt;""),Prototype_input!$C$66,"")</f>
        <v/>
      </c>
      <c r="N73" s="21" t="str">
        <f>IF(AND(Prototype_input!$C$68&lt;&gt;"",J73&lt;&gt;""),Prototype_input!$C$70,"")</f>
        <v/>
      </c>
      <c r="O73" s="21" t="str">
        <f>IF(N73&lt;&gt;"",_xlfn.XLOOKUP(Prototype_input!$E$22,'ITC Offerings Mapping'!$C$1:$C$1000,'ITC Offerings Mapping'!$B$1:$B$1000),"")</f>
        <v/>
      </c>
      <c r="Q73" s="21" t="str">
        <f t="array" ref="Q73">IF(Prototype_input!$C$6="Federal or Tribal Government",IF(O73&lt;&gt;"", INDEX('Scope Scoring'!$C$2:$BX$50, MATCH(O73, 'Scope Scoring'!$B$2:$B$50, 0), MATCH(B73, 'Scope Scoring'!$C$1:$BX$1, 0)),""),"")</f>
        <v/>
      </c>
      <c r="R73" s="21" t="str">
        <f t="shared" si="26"/>
        <v/>
      </c>
      <c r="S73" s="21" t="str">
        <f t="shared" si="27"/>
        <v/>
      </c>
      <c r="T73" s="21" t="str">
        <f t="shared" si="28"/>
        <v/>
      </c>
      <c r="U73" s="21" t="str">
        <f t="shared" ca="1" si="29"/>
        <v/>
      </c>
      <c r="W73" s="21" t="str">
        <f t="array" ref="W73">IF(Prototype_input!$C$6="Federal or Tribal Government",IF(O73&lt;&gt;"", INDEX('Summary - Level of Assistance -'!$C$2:$AV$7, MATCH(Prototype_input!$C$34, 'Summary - Level of Assistance -'!$B$2:$B$7, 0), MATCH(B73, 'Summary - Level of Assistance -'!$C$1:$AV$1, 0)),""),"")</f>
        <v/>
      </c>
      <c r="X73" s="21" t="str">
        <f t="shared" si="30"/>
        <v/>
      </c>
      <c r="Y73" s="21" t="str">
        <f t="shared" si="31"/>
        <v/>
      </c>
      <c r="AA73" s="21" t="str">
        <f t="array" ref="AA73">IF(Prototype_input!$C$6="Federal or Tribal Government",IF(O73&lt;&gt;"", INDEX('Summary - Objective - Tradeoff'!$C$2:$AV$4, MATCH(Prototype_input!$C$38, 'Summary - Objective - Tradeoff'!$B$2:$B$4, 0), MATCH(B73, 'Summary - Objective - Tradeoff'!$C$1:$AV$1, 0)),""),"")</f>
        <v/>
      </c>
      <c r="AB73" s="21" t="str">
        <f t="shared" si="32"/>
        <v/>
      </c>
      <c r="AC73" s="21" t="str">
        <f t="shared" si="33"/>
        <v/>
      </c>
      <c r="AE73" s="21" t="str">
        <f t="array" ref="AE73">IF(Prototype_input!$C$6="Federal or Tribal Government",IF(O73&lt;&gt;"", INDEX('Summary- PoP - Tradeoff'!$C$2:$AV$5, MATCH(Prototype_input!$C$46, 'Summary- PoP - Tradeoff'!$B$2:$B$5, 0), MATCH(B73, 'Summary- PoP - Tradeoff'!$C$1:$AV$1, 0)),""),"")</f>
        <v/>
      </c>
      <c r="AF73" s="21" t="str">
        <f t="shared" si="34"/>
        <v/>
      </c>
      <c r="AG73" s="21" t="str">
        <f t="shared" si="35"/>
        <v/>
      </c>
      <c r="AI73" s="21" t="str">
        <f t="array" ref="AI73">IF(Prototype_input!$C$6="Federal or Tribal Government",IF(O73&lt;&gt;"", INDEX('Summary - EDV - Tradeoff'!$C$2:$AV$4, MATCH(Prototype_input!$C$54, 'Summary - EDV - Tradeoff'!$B$2:$B$4, 0), MATCH(B73, 'Summary - EDV - Tradeoff'!$C$1:$AV$1, 0)),""),"")</f>
        <v/>
      </c>
      <c r="AJ73" s="21" t="str">
        <f t="shared" si="36"/>
        <v/>
      </c>
      <c r="AK73" s="21" t="str">
        <f t="shared" si="37"/>
        <v/>
      </c>
      <c r="AL73" s="21" t="str">
        <f t="shared" ca="1" si="38"/>
        <v/>
      </c>
    </row>
    <row r="74" spans="2:38" ht="12.75" x14ac:dyDescent="0.2">
      <c r="B74" s="21" t="str">
        <f ca="1">IFERROR(__xludf.DUMMYFUNCTION("IFNA(
  IF(
    Prototype_input!C78 = ""Federal or Tribal Government"",
    IF(
      AND(
        Prototype_input!E92 &lt;&gt; """",
        Prototype_input!D92 &lt;&gt; """",
        Prototype_input!D92 &lt;&gt; ""Please input"",
        Prototype_input!E92 &lt;&gt; ""Please i"&amp;"nput""
      ),
      TRANSPOSE(
        FILTER(
          'ITC Offerings Mapping'!$D$1:$BY$1,
          (INDEX('ITC Offerings Mapping'!$D$2:$BY$1000, MATCH(Prototype_input!E91, 'ITC Offerings Mapping'!$C$2:$C$1000, 0), 0) = IF(A74 &gt;= 8, ""X"", ""X"")) +
"&amp;"          (IF(A74 &lt; 8, INDEX('ITC Offerings Mapping'!$D$2:$BY$1000, MATCH(Prototype_input!E91,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4" s="21" t="str">
        <f ca="1">IFERROR(__xludf.DUMMYFUNCTION("IFNA(
  IF(
    Prototype_input!C78 = ""State or Local Government"",
    IF(
      AND(
        Prototype_input!E92 &lt;&gt; """",
        Prototype_input!D92 &lt;&gt; """",
        Prototype_input!D92 &lt;&gt; ""Please input"",
        Prototype_input!E92 &lt;&gt; ""Please inpu"&amp;"t""
      ),
      TRANSPOSE(
        FILTER(
          'ITC Offerings Mapping'!$D$1:$BY$1,
          (
            IF(
              A74 &gt;= 8,
              INDEX('ITC Offerings Mapping'!$D$2:$BY$1000, MATCH(Prototype_input!E91, 'ITC Offerings Mapping'!$"&amp;"C$2:$C$1000, 0), 0) = ""X"",
              (INDEX('ITC Offerings Mapping'!$D$2:$BY$1000, MATCH(Prototype_input!E91, 'ITC Offerings Mapping'!$C$2:$C$1000, 0), 0) = ""X"") +
              (INDEX('ITC Offerings Mapping'!$D$2:$BY$1000, MATCH(Prototype_input!E"&amp;"91,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4" s="21" t="str">
        <f>IF(
  Prototype_input!$C$6 = "State or Local Government",
  IF(
    C74 &lt;&gt; "",
    IFERROR(
      INDEX(
        'Summary - Acquisition Need'!$C$2:$AD$4,
        MATCH(Prototype_input!$C$30, 'Summary - Acquisition Need'!$B$2:$B$4, 0),
        MATCH(C74, 'Summary - Acquisition Need'!$C$1:$AD$1, 0)
      ),
      ""
    ),
    ""
  ),
  IF(
    Prototype_input!$C$6 = "Federal or Tribal Government",
    IF(
      B74 &lt;&gt; "",
      IFERROR(
        INDEX(
          'Summary - Place of Performance'!$C$2:$AW$14,
          MATCH(Prototype_input!$C$30, 'Summary - Place of Performance'!$B$2:$B$14, 0),
          MATCH(B74, 'Summary - Place of Performance'!$C$1:$AW$1, 0)
        ),
        ""
      ),
      ""
    ),
    ""
  )
)</f>
        <v/>
      </c>
      <c r="E74" s="21" t="str">
        <f>IF(
  Prototype_input!$C$6 = "State or Local Government",
  IF(
    C74 &lt;&gt; "",
    IFERROR(
      INDEX(
        'Summary - Contract Type'!$C$2:$BX$6,
        MATCH(Prototype_input!$C$34, 'Summary - Contract Type'!$B$2:$B$6, 0),
        MATCH(C74, 'Summary - Contract Type'!$C$1:$BX$1, 0)
      ),
      ""
    ),
    ""
  ),
  IF(
    Prototype_input!$C$6 = "Federal or Tribal Government",
    IF(
      B74 &lt;&gt; "",
      IFERROR(
        INDEX(
          'Summary - Level of Assistance'!$C$2:$AW$7,
          MATCH(Prototype_input!$C$34, 'Summary - Level of Assistance'!$B$2:$B$7, 0),
          MATCH(B74, 'Summary - Level of Assistance'!$C$1:$AW$1, 0)
        ),
        ""
      ),
      ""
    ),
    ""
  )
)</f>
        <v/>
      </c>
      <c r="F74" s="21" t="str">
        <f>IF(
  Prototype_input!$C$6 = "State or Local Government",
  IF(
    C74 &lt;&gt; "",
    IFERROR(
      INDEX(
        'Summary - Socioeconomic'!$C$2:$BX$11,
        MATCH(Prototype_input!$C$38, 'Summary - Socioeconomic'!$B$2:$B$11, 0),
        MATCH(C74, 'Summary - Socioeconomic'!$C$1:$BX$1, 0)
      ),
      ""
    ),
    ""
  ),
  IF(
    Prototype_input!$C$6 = "Federal or Tribal Government",
    IF(
      B74 &lt;&gt; "",
      IFERROR(
        INDEX(
          'Summary - Objective'!$C$2:$AX$4,
          MATCH(Prototype_input!$C$38, 'Summary - Objective'!$B$2:$B$4, 0),
          MATCH(B74, 'Summary - Objective'!$C$1:$AX$1, 0)
        ),
        ""
      ),
      ""
    ),
    ""
  )
)</f>
        <v/>
      </c>
      <c r="G74" s="21" t="str">
        <f>IF(
  Prototype_input!$C$6 = "Federal or Tribal Government",
  IF(
    B74 &lt;&gt; "",
    IFERROR(
      INDEX(
        'Summary - Contract Type'!$C$2:$BX$6,
        MATCH(Prototype_input!$C$42, 'Summary - Contract Type'!$B$2:$B$6, 0),
        MATCH(B74, 'Summary - Contract Type'!$C$1:$BX$1, 0)
      ),
      ""
    ),
    ""
  ),
  ""
)</f>
        <v/>
      </c>
      <c r="H74" s="21" t="str">
        <f>IF(
  Prototype_input!$C$6 = "Federal or Tribal Government",
  IF(
    B74 &lt;&gt; "",
    IFERROR(
      INDEX(
        'Summary - Period of Performance'!$C$2:$AW$5,
        MATCH(Prototype_input!$C$46, 'Summary - Period of Performance'!$B$2:$B$5, 0),
        MATCH(B74, 'Summary - Period of Performance'!$C$1:$AW$1, 0)
      ),
      ""
    ),
    ""
  ),
  ""
)</f>
        <v/>
      </c>
      <c r="I74" s="21" t="str">
        <f>IF(
  Prototype_input!$C$6 = "Federal or Tribal Government",
  IF(
    B74 &lt;&gt; "",
    IFERROR(
      INDEX(
        'Summary - Socioeconomic'!$C$2:$BX$11,
        MATCH(Prototype_input!$C$50, 'Summary - Socioeconomic'!$B$2:$B$11, 0),
        MATCH(B74, 'Summary - Socioeconomic'!$C$1:$BX$1, 0)
      ),
      ""
    ),
    ""
  ),
  ""
)</f>
        <v/>
      </c>
      <c r="J74" s="21" t="str">
        <f>IF(
  Prototype_input!$C$6 = "Federal or Tribal Government",
  IF(
    B74 &lt;&gt; "",
    IFERROR(
      INDEX(
        'Summary - Estimated Dollar Valu'!$C$2:$AW$4,
        MATCH(Prototype_input!$C$54, 'Summary - Estimated Dollar Valu'!$B$2:$B$4, 0),
        MATCH(B74, 'Summary - Estimated Dollar Valu'!$C$1:$AW$1, 0)
      ),
      ""
    ),
    ""
  ),
  ""
)</f>
        <v/>
      </c>
      <c r="K74" s="21" t="str">
        <f>IF(AND(Prototype_input!$C$56&lt;&gt;"",J74&lt;&gt;""),Prototype_input!$C$58,"")</f>
        <v/>
      </c>
      <c r="L74" s="21" t="str">
        <f>IF(AND(Prototype_input!$C$60&lt;&gt;"",J74&lt;&gt;""),Prototype_input!$C$62,"")</f>
        <v/>
      </c>
      <c r="M74" s="21" t="str">
        <f>IF(AND(Prototype_input!$C$64&lt;&gt;"",J74&lt;&gt;""),Prototype_input!$C$66,"")</f>
        <v/>
      </c>
      <c r="N74" s="21" t="str">
        <f>IF(AND(Prototype_input!$C$68&lt;&gt;"",J74&lt;&gt;""),Prototype_input!$C$70,"")</f>
        <v/>
      </c>
      <c r="O74" s="21" t="str">
        <f>IF(N74&lt;&gt;"",_xlfn.XLOOKUP(Prototype_input!$E$22,'ITC Offerings Mapping'!$C$1:$C$1000,'ITC Offerings Mapping'!$B$1:$B$1000),"")</f>
        <v/>
      </c>
      <c r="Q74" s="21" t="str">
        <f t="array" ref="Q74">IF(Prototype_input!$C$6="Federal or Tribal Government",IF(O74&lt;&gt;"", INDEX('Scope Scoring'!$C$2:$BX$50, MATCH(O74, 'Scope Scoring'!$B$2:$B$50, 0), MATCH(B74, 'Scope Scoring'!$C$1:$BX$1, 0)),""),"")</f>
        <v/>
      </c>
      <c r="R74" s="21" t="str">
        <f t="shared" si="26"/>
        <v/>
      </c>
      <c r="S74" s="21" t="str">
        <f t="shared" si="27"/>
        <v/>
      </c>
      <c r="T74" s="21" t="str">
        <f t="shared" si="28"/>
        <v/>
      </c>
      <c r="U74" s="21" t="str">
        <f t="shared" ca="1" si="29"/>
        <v/>
      </c>
      <c r="W74" s="21" t="str">
        <f t="array" ref="W74">IF(Prototype_input!$C$6="Federal or Tribal Government",IF(O74&lt;&gt;"", INDEX('Summary - Level of Assistance -'!$C$2:$AV$7, MATCH(Prototype_input!$C$34, 'Summary - Level of Assistance -'!$B$2:$B$7, 0), MATCH(B74, 'Summary - Level of Assistance -'!$C$1:$AV$1, 0)),""),"")</f>
        <v/>
      </c>
      <c r="X74" s="21" t="str">
        <f t="shared" si="30"/>
        <v/>
      </c>
      <c r="Y74" s="21" t="str">
        <f t="shared" si="31"/>
        <v/>
      </c>
      <c r="AA74" s="21" t="str">
        <f t="array" ref="AA74">IF(Prototype_input!$C$6="Federal or Tribal Government",IF(O74&lt;&gt;"", INDEX('Summary - Objective - Tradeoff'!$C$2:$AV$4, MATCH(Prototype_input!$C$38, 'Summary - Objective - Tradeoff'!$B$2:$B$4, 0), MATCH(B74, 'Summary - Objective - Tradeoff'!$C$1:$AV$1, 0)),""),"")</f>
        <v/>
      </c>
      <c r="AB74" s="21" t="str">
        <f t="shared" si="32"/>
        <v/>
      </c>
      <c r="AC74" s="21" t="str">
        <f t="shared" si="33"/>
        <v/>
      </c>
      <c r="AE74" s="21" t="str">
        <f t="array" ref="AE74">IF(Prototype_input!$C$6="Federal or Tribal Government",IF(O74&lt;&gt;"", INDEX('Summary- PoP - Tradeoff'!$C$2:$AV$5, MATCH(Prototype_input!$C$46, 'Summary- PoP - Tradeoff'!$B$2:$B$5, 0), MATCH(B74, 'Summary- PoP - Tradeoff'!$C$1:$AV$1, 0)),""),"")</f>
        <v/>
      </c>
      <c r="AF74" s="21" t="str">
        <f t="shared" si="34"/>
        <v/>
      </c>
      <c r="AG74" s="21" t="str">
        <f t="shared" si="35"/>
        <v/>
      </c>
      <c r="AI74" s="21" t="str">
        <f t="array" ref="AI74">IF(Prototype_input!$C$6="Federal or Tribal Government",IF(O74&lt;&gt;"", INDEX('Summary - EDV - Tradeoff'!$C$2:$AV$4, MATCH(Prototype_input!$C$54, 'Summary - EDV - Tradeoff'!$B$2:$B$4, 0), MATCH(B74, 'Summary - EDV - Tradeoff'!$C$1:$AV$1, 0)),""),"")</f>
        <v/>
      </c>
      <c r="AJ74" s="21" t="str">
        <f t="shared" si="36"/>
        <v/>
      </c>
      <c r="AK74" s="21" t="str">
        <f t="shared" si="37"/>
        <v/>
      </c>
      <c r="AL74" s="21" t="str">
        <f t="shared" ca="1" si="38"/>
        <v/>
      </c>
    </row>
    <row r="75" spans="2:38" ht="12.75" x14ac:dyDescent="0.2">
      <c r="B75" s="21" t="str">
        <f ca="1">IFERROR(__xludf.DUMMYFUNCTION("IFNA(
  IF(
    Prototype_input!C79 = ""Federal or Tribal Government"",
    IF(
      AND(
        Prototype_input!E93 &lt;&gt; """",
        Prototype_input!D93 &lt;&gt; """",
        Prototype_input!D93 &lt;&gt; ""Please input"",
        Prototype_input!E93 &lt;&gt; ""Please i"&amp;"nput""
      ),
      TRANSPOSE(
        FILTER(
          'ITC Offerings Mapping'!$D$1:$BY$1,
          (INDEX('ITC Offerings Mapping'!$D$2:$BY$1000, MATCH(Prototype_input!E92, 'ITC Offerings Mapping'!$C$2:$C$1000, 0), 0) = IF(A75 &gt;= 8, ""X"", ""X"")) +
"&amp;"          (IF(A75 &lt; 8, INDEX('ITC Offerings Mapping'!$D$2:$BY$1000, MATCH(Prototype_input!E92,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5" s="21" t="str">
        <f ca="1">IFERROR(__xludf.DUMMYFUNCTION("IFNA(
  IF(
    Prototype_input!C79 = ""State or Local Government"",
    IF(
      AND(
        Prototype_input!E93 &lt;&gt; """",
        Prototype_input!D93 &lt;&gt; """",
        Prototype_input!D93 &lt;&gt; ""Please input"",
        Prototype_input!E93 &lt;&gt; ""Please inpu"&amp;"t""
      ),
      TRANSPOSE(
        FILTER(
          'ITC Offerings Mapping'!$D$1:$BY$1,
          (
            IF(
              A75 &gt;= 8,
              INDEX('ITC Offerings Mapping'!$D$2:$BY$1000, MATCH(Prototype_input!E92, 'ITC Offerings Mapping'!$"&amp;"C$2:$C$1000, 0), 0) = ""X"",
              (INDEX('ITC Offerings Mapping'!$D$2:$BY$1000, MATCH(Prototype_input!E92, 'ITC Offerings Mapping'!$C$2:$C$1000, 0), 0) = ""X"") +
              (INDEX('ITC Offerings Mapping'!$D$2:$BY$1000, MATCH(Prototype_input!E"&amp;"92,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5" s="21" t="str">
        <f>IF(
  Prototype_input!$C$6 = "State or Local Government",
  IF(
    C75 &lt;&gt; "",
    IFERROR(
      INDEX(
        'Summary - Acquisition Need'!$C$2:$AD$4,
        MATCH(Prototype_input!$C$30, 'Summary - Acquisition Need'!$B$2:$B$4, 0),
        MATCH(C75, 'Summary - Acquisition Need'!$C$1:$AD$1, 0)
      ),
      ""
    ),
    ""
  ),
  IF(
    Prototype_input!$C$6 = "Federal or Tribal Government",
    IF(
      B75 &lt;&gt; "",
      IFERROR(
        INDEX(
          'Summary - Place of Performance'!$C$2:$AW$14,
          MATCH(Prototype_input!$C$30, 'Summary - Place of Performance'!$B$2:$B$14, 0),
          MATCH(B75, 'Summary - Place of Performance'!$C$1:$AW$1, 0)
        ),
        ""
      ),
      ""
    ),
    ""
  )
)</f>
        <v/>
      </c>
      <c r="E75" s="21" t="str">
        <f>IF(
  Prototype_input!$C$6 = "State or Local Government",
  IF(
    C75 &lt;&gt; "",
    IFERROR(
      INDEX(
        'Summary - Contract Type'!$C$2:$BX$6,
        MATCH(Prototype_input!$C$34, 'Summary - Contract Type'!$B$2:$B$6, 0),
        MATCH(C75, 'Summary - Contract Type'!$C$1:$BX$1, 0)
      ),
      ""
    ),
    ""
  ),
  IF(
    Prototype_input!$C$6 = "Federal or Tribal Government",
    IF(
      B75 &lt;&gt; "",
      IFERROR(
        INDEX(
          'Summary - Level of Assistance'!$C$2:$AW$7,
          MATCH(Prototype_input!$C$34, 'Summary - Level of Assistance'!$B$2:$B$7, 0),
          MATCH(B75, 'Summary - Level of Assistance'!$C$1:$AW$1, 0)
        ),
        ""
      ),
      ""
    ),
    ""
  )
)</f>
        <v/>
      </c>
      <c r="F75" s="21" t="str">
        <f>IF(
  Prototype_input!$C$6 = "State or Local Government",
  IF(
    C75 &lt;&gt; "",
    IFERROR(
      INDEX(
        'Summary - Socioeconomic'!$C$2:$BX$11,
        MATCH(Prototype_input!$C$38, 'Summary - Socioeconomic'!$B$2:$B$11, 0),
        MATCH(C75, 'Summary - Socioeconomic'!$C$1:$BX$1, 0)
      ),
      ""
    ),
    ""
  ),
  IF(
    Prototype_input!$C$6 = "Federal or Tribal Government",
    IF(
      B75 &lt;&gt; "",
      IFERROR(
        INDEX(
          'Summary - Objective'!$C$2:$AX$4,
          MATCH(Prototype_input!$C$38, 'Summary - Objective'!$B$2:$B$4, 0),
          MATCH(B75, 'Summary - Objective'!$C$1:$AX$1, 0)
        ),
        ""
      ),
      ""
    ),
    ""
  )
)</f>
        <v/>
      </c>
      <c r="G75" s="21" t="str">
        <f>IF(
  Prototype_input!$C$6 = "Federal or Tribal Government",
  IF(
    B75 &lt;&gt; "",
    IFERROR(
      INDEX(
        'Summary - Contract Type'!$C$2:$BX$6,
        MATCH(Prototype_input!$C$42, 'Summary - Contract Type'!$B$2:$B$6, 0),
        MATCH(B75, 'Summary - Contract Type'!$C$1:$BX$1, 0)
      ),
      ""
    ),
    ""
  ),
  ""
)</f>
        <v/>
      </c>
      <c r="H75" s="21" t="str">
        <f>IF(
  Prototype_input!$C$6 = "Federal or Tribal Government",
  IF(
    B75 &lt;&gt; "",
    IFERROR(
      INDEX(
        'Summary - Period of Performance'!$C$2:$AW$5,
        MATCH(Prototype_input!$C$46, 'Summary - Period of Performance'!$B$2:$B$5, 0),
        MATCH(B75, 'Summary - Period of Performance'!$C$1:$AW$1, 0)
      ),
      ""
    ),
    ""
  ),
  ""
)</f>
        <v/>
      </c>
      <c r="I75" s="21" t="str">
        <f>IF(
  Prototype_input!$C$6 = "Federal or Tribal Government",
  IF(
    B75 &lt;&gt; "",
    IFERROR(
      INDEX(
        'Summary - Socioeconomic'!$C$2:$BX$11,
        MATCH(Prototype_input!$C$50, 'Summary - Socioeconomic'!$B$2:$B$11, 0),
        MATCH(B75, 'Summary - Socioeconomic'!$C$1:$BX$1, 0)
      ),
      ""
    ),
    ""
  ),
  ""
)</f>
        <v/>
      </c>
      <c r="J75" s="21" t="str">
        <f>IF(
  Prototype_input!$C$6 = "Federal or Tribal Government",
  IF(
    B75 &lt;&gt; "",
    IFERROR(
      INDEX(
        'Summary - Estimated Dollar Valu'!$C$2:$AW$4,
        MATCH(Prototype_input!$C$54, 'Summary - Estimated Dollar Valu'!$B$2:$B$4, 0),
        MATCH(B75, 'Summary - Estimated Dollar Valu'!$C$1:$AW$1, 0)
      ),
      ""
    ),
    ""
  ),
  ""
)</f>
        <v/>
      </c>
      <c r="K75" s="21" t="str">
        <f>IF(AND(Prototype_input!$C$56&lt;&gt;"",J75&lt;&gt;""),Prototype_input!$C$58,"")</f>
        <v/>
      </c>
      <c r="L75" s="21" t="str">
        <f>IF(AND(Prototype_input!$C$60&lt;&gt;"",J75&lt;&gt;""),Prototype_input!$C$62,"")</f>
        <v/>
      </c>
      <c r="M75" s="21" t="str">
        <f>IF(AND(Prototype_input!$C$64&lt;&gt;"",J75&lt;&gt;""),Prototype_input!$C$66,"")</f>
        <v/>
      </c>
      <c r="N75" s="21" t="str">
        <f>IF(AND(Prototype_input!$C$68&lt;&gt;"",J75&lt;&gt;""),Prototype_input!$C$70,"")</f>
        <v/>
      </c>
      <c r="O75" s="21" t="str">
        <f>IF(N75&lt;&gt;"",_xlfn.XLOOKUP(Prototype_input!$E$22,'ITC Offerings Mapping'!$C$1:$C$1000,'ITC Offerings Mapping'!$B$1:$B$1000),"")</f>
        <v/>
      </c>
      <c r="Q75" s="21" t="str">
        <f t="array" ref="Q75">IF(Prototype_input!$C$6="Federal or Tribal Government",IF(O75&lt;&gt;"", INDEX('Scope Scoring'!$C$2:$BX$50, MATCH(O75, 'Scope Scoring'!$B$2:$B$50, 0), MATCH(B75, 'Scope Scoring'!$C$1:$BX$1, 0)),""),"")</f>
        <v/>
      </c>
      <c r="R75" s="21" t="str">
        <f t="shared" si="26"/>
        <v/>
      </c>
      <c r="S75" s="21" t="str">
        <f t="shared" si="27"/>
        <v/>
      </c>
      <c r="T75" s="21" t="str">
        <f t="shared" si="28"/>
        <v/>
      </c>
      <c r="U75" s="21" t="str">
        <f t="shared" ca="1" si="29"/>
        <v/>
      </c>
      <c r="W75" s="21" t="str">
        <f t="array" ref="W75">IF(Prototype_input!$C$6="Federal or Tribal Government",IF(O75&lt;&gt;"", INDEX('Summary - Level of Assistance -'!$C$2:$AV$7, MATCH(Prototype_input!$C$34, 'Summary - Level of Assistance -'!$B$2:$B$7, 0), MATCH(B75, 'Summary - Level of Assistance -'!$C$1:$AV$1, 0)),""),"")</f>
        <v/>
      </c>
      <c r="X75" s="21" t="str">
        <f t="shared" si="30"/>
        <v/>
      </c>
      <c r="Y75" s="21" t="str">
        <f t="shared" si="31"/>
        <v/>
      </c>
      <c r="AA75" s="21" t="str">
        <f t="array" ref="AA75">IF(Prototype_input!$C$6="Federal or Tribal Government",IF(O75&lt;&gt;"", INDEX('Summary - Objective - Tradeoff'!$C$2:$AV$4, MATCH(Prototype_input!$C$38, 'Summary - Objective - Tradeoff'!$B$2:$B$4, 0), MATCH(B75, 'Summary - Objective - Tradeoff'!$C$1:$AV$1, 0)),""),"")</f>
        <v/>
      </c>
      <c r="AB75" s="21" t="str">
        <f t="shared" si="32"/>
        <v/>
      </c>
      <c r="AC75" s="21" t="str">
        <f t="shared" si="33"/>
        <v/>
      </c>
      <c r="AE75" s="21" t="str">
        <f t="array" ref="AE75">IF(Prototype_input!$C$6="Federal or Tribal Government",IF(O75&lt;&gt;"", INDEX('Summary- PoP - Tradeoff'!$C$2:$AV$5, MATCH(Prototype_input!$C$46, 'Summary- PoP - Tradeoff'!$B$2:$B$5, 0), MATCH(B75, 'Summary- PoP - Tradeoff'!$C$1:$AV$1, 0)),""),"")</f>
        <v/>
      </c>
      <c r="AF75" s="21" t="str">
        <f t="shared" si="34"/>
        <v/>
      </c>
      <c r="AG75" s="21" t="str">
        <f t="shared" si="35"/>
        <v/>
      </c>
      <c r="AI75" s="21" t="str">
        <f t="array" ref="AI75">IF(Prototype_input!$C$6="Federal or Tribal Government",IF(O75&lt;&gt;"", INDEX('Summary - EDV - Tradeoff'!$C$2:$AV$4, MATCH(Prototype_input!$C$54, 'Summary - EDV - Tradeoff'!$B$2:$B$4, 0), MATCH(B75, 'Summary - EDV - Tradeoff'!$C$1:$AV$1, 0)),""),"")</f>
        <v/>
      </c>
      <c r="AJ75" s="21" t="str">
        <f t="shared" si="36"/>
        <v/>
      </c>
      <c r="AK75" s="21" t="str">
        <f t="shared" si="37"/>
        <v/>
      </c>
      <c r="AL75" s="21" t="str">
        <f t="shared" ca="1" si="38"/>
        <v/>
      </c>
    </row>
    <row r="76" spans="2:38" ht="12.75" x14ac:dyDescent="0.2">
      <c r="B76" s="21" t="str">
        <f ca="1">IFERROR(__xludf.DUMMYFUNCTION("IFNA(
  IF(
    Prototype_input!C80 = ""Federal or Tribal Government"",
    IF(
      AND(
        Prototype_input!E94 &lt;&gt; """",
        Prototype_input!D94 &lt;&gt; """",
        Prototype_input!D94 &lt;&gt; ""Please input"",
        Prototype_input!E94 &lt;&gt; ""Please i"&amp;"nput""
      ),
      TRANSPOSE(
        FILTER(
          'ITC Offerings Mapping'!$D$1:$BY$1,
          (INDEX('ITC Offerings Mapping'!$D$2:$BY$1000, MATCH(Prototype_input!E93, 'ITC Offerings Mapping'!$C$2:$C$1000, 0), 0) = IF(A76 &gt;= 8, ""X"", ""X"")) +
"&amp;"          (IF(A76 &lt; 8, INDEX('ITC Offerings Mapping'!$D$2:$BY$1000, MATCH(Prototype_input!E93,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6" s="21" t="str">
        <f ca="1">IFERROR(__xludf.DUMMYFUNCTION("IFNA(
  IF(
    Prototype_input!C80 = ""State or Local Government"",
    IF(
      AND(
        Prototype_input!E94 &lt;&gt; """",
        Prototype_input!D94 &lt;&gt; """",
        Prototype_input!D94 &lt;&gt; ""Please input"",
        Prototype_input!E94 &lt;&gt; ""Please inpu"&amp;"t""
      ),
      TRANSPOSE(
        FILTER(
          'ITC Offerings Mapping'!$D$1:$BY$1,
          (
            IF(
              A76 &gt;= 8,
              INDEX('ITC Offerings Mapping'!$D$2:$BY$1000, MATCH(Prototype_input!E93, 'ITC Offerings Mapping'!$"&amp;"C$2:$C$1000, 0), 0) = ""X"",
              (INDEX('ITC Offerings Mapping'!$D$2:$BY$1000, MATCH(Prototype_input!E93, 'ITC Offerings Mapping'!$C$2:$C$1000, 0), 0) = ""X"") +
              (INDEX('ITC Offerings Mapping'!$D$2:$BY$1000, MATCH(Prototype_input!E"&amp;"93,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6" s="21" t="str">
        <f>IF(
  Prototype_input!$C$6 = "State or Local Government",
  IF(
    C76 &lt;&gt; "",
    IFERROR(
      INDEX(
        'Summary - Acquisition Need'!$C$2:$AD$4,
        MATCH(Prototype_input!$C$30, 'Summary - Acquisition Need'!$B$2:$B$4, 0),
        MATCH(C76, 'Summary - Acquisition Need'!$C$1:$AD$1, 0)
      ),
      ""
    ),
    ""
  ),
  IF(
    Prototype_input!$C$6 = "Federal or Tribal Government",
    IF(
      B76 &lt;&gt; "",
      IFERROR(
        INDEX(
          'Summary - Place of Performance'!$C$2:$AW$14,
          MATCH(Prototype_input!$C$30, 'Summary - Place of Performance'!$B$2:$B$14, 0),
          MATCH(B76, 'Summary - Place of Performance'!$C$1:$AW$1, 0)
        ),
        ""
      ),
      ""
    ),
    ""
  )
)</f>
        <v/>
      </c>
      <c r="E76" s="21" t="str">
        <f>IF(
  Prototype_input!$C$6 = "State or Local Government",
  IF(
    C76 &lt;&gt; "",
    IFERROR(
      INDEX(
        'Summary - Contract Type'!$C$2:$BX$6,
        MATCH(Prototype_input!$C$34, 'Summary - Contract Type'!$B$2:$B$6, 0),
        MATCH(C76, 'Summary - Contract Type'!$C$1:$BX$1, 0)
      ),
      ""
    ),
    ""
  ),
  IF(
    Prototype_input!$C$6 = "Federal or Tribal Government",
    IF(
      B76 &lt;&gt; "",
      IFERROR(
        INDEX(
          'Summary - Level of Assistance'!$C$2:$AW$7,
          MATCH(Prototype_input!$C$34, 'Summary - Level of Assistance'!$B$2:$B$7, 0),
          MATCH(B76, 'Summary - Level of Assistance'!$C$1:$AW$1, 0)
        ),
        ""
      ),
      ""
    ),
    ""
  )
)</f>
        <v/>
      </c>
      <c r="F76" s="21" t="str">
        <f>IF(
  Prototype_input!$C$6 = "State or Local Government",
  IF(
    C76 &lt;&gt; "",
    IFERROR(
      INDEX(
        'Summary - Socioeconomic'!$C$2:$BX$11,
        MATCH(Prototype_input!$C$38, 'Summary - Socioeconomic'!$B$2:$B$11, 0),
        MATCH(C76, 'Summary - Socioeconomic'!$C$1:$BX$1, 0)
      ),
      ""
    ),
    ""
  ),
  IF(
    Prototype_input!$C$6 = "Federal or Tribal Government",
    IF(
      B76 &lt;&gt; "",
      IFERROR(
        INDEX(
          'Summary - Objective'!$C$2:$AX$4,
          MATCH(Prototype_input!$C$38, 'Summary - Objective'!$B$2:$B$4, 0),
          MATCH(B76, 'Summary - Objective'!$C$1:$AX$1, 0)
        ),
        ""
      ),
      ""
    ),
    ""
  )
)</f>
        <v/>
      </c>
      <c r="G76" s="21" t="str">
        <f>IF(
  Prototype_input!$C$6 = "Federal or Tribal Government",
  IF(
    B76 &lt;&gt; "",
    IFERROR(
      INDEX(
        'Summary - Contract Type'!$C$2:$BX$6,
        MATCH(Prototype_input!$C$42, 'Summary - Contract Type'!$B$2:$B$6, 0),
        MATCH(B76, 'Summary - Contract Type'!$C$1:$BX$1, 0)
      ),
      ""
    ),
    ""
  ),
  ""
)</f>
        <v/>
      </c>
      <c r="H76" s="21" t="str">
        <f>IF(
  Prototype_input!$C$6 = "Federal or Tribal Government",
  IF(
    B76 &lt;&gt; "",
    IFERROR(
      INDEX(
        'Summary - Period of Performance'!$C$2:$AW$5,
        MATCH(Prototype_input!$C$46, 'Summary - Period of Performance'!$B$2:$B$5, 0),
        MATCH(B76, 'Summary - Period of Performance'!$C$1:$AW$1, 0)
      ),
      ""
    ),
    ""
  ),
  ""
)</f>
        <v/>
      </c>
      <c r="I76" s="21" t="str">
        <f>IF(
  Prototype_input!$C$6 = "Federal or Tribal Government",
  IF(
    B76 &lt;&gt; "",
    IFERROR(
      INDEX(
        'Summary - Socioeconomic'!$C$2:$BX$11,
        MATCH(Prototype_input!$C$50, 'Summary - Socioeconomic'!$B$2:$B$11, 0),
        MATCH(B76, 'Summary - Socioeconomic'!$C$1:$BX$1, 0)
      ),
      ""
    ),
    ""
  ),
  ""
)</f>
        <v/>
      </c>
      <c r="J76" s="21" t="str">
        <f>IF(
  Prototype_input!$C$6 = "Federal or Tribal Government",
  IF(
    B76 &lt;&gt; "",
    IFERROR(
      INDEX(
        'Summary - Estimated Dollar Valu'!$C$2:$AW$4,
        MATCH(Prototype_input!$C$54, 'Summary - Estimated Dollar Valu'!$B$2:$B$4, 0),
        MATCH(B76, 'Summary - Estimated Dollar Valu'!$C$1:$AW$1, 0)
      ),
      ""
    ),
    ""
  ),
  ""
)</f>
        <v/>
      </c>
      <c r="K76" s="21" t="str">
        <f>IF(AND(Prototype_input!$C$56&lt;&gt;"",J76&lt;&gt;""),Prototype_input!$C$58,"")</f>
        <v/>
      </c>
      <c r="L76" s="21" t="str">
        <f>IF(AND(Prototype_input!$C$60&lt;&gt;"",J76&lt;&gt;""),Prototype_input!$C$62,"")</f>
        <v/>
      </c>
      <c r="M76" s="21" t="str">
        <f>IF(AND(Prototype_input!$C$64&lt;&gt;"",J76&lt;&gt;""),Prototype_input!$C$66,"")</f>
        <v/>
      </c>
      <c r="N76" s="21" t="str">
        <f>IF(AND(Prototype_input!$C$68&lt;&gt;"",J76&lt;&gt;""),Prototype_input!$C$70,"")</f>
        <v/>
      </c>
      <c r="O76" s="21" t="str">
        <f>IF(N76&lt;&gt;"",_xlfn.XLOOKUP(Prototype_input!$E$22,'ITC Offerings Mapping'!$C$1:$C$1000,'ITC Offerings Mapping'!$B$1:$B$1000),"")</f>
        <v/>
      </c>
      <c r="Q76" s="21" t="str">
        <f t="array" ref="Q76">IF(Prototype_input!$C$6="Federal or Tribal Government",IF(O76&lt;&gt;"", INDEX('Scope Scoring'!$C$2:$BX$50, MATCH(O76, 'Scope Scoring'!$B$2:$B$50, 0), MATCH(B76, 'Scope Scoring'!$C$1:$BX$1, 0)),""),"")</f>
        <v/>
      </c>
      <c r="R76" s="21" t="str">
        <f t="shared" si="26"/>
        <v/>
      </c>
      <c r="S76" s="21" t="str">
        <f t="shared" si="27"/>
        <v/>
      </c>
      <c r="T76" s="21" t="str">
        <f t="shared" si="28"/>
        <v/>
      </c>
      <c r="U76" s="21" t="str">
        <f t="shared" ca="1" si="29"/>
        <v/>
      </c>
      <c r="W76" s="21" t="str">
        <f t="array" ref="W76">IF(Prototype_input!$C$6="Federal or Tribal Government",IF(O76&lt;&gt;"", INDEX('Summary - Level of Assistance -'!$C$2:$AV$7, MATCH(Prototype_input!$C$34, 'Summary - Level of Assistance -'!$B$2:$B$7, 0), MATCH(B76, 'Summary - Level of Assistance -'!$C$1:$AV$1, 0)),""),"")</f>
        <v/>
      </c>
      <c r="X76" s="21" t="str">
        <f t="shared" si="30"/>
        <v/>
      </c>
      <c r="Y76" s="21" t="str">
        <f t="shared" si="31"/>
        <v/>
      </c>
      <c r="AA76" s="21" t="str">
        <f t="array" ref="AA76">IF(Prototype_input!$C$6="Federal or Tribal Government",IF(O76&lt;&gt;"", INDEX('Summary - Objective - Tradeoff'!$C$2:$AV$4, MATCH(Prototype_input!$C$38, 'Summary - Objective - Tradeoff'!$B$2:$B$4, 0), MATCH(B76, 'Summary - Objective - Tradeoff'!$C$1:$AV$1, 0)),""),"")</f>
        <v/>
      </c>
      <c r="AB76" s="21" t="str">
        <f t="shared" si="32"/>
        <v/>
      </c>
      <c r="AC76" s="21" t="str">
        <f t="shared" si="33"/>
        <v/>
      </c>
      <c r="AE76" s="21" t="str">
        <f t="array" ref="AE76">IF(Prototype_input!$C$6="Federal or Tribal Government",IF(O76&lt;&gt;"", INDEX('Summary- PoP - Tradeoff'!$C$2:$AV$5, MATCH(Prototype_input!$C$46, 'Summary- PoP - Tradeoff'!$B$2:$B$5, 0), MATCH(B76, 'Summary- PoP - Tradeoff'!$C$1:$AV$1, 0)),""),"")</f>
        <v/>
      </c>
      <c r="AF76" s="21" t="str">
        <f t="shared" si="34"/>
        <v/>
      </c>
      <c r="AG76" s="21" t="str">
        <f t="shared" si="35"/>
        <v/>
      </c>
      <c r="AI76" s="21" t="str">
        <f t="array" ref="AI76">IF(Prototype_input!$C$6="Federal or Tribal Government",IF(O76&lt;&gt;"", INDEX('Summary - EDV - Tradeoff'!$C$2:$AV$4, MATCH(Prototype_input!$C$54, 'Summary - EDV - Tradeoff'!$B$2:$B$4, 0), MATCH(B76, 'Summary - EDV - Tradeoff'!$C$1:$AV$1, 0)),""),"")</f>
        <v/>
      </c>
      <c r="AJ76" s="21" t="str">
        <f t="shared" si="36"/>
        <v/>
      </c>
      <c r="AK76" s="21" t="str">
        <f t="shared" si="37"/>
        <v/>
      </c>
      <c r="AL76" s="21" t="str">
        <f t="shared" ca="1" si="38"/>
        <v/>
      </c>
    </row>
    <row r="77" spans="2:38" ht="12.75" x14ac:dyDescent="0.2">
      <c r="B77" s="21" t="str">
        <f ca="1">IFERROR(__xludf.DUMMYFUNCTION("IFNA(
  IF(
    Prototype_input!C81 = ""Federal or Tribal Government"",
    IF(
      AND(
        Prototype_input!E95 &lt;&gt; """",
        Prototype_input!D95 &lt;&gt; """",
        Prototype_input!D95 &lt;&gt; ""Please input"",
        Prototype_input!E95 &lt;&gt; ""Please i"&amp;"nput""
      ),
      TRANSPOSE(
        FILTER(
          'ITC Offerings Mapping'!$D$1:$BY$1,
          (INDEX('ITC Offerings Mapping'!$D$2:$BY$1000, MATCH(Prototype_input!E94, 'ITC Offerings Mapping'!$C$2:$C$1000, 0), 0) = IF(A77 &gt;= 8, ""X"", ""X"")) +
"&amp;"          (IF(A77 &lt; 8, INDEX('ITC Offerings Mapping'!$D$2:$BY$1000, MATCH(Prototype_input!E94,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7" s="21" t="str">
        <f ca="1">IFERROR(__xludf.DUMMYFUNCTION("IFNA(
  IF(
    Prototype_input!C81 = ""State or Local Government"",
    IF(
      AND(
        Prototype_input!E95 &lt;&gt; """",
        Prototype_input!D95 &lt;&gt; """",
        Prototype_input!D95 &lt;&gt; ""Please input"",
        Prototype_input!E95 &lt;&gt; ""Please inpu"&amp;"t""
      ),
      TRANSPOSE(
        FILTER(
          'ITC Offerings Mapping'!$D$1:$BY$1,
          (
            IF(
              A77 &gt;= 8,
              INDEX('ITC Offerings Mapping'!$D$2:$BY$1000, MATCH(Prototype_input!E94, 'ITC Offerings Mapping'!$"&amp;"C$2:$C$1000, 0), 0) = ""X"",
              (INDEX('ITC Offerings Mapping'!$D$2:$BY$1000, MATCH(Prototype_input!E94, 'ITC Offerings Mapping'!$C$2:$C$1000, 0), 0) = ""X"") +
              (INDEX('ITC Offerings Mapping'!$D$2:$BY$1000, MATCH(Prototype_input!E"&amp;"94,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7" s="21" t="str">
        <f>IF(
  Prototype_input!$C$6 = "State or Local Government",
  IF(
    C77 &lt;&gt; "",
    IFERROR(
      INDEX(
        'Summary - Acquisition Need'!$C$2:$AD$4,
        MATCH(Prototype_input!$C$30, 'Summary - Acquisition Need'!$B$2:$B$4, 0),
        MATCH(C77, 'Summary - Acquisition Need'!$C$1:$AD$1, 0)
      ),
      ""
    ),
    ""
  ),
  IF(
    Prototype_input!$C$6 = "Federal or Tribal Government",
    IF(
      B77 &lt;&gt; "",
      IFERROR(
        INDEX(
          'Summary - Place of Performance'!$C$2:$AW$14,
          MATCH(Prototype_input!$C$30, 'Summary - Place of Performance'!$B$2:$B$14, 0),
          MATCH(B77, 'Summary - Place of Performance'!$C$1:$AW$1, 0)
        ),
        ""
      ),
      ""
    ),
    ""
  )
)</f>
        <v/>
      </c>
      <c r="E77" s="21" t="str">
        <f>IF(
  Prototype_input!$C$6 = "State or Local Government",
  IF(
    C77 &lt;&gt; "",
    IFERROR(
      INDEX(
        'Summary - Contract Type'!$C$2:$BX$6,
        MATCH(Prototype_input!$C$34, 'Summary - Contract Type'!$B$2:$B$6, 0),
        MATCH(C77, 'Summary - Contract Type'!$C$1:$BX$1, 0)
      ),
      ""
    ),
    ""
  ),
  IF(
    Prototype_input!$C$6 = "Federal or Tribal Government",
    IF(
      B77 &lt;&gt; "",
      IFERROR(
        INDEX(
          'Summary - Level of Assistance'!$C$2:$AW$7,
          MATCH(Prototype_input!$C$34, 'Summary - Level of Assistance'!$B$2:$B$7, 0),
          MATCH(B77, 'Summary - Level of Assistance'!$C$1:$AW$1, 0)
        ),
        ""
      ),
      ""
    ),
    ""
  )
)</f>
        <v/>
      </c>
      <c r="F77" s="21" t="str">
        <f>IF(
  Prototype_input!$C$6 = "State or Local Government",
  IF(
    C77 &lt;&gt; "",
    IFERROR(
      INDEX(
        'Summary - Socioeconomic'!$C$2:$BX$11,
        MATCH(Prototype_input!$C$38, 'Summary - Socioeconomic'!$B$2:$B$11, 0),
        MATCH(C77, 'Summary - Socioeconomic'!$C$1:$BX$1, 0)
      ),
      ""
    ),
    ""
  ),
  IF(
    Prototype_input!$C$6 = "Federal or Tribal Government",
    IF(
      B77 &lt;&gt; "",
      IFERROR(
        INDEX(
          'Summary - Objective'!$C$2:$AX$4,
          MATCH(Prototype_input!$C$38, 'Summary - Objective'!$B$2:$B$4, 0),
          MATCH(B77, 'Summary - Objective'!$C$1:$AX$1, 0)
        ),
        ""
      ),
      ""
    ),
    ""
  )
)</f>
        <v/>
      </c>
      <c r="G77" s="21" t="str">
        <f>IF(
  Prototype_input!$C$6 = "Federal or Tribal Government",
  IF(
    B77 &lt;&gt; "",
    IFERROR(
      INDEX(
        'Summary - Contract Type'!$C$2:$BX$6,
        MATCH(Prototype_input!$C$42, 'Summary - Contract Type'!$B$2:$B$6, 0),
        MATCH(B77, 'Summary - Contract Type'!$C$1:$BX$1, 0)
      ),
      ""
    ),
    ""
  ),
  ""
)</f>
        <v/>
      </c>
      <c r="H77" s="21" t="str">
        <f>IF(
  Prototype_input!$C$6 = "Federal or Tribal Government",
  IF(
    B77 &lt;&gt; "",
    IFERROR(
      INDEX(
        'Summary - Period of Performance'!$C$2:$AW$5,
        MATCH(Prototype_input!$C$46, 'Summary - Period of Performance'!$B$2:$B$5, 0),
        MATCH(B77, 'Summary - Period of Performance'!$C$1:$AW$1, 0)
      ),
      ""
    ),
    ""
  ),
  ""
)</f>
        <v/>
      </c>
      <c r="I77" s="21" t="str">
        <f>IF(
  Prototype_input!$C$6 = "Federal or Tribal Government",
  IF(
    B77 &lt;&gt; "",
    IFERROR(
      INDEX(
        'Summary - Socioeconomic'!$C$2:$BX$11,
        MATCH(Prototype_input!$C$50, 'Summary - Socioeconomic'!$B$2:$B$11, 0),
        MATCH(B77, 'Summary - Socioeconomic'!$C$1:$BX$1, 0)
      ),
      ""
    ),
    ""
  ),
  ""
)</f>
        <v/>
      </c>
      <c r="J77" s="21" t="str">
        <f>IF(
  Prototype_input!$C$6 = "Federal or Tribal Government",
  IF(
    B77 &lt;&gt; "",
    IFERROR(
      INDEX(
        'Summary - Estimated Dollar Valu'!$C$2:$AW$4,
        MATCH(Prototype_input!$C$54, 'Summary - Estimated Dollar Valu'!$B$2:$B$4, 0),
        MATCH(B77, 'Summary - Estimated Dollar Valu'!$C$1:$AW$1, 0)
      ),
      ""
    ),
    ""
  ),
  ""
)</f>
        <v/>
      </c>
      <c r="K77" s="21" t="str">
        <f>IF(AND(Prototype_input!$C$56&lt;&gt;"",J77&lt;&gt;""),Prototype_input!$C$58,"")</f>
        <v/>
      </c>
      <c r="L77" s="21" t="str">
        <f>IF(AND(Prototype_input!$C$60&lt;&gt;"",J77&lt;&gt;""),Prototype_input!$C$62,"")</f>
        <v/>
      </c>
      <c r="M77" s="21" t="str">
        <f>IF(AND(Prototype_input!$C$64&lt;&gt;"",J77&lt;&gt;""),Prototype_input!$C$66,"")</f>
        <v/>
      </c>
      <c r="N77" s="21" t="str">
        <f>IF(AND(Prototype_input!$C$68&lt;&gt;"",J77&lt;&gt;""),Prototype_input!$C$70,"")</f>
        <v/>
      </c>
      <c r="O77" s="21" t="str">
        <f>IF(N77&lt;&gt;"",_xlfn.XLOOKUP(Prototype_input!$E$22,'ITC Offerings Mapping'!$C$1:$C$1000,'ITC Offerings Mapping'!$B$1:$B$1000),"")</f>
        <v/>
      </c>
      <c r="Q77" s="21" t="str">
        <f t="array" ref="Q77">IF(Prototype_input!$C$6="Federal or Tribal Government",IF(O77&lt;&gt;"", INDEX('Scope Scoring'!$C$2:$BX$50, MATCH(O77, 'Scope Scoring'!$B$2:$B$50, 0), MATCH(B77, 'Scope Scoring'!$C$1:$BX$1, 0)),""),"")</f>
        <v/>
      </c>
      <c r="R77" s="21" t="str">
        <f t="shared" si="26"/>
        <v/>
      </c>
      <c r="S77" s="21" t="str">
        <f t="shared" si="27"/>
        <v/>
      </c>
      <c r="T77" s="21" t="str">
        <f t="shared" si="28"/>
        <v/>
      </c>
      <c r="U77" s="21" t="str">
        <f t="shared" ca="1" si="29"/>
        <v/>
      </c>
      <c r="W77" s="21" t="str">
        <f t="array" ref="W77">IF(Prototype_input!$C$6="Federal or Tribal Government",IF(O77&lt;&gt;"", INDEX('Summary - Level of Assistance -'!$C$2:$AV$7, MATCH(Prototype_input!$C$34, 'Summary - Level of Assistance -'!$B$2:$B$7, 0), MATCH(B77, 'Summary - Level of Assistance -'!$C$1:$AV$1, 0)),""),"")</f>
        <v/>
      </c>
      <c r="X77" s="21" t="str">
        <f t="shared" si="30"/>
        <v/>
      </c>
      <c r="Y77" s="21" t="str">
        <f t="shared" si="31"/>
        <v/>
      </c>
      <c r="AA77" s="21" t="str">
        <f t="array" ref="AA77">IF(Prototype_input!$C$6="Federal or Tribal Government",IF(O77&lt;&gt;"", INDEX('Summary - Objective - Tradeoff'!$C$2:$AV$4, MATCH(Prototype_input!$C$38, 'Summary - Objective - Tradeoff'!$B$2:$B$4, 0), MATCH(B77, 'Summary - Objective - Tradeoff'!$C$1:$AV$1, 0)),""),"")</f>
        <v/>
      </c>
      <c r="AB77" s="21" t="str">
        <f t="shared" si="32"/>
        <v/>
      </c>
      <c r="AC77" s="21" t="str">
        <f t="shared" si="33"/>
        <v/>
      </c>
      <c r="AE77" s="21" t="str">
        <f t="array" ref="AE77">IF(Prototype_input!$C$6="Federal or Tribal Government",IF(O77&lt;&gt;"", INDEX('Summary- PoP - Tradeoff'!$C$2:$AV$5, MATCH(Prototype_input!$C$46, 'Summary- PoP - Tradeoff'!$B$2:$B$5, 0), MATCH(B77, 'Summary- PoP - Tradeoff'!$C$1:$AV$1, 0)),""),"")</f>
        <v/>
      </c>
      <c r="AF77" s="21" t="str">
        <f t="shared" si="34"/>
        <v/>
      </c>
      <c r="AG77" s="21" t="str">
        <f t="shared" si="35"/>
        <v/>
      </c>
      <c r="AI77" s="21" t="str">
        <f t="array" ref="AI77">IF(Prototype_input!$C$6="Federal or Tribal Government",IF(O77&lt;&gt;"", INDEX('Summary - EDV - Tradeoff'!$C$2:$AV$4, MATCH(Prototype_input!$C$54, 'Summary - EDV - Tradeoff'!$B$2:$B$4, 0), MATCH(B77, 'Summary - EDV - Tradeoff'!$C$1:$AV$1, 0)),""),"")</f>
        <v/>
      </c>
      <c r="AJ77" s="21" t="str">
        <f t="shared" si="36"/>
        <v/>
      </c>
      <c r="AK77" s="21" t="str">
        <f t="shared" si="37"/>
        <v/>
      </c>
      <c r="AL77" s="21" t="str">
        <f t="shared" ca="1" si="38"/>
        <v/>
      </c>
    </row>
    <row r="78" spans="2:38" ht="12.75" x14ac:dyDescent="0.2">
      <c r="B78" s="21" t="str">
        <f ca="1">IFERROR(__xludf.DUMMYFUNCTION("IFNA(
  IF(
    Prototype_input!C82 = ""Federal or Tribal Government"",
    IF(
      AND(
        Prototype_input!E96 &lt;&gt; """",
        Prototype_input!D96 &lt;&gt; """",
        Prototype_input!D96 &lt;&gt; ""Please input"",
        Prototype_input!E96 &lt;&gt; ""Please i"&amp;"nput""
      ),
      TRANSPOSE(
        FILTER(
          'ITC Offerings Mapping'!$D$1:$BY$1,
          (INDEX('ITC Offerings Mapping'!$D$2:$BY$1000, MATCH(Prototype_input!E95, 'ITC Offerings Mapping'!$C$2:$C$1000, 0), 0) = IF(A78 &gt;= 8, ""X"", ""X"")) +
"&amp;"          (IF(A78 &lt; 8, INDEX('ITC Offerings Mapping'!$D$2:$BY$1000, MATCH(Prototype_input!E95,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8" s="21" t="str">
        <f ca="1">IFERROR(__xludf.DUMMYFUNCTION("IFNA(
  IF(
    Prototype_input!C82 = ""State or Local Government"",
    IF(
      AND(
        Prototype_input!E96 &lt;&gt; """",
        Prototype_input!D96 &lt;&gt; """",
        Prototype_input!D96 &lt;&gt; ""Please input"",
        Prototype_input!E96 &lt;&gt; ""Please inpu"&amp;"t""
      ),
      TRANSPOSE(
        FILTER(
          'ITC Offerings Mapping'!$D$1:$BY$1,
          (
            IF(
              A78 &gt;= 8,
              INDEX('ITC Offerings Mapping'!$D$2:$BY$1000, MATCH(Prototype_input!E95, 'ITC Offerings Mapping'!$"&amp;"C$2:$C$1000, 0), 0) = ""X"",
              (INDEX('ITC Offerings Mapping'!$D$2:$BY$1000, MATCH(Prototype_input!E95, 'ITC Offerings Mapping'!$C$2:$C$1000, 0), 0) = ""X"") +
              (INDEX('ITC Offerings Mapping'!$D$2:$BY$1000, MATCH(Prototype_input!E"&amp;"95,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8" s="21" t="str">
        <f>IF(
  Prototype_input!$C$6 = "State or Local Government",
  IF(
    C78 &lt;&gt; "",
    IFERROR(
      INDEX(
        'Summary - Acquisition Need'!$C$2:$AD$4,
        MATCH(Prototype_input!$C$30, 'Summary - Acquisition Need'!$B$2:$B$4, 0),
        MATCH(C78, 'Summary - Acquisition Need'!$C$1:$AD$1, 0)
      ),
      ""
    ),
    ""
  ),
  IF(
    Prototype_input!$C$6 = "Federal or Tribal Government",
    IF(
      B78 &lt;&gt; "",
      IFERROR(
        INDEX(
          'Summary - Place of Performance'!$C$2:$AW$14,
          MATCH(Prototype_input!$C$30, 'Summary - Place of Performance'!$B$2:$B$14, 0),
          MATCH(B78, 'Summary - Place of Performance'!$C$1:$AW$1, 0)
        ),
        ""
      ),
      ""
    ),
    ""
  )
)</f>
        <v/>
      </c>
      <c r="E78" s="21" t="str">
        <f>IF(
  Prototype_input!$C$6 = "State or Local Government",
  IF(
    C78 &lt;&gt; "",
    IFERROR(
      INDEX(
        'Summary - Contract Type'!$C$2:$BX$6,
        MATCH(Prototype_input!$C$34, 'Summary - Contract Type'!$B$2:$B$6, 0),
        MATCH(C78, 'Summary - Contract Type'!$C$1:$BX$1, 0)
      ),
      ""
    ),
    ""
  ),
  IF(
    Prototype_input!$C$6 = "Federal or Tribal Government",
    IF(
      B78 &lt;&gt; "",
      IFERROR(
        INDEX(
          'Summary - Level of Assistance'!$C$2:$AW$7,
          MATCH(Prototype_input!$C$34, 'Summary - Level of Assistance'!$B$2:$B$7, 0),
          MATCH(B78, 'Summary - Level of Assistance'!$C$1:$AW$1, 0)
        ),
        ""
      ),
      ""
    ),
    ""
  )
)</f>
        <v/>
      </c>
      <c r="F78" s="21" t="str">
        <f>IF(
  Prototype_input!$C$6 = "State or Local Government",
  IF(
    C78 &lt;&gt; "",
    IFERROR(
      INDEX(
        'Summary - Socioeconomic'!$C$2:$BX$11,
        MATCH(Prototype_input!$C$38, 'Summary - Socioeconomic'!$B$2:$B$11, 0),
        MATCH(C78, 'Summary - Socioeconomic'!$C$1:$BX$1, 0)
      ),
      ""
    ),
    ""
  ),
  IF(
    Prototype_input!$C$6 = "Federal or Tribal Government",
    IF(
      B78 &lt;&gt; "",
      IFERROR(
        INDEX(
          'Summary - Objective'!$C$2:$AX$4,
          MATCH(Prototype_input!$C$38, 'Summary - Objective'!$B$2:$B$4, 0),
          MATCH(B78, 'Summary - Objective'!$C$1:$AX$1, 0)
        ),
        ""
      ),
      ""
    ),
    ""
  )
)</f>
        <v/>
      </c>
      <c r="G78" s="21" t="str">
        <f>IF(
  Prototype_input!$C$6 = "Federal or Tribal Government",
  IF(
    B78 &lt;&gt; "",
    IFERROR(
      INDEX(
        'Summary - Contract Type'!$C$2:$BX$6,
        MATCH(Prototype_input!$C$42, 'Summary - Contract Type'!$B$2:$B$6, 0),
        MATCH(B78, 'Summary - Contract Type'!$C$1:$BX$1, 0)
      ),
      ""
    ),
    ""
  ),
  ""
)</f>
        <v/>
      </c>
      <c r="H78" s="21" t="str">
        <f>IF(
  Prototype_input!$C$6 = "Federal or Tribal Government",
  IF(
    B78 &lt;&gt; "",
    IFERROR(
      INDEX(
        'Summary - Period of Performance'!$C$2:$AW$5,
        MATCH(Prototype_input!$C$46, 'Summary - Period of Performance'!$B$2:$B$5, 0),
        MATCH(B78, 'Summary - Period of Performance'!$C$1:$AW$1, 0)
      ),
      ""
    ),
    ""
  ),
  ""
)</f>
        <v/>
      </c>
      <c r="I78" s="21" t="str">
        <f>IF(
  Prototype_input!$C$6 = "Federal or Tribal Government",
  IF(
    B78 &lt;&gt; "",
    IFERROR(
      INDEX(
        'Summary - Socioeconomic'!$C$2:$BX$11,
        MATCH(Prototype_input!$C$50, 'Summary - Socioeconomic'!$B$2:$B$11, 0),
        MATCH(B78, 'Summary - Socioeconomic'!$C$1:$BX$1, 0)
      ),
      ""
    ),
    ""
  ),
  ""
)</f>
        <v/>
      </c>
      <c r="J78" s="21" t="str">
        <f>IF(
  Prototype_input!$C$6 = "Federal or Tribal Government",
  IF(
    B78 &lt;&gt; "",
    IFERROR(
      INDEX(
        'Summary - Estimated Dollar Valu'!$C$2:$AW$4,
        MATCH(Prototype_input!$C$54, 'Summary - Estimated Dollar Valu'!$B$2:$B$4, 0),
        MATCH(B78, 'Summary - Estimated Dollar Valu'!$C$1:$AW$1, 0)
      ),
      ""
    ),
    ""
  ),
  ""
)</f>
        <v/>
      </c>
      <c r="K78" s="21" t="str">
        <f>IF(AND(Prototype_input!$C$56&lt;&gt;"",J78&lt;&gt;""),Prototype_input!$C$58,"")</f>
        <v/>
      </c>
      <c r="L78" s="21" t="str">
        <f>IF(AND(Prototype_input!$C$60&lt;&gt;"",J78&lt;&gt;""),Prototype_input!$C$62,"")</f>
        <v/>
      </c>
      <c r="M78" s="21" t="str">
        <f>IF(AND(Prototype_input!$C$64&lt;&gt;"",J78&lt;&gt;""),Prototype_input!$C$66,"")</f>
        <v/>
      </c>
      <c r="N78" s="21" t="str">
        <f>IF(AND(Prototype_input!$C$68&lt;&gt;"",J78&lt;&gt;""),Prototype_input!$C$70,"")</f>
        <v/>
      </c>
      <c r="O78" s="21" t="str">
        <f>IF(N78&lt;&gt;"",_xlfn.XLOOKUP(Prototype_input!$E$22,'ITC Offerings Mapping'!$C$1:$C$1000,'ITC Offerings Mapping'!$B$1:$B$1000),"")</f>
        <v/>
      </c>
      <c r="Q78" s="21" t="str">
        <f t="array" ref="Q78">IF(Prototype_input!$C$6="Federal or Tribal Government",IF(O78&lt;&gt;"", INDEX('Scope Scoring'!$C$2:$BX$50, MATCH(O78, 'Scope Scoring'!$B$2:$B$50, 0), MATCH(B78, 'Scope Scoring'!$C$1:$BX$1, 0)),""),"")</f>
        <v/>
      </c>
      <c r="R78" s="21" t="str">
        <f t="shared" si="26"/>
        <v/>
      </c>
      <c r="S78" s="21" t="str">
        <f t="shared" si="27"/>
        <v/>
      </c>
      <c r="T78" s="21" t="str">
        <f t="shared" si="28"/>
        <v/>
      </c>
      <c r="U78" s="21" t="str">
        <f t="shared" ca="1" si="29"/>
        <v/>
      </c>
      <c r="W78" s="21" t="str">
        <f t="array" ref="W78">IF(Prototype_input!$C$6="Federal or Tribal Government",IF(O78&lt;&gt;"", INDEX('Summary - Level of Assistance -'!$C$2:$AV$7, MATCH(Prototype_input!$C$34, 'Summary - Level of Assistance -'!$B$2:$B$7, 0), MATCH(B78, 'Summary - Level of Assistance -'!$C$1:$AV$1, 0)),""),"")</f>
        <v/>
      </c>
      <c r="X78" s="21" t="str">
        <f t="shared" si="30"/>
        <v/>
      </c>
      <c r="Y78" s="21" t="str">
        <f t="shared" si="31"/>
        <v/>
      </c>
      <c r="AA78" s="21" t="str">
        <f t="array" ref="AA78">IF(Prototype_input!$C$6="Federal or Tribal Government",IF(O78&lt;&gt;"", INDEX('Summary - Objective - Tradeoff'!$C$2:$AV$4, MATCH(Prototype_input!$C$38, 'Summary - Objective - Tradeoff'!$B$2:$B$4, 0), MATCH(B78, 'Summary - Objective - Tradeoff'!$C$1:$AV$1, 0)),""),"")</f>
        <v/>
      </c>
      <c r="AB78" s="21" t="str">
        <f t="shared" si="32"/>
        <v/>
      </c>
      <c r="AC78" s="21" t="str">
        <f t="shared" si="33"/>
        <v/>
      </c>
      <c r="AE78" s="21" t="str">
        <f t="array" ref="AE78">IF(Prototype_input!$C$6="Federal or Tribal Government",IF(O78&lt;&gt;"", INDEX('Summary- PoP - Tradeoff'!$C$2:$AV$5, MATCH(Prototype_input!$C$46, 'Summary- PoP - Tradeoff'!$B$2:$B$5, 0), MATCH(B78, 'Summary- PoP - Tradeoff'!$C$1:$AV$1, 0)),""),"")</f>
        <v/>
      </c>
      <c r="AF78" s="21" t="str">
        <f t="shared" si="34"/>
        <v/>
      </c>
      <c r="AG78" s="21" t="str">
        <f t="shared" si="35"/>
        <v/>
      </c>
      <c r="AI78" s="21" t="str">
        <f t="array" ref="AI78">IF(Prototype_input!$C$6="Federal or Tribal Government",IF(O78&lt;&gt;"", INDEX('Summary - EDV - Tradeoff'!$C$2:$AV$4, MATCH(Prototype_input!$C$54, 'Summary - EDV - Tradeoff'!$B$2:$B$4, 0), MATCH(B78, 'Summary - EDV - Tradeoff'!$C$1:$AV$1, 0)),""),"")</f>
        <v/>
      </c>
      <c r="AJ78" s="21" t="str">
        <f t="shared" si="36"/>
        <v/>
      </c>
      <c r="AK78" s="21" t="str">
        <f t="shared" si="37"/>
        <v/>
      </c>
      <c r="AL78" s="21" t="str">
        <f t="shared" ca="1" si="38"/>
        <v/>
      </c>
    </row>
    <row r="79" spans="2:38" ht="12.75" x14ac:dyDescent="0.2">
      <c r="B79" s="21" t="str">
        <f ca="1">IFERROR(__xludf.DUMMYFUNCTION("IFNA(
  IF(
    Prototype_input!C83 = ""Federal or Tribal Government"",
    IF(
      AND(
        Prototype_input!E97 &lt;&gt; """",
        Prototype_input!D97 &lt;&gt; """",
        Prototype_input!D97 &lt;&gt; ""Please input"",
        Prototype_input!E97 &lt;&gt; ""Please i"&amp;"nput""
      ),
      TRANSPOSE(
        FILTER(
          'ITC Offerings Mapping'!$D$1:$BY$1,
          (INDEX('ITC Offerings Mapping'!$D$2:$BY$1000, MATCH(Prototype_input!E96, 'ITC Offerings Mapping'!$C$2:$C$1000, 0), 0) = IF(A79 &gt;= 8, ""X"", ""X"")) +
"&amp;"          (IF(A79 &lt; 8, INDEX('ITC Offerings Mapping'!$D$2:$BY$1000, MATCH(Prototype_input!E96,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79" s="21" t="str">
        <f ca="1">IFERROR(__xludf.DUMMYFUNCTION("IFNA(
  IF(
    Prototype_input!C83 = ""State or Local Government"",
    IF(
      AND(
        Prototype_input!E97 &lt;&gt; """",
        Prototype_input!D97 &lt;&gt; """",
        Prototype_input!D97 &lt;&gt; ""Please input"",
        Prototype_input!E97 &lt;&gt; ""Please inpu"&amp;"t""
      ),
      TRANSPOSE(
        FILTER(
          'ITC Offerings Mapping'!$D$1:$BY$1,
          (
            IF(
              A79 &gt;= 8,
              INDEX('ITC Offerings Mapping'!$D$2:$BY$1000, MATCH(Prototype_input!E96, 'ITC Offerings Mapping'!$"&amp;"C$2:$C$1000, 0), 0) = ""X"",
              (INDEX('ITC Offerings Mapping'!$D$2:$BY$1000, MATCH(Prototype_input!E96, 'ITC Offerings Mapping'!$C$2:$C$1000, 0), 0) = ""X"") +
              (INDEX('ITC Offerings Mapping'!$D$2:$BY$1000, MATCH(Prototype_input!E"&amp;"96,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79" s="21" t="str">
        <f>IF(
  Prototype_input!$C$6 = "State or Local Government",
  IF(
    C79 &lt;&gt; "",
    IFERROR(
      INDEX(
        'Summary - Acquisition Need'!$C$2:$AD$4,
        MATCH(Prototype_input!$C$30, 'Summary - Acquisition Need'!$B$2:$B$4, 0),
        MATCH(C79, 'Summary - Acquisition Need'!$C$1:$AD$1, 0)
      ),
      ""
    ),
    ""
  ),
  IF(
    Prototype_input!$C$6 = "Federal or Tribal Government",
    IF(
      B79 &lt;&gt; "",
      IFERROR(
        INDEX(
          'Summary - Place of Performance'!$C$2:$AW$14,
          MATCH(Prototype_input!$C$30, 'Summary - Place of Performance'!$B$2:$B$14, 0),
          MATCH(B79, 'Summary - Place of Performance'!$C$1:$AW$1, 0)
        ),
        ""
      ),
      ""
    ),
    ""
  )
)</f>
        <v/>
      </c>
      <c r="E79" s="21" t="str">
        <f>IF(
  Prototype_input!$C$6 = "State or Local Government",
  IF(
    C79 &lt;&gt; "",
    IFERROR(
      INDEX(
        'Summary - Contract Type'!$C$2:$BX$6,
        MATCH(Prototype_input!$C$34, 'Summary - Contract Type'!$B$2:$B$6, 0),
        MATCH(C79, 'Summary - Contract Type'!$C$1:$BX$1, 0)
      ),
      ""
    ),
    ""
  ),
  IF(
    Prototype_input!$C$6 = "Federal or Tribal Government",
    IF(
      B79 &lt;&gt; "",
      IFERROR(
        INDEX(
          'Summary - Level of Assistance'!$C$2:$AW$7,
          MATCH(Prototype_input!$C$34, 'Summary - Level of Assistance'!$B$2:$B$7, 0),
          MATCH(B79, 'Summary - Level of Assistance'!$C$1:$AW$1, 0)
        ),
        ""
      ),
      ""
    ),
    ""
  )
)</f>
        <v/>
      </c>
      <c r="F79" s="21" t="str">
        <f>IF(
  Prototype_input!$C$6 = "State or Local Government",
  IF(
    C79 &lt;&gt; "",
    IFERROR(
      INDEX(
        'Summary - Socioeconomic'!$C$2:$BX$11,
        MATCH(Prototype_input!$C$38, 'Summary - Socioeconomic'!$B$2:$B$11, 0),
        MATCH(C79, 'Summary - Socioeconomic'!$C$1:$BX$1, 0)
      ),
      ""
    ),
    ""
  ),
  IF(
    Prototype_input!$C$6 = "Federal or Tribal Government",
    IF(
      B79 &lt;&gt; "",
      IFERROR(
        INDEX(
          'Summary - Objective'!$C$2:$AX$4,
          MATCH(Prototype_input!$C$38, 'Summary - Objective'!$B$2:$B$4, 0),
          MATCH(B79, 'Summary - Objective'!$C$1:$AX$1, 0)
        ),
        ""
      ),
      ""
    ),
    ""
  )
)</f>
        <v/>
      </c>
      <c r="G79" s="21" t="str">
        <f>IF(
  Prototype_input!$C$6 = "Federal or Tribal Government",
  IF(
    B79 &lt;&gt; "",
    IFERROR(
      INDEX(
        'Summary - Contract Type'!$C$2:$BX$6,
        MATCH(Prototype_input!$C$42, 'Summary - Contract Type'!$B$2:$B$6, 0),
        MATCH(B79, 'Summary - Contract Type'!$C$1:$BX$1, 0)
      ),
      ""
    ),
    ""
  ),
  ""
)</f>
        <v/>
      </c>
      <c r="H79" s="21" t="str">
        <f>IF(
  Prototype_input!$C$6 = "Federal or Tribal Government",
  IF(
    B79 &lt;&gt; "",
    IFERROR(
      INDEX(
        'Summary - Period of Performance'!$C$2:$AW$5,
        MATCH(Prototype_input!$C$46, 'Summary - Period of Performance'!$B$2:$B$5, 0),
        MATCH(B79, 'Summary - Period of Performance'!$C$1:$AW$1, 0)
      ),
      ""
    ),
    ""
  ),
  ""
)</f>
        <v/>
      </c>
      <c r="I79" s="21" t="str">
        <f>IF(
  Prototype_input!$C$6 = "Federal or Tribal Government",
  IF(
    B79 &lt;&gt; "",
    IFERROR(
      INDEX(
        'Summary - Socioeconomic'!$C$2:$BX$11,
        MATCH(Prototype_input!$C$50, 'Summary - Socioeconomic'!$B$2:$B$11, 0),
        MATCH(B79, 'Summary - Socioeconomic'!$C$1:$BX$1, 0)
      ),
      ""
    ),
    ""
  ),
  ""
)</f>
        <v/>
      </c>
      <c r="J79" s="21" t="str">
        <f>IF(
  Prototype_input!$C$6 = "Federal or Tribal Government",
  IF(
    B79 &lt;&gt; "",
    IFERROR(
      INDEX(
        'Summary - Estimated Dollar Valu'!$C$2:$AW$4,
        MATCH(Prototype_input!$C$54, 'Summary - Estimated Dollar Valu'!$B$2:$B$4, 0),
        MATCH(B79, 'Summary - Estimated Dollar Valu'!$C$1:$AW$1, 0)
      ),
      ""
    ),
    ""
  ),
  ""
)</f>
        <v/>
      </c>
      <c r="K79" s="21" t="str">
        <f>IF(AND(Prototype_input!$C$56&lt;&gt;"",J79&lt;&gt;""),Prototype_input!$C$58,"")</f>
        <v/>
      </c>
      <c r="L79" s="21" t="str">
        <f>IF(AND(Prototype_input!$C$60&lt;&gt;"",J79&lt;&gt;""),Prototype_input!$C$62,"")</f>
        <v/>
      </c>
      <c r="M79" s="21" t="str">
        <f>IF(AND(Prototype_input!$C$64&lt;&gt;"",J79&lt;&gt;""),Prototype_input!$C$66,"")</f>
        <v/>
      </c>
      <c r="N79" s="21" t="str">
        <f>IF(AND(Prototype_input!$C$68&lt;&gt;"",J79&lt;&gt;""),Prototype_input!$C$70,"")</f>
        <v/>
      </c>
      <c r="O79" s="21" t="str">
        <f>IF(N79&lt;&gt;"",_xlfn.XLOOKUP(Prototype_input!$E$22,'ITC Offerings Mapping'!$C$1:$C$1000,'ITC Offerings Mapping'!$B$1:$B$1000),"")</f>
        <v/>
      </c>
      <c r="Q79" s="21" t="str">
        <f t="array" ref="Q79">IF(Prototype_input!$C$6="Federal or Tribal Government",IF(O79&lt;&gt;"", INDEX('Scope Scoring'!$C$2:$BX$50, MATCH(O79, 'Scope Scoring'!$B$2:$B$50, 0), MATCH(B79, 'Scope Scoring'!$C$1:$BX$1, 0)),""),"")</f>
        <v/>
      </c>
      <c r="R79" s="21" t="str">
        <f t="shared" si="26"/>
        <v/>
      </c>
      <c r="S79" s="21" t="str">
        <f t="shared" si="27"/>
        <v/>
      </c>
      <c r="T79" s="21" t="str">
        <f t="shared" si="28"/>
        <v/>
      </c>
      <c r="U79" s="21" t="str">
        <f t="shared" ca="1" si="29"/>
        <v/>
      </c>
      <c r="W79" s="21" t="str">
        <f t="array" ref="W79">IF(Prototype_input!$C$6="Federal or Tribal Government",IF(O79&lt;&gt;"", INDEX('Summary - Level of Assistance -'!$C$2:$AV$7, MATCH(Prototype_input!$C$34, 'Summary - Level of Assistance -'!$B$2:$B$7, 0), MATCH(B79, 'Summary - Level of Assistance -'!$C$1:$AV$1, 0)),""),"")</f>
        <v/>
      </c>
      <c r="X79" s="21" t="str">
        <f t="shared" si="30"/>
        <v/>
      </c>
      <c r="Y79" s="21" t="str">
        <f t="shared" si="31"/>
        <v/>
      </c>
      <c r="AA79" s="21" t="str">
        <f t="array" ref="AA79">IF(Prototype_input!$C$6="Federal or Tribal Government",IF(O79&lt;&gt;"", INDEX('Summary - Objective - Tradeoff'!$C$2:$AV$4, MATCH(Prototype_input!$C$38, 'Summary - Objective - Tradeoff'!$B$2:$B$4, 0), MATCH(B79, 'Summary - Objective - Tradeoff'!$C$1:$AV$1, 0)),""),"")</f>
        <v/>
      </c>
      <c r="AB79" s="21" t="str">
        <f t="shared" si="32"/>
        <v/>
      </c>
      <c r="AC79" s="21" t="str">
        <f t="shared" si="33"/>
        <v/>
      </c>
      <c r="AE79" s="21" t="str">
        <f t="array" ref="AE79">IF(Prototype_input!$C$6="Federal or Tribal Government",IF(O79&lt;&gt;"", INDEX('Summary- PoP - Tradeoff'!$C$2:$AV$5, MATCH(Prototype_input!$C$46, 'Summary- PoP - Tradeoff'!$B$2:$B$5, 0), MATCH(B79, 'Summary- PoP - Tradeoff'!$C$1:$AV$1, 0)),""),"")</f>
        <v/>
      </c>
      <c r="AF79" s="21" t="str">
        <f t="shared" si="34"/>
        <v/>
      </c>
      <c r="AG79" s="21" t="str">
        <f t="shared" si="35"/>
        <v/>
      </c>
      <c r="AI79" s="21" t="str">
        <f t="array" ref="AI79">IF(Prototype_input!$C$6="Federal or Tribal Government",IF(O79&lt;&gt;"", INDEX('Summary - EDV - Tradeoff'!$C$2:$AV$4, MATCH(Prototype_input!$C$54, 'Summary - EDV - Tradeoff'!$B$2:$B$4, 0), MATCH(B79, 'Summary - EDV - Tradeoff'!$C$1:$AV$1, 0)),""),"")</f>
        <v/>
      </c>
      <c r="AJ79" s="21" t="str">
        <f t="shared" si="36"/>
        <v/>
      </c>
      <c r="AK79" s="21" t="str">
        <f t="shared" si="37"/>
        <v/>
      </c>
      <c r="AL79" s="21" t="str">
        <f t="shared" ca="1" si="38"/>
        <v/>
      </c>
    </row>
    <row r="80" spans="2:38" ht="12.75" x14ac:dyDescent="0.2">
      <c r="B80" s="21" t="str">
        <f ca="1">IFERROR(__xludf.DUMMYFUNCTION("IFNA(
  IF(
    Prototype_input!C84 = ""Federal or Tribal Government"",
    IF(
      AND(
        Prototype_input!E98 &lt;&gt; """",
        Prototype_input!D98 &lt;&gt; """",
        Prototype_input!D98 &lt;&gt; ""Please input"",
        Prototype_input!E98 &lt;&gt; ""Please i"&amp;"nput""
      ),
      TRANSPOSE(
        FILTER(
          'ITC Offerings Mapping'!$D$1:$BY$1,
          (INDEX('ITC Offerings Mapping'!$D$2:$BY$1000, MATCH(Prototype_input!E97, 'ITC Offerings Mapping'!$C$2:$C$1000, 0), 0) = IF(A80 &gt;= 8, ""X"", ""X"")) +
"&amp;"          (IF(A80 &lt; 8, INDEX('ITC Offerings Mapping'!$D$2:$BY$1000, MATCH(Prototype_input!E97,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80" s="21" t="str">
        <f ca="1">IFERROR(__xludf.DUMMYFUNCTION("IFNA(
  IF(
    Prototype_input!C84 = ""State or Local Government"",
    IF(
      AND(
        Prototype_input!E98 &lt;&gt; """",
        Prototype_input!D98 &lt;&gt; """",
        Prototype_input!D98 &lt;&gt; ""Please input"",
        Prototype_input!E98 &lt;&gt; ""Please inpu"&amp;"t""
      ),
      TRANSPOSE(
        FILTER(
          'ITC Offerings Mapping'!$D$1:$BY$1,
          (
            IF(
              A80 &gt;= 8,
              INDEX('ITC Offerings Mapping'!$D$2:$BY$1000, MATCH(Prototype_input!E97, 'ITC Offerings Mapping'!$"&amp;"C$2:$C$1000, 0), 0) = ""X"",
              (INDEX('ITC Offerings Mapping'!$D$2:$BY$1000, MATCH(Prototype_input!E97, 'ITC Offerings Mapping'!$C$2:$C$1000, 0), 0) = ""X"") +
              (INDEX('ITC Offerings Mapping'!$D$2:$BY$1000, MATCH(Prototype_input!E"&amp;"97,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0" s="21" t="str">
        <f>IF(
  Prototype_input!$C$6 = "State or Local Government",
  IF(
    C80 &lt;&gt; "",
    IFERROR(
      INDEX(
        'Summary - Acquisition Need'!$C$2:$AD$4,
        MATCH(Prototype_input!$C$30, 'Summary - Acquisition Need'!$B$2:$B$4, 0),
        MATCH(C80, 'Summary - Acquisition Need'!$C$1:$AD$1, 0)
      ),
      ""
    ),
    ""
  ),
  IF(
    Prototype_input!$C$6 = "Federal or Tribal Government",
    IF(
      B80 &lt;&gt; "",
      IFERROR(
        INDEX(
          'Summary - Place of Performance'!$C$2:$AW$14,
          MATCH(Prototype_input!$C$30, 'Summary - Place of Performance'!$B$2:$B$14, 0),
          MATCH(B80, 'Summary - Place of Performance'!$C$1:$AW$1, 0)
        ),
        ""
      ),
      ""
    ),
    ""
  )
)</f>
        <v/>
      </c>
      <c r="E80" s="21" t="str">
        <f>IF(
  Prototype_input!$C$6 = "State or Local Government",
  IF(
    C80 &lt;&gt; "",
    IFERROR(
      INDEX(
        'Summary - Contract Type'!$C$2:$BX$6,
        MATCH(Prototype_input!$C$34, 'Summary - Contract Type'!$B$2:$B$6, 0),
        MATCH(C80, 'Summary - Contract Type'!$C$1:$BX$1, 0)
      ),
      ""
    ),
    ""
  ),
  IF(
    Prototype_input!$C$6 = "Federal or Tribal Government",
    IF(
      B80 &lt;&gt; "",
      IFERROR(
        INDEX(
          'Summary - Level of Assistance'!$C$2:$AW$7,
          MATCH(Prototype_input!$C$34, 'Summary - Level of Assistance'!$B$2:$B$7, 0),
          MATCH(B80, 'Summary - Level of Assistance'!$C$1:$AW$1, 0)
        ),
        ""
      ),
      ""
    ),
    ""
  )
)</f>
        <v/>
      </c>
      <c r="F80" s="21" t="str">
        <f>IF(
  Prototype_input!$C$6 = "State or Local Government",
  IF(
    C80 &lt;&gt; "",
    IFERROR(
      INDEX(
        'Summary - Socioeconomic'!$C$2:$BX$11,
        MATCH(Prototype_input!$C$38, 'Summary - Socioeconomic'!$B$2:$B$11, 0),
        MATCH(C80, 'Summary - Socioeconomic'!$C$1:$BX$1, 0)
      ),
      ""
    ),
    ""
  ),
  IF(
    Prototype_input!$C$6 = "Federal or Tribal Government",
    IF(
      B80 &lt;&gt; "",
      IFERROR(
        INDEX(
          'Summary - Objective'!$C$2:$AX$4,
          MATCH(Prototype_input!$C$38, 'Summary - Objective'!$B$2:$B$4, 0),
          MATCH(B80, 'Summary - Objective'!$C$1:$AX$1, 0)
        ),
        ""
      ),
      ""
    ),
    ""
  )
)</f>
        <v/>
      </c>
      <c r="G80" s="21" t="str">
        <f>IF(
  Prototype_input!$C$6 = "Federal or Tribal Government",
  IF(
    B80 &lt;&gt; "",
    IFERROR(
      INDEX(
        'Summary - Contract Type'!$C$2:$BX$6,
        MATCH(Prototype_input!$C$42, 'Summary - Contract Type'!$B$2:$B$6, 0),
        MATCH(B80, 'Summary - Contract Type'!$C$1:$BX$1, 0)
      ),
      ""
    ),
    ""
  ),
  ""
)</f>
        <v/>
      </c>
      <c r="H80" s="21" t="str">
        <f>IF(
  Prototype_input!$C$6 = "Federal or Tribal Government",
  IF(
    B80 &lt;&gt; "",
    IFERROR(
      INDEX(
        'Summary - Period of Performance'!$C$2:$AW$5,
        MATCH(Prototype_input!$C$46, 'Summary - Period of Performance'!$B$2:$B$5, 0),
        MATCH(B80, 'Summary - Period of Performance'!$C$1:$AW$1, 0)
      ),
      ""
    ),
    ""
  ),
  ""
)</f>
        <v/>
      </c>
      <c r="I80" s="21" t="str">
        <f>IF(
  Prototype_input!$C$6 = "Federal or Tribal Government",
  IF(
    B80 &lt;&gt; "",
    IFERROR(
      INDEX(
        'Summary - Socioeconomic'!$C$2:$BX$11,
        MATCH(Prototype_input!$C$50, 'Summary - Socioeconomic'!$B$2:$B$11, 0),
        MATCH(B80, 'Summary - Socioeconomic'!$C$1:$BX$1, 0)
      ),
      ""
    ),
    ""
  ),
  ""
)</f>
        <v/>
      </c>
      <c r="J80" s="21" t="str">
        <f>IF(
  Prototype_input!$C$6 = "Federal or Tribal Government",
  IF(
    B80 &lt;&gt; "",
    IFERROR(
      INDEX(
        'Summary - Estimated Dollar Valu'!$C$2:$AW$4,
        MATCH(Prototype_input!$C$54, 'Summary - Estimated Dollar Valu'!$B$2:$B$4, 0),
        MATCH(B80, 'Summary - Estimated Dollar Valu'!$C$1:$AW$1, 0)
      ),
      ""
    ),
    ""
  ),
  ""
)</f>
        <v/>
      </c>
      <c r="K80" s="21" t="str">
        <f>IF(AND(Prototype_input!$C$56&lt;&gt;"",J80&lt;&gt;""),Prototype_input!$C$58,"")</f>
        <v/>
      </c>
      <c r="L80" s="21" t="str">
        <f>IF(AND(Prototype_input!$C$60&lt;&gt;"",J80&lt;&gt;""),Prototype_input!$C$62,"")</f>
        <v/>
      </c>
      <c r="M80" s="21" t="str">
        <f>IF(AND(Prototype_input!$C$64&lt;&gt;"",J80&lt;&gt;""),Prototype_input!$C$66,"")</f>
        <v/>
      </c>
      <c r="N80" s="21" t="str">
        <f>IF(AND(Prototype_input!$C$68&lt;&gt;"",J80&lt;&gt;""),Prototype_input!$C$70,"")</f>
        <v/>
      </c>
      <c r="O80" s="21" t="str">
        <f>IF(N80&lt;&gt;"",_xlfn.XLOOKUP(Prototype_input!$E$22,'ITC Offerings Mapping'!$C$1:$C$1000,'ITC Offerings Mapping'!$B$1:$B$1000),"")</f>
        <v/>
      </c>
      <c r="Q80" s="21" t="str">
        <f t="array" ref="Q80">IF(Prototype_input!$C$6="Federal or Tribal Government",IF(O80&lt;&gt;"", INDEX('Scope Scoring'!$C$2:$BX$50, MATCH(O80, 'Scope Scoring'!$B$2:$B$50, 0), MATCH(B80, 'Scope Scoring'!$C$1:$BX$1, 0)),""),"")</f>
        <v/>
      </c>
      <c r="R80" s="21" t="str">
        <f t="shared" si="26"/>
        <v/>
      </c>
      <c r="S80" s="21" t="str">
        <f t="shared" si="27"/>
        <v/>
      </c>
      <c r="T80" s="21" t="str">
        <f t="shared" si="28"/>
        <v/>
      </c>
      <c r="U80" s="21" t="str">
        <f t="shared" ca="1" si="29"/>
        <v/>
      </c>
      <c r="W80" s="21" t="str">
        <f t="array" ref="W80">IF(Prototype_input!$C$6="Federal or Tribal Government",IF(O80&lt;&gt;"", INDEX('Summary - Level of Assistance -'!$C$2:$AV$7, MATCH(Prototype_input!$C$34, 'Summary - Level of Assistance -'!$B$2:$B$7, 0), MATCH(B80, 'Summary - Level of Assistance -'!$C$1:$AV$1, 0)),""),"")</f>
        <v/>
      </c>
      <c r="X80" s="21" t="str">
        <f t="shared" si="30"/>
        <v/>
      </c>
      <c r="Y80" s="21" t="str">
        <f t="shared" si="31"/>
        <v/>
      </c>
      <c r="AA80" s="21" t="str">
        <f t="array" ref="AA80">IF(Prototype_input!$C$6="Federal or Tribal Government",IF(O80&lt;&gt;"", INDEX('Summary - Objective - Tradeoff'!$C$2:$AV$4, MATCH(Prototype_input!$C$38, 'Summary - Objective - Tradeoff'!$B$2:$B$4, 0), MATCH(B80, 'Summary - Objective - Tradeoff'!$C$1:$AV$1, 0)),""),"")</f>
        <v/>
      </c>
      <c r="AB80" s="21" t="str">
        <f t="shared" si="32"/>
        <v/>
      </c>
      <c r="AC80" s="21" t="str">
        <f t="shared" si="33"/>
        <v/>
      </c>
      <c r="AE80" s="21" t="str">
        <f t="array" ref="AE80">IF(Prototype_input!$C$6="Federal or Tribal Government",IF(O80&lt;&gt;"", INDEX('Summary- PoP - Tradeoff'!$C$2:$AV$5, MATCH(Prototype_input!$C$46, 'Summary- PoP - Tradeoff'!$B$2:$B$5, 0), MATCH(B80, 'Summary- PoP - Tradeoff'!$C$1:$AV$1, 0)),""),"")</f>
        <v/>
      </c>
      <c r="AF80" s="21" t="str">
        <f t="shared" si="34"/>
        <v/>
      </c>
      <c r="AG80" s="21" t="str">
        <f t="shared" si="35"/>
        <v/>
      </c>
      <c r="AI80" s="21" t="str">
        <f t="array" ref="AI80">IF(Prototype_input!$C$6="Federal or Tribal Government",IF(O80&lt;&gt;"", INDEX('Summary - EDV - Tradeoff'!$C$2:$AV$4, MATCH(Prototype_input!$C$54, 'Summary - EDV - Tradeoff'!$B$2:$B$4, 0), MATCH(B80, 'Summary - EDV - Tradeoff'!$C$1:$AV$1, 0)),""),"")</f>
        <v/>
      </c>
      <c r="AJ80" s="21" t="str">
        <f t="shared" si="36"/>
        <v/>
      </c>
      <c r="AK80" s="21" t="str">
        <f t="shared" si="37"/>
        <v/>
      </c>
      <c r="AL80" s="21" t="str">
        <f t="shared" ca="1" si="38"/>
        <v/>
      </c>
    </row>
    <row r="81" spans="2:38" ht="12.75" x14ac:dyDescent="0.2">
      <c r="B81" s="21" t="str">
        <f ca="1">IFERROR(__xludf.DUMMYFUNCTION("IFNA(
  IF(
    Prototype_input!C85 = ""Federal or Tribal Government"",
    IF(
      AND(
        Prototype_input!E99 &lt;&gt; """",
        Prototype_input!D99 &lt;&gt; """",
        Prototype_input!D99 &lt;&gt; ""Please input"",
        Prototype_input!E99 &lt;&gt; ""Please i"&amp;"nput""
      ),
      TRANSPOSE(
        FILTER(
          'ITC Offerings Mapping'!$D$1:$BY$1,
          (INDEX('ITC Offerings Mapping'!$D$2:$BY$1000, MATCH(Prototype_input!E98, 'ITC Offerings Mapping'!$C$2:$C$1000, 0), 0) = IF(A81 &gt;= 8, ""X"", ""X"")) +
"&amp;"          (IF(A81 &lt; 8, INDEX('ITC Offerings Mapping'!$D$2:$BY$1000, MATCH(Prototype_input!E98, 'ITC Offerings Mapping'!$C$2:$C$1000, 0), 0) = ""S"", FALSE)) *
          NOT(
            ISNUMBER(SEARCH(
              ""state and local|networx|local servic"&amp;"e acquisitions (LSA)|WITS 3"",
              'ITC Offerings Mapping'!$D$1:$BY$1
            ))
          )
        )
      ),
      """"
    ),
    """"
  ),
  ""Assisted Acquisition Services (AAS)""
)
"),"")</f>
        <v/>
      </c>
      <c r="C81" s="21" t="str">
        <f ca="1">IFERROR(__xludf.DUMMYFUNCTION("IFNA(
  IF(
    Prototype_input!C85 = ""State or Local Government"",
    IF(
      AND(
        Prototype_input!E99 &lt;&gt; """",
        Prototype_input!D99 &lt;&gt; """",
        Prototype_input!D99 &lt;&gt; ""Please input"",
        Prototype_input!E99 &lt;&gt; ""Please inpu"&amp;"t""
      ),
      TRANSPOSE(
        FILTER(
          'ITC Offerings Mapping'!$D$1:$BY$1,
          (
            IF(
              A81 &gt;= 8,
              INDEX('ITC Offerings Mapping'!$D$2:$BY$1000, MATCH(Prototype_input!E98, 'ITC Offerings Mapping'!$"&amp;"C$2:$C$1000, 0), 0) = ""X"",
              (INDEX('ITC Offerings Mapping'!$D$2:$BY$1000, MATCH(Prototype_input!E98, 'ITC Offerings Mapping'!$C$2:$C$1000, 0), 0) = ""X"") +
              (INDEX('ITC Offerings Mapping'!$D$2:$BY$1000, MATCH(Prototype_input!E"&amp;"98,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1" s="21" t="str">
        <f>IF(
  Prototype_input!$C$6 = "State or Local Government",
  IF(
    C81 &lt;&gt; "",
    IFERROR(
      INDEX(
        'Summary - Acquisition Need'!$C$2:$AD$4,
        MATCH(Prototype_input!$C$30, 'Summary - Acquisition Need'!$B$2:$B$4, 0),
        MATCH(C81, 'Summary - Acquisition Need'!$C$1:$AD$1, 0)
      ),
      ""
    ),
    ""
  ),
  IF(
    Prototype_input!$C$6 = "Federal or Tribal Government",
    IF(
      B81 &lt;&gt; "",
      IFERROR(
        INDEX(
          'Summary - Place of Performance'!$C$2:$AW$14,
          MATCH(Prototype_input!$C$30, 'Summary - Place of Performance'!$B$2:$B$14, 0),
          MATCH(B81, 'Summary - Place of Performance'!$C$1:$AW$1, 0)
        ),
        ""
      ),
      ""
    ),
    ""
  )
)</f>
        <v/>
      </c>
      <c r="E81" s="21" t="str">
        <f>IF(
  Prototype_input!$C$6 = "State or Local Government",
  IF(
    C81 &lt;&gt; "",
    IFERROR(
      INDEX(
        'Summary - Contract Type'!$C$2:$BX$6,
        MATCH(Prototype_input!$C$34, 'Summary - Contract Type'!$B$2:$B$6, 0),
        MATCH(C81, 'Summary - Contract Type'!$C$1:$BX$1, 0)
      ),
      ""
    ),
    ""
  ),
  IF(
    Prototype_input!$C$6 = "Federal or Tribal Government",
    IF(
      B81 &lt;&gt; "",
      IFERROR(
        INDEX(
          'Summary - Level of Assistance'!$C$2:$AW$7,
          MATCH(Prototype_input!$C$34, 'Summary - Level of Assistance'!$B$2:$B$7, 0),
          MATCH(B81, 'Summary - Level of Assistance'!$C$1:$AW$1, 0)
        ),
        ""
      ),
      ""
    ),
    ""
  )
)</f>
        <v/>
      </c>
      <c r="F81" s="21" t="str">
        <f>IF(
  Prototype_input!$C$6 = "State or Local Government",
  IF(
    C81 &lt;&gt; "",
    IFERROR(
      INDEX(
        'Summary - Socioeconomic'!$C$2:$BX$11,
        MATCH(Prototype_input!$C$38, 'Summary - Socioeconomic'!$B$2:$B$11, 0),
        MATCH(C81, 'Summary - Socioeconomic'!$C$1:$BX$1, 0)
      ),
      ""
    ),
    ""
  ),
  IF(
    Prototype_input!$C$6 = "Federal or Tribal Government",
    IF(
      B81 &lt;&gt; "",
      IFERROR(
        INDEX(
          'Summary - Objective'!$C$2:$AX$4,
          MATCH(Prototype_input!$C$38, 'Summary - Objective'!$B$2:$B$4, 0),
          MATCH(B81, 'Summary - Objective'!$C$1:$AX$1, 0)
        ),
        ""
      ),
      ""
    ),
    ""
  )
)</f>
        <v/>
      </c>
      <c r="G81" s="21" t="str">
        <f>IF(
  Prototype_input!$C$6 = "Federal or Tribal Government",
  IF(
    B81 &lt;&gt; "",
    IFERROR(
      INDEX(
        'Summary - Contract Type'!$C$2:$BX$6,
        MATCH(Prototype_input!$C$42, 'Summary - Contract Type'!$B$2:$B$6, 0),
        MATCH(B81, 'Summary - Contract Type'!$C$1:$BX$1, 0)
      ),
      ""
    ),
    ""
  ),
  ""
)</f>
        <v/>
      </c>
      <c r="H81" s="21" t="str">
        <f>IF(
  Prototype_input!$C$6 = "Federal or Tribal Government",
  IF(
    B81 &lt;&gt; "",
    IFERROR(
      INDEX(
        'Summary - Period of Performance'!$C$2:$AW$5,
        MATCH(Prototype_input!$C$46, 'Summary - Period of Performance'!$B$2:$B$5, 0),
        MATCH(B81, 'Summary - Period of Performance'!$C$1:$AW$1, 0)
      ),
      ""
    ),
    ""
  ),
  ""
)</f>
        <v/>
      </c>
      <c r="I81" s="21" t="str">
        <f>IF(
  Prototype_input!$C$6 = "Federal or Tribal Government",
  IF(
    B81 &lt;&gt; "",
    IFERROR(
      INDEX(
        'Summary - Socioeconomic'!$C$2:$BX$11,
        MATCH(Prototype_input!$C$50, 'Summary - Socioeconomic'!$B$2:$B$11, 0),
        MATCH(B81, 'Summary - Socioeconomic'!$C$1:$BX$1, 0)
      ),
      ""
    ),
    ""
  ),
  ""
)</f>
        <v/>
      </c>
      <c r="J81" s="21" t="str">
        <f>IF(
  Prototype_input!$C$6 = "Federal or Tribal Government",
  IF(
    B81 &lt;&gt; "",
    IFERROR(
      INDEX(
        'Summary - Estimated Dollar Valu'!$C$2:$AW$4,
        MATCH(Prototype_input!$C$54, 'Summary - Estimated Dollar Valu'!$B$2:$B$4, 0),
        MATCH(B81, 'Summary - Estimated Dollar Valu'!$C$1:$AW$1, 0)
      ),
      ""
    ),
    ""
  ),
  ""
)</f>
        <v/>
      </c>
      <c r="K81" s="21" t="str">
        <f>IF(AND(Prototype_input!$C$56&lt;&gt;"",J81&lt;&gt;""),Prototype_input!$C$58,"")</f>
        <v/>
      </c>
      <c r="L81" s="21" t="str">
        <f>IF(AND(Prototype_input!$C$60&lt;&gt;"",J81&lt;&gt;""),Prototype_input!$C$62,"")</f>
        <v/>
      </c>
      <c r="M81" s="21" t="str">
        <f>IF(AND(Prototype_input!$C$64&lt;&gt;"",J81&lt;&gt;""),Prototype_input!$C$66,"")</f>
        <v/>
      </c>
      <c r="N81" s="21" t="str">
        <f>IF(AND(Prototype_input!$C$68&lt;&gt;"",J81&lt;&gt;""),Prototype_input!$C$70,"")</f>
        <v/>
      </c>
      <c r="O81" s="21" t="str">
        <f>IF(N81&lt;&gt;"",_xlfn.XLOOKUP(Prototype_input!$E$22,'ITC Offerings Mapping'!$C$1:$C$1000,'ITC Offerings Mapping'!$B$1:$B$1000),"")</f>
        <v/>
      </c>
      <c r="Q81" s="21" t="str">
        <f t="array" ref="Q81">IF(Prototype_input!$C$6="Federal or Tribal Government",IF(O81&lt;&gt;"", INDEX('Scope Scoring'!$C$2:$BX$50, MATCH(O81, 'Scope Scoring'!$B$2:$B$50, 0), MATCH(B81, 'Scope Scoring'!$C$1:$BX$1, 0)),""),"")</f>
        <v/>
      </c>
      <c r="R81" s="21" t="str">
        <f t="shared" si="26"/>
        <v/>
      </c>
      <c r="S81" s="21" t="str">
        <f t="shared" si="27"/>
        <v/>
      </c>
      <c r="T81" s="21" t="str">
        <f t="shared" si="28"/>
        <v/>
      </c>
      <c r="U81" s="21" t="str">
        <f t="shared" ca="1" si="29"/>
        <v/>
      </c>
      <c r="W81" s="21" t="str">
        <f t="array" ref="W81">IF(Prototype_input!$C$6="Federal or Tribal Government",IF(O81&lt;&gt;"", INDEX('Summary - Level of Assistance -'!$C$2:$AV$7, MATCH(Prototype_input!$C$34, 'Summary - Level of Assistance -'!$B$2:$B$7, 0), MATCH(B81, 'Summary - Level of Assistance -'!$C$1:$AV$1, 0)),""),"")</f>
        <v/>
      </c>
      <c r="X81" s="21" t="str">
        <f t="shared" si="30"/>
        <v/>
      </c>
      <c r="Y81" s="21" t="str">
        <f t="shared" si="31"/>
        <v/>
      </c>
      <c r="AA81" s="21" t="str">
        <f t="array" ref="AA81">IF(Prototype_input!$C$6="Federal or Tribal Government",IF(O81&lt;&gt;"", INDEX('Summary - Objective - Tradeoff'!$C$2:$AV$4, MATCH(Prototype_input!$C$38, 'Summary - Objective - Tradeoff'!$B$2:$B$4, 0), MATCH(B81, 'Summary - Objective - Tradeoff'!$C$1:$AV$1, 0)),""),"")</f>
        <v/>
      </c>
      <c r="AB81" s="21" t="str">
        <f t="shared" si="32"/>
        <v/>
      </c>
      <c r="AC81" s="21" t="str">
        <f t="shared" si="33"/>
        <v/>
      </c>
      <c r="AE81" s="21" t="str">
        <f t="array" ref="AE81">IF(Prototype_input!$C$6="Federal or Tribal Government",IF(O81&lt;&gt;"", INDEX('Summary- PoP - Tradeoff'!$C$2:$AV$5, MATCH(Prototype_input!$C$46, 'Summary- PoP - Tradeoff'!$B$2:$B$5, 0), MATCH(B81, 'Summary- PoP - Tradeoff'!$C$1:$AV$1, 0)),""),"")</f>
        <v/>
      </c>
      <c r="AF81" s="21" t="str">
        <f t="shared" si="34"/>
        <v/>
      </c>
      <c r="AG81" s="21" t="str">
        <f t="shared" si="35"/>
        <v/>
      </c>
      <c r="AI81" s="21" t="str">
        <f t="array" ref="AI81">IF(Prototype_input!$C$6="Federal or Tribal Government",IF(O81&lt;&gt;"", INDEX('Summary - EDV - Tradeoff'!$C$2:$AV$4, MATCH(Prototype_input!$C$54, 'Summary - EDV - Tradeoff'!$B$2:$B$4, 0), MATCH(B81, 'Summary - EDV - Tradeoff'!$C$1:$AV$1, 0)),""),"")</f>
        <v/>
      </c>
      <c r="AJ81" s="21" t="str">
        <f t="shared" si="36"/>
        <v/>
      </c>
      <c r="AK81" s="21" t="str">
        <f t="shared" si="37"/>
        <v/>
      </c>
      <c r="AL81" s="21" t="str">
        <f t="shared" ca="1" si="38"/>
        <v/>
      </c>
    </row>
    <row r="82" spans="2:38" ht="12.75" x14ac:dyDescent="0.2">
      <c r="B82" s="21" t="str">
        <f ca="1">IFERROR(__xludf.DUMMYFUNCTION("IFNA(
  IF(
    Prototype_input!C86 = ""Federal or Tribal Government"",
    IF(
      AND(
        Prototype_input!E100 &lt;&gt; """",
        Prototype_input!D100 &lt;&gt; """",
        Prototype_input!D100 &lt;&gt; ""Please input"",
        Prototype_input!E100 &lt;&gt; ""Plea"&amp;"se input""
      ),
      TRANSPOSE(
        FILTER(
          'ITC Offerings Mapping'!$D$1:$BY$1,
          (INDEX('ITC Offerings Mapping'!$D$2:$BY$1000, MATCH(Prototype_input!E99, 'ITC Offerings Mapping'!$C$2:$C$1000, 0), 0) = IF(A82 &gt;= 8, ""X"", ""X"")"&amp;") +
          (IF(A82 &lt; 8, INDEX('ITC Offerings Mapping'!$D$2:$BY$1000, MATCH(Prototype_input!E99, 'ITC Offerings Mapping'!$C$2:$C$1000, 0), 0) = ""S"", FALSE)) *
          NOT(
            ISNUMBER(SEARCH(
              ""state and local|networx|local se"&amp;"rvice acquisitions (LSA)|WITS 3"",
              'ITC Offerings Mapping'!$D$1:$BY$1
            ))
          )
        )
      ),
      """"
    ),
    """"
  ),
  ""Assisted Acquisition Services (AAS)""
)
"),"")</f>
        <v/>
      </c>
      <c r="C82" s="21" t="str">
        <f ca="1">IFERROR(__xludf.DUMMYFUNCTION("IFNA(
  IF(
    Prototype_input!C86 = ""State or Local Government"",
    IF(
      AND(
        Prototype_input!E100 &lt;&gt; """",
        Prototype_input!D100 &lt;&gt; """",
        Prototype_input!D100 &lt;&gt; ""Please input"",
        Prototype_input!E100 &lt;&gt; ""Please "&amp;"input""
      ),
      TRANSPOSE(
        FILTER(
          'ITC Offerings Mapping'!$D$1:$BY$1,
          (
            IF(
              A82 &gt;= 8,
              INDEX('ITC Offerings Mapping'!$D$2:$BY$1000, MATCH(Prototype_input!E99, 'ITC Offerings Mappin"&amp;"g'!$C$2:$C$1000, 0), 0) = ""X"",
              (INDEX('ITC Offerings Mapping'!$D$2:$BY$1000, MATCH(Prototype_input!E99, 'ITC Offerings Mapping'!$C$2:$C$1000, 0), 0) = ""X"") +
              (INDEX('ITC Offerings Mapping'!$D$2:$BY$1000, MATCH(Prototype_inp"&amp;"ut!E99,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2" s="21" t="str">
        <f>IF(
  Prototype_input!$C$6 = "State or Local Government",
  IF(
    C82 &lt;&gt; "",
    IFERROR(
      INDEX(
        'Summary - Acquisition Need'!$C$2:$AD$4,
        MATCH(Prototype_input!$C$30, 'Summary - Acquisition Need'!$B$2:$B$4, 0),
        MATCH(C82, 'Summary - Acquisition Need'!$C$1:$AD$1, 0)
      ),
      ""
    ),
    ""
  ),
  IF(
    Prototype_input!$C$6 = "Federal or Tribal Government",
    IF(
      B82 &lt;&gt; "",
      IFERROR(
        INDEX(
          'Summary - Place of Performance'!$C$2:$AW$14,
          MATCH(Prototype_input!$C$30, 'Summary - Place of Performance'!$B$2:$B$14, 0),
          MATCH(B82, 'Summary - Place of Performance'!$C$1:$AW$1, 0)
        ),
        ""
      ),
      ""
    ),
    ""
  )
)</f>
        <v/>
      </c>
      <c r="E82" s="21" t="str">
        <f>IF(
  Prototype_input!$C$6 = "State or Local Government",
  IF(
    C82 &lt;&gt; "",
    IFERROR(
      INDEX(
        'Summary - Contract Type'!$C$2:$BX$6,
        MATCH(Prototype_input!$C$34, 'Summary - Contract Type'!$B$2:$B$6, 0),
        MATCH(C82, 'Summary - Contract Type'!$C$1:$BX$1, 0)
      ),
      ""
    ),
    ""
  ),
  IF(
    Prototype_input!$C$6 = "Federal or Tribal Government",
    IF(
      B82 &lt;&gt; "",
      IFERROR(
        INDEX(
          'Summary - Level of Assistance'!$C$2:$AW$7,
          MATCH(Prototype_input!$C$34, 'Summary - Level of Assistance'!$B$2:$B$7, 0),
          MATCH(B82, 'Summary - Level of Assistance'!$C$1:$AW$1, 0)
        ),
        ""
      ),
      ""
    ),
    ""
  )
)</f>
        <v/>
      </c>
      <c r="F82" s="21" t="str">
        <f>IF(
  Prototype_input!$C$6 = "State or Local Government",
  IF(
    C82 &lt;&gt; "",
    IFERROR(
      INDEX(
        'Summary - Socioeconomic'!$C$2:$BX$11,
        MATCH(Prototype_input!$C$38, 'Summary - Socioeconomic'!$B$2:$B$11, 0),
        MATCH(C82, 'Summary - Socioeconomic'!$C$1:$BX$1, 0)
      ),
      ""
    ),
    ""
  ),
  IF(
    Prototype_input!$C$6 = "Federal or Tribal Government",
    IF(
      B82 &lt;&gt; "",
      IFERROR(
        INDEX(
          'Summary - Objective'!$C$2:$AX$4,
          MATCH(Prototype_input!$C$38, 'Summary - Objective'!$B$2:$B$4, 0),
          MATCH(B82, 'Summary - Objective'!$C$1:$AX$1, 0)
        ),
        ""
      ),
      ""
    ),
    ""
  )
)</f>
        <v/>
      </c>
      <c r="G82" s="21" t="str">
        <f>IF(
  Prototype_input!$C$6 = "Federal or Tribal Government",
  IF(
    B82 &lt;&gt; "",
    IFERROR(
      INDEX(
        'Summary - Contract Type'!$C$2:$BX$6,
        MATCH(Prototype_input!$C$42, 'Summary - Contract Type'!$B$2:$B$6, 0),
        MATCH(B82, 'Summary - Contract Type'!$C$1:$BX$1, 0)
      ),
      ""
    ),
    ""
  ),
  ""
)</f>
        <v/>
      </c>
      <c r="H82" s="21" t="str">
        <f>IF(
  Prototype_input!$C$6 = "Federal or Tribal Government",
  IF(
    B82 &lt;&gt; "",
    IFERROR(
      INDEX(
        'Summary - Period of Performance'!$C$2:$AW$5,
        MATCH(Prototype_input!$C$46, 'Summary - Period of Performance'!$B$2:$B$5, 0),
        MATCH(B82, 'Summary - Period of Performance'!$C$1:$AW$1, 0)
      ),
      ""
    ),
    ""
  ),
  ""
)</f>
        <v/>
      </c>
      <c r="I82" s="21" t="str">
        <f>IF(
  Prototype_input!$C$6 = "Federal or Tribal Government",
  IF(
    B82 &lt;&gt; "",
    IFERROR(
      INDEX(
        'Summary - Socioeconomic'!$C$2:$BX$11,
        MATCH(Prototype_input!$C$50, 'Summary - Socioeconomic'!$B$2:$B$11, 0),
        MATCH(B82, 'Summary - Socioeconomic'!$C$1:$BX$1, 0)
      ),
      ""
    ),
    ""
  ),
  ""
)</f>
        <v/>
      </c>
      <c r="J82" s="21" t="str">
        <f>IF(
  Prototype_input!$C$6 = "Federal or Tribal Government",
  IF(
    B82 &lt;&gt; "",
    IFERROR(
      INDEX(
        'Summary - Estimated Dollar Valu'!$C$2:$AW$4,
        MATCH(Prototype_input!$C$54, 'Summary - Estimated Dollar Valu'!$B$2:$B$4, 0),
        MATCH(B82, 'Summary - Estimated Dollar Valu'!$C$1:$AW$1, 0)
      ),
      ""
    ),
    ""
  ),
  ""
)</f>
        <v/>
      </c>
      <c r="K82" s="21" t="str">
        <f>IF(AND(Prototype_input!$C$56&lt;&gt;"",J82&lt;&gt;""),Prototype_input!$C$58,"")</f>
        <v/>
      </c>
      <c r="L82" s="21" t="str">
        <f>IF(AND(Prototype_input!$C$60&lt;&gt;"",J82&lt;&gt;""),Prototype_input!$C$62,"")</f>
        <v/>
      </c>
      <c r="M82" s="21" t="str">
        <f>IF(AND(Prototype_input!$C$64&lt;&gt;"",J82&lt;&gt;""),Prototype_input!$C$66,"")</f>
        <v/>
      </c>
      <c r="N82" s="21" t="str">
        <f>IF(AND(Prototype_input!$C$68&lt;&gt;"",J82&lt;&gt;""),Prototype_input!$C$70,"")</f>
        <v/>
      </c>
      <c r="O82" s="21" t="str">
        <f>IF(N82&lt;&gt;"",_xlfn.XLOOKUP(Prototype_input!$E$22,'ITC Offerings Mapping'!$C$1:$C$1000,'ITC Offerings Mapping'!$B$1:$B$1000),"")</f>
        <v/>
      </c>
      <c r="Q82" s="21" t="str">
        <f t="array" ref="Q82">IF(Prototype_input!$C$6="Federal or Tribal Government",IF(O82&lt;&gt;"", INDEX('Scope Scoring'!$C$2:$BX$50, MATCH(O82, 'Scope Scoring'!$B$2:$B$50, 0), MATCH(B82, 'Scope Scoring'!$C$1:$BX$1, 0)),""),"")</f>
        <v/>
      </c>
      <c r="R82" s="21" t="str">
        <f t="shared" si="26"/>
        <v/>
      </c>
      <c r="S82" s="21" t="str">
        <f t="shared" si="27"/>
        <v/>
      </c>
      <c r="T82" s="21" t="str">
        <f t="shared" si="28"/>
        <v/>
      </c>
      <c r="U82" s="21" t="str">
        <f t="shared" ca="1" si="29"/>
        <v/>
      </c>
      <c r="W82" s="21" t="str">
        <f t="array" ref="W82">IF(Prototype_input!$C$6="Federal or Tribal Government",IF(O82&lt;&gt;"", INDEX('Summary - Level of Assistance -'!$C$2:$AV$7, MATCH(Prototype_input!$C$34, 'Summary - Level of Assistance -'!$B$2:$B$7, 0), MATCH(B82, 'Summary - Level of Assistance -'!$C$1:$AV$1, 0)),""),"")</f>
        <v/>
      </c>
      <c r="X82" s="21" t="str">
        <f t="shared" si="30"/>
        <v/>
      </c>
      <c r="Y82" s="21" t="str">
        <f t="shared" si="31"/>
        <v/>
      </c>
      <c r="AA82" s="21" t="str">
        <f t="array" ref="AA82">IF(Prototype_input!$C$6="Federal or Tribal Government",IF(O82&lt;&gt;"", INDEX('Summary - Objective - Tradeoff'!$C$2:$AV$4, MATCH(Prototype_input!$C$38, 'Summary - Objective - Tradeoff'!$B$2:$B$4, 0), MATCH(B82, 'Summary - Objective - Tradeoff'!$C$1:$AV$1, 0)),""),"")</f>
        <v/>
      </c>
      <c r="AB82" s="21" t="str">
        <f t="shared" si="32"/>
        <v/>
      </c>
      <c r="AC82" s="21" t="str">
        <f t="shared" si="33"/>
        <v/>
      </c>
      <c r="AE82" s="21" t="str">
        <f t="array" ref="AE82">IF(Prototype_input!$C$6="Federal or Tribal Government",IF(O82&lt;&gt;"", INDEX('Summary- PoP - Tradeoff'!$C$2:$AV$5, MATCH(Prototype_input!$C$46, 'Summary- PoP - Tradeoff'!$B$2:$B$5, 0), MATCH(B82, 'Summary- PoP - Tradeoff'!$C$1:$AV$1, 0)),""),"")</f>
        <v/>
      </c>
      <c r="AF82" s="21" t="str">
        <f t="shared" si="34"/>
        <v/>
      </c>
      <c r="AG82" s="21" t="str">
        <f t="shared" si="35"/>
        <v/>
      </c>
      <c r="AI82" s="21" t="str">
        <f t="array" ref="AI82">IF(Prototype_input!$C$6="Federal or Tribal Government",IF(O82&lt;&gt;"", INDEX('Summary - EDV - Tradeoff'!$C$2:$AV$4, MATCH(Prototype_input!$C$54, 'Summary - EDV - Tradeoff'!$B$2:$B$4, 0), MATCH(B82, 'Summary - EDV - Tradeoff'!$C$1:$AV$1, 0)),""),"")</f>
        <v/>
      </c>
      <c r="AJ82" s="21" t="str">
        <f t="shared" si="36"/>
        <v/>
      </c>
      <c r="AK82" s="21" t="str">
        <f t="shared" si="37"/>
        <v/>
      </c>
      <c r="AL82" s="21" t="str">
        <f t="shared" ca="1" si="38"/>
        <v/>
      </c>
    </row>
    <row r="83" spans="2:38" ht="12.75" x14ac:dyDescent="0.2">
      <c r="B83" s="21" t="str">
        <f ca="1">IFERROR(__xludf.DUMMYFUNCTION("IFNA(
  IF(
    Prototype_input!C87 = ""Federal or Tribal Government"",
    IF(
      AND(
        Prototype_input!E101 &lt;&gt; """",
        Prototype_input!D101 &lt;&gt; """",
        Prototype_input!D101 &lt;&gt; ""Please input"",
        Prototype_input!E101 &lt;&gt; ""Plea"&amp;"se input""
      ),
      TRANSPOSE(
        FILTER(
          'ITC Offerings Mapping'!$D$1:$BY$1,
          (INDEX('ITC Offerings Mapping'!$D$2:$BY$1000, MATCH(Prototype_input!E100, 'ITC Offerings Mapping'!$C$2:$C$1000, 0), 0) = IF(A83 &gt;= 8, ""X"", ""X"""&amp;")) +
          (IF(A83 &lt; 8, INDEX('ITC Offerings Mapping'!$D$2:$BY$1000, MATCH(Prototype_input!E100,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83" s="21" t="str">
        <f ca="1">IFERROR(__xludf.DUMMYFUNCTION("IFNA(
  IF(
    Prototype_input!C87 = ""State or Local Government"",
    IF(
      AND(
        Prototype_input!E101 &lt;&gt; """",
        Prototype_input!D101 &lt;&gt; """",
        Prototype_input!D101 &lt;&gt; ""Please input"",
        Prototype_input!E101 &lt;&gt; ""Please "&amp;"input""
      ),
      TRANSPOSE(
        FILTER(
          'ITC Offerings Mapping'!$D$1:$BY$1,
          (
            IF(
              A83 &gt;= 8,
              INDEX('ITC Offerings Mapping'!$D$2:$BY$1000, MATCH(Prototype_input!E100, 'ITC Offerings Mappi"&amp;"ng'!$C$2:$C$1000, 0), 0) = ""X"",
              (INDEX('ITC Offerings Mapping'!$D$2:$BY$1000, MATCH(Prototype_input!E100, 'ITC Offerings Mapping'!$C$2:$C$1000, 0), 0) = ""X"") +
              (INDEX('ITC Offerings Mapping'!$D$2:$BY$1000, MATCH(Prototype_i"&amp;"nput!E100,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3" s="21" t="str">
        <f>IF(
  Prototype_input!$C$6 = "State or Local Government",
  IF(
    C83 &lt;&gt; "",
    IFERROR(
      INDEX(
        'Summary - Acquisition Need'!$C$2:$AD$4,
        MATCH(Prototype_input!$C$30, 'Summary - Acquisition Need'!$B$2:$B$4, 0),
        MATCH(C83, 'Summary - Acquisition Need'!$C$1:$AD$1, 0)
      ),
      ""
    ),
    ""
  ),
  IF(
    Prototype_input!$C$6 = "Federal or Tribal Government",
    IF(
      B83 &lt;&gt; "",
      IFERROR(
        INDEX(
          'Summary - Place of Performance'!$C$2:$AW$14,
          MATCH(Prototype_input!$C$30, 'Summary - Place of Performance'!$B$2:$B$14, 0),
          MATCH(B83, 'Summary - Place of Performance'!$C$1:$AW$1, 0)
        ),
        ""
      ),
      ""
    ),
    ""
  )
)</f>
        <v/>
      </c>
      <c r="E83" s="21" t="str">
        <f>IF(
  Prototype_input!$C$6 = "State or Local Government",
  IF(
    C83 &lt;&gt; "",
    IFERROR(
      INDEX(
        'Summary - Contract Type'!$C$2:$BX$6,
        MATCH(Prototype_input!$C$34, 'Summary - Contract Type'!$B$2:$B$6, 0),
        MATCH(C83, 'Summary - Contract Type'!$C$1:$BX$1, 0)
      ),
      ""
    ),
    ""
  ),
  IF(
    Prototype_input!$C$6 = "Federal or Tribal Government",
    IF(
      B83 &lt;&gt; "",
      IFERROR(
        INDEX(
          'Summary - Level of Assistance'!$C$2:$AW$7,
          MATCH(Prototype_input!$C$34, 'Summary - Level of Assistance'!$B$2:$B$7, 0),
          MATCH(B83, 'Summary - Level of Assistance'!$C$1:$AW$1, 0)
        ),
        ""
      ),
      ""
    ),
    ""
  )
)</f>
        <v/>
      </c>
      <c r="F83" s="21" t="str">
        <f>IF(
  Prototype_input!$C$6 = "State or Local Government",
  IF(
    C83 &lt;&gt; "",
    IFERROR(
      INDEX(
        'Summary - Socioeconomic'!$C$2:$BX$11,
        MATCH(Prototype_input!$C$38, 'Summary - Socioeconomic'!$B$2:$B$11, 0),
        MATCH(C83, 'Summary - Socioeconomic'!$C$1:$BX$1, 0)
      ),
      ""
    ),
    ""
  ),
  IF(
    Prototype_input!$C$6 = "Federal or Tribal Government",
    IF(
      B83 &lt;&gt; "",
      IFERROR(
        INDEX(
          'Summary - Objective'!$C$2:$AX$4,
          MATCH(Prototype_input!$C$38, 'Summary - Objective'!$B$2:$B$4, 0),
          MATCH(B83, 'Summary - Objective'!$C$1:$AX$1, 0)
        ),
        ""
      ),
      ""
    ),
    ""
  )
)</f>
        <v/>
      </c>
      <c r="G83" s="21" t="str">
        <f>IF(
  Prototype_input!$C$6 = "Federal or Tribal Government",
  IF(
    B83 &lt;&gt; "",
    IFERROR(
      INDEX(
        'Summary - Contract Type'!$C$2:$BX$6,
        MATCH(Prototype_input!$C$42, 'Summary - Contract Type'!$B$2:$B$6, 0),
        MATCH(B83, 'Summary - Contract Type'!$C$1:$BX$1, 0)
      ),
      ""
    ),
    ""
  ),
  ""
)</f>
        <v/>
      </c>
      <c r="H83" s="21" t="str">
        <f>IF(
  Prototype_input!$C$6 = "Federal or Tribal Government",
  IF(
    B83 &lt;&gt; "",
    IFERROR(
      INDEX(
        'Summary - Period of Performance'!$C$2:$AW$5,
        MATCH(Prototype_input!$C$46, 'Summary - Period of Performance'!$B$2:$B$5, 0),
        MATCH(B83, 'Summary - Period of Performance'!$C$1:$AW$1, 0)
      ),
      ""
    ),
    ""
  ),
  ""
)</f>
        <v/>
      </c>
      <c r="I83" s="21" t="str">
        <f>IF(
  Prototype_input!$C$6 = "Federal or Tribal Government",
  IF(
    B83 &lt;&gt; "",
    IFERROR(
      INDEX(
        'Summary - Socioeconomic'!$C$2:$BX$11,
        MATCH(Prototype_input!$C$50, 'Summary - Socioeconomic'!$B$2:$B$11, 0),
        MATCH(B83, 'Summary - Socioeconomic'!$C$1:$BX$1, 0)
      ),
      ""
    ),
    ""
  ),
  ""
)</f>
        <v/>
      </c>
      <c r="J83" s="21" t="str">
        <f>IF(
  Prototype_input!$C$6 = "Federal or Tribal Government",
  IF(
    B83 &lt;&gt; "",
    IFERROR(
      INDEX(
        'Summary - Estimated Dollar Valu'!$C$2:$AW$4,
        MATCH(Prototype_input!$C$54, 'Summary - Estimated Dollar Valu'!$B$2:$B$4, 0),
        MATCH(B83, 'Summary - Estimated Dollar Valu'!$C$1:$AW$1, 0)
      ),
      ""
    ),
    ""
  ),
  ""
)</f>
        <v/>
      </c>
      <c r="K83" s="21" t="str">
        <f>IF(AND(Prototype_input!$C$56&lt;&gt;"",J83&lt;&gt;""),Prototype_input!$C$58,"")</f>
        <v/>
      </c>
      <c r="L83" s="21" t="str">
        <f>IF(AND(Prototype_input!$C$60&lt;&gt;"",J83&lt;&gt;""),Prototype_input!$C$62,"")</f>
        <v/>
      </c>
      <c r="M83" s="21" t="str">
        <f>IF(AND(Prototype_input!$C$64&lt;&gt;"",J83&lt;&gt;""),Prototype_input!$C$66,"")</f>
        <v/>
      </c>
      <c r="N83" s="21" t="str">
        <f>IF(AND(Prototype_input!$C$68&lt;&gt;"",J83&lt;&gt;""),Prototype_input!$C$70,"")</f>
        <v/>
      </c>
      <c r="O83" s="21" t="str">
        <f>IF(N83&lt;&gt;"",_xlfn.XLOOKUP(Prototype_input!$E$22,'ITC Offerings Mapping'!$C$1:$C$1000,'ITC Offerings Mapping'!$B$1:$B$1000),"")</f>
        <v/>
      </c>
      <c r="Q83" s="21" t="str">
        <f t="array" ref="Q83">IF(Prototype_input!$C$6="Federal or Tribal Government",IF(O83&lt;&gt;"", INDEX('Scope Scoring'!$C$2:$BX$50, MATCH(O83, 'Scope Scoring'!$B$2:$B$50, 0), MATCH(B83, 'Scope Scoring'!$C$1:$BX$1, 0)),""),"")</f>
        <v/>
      </c>
      <c r="R83" s="21" t="str">
        <f t="shared" si="26"/>
        <v/>
      </c>
      <c r="S83" s="21" t="str">
        <f t="shared" si="27"/>
        <v/>
      </c>
      <c r="T83" s="21" t="str">
        <f t="shared" si="28"/>
        <v/>
      </c>
      <c r="U83" s="21" t="str">
        <f t="shared" ca="1" si="29"/>
        <v/>
      </c>
      <c r="W83" s="21" t="str">
        <f t="array" ref="W83">IF(Prototype_input!$C$6="Federal or Tribal Government",IF(O83&lt;&gt;"", INDEX('Summary - Level of Assistance -'!$C$2:$AV$7, MATCH(Prototype_input!$C$34, 'Summary - Level of Assistance -'!$B$2:$B$7, 0), MATCH(B83, 'Summary - Level of Assistance -'!$C$1:$AV$1, 0)),""),"")</f>
        <v/>
      </c>
      <c r="X83" s="21" t="str">
        <f t="shared" si="30"/>
        <v/>
      </c>
      <c r="Y83" s="21" t="str">
        <f t="shared" si="31"/>
        <v/>
      </c>
      <c r="AA83" s="21" t="str">
        <f t="array" ref="AA83">IF(Prototype_input!$C$6="Federal or Tribal Government",IF(O83&lt;&gt;"", INDEX('Summary - Objective - Tradeoff'!$C$2:$AV$4, MATCH(Prototype_input!$C$38, 'Summary - Objective - Tradeoff'!$B$2:$B$4, 0), MATCH(B83, 'Summary - Objective - Tradeoff'!$C$1:$AV$1, 0)),""),"")</f>
        <v/>
      </c>
      <c r="AB83" s="21" t="str">
        <f t="shared" si="32"/>
        <v/>
      </c>
      <c r="AC83" s="21" t="str">
        <f t="shared" si="33"/>
        <v/>
      </c>
      <c r="AE83" s="21" t="str">
        <f t="array" ref="AE83">IF(Prototype_input!$C$6="Federal or Tribal Government",IF(O83&lt;&gt;"", INDEX('Summary- PoP - Tradeoff'!$C$2:$AV$5, MATCH(Prototype_input!$C$46, 'Summary- PoP - Tradeoff'!$B$2:$B$5, 0), MATCH(B83, 'Summary- PoP - Tradeoff'!$C$1:$AV$1, 0)),""),"")</f>
        <v/>
      </c>
      <c r="AF83" s="21" t="str">
        <f t="shared" si="34"/>
        <v/>
      </c>
      <c r="AG83" s="21" t="str">
        <f t="shared" si="35"/>
        <v/>
      </c>
      <c r="AI83" s="21" t="str">
        <f t="array" ref="AI83">IF(Prototype_input!$C$6="Federal or Tribal Government",IF(O83&lt;&gt;"", INDEX('Summary - EDV - Tradeoff'!$C$2:$AV$4, MATCH(Prototype_input!$C$54, 'Summary - EDV - Tradeoff'!$B$2:$B$4, 0), MATCH(B83, 'Summary - EDV - Tradeoff'!$C$1:$AV$1, 0)),""),"")</f>
        <v/>
      </c>
      <c r="AJ83" s="21" t="str">
        <f t="shared" si="36"/>
        <v/>
      </c>
      <c r="AK83" s="21" t="str">
        <f t="shared" si="37"/>
        <v/>
      </c>
      <c r="AL83" s="21" t="str">
        <f t="shared" ca="1" si="38"/>
        <v/>
      </c>
    </row>
    <row r="84" spans="2:38" ht="12.75" x14ac:dyDescent="0.2">
      <c r="B84" s="21" t="str">
        <f ca="1">IFERROR(__xludf.DUMMYFUNCTION("IFNA(
  IF(
    Prototype_input!C88 = ""Federal or Tribal Government"",
    IF(
      AND(
        Prototype_input!E102 &lt;&gt; """",
        Prototype_input!D102 &lt;&gt; """",
        Prototype_input!D102 &lt;&gt; ""Please input"",
        Prototype_input!E102 &lt;&gt; ""Plea"&amp;"se input""
      ),
      TRANSPOSE(
        FILTER(
          'ITC Offerings Mapping'!$D$1:$BY$1,
          (INDEX('ITC Offerings Mapping'!$D$2:$BY$1000, MATCH(Prototype_input!E101, 'ITC Offerings Mapping'!$C$2:$C$1000, 0), 0) = IF(A84 &gt;= 8, ""X"", ""X"""&amp;")) +
          (IF(A84 &lt; 8, INDEX('ITC Offerings Mapping'!$D$2:$BY$1000, MATCH(Prototype_input!E101,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84" s="21" t="str">
        <f ca="1">IFERROR(__xludf.DUMMYFUNCTION("IFNA(
  IF(
    Prototype_input!C88 = ""State or Local Government"",
    IF(
      AND(
        Prototype_input!E102 &lt;&gt; """",
        Prototype_input!D102 &lt;&gt; """",
        Prototype_input!D102 &lt;&gt; ""Please input"",
        Prototype_input!E102 &lt;&gt; ""Please "&amp;"input""
      ),
      TRANSPOSE(
        FILTER(
          'ITC Offerings Mapping'!$D$1:$BY$1,
          (
            IF(
              A84 &gt;= 8,
              INDEX('ITC Offerings Mapping'!$D$2:$BY$1000, MATCH(Prototype_input!E101, 'ITC Offerings Mappi"&amp;"ng'!$C$2:$C$1000, 0), 0) = ""X"",
              (INDEX('ITC Offerings Mapping'!$D$2:$BY$1000, MATCH(Prototype_input!E101, 'ITC Offerings Mapping'!$C$2:$C$1000, 0), 0) = ""X"") +
              (INDEX('ITC Offerings Mapping'!$D$2:$BY$1000, MATCH(Prototype_i"&amp;"nput!E101,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4" s="21" t="str">
        <f>IF(
  Prototype_input!$C$6 = "State or Local Government",
  IF(
    C84 &lt;&gt; "",
    IFERROR(
      INDEX(
        'Summary - Acquisition Need'!$C$2:$AD$4,
        MATCH(Prototype_input!$C$30, 'Summary - Acquisition Need'!$B$2:$B$4, 0),
        MATCH(C84, 'Summary - Acquisition Need'!$C$1:$AD$1, 0)
      ),
      ""
    ),
    ""
  ),
  IF(
    Prototype_input!$C$6 = "Federal or Tribal Government",
    IF(
      B84 &lt;&gt; "",
      IFERROR(
        INDEX(
          'Summary - Place of Performance'!$C$2:$AW$14,
          MATCH(Prototype_input!$C$30, 'Summary - Place of Performance'!$B$2:$B$14, 0),
          MATCH(B84, 'Summary - Place of Performance'!$C$1:$AW$1, 0)
        ),
        ""
      ),
      ""
    ),
    ""
  )
)</f>
        <v/>
      </c>
      <c r="E84" s="21" t="str">
        <f>IF(
  Prototype_input!$C$6 = "State or Local Government",
  IF(
    C84 &lt;&gt; "",
    IFERROR(
      INDEX(
        'Summary - Contract Type'!$C$2:$BX$6,
        MATCH(Prototype_input!$C$34, 'Summary - Contract Type'!$B$2:$B$6, 0),
        MATCH(C84, 'Summary - Contract Type'!$C$1:$BX$1, 0)
      ),
      ""
    ),
    ""
  ),
  IF(
    Prototype_input!$C$6 = "Federal or Tribal Government",
    IF(
      B84 &lt;&gt; "",
      IFERROR(
        INDEX(
          'Summary - Level of Assistance'!$C$2:$AW$7,
          MATCH(Prototype_input!$C$34, 'Summary - Level of Assistance'!$B$2:$B$7, 0),
          MATCH(B84, 'Summary - Level of Assistance'!$C$1:$AW$1, 0)
        ),
        ""
      ),
      ""
    ),
    ""
  )
)</f>
        <v/>
      </c>
      <c r="F84" s="21" t="str">
        <f>IF(
  Prototype_input!$C$6 = "State or Local Government",
  IF(
    C84 &lt;&gt; "",
    IFERROR(
      INDEX(
        'Summary - Socioeconomic'!$C$2:$BX$11,
        MATCH(Prototype_input!$C$38, 'Summary - Socioeconomic'!$B$2:$B$11, 0),
        MATCH(C84, 'Summary - Socioeconomic'!$C$1:$BX$1, 0)
      ),
      ""
    ),
    ""
  ),
  IF(
    Prototype_input!$C$6 = "Federal or Tribal Government",
    IF(
      B84 &lt;&gt; "",
      IFERROR(
        INDEX(
          'Summary - Objective'!$C$2:$AX$4,
          MATCH(Prototype_input!$C$38, 'Summary - Objective'!$B$2:$B$4, 0),
          MATCH(B84, 'Summary - Objective'!$C$1:$AX$1, 0)
        ),
        ""
      ),
      ""
    ),
    ""
  )
)</f>
        <v/>
      </c>
      <c r="G84" s="21" t="str">
        <f>IF(
  Prototype_input!$C$6 = "Federal or Tribal Government",
  IF(
    B84 &lt;&gt; "",
    IFERROR(
      INDEX(
        'Summary - Contract Type'!$C$2:$BX$6,
        MATCH(Prototype_input!$C$42, 'Summary - Contract Type'!$B$2:$B$6, 0),
        MATCH(B84, 'Summary - Contract Type'!$C$1:$BX$1, 0)
      ),
      ""
    ),
    ""
  ),
  ""
)</f>
        <v/>
      </c>
      <c r="H84" s="21" t="str">
        <f>IF(
  Prototype_input!$C$6 = "Federal or Tribal Government",
  IF(
    B84 &lt;&gt; "",
    IFERROR(
      INDEX(
        'Summary - Period of Performance'!$C$2:$AW$5,
        MATCH(Prototype_input!$C$46, 'Summary - Period of Performance'!$B$2:$B$5, 0),
        MATCH(B84, 'Summary - Period of Performance'!$C$1:$AW$1, 0)
      ),
      ""
    ),
    ""
  ),
  ""
)</f>
        <v/>
      </c>
      <c r="I84" s="21" t="str">
        <f>IF(
  Prototype_input!$C$6 = "Federal or Tribal Government",
  IF(
    B84 &lt;&gt; "",
    IFERROR(
      INDEX(
        'Summary - Socioeconomic'!$C$2:$BX$11,
        MATCH(Prototype_input!$C$50, 'Summary - Socioeconomic'!$B$2:$B$11, 0),
        MATCH(B84, 'Summary - Socioeconomic'!$C$1:$BX$1, 0)
      ),
      ""
    ),
    ""
  ),
  ""
)</f>
        <v/>
      </c>
      <c r="J84" s="21" t="str">
        <f>IF(
  Prototype_input!$C$6 = "Federal or Tribal Government",
  IF(
    B84 &lt;&gt; "",
    IFERROR(
      INDEX(
        'Summary - Estimated Dollar Valu'!$C$2:$AW$4,
        MATCH(Prototype_input!$C$54, 'Summary - Estimated Dollar Valu'!$B$2:$B$4, 0),
        MATCH(B84, 'Summary - Estimated Dollar Valu'!$C$1:$AW$1, 0)
      ),
      ""
    ),
    ""
  ),
  ""
)</f>
        <v/>
      </c>
      <c r="K84" s="21" t="str">
        <f>IF(AND(Prototype_input!$C$56&lt;&gt;"",J84&lt;&gt;""),Prototype_input!$C$58,"")</f>
        <v/>
      </c>
      <c r="L84" s="21" t="str">
        <f>IF(AND(Prototype_input!$C$60&lt;&gt;"",J84&lt;&gt;""),Prototype_input!$C$62,"")</f>
        <v/>
      </c>
      <c r="M84" s="21" t="str">
        <f>IF(AND(Prototype_input!$C$64&lt;&gt;"",J84&lt;&gt;""),Prototype_input!$C$66,"")</f>
        <v/>
      </c>
      <c r="N84" s="21" t="str">
        <f>IF(AND(Prototype_input!$C$68&lt;&gt;"",J84&lt;&gt;""),Prototype_input!$C$70,"")</f>
        <v/>
      </c>
      <c r="O84" s="21" t="str">
        <f>IF(N84&lt;&gt;"",_xlfn.XLOOKUP(Prototype_input!$E$22,'ITC Offerings Mapping'!$C$1:$C$1000,'ITC Offerings Mapping'!$B$1:$B$1000),"")</f>
        <v/>
      </c>
      <c r="Q84" s="21" t="str">
        <f t="array" ref="Q84">IF(Prototype_input!$C$6="Federal or Tribal Government",IF(O84&lt;&gt;"", INDEX('Scope Scoring'!$C$2:$BX$50, MATCH(O84, 'Scope Scoring'!$B$2:$B$50, 0), MATCH(B84, 'Scope Scoring'!$C$1:$BX$1, 0)),""),"")</f>
        <v/>
      </c>
      <c r="R84" s="21" t="str">
        <f t="shared" si="26"/>
        <v/>
      </c>
      <c r="S84" s="21" t="str">
        <f t="shared" si="27"/>
        <v/>
      </c>
      <c r="T84" s="21" t="str">
        <f t="shared" si="28"/>
        <v/>
      </c>
      <c r="U84" s="21" t="str">
        <f t="shared" ca="1" si="29"/>
        <v/>
      </c>
      <c r="W84" s="21" t="str">
        <f t="array" ref="W84">IF(Prototype_input!$C$6="Federal or Tribal Government",IF(O84&lt;&gt;"", INDEX('Summary - Level of Assistance -'!$C$2:$AV$7, MATCH(Prototype_input!$C$34, 'Summary - Level of Assistance -'!$B$2:$B$7, 0), MATCH(B84, 'Summary - Level of Assistance -'!$C$1:$AV$1, 0)),""),"")</f>
        <v/>
      </c>
      <c r="X84" s="21" t="str">
        <f t="shared" si="30"/>
        <v/>
      </c>
      <c r="Y84" s="21" t="str">
        <f t="shared" si="31"/>
        <v/>
      </c>
      <c r="AA84" s="21" t="str">
        <f t="array" ref="AA84">IF(Prototype_input!$C$6="Federal or Tribal Government",IF(O84&lt;&gt;"", INDEX('Summary - Objective - Tradeoff'!$C$2:$AV$4, MATCH(Prototype_input!$C$38, 'Summary - Objective - Tradeoff'!$B$2:$B$4, 0), MATCH(B84, 'Summary - Objective - Tradeoff'!$C$1:$AV$1, 0)),""),"")</f>
        <v/>
      </c>
      <c r="AB84" s="21" t="str">
        <f t="shared" si="32"/>
        <v/>
      </c>
      <c r="AC84" s="21" t="str">
        <f t="shared" si="33"/>
        <v/>
      </c>
      <c r="AE84" s="21" t="str">
        <f t="array" ref="AE84">IF(Prototype_input!$C$6="Federal or Tribal Government",IF(O84&lt;&gt;"", INDEX('Summary- PoP - Tradeoff'!$C$2:$AV$5, MATCH(Prototype_input!$C$46, 'Summary- PoP - Tradeoff'!$B$2:$B$5, 0), MATCH(B84, 'Summary- PoP - Tradeoff'!$C$1:$AV$1, 0)),""),"")</f>
        <v/>
      </c>
      <c r="AF84" s="21" t="str">
        <f t="shared" si="34"/>
        <v/>
      </c>
      <c r="AG84" s="21" t="str">
        <f t="shared" si="35"/>
        <v/>
      </c>
      <c r="AI84" s="21" t="str">
        <f t="array" ref="AI84">IF(Prototype_input!$C$6="Federal or Tribal Government",IF(O84&lt;&gt;"", INDEX('Summary - EDV - Tradeoff'!$C$2:$AV$4, MATCH(Prototype_input!$C$54, 'Summary - EDV - Tradeoff'!$B$2:$B$4, 0), MATCH(B84, 'Summary - EDV - Tradeoff'!$C$1:$AV$1, 0)),""),"")</f>
        <v/>
      </c>
      <c r="AJ84" s="21" t="str">
        <f t="shared" si="36"/>
        <v/>
      </c>
      <c r="AK84" s="21" t="str">
        <f t="shared" si="37"/>
        <v/>
      </c>
      <c r="AL84" s="21" t="str">
        <f t="shared" ca="1" si="38"/>
        <v/>
      </c>
    </row>
    <row r="85" spans="2:38" ht="12.75" x14ac:dyDescent="0.2">
      <c r="B85" s="21" t="str">
        <f ca="1">IFERROR(__xludf.DUMMYFUNCTION("IFNA(
  IF(
    Prototype_input!C89 = ""Federal or Tribal Government"",
    IF(
      AND(
        Prototype_input!E103 &lt;&gt; """",
        Prototype_input!D103 &lt;&gt; """",
        Prototype_input!D103 &lt;&gt; ""Please input"",
        Prototype_input!E103 &lt;&gt; ""Plea"&amp;"se input""
      ),
      TRANSPOSE(
        FILTER(
          'ITC Offerings Mapping'!$D$1:$BY$1,
          (INDEX('ITC Offerings Mapping'!$D$2:$BY$1000, MATCH(Prototype_input!E102, 'ITC Offerings Mapping'!$C$2:$C$1000, 0), 0) = IF(A85 &gt;= 8, ""X"", ""X"""&amp;")) +
          (IF(A85 &lt; 8, INDEX('ITC Offerings Mapping'!$D$2:$BY$1000, MATCH(Prototype_input!E102,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85" s="21" t="str">
        <f ca="1">IFERROR(__xludf.DUMMYFUNCTION("IFNA(
  IF(
    Prototype_input!C89 = ""State or Local Government"",
    IF(
      AND(
        Prototype_input!E103 &lt;&gt; """",
        Prototype_input!D103 &lt;&gt; """",
        Prototype_input!D103 &lt;&gt; ""Please input"",
        Prototype_input!E103 &lt;&gt; ""Please "&amp;"input""
      ),
      TRANSPOSE(
        FILTER(
          'ITC Offerings Mapping'!$D$1:$BY$1,
          (
            IF(
              A85 &gt;= 8,
              INDEX('ITC Offerings Mapping'!$D$2:$BY$1000, MATCH(Prototype_input!E102, 'ITC Offerings Mappi"&amp;"ng'!$C$2:$C$1000, 0), 0) = ""X"",
              (INDEX('ITC Offerings Mapping'!$D$2:$BY$1000, MATCH(Prototype_input!E102, 'ITC Offerings Mapping'!$C$2:$C$1000, 0), 0) = ""X"") +
              (INDEX('ITC Offerings Mapping'!$D$2:$BY$1000, MATCH(Prototype_i"&amp;"nput!E102,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5" s="21" t="str">
        <f>IF(
  Prototype_input!$C$6 = "State or Local Government",
  IF(
    C85 &lt;&gt; "",
    IFERROR(
      INDEX(
        'Summary - Acquisition Need'!$C$2:$AD$4,
        MATCH(Prototype_input!$C$30, 'Summary - Acquisition Need'!$B$2:$B$4, 0),
        MATCH(C85, 'Summary - Acquisition Need'!$C$1:$AD$1, 0)
      ),
      ""
    ),
    ""
  ),
  IF(
    Prototype_input!$C$6 = "Federal or Tribal Government",
    IF(
      B85 &lt;&gt; "",
      IFERROR(
        INDEX(
          'Summary - Place of Performance'!$C$2:$AW$14,
          MATCH(Prototype_input!$C$30, 'Summary - Place of Performance'!$B$2:$B$14, 0),
          MATCH(B85, 'Summary - Place of Performance'!$C$1:$AW$1, 0)
        ),
        ""
      ),
      ""
    ),
    ""
  )
)</f>
        <v/>
      </c>
      <c r="E85" s="21" t="str">
        <f>IF(
  Prototype_input!$C$6 = "State or Local Government",
  IF(
    C85 &lt;&gt; "",
    IFERROR(
      INDEX(
        'Summary - Contract Type'!$C$2:$BX$6,
        MATCH(Prototype_input!$C$34, 'Summary - Contract Type'!$B$2:$B$6, 0),
        MATCH(C85, 'Summary - Contract Type'!$C$1:$BX$1, 0)
      ),
      ""
    ),
    ""
  ),
  IF(
    Prototype_input!$C$6 = "Federal or Tribal Government",
    IF(
      B85 &lt;&gt; "",
      IFERROR(
        INDEX(
          'Summary - Level of Assistance'!$C$2:$AW$7,
          MATCH(Prototype_input!$C$34, 'Summary - Level of Assistance'!$B$2:$B$7, 0),
          MATCH(B85, 'Summary - Level of Assistance'!$C$1:$AW$1, 0)
        ),
        ""
      ),
      ""
    ),
    ""
  )
)</f>
        <v/>
      </c>
      <c r="F85" s="21" t="str">
        <f>IF(
  Prototype_input!$C$6 = "State or Local Government",
  IF(
    C85 &lt;&gt; "",
    IFERROR(
      INDEX(
        'Summary - Socioeconomic'!$C$2:$BX$11,
        MATCH(Prototype_input!$C$38, 'Summary - Socioeconomic'!$B$2:$B$11, 0),
        MATCH(C85, 'Summary - Socioeconomic'!$C$1:$BX$1, 0)
      ),
      ""
    ),
    ""
  ),
  IF(
    Prototype_input!$C$6 = "Federal or Tribal Government",
    IF(
      B85 &lt;&gt; "",
      IFERROR(
        INDEX(
          'Summary - Objective'!$C$2:$AX$4,
          MATCH(Prototype_input!$C$38, 'Summary - Objective'!$B$2:$B$4, 0),
          MATCH(B85, 'Summary - Objective'!$C$1:$AX$1, 0)
        ),
        ""
      ),
      ""
    ),
    ""
  )
)</f>
        <v/>
      </c>
      <c r="G85" s="21" t="str">
        <f>IF(
  Prototype_input!$C$6 = "Federal or Tribal Government",
  IF(
    B85 &lt;&gt; "",
    IFERROR(
      INDEX(
        'Summary - Contract Type'!$C$2:$BX$6,
        MATCH(Prototype_input!$C$42, 'Summary - Contract Type'!$B$2:$B$6, 0),
        MATCH(B85, 'Summary - Contract Type'!$C$1:$BX$1, 0)
      ),
      ""
    ),
    ""
  ),
  ""
)</f>
        <v/>
      </c>
      <c r="H85" s="21" t="str">
        <f>IF(
  Prototype_input!$C$6 = "Federal or Tribal Government",
  IF(
    B85 &lt;&gt; "",
    IFERROR(
      INDEX(
        'Summary - Period of Performance'!$C$2:$AW$5,
        MATCH(Prototype_input!$C$46, 'Summary - Period of Performance'!$B$2:$B$5, 0),
        MATCH(B85, 'Summary - Period of Performance'!$C$1:$AW$1, 0)
      ),
      ""
    ),
    ""
  ),
  ""
)</f>
        <v/>
      </c>
      <c r="I85" s="21" t="str">
        <f>IF(
  Prototype_input!$C$6 = "Federal or Tribal Government",
  IF(
    B85 &lt;&gt; "",
    IFERROR(
      INDEX(
        'Summary - Socioeconomic'!$C$2:$BX$11,
        MATCH(Prototype_input!$C$50, 'Summary - Socioeconomic'!$B$2:$B$11, 0),
        MATCH(B85, 'Summary - Socioeconomic'!$C$1:$BX$1, 0)
      ),
      ""
    ),
    ""
  ),
  ""
)</f>
        <v/>
      </c>
      <c r="J85" s="21" t="str">
        <f>IF(
  Prototype_input!$C$6 = "Federal or Tribal Government",
  IF(
    B85 &lt;&gt; "",
    IFERROR(
      INDEX(
        'Summary - Estimated Dollar Valu'!$C$2:$AW$4,
        MATCH(Prototype_input!$C$54, 'Summary - Estimated Dollar Valu'!$B$2:$B$4, 0),
        MATCH(B85, 'Summary - Estimated Dollar Valu'!$C$1:$AW$1, 0)
      ),
      ""
    ),
    ""
  ),
  ""
)</f>
        <v/>
      </c>
      <c r="K85" s="21" t="str">
        <f>IF(AND(Prototype_input!$C$56&lt;&gt;"",J85&lt;&gt;""),Prototype_input!$C$58,"")</f>
        <v/>
      </c>
      <c r="L85" s="21" t="str">
        <f>IF(AND(Prototype_input!$C$60&lt;&gt;"",J85&lt;&gt;""),Prototype_input!$C$62,"")</f>
        <v/>
      </c>
      <c r="M85" s="21" t="str">
        <f>IF(AND(Prototype_input!$C$64&lt;&gt;"",J85&lt;&gt;""),Prototype_input!$C$66,"")</f>
        <v/>
      </c>
      <c r="N85" s="21" t="str">
        <f>IF(AND(Prototype_input!$C$68&lt;&gt;"",J85&lt;&gt;""),Prototype_input!$C$70,"")</f>
        <v/>
      </c>
      <c r="O85" s="21" t="str">
        <f>IF(N85&lt;&gt;"",_xlfn.XLOOKUP(Prototype_input!$E$22,'ITC Offerings Mapping'!$C$1:$C$1000,'ITC Offerings Mapping'!$B$1:$B$1000),"")</f>
        <v/>
      </c>
      <c r="Q85" s="21" t="str">
        <f t="array" ref="Q85">IF(Prototype_input!$C$6="Federal or Tribal Government",IF(O85&lt;&gt;"", INDEX('Scope Scoring'!$C$2:$BX$50, MATCH(O85, 'Scope Scoring'!$B$2:$B$50, 0), MATCH(B85, 'Scope Scoring'!$C$1:$BX$1, 0)),""),"")</f>
        <v/>
      </c>
      <c r="R85" s="21" t="str">
        <f t="shared" si="26"/>
        <v/>
      </c>
      <c r="S85" s="21" t="str">
        <f t="shared" si="27"/>
        <v/>
      </c>
      <c r="T85" s="21" t="str">
        <f t="shared" si="28"/>
        <v/>
      </c>
      <c r="U85" s="21" t="str">
        <f t="shared" ca="1" si="29"/>
        <v/>
      </c>
      <c r="W85" s="21" t="str">
        <f t="array" ref="W85">IF(Prototype_input!$C$6="Federal or Tribal Government",IF(O85&lt;&gt;"", INDEX('Summary - Level of Assistance -'!$C$2:$AV$7, MATCH(Prototype_input!$C$34, 'Summary - Level of Assistance -'!$B$2:$B$7, 0), MATCH(B85, 'Summary - Level of Assistance -'!$C$1:$AV$1, 0)),""),"")</f>
        <v/>
      </c>
      <c r="X85" s="21" t="str">
        <f t="shared" si="30"/>
        <v/>
      </c>
      <c r="Y85" s="21" t="str">
        <f t="shared" si="31"/>
        <v/>
      </c>
      <c r="AA85" s="21" t="str">
        <f t="array" ref="AA85">IF(Prototype_input!$C$6="Federal or Tribal Government",IF(O85&lt;&gt;"", INDEX('Summary - Objective - Tradeoff'!$C$2:$AV$4, MATCH(Prototype_input!$C$38, 'Summary - Objective - Tradeoff'!$B$2:$B$4, 0), MATCH(B85, 'Summary - Objective - Tradeoff'!$C$1:$AV$1, 0)),""),"")</f>
        <v/>
      </c>
      <c r="AB85" s="21" t="str">
        <f t="shared" si="32"/>
        <v/>
      </c>
      <c r="AC85" s="21" t="str">
        <f t="shared" si="33"/>
        <v/>
      </c>
      <c r="AE85" s="21" t="str">
        <f t="array" ref="AE85">IF(Prototype_input!$C$6="Federal or Tribal Government",IF(O85&lt;&gt;"", INDEX('Summary- PoP - Tradeoff'!$C$2:$AV$5, MATCH(Prototype_input!$C$46, 'Summary- PoP - Tradeoff'!$B$2:$B$5, 0), MATCH(B85, 'Summary- PoP - Tradeoff'!$C$1:$AV$1, 0)),""),"")</f>
        <v/>
      </c>
      <c r="AF85" s="21" t="str">
        <f t="shared" si="34"/>
        <v/>
      </c>
      <c r="AG85" s="21" t="str">
        <f t="shared" si="35"/>
        <v/>
      </c>
      <c r="AI85" s="21" t="str">
        <f t="array" ref="AI85">IF(Prototype_input!$C$6="Federal or Tribal Government",IF(O85&lt;&gt;"", INDEX('Summary - EDV - Tradeoff'!$C$2:$AV$4, MATCH(Prototype_input!$C$54, 'Summary - EDV - Tradeoff'!$B$2:$B$4, 0), MATCH(B85, 'Summary - EDV - Tradeoff'!$C$1:$AV$1, 0)),""),"")</f>
        <v/>
      </c>
      <c r="AJ85" s="21" t="str">
        <f t="shared" si="36"/>
        <v/>
      </c>
      <c r="AK85" s="21" t="str">
        <f t="shared" si="37"/>
        <v/>
      </c>
      <c r="AL85" s="21" t="str">
        <f t="shared" ca="1" si="38"/>
        <v/>
      </c>
    </row>
    <row r="86" spans="2:38" ht="12.75" x14ac:dyDescent="0.2">
      <c r="B86" s="21" t="str">
        <f ca="1">IFERROR(__xludf.DUMMYFUNCTION("IFNA(
  IF(
    Prototype_input!C90 = ""Federal or Tribal Government"",
    IF(
      AND(
        Prototype_input!E104 &lt;&gt; """",
        Prototype_input!D104 &lt;&gt; """",
        Prototype_input!D104 &lt;&gt; ""Please input"",
        Prototype_input!E104 &lt;&gt; ""Plea"&amp;"se input""
      ),
      TRANSPOSE(
        FILTER(
          'ITC Offerings Mapping'!$D$1:$BY$1,
          (INDEX('ITC Offerings Mapping'!$D$2:$BY$1000, MATCH(Prototype_input!E103, 'ITC Offerings Mapping'!$C$2:$C$1000, 0), 0) = IF(A86 &gt;= 8, ""X"", ""X"""&amp;")) +
          (IF(A86 &lt; 8, INDEX('ITC Offerings Mapping'!$D$2:$BY$1000, MATCH(Prototype_input!E103,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86" s="21" t="str">
        <f ca="1">IFERROR(__xludf.DUMMYFUNCTION("IFNA(
  IF(
    Prototype_input!C90 = ""State or Local Government"",
    IF(
      AND(
        Prototype_input!E104 &lt;&gt; """",
        Prototype_input!D104 &lt;&gt; """",
        Prototype_input!D104 &lt;&gt; ""Please input"",
        Prototype_input!E104 &lt;&gt; ""Please "&amp;"input""
      ),
      TRANSPOSE(
        FILTER(
          'ITC Offerings Mapping'!$D$1:$BY$1,
          (
            IF(
              A86 &gt;= 8,
              INDEX('ITC Offerings Mapping'!$D$2:$BY$1000, MATCH(Prototype_input!E103, 'ITC Offerings Mappi"&amp;"ng'!$C$2:$C$1000, 0), 0) = ""X"",
              (INDEX('ITC Offerings Mapping'!$D$2:$BY$1000, MATCH(Prototype_input!E103, 'ITC Offerings Mapping'!$C$2:$C$1000, 0), 0) = ""X"") +
              (INDEX('ITC Offerings Mapping'!$D$2:$BY$1000, MATCH(Prototype_i"&amp;"nput!E103,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6" s="21" t="str">
        <f>IF(
  Prototype_input!$C$6 = "State or Local Government",
  IF(
    C86 &lt;&gt; "",
    IFERROR(
      INDEX(
        'Summary - Acquisition Need'!$C$2:$AD$4,
        MATCH(Prototype_input!$C$30, 'Summary - Acquisition Need'!$B$2:$B$4, 0),
        MATCH(C86, 'Summary - Acquisition Need'!$C$1:$AD$1, 0)
      ),
      ""
    ),
    ""
  ),
  IF(
    Prototype_input!$C$6 = "Federal or Tribal Government",
    IF(
      B86 &lt;&gt; "",
      IFERROR(
        INDEX(
          'Summary - Place of Performance'!$C$2:$AW$14,
          MATCH(Prototype_input!$C$30, 'Summary - Place of Performance'!$B$2:$B$14, 0),
          MATCH(B86, 'Summary - Place of Performance'!$C$1:$AW$1, 0)
        ),
        ""
      ),
      ""
    ),
    ""
  )
)</f>
        <v/>
      </c>
      <c r="E86" s="21" t="str">
        <f>IF(
  Prototype_input!$C$6 = "State or Local Government",
  IF(
    C86 &lt;&gt; "",
    IFERROR(
      INDEX(
        'Summary - Contract Type'!$C$2:$BX$6,
        MATCH(Prototype_input!$C$34, 'Summary - Contract Type'!$B$2:$B$6, 0),
        MATCH(C86, 'Summary - Contract Type'!$C$1:$BX$1, 0)
      ),
      ""
    ),
    ""
  ),
  IF(
    Prototype_input!$C$6 = "Federal or Tribal Government",
    IF(
      B86 &lt;&gt; "",
      IFERROR(
        INDEX(
          'Summary - Level of Assistance'!$C$2:$AW$7,
          MATCH(Prototype_input!$C$34, 'Summary - Level of Assistance'!$B$2:$B$7, 0),
          MATCH(B86, 'Summary - Level of Assistance'!$C$1:$AW$1, 0)
        ),
        ""
      ),
      ""
    ),
    ""
  )
)</f>
        <v/>
      </c>
      <c r="F86" s="21" t="str">
        <f>IF(
  Prototype_input!$C$6 = "State or Local Government",
  IF(
    C86 &lt;&gt; "",
    IFERROR(
      INDEX(
        'Summary - Socioeconomic'!$C$2:$BX$11,
        MATCH(Prototype_input!$C$38, 'Summary - Socioeconomic'!$B$2:$B$11, 0),
        MATCH(C86, 'Summary - Socioeconomic'!$C$1:$BX$1, 0)
      ),
      ""
    ),
    ""
  ),
  IF(
    Prototype_input!$C$6 = "Federal or Tribal Government",
    IF(
      B86 &lt;&gt; "",
      IFERROR(
        INDEX(
          'Summary - Objective'!$C$2:$AX$4,
          MATCH(Prototype_input!$C$38, 'Summary - Objective'!$B$2:$B$4, 0),
          MATCH(B86, 'Summary - Objective'!$C$1:$AX$1, 0)
        ),
        ""
      ),
      ""
    ),
    ""
  )
)</f>
        <v/>
      </c>
      <c r="G86" s="21" t="str">
        <f>IF(
  Prototype_input!$C$6 = "Federal or Tribal Government",
  IF(
    B86 &lt;&gt; "",
    IFERROR(
      INDEX(
        'Summary - Contract Type'!$C$2:$BX$6,
        MATCH(Prototype_input!$C$42, 'Summary - Contract Type'!$B$2:$B$6, 0),
        MATCH(B86, 'Summary - Contract Type'!$C$1:$BX$1, 0)
      ),
      ""
    ),
    ""
  ),
  ""
)</f>
        <v/>
      </c>
      <c r="H86" s="21" t="str">
        <f>IF(
  Prototype_input!$C$6 = "Federal or Tribal Government",
  IF(
    B86 &lt;&gt; "",
    IFERROR(
      INDEX(
        'Summary - Period of Performance'!$C$2:$AW$5,
        MATCH(Prototype_input!$C$46, 'Summary - Period of Performance'!$B$2:$B$5, 0),
        MATCH(B86, 'Summary - Period of Performance'!$C$1:$AW$1, 0)
      ),
      ""
    ),
    ""
  ),
  ""
)</f>
        <v/>
      </c>
      <c r="I86" s="21" t="str">
        <f>IF(
  Prototype_input!$C$6 = "Federal or Tribal Government",
  IF(
    B86 &lt;&gt; "",
    IFERROR(
      INDEX(
        'Summary - Socioeconomic'!$C$2:$BX$11,
        MATCH(Prototype_input!$C$50, 'Summary - Socioeconomic'!$B$2:$B$11, 0),
        MATCH(B86, 'Summary - Socioeconomic'!$C$1:$BX$1, 0)
      ),
      ""
    ),
    ""
  ),
  ""
)</f>
        <v/>
      </c>
      <c r="J86" s="21" t="str">
        <f>IF(
  Prototype_input!$C$6 = "Federal or Tribal Government",
  IF(
    B86 &lt;&gt; "",
    IFERROR(
      INDEX(
        'Summary - Estimated Dollar Valu'!$C$2:$AW$4,
        MATCH(Prototype_input!$C$54, 'Summary - Estimated Dollar Valu'!$B$2:$B$4, 0),
        MATCH(B86, 'Summary - Estimated Dollar Valu'!$C$1:$AW$1, 0)
      ),
      ""
    ),
    ""
  ),
  ""
)</f>
        <v/>
      </c>
      <c r="K86" s="21" t="str">
        <f>IF(AND(Prototype_input!$C$56&lt;&gt;"",J86&lt;&gt;""),Prototype_input!$C$58,"")</f>
        <v/>
      </c>
      <c r="L86" s="21" t="str">
        <f>IF(AND(Prototype_input!$C$60&lt;&gt;"",J86&lt;&gt;""),Prototype_input!$C$62,"")</f>
        <v/>
      </c>
      <c r="M86" s="21" t="str">
        <f>IF(AND(Prototype_input!$C$64&lt;&gt;"",J86&lt;&gt;""),Prototype_input!$C$66,"")</f>
        <v/>
      </c>
      <c r="N86" s="21" t="str">
        <f>IF(AND(Prototype_input!$C$68&lt;&gt;"",J86&lt;&gt;""),Prototype_input!$C$70,"")</f>
        <v/>
      </c>
      <c r="O86" s="21" t="str">
        <f>IF(N86&lt;&gt;"",_xlfn.XLOOKUP(Prototype_input!$E$22,'ITC Offerings Mapping'!$C$1:$C$1000,'ITC Offerings Mapping'!$B$1:$B$1000),"")</f>
        <v/>
      </c>
      <c r="Q86" s="21" t="str">
        <f t="array" ref="Q86">IF(Prototype_input!$C$6="Federal or Tribal Government",IF(O86&lt;&gt;"", INDEX('Scope Scoring'!$C$2:$BX$50, MATCH(O86, 'Scope Scoring'!$B$2:$B$50, 0), MATCH(B86, 'Scope Scoring'!$C$1:$BX$1, 0)),""),"")</f>
        <v/>
      </c>
      <c r="R86" s="21" t="str">
        <f t="shared" si="26"/>
        <v/>
      </c>
      <c r="S86" s="21" t="str">
        <f t="shared" si="27"/>
        <v/>
      </c>
      <c r="T86" s="21" t="str">
        <f t="shared" si="28"/>
        <v/>
      </c>
      <c r="U86" s="21" t="str">
        <f t="shared" ca="1" si="29"/>
        <v/>
      </c>
      <c r="W86" s="21" t="str">
        <f t="array" ref="W86">IF(Prototype_input!$C$6="Federal or Tribal Government",IF(O86&lt;&gt;"", INDEX('Summary - Level of Assistance -'!$C$2:$AV$7, MATCH(Prototype_input!$C$34, 'Summary - Level of Assistance -'!$B$2:$B$7, 0), MATCH(B86, 'Summary - Level of Assistance -'!$C$1:$AV$1, 0)),""),"")</f>
        <v/>
      </c>
      <c r="X86" s="21" t="str">
        <f t="shared" si="30"/>
        <v/>
      </c>
      <c r="Y86" s="21" t="str">
        <f t="shared" si="31"/>
        <v/>
      </c>
      <c r="AA86" s="21" t="str">
        <f t="array" ref="AA86">IF(Prototype_input!$C$6="Federal or Tribal Government",IF(O86&lt;&gt;"", INDEX('Summary - Objective - Tradeoff'!$C$2:$AV$4, MATCH(Prototype_input!$C$38, 'Summary - Objective - Tradeoff'!$B$2:$B$4, 0), MATCH(B86, 'Summary - Objective - Tradeoff'!$C$1:$AV$1, 0)),""),"")</f>
        <v/>
      </c>
      <c r="AB86" s="21" t="str">
        <f t="shared" si="32"/>
        <v/>
      </c>
      <c r="AC86" s="21" t="str">
        <f t="shared" si="33"/>
        <v/>
      </c>
      <c r="AE86" s="21" t="str">
        <f t="array" ref="AE86">IF(Prototype_input!$C$6="Federal or Tribal Government",IF(O86&lt;&gt;"", INDEX('Summary- PoP - Tradeoff'!$C$2:$AV$5, MATCH(Prototype_input!$C$46, 'Summary- PoP - Tradeoff'!$B$2:$B$5, 0), MATCH(B86, 'Summary- PoP - Tradeoff'!$C$1:$AV$1, 0)),""),"")</f>
        <v/>
      </c>
      <c r="AF86" s="21" t="str">
        <f t="shared" si="34"/>
        <v/>
      </c>
      <c r="AG86" s="21" t="str">
        <f t="shared" si="35"/>
        <v/>
      </c>
      <c r="AI86" s="21" t="str">
        <f t="array" ref="AI86">IF(Prototype_input!$C$6="Federal or Tribal Government",IF(O86&lt;&gt;"", INDEX('Summary - EDV - Tradeoff'!$C$2:$AV$4, MATCH(Prototype_input!$C$54, 'Summary - EDV - Tradeoff'!$B$2:$B$4, 0), MATCH(B86, 'Summary - EDV - Tradeoff'!$C$1:$AV$1, 0)),""),"")</f>
        <v/>
      </c>
      <c r="AJ86" s="21" t="str">
        <f t="shared" si="36"/>
        <v/>
      </c>
      <c r="AK86" s="21" t="str">
        <f t="shared" si="37"/>
        <v/>
      </c>
      <c r="AL86" s="21" t="str">
        <f t="shared" ca="1" si="38"/>
        <v/>
      </c>
    </row>
    <row r="87" spans="2:38" ht="12.75" x14ac:dyDescent="0.2">
      <c r="B87" s="21" t="str">
        <f ca="1">IFERROR(__xludf.DUMMYFUNCTION("IFNA(
  IF(
    Prototype_input!C91 = ""Federal or Tribal Government"",
    IF(
      AND(
        Prototype_input!E105 &lt;&gt; """",
        Prototype_input!D105 &lt;&gt; """",
        Prototype_input!D105 &lt;&gt; ""Please input"",
        Prototype_input!E105 &lt;&gt; ""Plea"&amp;"se input""
      ),
      TRANSPOSE(
        FILTER(
          'ITC Offerings Mapping'!$D$1:$BY$1,
          (INDEX('ITC Offerings Mapping'!$D$2:$BY$1000, MATCH(Prototype_input!E104, 'ITC Offerings Mapping'!$C$2:$C$1000, 0), 0) = IF(A87 &gt;= 8, ""X"", ""X"""&amp;")) +
          (IF(A87 &lt; 8, INDEX('ITC Offerings Mapping'!$D$2:$BY$1000, MATCH(Prototype_input!E104,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87" s="21" t="str">
        <f ca="1">IFERROR(__xludf.DUMMYFUNCTION("IFNA(
  IF(
    Prototype_input!C91 = ""State or Local Government"",
    IF(
      AND(
        Prototype_input!E105 &lt;&gt; """",
        Prototype_input!D105 &lt;&gt; """",
        Prototype_input!D105 &lt;&gt; ""Please input"",
        Prototype_input!E105 &lt;&gt; ""Please "&amp;"input""
      ),
      TRANSPOSE(
        FILTER(
          'ITC Offerings Mapping'!$D$1:$BY$1,
          (
            IF(
              A87 &gt;= 8,
              INDEX('ITC Offerings Mapping'!$D$2:$BY$1000, MATCH(Prototype_input!E104, 'ITC Offerings Mappi"&amp;"ng'!$C$2:$C$1000, 0), 0) = ""X"",
              (INDEX('ITC Offerings Mapping'!$D$2:$BY$1000, MATCH(Prototype_input!E104, 'ITC Offerings Mapping'!$C$2:$C$1000, 0), 0) = ""X"") +
              (INDEX('ITC Offerings Mapping'!$D$2:$BY$1000, MATCH(Prototype_i"&amp;"nput!E104,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7" s="21" t="str">
        <f>IF(
  Prototype_input!$C$6 = "State or Local Government",
  IF(
    C87 &lt;&gt; "",
    IFERROR(
      INDEX(
        'Summary - Acquisition Need'!$C$2:$AD$4,
        MATCH(Prototype_input!$C$30, 'Summary - Acquisition Need'!$B$2:$B$4, 0),
        MATCH(C87, 'Summary - Acquisition Need'!$C$1:$AD$1, 0)
      ),
      ""
    ),
    ""
  ),
  IF(
    Prototype_input!$C$6 = "Federal or Tribal Government",
    IF(
      B87 &lt;&gt; "",
      IFERROR(
        INDEX(
          'Summary - Place of Performance'!$C$2:$AW$14,
          MATCH(Prototype_input!$C$30, 'Summary - Place of Performance'!$B$2:$B$14, 0),
          MATCH(B87, 'Summary - Place of Performance'!$C$1:$AW$1, 0)
        ),
        ""
      ),
      ""
    ),
    ""
  )
)</f>
        <v/>
      </c>
      <c r="E87" s="21" t="str">
        <f>IF(
  Prototype_input!$C$6 = "State or Local Government",
  IF(
    C87 &lt;&gt; "",
    IFERROR(
      INDEX(
        'Summary - Contract Type'!$C$2:$BX$6,
        MATCH(Prototype_input!$C$34, 'Summary - Contract Type'!$B$2:$B$6, 0),
        MATCH(C87, 'Summary - Contract Type'!$C$1:$BX$1, 0)
      ),
      ""
    ),
    ""
  ),
  IF(
    Prototype_input!$C$6 = "Federal or Tribal Government",
    IF(
      B87 &lt;&gt; "",
      IFERROR(
        INDEX(
          'Summary - Level of Assistance'!$C$2:$AW$7,
          MATCH(Prototype_input!$C$34, 'Summary - Level of Assistance'!$B$2:$B$7, 0),
          MATCH(B87, 'Summary - Level of Assistance'!$C$1:$AW$1, 0)
        ),
        ""
      ),
      ""
    ),
    ""
  )
)</f>
        <v/>
      </c>
      <c r="F87" s="21" t="str">
        <f>IF(
  Prototype_input!$C$6 = "State or Local Government",
  IF(
    C87 &lt;&gt; "",
    IFERROR(
      INDEX(
        'Summary - Socioeconomic'!$C$2:$BX$11,
        MATCH(Prototype_input!$C$38, 'Summary - Socioeconomic'!$B$2:$B$11, 0),
        MATCH(C87, 'Summary - Socioeconomic'!$C$1:$BX$1, 0)
      ),
      ""
    ),
    ""
  ),
  IF(
    Prototype_input!$C$6 = "Federal or Tribal Government",
    IF(
      B87 &lt;&gt; "",
      IFERROR(
        INDEX(
          'Summary - Objective'!$C$2:$AX$4,
          MATCH(Prototype_input!$C$38, 'Summary - Objective'!$B$2:$B$4, 0),
          MATCH(B87, 'Summary - Objective'!$C$1:$AX$1, 0)
        ),
        ""
      ),
      ""
    ),
    ""
  )
)</f>
        <v/>
      </c>
      <c r="G87" s="21" t="str">
        <f>IF(
  Prototype_input!$C$6 = "Federal or Tribal Government",
  IF(
    B87 &lt;&gt; "",
    IFERROR(
      INDEX(
        'Summary - Contract Type'!$C$2:$BX$6,
        MATCH(Prototype_input!$C$42, 'Summary - Contract Type'!$B$2:$B$6, 0),
        MATCH(B87, 'Summary - Contract Type'!$C$1:$BX$1, 0)
      ),
      ""
    ),
    ""
  ),
  ""
)</f>
        <v/>
      </c>
      <c r="H87" s="21" t="str">
        <f>IF(
  Prototype_input!$C$6 = "Federal or Tribal Government",
  IF(
    B87 &lt;&gt; "",
    IFERROR(
      INDEX(
        'Summary - Period of Performance'!$C$2:$AW$5,
        MATCH(Prototype_input!$C$46, 'Summary - Period of Performance'!$B$2:$B$5, 0),
        MATCH(B87, 'Summary - Period of Performance'!$C$1:$AW$1, 0)
      ),
      ""
    ),
    ""
  ),
  ""
)</f>
        <v/>
      </c>
      <c r="I87" s="21" t="str">
        <f>IF(
  Prototype_input!$C$6 = "Federal or Tribal Government",
  IF(
    B87 &lt;&gt; "",
    IFERROR(
      INDEX(
        'Summary - Socioeconomic'!$C$2:$BX$11,
        MATCH(Prototype_input!$C$50, 'Summary - Socioeconomic'!$B$2:$B$11, 0),
        MATCH(B87, 'Summary - Socioeconomic'!$C$1:$BX$1, 0)
      ),
      ""
    ),
    ""
  ),
  ""
)</f>
        <v/>
      </c>
      <c r="J87" s="21" t="str">
        <f>IF(
  Prototype_input!$C$6 = "Federal or Tribal Government",
  IF(
    B87 &lt;&gt; "",
    IFERROR(
      INDEX(
        'Summary - Estimated Dollar Valu'!$C$2:$AW$4,
        MATCH(Prototype_input!$C$54, 'Summary - Estimated Dollar Valu'!$B$2:$B$4, 0),
        MATCH(B87, 'Summary - Estimated Dollar Valu'!$C$1:$AW$1, 0)
      ),
      ""
    ),
    ""
  ),
  ""
)</f>
        <v/>
      </c>
      <c r="K87" s="21" t="str">
        <f>IF(AND(Prototype_input!$C$56&lt;&gt;"",J87&lt;&gt;""),Prototype_input!$C$58,"")</f>
        <v/>
      </c>
      <c r="L87" s="21" t="str">
        <f>IF(AND(Prototype_input!$C$60&lt;&gt;"",J87&lt;&gt;""),Prototype_input!$C$62,"")</f>
        <v/>
      </c>
      <c r="M87" s="21" t="str">
        <f>IF(AND(Prototype_input!$C$64&lt;&gt;"",J87&lt;&gt;""),Prototype_input!$C$66,"")</f>
        <v/>
      </c>
      <c r="N87" s="21" t="str">
        <f>IF(AND(Prototype_input!$C$68&lt;&gt;"",J87&lt;&gt;""),Prototype_input!$C$70,"")</f>
        <v/>
      </c>
      <c r="O87" s="21" t="str">
        <f>IF(N87&lt;&gt;"",_xlfn.XLOOKUP(Prototype_input!$E$22,'ITC Offerings Mapping'!$C$1:$C$1000,'ITC Offerings Mapping'!$B$1:$B$1000),"")</f>
        <v/>
      </c>
      <c r="Q87" s="21" t="str">
        <f t="array" ref="Q87">IF(Prototype_input!$C$6="Federal or Tribal Government",IF(O87&lt;&gt;"", INDEX('Scope Scoring'!$C$2:$BX$50, MATCH(O87, 'Scope Scoring'!$B$2:$B$50, 0), MATCH(B87, 'Scope Scoring'!$C$1:$BX$1, 0)),""),"")</f>
        <v/>
      </c>
      <c r="R87" s="21" t="str">
        <f t="shared" si="26"/>
        <v/>
      </c>
      <c r="S87" s="21" t="str">
        <f t="shared" si="27"/>
        <v/>
      </c>
      <c r="T87" s="21" t="str">
        <f t="shared" si="28"/>
        <v/>
      </c>
      <c r="U87" s="21" t="str">
        <f t="shared" ca="1" si="29"/>
        <v/>
      </c>
      <c r="W87" s="21" t="str">
        <f t="array" ref="W87">IF(Prototype_input!$C$6="Federal or Tribal Government",IF(O87&lt;&gt;"", INDEX('Summary - Level of Assistance -'!$C$2:$AV$7, MATCH(Prototype_input!$C$34, 'Summary - Level of Assistance -'!$B$2:$B$7, 0), MATCH(B87, 'Summary - Level of Assistance -'!$C$1:$AV$1, 0)),""),"")</f>
        <v/>
      </c>
      <c r="X87" s="21" t="str">
        <f t="shared" si="30"/>
        <v/>
      </c>
      <c r="Y87" s="21" t="str">
        <f t="shared" si="31"/>
        <v/>
      </c>
      <c r="AA87" s="21" t="str">
        <f t="array" ref="AA87">IF(Prototype_input!$C$6="Federal or Tribal Government",IF(O87&lt;&gt;"", INDEX('Summary - Objective - Tradeoff'!$C$2:$AV$4, MATCH(Prototype_input!$C$38, 'Summary - Objective - Tradeoff'!$B$2:$B$4, 0), MATCH(B87, 'Summary - Objective - Tradeoff'!$C$1:$AV$1, 0)),""),"")</f>
        <v/>
      </c>
      <c r="AB87" s="21" t="str">
        <f t="shared" si="32"/>
        <v/>
      </c>
      <c r="AC87" s="21" t="str">
        <f t="shared" si="33"/>
        <v/>
      </c>
      <c r="AE87" s="21" t="str">
        <f t="array" ref="AE87">IF(Prototype_input!$C$6="Federal or Tribal Government",IF(O87&lt;&gt;"", INDEX('Summary- PoP - Tradeoff'!$C$2:$AV$5, MATCH(Prototype_input!$C$46, 'Summary- PoP - Tradeoff'!$B$2:$B$5, 0), MATCH(B87, 'Summary- PoP - Tradeoff'!$C$1:$AV$1, 0)),""),"")</f>
        <v/>
      </c>
      <c r="AF87" s="21" t="str">
        <f t="shared" si="34"/>
        <v/>
      </c>
      <c r="AG87" s="21" t="str">
        <f t="shared" si="35"/>
        <v/>
      </c>
      <c r="AI87" s="21" t="str">
        <f t="array" ref="AI87">IF(Prototype_input!$C$6="Federal or Tribal Government",IF(O87&lt;&gt;"", INDEX('Summary - EDV - Tradeoff'!$C$2:$AV$4, MATCH(Prototype_input!$C$54, 'Summary - EDV - Tradeoff'!$B$2:$B$4, 0), MATCH(B87, 'Summary - EDV - Tradeoff'!$C$1:$AV$1, 0)),""),"")</f>
        <v/>
      </c>
      <c r="AJ87" s="21" t="str">
        <f t="shared" si="36"/>
        <v/>
      </c>
      <c r="AK87" s="21" t="str">
        <f t="shared" si="37"/>
        <v/>
      </c>
      <c r="AL87" s="21" t="str">
        <f t="shared" ca="1" si="38"/>
        <v/>
      </c>
    </row>
    <row r="88" spans="2:38" ht="12.75" x14ac:dyDescent="0.2">
      <c r="B88" s="21" t="str">
        <f ca="1">IFERROR(__xludf.DUMMYFUNCTION("IFNA(
  IF(
    Prototype_input!C92 = ""Federal or Tribal Government"",
    IF(
      AND(
        Prototype_input!E106 &lt;&gt; """",
        Prototype_input!D106 &lt;&gt; """",
        Prototype_input!D106 &lt;&gt; ""Please input"",
        Prototype_input!E106 &lt;&gt; ""Plea"&amp;"se input""
      ),
      TRANSPOSE(
        FILTER(
          'ITC Offerings Mapping'!$D$1:$BY$1,
          (INDEX('ITC Offerings Mapping'!$D$2:$BY$1000, MATCH(Prototype_input!E105, 'ITC Offerings Mapping'!$C$2:$C$1000, 0), 0) = IF(A88 &gt;= 8, ""X"", ""X"""&amp;")) +
          (IF(A88 &lt; 8, INDEX('ITC Offerings Mapping'!$D$2:$BY$1000, MATCH(Prototype_input!E105,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88" s="21" t="str">
        <f ca="1">IFERROR(__xludf.DUMMYFUNCTION("IFNA(
  IF(
    Prototype_input!C92 = ""State or Local Government"",
    IF(
      AND(
        Prototype_input!E106 &lt;&gt; """",
        Prototype_input!D106 &lt;&gt; """",
        Prototype_input!D106 &lt;&gt; ""Please input"",
        Prototype_input!E106 &lt;&gt; ""Please "&amp;"input""
      ),
      TRANSPOSE(
        FILTER(
          'ITC Offerings Mapping'!$D$1:$BY$1,
          (
            IF(
              A88 &gt;= 8,
              INDEX('ITC Offerings Mapping'!$D$2:$BY$1000, MATCH(Prototype_input!E105, 'ITC Offerings Mappi"&amp;"ng'!$C$2:$C$1000, 0), 0) = ""X"",
              (INDEX('ITC Offerings Mapping'!$D$2:$BY$1000, MATCH(Prototype_input!E105, 'ITC Offerings Mapping'!$C$2:$C$1000, 0), 0) = ""X"") +
              (INDEX('ITC Offerings Mapping'!$D$2:$BY$1000, MATCH(Prototype_i"&amp;"nput!E105,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8" s="21" t="str">
        <f>IF(
  Prototype_input!$C$6 = "State or Local Government",
  IF(
    C88 &lt;&gt; "",
    IFERROR(
      INDEX(
        'Summary - Acquisition Need'!$C$2:$AD$4,
        MATCH(Prototype_input!$C$30, 'Summary - Acquisition Need'!$B$2:$B$4, 0),
        MATCH(C88, 'Summary - Acquisition Need'!$C$1:$AD$1, 0)
      ),
      ""
    ),
    ""
  ),
  IF(
    Prototype_input!$C$6 = "Federal or Tribal Government",
    IF(
      B88 &lt;&gt; "",
      IFERROR(
        INDEX(
          'Summary - Place of Performance'!$C$2:$AW$14,
          MATCH(Prototype_input!$C$30, 'Summary - Place of Performance'!$B$2:$B$14, 0),
          MATCH(B88, 'Summary - Place of Performance'!$C$1:$AW$1, 0)
        ),
        ""
      ),
      ""
    ),
    ""
  )
)</f>
        <v/>
      </c>
      <c r="E88" s="21" t="str">
        <f>IF(
  Prototype_input!$C$6 = "State or Local Government",
  IF(
    C88 &lt;&gt; "",
    IFERROR(
      INDEX(
        'Summary - Contract Type'!$C$2:$BX$6,
        MATCH(Prototype_input!$C$34, 'Summary - Contract Type'!$B$2:$B$6, 0),
        MATCH(C88, 'Summary - Contract Type'!$C$1:$BX$1, 0)
      ),
      ""
    ),
    ""
  ),
  IF(
    Prototype_input!$C$6 = "Federal or Tribal Government",
    IF(
      B88 &lt;&gt; "",
      IFERROR(
        INDEX(
          'Summary - Level of Assistance'!$C$2:$AW$7,
          MATCH(Prototype_input!$C$34, 'Summary - Level of Assistance'!$B$2:$B$7, 0),
          MATCH(B88, 'Summary - Level of Assistance'!$C$1:$AW$1, 0)
        ),
        ""
      ),
      ""
    ),
    ""
  )
)</f>
        <v/>
      </c>
      <c r="F88" s="21" t="str">
        <f>IF(
  Prototype_input!$C$6 = "State or Local Government",
  IF(
    C88 &lt;&gt; "",
    IFERROR(
      INDEX(
        'Summary - Socioeconomic'!$C$2:$BX$11,
        MATCH(Prototype_input!$C$38, 'Summary - Socioeconomic'!$B$2:$B$11, 0),
        MATCH(C88, 'Summary - Socioeconomic'!$C$1:$BX$1, 0)
      ),
      ""
    ),
    ""
  ),
  IF(
    Prototype_input!$C$6 = "Federal or Tribal Government",
    IF(
      B88 &lt;&gt; "",
      IFERROR(
        INDEX(
          'Summary - Objective'!$C$2:$AX$4,
          MATCH(Prototype_input!$C$38, 'Summary - Objective'!$B$2:$B$4, 0),
          MATCH(B88, 'Summary - Objective'!$C$1:$AX$1, 0)
        ),
        ""
      ),
      ""
    ),
    ""
  )
)</f>
        <v/>
      </c>
      <c r="G88" s="21" t="str">
        <f>IF(
  Prototype_input!$C$6 = "Federal or Tribal Government",
  IF(
    B88 &lt;&gt; "",
    IFERROR(
      INDEX(
        'Summary - Contract Type'!$C$2:$BX$6,
        MATCH(Prototype_input!$C$42, 'Summary - Contract Type'!$B$2:$B$6, 0),
        MATCH(B88, 'Summary - Contract Type'!$C$1:$BX$1, 0)
      ),
      ""
    ),
    ""
  ),
  ""
)</f>
        <v/>
      </c>
      <c r="H88" s="21" t="str">
        <f>IF(
  Prototype_input!$C$6 = "Federal or Tribal Government",
  IF(
    B88 &lt;&gt; "",
    IFERROR(
      INDEX(
        'Summary - Period of Performance'!$C$2:$AW$5,
        MATCH(Prototype_input!$C$46, 'Summary - Period of Performance'!$B$2:$B$5, 0),
        MATCH(B88, 'Summary - Period of Performance'!$C$1:$AW$1, 0)
      ),
      ""
    ),
    ""
  ),
  ""
)</f>
        <v/>
      </c>
      <c r="I88" s="21" t="str">
        <f>IF(
  Prototype_input!$C$6 = "Federal or Tribal Government",
  IF(
    B88 &lt;&gt; "",
    IFERROR(
      INDEX(
        'Summary - Socioeconomic'!$C$2:$BX$11,
        MATCH(Prototype_input!$C$50, 'Summary - Socioeconomic'!$B$2:$B$11, 0),
        MATCH(B88, 'Summary - Socioeconomic'!$C$1:$BX$1, 0)
      ),
      ""
    ),
    ""
  ),
  ""
)</f>
        <v/>
      </c>
      <c r="J88" s="21" t="str">
        <f>IF(
  Prototype_input!$C$6 = "Federal or Tribal Government",
  IF(
    B88 &lt;&gt; "",
    IFERROR(
      INDEX(
        'Summary - Estimated Dollar Valu'!$C$2:$AW$4,
        MATCH(Prototype_input!$C$54, 'Summary - Estimated Dollar Valu'!$B$2:$B$4, 0),
        MATCH(B88, 'Summary - Estimated Dollar Valu'!$C$1:$AW$1, 0)
      ),
      ""
    ),
    ""
  ),
  ""
)</f>
        <v/>
      </c>
      <c r="K88" s="21" t="str">
        <f>IF(AND(Prototype_input!$C$56&lt;&gt;"",J88&lt;&gt;""),Prototype_input!$C$58,"")</f>
        <v/>
      </c>
      <c r="L88" s="21" t="str">
        <f>IF(AND(Prototype_input!$C$60&lt;&gt;"",J88&lt;&gt;""),Prototype_input!$C$62,"")</f>
        <v/>
      </c>
      <c r="M88" s="21" t="str">
        <f>IF(AND(Prototype_input!$C$64&lt;&gt;"",J88&lt;&gt;""),Prototype_input!$C$66,"")</f>
        <v/>
      </c>
      <c r="N88" s="21" t="str">
        <f>IF(AND(Prototype_input!$C$68&lt;&gt;"",J88&lt;&gt;""),Prototype_input!$C$70,"")</f>
        <v/>
      </c>
      <c r="O88" s="21" t="str">
        <f>IF(N88&lt;&gt;"",_xlfn.XLOOKUP(Prototype_input!$E$22,'ITC Offerings Mapping'!$C$1:$C$1000,'ITC Offerings Mapping'!$B$1:$B$1000),"")</f>
        <v/>
      </c>
      <c r="Q88" s="21" t="str">
        <f t="array" ref="Q88">IF(Prototype_input!$C$6="Federal or Tribal Government",IF(O88&lt;&gt;"", INDEX('Scope Scoring'!$C$2:$BX$50, MATCH(O88, 'Scope Scoring'!$B$2:$B$50, 0), MATCH(B88, 'Scope Scoring'!$C$1:$BX$1, 0)),""),"")</f>
        <v/>
      </c>
      <c r="R88" s="21" t="str">
        <f t="shared" si="26"/>
        <v/>
      </c>
      <c r="S88" s="21" t="str">
        <f t="shared" si="27"/>
        <v/>
      </c>
      <c r="T88" s="21" t="str">
        <f t="shared" si="28"/>
        <v/>
      </c>
      <c r="U88" s="21" t="str">
        <f t="shared" ca="1" si="29"/>
        <v/>
      </c>
      <c r="W88" s="21" t="str">
        <f t="array" ref="W88">IF(Prototype_input!$C$6="Federal or Tribal Government",IF(O88&lt;&gt;"", INDEX('Summary - Level of Assistance -'!$C$2:$AV$7, MATCH(Prototype_input!$C$34, 'Summary - Level of Assistance -'!$B$2:$B$7, 0), MATCH(B88, 'Summary - Level of Assistance -'!$C$1:$AV$1, 0)),""),"")</f>
        <v/>
      </c>
      <c r="X88" s="21" t="str">
        <f t="shared" si="30"/>
        <v/>
      </c>
      <c r="Y88" s="21" t="str">
        <f t="shared" si="31"/>
        <v/>
      </c>
      <c r="AA88" s="21" t="str">
        <f t="array" ref="AA88">IF(Prototype_input!$C$6="Federal or Tribal Government",IF(O88&lt;&gt;"", INDEX('Summary - Objective - Tradeoff'!$C$2:$AV$4, MATCH(Prototype_input!$C$38, 'Summary - Objective - Tradeoff'!$B$2:$B$4, 0), MATCH(B88, 'Summary - Objective - Tradeoff'!$C$1:$AV$1, 0)),""),"")</f>
        <v/>
      </c>
      <c r="AB88" s="21" t="str">
        <f t="shared" si="32"/>
        <v/>
      </c>
      <c r="AC88" s="21" t="str">
        <f t="shared" si="33"/>
        <v/>
      </c>
      <c r="AE88" s="21" t="str">
        <f t="array" ref="AE88">IF(Prototype_input!$C$6="Federal or Tribal Government",IF(O88&lt;&gt;"", INDEX('Summary- PoP - Tradeoff'!$C$2:$AV$5, MATCH(Prototype_input!$C$46, 'Summary- PoP - Tradeoff'!$B$2:$B$5, 0), MATCH(B88, 'Summary- PoP - Tradeoff'!$C$1:$AV$1, 0)),""),"")</f>
        <v/>
      </c>
      <c r="AF88" s="21" t="str">
        <f t="shared" si="34"/>
        <v/>
      </c>
      <c r="AG88" s="21" t="str">
        <f t="shared" si="35"/>
        <v/>
      </c>
      <c r="AI88" s="21" t="str">
        <f t="array" ref="AI88">IF(Prototype_input!$C$6="Federal or Tribal Government",IF(O88&lt;&gt;"", INDEX('Summary - EDV - Tradeoff'!$C$2:$AV$4, MATCH(Prototype_input!$C$54, 'Summary - EDV - Tradeoff'!$B$2:$B$4, 0), MATCH(B88, 'Summary - EDV - Tradeoff'!$C$1:$AV$1, 0)),""),"")</f>
        <v/>
      </c>
      <c r="AJ88" s="21" t="str">
        <f t="shared" si="36"/>
        <v/>
      </c>
      <c r="AK88" s="21" t="str">
        <f t="shared" si="37"/>
        <v/>
      </c>
      <c r="AL88" s="21" t="str">
        <f t="shared" ca="1" si="38"/>
        <v/>
      </c>
    </row>
    <row r="89" spans="2:38" ht="12.75" x14ac:dyDescent="0.2">
      <c r="B89" s="21" t="str">
        <f ca="1">IFERROR(__xludf.DUMMYFUNCTION("IFNA(
  IF(
    Prototype_input!C93 = ""Federal or Tribal Government"",
    IF(
      AND(
        Prototype_input!E107 &lt;&gt; """",
        Prototype_input!D107 &lt;&gt; """",
        Prototype_input!D107 &lt;&gt; ""Please input"",
        Prototype_input!E107 &lt;&gt; ""Plea"&amp;"se input""
      ),
      TRANSPOSE(
        FILTER(
          'ITC Offerings Mapping'!$D$1:$BY$1,
          (INDEX('ITC Offerings Mapping'!$D$2:$BY$1000, MATCH(Prototype_input!E106, 'ITC Offerings Mapping'!$C$2:$C$1000, 0), 0) = IF(A89 &gt;= 8, ""X"", ""X"""&amp;")) +
          (IF(A89 &lt; 8, INDEX('ITC Offerings Mapping'!$D$2:$BY$1000, MATCH(Prototype_input!E106,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89" s="21" t="str">
        <f ca="1">IFERROR(__xludf.DUMMYFUNCTION("IFNA(
  IF(
    Prototype_input!C93 = ""State or Local Government"",
    IF(
      AND(
        Prototype_input!E107 &lt;&gt; """",
        Prototype_input!D107 &lt;&gt; """",
        Prototype_input!D107 &lt;&gt; ""Please input"",
        Prototype_input!E107 &lt;&gt; ""Please "&amp;"input""
      ),
      TRANSPOSE(
        FILTER(
          'ITC Offerings Mapping'!$D$1:$BY$1,
          (
            IF(
              A89 &gt;= 8,
              INDEX('ITC Offerings Mapping'!$D$2:$BY$1000, MATCH(Prototype_input!E106, 'ITC Offerings Mappi"&amp;"ng'!$C$2:$C$1000, 0), 0) = ""X"",
              (INDEX('ITC Offerings Mapping'!$D$2:$BY$1000, MATCH(Prototype_input!E106, 'ITC Offerings Mapping'!$C$2:$C$1000, 0), 0) = ""X"") +
              (INDEX('ITC Offerings Mapping'!$D$2:$BY$1000, MATCH(Prototype_i"&amp;"nput!E106,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89" s="21" t="str">
        <f>IF(
  Prototype_input!$C$6 = "State or Local Government",
  IF(
    C89 &lt;&gt; "",
    IFERROR(
      INDEX(
        'Summary - Acquisition Need'!$C$2:$AD$4,
        MATCH(Prototype_input!$C$30, 'Summary - Acquisition Need'!$B$2:$B$4, 0),
        MATCH(C89, 'Summary - Acquisition Need'!$C$1:$AD$1, 0)
      ),
      ""
    ),
    ""
  ),
  IF(
    Prototype_input!$C$6 = "Federal or Tribal Government",
    IF(
      B89 &lt;&gt; "",
      IFERROR(
        INDEX(
          'Summary - Place of Performance'!$C$2:$AW$14,
          MATCH(Prototype_input!$C$30, 'Summary - Place of Performance'!$B$2:$B$14, 0),
          MATCH(B89, 'Summary - Place of Performance'!$C$1:$AW$1, 0)
        ),
        ""
      ),
      ""
    ),
    ""
  )
)</f>
        <v/>
      </c>
      <c r="E89" s="21" t="str">
        <f>IF(
  Prototype_input!$C$6 = "State or Local Government",
  IF(
    C89 &lt;&gt; "",
    IFERROR(
      INDEX(
        'Summary - Contract Type'!$C$2:$BX$6,
        MATCH(Prototype_input!$C$34, 'Summary - Contract Type'!$B$2:$B$6, 0),
        MATCH(C89, 'Summary - Contract Type'!$C$1:$BX$1, 0)
      ),
      ""
    ),
    ""
  ),
  IF(
    Prototype_input!$C$6 = "Federal or Tribal Government",
    IF(
      B89 &lt;&gt; "",
      IFERROR(
        INDEX(
          'Summary - Level of Assistance'!$C$2:$AW$7,
          MATCH(Prototype_input!$C$34, 'Summary - Level of Assistance'!$B$2:$B$7, 0),
          MATCH(B89, 'Summary - Level of Assistance'!$C$1:$AW$1, 0)
        ),
        ""
      ),
      ""
    ),
    ""
  )
)</f>
        <v/>
      </c>
      <c r="F89" s="21" t="str">
        <f>IF(
  Prototype_input!$C$6 = "State or Local Government",
  IF(
    C89 &lt;&gt; "",
    IFERROR(
      INDEX(
        'Summary - Socioeconomic'!$C$2:$BX$11,
        MATCH(Prototype_input!$C$38, 'Summary - Socioeconomic'!$B$2:$B$11, 0),
        MATCH(C89, 'Summary - Socioeconomic'!$C$1:$BX$1, 0)
      ),
      ""
    ),
    ""
  ),
  IF(
    Prototype_input!$C$6 = "Federal or Tribal Government",
    IF(
      B89 &lt;&gt; "",
      IFERROR(
        INDEX(
          'Summary - Objective'!$C$2:$AX$4,
          MATCH(Prototype_input!$C$38, 'Summary - Objective'!$B$2:$B$4, 0),
          MATCH(B89, 'Summary - Objective'!$C$1:$AX$1, 0)
        ),
        ""
      ),
      ""
    ),
    ""
  )
)</f>
        <v/>
      </c>
      <c r="G89" s="21" t="str">
        <f>IF(
  Prototype_input!$C$6 = "Federal or Tribal Government",
  IF(
    B89 &lt;&gt; "",
    IFERROR(
      INDEX(
        'Summary - Contract Type'!$C$2:$BX$6,
        MATCH(Prototype_input!$C$42, 'Summary - Contract Type'!$B$2:$B$6, 0),
        MATCH(B89, 'Summary - Contract Type'!$C$1:$BX$1, 0)
      ),
      ""
    ),
    ""
  ),
  ""
)</f>
        <v/>
      </c>
      <c r="H89" s="21" t="str">
        <f>IF(
  Prototype_input!$C$6 = "Federal or Tribal Government",
  IF(
    B89 &lt;&gt; "",
    IFERROR(
      INDEX(
        'Summary - Period of Performance'!$C$2:$AW$5,
        MATCH(Prototype_input!$C$46, 'Summary - Period of Performance'!$B$2:$B$5, 0),
        MATCH(B89, 'Summary - Period of Performance'!$C$1:$AW$1, 0)
      ),
      ""
    ),
    ""
  ),
  ""
)</f>
        <v/>
      </c>
      <c r="I89" s="21" t="str">
        <f>IF(
  Prototype_input!$C$6 = "Federal or Tribal Government",
  IF(
    B89 &lt;&gt; "",
    IFERROR(
      INDEX(
        'Summary - Socioeconomic'!$C$2:$BX$11,
        MATCH(Prototype_input!$C$50, 'Summary - Socioeconomic'!$B$2:$B$11, 0),
        MATCH(B89, 'Summary - Socioeconomic'!$C$1:$BX$1, 0)
      ),
      ""
    ),
    ""
  ),
  ""
)</f>
        <v/>
      </c>
      <c r="J89" s="21" t="str">
        <f>IF(
  Prototype_input!$C$6 = "Federal or Tribal Government",
  IF(
    B89 &lt;&gt; "",
    IFERROR(
      INDEX(
        'Summary - Estimated Dollar Valu'!$C$2:$AW$4,
        MATCH(Prototype_input!$C$54, 'Summary - Estimated Dollar Valu'!$B$2:$B$4, 0),
        MATCH(B89, 'Summary - Estimated Dollar Valu'!$C$1:$AW$1, 0)
      ),
      ""
    ),
    ""
  ),
  ""
)</f>
        <v/>
      </c>
      <c r="K89" s="21" t="str">
        <f>IF(AND(Prototype_input!$C$56&lt;&gt;"",J89&lt;&gt;""),Prototype_input!$C$58,"")</f>
        <v/>
      </c>
      <c r="L89" s="21" t="str">
        <f>IF(AND(Prototype_input!$C$60&lt;&gt;"",J89&lt;&gt;""),Prototype_input!$C$62,"")</f>
        <v/>
      </c>
      <c r="M89" s="21" t="str">
        <f>IF(AND(Prototype_input!$C$64&lt;&gt;"",J89&lt;&gt;""),Prototype_input!$C$66,"")</f>
        <v/>
      </c>
      <c r="N89" s="21" t="str">
        <f>IF(AND(Prototype_input!$C$68&lt;&gt;"",J89&lt;&gt;""),Prototype_input!$C$70,"")</f>
        <v/>
      </c>
      <c r="O89" s="21" t="str">
        <f>IF(N89&lt;&gt;"",_xlfn.XLOOKUP(Prototype_input!$E$22,'ITC Offerings Mapping'!$C$1:$C$1000,'ITC Offerings Mapping'!$B$1:$B$1000),"")</f>
        <v/>
      </c>
      <c r="Q89" s="21" t="str">
        <f t="array" ref="Q89">IF(Prototype_input!$C$6="Federal or Tribal Government",IF(O89&lt;&gt;"", INDEX('Scope Scoring'!$C$2:$BX$50, MATCH(O89, 'Scope Scoring'!$B$2:$B$50, 0), MATCH(B89, 'Scope Scoring'!$C$1:$BX$1, 0)),""),"")</f>
        <v/>
      </c>
      <c r="R89" s="21" t="str">
        <f t="shared" si="26"/>
        <v/>
      </c>
      <c r="S89" s="21" t="str">
        <f t="shared" si="27"/>
        <v/>
      </c>
      <c r="T89" s="21" t="str">
        <f t="shared" si="28"/>
        <v/>
      </c>
      <c r="U89" s="21" t="str">
        <f t="shared" ca="1" si="29"/>
        <v/>
      </c>
      <c r="W89" s="21" t="str">
        <f t="array" ref="W89">IF(Prototype_input!$C$6="Federal or Tribal Government",IF(O89&lt;&gt;"", INDEX('Summary - Level of Assistance -'!$C$2:$AV$7, MATCH(Prototype_input!$C$34, 'Summary - Level of Assistance -'!$B$2:$B$7, 0), MATCH(B89, 'Summary - Level of Assistance -'!$C$1:$AV$1, 0)),""),"")</f>
        <v/>
      </c>
      <c r="X89" s="21" t="str">
        <f t="shared" si="30"/>
        <v/>
      </c>
      <c r="Y89" s="21" t="str">
        <f t="shared" si="31"/>
        <v/>
      </c>
      <c r="AA89" s="21" t="str">
        <f t="array" ref="AA89">IF(Prototype_input!$C$6="Federal or Tribal Government",IF(O89&lt;&gt;"", INDEX('Summary - Objective - Tradeoff'!$C$2:$AV$4, MATCH(Prototype_input!$C$38, 'Summary - Objective - Tradeoff'!$B$2:$B$4, 0), MATCH(B89, 'Summary - Objective - Tradeoff'!$C$1:$AV$1, 0)),""),"")</f>
        <v/>
      </c>
      <c r="AB89" s="21" t="str">
        <f t="shared" si="32"/>
        <v/>
      </c>
      <c r="AC89" s="21" t="str">
        <f t="shared" si="33"/>
        <v/>
      </c>
      <c r="AE89" s="21" t="str">
        <f t="array" ref="AE89">IF(Prototype_input!$C$6="Federal or Tribal Government",IF(O89&lt;&gt;"", INDEX('Summary- PoP - Tradeoff'!$C$2:$AV$5, MATCH(Prototype_input!$C$46, 'Summary- PoP - Tradeoff'!$B$2:$B$5, 0), MATCH(B89, 'Summary- PoP - Tradeoff'!$C$1:$AV$1, 0)),""),"")</f>
        <v/>
      </c>
      <c r="AF89" s="21" t="str">
        <f t="shared" si="34"/>
        <v/>
      </c>
      <c r="AG89" s="21" t="str">
        <f t="shared" si="35"/>
        <v/>
      </c>
      <c r="AI89" s="21" t="str">
        <f t="array" ref="AI89">IF(Prototype_input!$C$6="Federal or Tribal Government",IF(O89&lt;&gt;"", INDEX('Summary - EDV - Tradeoff'!$C$2:$AV$4, MATCH(Prototype_input!$C$54, 'Summary - EDV - Tradeoff'!$B$2:$B$4, 0), MATCH(B89, 'Summary - EDV - Tradeoff'!$C$1:$AV$1, 0)),""),"")</f>
        <v/>
      </c>
      <c r="AJ89" s="21" t="str">
        <f t="shared" si="36"/>
        <v/>
      </c>
      <c r="AK89" s="21" t="str">
        <f t="shared" si="37"/>
        <v/>
      </c>
      <c r="AL89" s="21" t="str">
        <f t="shared" ca="1" si="38"/>
        <v/>
      </c>
    </row>
    <row r="90" spans="2:38" ht="12.75" x14ac:dyDescent="0.2">
      <c r="B90" s="21" t="str">
        <f ca="1">IFERROR(__xludf.DUMMYFUNCTION("IFNA(
  IF(
    Prototype_input!C94 = ""Federal or Tribal Government"",
    IF(
      AND(
        Prototype_input!E108 &lt;&gt; """",
        Prototype_input!D108 &lt;&gt; """",
        Prototype_input!D108 &lt;&gt; ""Please input"",
        Prototype_input!E108 &lt;&gt; ""Plea"&amp;"se input""
      ),
      TRANSPOSE(
        FILTER(
          'ITC Offerings Mapping'!$D$1:$BY$1,
          (INDEX('ITC Offerings Mapping'!$D$2:$BY$1000, MATCH(Prototype_input!E107, 'ITC Offerings Mapping'!$C$2:$C$1000, 0), 0) = IF(A90 &gt;= 8, ""X"", ""X"""&amp;")) +
          (IF(A90 &lt; 8, INDEX('ITC Offerings Mapping'!$D$2:$BY$1000, MATCH(Prototype_input!E107,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90" s="21" t="str">
        <f ca="1">IFERROR(__xludf.DUMMYFUNCTION("IFNA(
  IF(
    Prototype_input!C94 = ""State or Local Government"",
    IF(
      AND(
        Prototype_input!E108 &lt;&gt; """",
        Prototype_input!D108 &lt;&gt; """",
        Prototype_input!D108 &lt;&gt; ""Please input"",
        Prototype_input!E108 &lt;&gt; ""Please "&amp;"input""
      ),
      TRANSPOSE(
        FILTER(
          'ITC Offerings Mapping'!$D$1:$BY$1,
          (
            IF(
              A90 &gt;= 8,
              INDEX('ITC Offerings Mapping'!$D$2:$BY$1000, MATCH(Prototype_input!E107, 'ITC Offerings Mappi"&amp;"ng'!$C$2:$C$1000, 0), 0) = ""X"",
              (INDEX('ITC Offerings Mapping'!$D$2:$BY$1000, MATCH(Prototype_input!E107, 'ITC Offerings Mapping'!$C$2:$C$1000, 0), 0) = ""X"") +
              (INDEX('ITC Offerings Mapping'!$D$2:$BY$1000, MATCH(Prototype_i"&amp;"nput!E107,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0" s="21" t="str">
        <f>IF(
  Prototype_input!$C$6 = "State or Local Government",
  IF(
    C90 &lt;&gt; "",
    IFERROR(
      INDEX(
        'Summary - Acquisition Need'!$C$2:$AD$4,
        MATCH(Prototype_input!$C$30, 'Summary - Acquisition Need'!$B$2:$B$4, 0),
        MATCH(C90, 'Summary - Acquisition Need'!$C$1:$AD$1, 0)
      ),
      ""
    ),
    ""
  ),
  IF(
    Prototype_input!$C$6 = "Federal or Tribal Government",
    IF(
      B90 &lt;&gt; "",
      IFERROR(
        INDEX(
          'Summary - Place of Performance'!$C$2:$AW$14,
          MATCH(Prototype_input!$C$30, 'Summary - Place of Performance'!$B$2:$B$14, 0),
          MATCH(B90, 'Summary - Place of Performance'!$C$1:$AW$1, 0)
        ),
        ""
      ),
      ""
    ),
    ""
  )
)</f>
        <v/>
      </c>
      <c r="E90" s="21" t="str">
        <f>IF(
  Prototype_input!$C$6 = "State or Local Government",
  IF(
    C90 &lt;&gt; "",
    IFERROR(
      INDEX(
        'Summary - Contract Type'!$C$2:$BX$6,
        MATCH(Prototype_input!$C$34, 'Summary - Contract Type'!$B$2:$B$6, 0),
        MATCH(C90, 'Summary - Contract Type'!$C$1:$BX$1, 0)
      ),
      ""
    ),
    ""
  ),
  IF(
    Prototype_input!$C$6 = "Federal or Tribal Government",
    IF(
      B90 &lt;&gt; "",
      IFERROR(
        INDEX(
          'Summary - Level of Assistance'!$C$2:$AW$7,
          MATCH(Prototype_input!$C$34, 'Summary - Level of Assistance'!$B$2:$B$7, 0),
          MATCH(B90, 'Summary - Level of Assistance'!$C$1:$AW$1, 0)
        ),
        ""
      ),
      ""
    ),
    ""
  )
)</f>
        <v/>
      </c>
      <c r="F90" s="21" t="str">
        <f>IF(
  Prototype_input!$C$6 = "State or Local Government",
  IF(
    C90 &lt;&gt; "",
    IFERROR(
      INDEX(
        'Summary - Socioeconomic'!$C$2:$BX$11,
        MATCH(Prototype_input!$C$38, 'Summary - Socioeconomic'!$B$2:$B$11, 0),
        MATCH(C90, 'Summary - Socioeconomic'!$C$1:$BX$1, 0)
      ),
      ""
    ),
    ""
  ),
  IF(
    Prototype_input!$C$6 = "Federal or Tribal Government",
    IF(
      B90 &lt;&gt; "",
      IFERROR(
        INDEX(
          'Summary - Objective'!$C$2:$AX$4,
          MATCH(Prototype_input!$C$38, 'Summary - Objective'!$B$2:$B$4, 0),
          MATCH(B90, 'Summary - Objective'!$C$1:$AX$1, 0)
        ),
        ""
      ),
      ""
    ),
    ""
  )
)</f>
        <v/>
      </c>
      <c r="G90" s="21" t="str">
        <f>IF(
  Prototype_input!$C$6 = "Federal or Tribal Government",
  IF(
    B90 &lt;&gt; "",
    IFERROR(
      INDEX(
        'Summary - Contract Type'!$C$2:$BX$6,
        MATCH(Prototype_input!$C$42, 'Summary - Contract Type'!$B$2:$B$6, 0),
        MATCH(B90, 'Summary - Contract Type'!$C$1:$BX$1, 0)
      ),
      ""
    ),
    ""
  ),
  ""
)</f>
        <v/>
      </c>
      <c r="H90" s="21" t="str">
        <f>IF(
  Prototype_input!$C$6 = "Federal or Tribal Government",
  IF(
    B90 &lt;&gt; "",
    IFERROR(
      INDEX(
        'Summary - Period of Performance'!$C$2:$AW$5,
        MATCH(Prototype_input!$C$46, 'Summary - Period of Performance'!$B$2:$B$5, 0),
        MATCH(B90, 'Summary - Period of Performance'!$C$1:$AW$1, 0)
      ),
      ""
    ),
    ""
  ),
  ""
)</f>
        <v/>
      </c>
      <c r="I90" s="21" t="str">
        <f>IF(
  Prototype_input!$C$6 = "Federal or Tribal Government",
  IF(
    B90 &lt;&gt; "",
    IFERROR(
      INDEX(
        'Summary - Socioeconomic'!$C$2:$BX$11,
        MATCH(Prototype_input!$C$50, 'Summary - Socioeconomic'!$B$2:$B$11, 0),
        MATCH(B90, 'Summary - Socioeconomic'!$C$1:$BX$1, 0)
      ),
      ""
    ),
    ""
  ),
  ""
)</f>
        <v/>
      </c>
      <c r="J90" s="21" t="str">
        <f>IF(
  Prototype_input!$C$6 = "Federal or Tribal Government",
  IF(
    B90 &lt;&gt; "",
    IFERROR(
      INDEX(
        'Summary - Estimated Dollar Valu'!$C$2:$AW$4,
        MATCH(Prototype_input!$C$54, 'Summary - Estimated Dollar Valu'!$B$2:$B$4, 0),
        MATCH(B90, 'Summary - Estimated Dollar Valu'!$C$1:$AW$1, 0)
      ),
      ""
    ),
    ""
  ),
  ""
)</f>
        <v/>
      </c>
      <c r="K90" s="21" t="str">
        <f>IF(AND(Prototype_input!$C$56&lt;&gt;"",J90&lt;&gt;""),Prototype_input!$C$58,"")</f>
        <v/>
      </c>
      <c r="L90" s="21" t="str">
        <f>IF(AND(Prototype_input!$C$60&lt;&gt;"",J90&lt;&gt;""),Prototype_input!$C$62,"")</f>
        <v/>
      </c>
      <c r="M90" s="21" t="str">
        <f>IF(AND(Prototype_input!$C$64&lt;&gt;"",J90&lt;&gt;""),Prototype_input!$C$66,"")</f>
        <v/>
      </c>
      <c r="N90" s="21" t="str">
        <f>IF(AND(Prototype_input!$C$68&lt;&gt;"",J90&lt;&gt;""),Prototype_input!$C$70,"")</f>
        <v/>
      </c>
      <c r="O90" s="21" t="str">
        <f>IF(N90&lt;&gt;"",_xlfn.XLOOKUP(Prototype_input!$E$22,'ITC Offerings Mapping'!$C$1:$C$1000,'ITC Offerings Mapping'!$B$1:$B$1000),"")</f>
        <v/>
      </c>
      <c r="Q90" s="21" t="str">
        <f t="array" ref="Q90">IF(Prototype_input!$C$6="Federal or Tribal Government",IF(O90&lt;&gt;"", INDEX('Scope Scoring'!$C$2:$BX$50, MATCH(O90, 'Scope Scoring'!$B$2:$B$50, 0), MATCH(B90, 'Scope Scoring'!$C$1:$BX$1, 0)),""),"")</f>
        <v/>
      </c>
      <c r="R90" s="21" t="str">
        <f t="shared" si="26"/>
        <v/>
      </c>
      <c r="S90" s="21" t="str">
        <f t="shared" si="27"/>
        <v/>
      </c>
      <c r="T90" s="21" t="str">
        <f t="shared" si="28"/>
        <v/>
      </c>
      <c r="U90" s="21" t="str">
        <f t="shared" ca="1" si="29"/>
        <v/>
      </c>
      <c r="W90" s="21" t="str">
        <f t="array" ref="W90">IF(Prototype_input!$C$6="Federal or Tribal Government",IF(O90&lt;&gt;"", INDEX('Summary - Level of Assistance -'!$C$2:$AV$7, MATCH(Prototype_input!$C$34, 'Summary - Level of Assistance -'!$B$2:$B$7, 0), MATCH(B90, 'Summary - Level of Assistance -'!$C$1:$AV$1, 0)),""),"")</f>
        <v/>
      </c>
      <c r="X90" s="21" t="str">
        <f t="shared" si="30"/>
        <v/>
      </c>
      <c r="Y90" s="21" t="str">
        <f t="shared" si="31"/>
        <v/>
      </c>
      <c r="AA90" s="21" t="str">
        <f t="array" ref="AA90">IF(Prototype_input!$C$6="Federal or Tribal Government",IF(O90&lt;&gt;"", INDEX('Summary - Objective - Tradeoff'!$C$2:$AV$4, MATCH(Prototype_input!$C$38, 'Summary - Objective - Tradeoff'!$B$2:$B$4, 0), MATCH(B90, 'Summary - Objective - Tradeoff'!$C$1:$AV$1, 0)),""),"")</f>
        <v/>
      </c>
      <c r="AB90" s="21" t="str">
        <f t="shared" si="32"/>
        <v/>
      </c>
      <c r="AC90" s="21" t="str">
        <f t="shared" si="33"/>
        <v/>
      </c>
      <c r="AE90" s="21" t="str">
        <f t="array" ref="AE90">IF(Prototype_input!$C$6="Federal or Tribal Government",IF(O90&lt;&gt;"", INDEX('Summary- PoP - Tradeoff'!$C$2:$AV$5, MATCH(Prototype_input!$C$46, 'Summary- PoP - Tradeoff'!$B$2:$B$5, 0), MATCH(B90, 'Summary- PoP - Tradeoff'!$C$1:$AV$1, 0)),""),"")</f>
        <v/>
      </c>
      <c r="AF90" s="21" t="str">
        <f t="shared" si="34"/>
        <v/>
      </c>
      <c r="AG90" s="21" t="str">
        <f t="shared" si="35"/>
        <v/>
      </c>
      <c r="AI90" s="21" t="str">
        <f t="array" ref="AI90">IF(Prototype_input!$C$6="Federal or Tribal Government",IF(O90&lt;&gt;"", INDEX('Summary - EDV - Tradeoff'!$C$2:$AV$4, MATCH(Prototype_input!$C$54, 'Summary - EDV - Tradeoff'!$B$2:$B$4, 0), MATCH(B90, 'Summary - EDV - Tradeoff'!$C$1:$AV$1, 0)),""),"")</f>
        <v/>
      </c>
      <c r="AJ90" s="21" t="str">
        <f t="shared" si="36"/>
        <v/>
      </c>
      <c r="AK90" s="21" t="str">
        <f t="shared" si="37"/>
        <v/>
      </c>
      <c r="AL90" s="21" t="str">
        <f t="shared" ca="1" si="38"/>
        <v/>
      </c>
    </row>
    <row r="91" spans="2:38" ht="12.75" x14ac:dyDescent="0.2">
      <c r="B91" s="21" t="str">
        <f ca="1">IFERROR(__xludf.DUMMYFUNCTION("IFNA(
  IF(
    Prototype_input!C95 = ""Federal or Tribal Government"",
    IF(
      AND(
        Prototype_input!E109 &lt;&gt; """",
        Prototype_input!D109 &lt;&gt; """",
        Prototype_input!D109 &lt;&gt; ""Please input"",
        Prototype_input!E109 &lt;&gt; ""Plea"&amp;"se input""
      ),
      TRANSPOSE(
        FILTER(
          'ITC Offerings Mapping'!$D$1:$BY$1,
          (INDEX('ITC Offerings Mapping'!$D$2:$BY$1000, MATCH(Prototype_input!E108, 'ITC Offerings Mapping'!$C$2:$C$1000, 0), 0) = IF(A91 &gt;= 8, ""X"", ""X"""&amp;")) +
          (IF(A91 &lt; 8, INDEX('ITC Offerings Mapping'!$D$2:$BY$1000, MATCH(Prototype_input!E108,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91" s="21" t="str">
        <f ca="1">IFERROR(__xludf.DUMMYFUNCTION("IFNA(
  IF(
    Prototype_input!C95 = ""State or Local Government"",
    IF(
      AND(
        Prototype_input!E109 &lt;&gt; """",
        Prototype_input!D109 &lt;&gt; """",
        Prototype_input!D109 &lt;&gt; ""Please input"",
        Prototype_input!E109 &lt;&gt; ""Please "&amp;"input""
      ),
      TRANSPOSE(
        FILTER(
          'ITC Offerings Mapping'!$D$1:$BY$1,
          (
            IF(
              A91 &gt;= 8,
              INDEX('ITC Offerings Mapping'!$D$2:$BY$1000, MATCH(Prototype_input!E108, 'ITC Offerings Mappi"&amp;"ng'!$C$2:$C$1000, 0), 0) = ""X"",
              (INDEX('ITC Offerings Mapping'!$D$2:$BY$1000, MATCH(Prototype_input!E108, 'ITC Offerings Mapping'!$C$2:$C$1000, 0), 0) = ""X"") +
              (INDEX('ITC Offerings Mapping'!$D$2:$BY$1000, MATCH(Prototype_i"&amp;"nput!E108,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1" s="21" t="str">
        <f>IF(
  Prototype_input!$C$6 = "State or Local Government",
  IF(
    C91 &lt;&gt; "",
    IFERROR(
      INDEX(
        'Summary - Acquisition Need'!$C$2:$AD$4,
        MATCH(Prototype_input!$C$30, 'Summary - Acquisition Need'!$B$2:$B$4, 0),
        MATCH(C91, 'Summary - Acquisition Need'!$C$1:$AD$1, 0)
      ),
      ""
    ),
    ""
  ),
  IF(
    Prototype_input!$C$6 = "Federal or Tribal Government",
    IF(
      B91 &lt;&gt; "",
      IFERROR(
        INDEX(
          'Summary - Place of Performance'!$C$2:$AW$14,
          MATCH(Prototype_input!$C$30, 'Summary - Place of Performance'!$B$2:$B$14, 0),
          MATCH(B91, 'Summary - Place of Performance'!$C$1:$AW$1, 0)
        ),
        ""
      ),
      ""
    ),
    ""
  )
)</f>
        <v/>
      </c>
      <c r="E91" s="21" t="str">
        <f>IF(
  Prototype_input!$C$6 = "State or Local Government",
  IF(
    C91 &lt;&gt; "",
    IFERROR(
      INDEX(
        'Summary - Contract Type'!$C$2:$BX$6,
        MATCH(Prototype_input!$C$34, 'Summary - Contract Type'!$B$2:$B$6, 0),
        MATCH(C91, 'Summary - Contract Type'!$C$1:$BX$1, 0)
      ),
      ""
    ),
    ""
  ),
  IF(
    Prototype_input!$C$6 = "Federal or Tribal Government",
    IF(
      B91 &lt;&gt; "",
      IFERROR(
        INDEX(
          'Summary - Level of Assistance'!$C$2:$AW$7,
          MATCH(Prototype_input!$C$34, 'Summary - Level of Assistance'!$B$2:$B$7, 0),
          MATCH(B91, 'Summary - Level of Assistance'!$C$1:$AW$1, 0)
        ),
        ""
      ),
      ""
    ),
    ""
  )
)</f>
        <v/>
      </c>
      <c r="F91" s="21" t="str">
        <f>IF(
  Prototype_input!$C$6 = "State or Local Government",
  IF(
    C91 &lt;&gt; "",
    IFERROR(
      INDEX(
        'Summary - Socioeconomic'!$C$2:$BX$11,
        MATCH(Prototype_input!$C$38, 'Summary - Socioeconomic'!$B$2:$B$11, 0),
        MATCH(C91, 'Summary - Socioeconomic'!$C$1:$BX$1, 0)
      ),
      ""
    ),
    ""
  ),
  IF(
    Prototype_input!$C$6 = "Federal or Tribal Government",
    IF(
      B91 &lt;&gt; "",
      IFERROR(
        INDEX(
          'Summary - Objective'!$C$2:$AX$4,
          MATCH(Prototype_input!$C$38, 'Summary - Objective'!$B$2:$B$4, 0),
          MATCH(B91, 'Summary - Objective'!$C$1:$AX$1, 0)
        ),
        ""
      ),
      ""
    ),
    ""
  )
)</f>
        <v/>
      </c>
      <c r="G91" s="21" t="str">
        <f>IF(
  Prototype_input!$C$6 = "Federal or Tribal Government",
  IF(
    B91 &lt;&gt; "",
    IFERROR(
      INDEX(
        'Summary - Contract Type'!$C$2:$BX$6,
        MATCH(Prototype_input!$C$42, 'Summary - Contract Type'!$B$2:$B$6, 0),
        MATCH(B91, 'Summary - Contract Type'!$C$1:$BX$1, 0)
      ),
      ""
    ),
    ""
  ),
  ""
)</f>
        <v/>
      </c>
      <c r="H91" s="21" t="str">
        <f>IF(
  Prototype_input!$C$6 = "Federal or Tribal Government",
  IF(
    B91 &lt;&gt; "",
    IFERROR(
      INDEX(
        'Summary - Period of Performance'!$C$2:$AW$5,
        MATCH(Prototype_input!$C$46, 'Summary - Period of Performance'!$B$2:$B$5, 0),
        MATCH(B91, 'Summary - Period of Performance'!$C$1:$AW$1, 0)
      ),
      ""
    ),
    ""
  ),
  ""
)</f>
        <v/>
      </c>
      <c r="I91" s="21" t="str">
        <f>IF(
  Prototype_input!$C$6 = "Federal or Tribal Government",
  IF(
    B91 &lt;&gt; "",
    IFERROR(
      INDEX(
        'Summary - Socioeconomic'!$C$2:$BX$11,
        MATCH(Prototype_input!$C$50, 'Summary - Socioeconomic'!$B$2:$B$11, 0),
        MATCH(B91, 'Summary - Socioeconomic'!$C$1:$BX$1, 0)
      ),
      ""
    ),
    ""
  ),
  ""
)</f>
        <v/>
      </c>
      <c r="J91" s="21" t="str">
        <f>IF(
  Prototype_input!$C$6 = "Federal or Tribal Government",
  IF(
    B91 &lt;&gt; "",
    IFERROR(
      INDEX(
        'Summary - Estimated Dollar Valu'!$C$2:$AW$4,
        MATCH(Prototype_input!$C$54, 'Summary - Estimated Dollar Valu'!$B$2:$B$4, 0),
        MATCH(B91, 'Summary - Estimated Dollar Valu'!$C$1:$AW$1, 0)
      ),
      ""
    ),
    ""
  ),
  ""
)</f>
        <v/>
      </c>
      <c r="K91" s="21" t="str">
        <f>IF(AND(Prototype_input!$C$56&lt;&gt;"",J91&lt;&gt;""),Prototype_input!$C$58,"")</f>
        <v/>
      </c>
      <c r="L91" s="21" t="str">
        <f>IF(AND(Prototype_input!$C$60&lt;&gt;"",J91&lt;&gt;""),Prototype_input!$C$62,"")</f>
        <v/>
      </c>
      <c r="M91" s="21" t="str">
        <f>IF(AND(Prototype_input!$C$64&lt;&gt;"",J91&lt;&gt;""),Prototype_input!$C$66,"")</f>
        <v/>
      </c>
      <c r="N91" s="21" t="str">
        <f>IF(AND(Prototype_input!$C$68&lt;&gt;"",J91&lt;&gt;""),Prototype_input!$C$70,"")</f>
        <v/>
      </c>
      <c r="O91" s="21" t="str">
        <f>IF(N91&lt;&gt;"",_xlfn.XLOOKUP(Prototype_input!$E$22,'ITC Offerings Mapping'!$C$1:$C$1000,'ITC Offerings Mapping'!$B$1:$B$1000),"")</f>
        <v/>
      </c>
      <c r="Q91" s="21" t="str">
        <f t="array" ref="Q91">IF(Prototype_input!$C$6="Federal or Tribal Government",IF(O91&lt;&gt;"", INDEX('Scope Scoring'!$C$2:$BX$50, MATCH(O91, 'Scope Scoring'!$B$2:$B$50, 0), MATCH(B91, 'Scope Scoring'!$C$1:$BX$1, 0)),""),"")</f>
        <v/>
      </c>
      <c r="R91" s="21" t="str">
        <f t="shared" si="26"/>
        <v/>
      </c>
      <c r="S91" s="21" t="str">
        <f t="shared" si="27"/>
        <v/>
      </c>
      <c r="T91" s="21" t="str">
        <f t="shared" si="28"/>
        <v/>
      </c>
      <c r="U91" s="21" t="str">
        <f t="shared" ca="1" si="29"/>
        <v/>
      </c>
      <c r="W91" s="21" t="str">
        <f t="array" ref="W91">IF(Prototype_input!$C$6="Federal or Tribal Government",IF(O91&lt;&gt;"", INDEX('Summary - Level of Assistance -'!$C$2:$AV$7, MATCH(Prototype_input!$C$34, 'Summary - Level of Assistance -'!$B$2:$B$7, 0), MATCH(B91, 'Summary - Level of Assistance -'!$C$1:$AV$1, 0)),""),"")</f>
        <v/>
      </c>
      <c r="X91" s="21" t="str">
        <f t="shared" si="30"/>
        <v/>
      </c>
      <c r="Y91" s="21" t="str">
        <f t="shared" si="31"/>
        <v/>
      </c>
      <c r="AA91" s="21" t="str">
        <f t="array" ref="AA91">IF(Prototype_input!$C$6="Federal or Tribal Government",IF(O91&lt;&gt;"", INDEX('Summary - Objective - Tradeoff'!$C$2:$AV$4, MATCH(Prototype_input!$C$38, 'Summary - Objective - Tradeoff'!$B$2:$B$4, 0), MATCH(B91, 'Summary - Objective - Tradeoff'!$C$1:$AV$1, 0)),""),"")</f>
        <v/>
      </c>
      <c r="AB91" s="21" t="str">
        <f t="shared" si="32"/>
        <v/>
      </c>
      <c r="AC91" s="21" t="str">
        <f t="shared" si="33"/>
        <v/>
      </c>
      <c r="AE91" s="21" t="str">
        <f t="array" ref="AE91">IF(Prototype_input!$C$6="Federal or Tribal Government",IF(O91&lt;&gt;"", INDEX('Summary- PoP - Tradeoff'!$C$2:$AV$5, MATCH(Prototype_input!$C$46, 'Summary- PoP - Tradeoff'!$B$2:$B$5, 0), MATCH(B91, 'Summary- PoP - Tradeoff'!$C$1:$AV$1, 0)),""),"")</f>
        <v/>
      </c>
      <c r="AF91" s="21" t="str">
        <f t="shared" si="34"/>
        <v/>
      </c>
      <c r="AG91" s="21" t="str">
        <f t="shared" si="35"/>
        <v/>
      </c>
      <c r="AI91" s="21" t="str">
        <f t="array" ref="AI91">IF(Prototype_input!$C$6="Federal or Tribal Government",IF(O91&lt;&gt;"", INDEX('Summary - EDV - Tradeoff'!$C$2:$AV$4, MATCH(Prototype_input!$C$54, 'Summary - EDV - Tradeoff'!$B$2:$B$4, 0), MATCH(B91, 'Summary - EDV - Tradeoff'!$C$1:$AV$1, 0)),""),"")</f>
        <v/>
      </c>
      <c r="AJ91" s="21" t="str">
        <f t="shared" si="36"/>
        <v/>
      </c>
      <c r="AK91" s="21" t="str">
        <f t="shared" si="37"/>
        <v/>
      </c>
      <c r="AL91" s="21" t="str">
        <f t="shared" ca="1" si="38"/>
        <v/>
      </c>
    </row>
    <row r="92" spans="2:38" ht="12.75" x14ac:dyDescent="0.2">
      <c r="B92" s="21" t="str">
        <f ca="1">IFERROR(__xludf.DUMMYFUNCTION("IFNA(
  IF(
    Prototype_input!C96 = ""Federal or Tribal Government"",
    IF(
      AND(
        Prototype_input!E110 &lt;&gt; """",
        Prototype_input!D110 &lt;&gt; """",
        Prototype_input!D110 &lt;&gt; ""Please input"",
        Prototype_input!E110 &lt;&gt; ""Plea"&amp;"se input""
      ),
      TRANSPOSE(
        FILTER(
          'ITC Offerings Mapping'!$D$1:$BY$1,
          (INDEX('ITC Offerings Mapping'!$D$2:$BY$1000, MATCH(Prototype_input!E109, 'ITC Offerings Mapping'!$C$2:$C$1000, 0), 0) = IF(A92 &gt;= 8, ""X"", ""X"""&amp;")) +
          (IF(A92 &lt; 8, INDEX('ITC Offerings Mapping'!$D$2:$BY$1000, MATCH(Prototype_input!E109,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92" s="21" t="str">
        <f ca="1">IFERROR(__xludf.DUMMYFUNCTION("IFNA(
  IF(
    Prototype_input!C96 = ""State or Local Government"",
    IF(
      AND(
        Prototype_input!E110 &lt;&gt; """",
        Prototype_input!D110 &lt;&gt; """",
        Prototype_input!D110 &lt;&gt; ""Please input"",
        Prototype_input!E110 &lt;&gt; ""Please "&amp;"input""
      ),
      TRANSPOSE(
        FILTER(
          'ITC Offerings Mapping'!$D$1:$BY$1,
          (
            IF(
              A92 &gt;= 8,
              INDEX('ITC Offerings Mapping'!$D$2:$BY$1000, MATCH(Prototype_input!E109, 'ITC Offerings Mappi"&amp;"ng'!$C$2:$C$1000, 0), 0) = ""X"",
              (INDEX('ITC Offerings Mapping'!$D$2:$BY$1000, MATCH(Prototype_input!E109, 'ITC Offerings Mapping'!$C$2:$C$1000, 0), 0) = ""X"") +
              (INDEX('ITC Offerings Mapping'!$D$2:$BY$1000, MATCH(Prototype_i"&amp;"nput!E109,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2" s="21" t="str">
        <f>IF(
  Prototype_input!$C$6 = "State or Local Government",
  IF(
    C92 &lt;&gt; "",
    IFERROR(
      INDEX(
        'Summary - Acquisition Need'!$C$2:$AD$4,
        MATCH(Prototype_input!$C$30, 'Summary - Acquisition Need'!$B$2:$B$4, 0),
        MATCH(C92, 'Summary - Acquisition Need'!$C$1:$AD$1, 0)
      ),
      ""
    ),
    ""
  ),
  IF(
    Prototype_input!$C$6 = "Federal or Tribal Government",
    IF(
      B92 &lt;&gt; "",
      IFERROR(
        INDEX(
          'Summary - Place of Performance'!$C$2:$AW$14,
          MATCH(Prototype_input!$C$30, 'Summary - Place of Performance'!$B$2:$B$14, 0),
          MATCH(B92, 'Summary - Place of Performance'!$C$1:$AW$1, 0)
        ),
        ""
      ),
      ""
    ),
    ""
  )
)</f>
        <v/>
      </c>
      <c r="E92" s="21" t="str">
        <f>IF(
  Prototype_input!$C$6 = "State or Local Government",
  IF(
    C92 &lt;&gt; "",
    IFERROR(
      INDEX(
        'Summary - Contract Type'!$C$2:$BX$6,
        MATCH(Prototype_input!$C$34, 'Summary - Contract Type'!$B$2:$B$6, 0),
        MATCH(C92, 'Summary - Contract Type'!$C$1:$BX$1, 0)
      ),
      ""
    ),
    ""
  ),
  IF(
    Prototype_input!$C$6 = "Federal or Tribal Government",
    IF(
      B92 &lt;&gt; "",
      IFERROR(
        INDEX(
          'Summary - Level of Assistance'!$C$2:$AW$7,
          MATCH(Prototype_input!$C$34, 'Summary - Level of Assistance'!$B$2:$B$7, 0),
          MATCH(B92, 'Summary - Level of Assistance'!$C$1:$AW$1, 0)
        ),
        ""
      ),
      ""
    ),
    ""
  )
)</f>
        <v/>
      </c>
      <c r="F92" s="21" t="str">
        <f>IF(
  Prototype_input!$C$6 = "State or Local Government",
  IF(
    C92 &lt;&gt; "",
    IFERROR(
      INDEX(
        'Summary - Socioeconomic'!$C$2:$BX$11,
        MATCH(Prototype_input!$C$38, 'Summary - Socioeconomic'!$B$2:$B$11, 0),
        MATCH(C92, 'Summary - Socioeconomic'!$C$1:$BX$1, 0)
      ),
      ""
    ),
    ""
  ),
  IF(
    Prototype_input!$C$6 = "Federal or Tribal Government",
    IF(
      B92 &lt;&gt; "",
      IFERROR(
        INDEX(
          'Summary - Objective'!$C$2:$AX$4,
          MATCH(Prototype_input!$C$38, 'Summary - Objective'!$B$2:$B$4, 0),
          MATCH(B92, 'Summary - Objective'!$C$1:$AX$1, 0)
        ),
        ""
      ),
      ""
    ),
    ""
  )
)</f>
        <v/>
      </c>
      <c r="G92" s="21" t="str">
        <f>IF(
  Prototype_input!$C$6 = "Federal or Tribal Government",
  IF(
    B92 &lt;&gt; "",
    IFERROR(
      INDEX(
        'Summary - Contract Type'!$C$2:$BX$6,
        MATCH(Prototype_input!$C$42, 'Summary - Contract Type'!$B$2:$B$6, 0),
        MATCH(B92, 'Summary - Contract Type'!$C$1:$BX$1, 0)
      ),
      ""
    ),
    ""
  ),
  ""
)</f>
        <v/>
      </c>
      <c r="H92" s="21" t="str">
        <f>IF(
  Prototype_input!$C$6 = "Federal or Tribal Government",
  IF(
    B92 &lt;&gt; "",
    IFERROR(
      INDEX(
        'Summary - Period of Performance'!$C$2:$AW$5,
        MATCH(Prototype_input!$C$46, 'Summary - Period of Performance'!$B$2:$B$5, 0),
        MATCH(B92, 'Summary - Period of Performance'!$C$1:$AW$1, 0)
      ),
      ""
    ),
    ""
  ),
  ""
)</f>
        <v/>
      </c>
      <c r="I92" s="21" t="str">
        <f>IF(
  Prototype_input!$C$6 = "Federal or Tribal Government",
  IF(
    B92 &lt;&gt; "",
    IFERROR(
      INDEX(
        'Summary - Socioeconomic'!$C$2:$BX$11,
        MATCH(Prototype_input!$C$50, 'Summary - Socioeconomic'!$B$2:$B$11, 0),
        MATCH(B92, 'Summary - Socioeconomic'!$C$1:$BX$1, 0)
      ),
      ""
    ),
    ""
  ),
  ""
)</f>
        <v/>
      </c>
      <c r="J92" s="21" t="str">
        <f>IF(
  Prototype_input!$C$6 = "Federal or Tribal Government",
  IF(
    B92 &lt;&gt; "",
    IFERROR(
      INDEX(
        'Summary - Estimated Dollar Valu'!$C$2:$AW$4,
        MATCH(Prototype_input!$C$54, 'Summary - Estimated Dollar Valu'!$B$2:$B$4, 0),
        MATCH(B92, 'Summary - Estimated Dollar Valu'!$C$1:$AW$1, 0)
      ),
      ""
    ),
    ""
  ),
  ""
)</f>
        <v/>
      </c>
      <c r="K92" s="21" t="str">
        <f>IF(AND(Prototype_input!$C$56&lt;&gt;"",J92&lt;&gt;""),Prototype_input!$C$58,"")</f>
        <v/>
      </c>
      <c r="L92" s="21" t="str">
        <f>IF(AND(Prototype_input!$C$60&lt;&gt;"",J92&lt;&gt;""),Prototype_input!$C$62,"")</f>
        <v/>
      </c>
      <c r="M92" s="21" t="str">
        <f>IF(AND(Prototype_input!$C$64&lt;&gt;"",J92&lt;&gt;""),Prototype_input!$C$66,"")</f>
        <v/>
      </c>
      <c r="N92" s="21" t="str">
        <f>IF(AND(Prototype_input!$C$68&lt;&gt;"",J92&lt;&gt;""),Prototype_input!$C$70,"")</f>
        <v/>
      </c>
      <c r="O92" s="21" t="str">
        <f>IF(N92&lt;&gt;"",_xlfn.XLOOKUP(Prototype_input!$E$22,'ITC Offerings Mapping'!$C$1:$C$1000,'ITC Offerings Mapping'!$B$1:$B$1000),"")</f>
        <v/>
      </c>
      <c r="Q92" s="21" t="str">
        <f t="array" ref="Q92">IF(Prototype_input!$C$6="Federal or Tribal Government",IF(O92&lt;&gt;"", INDEX('Scope Scoring'!$C$2:$BX$50, MATCH(O92, 'Scope Scoring'!$B$2:$B$50, 0), MATCH(B92, 'Scope Scoring'!$C$1:$BX$1, 0)),""),"")</f>
        <v/>
      </c>
      <c r="R92" s="21" t="str">
        <f t="shared" si="26"/>
        <v/>
      </c>
      <c r="S92" s="21" t="str">
        <f t="shared" si="27"/>
        <v/>
      </c>
      <c r="T92" s="21" t="str">
        <f t="shared" si="28"/>
        <v/>
      </c>
      <c r="U92" s="21" t="str">
        <f t="shared" ca="1" si="29"/>
        <v/>
      </c>
      <c r="W92" s="21" t="str">
        <f t="array" ref="W92">IF(Prototype_input!$C$6="Federal or Tribal Government",IF(O92&lt;&gt;"", INDEX('Summary - Level of Assistance -'!$C$2:$AV$7, MATCH(Prototype_input!$C$34, 'Summary - Level of Assistance -'!$B$2:$B$7, 0), MATCH(B92, 'Summary - Level of Assistance -'!$C$1:$AV$1, 0)),""),"")</f>
        <v/>
      </c>
      <c r="X92" s="21" t="str">
        <f t="shared" si="30"/>
        <v/>
      </c>
      <c r="Y92" s="21" t="str">
        <f t="shared" si="31"/>
        <v/>
      </c>
      <c r="AA92" s="21" t="str">
        <f t="array" ref="AA92">IF(Prototype_input!$C$6="Federal or Tribal Government",IF(O92&lt;&gt;"", INDEX('Summary - Objective - Tradeoff'!$C$2:$AV$4, MATCH(Prototype_input!$C$38, 'Summary - Objective - Tradeoff'!$B$2:$B$4, 0), MATCH(B92, 'Summary - Objective - Tradeoff'!$C$1:$AV$1, 0)),""),"")</f>
        <v/>
      </c>
      <c r="AB92" s="21" t="str">
        <f t="shared" si="32"/>
        <v/>
      </c>
      <c r="AC92" s="21" t="str">
        <f t="shared" si="33"/>
        <v/>
      </c>
      <c r="AE92" s="21" t="str">
        <f t="array" ref="AE92">IF(Prototype_input!$C$6="Federal or Tribal Government",IF(O92&lt;&gt;"", INDEX('Summary- PoP - Tradeoff'!$C$2:$AV$5, MATCH(Prototype_input!$C$46, 'Summary- PoP - Tradeoff'!$B$2:$B$5, 0), MATCH(B92, 'Summary- PoP - Tradeoff'!$C$1:$AV$1, 0)),""),"")</f>
        <v/>
      </c>
      <c r="AF92" s="21" t="str">
        <f t="shared" si="34"/>
        <v/>
      </c>
      <c r="AG92" s="21" t="str">
        <f t="shared" si="35"/>
        <v/>
      </c>
      <c r="AI92" s="21" t="str">
        <f t="array" ref="AI92">IF(Prototype_input!$C$6="Federal or Tribal Government",IF(O92&lt;&gt;"", INDEX('Summary - EDV - Tradeoff'!$C$2:$AV$4, MATCH(Prototype_input!$C$54, 'Summary - EDV - Tradeoff'!$B$2:$B$4, 0), MATCH(B92, 'Summary - EDV - Tradeoff'!$C$1:$AV$1, 0)),""),"")</f>
        <v/>
      </c>
      <c r="AJ92" s="21" t="str">
        <f t="shared" si="36"/>
        <v/>
      </c>
      <c r="AK92" s="21" t="str">
        <f t="shared" si="37"/>
        <v/>
      </c>
      <c r="AL92" s="21" t="str">
        <f t="shared" ca="1" si="38"/>
        <v/>
      </c>
    </row>
    <row r="93" spans="2:38" ht="12.75" x14ac:dyDescent="0.2">
      <c r="B93" s="21" t="str">
        <f ca="1">IFERROR(__xludf.DUMMYFUNCTION("IFNA(
  IF(
    Prototype_input!C97 = ""Federal or Tribal Government"",
    IF(
      AND(
        Prototype_input!E111 &lt;&gt; """",
        Prototype_input!D111 &lt;&gt; """",
        Prototype_input!D111 &lt;&gt; ""Please input"",
        Prototype_input!E111 &lt;&gt; ""Plea"&amp;"se input""
      ),
      TRANSPOSE(
        FILTER(
          'ITC Offerings Mapping'!$D$1:$BY$1,
          (INDEX('ITC Offerings Mapping'!$D$2:$BY$1000, MATCH(Prototype_input!E110, 'ITC Offerings Mapping'!$C$2:$C$1000, 0), 0) = IF(A93 &gt;= 8, ""X"", ""X"""&amp;")) +
          (IF(A93 &lt; 8, INDEX('ITC Offerings Mapping'!$D$2:$BY$1000, MATCH(Prototype_input!E110,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93" s="21" t="str">
        <f ca="1">IFERROR(__xludf.DUMMYFUNCTION("IFNA(
  IF(
    Prototype_input!C97 = ""State or Local Government"",
    IF(
      AND(
        Prototype_input!E111 &lt;&gt; """",
        Prototype_input!D111 &lt;&gt; """",
        Prototype_input!D111 &lt;&gt; ""Please input"",
        Prototype_input!E111 &lt;&gt; ""Please "&amp;"input""
      ),
      TRANSPOSE(
        FILTER(
          'ITC Offerings Mapping'!$D$1:$BY$1,
          (
            IF(
              A93 &gt;= 8,
              INDEX('ITC Offerings Mapping'!$D$2:$BY$1000, MATCH(Prototype_input!E110, 'ITC Offerings Mappi"&amp;"ng'!$C$2:$C$1000, 0), 0) = ""X"",
              (INDEX('ITC Offerings Mapping'!$D$2:$BY$1000, MATCH(Prototype_input!E110, 'ITC Offerings Mapping'!$C$2:$C$1000, 0), 0) = ""X"") +
              (INDEX('ITC Offerings Mapping'!$D$2:$BY$1000, MATCH(Prototype_i"&amp;"nput!E110,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3" s="21" t="str">
        <f>IF(
  Prototype_input!$C$6 = "State or Local Government",
  IF(
    C93 &lt;&gt; "",
    IFERROR(
      INDEX(
        'Summary - Acquisition Need'!$C$2:$AD$4,
        MATCH(Prototype_input!$C$30, 'Summary - Acquisition Need'!$B$2:$B$4, 0),
        MATCH(C93, 'Summary - Acquisition Need'!$C$1:$AD$1, 0)
      ),
      ""
    ),
    ""
  ),
  IF(
    Prototype_input!$C$6 = "Federal or Tribal Government",
    IF(
      B93 &lt;&gt; "",
      IFERROR(
        INDEX(
          'Summary - Place of Performance'!$C$2:$AW$14,
          MATCH(Prototype_input!$C$30, 'Summary - Place of Performance'!$B$2:$B$14, 0),
          MATCH(B93, 'Summary - Place of Performance'!$C$1:$AW$1, 0)
        ),
        ""
      ),
      ""
    ),
    ""
  )
)</f>
        <v/>
      </c>
      <c r="E93" s="21" t="str">
        <f>IF(
  Prototype_input!$C$6 = "State or Local Government",
  IF(
    C93 &lt;&gt; "",
    IFERROR(
      INDEX(
        'Summary - Contract Type'!$C$2:$BX$6,
        MATCH(Prototype_input!$C$34, 'Summary - Contract Type'!$B$2:$B$6, 0),
        MATCH(C93, 'Summary - Contract Type'!$C$1:$BX$1, 0)
      ),
      ""
    ),
    ""
  ),
  IF(
    Prototype_input!$C$6 = "Federal or Tribal Government",
    IF(
      B93 &lt;&gt; "",
      IFERROR(
        INDEX(
          'Summary - Level of Assistance'!$C$2:$AW$7,
          MATCH(Prototype_input!$C$34, 'Summary - Level of Assistance'!$B$2:$B$7, 0),
          MATCH(B93, 'Summary - Level of Assistance'!$C$1:$AW$1, 0)
        ),
        ""
      ),
      ""
    ),
    ""
  )
)</f>
        <v/>
      </c>
      <c r="F93" s="21" t="str">
        <f>IF(
  Prototype_input!$C$6 = "State or Local Government",
  IF(
    C93 &lt;&gt; "",
    IFERROR(
      INDEX(
        'Summary - Socioeconomic'!$C$2:$BX$11,
        MATCH(Prototype_input!$C$38, 'Summary - Socioeconomic'!$B$2:$B$11, 0),
        MATCH(C93, 'Summary - Socioeconomic'!$C$1:$BX$1, 0)
      ),
      ""
    ),
    ""
  ),
  IF(
    Prototype_input!$C$6 = "Federal or Tribal Government",
    IF(
      B93 &lt;&gt; "",
      IFERROR(
        INDEX(
          'Summary - Objective'!$C$2:$AX$4,
          MATCH(Prototype_input!$C$38, 'Summary - Objective'!$B$2:$B$4, 0),
          MATCH(B93, 'Summary - Objective'!$C$1:$AX$1, 0)
        ),
        ""
      ),
      ""
    ),
    ""
  )
)</f>
        <v/>
      </c>
      <c r="G93" s="21" t="str">
        <f>IF(
  Prototype_input!$C$6 = "Federal or Tribal Government",
  IF(
    B93 &lt;&gt; "",
    IFERROR(
      INDEX(
        'Summary - Contract Type'!$C$2:$BX$6,
        MATCH(Prototype_input!$C$42, 'Summary - Contract Type'!$B$2:$B$6, 0),
        MATCH(B93, 'Summary - Contract Type'!$C$1:$BX$1, 0)
      ),
      ""
    ),
    ""
  ),
  ""
)</f>
        <v/>
      </c>
      <c r="H93" s="21" t="str">
        <f>IF(
  Prototype_input!$C$6 = "Federal or Tribal Government",
  IF(
    B93 &lt;&gt; "",
    IFERROR(
      INDEX(
        'Summary - Period of Performance'!$C$2:$AW$5,
        MATCH(Prototype_input!$C$46, 'Summary - Period of Performance'!$B$2:$B$5, 0),
        MATCH(B93, 'Summary - Period of Performance'!$C$1:$AW$1, 0)
      ),
      ""
    ),
    ""
  ),
  ""
)</f>
        <v/>
      </c>
      <c r="I93" s="21" t="str">
        <f>IF(
  Prototype_input!$C$6 = "Federal or Tribal Government",
  IF(
    B93 &lt;&gt; "",
    IFERROR(
      INDEX(
        'Summary - Socioeconomic'!$C$2:$BX$11,
        MATCH(Prototype_input!$C$50, 'Summary - Socioeconomic'!$B$2:$B$11, 0),
        MATCH(B93, 'Summary - Socioeconomic'!$C$1:$BX$1, 0)
      ),
      ""
    ),
    ""
  ),
  ""
)</f>
        <v/>
      </c>
      <c r="J93" s="21" t="str">
        <f>IF(
  Prototype_input!$C$6 = "Federal or Tribal Government",
  IF(
    B93 &lt;&gt; "",
    IFERROR(
      INDEX(
        'Summary - Estimated Dollar Valu'!$C$2:$AW$4,
        MATCH(Prototype_input!$C$54, 'Summary - Estimated Dollar Valu'!$B$2:$B$4, 0),
        MATCH(B93, 'Summary - Estimated Dollar Valu'!$C$1:$AW$1, 0)
      ),
      ""
    ),
    ""
  ),
  ""
)</f>
        <v/>
      </c>
      <c r="K93" s="21" t="str">
        <f>IF(AND(Prototype_input!$C$56&lt;&gt;"",J93&lt;&gt;""),Prototype_input!$C$58,"")</f>
        <v/>
      </c>
      <c r="L93" s="21" t="str">
        <f>IF(AND(Prototype_input!$C$60&lt;&gt;"",J93&lt;&gt;""),Prototype_input!$C$62,"")</f>
        <v/>
      </c>
      <c r="M93" s="21" t="str">
        <f>IF(AND(Prototype_input!$C$64&lt;&gt;"",J93&lt;&gt;""),Prototype_input!$C$66,"")</f>
        <v/>
      </c>
      <c r="N93" s="21" t="str">
        <f>IF(AND(Prototype_input!$C$68&lt;&gt;"",J93&lt;&gt;""),Prototype_input!$C$70,"")</f>
        <v/>
      </c>
      <c r="O93" s="21" t="str">
        <f>IF(N93&lt;&gt;"",_xlfn.XLOOKUP(Prototype_input!$E$22,'ITC Offerings Mapping'!$C$1:$C$1000,'ITC Offerings Mapping'!$B$1:$B$1000),"")</f>
        <v/>
      </c>
      <c r="Q93" s="21" t="str">
        <f t="array" ref="Q93">IF(Prototype_input!$C$6="Federal or Tribal Government",IF(O93&lt;&gt;"", INDEX('Scope Scoring'!$C$2:$BX$50, MATCH(O93, 'Scope Scoring'!$B$2:$B$50, 0), MATCH(B93, 'Scope Scoring'!$C$1:$BX$1, 0)),""),"")</f>
        <v/>
      </c>
      <c r="R93" s="21" t="str">
        <f t="shared" si="26"/>
        <v/>
      </c>
      <c r="S93" s="21" t="str">
        <f t="shared" si="27"/>
        <v/>
      </c>
      <c r="T93" s="21" t="str">
        <f t="shared" si="28"/>
        <v/>
      </c>
      <c r="U93" s="21" t="str">
        <f t="shared" ca="1" si="29"/>
        <v/>
      </c>
      <c r="W93" s="21" t="str">
        <f t="array" ref="W93">IF(Prototype_input!$C$6="Federal or Tribal Government",IF(O93&lt;&gt;"", INDEX('Summary - Level of Assistance -'!$C$2:$AV$7, MATCH(Prototype_input!$C$34, 'Summary - Level of Assistance -'!$B$2:$B$7, 0), MATCH(B93, 'Summary - Level of Assistance -'!$C$1:$AV$1, 0)),""),"")</f>
        <v/>
      </c>
      <c r="X93" s="21" t="str">
        <f t="shared" si="30"/>
        <v/>
      </c>
      <c r="Y93" s="21" t="str">
        <f t="shared" si="31"/>
        <v/>
      </c>
      <c r="AA93" s="21" t="str">
        <f t="array" ref="AA93">IF(Prototype_input!$C$6="Federal or Tribal Government",IF(O93&lt;&gt;"", INDEX('Summary - Objective - Tradeoff'!$C$2:$AV$4, MATCH(Prototype_input!$C$38, 'Summary - Objective - Tradeoff'!$B$2:$B$4, 0), MATCH(B93, 'Summary - Objective - Tradeoff'!$C$1:$AV$1, 0)),""),"")</f>
        <v/>
      </c>
      <c r="AB93" s="21" t="str">
        <f t="shared" si="32"/>
        <v/>
      </c>
      <c r="AC93" s="21" t="str">
        <f t="shared" si="33"/>
        <v/>
      </c>
      <c r="AE93" s="21" t="str">
        <f t="array" ref="AE93">IF(Prototype_input!$C$6="Federal or Tribal Government",IF(O93&lt;&gt;"", INDEX('Summary- PoP - Tradeoff'!$C$2:$AV$5, MATCH(Prototype_input!$C$46, 'Summary- PoP - Tradeoff'!$B$2:$B$5, 0), MATCH(B93, 'Summary- PoP - Tradeoff'!$C$1:$AV$1, 0)),""),"")</f>
        <v/>
      </c>
      <c r="AF93" s="21" t="str">
        <f t="shared" si="34"/>
        <v/>
      </c>
      <c r="AG93" s="21" t="str">
        <f t="shared" si="35"/>
        <v/>
      </c>
      <c r="AI93" s="21" t="str">
        <f t="array" ref="AI93">IF(Prototype_input!$C$6="Federal or Tribal Government",IF(O93&lt;&gt;"", INDEX('Summary - EDV - Tradeoff'!$C$2:$AV$4, MATCH(Prototype_input!$C$54, 'Summary - EDV - Tradeoff'!$B$2:$B$4, 0), MATCH(B93, 'Summary - EDV - Tradeoff'!$C$1:$AV$1, 0)),""),"")</f>
        <v/>
      </c>
      <c r="AJ93" s="21" t="str">
        <f t="shared" si="36"/>
        <v/>
      </c>
      <c r="AK93" s="21" t="str">
        <f t="shared" si="37"/>
        <v/>
      </c>
      <c r="AL93" s="21" t="str">
        <f t="shared" ca="1" si="38"/>
        <v/>
      </c>
    </row>
    <row r="94" spans="2:38" ht="12.75" x14ac:dyDescent="0.2">
      <c r="B94" s="21" t="str">
        <f ca="1">IFERROR(__xludf.DUMMYFUNCTION("IFNA(
  IF(
    Prototype_input!C98 = ""Federal or Tribal Government"",
    IF(
      AND(
        Prototype_input!E112 &lt;&gt; """",
        Prototype_input!D112 &lt;&gt; """",
        Prototype_input!D112 &lt;&gt; ""Please input"",
        Prototype_input!E112 &lt;&gt; ""Plea"&amp;"se input""
      ),
      TRANSPOSE(
        FILTER(
          'ITC Offerings Mapping'!$D$1:$BY$1,
          (INDEX('ITC Offerings Mapping'!$D$2:$BY$1000, MATCH(Prototype_input!E111, 'ITC Offerings Mapping'!$C$2:$C$1000, 0), 0) = IF(A94 &gt;= 8, ""X"", ""X"""&amp;")) +
          (IF(A94 &lt; 8, INDEX('ITC Offerings Mapping'!$D$2:$BY$1000, MATCH(Prototype_input!E111,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94" s="21" t="str">
        <f ca="1">IFERROR(__xludf.DUMMYFUNCTION("IFNA(
  IF(
    Prototype_input!C98 = ""State or Local Government"",
    IF(
      AND(
        Prototype_input!E112 &lt;&gt; """",
        Prototype_input!D112 &lt;&gt; """",
        Prototype_input!D112 &lt;&gt; ""Please input"",
        Prototype_input!E112 &lt;&gt; ""Please "&amp;"input""
      ),
      TRANSPOSE(
        FILTER(
          'ITC Offerings Mapping'!$D$1:$BY$1,
          (
            IF(
              A94 &gt;= 8,
              INDEX('ITC Offerings Mapping'!$D$2:$BY$1000, MATCH(Prototype_input!E111, 'ITC Offerings Mappi"&amp;"ng'!$C$2:$C$1000, 0), 0) = ""X"",
              (INDEX('ITC Offerings Mapping'!$D$2:$BY$1000, MATCH(Prototype_input!E111, 'ITC Offerings Mapping'!$C$2:$C$1000, 0), 0) = ""X"") +
              (INDEX('ITC Offerings Mapping'!$D$2:$BY$1000, MATCH(Prototype_i"&amp;"nput!E111,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4" s="21" t="str">
        <f>IF(
  Prototype_input!$C$6 = "State or Local Government",
  IF(
    C94 &lt;&gt; "",
    IFERROR(
      INDEX(
        'Summary - Acquisition Need'!$C$2:$AD$4,
        MATCH(Prototype_input!$C$30, 'Summary - Acquisition Need'!$B$2:$B$4, 0),
        MATCH(C94, 'Summary - Acquisition Need'!$C$1:$AD$1, 0)
      ),
      ""
    ),
    ""
  ),
  IF(
    Prototype_input!$C$6 = "Federal or Tribal Government",
    IF(
      B94 &lt;&gt; "",
      IFERROR(
        INDEX(
          'Summary - Place of Performance'!$C$2:$AW$14,
          MATCH(Prototype_input!$C$30, 'Summary - Place of Performance'!$B$2:$B$14, 0),
          MATCH(B94, 'Summary - Place of Performance'!$C$1:$AW$1, 0)
        ),
        ""
      ),
      ""
    ),
    ""
  )
)</f>
        <v/>
      </c>
      <c r="E94" s="21" t="str">
        <f>IF(
  Prototype_input!$C$6 = "State or Local Government",
  IF(
    C94 &lt;&gt; "",
    IFERROR(
      INDEX(
        'Summary - Contract Type'!$C$2:$BX$6,
        MATCH(Prototype_input!$C$34, 'Summary - Contract Type'!$B$2:$B$6, 0),
        MATCH(C94, 'Summary - Contract Type'!$C$1:$BX$1, 0)
      ),
      ""
    ),
    ""
  ),
  IF(
    Prototype_input!$C$6 = "Federal or Tribal Government",
    IF(
      B94 &lt;&gt; "",
      IFERROR(
        INDEX(
          'Summary - Level of Assistance'!$C$2:$AW$7,
          MATCH(Prototype_input!$C$34, 'Summary - Level of Assistance'!$B$2:$B$7, 0),
          MATCH(B94, 'Summary - Level of Assistance'!$C$1:$AW$1, 0)
        ),
        ""
      ),
      ""
    ),
    ""
  )
)</f>
        <v/>
      </c>
      <c r="F94" s="21" t="str">
        <f>IF(
  Prototype_input!$C$6 = "State or Local Government",
  IF(
    C94 &lt;&gt; "",
    IFERROR(
      INDEX(
        'Summary - Socioeconomic'!$C$2:$BX$11,
        MATCH(Prototype_input!$C$38, 'Summary - Socioeconomic'!$B$2:$B$11, 0),
        MATCH(C94, 'Summary - Socioeconomic'!$C$1:$BX$1, 0)
      ),
      ""
    ),
    ""
  ),
  IF(
    Prototype_input!$C$6 = "Federal or Tribal Government",
    IF(
      B94 &lt;&gt; "",
      IFERROR(
        INDEX(
          'Summary - Objective'!$C$2:$AX$4,
          MATCH(Prototype_input!$C$38, 'Summary - Objective'!$B$2:$B$4, 0),
          MATCH(B94, 'Summary - Objective'!$C$1:$AX$1, 0)
        ),
        ""
      ),
      ""
    ),
    ""
  )
)</f>
        <v/>
      </c>
      <c r="G94" s="21" t="str">
        <f>IF(
  Prototype_input!$C$6 = "Federal or Tribal Government",
  IF(
    B94 &lt;&gt; "",
    IFERROR(
      INDEX(
        'Summary - Contract Type'!$C$2:$BX$6,
        MATCH(Prototype_input!$C$42, 'Summary - Contract Type'!$B$2:$B$6, 0),
        MATCH(B94, 'Summary - Contract Type'!$C$1:$BX$1, 0)
      ),
      ""
    ),
    ""
  ),
  ""
)</f>
        <v/>
      </c>
      <c r="H94" s="21" t="str">
        <f>IF(
  Prototype_input!$C$6 = "Federal or Tribal Government",
  IF(
    B94 &lt;&gt; "",
    IFERROR(
      INDEX(
        'Summary - Period of Performance'!$C$2:$AW$5,
        MATCH(Prototype_input!$C$46, 'Summary - Period of Performance'!$B$2:$B$5, 0),
        MATCH(B94, 'Summary - Period of Performance'!$C$1:$AW$1, 0)
      ),
      ""
    ),
    ""
  ),
  ""
)</f>
        <v/>
      </c>
      <c r="I94" s="21" t="str">
        <f>IF(
  Prototype_input!$C$6 = "Federal or Tribal Government",
  IF(
    B94 &lt;&gt; "",
    IFERROR(
      INDEX(
        'Summary - Socioeconomic'!$C$2:$BX$11,
        MATCH(Prototype_input!$C$50, 'Summary - Socioeconomic'!$B$2:$B$11, 0),
        MATCH(B94, 'Summary - Socioeconomic'!$C$1:$BX$1, 0)
      ),
      ""
    ),
    ""
  ),
  ""
)</f>
        <v/>
      </c>
      <c r="J94" s="21" t="str">
        <f>IF(
  Prototype_input!$C$6 = "Federal or Tribal Government",
  IF(
    B94 &lt;&gt; "",
    IFERROR(
      INDEX(
        'Summary - Estimated Dollar Valu'!$C$2:$AW$4,
        MATCH(Prototype_input!$C$54, 'Summary - Estimated Dollar Valu'!$B$2:$B$4, 0),
        MATCH(B94, 'Summary - Estimated Dollar Valu'!$C$1:$AW$1, 0)
      ),
      ""
    ),
    ""
  ),
  ""
)</f>
        <v/>
      </c>
      <c r="K94" s="21" t="str">
        <f>IF(AND(Prototype_input!$C$56&lt;&gt;"",J94&lt;&gt;""),Prototype_input!$C$58,"")</f>
        <v/>
      </c>
      <c r="L94" s="21" t="str">
        <f>IF(AND(Prototype_input!$C$60&lt;&gt;"",J94&lt;&gt;""),Prototype_input!$C$62,"")</f>
        <v/>
      </c>
      <c r="M94" s="21" t="str">
        <f>IF(AND(Prototype_input!$C$64&lt;&gt;"",J94&lt;&gt;""),Prototype_input!$C$66,"")</f>
        <v/>
      </c>
      <c r="N94" s="21" t="str">
        <f>IF(AND(Prototype_input!$C$68&lt;&gt;"",J94&lt;&gt;""),Prototype_input!$C$70,"")</f>
        <v/>
      </c>
      <c r="O94" s="21" t="str">
        <f>IF(N94&lt;&gt;"",_xlfn.XLOOKUP(Prototype_input!$E$22,'ITC Offerings Mapping'!$C$1:$C$1000,'ITC Offerings Mapping'!$B$1:$B$1000),"")</f>
        <v/>
      </c>
      <c r="Q94" s="21" t="str">
        <f t="array" ref="Q94">IF(Prototype_input!$C$6="Federal or Tribal Government",IF(O94&lt;&gt;"", INDEX('Scope Scoring'!$C$2:$BX$50, MATCH(O94, 'Scope Scoring'!$B$2:$B$50, 0), MATCH(B94, 'Scope Scoring'!$C$1:$BX$1, 0)),""),"")</f>
        <v/>
      </c>
      <c r="R94" s="21" t="str">
        <f t="shared" si="26"/>
        <v/>
      </c>
      <c r="S94" s="21" t="str">
        <f t="shared" si="27"/>
        <v/>
      </c>
      <c r="T94" s="21" t="str">
        <f t="shared" si="28"/>
        <v/>
      </c>
      <c r="U94" s="21" t="str">
        <f t="shared" ca="1" si="29"/>
        <v/>
      </c>
      <c r="W94" s="21" t="str">
        <f t="array" ref="W94">IF(Prototype_input!$C$6="Federal or Tribal Government",IF(O94&lt;&gt;"", INDEX('Summary - Level of Assistance -'!$C$2:$AV$7, MATCH(Prototype_input!$C$34, 'Summary - Level of Assistance -'!$B$2:$B$7, 0), MATCH(B94, 'Summary - Level of Assistance -'!$C$1:$AV$1, 0)),""),"")</f>
        <v/>
      </c>
      <c r="X94" s="21" t="str">
        <f t="shared" si="30"/>
        <v/>
      </c>
      <c r="Y94" s="21" t="str">
        <f t="shared" si="31"/>
        <v/>
      </c>
      <c r="AA94" s="21" t="str">
        <f t="array" ref="AA94">IF(Prototype_input!$C$6="Federal or Tribal Government",IF(O94&lt;&gt;"", INDEX('Summary - Objective - Tradeoff'!$C$2:$AV$4, MATCH(Prototype_input!$C$38, 'Summary - Objective - Tradeoff'!$B$2:$B$4, 0), MATCH(B94, 'Summary - Objective - Tradeoff'!$C$1:$AV$1, 0)),""),"")</f>
        <v/>
      </c>
      <c r="AB94" s="21" t="str">
        <f t="shared" si="32"/>
        <v/>
      </c>
      <c r="AC94" s="21" t="str">
        <f t="shared" si="33"/>
        <v/>
      </c>
      <c r="AE94" s="21" t="str">
        <f t="array" ref="AE94">IF(Prototype_input!$C$6="Federal or Tribal Government",IF(O94&lt;&gt;"", INDEX('Summary- PoP - Tradeoff'!$C$2:$AV$5, MATCH(Prototype_input!$C$46, 'Summary- PoP - Tradeoff'!$B$2:$B$5, 0), MATCH(B94, 'Summary- PoP - Tradeoff'!$C$1:$AV$1, 0)),""),"")</f>
        <v/>
      </c>
      <c r="AF94" s="21" t="str">
        <f t="shared" si="34"/>
        <v/>
      </c>
      <c r="AG94" s="21" t="str">
        <f t="shared" si="35"/>
        <v/>
      </c>
      <c r="AI94" s="21" t="str">
        <f t="array" ref="AI94">IF(Prototype_input!$C$6="Federal or Tribal Government",IF(O94&lt;&gt;"", INDEX('Summary - EDV - Tradeoff'!$C$2:$AV$4, MATCH(Prototype_input!$C$54, 'Summary - EDV - Tradeoff'!$B$2:$B$4, 0), MATCH(B94, 'Summary - EDV - Tradeoff'!$C$1:$AV$1, 0)),""),"")</f>
        <v/>
      </c>
      <c r="AJ94" s="21" t="str">
        <f t="shared" si="36"/>
        <v/>
      </c>
      <c r="AK94" s="21" t="str">
        <f t="shared" si="37"/>
        <v/>
      </c>
      <c r="AL94" s="21" t="str">
        <f t="shared" ca="1" si="38"/>
        <v/>
      </c>
    </row>
    <row r="95" spans="2:38" ht="12.75" x14ac:dyDescent="0.2">
      <c r="B95" s="21" t="str">
        <f ca="1">IFERROR(__xludf.DUMMYFUNCTION("IFNA(
  IF(
    Prototype_input!C99 = ""Federal or Tribal Government"",
    IF(
      AND(
        Prototype_input!E113 &lt;&gt; """",
        Prototype_input!D113 &lt;&gt; """",
        Prototype_input!D113 &lt;&gt; ""Please input"",
        Prototype_input!E113 &lt;&gt; ""Plea"&amp;"se input""
      ),
      TRANSPOSE(
        FILTER(
          'ITC Offerings Mapping'!$D$1:$BY$1,
          (INDEX('ITC Offerings Mapping'!$D$2:$BY$1000, MATCH(Prototype_input!E112, 'ITC Offerings Mapping'!$C$2:$C$1000, 0), 0) = IF(A95 &gt;= 8, ""X"", ""X"""&amp;")) +
          (IF(A95 &lt; 8, INDEX('ITC Offerings Mapping'!$D$2:$BY$1000, MATCH(Prototype_input!E112, 'ITC Offerings Mapping'!$C$2:$C$1000, 0), 0) = ""S"", FALSE)) *
          NOT(
            ISNUMBER(SEARCH(
              ""state and local|networx|local "&amp;"service acquisitions (LSA)|WITS 3"",
              'ITC Offerings Mapping'!$D$1:$BY$1
            ))
          )
        )
      ),
      """"
    ),
    """"
  ),
  ""Assisted Acquisition Services (AAS)""
)
"),"")</f>
        <v/>
      </c>
      <c r="C95" s="21" t="str">
        <f ca="1">IFERROR(__xludf.DUMMYFUNCTION("IFNA(
  IF(
    Prototype_input!C99 = ""State or Local Government"",
    IF(
      AND(
        Prototype_input!E113 &lt;&gt; """",
        Prototype_input!D113 &lt;&gt; """",
        Prototype_input!D113 &lt;&gt; ""Please input"",
        Prototype_input!E113 &lt;&gt; ""Please "&amp;"input""
      ),
      TRANSPOSE(
        FILTER(
          'ITC Offerings Mapping'!$D$1:$BY$1,
          (
            IF(
              A95 &gt;= 8,
              INDEX('ITC Offerings Mapping'!$D$2:$BY$1000, MATCH(Prototype_input!E112, 'ITC Offerings Mappi"&amp;"ng'!$C$2:$C$1000, 0), 0) = ""X"",
              (INDEX('ITC Offerings Mapping'!$D$2:$BY$1000, MATCH(Prototype_input!E112, 'ITC Offerings Mapping'!$C$2:$C$1000, 0), 0) = ""X"") +
              (INDEX('ITC Offerings Mapping'!$D$2:$BY$1000, MATCH(Prototype_i"&amp;"nput!E112,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5" s="21" t="str">
        <f>IF(
  Prototype_input!$C$6 = "State or Local Government",
  IF(
    C95 &lt;&gt; "",
    IFERROR(
      INDEX(
        'Summary - Acquisition Need'!$C$2:$AD$4,
        MATCH(Prototype_input!$C$30, 'Summary - Acquisition Need'!$B$2:$B$4, 0),
        MATCH(C95, 'Summary - Acquisition Need'!$C$1:$AD$1, 0)
      ),
      ""
    ),
    ""
  ),
  IF(
    Prototype_input!$C$6 = "Federal or Tribal Government",
    IF(
      B95 &lt;&gt; "",
      IFERROR(
        INDEX(
          'Summary - Place of Performance'!$C$2:$AW$14,
          MATCH(Prototype_input!$C$30, 'Summary - Place of Performance'!$B$2:$B$14, 0),
          MATCH(B95, 'Summary - Place of Performance'!$C$1:$AW$1, 0)
        ),
        ""
      ),
      ""
    ),
    ""
  )
)</f>
        <v/>
      </c>
      <c r="E95" s="21" t="str">
        <f>IF(
  Prototype_input!$C$6 = "State or Local Government",
  IF(
    C95 &lt;&gt; "",
    IFERROR(
      INDEX(
        'Summary - Contract Type'!$C$2:$BX$6,
        MATCH(Prototype_input!$C$34, 'Summary - Contract Type'!$B$2:$B$6, 0),
        MATCH(C95, 'Summary - Contract Type'!$C$1:$BX$1, 0)
      ),
      ""
    ),
    ""
  ),
  IF(
    Prototype_input!$C$6 = "Federal or Tribal Government",
    IF(
      B95 &lt;&gt; "",
      IFERROR(
        INDEX(
          'Summary - Level of Assistance'!$C$2:$AW$7,
          MATCH(Prototype_input!$C$34, 'Summary - Level of Assistance'!$B$2:$B$7, 0),
          MATCH(B95, 'Summary - Level of Assistance'!$C$1:$AW$1, 0)
        ),
        ""
      ),
      ""
    ),
    ""
  )
)</f>
        <v/>
      </c>
      <c r="F95" s="21" t="str">
        <f>IF(
  Prototype_input!$C$6 = "State or Local Government",
  IF(
    C95 &lt;&gt; "",
    IFERROR(
      INDEX(
        'Summary - Socioeconomic'!$C$2:$BX$11,
        MATCH(Prototype_input!$C$38, 'Summary - Socioeconomic'!$B$2:$B$11, 0),
        MATCH(C95, 'Summary - Socioeconomic'!$C$1:$BX$1, 0)
      ),
      ""
    ),
    ""
  ),
  IF(
    Prototype_input!$C$6 = "Federal or Tribal Government",
    IF(
      B95 &lt;&gt; "",
      IFERROR(
        INDEX(
          'Summary - Objective'!$C$2:$AX$4,
          MATCH(Prototype_input!$C$38, 'Summary - Objective'!$B$2:$B$4, 0),
          MATCH(B95, 'Summary - Objective'!$C$1:$AX$1, 0)
        ),
        ""
      ),
      ""
    ),
    ""
  )
)</f>
        <v/>
      </c>
      <c r="G95" s="21" t="str">
        <f>IF(
  Prototype_input!$C$6 = "Federal or Tribal Government",
  IF(
    B95 &lt;&gt; "",
    IFERROR(
      INDEX(
        'Summary - Contract Type'!$C$2:$BX$6,
        MATCH(Prototype_input!$C$42, 'Summary - Contract Type'!$B$2:$B$6, 0),
        MATCH(B95, 'Summary - Contract Type'!$C$1:$BX$1, 0)
      ),
      ""
    ),
    ""
  ),
  ""
)</f>
        <v/>
      </c>
      <c r="H95" s="21" t="str">
        <f>IF(
  Prototype_input!$C$6 = "Federal or Tribal Government",
  IF(
    B95 &lt;&gt; "",
    IFERROR(
      INDEX(
        'Summary - Period of Performance'!$C$2:$AW$5,
        MATCH(Prototype_input!$C$46, 'Summary - Period of Performance'!$B$2:$B$5, 0),
        MATCH(B95, 'Summary - Period of Performance'!$C$1:$AW$1, 0)
      ),
      ""
    ),
    ""
  ),
  ""
)</f>
        <v/>
      </c>
      <c r="I95" s="21" t="str">
        <f>IF(
  Prototype_input!$C$6 = "Federal or Tribal Government",
  IF(
    B95 &lt;&gt; "",
    IFERROR(
      INDEX(
        'Summary - Socioeconomic'!$C$2:$BX$11,
        MATCH(Prototype_input!$C$50, 'Summary - Socioeconomic'!$B$2:$B$11, 0),
        MATCH(B95, 'Summary - Socioeconomic'!$C$1:$BX$1, 0)
      ),
      ""
    ),
    ""
  ),
  ""
)</f>
        <v/>
      </c>
      <c r="J95" s="21" t="str">
        <f>IF(
  Prototype_input!$C$6 = "Federal or Tribal Government",
  IF(
    B95 &lt;&gt; "",
    IFERROR(
      INDEX(
        'Summary - Estimated Dollar Valu'!$C$2:$AW$4,
        MATCH(Prototype_input!$C$54, 'Summary - Estimated Dollar Valu'!$B$2:$B$4, 0),
        MATCH(B95, 'Summary - Estimated Dollar Valu'!$C$1:$AW$1, 0)
      ),
      ""
    ),
    ""
  ),
  ""
)</f>
        <v/>
      </c>
      <c r="K95" s="21" t="str">
        <f>IF(AND(Prototype_input!$C$56&lt;&gt;"",J95&lt;&gt;""),Prototype_input!$C$58,"")</f>
        <v/>
      </c>
      <c r="L95" s="21" t="str">
        <f>IF(AND(Prototype_input!$C$60&lt;&gt;"",J95&lt;&gt;""),Prototype_input!$C$62,"")</f>
        <v/>
      </c>
      <c r="M95" s="21" t="str">
        <f>IF(AND(Prototype_input!$C$64&lt;&gt;"",J95&lt;&gt;""),Prototype_input!$C$66,"")</f>
        <v/>
      </c>
      <c r="N95" s="21" t="str">
        <f>IF(AND(Prototype_input!$C$68&lt;&gt;"",J95&lt;&gt;""),Prototype_input!$C$70,"")</f>
        <v/>
      </c>
      <c r="O95" s="21" t="str">
        <f>IF(N95&lt;&gt;"",_xlfn.XLOOKUP(Prototype_input!$E$22,'ITC Offerings Mapping'!$C$1:$C$1000,'ITC Offerings Mapping'!$B$1:$B$1000),"")</f>
        <v/>
      </c>
      <c r="Q95" s="21" t="str">
        <f t="array" ref="Q95">IF(Prototype_input!$C$6="Federal or Tribal Government",IF(O95&lt;&gt;"", INDEX('Scope Scoring'!$C$2:$BX$50, MATCH(O95, 'Scope Scoring'!$B$2:$B$50, 0), MATCH(B95, 'Scope Scoring'!$C$1:$BX$1, 0)),""),"")</f>
        <v/>
      </c>
      <c r="R95" s="21" t="str">
        <f t="shared" si="26"/>
        <v/>
      </c>
      <c r="S95" s="21" t="str">
        <f t="shared" si="27"/>
        <v/>
      </c>
      <c r="T95" s="21" t="str">
        <f t="shared" si="28"/>
        <v/>
      </c>
      <c r="U95" s="21" t="str">
        <f t="shared" ca="1" si="29"/>
        <v/>
      </c>
      <c r="W95" s="21" t="str">
        <f t="array" ref="W95">IF(Prototype_input!$C$6="Federal or Tribal Government",IF(O95&lt;&gt;"", INDEX('Summary - Level of Assistance -'!$C$2:$AV$7, MATCH(Prototype_input!$C$34, 'Summary - Level of Assistance -'!$B$2:$B$7, 0), MATCH(B95, 'Summary - Level of Assistance -'!$C$1:$AV$1, 0)),""),"")</f>
        <v/>
      </c>
      <c r="X95" s="21" t="str">
        <f t="shared" si="30"/>
        <v/>
      </c>
      <c r="Y95" s="21" t="str">
        <f t="shared" si="31"/>
        <v/>
      </c>
      <c r="AA95" s="21" t="str">
        <f t="array" ref="AA95">IF(Prototype_input!$C$6="Federal or Tribal Government",IF(O95&lt;&gt;"", INDEX('Summary - Objective - Tradeoff'!$C$2:$AV$4, MATCH(Prototype_input!$C$38, 'Summary - Objective - Tradeoff'!$B$2:$B$4, 0), MATCH(B95, 'Summary - Objective - Tradeoff'!$C$1:$AV$1, 0)),""),"")</f>
        <v/>
      </c>
      <c r="AB95" s="21" t="str">
        <f t="shared" si="32"/>
        <v/>
      </c>
      <c r="AC95" s="21" t="str">
        <f t="shared" si="33"/>
        <v/>
      </c>
      <c r="AE95" s="21" t="str">
        <f t="array" ref="AE95">IF(Prototype_input!$C$6="Federal or Tribal Government",IF(O95&lt;&gt;"", INDEX('Summary- PoP - Tradeoff'!$C$2:$AV$5, MATCH(Prototype_input!$C$46, 'Summary- PoP - Tradeoff'!$B$2:$B$5, 0), MATCH(B95, 'Summary- PoP - Tradeoff'!$C$1:$AV$1, 0)),""),"")</f>
        <v/>
      </c>
      <c r="AF95" s="21" t="str">
        <f t="shared" si="34"/>
        <v/>
      </c>
      <c r="AG95" s="21" t="str">
        <f t="shared" si="35"/>
        <v/>
      </c>
      <c r="AI95" s="21" t="str">
        <f t="array" ref="AI95">IF(Prototype_input!$C$6="Federal or Tribal Government",IF(O95&lt;&gt;"", INDEX('Summary - EDV - Tradeoff'!$C$2:$AV$4, MATCH(Prototype_input!$C$54, 'Summary - EDV - Tradeoff'!$B$2:$B$4, 0), MATCH(B95, 'Summary - EDV - Tradeoff'!$C$1:$AV$1, 0)),""),"")</f>
        <v/>
      </c>
      <c r="AJ95" s="21" t="str">
        <f t="shared" si="36"/>
        <v/>
      </c>
      <c r="AK95" s="21" t="str">
        <f t="shared" si="37"/>
        <v/>
      </c>
      <c r="AL95" s="21" t="str">
        <f t="shared" ca="1" si="38"/>
        <v/>
      </c>
    </row>
    <row r="96" spans="2:38" ht="12.75" x14ac:dyDescent="0.2">
      <c r="B96" s="21" t="str">
        <f ca="1">IFERROR(__xludf.DUMMYFUNCTION("IFNA(
  IF(
    Prototype_input!C100 = ""Federal or Tribal Government"",
    IF(
      AND(
        Prototype_input!E114 &lt;&gt; """",
        Prototype_input!D114 &lt;&gt; """",
        Prototype_input!D114 &lt;&gt; ""Please input"",
        Prototype_input!E114 &lt;&gt; ""Ple"&amp;"ase input""
      ),
      TRANSPOSE(
        FILTER(
          'ITC Offerings Mapping'!$D$1:$BY$1,
          (INDEX('ITC Offerings Mapping'!$D$2:$BY$1000, MATCH(Prototype_input!E113, 'ITC Offerings Mapping'!$C$2:$C$1000, 0), 0) = IF(A96 &gt;= 8, ""X"", ""X"&amp;""")) +
          (IF(A96 &lt; 8, INDEX('ITC Offerings Mapping'!$D$2:$BY$1000, MATCH(Prototype_input!E113, 'ITC Offerings Mapping'!$C$2:$C$1000, 0), 0) = ""S"", FALSE)) *
          NOT(
            ISNUMBER(SEARCH(
              ""state and local|networx|loca"&amp;"l service acquisitions (LSA)|WITS 3"",
              'ITC Offerings Mapping'!$D$1:$BY$1
            ))
          )
        )
      ),
      """"
    ),
    """"
  ),
  ""Assisted Acquisition Services (AAS)""
)
"),"")</f>
        <v/>
      </c>
      <c r="C96" s="21" t="str">
        <f ca="1">IFERROR(__xludf.DUMMYFUNCTION("IFNA(
  IF(
    Prototype_input!C100 = ""State or Local Government"",
    IF(
      AND(
        Prototype_input!E114 &lt;&gt; """",
        Prototype_input!D114 &lt;&gt; """",
        Prototype_input!D114 &lt;&gt; ""Please input"",
        Prototype_input!E114 &lt;&gt; ""Please"&amp;" input""
      ),
      TRANSPOSE(
        FILTER(
          'ITC Offerings Mapping'!$D$1:$BY$1,
          (
            IF(
              A96 &gt;= 8,
              INDEX('ITC Offerings Mapping'!$D$2:$BY$1000, MATCH(Prototype_input!E113, 'ITC Offerings Mapp"&amp;"ing'!$C$2:$C$1000, 0), 0) = ""X"",
              (INDEX('ITC Offerings Mapping'!$D$2:$BY$1000, MATCH(Prototype_input!E113, 'ITC Offerings Mapping'!$C$2:$C$1000, 0), 0) = ""X"") +
              (INDEX('ITC Offerings Mapping'!$D$2:$BY$1000, MATCH(Prototype_"&amp;"input!E113,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6" s="21" t="str">
        <f>IF(
  Prototype_input!$C$6 = "State or Local Government",
  IF(
    C96 &lt;&gt; "",
    IFERROR(
      INDEX(
        'Summary - Acquisition Need'!$C$2:$AD$4,
        MATCH(Prototype_input!$C$30, 'Summary - Acquisition Need'!$B$2:$B$4, 0),
        MATCH(C96, 'Summary - Acquisition Need'!$C$1:$AD$1, 0)
      ),
      ""
    ),
    ""
  ),
  IF(
    Prototype_input!$C$6 = "Federal or Tribal Government",
    IF(
      B96 &lt;&gt; "",
      IFERROR(
        INDEX(
          'Summary - Place of Performance'!$C$2:$AW$14,
          MATCH(Prototype_input!$C$30, 'Summary - Place of Performance'!$B$2:$B$14, 0),
          MATCH(B96, 'Summary - Place of Performance'!$C$1:$AW$1, 0)
        ),
        ""
      ),
      ""
    ),
    ""
  )
)</f>
        <v/>
      </c>
      <c r="E96" s="21" t="str">
        <f>IF(
  Prototype_input!$C$6 = "State or Local Government",
  IF(
    C96 &lt;&gt; "",
    IFERROR(
      INDEX(
        'Summary - Contract Type'!$C$2:$BX$6,
        MATCH(Prototype_input!$C$34, 'Summary - Contract Type'!$B$2:$B$6, 0),
        MATCH(C96, 'Summary - Contract Type'!$C$1:$BX$1, 0)
      ),
      ""
    ),
    ""
  ),
  IF(
    Prototype_input!$C$6 = "Federal or Tribal Government",
    IF(
      B96 &lt;&gt; "",
      IFERROR(
        INDEX(
          'Summary - Level of Assistance'!$C$2:$AW$7,
          MATCH(Prototype_input!$C$34, 'Summary - Level of Assistance'!$B$2:$B$7, 0),
          MATCH(B96, 'Summary - Level of Assistance'!$C$1:$AW$1, 0)
        ),
        ""
      ),
      ""
    ),
    ""
  )
)</f>
        <v/>
      </c>
      <c r="F96" s="21" t="str">
        <f>IF(
  Prototype_input!$C$6 = "State or Local Government",
  IF(
    C96 &lt;&gt; "",
    IFERROR(
      INDEX(
        'Summary - Socioeconomic'!$C$2:$BX$11,
        MATCH(Prototype_input!$C$38, 'Summary - Socioeconomic'!$B$2:$B$11, 0),
        MATCH(C96, 'Summary - Socioeconomic'!$C$1:$BX$1, 0)
      ),
      ""
    ),
    ""
  ),
  IF(
    Prototype_input!$C$6 = "Federal or Tribal Government",
    IF(
      B96 &lt;&gt; "",
      IFERROR(
        INDEX(
          'Summary - Objective'!$C$2:$AX$4,
          MATCH(Prototype_input!$C$38, 'Summary - Objective'!$B$2:$B$4, 0),
          MATCH(B96, 'Summary - Objective'!$C$1:$AX$1, 0)
        ),
        ""
      ),
      ""
    ),
    ""
  )
)</f>
        <v/>
      </c>
      <c r="G96" s="21" t="str">
        <f>IF(
  Prototype_input!$C$6 = "Federal or Tribal Government",
  IF(
    B96 &lt;&gt; "",
    IFERROR(
      INDEX(
        'Summary - Contract Type'!$C$2:$BX$6,
        MATCH(Prototype_input!$C$42, 'Summary - Contract Type'!$B$2:$B$6, 0),
        MATCH(B96, 'Summary - Contract Type'!$C$1:$BX$1, 0)
      ),
      ""
    ),
    ""
  ),
  ""
)</f>
        <v/>
      </c>
      <c r="H96" s="21" t="str">
        <f>IF(
  Prototype_input!$C$6 = "Federal or Tribal Government",
  IF(
    B96 &lt;&gt; "",
    IFERROR(
      INDEX(
        'Summary - Period of Performance'!$C$2:$AW$5,
        MATCH(Prototype_input!$C$46, 'Summary - Period of Performance'!$B$2:$B$5, 0),
        MATCH(B96, 'Summary - Period of Performance'!$C$1:$AW$1, 0)
      ),
      ""
    ),
    ""
  ),
  ""
)</f>
        <v/>
      </c>
      <c r="I96" s="21" t="str">
        <f>IF(
  Prototype_input!$C$6 = "Federal or Tribal Government",
  IF(
    B96 &lt;&gt; "",
    IFERROR(
      INDEX(
        'Summary - Socioeconomic'!$C$2:$BX$11,
        MATCH(Prototype_input!$C$50, 'Summary - Socioeconomic'!$B$2:$B$11, 0),
        MATCH(B96, 'Summary - Socioeconomic'!$C$1:$BX$1, 0)
      ),
      ""
    ),
    ""
  ),
  ""
)</f>
        <v/>
      </c>
      <c r="J96" s="21" t="str">
        <f>IF(
  Prototype_input!$C$6 = "Federal or Tribal Government",
  IF(
    B96 &lt;&gt; "",
    IFERROR(
      INDEX(
        'Summary - Estimated Dollar Valu'!$C$2:$AW$4,
        MATCH(Prototype_input!$C$54, 'Summary - Estimated Dollar Valu'!$B$2:$B$4, 0),
        MATCH(B96, 'Summary - Estimated Dollar Valu'!$C$1:$AW$1, 0)
      ),
      ""
    ),
    ""
  ),
  ""
)</f>
        <v/>
      </c>
      <c r="K96" s="21" t="str">
        <f>IF(AND(Prototype_input!$C$56&lt;&gt;"",J96&lt;&gt;""),Prototype_input!$C$58,"")</f>
        <v/>
      </c>
      <c r="L96" s="21" t="str">
        <f>IF(AND(Prototype_input!$C$60&lt;&gt;"",J96&lt;&gt;""),Prototype_input!$C$62,"")</f>
        <v/>
      </c>
      <c r="M96" s="21" t="str">
        <f>IF(AND(Prototype_input!$C$64&lt;&gt;"",J96&lt;&gt;""),Prototype_input!$C$66,"")</f>
        <v/>
      </c>
      <c r="N96" s="21" t="str">
        <f>IF(AND(Prototype_input!$C$68&lt;&gt;"",J96&lt;&gt;""),Prototype_input!$C$70,"")</f>
        <v/>
      </c>
      <c r="O96" s="21" t="str">
        <f>IF(N96&lt;&gt;"",_xlfn.XLOOKUP(Prototype_input!$E$22,'ITC Offerings Mapping'!$C$1:$C$1000,'ITC Offerings Mapping'!$B$1:$B$1000),"")</f>
        <v/>
      </c>
      <c r="Q96" s="21" t="str">
        <f t="array" ref="Q96">IF(Prototype_input!$C$6="Federal or Tribal Government",IF(O96&lt;&gt;"", INDEX('Scope Scoring'!$C$2:$BX$50, MATCH(O96, 'Scope Scoring'!$B$2:$B$50, 0), MATCH(B96, 'Scope Scoring'!$C$1:$BX$1, 0)),""),"")</f>
        <v/>
      </c>
      <c r="R96" s="21" t="str">
        <f t="shared" si="26"/>
        <v/>
      </c>
      <c r="S96" s="21" t="str">
        <f t="shared" si="27"/>
        <v/>
      </c>
      <c r="T96" s="21" t="str">
        <f t="shared" si="28"/>
        <v/>
      </c>
      <c r="U96" s="21" t="str">
        <f t="shared" ca="1" si="29"/>
        <v/>
      </c>
      <c r="W96" s="21" t="str">
        <f t="array" ref="W96">IF(Prototype_input!$C$6="Federal or Tribal Government",IF(O96&lt;&gt;"", INDEX('Summary - Level of Assistance -'!$C$2:$AV$7, MATCH(Prototype_input!$C$34, 'Summary - Level of Assistance -'!$B$2:$B$7, 0), MATCH(B96, 'Summary - Level of Assistance -'!$C$1:$AV$1, 0)),""),"")</f>
        <v/>
      </c>
      <c r="X96" s="21" t="str">
        <f t="shared" si="30"/>
        <v/>
      </c>
      <c r="Y96" s="21" t="str">
        <f t="shared" si="31"/>
        <v/>
      </c>
      <c r="AA96" s="21" t="str">
        <f t="array" ref="AA96">IF(Prototype_input!$C$6="Federal or Tribal Government",IF(O96&lt;&gt;"", INDEX('Summary - Objective - Tradeoff'!$C$2:$AV$4, MATCH(Prototype_input!$C$38, 'Summary - Objective - Tradeoff'!$B$2:$B$4, 0), MATCH(B96, 'Summary - Objective - Tradeoff'!$C$1:$AV$1, 0)),""),"")</f>
        <v/>
      </c>
      <c r="AB96" s="21" t="str">
        <f t="shared" si="32"/>
        <v/>
      </c>
      <c r="AC96" s="21" t="str">
        <f t="shared" si="33"/>
        <v/>
      </c>
      <c r="AE96" s="21" t="str">
        <f t="array" ref="AE96">IF(Prototype_input!$C$6="Federal or Tribal Government",IF(O96&lt;&gt;"", INDEX('Summary- PoP - Tradeoff'!$C$2:$AV$5, MATCH(Prototype_input!$C$46, 'Summary- PoP - Tradeoff'!$B$2:$B$5, 0), MATCH(B96, 'Summary- PoP - Tradeoff'!$C$1:$AV$1, 0)),""),"")</f>
        <v/>
      </c>
      <c r="AF96" s="21" t="str">
        <f t="shared" si="34"/>
        <v/>
      </c>
      <c r="AG96" s="21" t="str">
        <f t="shared" si="35"/>
        <v/>
      </c>
      <c r="AI96" s="21" t="str">
        <f t="array" ref="AI96">IF(Prototype_input!$C$6="Federal or Tribal Government",IF(O96&lt;&gt;"", INDEX('Summary - EDV - Tradeoff'!$C$2:$AV$4, MATCH(Prototype_input!$C$54, 'Summary - EDV - Tradeoff'!$B$2:$B$4, 0), MATCH(B96, 'Summary - EDV - Tradeoff'!$C$1:$AV$1, 0)),""),"")</f>
        <v/>
      </c>
      <c r="AJ96" s="21" t="str">
        <f t="shared" si="36"/>
        <v/>
      </c>
      <c r="AK96" s="21" t="str">
        <f t="shared" si="37"/>
        <v/>
      </c>
      <c r="AL96" s="21" t="str">
        <f t="shared" ca="1" si="38"/>
        <v/>
      </c>
    </row>
    <row r="97" spans="2:38" ht="12.75" x14ac:dyDescent="0.2">
      <c r="B97" s="21" t="str">
        <f ca="1">IFERROR(__xludf.DUMMYFUNCTION("IFNA(
  IF(
    Prototype_input!C101 = ""Federal or Tribal Government"",
    IF(
      AND(
        Prototype_input!E115 &lt;&gt; """",
        Prototype_input!D115 &lt;&gt; """",
        Prototype_input!D115 &lt;&gt; ""Please input"",
        Prototype_input!E115 &lt;&gt; ""Ple"&amp;"ase input""
      ),
      TRANSPOSE(
        FILTER(
          'ITC Offerings Mapping'!$D$1:$BY$1,
          (INDEX('ITC Offerings Mapping'!$D$2:$BY$1000, MATCH(Prototype_input!E114, 'ITC Offerings Mapping'!$C$2:$C$1000, 0), 0) = IF(A97 &gt;= 8, ""X"", ""X"&amp;""")) +
          (IF(A97 &lt; 8, INDEX('ITC Offerings Mapping'!$D$2:$BY$1000, MATCH(Prototype_input!E114, 'ITC Offerings Mapping'!$C$2:$C$1000, 0), 0) = ""S"", FALSE)) *
          NOT(
            ISNUMBER(SEARCH(
              ""state and local|networx|loca"&amp;"l service acquisitions (LSA)|WITS 3"",
              'ITC Offerings Mapping'!$D$1:$BY$1
            ))
          )
        )
      ),
      """"
    ),
    """"
  ),
  ""Assisted Acquisition Services (AAS)""
)
"),"")</f>
        <v/>
      </c>
      <c r="C97" s="21" t="str">
        <f ca="1">IFERROR(__xludf.DUMMYFUNCTION("IFNA(
  IF(
    Prototype_input!C101 = ""State or Local Government"",
    IF(
      AND(
        Prototype_input!E115 &lt;&gt; """",
        Prototype_input!D115 &lt;&gt; """",
        Prototype_input!D115 &lt;&gt; ""Please input"",
        Prototype_input!E115 &lt;&gt; ""Please"&amp;" input""
      ),
      TRANSPOSE(
        FILTER(
          'ITC Offerings Mapping'!$D$1:$BY$1,
          (
            IF(
              A97 &gt;= 8,
              INDEX('ITC Offerings Mapping'!$D$2:$BY$1000, MATCH(Prototype_input!E114, 'ITC Offerings Mapp"&amp;"ing'!$C$2:$C$1000, 0), 0) = ""X"",
              (INDEX('ITC Offerings Mapping'!$D$2:$BY$1000, MATCH(Prototype_input!E114, 'ITC Offerings Mapping'!$C$2:$C$1000, 0), 0) = ""X"") +
              (INDEX('ITC Offerings Mapping'!$D$2:$BY$1000, MATCH(Prototype_"&amp;"input!E114,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7" s="21" t="str">
        <f>IF(
  Prototype_input!$C$6 = "State or Local Government",
  IF(
    C97 &lt;&gt; "",
    IFERROR(
      INDEX(
        'Summary - Acquisition Need'!$C$2:$AD$4,
        MATCH(Prototype_input!$C$30, 'Summary - Acquisition Need'!$B$2:$B$4, 0),
        MATCH(C97, 'Summary - Acquisition Need'!$C$1:$AD$1, 0)
      ),
      ""
    ),
    ""
  ),
  IF(
    Prototype_input!$C$6 = "Federal or Tribal Government",
    IF(
      B97 &lt;&gt; "",
      IFERROR(
        INDEX(
          'Summary - Place of Performance'!$C$2:$AW$14,
          MATCH(Prototype_input!$C$30, 'Summary - Place of Performance'!$B$2:$B$14, 0),
          MATCH(B97, 'Summary - Place of Performance'!$C$1:$AW$1, 0)
        ),
        ""
      ),
      ""
    ),
    ""
  )
)</f>
        <v/>
      </c>
      <c r="E97" s="21" t="str">
        <f>IF(
  Prototype_input!$C$6 = "State or Local Government",
  IF(
    C97 &lt;&gt; "",
    IFERROR(
      INDEX(
        'Summary - Contract Type'!$C$2:$BX$6,
        MATCH(Prototype_input!$C$34, 'Summary - Contract Type'!$B$2:$B$6, 0),
        MATCH(C97, 'Summary - Contract Type'!$C$1:$BX$1, 0)
      ),
      ""
    ),
    ""
  ),
  IF(
    Prototype_input!$C$6 = "Federal or Tribal Government",
    IF(
      B97 &lt;&gt; "",
      IFERROR(
        INDEX(
          'Summary - Level of Assistance'!$C$2:$AW$7,
          MATCH(Prototype_input!$C$34, 'Summary - Level of Assistance'!$B$2:$B$7, 0),
          MATCH(B97, 'Summary - Level of Assistance'!$C$1:$AW$1, 0)
        ),
        ""
      ),
      ""
    ),
    ""
  )
)</f>
        <v/>
      </c>
      <c r="F97" s="21" t="str">
        <f>IF(
  Prototype_input!$C$6 = "State or Local Government",
  IF(
    C97 &lt;&gt; "",
    IFERROR(
      INDEX(
        'Summary - Socioeconomic'!$C$2:$BX$11,
        MATCH(Prototype_input!$C$38, 'Summary - Socioeconomic'!$B$2:$B$11, 0),
        MATCH(C97, 'Summary - Socioeconomic'!$C$1:$BX$1, 0)
      ),
      ""
    ),
    ""
  ),
  IF(
    Prototype_input!$C$6 = "Federal or Tribal Government",
    IF(
      B97 &lt;&gt; "",
      IFERROR(
        INDEX(
          'Summary - Objective'!$C$2:$AX$4,
          MATCH(Prototype_input!$C$38, 'Summary - Objective'!$B$2:$B$4, 0),
          MATCH(B97, 'Summary - Objective'!$C$1:$AX$1, 0)
        ),
        ""
      ),
      ""
    ),
    ""
  )
)</f>
        <v/>
      </c>
      <c r="G97" s="21" t="str">
        <f>IF(
  Prototype_input!$C$6 = "Federal or Tribal Government",
  IF(
    B97 &lt;&gt; "",
    IFERROR(
      INDEX(
        'Summary - Contract Type'!$C$2:$BX$6,
        MATCH(Prototype_input!$C$42, 'Summary - Contract Type'!$B$2:$B$6, 0),
        MATCH(B97, 'Summary - Contract Type'!$C$1:$BX$1, 0)
      ),
      ""
    ),
    ""
  ),
  ""
)</f>
        <v/>
      </c>
      <c r="H97" s="21" t="str">
        <f>IF(
  Prototype_input!$C$6 = "Federal or Tribal Government",
  IF(
    B97 &lt;&gt; "",
    IFERROR(
      INDEX(
        'Summary - Period of Performance'!$C$2:$AW$5,
        MATCH(Prototype_input!$C$46, 'Summary - Period of Performance'!$B$2:$B$5, 0),
        MATCH(B97, 'Summary - Period of Performance'!$C$1:$AW$1, 0)
      ),
      ""
    ),
    ""
  ),
  ""
)</f>
        <v/>
      </c>
      <c r="I97" s="21" t="str">
        <f>IF(
  Prototype_input!$C$6 = "Federal or Tribal Government",
  IF(
    B97 &lt;&gt; "",
    IFERROR(
      INDEX(
        'Summary - Socioeconomic'!$C$2:$BX$11,
        MATCH(Prototype_input!$C$50, 'Summary - Socioeconomic'!$B$2:$B$11, 0),
        MATCH(B97, 'Summary - Socioeconomic'!$C$1:$BX$1, 0)
      ),
      ""
    ),
    ""
  ),
  ""
)</f>
        <v/>
      </c>
      <c r="J97" s="21" t="str">
        <f>IF(
  Prototype_input!$C$6 = "Federal or Tribal Government",
  IF(
    B97 &lt;&gt; "",
    IFERROR(
      INDEX(
        'Summary - Estimated Dollar Valu'!$C$2:$AW$4,
        MATCH(Prototype_input!$C$54, 'Summary - Estimated Dollar Valu'!$B$2:$B$4, 0),
        MATCH(B97, 'Summary - Estimated Dollar Valu'!$C$1:$AW$1, 0)
      ),
      ""
    ),
    ""
  ),
  ""
)</f>
        <v/>
      </c>
      <c r="K97" s="21" t="str">
        <f>IF(AND(Prototype_input!$C$56&lt;&gt;"",J97&lt;&gt;""),Prototype_input!$C$58,"")</f>
        <v/>
      </c>
      <c r="L97" s="21" t="str">
        <f>IF(AND(Prototype_input!$C$60&lt;&gt;"",J97&lt;&gt;""),Prototype_input!$C$62,"")</f>
        <v/>
      </c>
      <c r="M97" s="21" t="str">
        <f>IF(AND(Prototype_input!$C$64&lt;&gt;"",J97&lt;&gt;""),Prototype_input!$C$66,"")</f>
        <v/>
      </c>
      <c r="N97" s="21" t="str">
        <f>IF(AND(Prototype_input!$C$68&lt;&gt;"",J97&lt;&gt;""),Prototype_input!$C$70,"")</f>
        <v/>
      </c>
      <c r="O97" s="21" t="str">
        <f>IF(N97&lt;&gt;"",_xlfn.XLOOKUP(Prototype_input!$E$22,'ITC Offerings Mapping'!$C$1:$C$1000,'ITC Offerings Mapping'!$B$1:$B$1000),"")</f>
        <v/>
      </c>
      <c r="Q97" s="21" t="str">
        <f t="array" ref="Q97">IF(Prototype_input!$C$6="Federal or Tribal Government",IF(O97&lt;&gt;"", INDEX('Scope Scoring'!$C$2:$BX$50, MATCH(O97, 'Scope Scoring'!$B$2:$B$50, 0), MATCH(B97, 'Scope Scoring'!$C$1:$BX$1, 0)),""),"")</f>
        <v/>
      </c>
      <c r="R97" s="21" t="str">
        <f t="shared" si="26"/>
        <v/>
      </c>
      <c r="S97" s="21" t="str">
        <f t="shared" si="27"/>
        <v/>
      </c>
      <c r="T97" s="21" t="str">
        <f t="shared" si="28"/>
        <v/>
      </c>
      <c r="U97" s="21" t="str">
        <f t="shared" ca="1" si="29"/>
        <v/>
      </c>
      <c r="W97" s="21" t="str">
        <f t="array" ref="W97">IF(Prototype_input!$C$6="Federal or Tribal Government",IF(O97&lt;&gt;"", INDEX('Summary - Level of Assistance -'!$C$2:$AV$7, MATCH(Prototype_input!$C$34, 'Summary - Level of Assistance -'!$B$2:$B$7, 0), MATCH(B97, 'Summary - Level of Assistance -'!$C$1:$AV$1, 0)),""),"")</f>
        <v/>
      </c>
      <c r="X97" s="21" t="str">
        <f t="shared" si="30"/>
        <v/>
      </c>
      <c r="Y97" s="21" t="str">
        <f t="shared" si="31"/>
        <v/>
      </c>
      <c r="AA97" s="21" t="str">
        <f t="array" ref="AA97">IF(Prototype_input!$C$6="Federal or Tribal Government",IF(O97&lt;&gt;"", INDEX('Summary - Objective - Tradeoff'!$C$2:$AV$4, MATCH(Prototype_input!$C$38, 'Summary - Objective - Tradeoff'!$B$2:$B$4, 0), MATCH(B97, 'Summary - Objective - Tradeoff'!$C$1:$AV$1, 0)),""),"")</f>
        <v/>
      </c>
      <c r="AB97" s="21" t="str">
        <f t="shared" si="32"/>
        <v/>
      </c>
      <c r="AC97" s="21" t="str">
        <f t="shared" si="33"/>
        <v/>
      </c>
      <c r="AE97" s="21" t="str">
        <f t="array" ref="AE97">IF(Prototype_input!$C$6="Federal or Tribal Government",IF(O97&lt;&gt;"", INDEX('Summary- PoP - Tradeoff'!$C$2:$AV$5, MATCH(Prototype_input!$C$46, 'Summary- PoP - Tradeoff'!$B$2:$B$5, 0), MATCH(B97, 'Summary- PoP - Tradeoff'!$C$1:$AV$1, 0)),""),"")</f>
        <v/>
      </c>
      <c r="AF97" s="21" t="str">
        <f t="shared" si="34"/>
        <v/>
      </c>
      <c r="AG97" s="21" t="str">
        <f t="shared" si="35"/>
        <v/>
      </c>
      <c r="AI97" s="21" t="str">
        <f t="array" ref="AI97">IF(Prototype_input!$C$6="Federal or Tribal Government",IF(O97&lt;&gt;"", INDEX('Summary - EDV - Tradeoff'!$C$2:$AV$4, MATCH(Prototype_input!$C$54, 'Summary - EDV - Tradeoff'!$B$2:$B$4, 0), MATCH(B97, 'Summary - EDV - Tradeoff'!$C$1:$AV$1, 0)),""),"")</f>
        <v/>
      </c>
      <c r="AJ97" s="21" t="str">
        <f t="shared" si="36"/>
        <v/>
      </c>
      <c r="AK97" s="21" t="str">
        <f t="shared" si="37"/>
        <v/>
      </c>
      <c r="AL97" s="21" t="str">
        <f t="shared" ca="1" si="38"/>
        <v/>
      </c>
    </row>
    <row r="98" spans="2:38" ht="12.75" x14ac:dyDescent="0.2">
      <c r="B98" s="21" t="str">
        <f ca="1">IFERROR(__xludf.DUMMYFUNCTION("IFNA(
  IF(
    Prototype_input!C102 = ""Federal or Tribal Government"",
    IF(
      AND(
        Prototype_input!E116 &lt;&gt; """",
        Prototype_input!D116 &lt;&gt; """",
        Prototype_input!D116 &lt;&gt; ""Please input"",
        Prototype_input!E116 &lt;&gt; ""Ple"&amp;"ase input""
      ),
      TRANSPOSE(
        FILTER(
          'ITC Offerings Mapping'!$D$1:$BY$1,
          (INDEX('ITC Offerings Mapping'!$D$2:$BY$1000, MATCH(Prototype_input!E115, 'ITC Offerings Mapping'!$C$2:$C$1000, 0), 0) = IF(A98 &gt;= 8, ""X"", ""X"&amp;""")) +
          (IF(A98 &lt; 8, INDEX('ITC Offerings Mapping'!$D$2:$BY$1000, MATCH(Prototype_input!E115, 'ITC Offerings Mapping'!$C$2:$C$1000, 0), 0) = ""S"", FALSE)) *
          NOT(
            ISNUMBER(SEARCH(
              ""state and local|networx|loca"&amp;"l service acquisitions (LSA)|WITS 3"",
              'ITC Offerings Mapping'!$D$1:$BY$1
            ))
          )
        )
      ),
      """"
    ),
    """"
  ),
  ""Assisted Acquisition Services (AAS)""
)
"),"")</f>
        <v/>
      </c>
      <c r="C98" s="21" t="str">
        <f ca="1">IFERROR(__xludf.DUMMYFUNCTION("IFNA(
  IF(
    Prototype_input!C102 = ""State or Local Government"",
    IF(
      AND(
        Prototype_input!E116 &lt;&gt; """",
        Prototype_input!D116 &lt;&gt; """",
        Prototype_input!D116 &lt;&gt; ""Please input"",
        Prototype_input!E116 &lt;&gt; ""Please"&amp;" input""
      ),
      TRANSPOSE(
        FILTER(
          'ITC Offerings Mapping'!$D$1:$BY$1,
          (
            IF(
              A98 &gt;= 8,
              INDEX('ITC Offerings Mapping'!$D$2:$BY$1000, MATCH(Prototype_input!E115, 'ITC Offerings Mapp"&amp;"ing'!$C$2:$C$1000, 0), 0) = ""X"",
              (INDEX('ITC Offerings Mapping'!$D$2:$BY$1000, MATCH(Prototype_input!E115, 'ITC Offerings Mapping'!$C$2:$C$1000, 0), 0) = ""X"") +
              (INDEX('ITC Offerings Mapping'!$D$2:$BY$1000, MATCH(Prototype_"&amp;"input!E115,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8" s="21" t="str">
        <f>IF(
  Prototype_input!$C$6 = "State or Local Government",
  IF(
    C98 &lt;&gt; "",
    IFERROR(
      INDEX(
        'Summary - Acquisition Need'!$C$2:$AD$4,
        MATCH(Prototype_input!$C$30, 'Summary - Acquisition Need'!$B$2:$B$4, 0),
        MATCH(C98, 'Summary - Acquisition Need'!$C$1:$AD$1, 0)
      ),
      ""
    ),
    ""
  ),
  IF(
    Prototype_input!$C$6 = "Federal or Tribal Government",
    IF(
      B98 &lt;&gt; "",
      IFERROR(
        INDEX(
          'Summary - Place of Performance'!$C$2:$AW$14,
          MATCH(Prototype_input!$C$30, 'Summary - Place of Performance'!$B$2:$B$14, 0),
          MATCH(B98, 'Summary - Place of Performance'!$C$1:$AW$1, 0)
        ),
        ""
      ),
      ""
    ),
    ""
  )
)</f>
        <v/>
      </c>
      <c r="E98" s="21" t="str">
        <f>IF(
  Prototype_input!$C$6 = "State or Local Government",
  IF(
    C98 &lt;&gt; "",
    IFERROR(
      INDEX(
        'Summary - Contract Type'!$C$2:$BX$6,
        MATCH(Prototype_input!$C$34, 'Summary - Contract Type'!$B$2:$B$6, 0),
        MATCH(C98, 'Summary - Contract Type'!$C$1:$BX$1, 0)
      ),
      ""
    ),
    ""
  ),
  IF(
    Prototype_input!$C$6 = "Federal or Tribal Government",
    IF(
      B98 &lt;&gt; "",
      IFERROR(
        INDEX(
          'Summary - Level of Assistance'!$C$2:$AW$7,
          MATCH(Prototype_input!$C$34, 'Summary - Level of Assistance'!$B$2:$B$7, 0),
          MATCH(B98, 'Summary - Level of Assistance'!$C$1:$AW$1, 0)
        ),
        ""
      ),
      ""
    ),
    ""
  )
)</f>
        <v/>
      </c>
      <c r="F98" s="21" t="str">
        <f>IF(
  Prototype_input!$C$6 = "State or Local Government",
  IF(
    C98 &lt;&gt; "",
    IFERROR(
      INDEX(
        'Summary - Socioeconomic'!$C$2:$BX$11,
        MATCH(Prototype_input!$C$38, 'Summary - Socioeconomic'!$B$2:$B$11, 0),
        MATCH(C98, 'Summary - Socioeconomic'!$C$1:$BX$1, 0)
      ),
      ""
    ),
    ""
  ),
  IF(
    Prototype_input!$C$6 = "Federal or Tribal Government",
    IF(
      B98 &lt;&gt; "",
      IFERROR(
        INDEX(
          'Summary - Objective'!$C$2:$AX$4,
          MATCH(Prototype_input!$C$38, 'Summary - Objective'!$B$2:$B$4, 0),
          MATCH(B98, 'Summary - Objective'!$C$1:$AX$1, 0)
        ),
        ""
      ),
      ""
    ),
    ""
  )
)</f>
        <v/>
      </c>
      <c r="G98" s="21" t="str">
        <f>IF(
  Prototype_input!$C$6 = "Federal or Tribal Government",
  IF(
    B98 &lt;&gt; "",
    IFERROR(
      INDEX(
        'Summary - Contract Type'!$C$2:$BX$6,
        MATCH(Prototype_input!$C$42, 'Summary - Contract Type'!$B$2:$B$6, 0),
        MATCH(B98, 'Summary - Contract Type'!$C$1:$BX$1, 0)
      ),
      ""
    ),
    ""
  ),
  ""
)</f>
        <v/>
      </c>
      <c r="H98" s="21" t="str">
        <f>IF(
  Prototype_input!$C$6 = "Federal or Tribal Government",
  IF(
    B98 &lt;&gt; "",
    IFERROR(
      INDEX(
        'Summary - Period of Performance'!$C$2:$AW$5,
        MATCH(Prototype_input!$C$46, 'Summary - Period of Performance'!$B$2:$B$5, 0),
        MATCH(B98, 'Summary - Period of Performance'!$C$1:$AW$1, 0)
      ),
      ""
    ),
    ""
  ),
  ""
)</f>
        <v/>
      </c>
      <c r="I98" s="21" t="str">
        <f>IF(
  Prototype_input!$C$6 = "Federal or Tribal Government",
  IF(
    B98 &lt;&gt; "",
    IFERROR(
      INDEX(
        'Summary - Socioeconomic'!$C$2:$BX$11,
        MATCH(Prototype_input!$C$50, 'Summary - Socioeconomic'!$B$2:$B$11, 0),
        MATCH(B98, 'Summary - Socioeconomic'!$C$1:$BX$1, 0)
      ),
      ""
    ),
    ""
  ),
  ""
)</f>
        <v/>
      </c>
      <c r="J98" s="21" t="str">
        <f>IF(
  Prototype_input!$C$6 = "Federal or Tribal Government",
  IF(
    B98 &lt;&gt; "",
    IFERROR(
      INDEX(
        'Summary - Estimated Dollar Valu'!$C$2:$AW$4,
        MATCH(Prototype_input!$C$54, 'Summary - Estimated Dollar Valu'!$B$2:$B$4, 0),
        MATCH(B98, 'Summary - Estimated Dollar Valu'!$C$1:$AW$1, 0)
      ),
      ""
    ),
    ""
  ),
  ""
)</f>
        <v/>
      </c>
      <c r="K98" s="21" t="str">
        <f>IF(AND(Prototype_input!$C$56&lt;&gt;"",J98&lt;&gt;""),Prototype_input!$C$58,"")</f>
        <v/>
      </c>
      <c r="L98" s="21" t="str">
        <f>IF(AND(Prototype_input!$C$60&lt;&gt;"",J98&lt;&gt;""),Prototype_input!$C$62,"")</f>
        <v/>
      </c>
      <c r="M98" s="21" t="str">
        <f>IF(AND(Prototype_input!$C$64&lt;&gt;"",J98&lt;&gt;""),Prototype_input!$C$66,"")</f>
        <v/>
      </c>
      <c r="N98" s="21" t="str">
        <f>IF(AND(Prototype_input!$C$68&lt;&gt;"",J98&lt;&gt;""),Prototype_input!$C$70,"")</f>
        <v/>
      </c>
      <c r="O98" s="21" t="str">
        <f>IF(N98&lt;&gt;"",_xlfn.XLOOKUP(Prototype_input!$E$22,'ITC Offerings Mapping'!$C$1:$C$1000,'ITC Offerings Mapping'!$B$1:$B$1000),"")</f>
        <v/>
      </c>
      <c r="Q98" s="21" t="str">
        <f t="array" ref="Q98">IF(Prototype_input!$C$6="Federal or Tribal Government",IF(O98&lt;&gt;"", INDEX('Scope Scoring'!$C$2:$BX$50, MATCH(O98, 'Scope Scoring'!$B$2:$B$50, 0), MATCH(B98, 'Scope Scoring'!$C$1:$BX$1, 0)),""),"")</f>
        <v/>
      </c>
      <c r="R98" s="21" t="str">
        <f t="shared" si="26"/>
        <v/>
      </c>
      <c r="S98" s="21" t="str">
        <f t="shared" si="27"/>
        <v/>
      </c>
      <c r="T98" s="21" t="str">
        <f t="shared" si="28"/>
        <v/>
      </c>
      <c r="U98" s="21" t="str">
        <f t="shared" ca="1" si="29"/>
        <v/>
      </c>
      <c r="W98" s="21" t="str">
        <f t="array" ref="W98">IF(Prototype_input!$C$6="Federal or Tribal Government",IF(O98&lt;&gt;"", INDEX('Summary - Level of Assistance -'!$C$2:$AV$7, MATCH(Prototype_input!$C$34, 'Summary - Level of Assistance -'!$B$2:$B$7, 0), MATCH(B98, 'Summary - Level of Assistance -'!$C$1:$AV$1, 0)),""),"")</f>
        <v/>
      </c>
      <c r="X98" s="21" t="str">
        <f t="shared" si="30"/>
        <v/>
      </c>
      <c r="Y98" s="21" t="str">
        <f t="shared" si="31"/>
        <v/>
      </c>
      <c r="AA98" s="21" t="str">
        <f t="array" ref="AA98">IF(Prototype_input!$C$6="Federal or Tribal Government",IF(O98&lt;&gt;"", INDEX('Summary - Objective - Tradeoff'!$C$2:$AV$4, MATCH(Prototype_input!$C$38, 'Summary - Objective - Tradeoff'!$B$2:$B$4, 0), MATCH(B98, 'Summary - Objective - Tradeoff'!$C$1:$AV$1, 0)),""),"")</f>
        <v/>
      </c>
      <c r="AB98" s="21" t="str">
        <f t="shared" si="32"/>
        <v/>
      </c>
      <c r="AC98" s="21" t="str">
        <f t="shared" si="33"/>
        <v/>
      </c>
      <c r="AE98" s="21" t="str">
        <f t="array" ref="AE98">IF(Prototype_input!$C$6="Federal or Tribal Government",IF(O98&lt;&gt;"", INDEX('Summary- PoP - Tradeoff'!$C$2:$AV$5, MATCH(Prototype_input!$C$46, 'Summary- PoP - Tradeoff'!$B$2:$B$5, 0), MATCH(B98, 'Summary- PoP - Tradeoff'!$C$1:$AV$1, 0)),""),"")</f>
        <v/>
      </c>
      <c r="AF98" s="21" t="str">
        <f t="shared" si="34"/>
        <v/>
      </c>
      <c r="AG98" s="21" t="str">
        <f t="shared" si="35"/>
        <v/>
      </c>
      <c r="AI98" s="21" t="str">
        <f t="array" ref="AI98">IF(Prototype_input!$C$6="Federal or Tribal Government",IF(O98&lt;&gt;"", INDEX('Summary - EDV - Tradeoff'!$C$2:$AV$4, MATCH(Prototype_input!$C$54, 'Summary - EDV - Tradeoff'!$B$2:$B$4, 0), MATCH(B98, 'Summary - EDV - Tradeoff'!$C$1:$AV$1, 0)),""),"")</f>
        <v/>
      </c>
      <c r="AJ98" s="21" t="str">
        <f t="shared" si="36"/>
        <v/>
      </c>
      <c r="AK98" s="21" t="str">
        <f t="shared" si="37"/>
        <v/>
      </c>
      <c r="AL98" s="21" t="str">
        <f t="shared" ca="1" si="38"/>
        <v/>
      </c>
    </row>
    <row r="99" spans="2:38" ht="12.75" x14ac:dyDescent="0.2">
      <c r="B99" s="21" t="str">
        <f ca="1">IFERROR(__xludf.DUMMYFUNCTION("IFNA(
  IF(
    Prototype_input!C103 = ""Federal or Tribal Government"",
    IF(
      AND(
        Prototype_input!E117 &lt;&gt; """",
        Prototype_input!D117 &lt;&gt; """",
        Prototype_input!D117 &lt;&gt; ""Please input"",
        Prototype_input!E117 &lt;&gt; ""Ple"&amp;"ase input""
      ),
      TRANSPOSE(
        FILTER(
          'ITC Offerings Mapping'!$D$1:$BY$1,
          (INDEX('ITC Offerings Mapping'!$D$2:$BY$1000, MATCH(Prototype_input!E116, 'ITC Offerings Mapping'!$C$2:$C$1000, 0), 0) = IF(A99 &gt;= 8, ""X"", ""X"&amp;""")) +
          (IF(A99 &lt; 8, INDEX('ITC Offerings Mapping'!$D$2:$BY$1000, MATCH(Prototype_input!E116, 'ITC Offerings Mapping'!$C$2:$C$1000, 0), 0) = ""S"", FALSE)) *
          NOT(
            ISNUMBER(SEARCH(
              ""state and local|networx|loca"&amp;"l service acquisitions (LSA)|WITS 3"",
              'ITC Offerings Mapping'!$D$1:$BY$1
            ))
          )
        )
      ),
      """"
    ),
    """"
  ),
  ""Assisted Acquisition Services (AAS)""
)
"),"")</f>
        <v/>
      </c>
      <c r="C99" s="21" t="str">
        <f ca="1">IFERROR(__xludf.DUMMYFUNCTION("IFNA(
  IF(
    Prototype_input!C103 = ""State or Local Government"",
    IF(
      AND(
        Prototype_input!E117 &lt;&gt; """",
        Prototype_input!D117 &lt;&gt; """",
        Prototype_input!D117 &lt;&gt; ""Please input"",
        Prototype_input!E117 &lt;&gt; ""Please"&amp;" input""
      ),
      TRANSPOSE(
        FILTER(
          'ITC Offerings Mapping'!$D$1:$BY$1,
          (
            IF(
              A99 &gt;= 8,
              INDEX('ITC Offerings Mapping'!$D$2:$BY$1000, MATCH(Prototype_input!E116, 'ITC Offerings Mapp"&amp;"ing'!$C$2:$C$1000, 0), 0) = ""X"",
              (INDEX('ITC Offerings Mapping'!$D$2:$BY$1000, MATCH(Prototype_input!E116, 'ITC Offerings Mapping'!$C$2:$C$1000, 0), 0) = ""X"") +
              (INDEX('ITC Offerings Mapping'!$D$2:$BY$1000, MATCH(Prototype_"&amp;"input!E116,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99" s="21" t="str">
        <f>IF(
  Prototype_input!$C$6 = "State or Local Government",
  IF(
    C99 &lt;&gt; "",
    IFERROR(
      INDEX(
        'Summary - Acquisition Need'!$C$2:$AD$4,
        MATCH(Prototype_input!$C$30, 'Summary - Acquisition Need'!$B$2:$B$4, 0),
        MATCH(C99, 'Summary - Acquisition Need'!$C$1:$AD$1, 0)
      ),
      ""
    ),
    ""
  ),
  IF(
    Prototype_input!$C$6 = "Federal or Tribal Government",
    IF(
      B99 &lt;&gt; "",
      IFERROR(
        INDEX(
          'Summary - Place of Performance'!$C$2:$AW$14,
          MATCH(Prototype_input!$C$30, 'Summary - Place of Performance'!$B$2:$B$14, 0),
          MATCH(B99, 'Summary - Place of Performance'!$C$1:$AW$1, 0)
        ),
        ""
      ),
      ""
    ),
    ""
  )
)</f>
        <v/>
      </c>
      <c r="E99" s="21" t="str">
        <f>IF(
  Prototype_input!$C$6 = "State or Local Government",
  IF(
    C99 &lt;&gt; "",
    IFERROR(
      INDEX(
        'Summary - Contract Type'!$C$2:$BX$6,
        MATCH(Prototype_input!$C$34, 'Summary - Contract Type'!$B$2:$B$6, 0),
        MATCH(C99, 'Summary - Contract Type'!$C$1:$BX$1, 0)
      ),
      ""
    ),
    ""
  ),
  IF(
    Prototype_input!$C$6 = "Federal or Tribal Government",
    IF(
      B99 &lt;&gt; "",
      IFERROR(
        INDEX(
          'Summary - Level of Assistance'!$C$2:$AW$7,
          MATCH(Prototype_input!$C$34, 'Summary - Level of Assistance'!$B$2:$B$7, 0),
          MATCH(B99, 'Summary - Level of Assistance'!$C$1:$AW$1, 0)
        ),
        ""
      ),
      ""
    ),
    ""
  )
)</f>
        <v/>
      </c>
      <c r="F99" s="21" t="str">
        <f>IF(
  Prototype_input!$C$6 = "State or Local Government",
  IF(
    C99 &lt;&gt; "",
    IFERROR(
      INDEX(
        'Summary - Socioeconomic'!$C$2:$BX$11,
        MATCH(Prototype_input!$C$38, 'Summary - Socioeconomic'!$B$2:$B$11, 0),
        MATCH(C99, 'Summary - Socioeconomic'!$C$1:$BX$1, 0)
      ),
      ""
    ),
    ""
  ),
  IF(
    Prototype_input!$C$6 = "Federal or Tribal Government",
    IF(
      B99 &lt;&gt; "",
      IFERROR(
        INDEX(
          'Summary - Objective'!$C$2:$AX$4,
          MATCH(Prototype_input!$C$38, 'Summary - Objective'!$B$2:$B$4, 0),
          MATCH(B99, 'Summary - Objective'!$C$1:$AX$1, 0)
        ),
        ""
      ),
      ""
    ),
    ""
  )
)</f>
        <v/>
      </c>
      <c r="G99" s="21" t="str">
        <f>IF(
  Prototype_input!$C$6 = "Federal or Tribal Government",
  IF(
    B99 &lt;&gt; "",
    IFERROR(
      INDEX(
        'Summary - Contract Type'!$C$2:$BX$6,
        MATCH(Prototype_input!$C$42, 'Summary - Contract Type'!$B$2:$B$6, 0),
        MATCH(B99, 'Summary - Contract Type'!$C$1:$BX$1, 0)
      ),
      ""
    ),
    ""
  ),
  ""
)</f>
        <v/>
      </c>
      <c r="H99" s="21" t="str">
        <f>IF(
  Prototype_input!$C$6 = "Federal or Tribal Government",
  IF(
    B99 &lt;&gt; "",
    IFERROR(
      INDEX(
        'Summary - Period of Performance'!$C$2:$AW$5,
        MATCH(Prototype_input!$C$46, 'Summary - Period of Performance'!$B$2:$B$5, 0),
        MATCH(B99, 'Summary - Period of Performance'!$C$1:$AW$1, 0)
      ),
      ""
    ),
    ""
  ),
  ""
)</f>
        <v/>
      </c>
      <c r="I99" s="21" t="str">
        <f>IF(
  Prototype_input!$C$6 = "Federal or Tribal Government",
  IF(
    B99 &lt;&gt; "",
    IFERROR(
      INDEX(
        'Summary - Socioeconomic'!$C$2:$BX$11,
        MATCH(Prototype_input!$C$50, 'Summary - Socioeconomic'!$B$2:$B$11, 0),
        MATCH(B99, 'Summary - Socioeconomic'!$C$1:$BX$1, 0)
      ),
      ""
    ),
    ""
  ),
  ""
)</f>
        <v/>
      </c>
      <c r="J99" s="21" t="str">
        <f>IF(
  Prototype_input!$C$6 = "Federal or Tribal Government",
  IF(
    B99 &lt;&gt; "",
    IFERROR(
      INDEX(
        'Summary - Estimated Dollar Valu'!$C$2:$AW$4,
        MATCH(Prototype_input!$C$54, 'Summary - Estimated Dollar Valu'!$B$2:$B$4, 0),
        MATCH(B99, 'Summary - Estimated Dollar Valu'!$C$1:$AW$1, 0)
      ),
      ""
    ),
    ""
  ),
  ""
)</f>
        <v/>
      </c>
      <c r="K99" s="21" t="str">
        <f>IF(AND(Prototype_input!$C$56&lt;&gt;"",J99&lt;&gt;""),Prototype_input!$C$58,"")</f>
        <v/>
      </c>
      <c r="L99" s="21" t="str">
        <f>IF(AND(Prototype_input!$C$60&lt;&gt;"",J99&lt;&gt;""),Prototype_input!$C$62,"")</f>
        <v/>
      </c>
      <c r="M99" s="21" t="str">
        <f>IF(AND(Prototype_input!$C$64&lt;&gt;"",J99&lt;&gt;""),Prototype_input!$C$66,"")</f>
        <v/>
      </c>
      <c r="N99" s="21" t="str">
        <f>IF(AND(Prototype_input!$C$68&lt;&gt;"",J99&lt;&gt;""),Prototype_input!$C$70,"")</f>
        <v/>
      </c>
      <c r="O99" s="21" t="str">
        <f>IF(N99&lt;&gt;"",_xlfn.XLOOKUP(Prototype_input!$E$22,'ITC Offerings Mapping'!$C$1:$C$1000,'ITC Offerings Mapping'!$B$1:$B$1000),"")</f>
        <v/>
      </c>
      <c r="Q99" s="21" t="str">
        <f t="array" ref="Q99">IF(Prototype_input!$C$6="Federal or Tribal Government",IF(O99&lt;&gt;"", INDEX('Scope Scoring'!$C$2:$BX$50, MATCH(O99, 'Scope Scoring'!$B$2:$B$50, 0), MATCH(B99, 'Scope Scoring'!$C$1:$BX$1, 0)),""),"")</f>
        <v/>
      </c>
      <c r="R99" s="21" t="str">
        <f t="shared" si="26"/>
        <v/>
      </c>
      <c r="S99" s="21" t="str">
        <f t="shared" si="27"/>
        <v/>
      </c>
      <c r="T99" s="21" t="str">
        <f t="shared" si="28"/>
        <v/>
      </c>
      <c r="U99" s="21" t="str">
        <f t="shared" ca="1" si="29"/>
        <v/>
      </c>
      <c r="W99" s="21" t="str">
        <f t="array" ref="W99">IF(Prototype_input!$C$6="Federal or Tribal Government",IF(O99&lt;&gt;"", INDEX('Summary - Level of Assistance -'!$C$2:$AV$7, MATCH(Prototype_input!$C$34, 'Summary - Level of Assistance -'!$B$2:$B$7, 0), MATCH(B99, 'Summary - Level of Assistance -'!$C$1:$AV$1, 0)),""),"")</f>
        <v/>
      </c>
      <c r="X99" s="21" t="str">
        <f t="shared" si="30"/>
        <v/>
      </c>
      <c r="Y99" s="21" t="str">
        <f t="shared" si="31"/>
        <v/>
      </c>
      <c r="AA99" s="21" t="str">
        <f t="array" ref="AA99">IF(Prototype_input!$C$6="Federal or Tribal Government",IF(O99&lt;&gt;"", INDEX('Summary - Objective - Tradeoff'!$C$2:$AV$4, MATCH(Prototype_input!$C$38, 'Summary - Objective - Tradeoff'!$B$2:$B$4, 0), MATCH(B99, 'Summary - Objective - Tradeoff'!$C$1:$AV$1, 0)),""),"")</f>
        <v/>
      </c>
      <c r="AB99" s="21" t="str">
        <f t="shared" si="32"/>
        <v/>
      </c>
      <c r="AC99" s="21" t="str">
        <f t="shared" si="33"/>
        <v/>
      </c>
      <c r="AE99" s="21" t="str">
        <f t="array" ref="AE99">IF(Prototype_input!$C$6="Federal or Tribal Government",IF(O99&lt;&gt;"", INDEX('Summary- PoP - Tradeoff'!$C$2:$AV$5, MATCH(Prototype_input!$C$46, 'Summary- PoP - Tradeoff'!$B$2:$B$5, 0), MATCH(B99, 'Summary- PoP - Tradeoff'!$C$1:$AV$1, 0)),""),"")</f>
        <v/>
      </c>
      <c r="AF99" s="21" t="str">
        <f t="shared" si="34"/>
        <v/>
      </c>
      <c r="AG99" s="21" t="str">
        <f t="shared" si="35"/>
        <v/>
      </c>
      <c r="AI99" s="21" t="str">
        <f t="array" ref="AI99">IF(Prototype_input!$C$6="Federal or Tribal Government",IF(O99&lt;&gt;"", INDEX('Summary - EDV - Tradeoff'!$C$2:$AV$4, MATCH(Prototype_input!$C$54, 'Summary - EDV - Tradeoff'!$B$2:$B$4, 0), MATCH(B99, 'Summary - EDV - Tradeoff'!$C$1:$AV$1, 0)),""),"")</f>
        <v/>
      </c>
      <c r="AJ99" s="21" t="str">
        <f t="shared" si="36"/>
        <v/>
      </c>
      <c r="AK99" s="21" t="str">
        <f t="shared" si="37"/>
        <v/>
      </c>
      <c r="AL99" s="21" t="str">
        <f t="shared" ca="1" si="38"/>
        <v/>
      </c>
    </row>
    <row r="100" spans="2:38" ht="12.75" x14ac:dyDescent="0.2">
      <c r="B100" s="21" t="str">
        <f ca="1">IFERROR(__xludf.DUMMYFUNCTION("IFNA(
  IF(
    Prototype_input!C104 = ""Federal or Tribal Government"",
    IF(
      AND(
        Prototype_input!E118 &lt;&gt; """",
        Prototype_input!D118 &lt;&gt; """",
        Prototype_input!D118 &lt;&gt; ""Please input"",
        Prototype_input!E118 &lt;&gt; ""Ple"&amp;"ase input""
      ),
      TRANSPOSE(
        FILTER(
          'ITC Offerings Mapping'!$D$1:$BY$1,
          (INDEX('ITC Offerings Mapping'!$D$2:$BY$1000, MATCH(Prototype_input!E117, 'ITC Offerings Mapping'!$C$2:$C$1000, 0), 0) = IF(A100 &gt;= 8, ""X"", ""X"&amp;""")) +
          (IF(A100 &lt; 8, INDEX('ITC Offerings Mapping'!$D$2:$BY$1000, MATCH(Prototype_input!E117,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0" s="21" t="str">
        <f ca="1">IFERROR(__xludf.DUMMYFUNCTION("IFNA(
  IF(
    Prototype_input!C104 = ""State or Local Government"",
    IF(
      AND(
        Prototype_input!E118 &lt;&gt; """",
        Prototype_input!D118 &lt;&gt; """",
        Prototype_input!D118 &lt;&gt; ""Please input"",
        Prototype_input!E118 &lt;&gt; ""Please"&amp;" input""
      ),
      TRANSPOSE(
        FILTER(
          'ITC Offerings Mapping'!$D$1:$BY$1,
          (
            IF(
              A100 &gt;= 8,
              INDEX('ITC Offerings Mapping'!$D$2:$BY$1000, MATCH(Prototype_input!E117, 'ITC Offerings Map"&amp;"ping'!$C$2:$C$1000, 0), 0) = ""X"",
              (INDEX('ITC Offerings Mapping'!$D$2:$BY$1000, MATCH(Prototype_input!E117, 'ITC Offerings Mapping'!$C$2:$C$1000, 0), 0) = ""X"") +
              (INDEX('ITC Offerings Mapping'!$D$2:$BY$1000, MATCH(Prototype"&amp;"_input!E117,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0" s="21" t="str">
        <f>IF(
  Prototype_input!$C$6 = "State or Local Government",
  IF(
    C100 &lt;&gt; "",
    IFERROR(
      INDEX(
        'Summary - Acquisition Need'!$C$2:$AD$4,
        MATCH(Prototype_input!$C$30, 'Summary - Acquisition Need'!$B$2:$B$4, 0),
        MATCH(C100, 'Summary - Acquisition Need'!$C$1:$AD$1, 0)
      ),
      ""
    ),
    ""
  ),
  IF(
    Prototype_input!$C$6 = "Federal or Tribal Government",
    IF(
      B100 &lt;&gt; "",
      IFERROR(
        INDEX(
          'Summary - Place of Performance'!$C$2:$AW$14,
          MATCH(Prototype_input!$C$30, 'Summary - Place of Performance'!$B$2:$B$14, 0),
          MATCH(B100, 'Summary - Place of Performance'!$C$1:$AW$1, 0)
        ),
        ""
      ),
      ""
    ),
    ""
  )
)</f>
        <v/>
      </c>
      <c r="E100" s="21" t="str">
        <f>IF(
  Prototype_input!$C$6 = "State or Local Government",
  IF(
    C100 &lt;&gt; "",
    IFERROR(
      INDEX(
        'Summary - Contract Type'!$C$2:$BX$6,
        MATCH(Prototype_input!$C$34, 'Summary - Contract Type'!$B$2:$B$6, 0),
        MATCH(C100, 'Summary - Contract Type'!$C$1:$BX$1, 0)
      ),
      ""
    ),
    ""
  ),
  IF(
    Prototype_input!$C$6 = "Federal or Tribal Government",
    IF(
      B100 &lt;&gt; "",
      IFERROR(
        INDEX(
          'Summary - Level of Assistance'!$C$2:$AW$7,
          MATCH(Prototype_input!$C$34, 'Summary - Level of Assistance'!$B$2:$B$7, 0),
          MATCH(B100, 'Summary - Level of Assistance'!$C$1:$AW$1, 0)
        ),
        ""
      ),
      ""
    ),
    ""
  )
)</f>
        <v/>
      </c>
      <c r="F100" s="21" t="str">
        <f>IF(
  Prototype_input!$C$6 = "State or Local Government",
  IF(
    C100 &lt;&gt; "",
    IFERROR(
      INDEX(
        'Summary - Socioeconomic'!$C$2:$BX$11,
        MATCH(Prototype_input!$C$38, 'Summary - Socioeconomic'!$B$2:$B$11, 0),
        MATCH(C100, 'Summary - Socioeconomic'!$C$1:$BX$1, 0)
      ),
      ""
    ),
    ""
  ),
  IF(
    Prototype_input!$C$6 = "Federal or Tribal Government",
    IF(
      B100 &lt;&gt; "",
      IFERROR(
        INDEX(
          'Summary - Objective'!$C$2:$AX$4,
          MATCH(Prototype_input!$C$38, 'Summary - Objective'!$B$2:$B$4, 0),
          MATCH(B100, 'Summary - Objective'!$C$1:$AX$1, 0)
        ),
        ""
      ),
      ""
    ),
    ""
  )
)</f>
        <v/>
      </c>
      <c r="G100" s="21" t="str">
        <f>IF(
  Prototype_input!$C$6 = "Federal or Tribal Government",
  IF(
    B100 &lt;&gt; "",
    IFERROR(
      INDEX(
        'Summary - Contract Type'!$C$2:$BX$6,
        MATCH(Prototype_input!$C$42, 'Summary - Contract Type'!$B$2:$B$6, 0),
        MATCH(B100, 'Summary - Contract Type'!$C$1:$BX$1, 0)
      ),
      ""
    ),
    ""
  ),
  ""
)</f>
        <v/>
      </c>
      <c r="H100" s="21" t="str">
        <f>IF(
  Prototype_input!$C$6 = "Federal or Tribal Government",
  IF(
    B100 &lt;&gt; "",
    IFERROR(
      INDEX(
        'Summary - Period of Performance'!$C$2:$AW$5,
        MATCH(Prototype_input!$C$46, 'Summary - Period of Performance'!$B$2:$B$5, 0),
        MATCH(B100, 'Summary - Period of Performance'!$C$1:$AW$1, 0)
      ),
      ""
    ),
    ""
  ),
  ""
)</f>
        <v/>
      </c>
      <c r="I100" s="21" t="str">
        <f>IF(
  Prototype_input!$C$6 = "Federal or Tribal Government",
  IF(
    B100 &lt;&gt; "",
    IFERROR(
      INDEX(
        'Summary - Socioeconomic'!$C$2:$BX$11,
        MATCH(Prototype_input!$C$50, 'Summary - Socioeconomic'!$B$2:$B$11, 0),
        MATCH(B100, 'Summary - Socioeconomic'!$C$1:$BX$1, 0)
      ),
      ""
    ),
    ""
  ),
  ""
)</f>
        <v/>
      </c>
      <c r="J100" s="21" t="str">
        <f>IF(
  Prototype_input!$C$6 = "Federal or Tribal Government",
  IF(
    B100 &lt;&gt; "",
    IFERROR(
      INDEX(
        'Summary - Estimated Dollar Valu'!$C$2:$AW$4,
        MATCH(Prototype_input!$C$54, 'Summary - Estimated Dollar Valu'!$B$2:$B$4, 0),
        MATCH(B100, 'Summary - Estimated Dollar Valu'!$C$1:$AW$1, 0)
      ),
      ""
    ),
    ""
  ),
  ""
)</f>
        <v/>
      </c>
      <c r="K100" s="21" t="str">
        <f>IF(AND(Prototype_input!$C$56&lt;&gt;"",J100&lt;&gt;""),Prototype_input!$C$58,"")</f>
        <v/>
      </c>
      <c r="L100" s="21" t="str">
        <f>IF(AND(Prototype_input!$C$60&lt;&gt;"",J100&lt;&gt;""),Prototype_input!$C$62,"")</f>
        <v/>
      </c>
      <c r="M100" s="21" t="str">
        <f>IF(AND(Prototype_input!$C$64&lt;&gt;"",J100&lt;&gt;""),Prototype_input!$C$66,"")</f>
        <v/>
      </c>
      <c r="N100" s="21" t="str">
        <f>IF(AND(Prototype_input!$C$68&lt;&gt;"",J100&lt;&gt;""),Prototype_input!$C$70,"")</f>
        <v/>
      </c>
      <c r="O100" s="21" t="str">
        <f>IF(N100&lt;&gt;"",_xlfn.XLOOKUP(Prototype_input!$E$22,'ITC Offerings Mapping'!$C$1:$C$1000,'ITC Offerings Mapping'!$B$1:$B$1000),"")</f>
        <v/>
      </c>
      <c r="Q100" s="21" t="str">
        <f t="array" ref="Q100">IF(Prototype_input!$C$6="Federal or Tribal Government",IF(O100&lt;&gt;"", INDEX('Scope Scoring'!$C$2:$BX$50, MATCH(O100, 'Scope Scoring'!$B$2:$B$50, 0), MATCH(B100, 'Scope Scoring'!$C$1:$BX$1, 0)),""),"")</f>
        <v/>
      </c>
      <c r="R100" s="21" t="str">
        <f t="shared" si="26"/>
        <v/>
      </c>
      <c r="S100" s="21" t="str">
        <f t="shared" si="27"/>
        <v/>
      </c>
      <c r="T100" s="21" t="str">
        <f t="shared" si="28"/>
        <v/>
      </c>
      <c r="U100" s="21" t="str">
        <f t="shared" ca="1" si="29"/>
        <v/>
      </c>
      <c r="W100" s="21" t="str">
        <f t="array" ref="W100">IF(Prototype_input!$C$6="Federal or Tribal Government",IF(O100&lt;&gt;"", INDEX('Summary - Level of Assistance -'!$C$2:$AV$7, MATCH(Prototype_input!$C$34, 'Summary - Level of Assistance -'!$B$2:$B$7, 0), MATCH(B100, 'Summary - Level of Assistance -'!$C$1:$AV$1, 0)),""),"")</f>
        <v/>
      </c>
      <c r="X100" s="21" t="str">
        <f t="shared" si="30"/>
        <v/>
      </c>
      <c r="Y100" s="21" t="str">
        <f t="shared" si="31"/>
        <v/>
      </c>
      <c r="AA100" s="21" t="str">
        <f t="array" ref="AA100">IF(Prototype_input!$C$6="Federal or Tribal Government",IF(O100&lt;&gt;"", INDEX('Summary - Objective - Tradeoff'!$C$2:$AV$4, MATCH(Prototype_input!$C$38, 'Summary - Objective - Tradeoff'!$B$2:$B$4, 0), MATCH(B100, 'Summary - Objective - Tradeoff'!$C$1:$AV$1, 0)),""),"")</f>
        <v/>
      </c>
      <c r="AB100" s="21" t="str">
        <f t="shared" si="32"/>
        <v/>
      </c>
      <c r="AC100" s="21" t="str">
        <f t="shared" si="33"/>
        <v/>
      </c>
      <c r="AE100" s="21" t="str">
        <f t="array" ref="AE100">IF(Prototype_input!$C$6="Federal or Tribal Government",IF(O100&lt;&gt;"", INDEX('Summary- PoP - Tradeoff'!$C$2:$AV$5, MATCH(Prototype_input!$C$46, 'Summary- PoP - Tradeoff'!$B$2:$B$5, 0), MATCH(B100, 'Summary- PoP - Tradeoff'!$C$1:$AV$1, 0)),""),"")</f>
        <v/>
      </c>
      <c r="AF100" s="21" t="str">
        <f t="shared" si="34"/>
        <v/>
      </c>
      <c r="AG100" s="21" t="str">
        <f t="shared" si="35"/>
        <v/>
      </c>
      <c r="AI100" s="21" t="str">
        <f t="array" ref="AI100">IF(Prototype_input!$C$6="Federal or Tribal Government",IF(O100&lt;&gt;"", INDEX('Summary - EDV - Tradeoff'!$C$2:$AV$4, MATCH(Prototype_input!$C$54, 'Summary - EDV - Tradeoff'!$B$2:$B$4, 0), MATCH(B100, 'Summary - EDV - Tradeoff'!$C$1:$AV$1, 0)),""),"")</f>
        <v/>
      </c>
      <c r="AJ100" s="21" t="str">
        <f t="shared" si="36"/>
        <v/>
      </c>
      <c r="AK100" s="21" t="str">
        <f t="shared" si="37"/>
        <v/>
      </c>
      <c r="AL100" s="21" t="str">
        <f t="shared" ca="1" si="38"/>
        <v/>
      </c>
    </row>
    <row r="101" spans="2:38" ht="12.75" x14ac:dyDescent="0.2">
      <c r="B101" s="21" t="str">
        <f ca="1">IFERROR(__xludf.DUMMYFUNCTION("IFNA(
  IF(
    Prototype_input!C105 = ""Federal or Tribal Government"",
    IF(
      AND(
        Prototype_input!E119 &lt;&gt; """",
        Prototype_input!D119 &lt;&gt; """",
        Prototype_input!D119 &lt;&gt; ""Please input"",
        Prototype_input!E119 &lt;&gt; ""Ple"&amp;"ase input""
      ),
      TRANSPOSE(
        FILTER(
          'ITC Offerings Mapping'!$D$1:$BY$1,
          (INDEX('ITC Offerings Mapping'!$D$2:$BY$1000, MATCH(Prototype_input!E118, 'ITC Offerings Mapping'!$C$2:$C$1000, 0), 0) = IF(A101 &gt;= 8, ""X"", ""X"&amp;""")) +
          (IF(A101 &lt; 8, INDEX('ITC Offerings Mapping'!$D$2:$BY$1000, MATCH(Prototype_input!E118,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1" s="21" t="str">
        <f ca="1">IFERROR(__xludf.DUMMYFUNCTION("IFNA(
  IF(
    Prototype_input!C105 = ""State or Local Government"",
    IF(
      AND(
        Prototype_input!E119 &lt;&gt; """",
        Prototype_input!D119 &lt;&gt; """",
        Prototype_input!D119 &lt;&gt; ""Please input"",
        Prototype_input!E119 &lt;&gt; ""Please"&amp;" input""
      ),
      TRANSPOSE(
        FILTER(
          'ITC Offerings Mapping'!$D$1:$BY$1,
          (
            IF(
              A101 &gt;= 8,
              INDEX('ITC Offerings Mapping'!$D$2:$BY$1000, MATCH(Prototype_input!E118, 'ITC Offerings Map"&amp;"ping'!$C$2:$C$1000, 0), 0) = ""X"",
              (INDEX('ITC Offerings Mapping'!$D$2:$BY$1000, MATCH(Prototype_input!E118, 'ITC Offerings Mapping'!$C$2:$C$1000, 0), 0) = ""X"") +
              (INDEX('ITC Offerings Mapping'!$D$2:$BY$1000, MATCH(Prototype"&amp;"_input!E118,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1" s="21" t="str">
        <f>IF(
  Prototype_input!$C$6 = "State or Local Government",
  IF(
    C101 &lt;&gt; "",
    IFERROR(
      INDEX(
        'Summary - Acquisition Need'!$C$2:$AD$4,
        MATCH(Prototype_input!$C$30, 'Summary - Acquisition Need'!$B$2:$B$4, 0),
        MATCH(C101, 'Summary - Acquisition Need'!$C$1:$AD$1, 0)
      ),
      ""
    ),
    ""
  ),
  IF(
    Prototype_input!$C$6 = "Federal or Tribal Government",
    IF(
      B101 &lt;&gt; "",
      IFERROR(
        INDEX(
          'Summary - Place of Performance'!$C$2:$AW$14,
          MATCH(Prototype_input!$C$30, 'Summary - Place of Performance'!$B$2:$B$14, 0),
          MATCH(B101, 'Summary - Place of Performance'!$C$1:$AW$1, 0)
        ),
        ""
      ),
      ""
    ),
    ""
  )
)</f>
        <v/>
      </c>
      <c r="E101" s="21" t="str">
        <f>IF(
  Prototype_input!$C$6 = "State or Local Government",
  IF(
    C101 &lt;&gt; "",
    IFERROR(
      INDEX(
        'Summary - Contract Type'!$C$2:$BX$6,
        MATCH(Prototype_input!$C$34, 'Summary - Contract Type'!$B$2:$B$6, 0),
        MATCH(C101, 'Summary - Contract Type'!$C$1:$BX$1, 0)
      ),
      ""
    ),
    ""
  ),
  IF(
    Prototype_input!$C$6 = "Federal or Tribal Government",
    IF(
      B101 &lt;&gt; "",
      IFERROR(
        INDEX(
          'Summary - Level of Assistance'!$C$2:$AW$7,
          MATCH(Prototype_input!$C$34, 'Summary - Level of Assistance'!$B$2:$B$7, 0),
          MATCH(B101, 'Summary - Level of Assistance'!$C$1:$AW$1, 0)
        ),
        ""
      ),
      ""
    ),
    ""
  )
)</f>
        <v/>
      </c>
      <c r="F101" s="21" t="str">
        <f>IF(
  Prototype_input!$C$6 = "State or Local Government",
  IF(
    C101 &lt;&gt; "",
    IFERROR(
      INDEX(
        'Summary - Socioeconomic'!$C$2:$BX$11,
        MATCH(Prototype_input!$C$38, 'Summary - Socioeconomic'!$B$2:$B$11, 0),
        MATCH(C101, 'Summary - Socioeconomic'!$C$1:$BX$1, 0)
      ),
      ""
    ),
    ""
  ),
  IF(
    Prototype_input!$C$6 = "Federal or Tribal Government",
    IF(
      B101 &lt;&gt; "",
      IFERROR(
        INDEX(
          'Summary - Objective'!$C$2:$AX$4,
          MATCH(Prototype_input!$C$38, 'Summary - Objective'!$B$2:$B$4, 0),
          MATCH(B101, 'Summary - Objective'!$C$1:$AX$1, 0)
        ),
        ""
      ),
      ""
    ),
    ""
  )
)</f>
        <v/>
      </c>
      <c r="G101" s="21" t="str">
        <f>IF(
  Prototype_input!$C$6 = "Federal or Tribal Government",
  IF(
    B101 &lt;&gt; "",
    IFERROR(
      INDEX(
        'Summary - Contract Type'!$C$2:$BX$6,
        MATCH(Prototype_input!$C$42, 'Summary - Contract Type'!$B$2:$B$6, 0),
        MATCH(B101, 'Summary - Contract Type'!$C$1:$BX$1, 0)
      ),
      ""
    ),
    ""
  ),
  ""
)</f>
        <v/>
      </c>
      <c r="H101" s="21" t="str">
        <f>IF(
  Prototype_input!$C$6 = "Federal or Tribal Government",
  IF(
    B101 &lt;&gt; "",
    IFERROR(
      INDEX(
        'Summary - Period of Performance'!$C$2:$AW$5,
        MATCH(Prototype_input!$C$46, 'Summary - Period of Performance'!$B$2:$B$5, 0),
        MATCH(B101, 'Summary - Period of Performance'!$C$1:$AW$1, 0)
      ),
      ""
    ),
    ""
  ),
  ""
)</f>
        <v/>
      </c>
      <c r="I101" s="21" t="str">
        <f>IF(
  Prototype_input!$C$6 = "Federal or Tribal Government",
  IF(
    B101 &lt;&gt; "",
    IFERROR(
      INDEX(
        'Summary - Socioeconomic'!$C$2:$BX$11,
        MATCH(Prototype_input!$C$50, 'Summary - Socioeconomic'!$B$2:$B$11, 0),
        MATCH(B101, 'Summary - Socioeconomic'!$C$1:$BX$1, 0)
      ),
      ""
    ),
    ""
  ),
  ""
)</f>
        <v/>
      </c>
      <c r="J101" s="21" t="str">
        <f>IF(
  Prototype_input!$C$6 = "Federal or Tribal Government",
  IF(
    B101 &lt;&gt; "",
    IFERROR(
      INDEX(
        'Summary - Estimated Dollar Valu'!$C$2:$AW$4,
        MATCH(Prototype_input!$C$54, 'Summary - Estimated Dollar Valu'!$B$2:$B$4, 0),
        MATCH(B101, 'Summary - Estimated Dollar Valu'!$C$1:$AW$1, 0)
      ),
      ""
    ),
    ""
  ),
  ""
)</f>
        <v/>
      </c>
      <c r="K101" s="21" t="str">
        <f>IF(AND(Prototype_input!$C$56&lt;&gt;"",J101&lt;&gt;""),Prototype_input!$C$58,"")</f>
        <v/>
      </c>
      <c r="L101" s="21" t="str">
        <f>IF(AND(Prototype_input!$C$60&lt;&gt;"",J101&lt;&gt;""),Prototype_input!$C$62,"")</f>
        <v/>
      </c>
      <c r="M101" s="21" t="str">
        <f>IF(AND(Prototype_input!$C$64&lt;&gt;"",J101&lt;&gt;""),Prototype_input!$C$66,"")</f>
        <v/>
      </c>
      <c r="N101" s="21" t="str">
        <f>IF(AND(Prototype_input!$C$68&lt;&gt;"",J101&lt;&gt;""),Prototype_input!$C$70,"")</f>
        <v/>
      </c>
      <c r="O101" s="21" t="str">
        <f>IF(N101&lt;&gt;"",_xlfn.XLOOKUP(Prototype_input!$E$22,'ITC Offerings Mapping'!$C$1:$C$1000,'ITC Offerings Mapping'!$B$1:$B$1000),"")</f>
        <v/>
      </c>
      <c r="Q101" s="21" t="str">
        <f t="array" ref="Q101">IF(Prototype_input!$C$6="Federal or Tribal Government",IF(O101&lt;&gt;"", INDEX('Scope Scoring'!$C$2:$BX$50, MATCH(O101, 'Scope Scoring'!$B$2:$B$50, 0), MATCH(B101, 'Scope Scoring'!$C$1:$BX$1, 0)),""),"")</f>
        <v/>
      </c>
      <c r="R101" s="21" t="str">
        <f t="shared" si="26"/>
        <v/>
      </c>
      <c r="S101" s="21" t="str">
        <f t="shared" si="27"/>
        <v/>
      </c>
      <c r="T101" s="21" t="str">
        <f t="shared" si="28"/>
        <v/>
      </c>
      <c r="U101" s="21" t="str">
        <f t="shared" ca="1" si="29"/>
        <v/>
      </c>
      <c r="W101" s="21" t="str">
        <f t="array" ref="W101">IF(Prototype_input!$C$6="Federal or Tribal Government",IF(O101&lt;&gt;"", INDEX('Summary - Level of Assistance -'!$C$2:$AV$7, MATCH(Prototype_input!$C$34, 'Summary - Level of Assistance -'!$B$2:$B$7, 0), MATCH(B101, 'Summary - Level of Assistance -'!$C$1:$AV$1, 0)),""),"")</f>
        <v/>
      </c>
      <c r="X101" s="21" t="str">
        <f t="shared" si="30"/>
        <v/>
      </c>
      <c r="Y101" s="21" t="str">
        <f t="shared" si="31"/>
        <v/>
      </c>
      <c r="AA101" s="21" t="str">
        <f t="array" ref="AA101">IF(Prototype_input!$C$6="Federal or Tribal Government",IF(O101&lt;&gt;"", INDEX('Summary - Objective - Tradeoff'!$C$2:$AV$4, MATCH(Prototype_input!$C$38, 'Summary - Objective - Tradeoff'!$B$2:$B$4, 0), MATCH(B101, 'Summary - Objective - Tradeoff'!$C$1:$AV$1, 0)),""),"")</f>
        <v/>
      </c>
      <c r="AB101" s="21" t="str">
        <f t="shared" si="32"/>
        <v/>
      </c>
      <c r="AC101" s="21" t="str">
        <f t="shared" si="33"/>
        <v/>
      </c>
      <c r="AE101" s="21" t="str">
        <f t="array" ref="AE101">IF(Prototype_input!$C$6="Federal or Tribal Government",IF(O101&lt;&gt;"", INDEX('Summary- PoP - Tradeoff'!$C$2:$AV$5, MATCH(Prototype_input!$C$46, 'Summary- PoP - Tradeoff'!$B$2:$B$5, 0), MATCH(B101, 'Summary- PoP - Tradeoff'!$C$1:$AV$1, 0)),""),"")</f>
        <v/>
      </c>
      <c r="AF101" s="21" t="str">
        <f t="shared" si="34"/>
        <v/>
      </c>
      <c r="AG101" s="21" t="str">
        <f t="shared" si="35"/>
        <v/>
      </c>
      <c r="AI101" s="21" t="str">
        <f t="array" ref="AI101">IF(Prototype_input!$C$6="Federal or Tribal Government",IF(O101&lt;&gt;"", INDEX('Summary - EDV - Tradeoff'!$C$2:$AV$4, MATCH(Prototype_input!$C$54, 'Summary - EDV - Tradeoff'!$B$2:$B$4, 0), MATCH(B101, 'Summary - EDV - Tradeoff'!$C$1:$AV$1, 0)),""),"")</f>
        <v/>
      </c>
      <c r="AJ101" s="21" t="str">
        <f t="shared" si="36"/>
        <v/>
      </c>
      <c r="AK101" s="21" t="str">
        <f t="shared" si="37"/>
        <v/>
      </c>
      <c r="AL101" s="21" t="str">
        <f t="shared" ca="1" si="38"/>
        <v/>
      </c>
    </row>
    <row r="102" spans="2:38" ht="12.75" x14ac:dyDescent="0.2">
      <c r="B102" s="21" t="str">
        <f ca="1">IFERROR(__xludf.DUMMYFUNCTION("IFNA(
  IF(
    Prototype_input!C106 = ""Federal or Tribal Government"",
    IF(
      AND(
        Prototype_input!E120 &lt;&gt; """",
        Prototype_input!D120 &lt;&gt; """",
        Prototype_input!D120 &lt;&gt; ""Please input"",
        Prototype_input!E120 &lt;&gt; ""Ple"&amp;"ase input""
      ),
      TRANSPOSE(
        FILTER(
          'ITC Offerings Mapping'!$D$1:$BY$1,
          (INDEX('ITC Offerings Mapping'!$D$2:$BY$1000, MATCH(Prototype_input!E119, 'ITC Offerings Mapping'!$C$2:$C$1000, 0), 0) = IF(A102 &gt;= 8, ""X"", ""X"&amp;""")) +
          (IF(A102 &lt; 8, INDEX('ITC Offerings Mapping'!$D$2:$BY$1000, MATCH(Prototype_input!E119,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2" s="21" t="str">
        <f ca="1">IFERROR(__xludf.DUMMYFUNCTION("IFNA(
  IF(
    Prototype_input!C106 = ""State or Local Government"",
    IF(
      AND(
        Prototype_input!E120 &lt;&gt; """",
        Prototype_input!D120 &lt;&gt; """",
        Prototype_input!D120 &lt;&gt; ""Please input"",
        Prototype_input!E120 &lt;&gt; ""Please"&amp;" input""
      ),
      TRANSPOSE(
        FILTER(
          'ITC Offerings Mapping'!$D$1:$BY$1,
          (
            IF(
              A102 &gt;= 8,
              INDEX('ITC Offerings Mapping'!$D$2:$BY$1000, MATCH(Prototype_input!E119, 'ITC Offerings Map"&amp;"ping'!$C$2:$C$1000, 0), 0) = ""X"",
              (INDEX('ITC Offerings Mapping'!$D$2:$BY$1000, MATCH(Prototype_input!E119, 'ITC Offerings Mapping'!$C$2:$C$1000, 0), 0) = ""X"") +
              (INDEX('ITC Offerings Mapping'!$D$2:$BY$1000, MATCH(Prototype"&amp;"_input!E119,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2" s="21" t="str">
        <f>IF(
  Prototype_input!$C$6 = "State or Local Government",
  IF(
    C102 &lt;&gt; "",
    IFERROR(
      INDEX(
        'Summary - Acquisition Need'!$C$2:$AD$4,
        MATCH(Prototype_input!$C$30, 'Summary - Acquisition Need'!$B$2:$B$4, 0),
        MATCH(C102, 'Summary - Acquisition Need'!$C$1:$AD$1, 0)
      ),
      ""
    ),
    ""
  ),
  IF(
    Prototype_input!$C$6 = "Federal or Tribal Government",
    IF(
      B102 &lt;&gt; "",
      IFERROR(
        INDEX(
          'Summary - Place of Performance'!$C$2:$AW$14,
          MATCH(Prototype_input!$C$30, 'Summary - Place of Performance'!$B$2:$B$14, 0),
          MATCH(B102, 'Summary - Place of Performance'!$C$1:$AW$1, 0)
        ),
        ""
      ),
      ""
    ),
    ""
  )
)</f>
        <v/>
      </c>
      <c r="E102" s="21" t="str">
        <f>IF(
  Prototype_input!$C$6 = "State or Local Government",
  IF(
    C102 &lt;&gt; "",
    IFERROR(
      INDEX(
        'Summary - Contract Type'!$C$2:$BX$6,
        MATCH(Prototype_input!$C$34, 'Summary - Contract Type'!$B$2:$B$6, 0),
        MATCH(C102, 'Summary - Contract Type'!$C$1:$BX$1, 0)
      ),
      ""
    ),
    ""
  ),
  IF(
    Prototype_input!$C$6 = "Federal or Tribal Government",
    IF(
      B102 &lt;&gt; "",
      IFERROR(
        INDEX(
          'Summary - Level of Assistance'!$C$2:$AW$7,
          MATCH(Prototype_input!$C$34, 'Summary - Level of Assistance'!$B$2:$B$7, 0),
          MATCH(B102, 'Summary - Level of Assistance'!$C$1:$AW$1, 0)
        ),
        ""
      ),
      ""
    ),
    ""
  )
)</f>
        <v/>
      </c>
      <c r="F102" s="21" t="str">
        <f>IF(
  Prototype_input!$C$6 = "State or Local Government",
  IF(
    C102 &lt;&gt; "",
    IFERROR(
      INDEX(
        'Summary - Socioeconomic'!$C$2:$BX$11,
        MATCH(Prototype_input!$C$38, 'Summary - Socioeconomic'!$B$2:$B$11, 0),
        MATCH(C102, 'Summary - Socioeconomic'!$C$1:$BX$1, 0)
      ),
      ""
    ),
    ""
  ),
  IF(
    Prototype_input!$C$6 = "Federal or Tribal Government",
    IF(
      B102 &lt;&gt; "",
      IFERROR(
        INDEX(
          'Summary - Objective'!$C$2:$AX$4,
          MATCH(Prototype_input!$C$38, 'Summary - Objective'!$B$2:$B$4, 0),
          MATCH(B102, 'Summary - Objective'!$C$1:$AX$1, 0)
        ),
        ""
      ),
      ""
    ),
    ""
  )
)</f>
        <v/>
      </c>
      <c r="G102" s="21" t="str">
        <f>IF(
  Prototype_input!$C$6 = "Federal or Tribal Government",
  IF(
    B102 &lt;&gt; "",
    IFERROR(
      INDEX(
        'Summary - Contract Type'!$C$2:$BX$6,
        MATCH(Prototype_input!$C$42, 'Summary - Contract Type'!$B$2:$B$6, 0),
        MATCH(B102, 'Summary - Contract Type'!$C$1:$BX$1, 0)
      ),
      ""
    ),
    ""
  ),
  ""
)</f>
        <v/>
      </c>
      <c r="H102" s="21" t="str">
        <f>IF(
  Prototype_input!$C$6 = "Federal or Tribal Government",
  IF(
    B102 &lt;&gt; "",
    IFERROR(
      INDEX(
        'Summary - Period of Performance'!$C$2:$AW$5,
        MATCH(Prototype_input!$C$46, 'Summary - Period of Performance'!$B$2:$B$5, 0),
        MATCH(B102, 'Summary - Period of Performance'!$C$1:$AW$1, 0)
      ),
      ""
    ),
    ""
  ),
  ""
)</f>
        <v/>
      </c>
      <c r="I102" s="21" t="str">
        <f>IF(
  Prototype_input!$C$6 = "Federal or Tribal Government",
  IF(
    B102 &lt;&gt; "",
    IFERROR(
      INDEX(
        'Summary - Socioeconomic'!$C$2:$BX$11,
        MATCH(Prototype_input!$C$50, 'Summary - Socioeconomic'!$B$2:$B$11, 0),
        MATCH(B102, 'Summary - Socioeconomic'!$C$1:$BX$1, 0)
      ),
      ""
    ),
    ""
  ),
  ""
)</f>
        <v/>
      </c>
      <c r="J102" s="21" t="str">
        <f>IF(
  Prototype_input!$C$6 = "Federal or Tribal Government",
  IF(
    B102 &lt;&gt; "",
    IFERROR(
      INDEX(
        'Summary - Estimated Dollar Valu'!$C$2:$AW$4,
        MATCH(Prototype_input!$C$54, 'Summary - Estimated Dollar Valu'!$B$2:$B$4, 0),
        MATCH(B102, 'Summary - Estimated Dollar Valu'!$C$1:$AW$1, 0)
      ),
      ""
    ),
    ""
  ),
  ""
)</f>
        <v/>
      </c>
      <c r="K102" s="21" t="str">
        <f>IF(AND(Prototype_input!$C$56&lt;&gt;"",J102&lt;&gt;""),Prototype_input!$C$58,"")</f>
        <v/>
      </c>
      <c r="L102" s="21" t="str">
        <f>IF(AND(Prototype_input!$C$60&lt;&gt;"",J102&lt;&gt;""),Prototype_input!$C$62,"")</f>
        <v/>
      </c>
      <c r="M102" s="21" t="str">
        <f>IF(AND(Prototype_input!$C$64&lt;&gt;"",J102&lt;&gt;""),Prototype_input!$C$66,"")</f>
        <v/>
      </c>
      <c r="N102" s="21" t="str">
        <f>IF(AND(Prototype_input!$C$68&lt;&gt;"",J102&lt;&gt;""),Prototype_input!$C$70,"")</f>
        <v/>
      </c>
      <c r="O102" s="21" t="str">
        <f>IF(N102&lt;&gt;"",_xlfn.XLOOKUP(Prototype_input!$E$22,'ITC Offerings Mapping'!$C$1:$C$1000,'ITC Offerings Mapping'!$B$1:$B$1000),"")</f>
        <v/>
      </c>
      <c r="Q102" s="21" t="str">
        <f t="array" ref="Q102">IF(Prototype_input!$C$6="Federal or Tribal Government",IF(O102&lt;&gt;"", INDEX('Scope Scoring'!$C$2:$BX$50, MATCH(O102, 'Scope Scoring'!$B$2:$B$50, 0), MATCH(B102, 'Scope Scoring'!$C$1:$BX$1, 0)),""),"")</f>
        <v/>
      </c>
      <c r="R102" s="21" t="str">
        <f t="shared" si="26"/>
        <v/>
      </c>
      <c r="S102" s="21" t="str">
        <f t="shared" si="27"/>
        <v/>
      </c>
      <c r="T102" s="21" t="str">
        <f t="shared" si="28"/>
        <v/>
      </c>
      <c r="U102" s="21" t="str">
        <f t="shared" ca="1" si="29"/>
        <v/>
      </c>
      <c r="W102" s="21" t="str">
        <f t="array" ref="W102">IF(Prototype_input!$C$6="Federal or Tribal Government",IF(O102&lt;&gt;"", INDEX('Summary - Level of Assistance -'!$C$2:$AV$7, MATCH(Prototype_input!$C$34, 'Summary - Level of Assistance -'!$B$2:$B$7, 0), MATCH(B102, 'Summary - Level of Assistance -'!$C$1:$AV$1, 0)),""),"")</f>
        <v/>
      </c>
      <c r="X102" s="21" t="str">
        <f t="shared" si="30"/>
        <v/>
      </c>
      <c r="Y102" s="21" t="str">
        <f t="shared" si="31"/>
        <v/>
      </c>
      <c r="AA102" s="21" t="str">
        <f t="array" ref="AA102">IF(Prototype_input!$C$6="Federal or Tribal Government",IF(O102&lt;&gt;"", INDEX('Summary - Objective - Tradeoff'!$C$2:$AV$4, MATCH(Prototype_input!$C$38, 'Summary - Objective - Tradeoff'!$B$2:$B$4, 0), MATCH(B102, 'Summary - Objective - Tradeoff'!$C$1:$AV$1, 0)),""),"")</f>
        <v/>
      </c>
      <c r="AB102" s="21" t="str">
        <f t="shared" si="32"/>
        <v/>
      </c>
      <c r="AC102" s="21" t="str">
        <f t="shared" si="33"/>
        <v/>
      </c>
      <c r="AE102" s="21" t="str">
        <f t="array" ref="AE102">IF(Prototype_input!$C$6="Federal or Tribal Government",IF(O102&lt;&gt;"", INDEX('Summary- PoP - Tradeoff'!$C$2:$AV$5, MATCH(Prototype_input!$C$46, 'Summary- PoP - Tradeoff'!$B$2:$B$5, 0), MATCH(B102, 'Summary- PoP - Tradeoff'!$C$1:$AV$1, 0)),""),"")</f>
        <v/>
      </c>
      <c r="AF102" s="21" t="str">
        <f t="shared" si="34"/>
        <v/>
      </c>
      <c r="AG102" s="21" t="str">
        <f t="shared" si="35"/>
        <v/>
      </c>
      <c r="AI102" s="21" t="str">
        <f t="array" ref="AI102">IF(Prototype_input!$C$6="Federal or Tribal Government",IF(O102&lt;&gt;"", INDEX('Summary - EDV - Tradeoff'!$C$2:$AV$4, MATCH(Prototype_input!$C$54, 'Summary - EDV - Tradeoff'!$B$2:$B$4, 0), MATCH(B102, 'Summary - EDV - Tradeoff'!$C$1:$AV$1, 0)),""),"")</f>
        <v/>
      </c>
      <c r="AJ102" s="21" t="str">
        <f t="shared" si="36"/>
        <v/>
      </c>
      <c r="AK102" s="21" t="str">
        <f t="shared" si="37"/>
        <v/>
      </c>
      <c r="AL102" s="21" t="str">
        <f t="shared" ca="1" si="38"/>
        <v/>
      </c>
    </row>
    <row r="103" spans="2:38" ht="12.75" x14ac:dyDescent="0.2">
      <c r="B103" s="21" t="str">
        <f ca="1">IFERROR(__xludf.DUMMYFUNCTION("IFNA(
  IF(
    Prototype_input!C107 = ""Federal or Tribal Government"",
    IF(
      AND(
        Prototype_input!E121 &lt;&gt; """",
        Prototype_input!D121 &lt;&gt; """",
        Prototype_input!D121 &lt;&gt; ""Please input"",
        Prototype_input!E121 &lt;&gt; ""Ple"&amp;"ase input""
      ),
      TRANSPOSE(
        FILTER(
          'ITC Offerings Mapping'!$D$1:$BY$1,
          (INDEX('ITC Offerings Mapping'!$D$2:$BY$1000, MATCH(Prototype_input!E120, 'ITC Offerings Mapping'!$C$2:$C$1000, 0), 0) = IF(A103 &gt;= 8, ""X"", ""X"&amp;""")) +
          (IF(A103 &lt; 8, INDEX('ITC Offerings Mapping'!$D$2:$BY$1000, MATCH(Prototype_input!E120,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3" s="21" t="str">
        <f ca="1">IFERROR(__xludf.DUMMYFUNCTION("IFNA(
  IF(
    Prototype_input!C107 = ""State or Local Government"",
    IF(
      AND(
        Prototype_input!E121 &lt;&gt; """",
        Prototype_input!D121 &lt;&gt; """",
        Prototype_input!D121 &lt;&gt; ""Please input"",
        Prototype_input!E121 &lt;&gt; ""Please"&amp;" input""
      ),
      TRANSPOSE(
        FILTER(
          'ITC Offerings Mapping'!$D$1:$BY$1,
          (
            IF(
              A103 &gt;= 8,
              INDEX('ITC Offerings Mapping'!$D$2:$BY$1000, MATCH(Prototype_input!E120, 'ITC Offerings Map"&amp;"ping'!$C$2:$C$1000, 0), 0) = ""X"",
              (INDEX('ITC Offerings Mapping'!$D$2:$BY$1000, MATCH(Prototype_input!E120, 'ITC Offerings Mapping'!$C$2:$C$1000, 0), 0) = ""X"") +
              (INDEX('ITC Offerings Mapping'!$D$2:$BY$1000, MATCH(Prototype"&amp;"_input!E120,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3" s="21" t="str">
        <f>IF(
  Prototype_input!$C$6 = "State or Local Government",
  IF(
    C103 &lt;&gt; "",
    IFERROR(
      INDEX(
        'Summary - Acquisition Need'!$C$2:$AD$4,
        MATCH(Prototype_input!$C$30, 'Summary - Acquisition Need'!$B$2:$B$4, 0),
        MATCH(C103, 'Summary - Acquisition Need'!$C$1:$AD$1, 0)
      ),
      ""
    ),
    ""
  ),
  IF(
    Prototype_input!$C$6 = "Federal or Tribal Government",
    IF(
      B103 &lt;&gt; "",
      IFERROR(
        INDEX(
          'Summary - Place of Performance'!$C$2:$AW$14,
          MATCH(Prototype_input!$C$30, 'Summary - Place of Performance'!$B$2:$B$14, 0),
          MATCH(B103, 'Summary - Place of Performance'!$C$1:$AW$1, 0)
        ),
        ""
      ),
      ""
    ),
    ""
  )
)</f>
        <v/>
      </c>
      <c r="E103" s="21" t="str">
        <f>IF(
  Prototype_input!$C$6 = "State or Local Government",
  IF(
    C103 &lt;&gt; "",
    IFERROR(
      INDEX(
        'Summary - Contract Type'!$C$2:$BX$6,
        MATCH(Prototype_input!$C$34, 'Summary - Contract Type'!$B$2:$B$6, 0),
        MATCH(C103, 'Summary - Contract Type'!$C$1:$BX$1, 0)
      ),
      ""
    ),
    ""
  ),
  IF(
    Prototype_input!$C$6 = "Federal or Tribal Government",
    IF(
      B103 &lt;&gt; "",
      IFERROR(
        INDEX(
          'Summary - Level of Assistance'!$C$2:$AW$7,
          MATCH(Prototype_input!$C$34, 'Summary - Level of Assistance'!$B$2:$B$7, 0),
          MATCH(B103, 'Summary - Level of Assistance'!$C$1:$AW$1, 0)
        ),
        ""
      ),
      ""
    ),
    ""
  )
)</f>
        <v/>
      </c>
      <c r="F103" s="21" t="str">
        <f>IF(
  Prototype_input!$C$6 = "State or Local Government",
  IF(
    C103 &lt;&gt; "",
    IFERROR(
      INDEX(
        'Summary - Socioeconomic'!$C$2:$BX$11,
        MATCH(Prototype_input!$C$38, 'Summary - Socioeconomic'!$B$2:$B$11, 0),
        MATCH(C103, 'Summary - Socioeconomic'!$C$1:$BX$1, 0)
      ),
      ""
    ),
    ""
  ),
  IF(
    Prototype_input!$C$6 = "Federal or Tribal Government",
    IF(
      B103 &lt;&gt; "",
      IFERROR(
        INDEX(
          'Summary - Objective'!$C$2:$AX$4,
          MATCH(Prototype_input!$C$38, 'Summary - Objective'!$B$2:$B$4, 0),
          MATCH(B103, 'Summary - Objective'!$C$1:$AX$1, 0)
        ),
        ""
      ),
      ""
    ),
    ""
  )
)</f>
        <v/>
      </c>
      <c r="G103" s="21" t="str">
        <f>IF(
  Prototype_input!$C$6 = "Federal or Tribal Government",
  IF(
    B103 &lt;&gt; "",
    IFERROR(
      INDEX(
        'Summary - Contract Type'!$C$2:$BX$6,
        MATCH(Prototype_input!$C$42, 'Summary - Contract Type'!$B$2:$B$6, 0),
        MATCH(B103, 'Summary - Contract Type'!$C$1:$BX$1, 0)
      ),
      ""
    ),
    ""
  ),
  ""
)</f>
        <v/>
      </c>
      <c r="H103" s="21" t="str">
        <f>IF(
  Prototype_input!$C$6 = "Federal or Tribal Government",
  IF(
    B103 &lt;&gt; "",
    IFERROR(
      INDEX(
        'Summary - Period of Performance'!$C$2:$AW$5,
        MATCH(Prototype_input!$C$46, 'Summary - Period of Performance'!$B$2:$B$5, 0),
        MATCH(B103, 'Summary - Period of Performance'!$C$1:$AW$1, 0)
      ),
      ""
    ),
    ""
  ),
  ""
)</f>
        <v/>
      </c>
      <c r="I103" s="21" t="str">
        <f>IF(
  Prototype_input!$C$6 = "Federal or Tribal Government",
  IF(
    B103 &lt;&gt; "",
    IFERROR(
      INDEX(
        'Summary - Socioeconomic'!$C$2:$BX$11,
        MATCH(Prototype_input!$C$50, 'Summary - Socioeconomic'!$B$2:$B$11, 0),
        MATCH(B103, 'Summary - Socioeconomic'!$C$1:$BX$1, 0)
      ),
      ""
    ),
    ""
  ),
  ""
)</f>
        <v/>
      </c>
      <c r="J103" s="21" t="str">
        <f>IF(
  Prototype_input!$C$6 = "Federal or Tribal Government",
  IF(
    B103 &lt;&gt; "",
    IFERROR(
      INDEX(
        'Summary - Estimated Dollar Valu'!$C$2:$AW$4,
        MATCH(Prototype_input!$C$54, 'Summary - Estimated Dollar Valu'!$B$2:$B$4, 0),
        MATCH(B103, 'Summary - Estimated Dollar Valu'!$C$1:$AW$1, 0)
      ),
      ""
    ),
    ""
  ),
  ""
)</f>
        <v/>
      </c>
      <c r="K103" s="21" t="str">
        <f>IF(AND(Prototype_input!$C$56&lt;&gt;"",J103&lt;&gt;""),Prototype_input!$C$58,"")</f>
        <v/>
      </c>
      <c r="L103" s="21" t="str">
        <f>IF(AND(Prototype_input!$C$60&lt;&gt;"",J103&lt;&gt;""),Prototype_input!$C$62,"")</f>
        <v/>
      </c>
      <c r="M103" s="21" t="str">
        <f>IF(AND(Prototype_input!$C$64&lt;&gt;"",J103&lt;&gt;""),Prototype_input!$C$66,"")</f>
        <v/>
      </c>
      <c r="N103" s="21" t="str">
        <f>IF(AND(Prototype_input!$C$68&lt;&gt;"",J103&lt;&gt;""),Prototype_input!$C$70,"")</f>
        <v/>
      </c>
      <c r="O103" s="21" t="str">
        <f>IF(N103&lt;&gt;"",_xlfn.XLOOKUP(Prototype_input!$E$22,'ITC Offerings Mapping'!$C$1:$C$1000,'ITC Offerings Mapping'!$B$1:$B$1000),"")</f>
        <v/>
      </c>
      <c r="Q103" s="21" t="str">
        <f t="array" ref="Q103">IF(Prototype_input!$C$6="Federal or Tribal Government",IF(O103&lt;&gt;"", INDEX('Scope Scoring'!$C$2:$BX$50, MATCH(O103, 'Scope Scoring'!$B$2:$B$50, 0), MATCH(B103, 'Scope Scoring'!$C$1:$BX$1, 0)),""),"")</f>
        <v/>
      </c>
      <c r="R103" s="21" t="str">
        <f t="shared" si="26"/>
        <v/>
      </c>
      <c r="S103" s="21" t="str">
        <f t="shared" si="27"/>
        <v/>
      </c>
      <c r="T103" s="21" t="str">
        <f t="shared" si="28"/>
        <v/>
      </c>
      <c r="U103" s="21" t="str">
        <f t="shared" ca="1" si="29"/>
        <v/>
      </c>
      <c r="W103" s="21" t="str">
        <f t="array" ref="W103">IF(Prototype_input!$C$6="Federal or Tribal Government",IF(O103&lt;&gt;"", INDEX('Summary - Level of Assistance -'!$C$2:$AV$7, MATCH(Prototype_input!$C$34, 'Summary - Level of Assistance -'!$B$2:$B$7, 0), MATCH(B103, 'Summary - Level of Assistance -'!$C$1:$AV$1, 0)),""),"")</f>
        <v/>
      </c>
      <c r="X103" s="21" t="str">
        <f t="shared" si="30"/>
        <v/>
      </c>
      <c r="Y103" s="21" t="str">
        <f t="shared" si="31"/>
        <v/>
      </c>
      <c r="AA103" s="21" t="str">
        <f t="array" ref="AA103">IF(Prototype_input!$C$6="Federal or Tribal Government",IF(O103&lt;&gt;"", INDEX('Summary - Objective - Tradeoff'!$C$2:$AV$4, MATCH(Prototype_input!$C$38, 'Summary - Objective - Tradeoff'!$B$2:$B$4, 0), MATCH(B103, 'Summary - Objective - Tradeoff'!$C$1:$AV$1, 0)),""),"")</f>
        <v/>
      </c>
      <c r="AB103" s="21" t="str">
        <f t="shared" si="32"/>
        <v/>
      </c>
      <c r="AC103" s="21" t="str">
        <f t="shared" si="33"/>
        <v/>
      </c>
      <c r="AE103" s="21" t="str">
        <f t="array" ref="AE103">IF(Prototype_input!$C$6="Federal or Tribal Government",IF(O103&lt;&gt;"", INDEX('Summary- PoP - Tradeoff'!$C$2:$AV$5, MATCH(Prototype_input!$C$46, 'Summary- PoP - Tradeoff'!$B$2:$B$5, 0), MATCH(B103, 'Summary- PoP - Tradeoff'!$C$1:$AV$1, 0)),""),"")</f>
        <v/>
      </c>
      <c r="AF103" s="21" t="str">
        <f t="shared" si="34"/>
        <v/>
      </c>
      <c r="AG103" s="21" t="str">
        <f t="shared" si="35"/>
        <v/>
      </c>
      <c r="AI103" s="21" t="str">
        <f t="array" ref="AI103">IF(Prototype_input!$C$6="Federal or Tribal Government",IF(O103&lt;&gt;"", INDEX('Summary - EDV - Tradeoff'!$C$2:$AV$4, MATCH(Prototype_input!$C$54, 'Summary - EDV - Tradeoff'!$B$2:$B$4, 0), MATCH(B103, 'Summary - EDV - Tradeoff'!$C$1:$AV$1, 0)),""),"")</f>
        <v/>
      </c>
      <c r="AJ103" s="21" t="str">
        <f t="shared" si="36"/>
        <v/>
      </c>
      <c r="AK103" s="21" t="str">
        <f t="shared" si="37"/>
        <v/>
      </c>
      <c r="AL103" s="21" t="str">
        <f t="shared" ca="1" si="38"/>
        <v/>
      </c>
    </row>
    <row r="104" spans="2:38" ht="12.75" x14ac:dyDescent="0.2">
      <c r="B104" s="21" t="str">
        <f ca="1">IFERROR(__xludf.DUMMYFUNCTION("IFNA(
  IF(
    Prototype_input!C108 = ""Federal or Tribal Government"",
    IF(
      AND(
        Prototype_input!E122 &lt;&gt; """",
        Prototype_input!D122 &lt;&gt; """",
        Prototype_input!D122 &lt;&gt; ""Please input"",
        Prototype_input!E122 &lt;&gt; ""Ple"&amp;"ase input""
      ),
      TRANSPOSE(
        FILTER(
          'ITC Offerings Mapping'!$D$1:$BY$1,
          (INDEX('ITC Offerings Mapping'!$D$2:$BY$1000, MATCH(Prototype_input!E121, 'ITC Offerings Mapping'!$C$2:$C$1000, 0), 0) = IF(A104 &gt;= 8, ""X"", ""X"&amp;""")) +
          (IF(A104 &lt; 8, INDEX('ITC Offerings Mapping'!$D$2:$BY$1000, MATCH(Prototype_input!E121,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4" s="21" t="str">
        <f ca="1">IFERROR(__xludf.DUMMYFUNCTION("IFNA(
  IF(
    Prototype_input!C108 = ""State or Local Government"",
    IF(
      AND(
        Prototype_input!E122 &lt;&gt; """",
        Prototype_input!D122 &lt;&gt; """",
        Prototype_input!D122 &lt;&gt; ""Please input"",
        Prototype_input!E122 &lt;&gt; ""Please"&amp;" input""
      ),
      TRANSPOSE(
        FILTER(
          'ITC Offerings Mapping'!$D$1:$BY$1,
          (
            IF(
              A104 &gt;= 8,
              INDEX('ITC Offerings Mapping'!$D$2:$BY$1000, MATCH(Prototype_input!E121, 'ITC Offerings Map"&amp;"ping'!$C$2:$C$1000, 0), 0) = ""X"",
              (INDEX('ITC Offerings Mapping'!$D$2:$BY$1000, MATCH(Prototype_input!E121, 'ITC Offerings Mapping'!$C$2:$C$1000, 0), 0) = ""X"") +
              (INDEX('ITC Offerings Mapping'!$D$2:$BY$1000, MATCH(Prototype"&amp;"_input!E121,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4" s="21" t="str">
        <f>IF(
  Prototype_input!$C$6 = "State or Local Government",
  IF(
    C104 &lt;&gt; "",
    IFERROR(
      INDEX(
        'Summary - Acquisition Need'!$C$2:$AD$4,
        MATCH(Prototype_input!$C$30, 'Summary - Acquisition Need'!$B$2:$B$4, 0),
        MATCH(C104, 'Summary - Acquisition Need'!$C$1:$AD$1, 0)
      ),
      ""
    ),
    ""
  ),
  IF(
    Prototype_input!$C$6 = "Federal or Tribal Government",
    IF(
      B104 &lt;&gt; "",
      IFERROR(
        INDEX(
          'Summary - Place of Performance'!$C$2:$AW$14,
          MATCH(Prototype_input!$C$30, 'Summary - Place of Performance'!$B$2:$B$14, 0),
          MATCH(B104, 'Summary - Place of Performance'!$C$1:$AW$1, 0)
        ),
        ""
      ),
      ""
    ),
    ""
  )
)</f>
        <v/>
      </c>
      <c r="E104" s="21" t="str">
        <f>IF(
  Prototype_input!$C$6 = "State or Local Government",
  IF(
    C104 &lt;&gt; "",
    IFERROR(
      INDEX(
        'Summary - Contract Type'!$C$2:$BX$6,
        MATCH(Prototype_input!$C$34, 'Summary - Contract Type'!$B$2:$B$6, 0),
        MATCH(C104, 'Summary - Contract Type'!$C$1:$BX$1, 0)
      ),
      ""
    ),
    ""
  ),
  IF(
    Prototype_input!$C$6 = "Federal or Tribal Government",
    IF(
      B104 &lt;&gt; "",
      IFERROR(
        INDEX(
          'Summary - Level of Assistance'!$C$2:$AW$7,
          MATCH(Prototype_input!$C$34, 'Summary - Level of Assistance'!$B$2:$B$7, 0),
          MATCH(B104, 'Summary - Level of Assistance'!$C$1:$AW$1, 0)
        ),
        ""
      ),
      ""
    ),
    ""
  )
)</f>
        <v/>
      </c>
      <c r="F104" s="21" t="str">
        <f>IF(
  Prototype_input!$C$6 = "State or Local Government",
  IF(
    C104 &lt;&gt; "",
    IFERROR(
      INDEX(
        'Summary - Socioeconomic'!$C$2:$BX$11,
        MATCH(Prototype_input!$C$38, 'Summary - Socioeconomic'!$B$2:$B$11, 0),
        MATCH(C104, 'Summary - Socioeconomic'!$C$1:$BX$1, 0)
      ),
      ""
    ),
    ""
  ),
  IF(
    Prototype_input!$C$6 = "Federal or Tribal Government",
    IF(
      B104 &lt;&gt; "",
      IFERROR(
        INDEX(
          'Summary - Objective'!$C$2:$AX$4,
          MATCH(Prototype_input!$C$38, 'Summary - Objective'!$B$2:$B$4, 0),
          MATCH(B104, 'Summary - Objective'!$C$1:$AX$1, 0)
        ),
        ""
      ),
      ""
    ),
    ""
  )
)</f>
        <v/>
      </c>
      <c r="G104" s="21" t="str">
        <f>IF(
  Prototype_input!$C$6 = "Federal or Tribal Government",
  IF(
    B104 &lt;&gt; "",
    IFERROR(
      INDEX(
        'Summary - Contract Type'!$C$2:$BX$6,
        MATCH(Prototype_input!$C$42, 'Summary - Contract Type'!$B$2:$B$6, 0),
        MATCH(B104, 'Summary - Contract Type'!$C$1:$BX$1, 0)
      ),
      ""
    ),
    ""
  ),
  ""
)</f>
        <v/>
      </c>
      <c r="H104" s="21" t="str">
        <f>IF(
  Prototype_input!$C$6 = "Federal or Tribal Government",
  IF(
    B104 &lt;&gt; "",
    IFERROR(
      INDEX(
        'Summary - Period of Performance'!$C$2:$AW$5,
        MATCH(Prototype_input!$C$46, 'Summary - Period of Performance'!$B$2:$B$5, 0),
        MATCH(B104, 'Summary - Period of Performance'!$C$1:$AW$1, 0)
      ),
      ""
    ),
    ""
  ),
  ""
)</f>
        <v/>
      </c>
      <c r="I104" s="21" t="str">
        <f>IF(
  Prototype_input!$C$6 = "Federal or Tribal Government",
  IF(
    B104 &lt;&gt; "",
    IFERROR(
      INDEX(
        'Summary - Socioeconomic'!$C$2:$BX$11,
        MATCH(Prototype_input!$C$50, 'Summary - Socioeconomic'!$B$2:$B$11, 0),
        MATCH(B104, 'Summary - Socioeconomic'!$C$1:$BX$1, 0)
      ),
      ""
    ),
    ""
  ),
  ""
)</f>
        <v/>
      </c>
      <c r="J104" s="21" t="str">
        <f>IF(
  Prototype_input!$C$6 = "Federal or Tribal Government",
  IF(
    B104 &lt;&gt; "",
    IFERROR(
      INDEX(
        'Summary - Estimated Dollar Valu'!$C$2:$AW$4,
        MATCH(Prototype_input!$C$54, 'Summary - Estimated Dollar Valu'!$B$2:$B$4, 0),
        MATCH(B104, 'Summary - Estimated Dollar Valu'!$C$1:$AW$1, 0)
      ),
      ""
    ),
    ""
  ),
  ""
)</f>
        <v/>
      </c>
      <c r="K104" s="21" t="str">
        <f>IF(AND(Prototype_input!$C$56&lt;&gt;"",J104&lt;&gt;""),Prototype_input!$C$58,"")</f>
        <v/>
      </c>
      <c r="L104" s="21" t="str">
        <f>IF(AND(Prototype_input!$C$60&lt;&gt;"",J104&lt;&gt;""),Prototype_input!$C$62,"")</f>
        <v/>
      </c>
      <c r="M104" s="21" t="str">
        <f>IF(AND(Prototype_input!$C$64&lt;&gt;"",J104&lt;&gt;""),Prototype_input!$C$66,"")</f>
        <v/>
      </c>
      <c r="N104" s="21" t="str">
        <f>IF(AND(Prototype_input!$C$68&lt;&gt;"",J104&lt;&gt;""),Prototype_input!$C$70,"")</f>
        <v/>
      </c>
      <c r="O104" s="21" t="str">
        <f>IF(N104&lt;&gt;"",_xlfn.XLOOKUP(Prototype_input!$E$22,'ITC Offerings Mapping'!$C$1:$C$1000,'ITC Offerings Mapping'!$B$1:$B$1000),"")</f>
        <v/>
      </c>
      <c r="Q104" s="21" t="str">
        <f t="array" ref="Q104">IF(Prototype_input!$C$6="Federal or Tribal Government",IF(O104&lt;&gt;"", INDEX('Scope Scoring'!$C$2:$BX$50, MATCH(O104, 'Scope Scoring'!$B$2:$B$50, 0), MATCH(B104, 'Scope Scoring'!$C$1:$BX$1, 0)),""),"")</f>
        <v/>
      </c>
      <c r="R104" s="21" t="str">
        <f t="shared" si="26"/>
        <v/>
      </c>
      <c r="S104" s="21" t="str">
        <f t="shared" si="27"/>
        <v/>
      </c>
      <c r="T104" s="21" t="str">
        <f t="shared" si="28"/>
        <v/>
      </c>
      <c r="U104" s="21" t="str">
        <f t="shared" ca="1" si="29"/>
        <v/>
      </c>
      <c r="W104" s="21" t="str">
        <f t="array" ref="W104">IF(Prototype_input!$C$6="Federal or Tribal Government",IF(O104&lt;&gt;"", INDEX('Summary - Level of Assistance -'!$C$2:$AV$7, MATCH(Prototype_input!$C$34, 'Summary - Level of Assistance -'!$B$2:$B$7, 0), MATCH(B104, 'Summary - Level of Assistance -'!$C$1:$AV$1, 0)),""),"")</f>
        <v/>
      </c>
      <c r="X104" s="21" t="str">
        <f t="shared" si="30"/>
        <v/>
      </c>
      <c r="Y104" s="21" t="str">
        <f t="shared" si="31"/>
        <v/>
      </c>
      <c r="AA104" s="21" t="str">
        <f t="array" ref="AA104">IF(Prototype_input!$C$6="Federal or Tribal Government",IF(O104&lt;&gt;"", INDEX('Summary - Objective - Tradeoff'!$C$2:$AV$4, MATCH(Prototype_input!$C$38, 'Summary - Objective - Tradeoff'!$B$2:$B$4, 0), MATCH(B104, 'Summary - Objective - Tradeoff'!$C$1:$AV$1, 0)),""),"")</f>
        <v/>
      </c>
      <c r="AB104" s="21" t="str">
        <f t="shared" si="32"/>
        <v/>
      </c>
      <c r="AC104" s="21" t="str">
        <f t="shared" si="33"/>
        <v/>
      </c>
      <c r="AE104" s="21" t="str">
        <f t="array" ref="AE104">IF(Prototype_input!$C$6="Federal or Tribal Government",IF(O104&lt;&gt;"", INDEX('Summary- PoP - Tradeoff'!$C$2:$AV$5, MATCH(Prototype_input!$C$46, 'Summary- PoP - Tradeoff'!$B$2:$B$5, 0), MATCH(B104, 'Summary- PoP - Tradeoff'!$C$1:$AV$1, 0)),""),"")</f>
        <v/>
      </c>
      <c r="AF104" s="21" t="str">
        <f t="shared" si="34"/>
        <v/>
      </c>
      <c r="AG104" s="21" t="str">
        <f t="shared" si="35"/>
        <v/>
      </c>
      <c r="AI104" s="21" t="str">
        <f t="array" ref="AI104">IF(Prototype_input!$C$6="Federal or Tribal Government",IF(O104&lt;&gt;"", INDEX('Summary - EDV - Tradeoff'!$C$2:$AV$4, MATCH(Prototype_input!$C$54, 'Summary - EDV - Tradeoff'!$B$2:$B$4, 0), MATCH(B104, 'Summary - EDV - Tradeoff'!$C$1:$AV$1, 0)),""),"")</f>
        <v/>
      </c>
      <c r="AJ104" s="21" t="str">
        <f t="shared" si="36"/>
        <v/>
      </c>
      <c r="AK104" s="21" t="str">
        <f t="shared" si="37"/>
        <v/>
      </c>
      <c r="AL104" s="21" t="str">
        <f t="shared" ca="1" si="38"/>
        <v/>
      </c>
    </row>
    <row r="105" spans="2:38" ht="12.75" x14ac:dyDescent="0.2">
      <c r="B105" s="21" t="str">
        <f ca="1">IFERROR(__xludf.DUMMYFUNCTION("IFNA(
  IF(
    Prototype_input!C109 = ""Federal or Tribal Government"",
    IF(
      AND(
        Prototype_input!E123 &lt;&gt; """",
        Prototype_input!D123 &lt;&gt; """",
        Prototype_input!D123 &lt;&gt; ""Please input"",
        Prototype_input!E123 &lt;&gt; ""Ple"&amp;"ase input""
      ),
      TRANSPOSE(
        FILTER(
          'ITC Offerings Mapping'!$D$1:$BY$1,
          (INDEX('ITC Offerings Mapping'!$D$2:$BY$1000, MATCH(Prototype_input!E122, 'ITC Offerings Mapping'!$C$2:$C$1000, 0), 0) = IF(A105 &gt;= 8, ""X"", ""X"&amp;""")) +
          (IF(A105 &lt; 8, INDEX('ITC Offerings Mapping'!$D$2:$BY$1000, MATCH(Prototype_input!E122,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5" s="21" t="str">
        <f ca="1">IFERROR(__xludf.DUMMYFUNCTION("IFNA(
  IF(
    Prototype_input!C109 = ""State or Local Government"",
    IF(
      AND(
        Prototype_input!E123 &lt;&gt; """",
        Prototype_input!D123 &lt;&gt; """",
        Prototype_input!D123 &lt;&gt; ""Please input"",
        Prototype_input!E123 &lt;&gt; ""Please"&amp;" input""
      ),
      TRANSPOSE(
        FILTER(
          'ITC Offerings Mapping'!$D$1:$BY$1,
          (
            IF(
              A105 &gt;= 8,
              INDEX('ITC Offerings Mapping'!$D$2:$BY$1000, MATCH(Prototype_input!E122, 'ITC Offerings Map"&amp;"ping'!$C$2:$C$1000, 0), 0) = ""X"",
              (INDEX('ITC Offerings Mapping'!$D$2:$BY$1000, MATCH(Prototype_input!E122, 'ITC Offerings Mapping'!$C$2:$C$1000, 0), 0) = ""X"") +
              (INDEX('ITC Offerings Mapping'!$D$2:$BY$1000, MATCH(Prototype"&amp;"_input!E122,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5" s="21" t="str">
        <f>IF(
  Prototype_input!$C$6 = "State or Local Government",
  IF(
    C105 &lt;&gt; "",
    IFERROR(
      INDEX(
        'Summary - Acquisition Need'!$C$2:$AD$4,
        MATCH(Prototype_input!$C$30, 'Summary - Acquisition Need'!$B$2:$B$4, 0),
        MATCH(C105, 'Summary - Acquisition Need'!$C$1:$AD$1, 0)
      ),
      ""
    ),
    ""
  ),
  IF(
    Prototype_input!$C$6 = "Federal or Tribal Government",
    IF(
      B105 &lt;&gt; "",
      IFERROR(
        INDEX(
          'Summary - Place of Performance'!$C$2:$AW$14,
          MATCH(Prototype_input!$C$30, 'Summary - Place of Performance'!$B$2:$B$14, 0),
          MATCH(B105, 'Summary - Place of Performance'!$C$1:$AW$1, 0)
        ),
        ""
      ),
      ""
    ),
    ""
  )
)</f>
        <v/>
      </c>
      <c r="E105" s="21" t="str">
        <f>IF(
  Prototype_input!$C$6 = "State or Local Government",
  IF(
    C105 &lt;&gt; "",
    IFERROR(
      INDEX(
        'Summary - Contract Type'!$C$2:$BX$6,
        MATCH(Prototype_input!$C$34, 'Summary - Contract Type'!$B$2:$B$6, 0),
        MATCH(C105, 'Summary - Contract Type'!$C$1:$BX$1, 0)
      ),
      ""
    ),
    ""
  ),
  IF(
    Prototype_input!$C$6 = "Federal or Tribal Government",
    IF(
      B105 &lt;&gt; "",
      IFERROR(
        INDEX(
          'Summary - Level of Assistance'!$C$2:$AW$7,
          MATCH(Prototype_input!$C$34, 'Summary - Level of Assistance'!$B$2:$B$7, 0),
          MATCH(B105, 'Summary - Level of Assistance'!$C$1:$AW$1, 0)
        ),
        ""
      ),
      ""
    ),
    ""
  )
)</f>
        <v/>
      </c>
      <c r="F105" s="21" t="str">
        <f>IF(
  Prototype_input!$C$6 = "State or Local Government",
  IF(
    C105 &lt;&gt; "",
    IFERROR(
      INDEX(
        'Summary - Socioeconomic'!$C$2:$BX$11,
        MATCH(Prototype_input!$C$38, 'Summary - Socioeconomic'!$B$2:$B$11, 0),
        MATCH(C105, 'Summary - Socioeconomic'!$C$1:$BX$1, 0)
      ),
      ""
    ),
    ""
  ),
  IF(
    Prototype_input!$C$6 = "Federal or Tribal Government",
    IF(
      B105 &lt;&gt; "",
      IFERROR(
        INDEX(
          'Summary - Objective'!$C$2:$AX$4,
          MATCH(Prototype_input!$C$38, 'Summary - Objective'!$B$2:$B$4, 0),
          MATCH(B105, 'Summary - Objective'!$C$1:$AX$1, 0)
        ),
        ""
      ),
      ""
    ),
    ""
  )
)</f>
        <v/>
      </c>
      <c r="G105" s="21" t="str">
        <f>IF(
  Prototype_input!$C$6 = "Federal or Tribal Government",
  IF(
    B105 &lt;&gt; "",
    IFERROR(
      INDEX(
        'Summary - Contract Type'!$C$2:$BX$6,
        MATCH(Prototype_input!$C$42, 'Summary - Contract Type'!$B$2:$B$6, 0),
        MATCH(B105, 'Summary - Contract Type'!$C$1:$BX$1, 0)
      ),
      ""
    ),
    ""
  ),
  ""
)</f>
        <v/>
      </c>
      <c r="H105" s="21" t="str">
        <f>IF(
  Prototype_input!$C$6 = "Federal or Tribal Government",
  IF(
    B105 &lt;&gt; "",
    IFERROR(
      INDEX(
        'Summary - Period of Performance'!$C$2:$AW$5,
        MATCH(Prototype_input!$C$46, 'Summary - Period of Performance'!$B$2:$B$5, 0),
        MATCH(B105, 'Summary - Period of Performance'!$C$1:$AW$1, 0)
      ),
      ""
    ),
    ""
  ),
  ""
)</f>
        <v/>
      </c>
      <c r="I105" s="21" t="str">
        <f>IF(
  Prototype_input!$C$6 = "Federal or Tribal Government",
  IF(
    B105 &lt;&gt; "",
    IFERROR(
      INDEX(
        'Summary - Socioeconomic'!$C$2:$BX$11,
        MATCH(Prototype_input!$C$50, 'Summary - Socioeconomic'!$B$2:$B$11, 0),
        MATCH(B105, 'Summary - Socioeconomic'!$C$1:$BX$1, 0)
      ),
      ""
    ),
    ""
  ),
  ""
)</f>
        <v/>
      </c>
      <c r="J105" s="21" t="str">
        <f>IF(
  Prototype_input!$C$6 = "Federal or Tribal Government",
  IF(
    B105 &lt;&gt; "",
    IFERROR(
      INDEX(
        'Summary - Estimated Dollar Valu'!$C$2:$AW$4,
        MATCH(Prototype_input!$C$54, 'Summary - Estimated Dollar Valu'!$B$2:$B$4, 0),
        MATCH(B105, 'Summary - Estimated Dollar Valu'!$C$1:$AW$1, 0)
      ),
      ""
    ),
    ""
  ),
  ""
)</f>
        <v/>
      </c>
      <c r="K105" s="21" t="str">
        <f>IF(AND(Prototype_input!$C$56&lt;&gt;"",J105&lt;&gt;""),Prototype_input!$C$58,"")</f>
        <v/>
      </c>
      <c r="L105" s="21" t="str">
        <f>IF(AND(Prototype_input!$C$60&lt;&gt;"",J105&lt;&gt;""),Prototype_input!$C$62,"")</f>
        <v/>
      </c>
      <c r="M105" s="21" t="str">
        <f>IF(AND(Prototype_input!$C$64&lt;&gt;"",J105&lt;&gt;""),Prototype_input!$C$66,"")</f>
        <v/>
      </c>
      <c r="N105" s="21" t="str">
        <f>IF(AND(Prototype_input!$C$68&lt;&gt;"",J105&lt;&gt;""),Prototype_input!$C$70,"")</f>
        <v/>
      </c>
      <c r="O105" s="21" t="str">
        <f>IF(N105&lt;&gt;"",_xlfn.XLOOKUP(Prototype_input!$E$22,'ITC Offerings Mapping'!$C$1:$C$1000,'ITC Offerings Mapping'!$B$1:$B$1000),"")</f>
        <v/>
      </c>
      <c r="Q105" s="21" t="str">
        <f t="array" ref="Q105">IF(Prototype_input!$C$6="Federal or Tribal Government",IF(O105&lt;&gt;"", INDEX('Scope Scoring'!$C$2:$BX$50, MATCH(O105, 'Scope Scoring'!$B$2:$B$50, 0), MATCH(B105, 'Scope Scoring'!$C$1:$BX$1, 0)),""),"")</f>
        <v/>
      </c>
      <c r="R105" s="21" t="str">
        <f t="shared" si="26"/>
        <v/>
      </c>
      <c r="S105" s="21" t="str">
        <f t="shared" si="27"/>
        <v/>
      </c>
      <c r="T105" s="21" t="str">
        <f t="shared" si="28"/>
        <v/>
      </c>
      <c r="U105" s="21" t="str">
        <f t="shared" ca="1" si="29"/>
        <v/>
      </c>
      <c r="W105" s="21" t="str">
        <f t="array" ref="W105">IF(Prototype_input!$C$6="Federal or Tribal Government",IF(O105&lt;&gt;"", INDEX('Summary - Level of Assistance -'!$C$2:$AV$7, MATCH(Prototype_input!$C$34, 'Summary - Level of Assistance -'!$B$2:$B$7, 0), MATCH(B105, 'Summary - Level of Assistance -'!$C$1:$AV$1, 0)),""),"")</f>
        <v/>
      </c>
      <c r="X105" s="21" t="str">
        <f t="shared" si="30"/>
        <v/>
      </c>
      <c r="Y105" s="21" t="str">
        <f t="shared" si="31"/>
        <v/>
      </c>
      <c r="AA105" s="21" t="str">
        <f t="array" ref="AA105">IF(Prototype_input!$C$6="Federal or Tribal Government",IF(O105&lt;&gt;"", INDEX('Summary - Objective - Tradeoff'!$C$2:$AV$4, MATCH(Prototype_input!$C$38, 'Summary - Objective - Tradeoff'!$B$2:$B$4, 0), MATCH(B105, 'Summary - Objective - Tradeoff'!$C$1:$AV$1, 0)),""),"")</f>
        <v/>
      </c>
      <c r="AB105" s="21" t="str">
        <f t="shared" si="32"/>
        <v/>
      </c>
      <c r="AC105" s="21" t="str">
        <f t="shared" si="33"/>
        <v/>
      </c>
      <c r="AE105" s="21" t="str">
        <f t="array" ref="AE105">IF(Prototype_input!$C$6="Federal or Tribal Government",IF(O105&lt;&gt;"", INDEX('Summary- PoP - Tradeoff'!$C$2:$AV$5, MATCH(Prototype_input!$C$46, 'Summary- PoP - Tradeoff'!$B$2:$B$5, 0), MATCH(B105, 'Summary- PoP - Tradeoff'!$C$1:$AV$1, 0)),""),"")</f>
        <v/>
      </c>
      <c r="AF105" s="21" t="str">
        <f t="shared" si="34"/>
        <v/>
      </c>
      <c r="AG105" s="21" t="str">
        <f t="shared" si="35"/>
        <v/>
      </c>
      <c r="AI105" s="21" t="str">
        <f t="array" ref="AI105">IF(Prototype_input!$C$6="Federal or Tribal Government",IF(O105&lt;&gt;"", INDEX('Summary - EDV - Tradeoff'!$C$2:$AV$4, MATCH(Prototype_input!$C$54, 'Summary - EDV - Tradeoff'!$B$2:$B$4, 0), MATCH(B105, 'Summary - EDV - Tradeoff'!$C$1:$AV$1, 0)),""),"")</f>
        <v/>
      </c>
      <c r="AJ105" s="21" t="str">
        <f t="shared" si="36"/>
        <v/>
      </c>
      <c r="AK105" s="21" t="str">
        <f t="shared" si="37"/>
        <v/>
      </c>
      <c r="AL105" s="21" t="str">
        <f t="shared" ca="1" si="38"/>
        <v/>
      </c>
    </row>
    <row r="106" spans="2:38" ht="12.75" x14ac:dyDescent="0.2">
      <c r="B106" s="21" t="str">
        <f ca="1">IFERROR(__xludf.DUMMYFUNCTION("IFNA(
  IF(
    Prototype_input!C110 = ""Federal or Tribal Government"",
    IF(
      AND(
        Prototype_input!E124 &lt;&gt; """",
        Prototype_input!D124 &lt;&gt; """",
        Prototype_input!D124 &lt;&gt; ""Please input"",
        Prototype_input!E124 &lt;&gt; ""Ple"&amp;"ase input""
      ),
      TRANSPOSE(
        FILTER(
          'ITC Offerings Mapping'!$D$1:$BY$1,
          (INDEX('ITC Offerings Mapping'!$D$2:$BY$1000, MATCH(Prototype_input!E123, 'ITC Offerings Mapping'!$C$2:$C$1000, 0), 0) = IF(A106 &gt;= 8, ""X"", ""X"&amp;""")) +
          (IF(A106 &lt; 8, INDEX('ITC Offerings Mapping'!$D$2:$BY$1000, MATCH(Prototype_input!E123,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6" s="21" t="str">
        <f ca="1">IFERROR(__xludf.DUMMYFUNCTION("IFNA(
  IF(
    Prototype_input!C110 = ""State or Local Government"",
    IF(
      AND(
        Prototype_input!E124 &lt;&gt; """",
        Prototype_input!D124 &lt;&gt; """",
        Prototype_input!D124 &lt;&gt; ""Please input"",
        Prototype_input!E124 &lt;&gt; ""Please"&amp;" input""
      ),
      TRANSPOSE(
        FILTER(
          'ITC Offerings Mapping'!$D$1:$BY$1,
          (
            IF(
              A106 &gt;= 8,
              INDEX('ITC Offerings Mapping'!$D$2:$BY$1000, MATCH(Prototype_input!E123, 'ITC Offerings Map"&amp;"ping'!$C$2:$C$1000, 0), 0) = ""X"",
              (INDEX('ITC Offerings Mapping'!$D$2:$BY$1000, MATCH(Prototype_input!E123, 'ITC Offerings Mapping'!$C$2:$C$1000, 0), 0) = ""X"") +
              (INDEX('ITC Offerings Mapping'!$D$2:$BY$1000, MATCH(Prototype"&amp;"_input!E123,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6" s="21" t="str">
        <f>IF(
  Prototype_input!$C$6 = "State or Local Government",
  IF(
    C106 &lt;&gt; "",
    IFERROR(
      INDEX(
        'Summary - Acquisition Need'!$C$2:$AD$4,
        MATCH(Prototype_input!$C$30, 'Summary - Acquisition Need'!$B$2:$B$4, 0),
        MATCH(C106, 'Summary - Acquisition Need'!$C$1:$AD$1, 0)
      ),
      ""
    ),
    ""
  ),
  IF(
    Prototype_input!$C$6 = "Federal or Tribal Government",
    IF(
      B106 &lt;&gt; "",
      IFERROR(
        INDEX(
          'Summary - Place of Performance'!$C$2:$AW$14,
          MATCH(Prototype_input!$C$30, 'Summary - Place of Performance'!$B$2:$B$14, 0),
          MATCH(B106, 'Summary - Place of Performance'!$C$1:$AW$1, 0)
        ),
        ""
      ),
      ""
    ),
    ""
  )
)</f>
        <v/>
      </c>
      <c r="E106" s="21" t="str">
        <f>IF(
  Prototype_input!$C$6 = "State or Local Government",
  IF(
    C106 &lt;&gt; "",
    IFERROR(
      INDEX(
        'Summary - Contract Type'!$C$2:$BX$6,
        MATCH(Prototype_input!$C$34, 'Summary - Contract Type'!$B$2:$B$6, 0),
        MATCH(C106, 'Summary - Contract Type'!$C$1:$BX$1, 0)
      ),
      ""
    ),
    ""
  ),
  IF(
    Prototype_input!$C$6 = "Federal or Tribal Government",
    IF(
      B106 &lt;&gt; "",
      IFERROR(
        INDEX(
          'Summary - Level of Assistance'!$C$2:$AW$7,
          MATCH(Prototype_input!$C$34, 'Summary - Level of Assistance'!$B$2:$B$7, 0),
          MATCH(B106, 'Summary - Level of Assistance'!$C$1:$AW$1, 0)
        ),
        ""
      ),
      ""
    ),
    ""
  )
)</f>
        <v/>
      </c>
      <c r="F106" s="21" t="str">
        <f>IF(
  Prototype_input!$C$6 = "State or Local Government",
  IF(
    C106 &lt;&gt; "",
    IFERROR(
      INDEX(
        'Summary - Socioeconomic'!$C$2:$BX$11,
        MATCH(Prototype_input!$C$38, 'Summary - Socioeconomic'!$B$2:$B$11, 0),
        MATCH(C106, 'Summary - Socioeconomic'!$C$1:$BX$1, 0)
      ),
      ""
    ),
    ""
  ),
  IF(
    Prototype_input!$C$6 = "Federal or Tribal Government",
    IF(
      B106 &lt;&gt; "",
      IFERROR(
        INDEX(
          'Summary - Objective'!$C$2:$AX$4,
          MATCH(Prototype_input!$C$38, 'Summary - Objective'!$B$2:$B$4, 0),
          MATCH(B106, 'Summary - Objective'!$C$1:$AX$1, 0)
        ),
        ""
      ),
      ""
    ),
    ""
  )
)</f>
        <v/>
      </c>
      <c r="G106" s="21" t="str">
        <f>IF(
  Prototype_input!$C$6 = "Federal or Tribal Government",
  IF(
    B106 &lt;&gt; "",
    IFERROR(
      INDEX(
        'Summary - Contract Type'!$C$2:$BX$6,
        MATCH(Prototype_input!$C$42, 'Summary - Contract Type'!$B$2:$B$6, 0),
        MATCH(B106, 'Summary - Contract Type'!$C$1:$BX$1, 0)
      ),
      ""
    ),
    ""
  ),
  ""
)</f>
        <v/>
      </c>
      <c r="H106" s="21" t="str">
        <f>IF(
  Prototype_input!$C$6 = "Federal or Tribal Government",
  IF(
    B106 &lt;&gt; "",
    IFERROR(
      INDEX(
        'Summary - Period of Performance'!$C$2:$AW$5,
        MATCH(Prototype_input!$C$46, 'Summary - Period of Performance'!$B$2:$B$5, 0),
        MATCH(B106, 'Summary - Period of Performance'!$C$1:$AW$1, 0)
      ),
      ""
    ),
    ""
  ),
  ""
)</f>
        <v/>
      </c>
      <c r="I106" s="21" t="str">
        <f>IF(
  Prototype_input!$C$6 = "Federal or Tribal Government",
  IF(
    B106 &lt;&gt; "",
    IFERROR(
      INDEX(
        'Summary - Socioeconomic'!$C$2:$BX$11,
        MATCH(Prototype_input!$C$50, 'Summary - Socioeconomic'!$B$2:$B$11, 0),
        MATCH(B106, 'Summary - Socioeconomic'!$C$1:$BX$1, 0)
      ),
      ""
    ),
    ""
  ),
  ""
)</f>
        <v/>
      </c>
      <c r="J106" s="21" t="str">
        <f>IF(
  Prototype_input!$C$6 = "Federal or Tribal Government",
  IF(
    B106 &lt;&gt; "",
    IFERROR(
      INDEX(
        'Summary - Estimated Dollar Valu'!$C$2:$AW$4,
        MATCH(Prototype_input!$C$54, 'Summary - Estimated Dollar Valu'!$B$2:$B$4, 0),
        MATCH(B106, 'Summary - Estimated Dollar Valu'!$C$1:$AW$1, 0)
      ),
      ""
    ),
    ""
  ),
  ""
)</f>
        <v/>
      </c>
      <c r="K106" s="21" t="str">
        <f>IF(AND(Prototype_input!$C$56&lt;&gt;"",J106&lt;&gt;""),Prototype_input!$C$58,"")</f>
        <v/>
      </c>
      <c r="L106" s="21" t="str">
        <f>IF(AND(Prototype_input!$C$60&lt;&gt;"",J106&lt;&gt;""),Prototype_input!$C$62,"")</f>
        <v/>
      </c>
      <c r="M106" s="21" t="str">
        <f>IF(AND(Prototype_input!$C$64&lt;&gt;"",J106&lt;&gt;""),Prototype_input!$C$66,"")</f>
        <v/>
      </c>
      <c r="N106" s="21" t="str">
        <f>IF(AND(Prototype_input!$C$68&lt;&gt;"",J106&lt;&gt;""),Prototype_input!$C$70,"")</f>
        <v/>
      </c>
      <c r="O106" s="21" t="str">
        <f>IF(N106&lt;&gt;"",_xlfn.XLOOKUP(Prototype_input!$E$22,'ITC Offerings Mapping'!$C$1:$C$1000,'ITC Offerings Mapping'!$B$1:$B$1000),"")</f>
        <v/>
      </c>
      <c r="Q106" s="21" t="str">
        <f t="array" ref="Q106">IF(Prototype_input!$C$6="Federal or Tribal Government",IF(O106&lt;&gt;"", INDEX('Scope Scoring'!$C$2:$BX$50, MATCH(O106, 'Scope Scoring'!$B$2:$B$50, 0), MATCH(B106, 'Scope Scoring'!$C$1:$BX$1, 0)),""),"")</f>
        <v/>
      </c>
      <c r="R106" s="21" t="str">
        <f t="shared" si="26"/>
        <v/>
      </c>
      <c r="S106" s="21" t="str">
        <f t="shared" si="27"/>
        <v/>
      </c>
      <c r="T106" s="21" t="str">
        <f t="shared" si="28"/>
        <v/>
      </c>
      <c r="U106" s="21" t="str">
        <f t="shared" ca="1" si="29"/>
        <v/>
      </c>
      <c r="W106" s="21" t="str">
        <f t="array" ref="W106">IF(Prototype_input!$C$6="Federal or Tribal Government",IF(O106&lt;&gt;"", INDEX('Summary - Level of Assistance -'!$C$2:$AV$7, MATCH(Prototype_input!$C$34, 'Summary - Level of Assistance -'!$B$2:$B$7, 0), MATCH(B106, 'Summary - Level of Assistance -'!$C$1:$AV$1, 0)),""),"")</f>
        <v/>
      </c>
      <c r="X106" s="21" t="str">
        <f t="shared" si="30"/>
        <v/>
      </c>
      <c r="Y106" s="21" t="str">
        <f t="shared" si="31"/>
        <v/>
      </c>
      <c r="AA106" s="21" t="str">
        <f t="array" ref="AA106">IF(Prototype_input!$C$6="Federal or Tribal Government",IF(O106&lt;&gt;"", INDEX('Summary - Objective - Tradeoff'!$C$2:$AV$4, MATCH(Prototype_input!$C$38, 'Summary - Objective - Tradeoff'!$B$2:$B$4, 0), MATCH(B106, 'Summary - Objective - Tradeoff'!$C$1:$AV$1, 0)),""),"")</f>
        <v/>
      </c>
      <c r="AB106" s="21" t="str">
        <f t="shared" si="32"/>
        <v/>
      </c>
      <c r="AC106" s="21" t="str">
        <f t="shared" si="33"/>
        <v/>
      </c>
      <c r="AE106" s="21" t="str">
        <f t="array" ref="AE106">IF(Prototype_input!$C$6="Federal or Tribal Government",IF(O106&lt;&gt;"", INDEX('Summary- PoP - Tradeoff'!$C$2:$AV$5, MATCH(Prototype_input!$C$46, 'Summary- PoP - Tradeoff'!$B$2:$B$5, 0), MATCH(B106, 'Summary- PoP - Tradeoff'!$C$1:$AV$1, 0)),""),"")</f>
        <v/>
      </c>
      <c r="AF106" s="21" t="str">
        <f t="shared" si="34"/>
        <v/>
      </c>
      <c r="AG106" s="21" t="str">
        <f t="shared" si="35"/>
        <v/>
      </c>
      <c r="AI106" s="21" t="str">
        <f t="array" ref="AI106">IF(Prototype_input!$C$6="Federal or Tribal Government",IF(O106&lt;&gt;"", INDEX('Summary - EDV - Tradeoff'!$C$2:$AV$4, MATCH(Prototype_input!$C$54, 'Summary - EDV - Tradeoff'!$B$2:$B$4, 0), MATCH(B106, 'Summary - EDV - Tradeoff'!$C$1:$AV$1, 0)),""),"")</f>
        <v/>
      </c>
      <c r="AJ106" s="21" t="str">
        <f t="shared" si="36"/>
        <v/>
      </c>
      <c r="AK106" s="21" t="str">
        <f t="shared" si="37"/>
        <v/>
      </c>
      <c r="AL106" s="21" t="str">
        <f t="shared" ca="1" si="38"/>
        <v/>
      </c>
    </row>
    <row r="107" spans="2:38" ht="12.75" x14ac:dyDescent="0.2">
      <c r="B107" s="21" t="str">
        <f ca="1">IFERROR(__xludf.DUMMYFUNCTION("IFNA(
  IF(
    Prototype_input!C111 = ""Federal or Tribal Government"",
    IF(
      AND(
        Prototype_input!E125 &lt;&gt; """",
        Prototype_input!D125 &lt;&gt; """",
        Prototype_input!D125 &lt;&gt; ""Please input"",
        Prototype_input!E125 &lt;&gt; ""Ple"&amp;"ase input""
      ),
      TRANSPOSE(
        FILTER(
          'ITC Offerings Mapping'!$D$1:$BY$1,
          (INDEX('ITC Offerings Mapping'!$D$2:$BY$1000, MATCH(Prototype_input!E124, 'ITC Offerings Mapping'!$C$2:$C$1000, 0), 0) = IF(A107 &gt;= 8, ""X"", ""X"&amp;""")) +
          (IF(A107 &lt; 8, INDEX('ITC Offerings Mapping'!$D$2:$BY$1000, MATCH(Prototype_input!E124,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7" s="21" t="str">
        <f ca="1">IFERROR(__xludf.DUMMYFUNCTION("IFNA(
  IF(
    Prototype_input!C111 = ""State or Local Government"",
    IF(
      AND(
        Prototype_input!E125 &lt;&gt; """",
        Prototype_input!D125 &lt;&gt; """",
        Prototype_input!D125 &lt;&gt; ""Please input"",
        Prototype_input!E125 &lt;&gt; ""Please"&amp;" input""
      ),
      TRANSPOSE(
        FILTER(
          'ITC Offerings Mapping'!$D$1:$BY$1,
          (
            IF(
              A107 &gt;= 8,
              INDEX('ITC Offerings Mapping'!$D$2:$BY$1000, MATCH(Prototype_input!E124, 'ITC Offerings Map"&amp;"ping'!$C$2:$C$1000, 0), 0) = ""X"",
              (INDEX('ITC Offerings Mapping'!$D$2:$BY$1000, MATCH(Prototype_input!E124, 'ITC Offerings Mapping'!$C$2:$C$1000, 0), 0) = ""X"") +
              (INDEX('ITC Offerings Mapping'!$D$2:$BY$1000, MATCH(Prototype"&amp;"_input!E124,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7" s="21" t="str">
        <f>IF(
  Prototype_input!$C$6 = "State or Local Government",
  IF(
    C107 &lt;&gt; "",
    IFERROR(
      INDEX(
        'Summary - Acquisition Need'!$C$2:$AD$4,
        MATCH(Prototype_input!$C$30, 'Summary - Acquisition Need'!$B$2:$B$4, 0),
        MATCH(C107, 'Summary - Acquisition Need'!$C$1:$AD$1, 0)
      ),
      ""
    ),
    ""
  ),
  IF(
    Prototype_input!$C$6 = "Federal or Tribal Government",
    IF(
      B107 &lt;&gt; "",
      IFERROR(
        INDEX(
          'Summary - Place of Performance'!$C$2:$AW$14,
          MATCH(Prototype_input!$C$30, 'Summary - Place of Performance'!$B$2:$B$14, 0),
          MATCH(B107, 'Summary - Place of Performance'!$C$1:$AW$1, 0)
        ),
        ""
      ),
      ""
    ),
    ""
  )
)</f>
        <v/>
      </c>
      <c r="E107" s="21" t="str">
        <f>IF(
  Prototype_input!$C$6 = "State or Local Government",
  IF(
    C107 &lt;&gt; "",
    IFERROR(
      INDEX(
        'Summary - Contract Type'!$C$2:$BX$6,
        MATCH(Prototype_input!$C$34, 'Summary - Contract Type'!$B$2:$B$6, 0),
        MATCH(C107, 'Summary - Contract Type'!$C$1:$BX$1, 0)
      ),
      ""
    ),
    ""
  ),
  IF(
    Prototype_input!$C$6 = "Federal or Tribal Government",
    IF(
      B107 &lt;&gt; "",
      IFERROR(
        INDEX(
          'Summary - Level of Assistance'!$C$2:$AW$7,
          MATCH(Prototype_input!$C$34, 'Summary - Level of Assistance'!$B$2:$B$7, 0),
          MATCH(B107, 'Summary - Level of Assistance'!$C$1:$AW$1, 0)
        ),
        ""
      ),
      ""
    ),
    ""
  )
)</f>
        <v/>
      </c>
      <c r="F107" s="21" t="str">
        <f>IF(
  Prototype_input!$C$6 = "State or Local Government",
  IF(
    C107 &lt;&gt; "",
    IFERROR(
      INDEX(
        'Summary - Socioeconomic'!$C$2:$BX$11,
        MATCH(Prototype_input!$C$38, 'Summary - Socioeconomic'!$B$2:$B$11, 0),
        MATCH(C107, 'Summary - Socioeconomic'!$C$1:$BX$1, 0)
      ),
      ""
    ),
    ""
  ),
  IF(
    Prototype_input!$C$6 = "Federal or Tribal Government",
    IF(
      B107 &lt;&gt; "",
      IFERROR(
        INDEX(
          'Summary - Objective'!$C$2:$AX$4,
          MATCH(Prototype_input!$C$38, 'Summary - Objective'!$B$2:$B$4, 0),
          MATCH(B107, 'Summary - Objective'!$C$1:$AX$1, 0)
        ),
        ""
      ),
      ""
    ),
    ""
  )
)</f>
        <v/>
      </c>
      <c r="G107" s="21" t="str">
        <f>IF(
  Prototype_input!$C$6 = "Federal or Tribal Government",
  IF(
    B107 &lt;&gt; "",
    IFERROR(
      INDEX(
        'Summary - Contract Type'!$C$2:$BX$6,
        MATCH(Prototype_input!$C$42, 'Summary - Contract Type'!$B$2:$B$6, 0),
        MATCH(B107, 'Summary - Contract Type'!$C$1:$BX$1, 0)
      ),
      ""
    ),
    ""
  ),
  ""
)</f>
        <v/>
      </c>
      <c r="H107" s="21" t="str">
        <f>IF(
  Prototype_input!$C$6 = "Federal or Tribal Government",
  IF(
    B107 &lt;&gt; "",
    IFERROR(
      INDEX(
        'Summary - Period of Performance'!$C$2:$AW$5,
        MATCH(Prototype_input!$C$46, 'Summary - Period of Performance'!$B$2:$B$5, 0),
        MATCH(B107, 'Summary - Period of Performance'!$C$1:$AW$1, 0)
      ),
      ""
    ),
    ""
  ),
  ""
)</f>
        <v/>
      </c>
      <c r="I107" s="21" t="str">
        <f>IF(
  Prototype_input!$C$6 = "Federal or Tribal Government",
  IF(
    B107 &lt;&gt; "",
    IFERROR(
      INDEX(
        'Summary - Socioeconomic'!$C$2:$BX$11,
        MATCH(Prototype_input!$C$50, 'Summary - Socioeconomic'!$B$2:$B$11, 0),
        MATCH(B107, 'Summary - Socioeconomic'!$C$1:$BX$1, 0)
      ),
      ""
    ),
    ""
  ),
  ""
)</f>
        <v/>
      </c>
      <c r="J107" s="21" t="str">
        <f>IF(
  Prototype_input!$C$6 = "Federal or Tribal Government",
  IF(
    B107 &lt;&gt; "",
    IFERROR(
      INDEX(
        'Summary - Estimated Dollar Valu'!$C$2:$AW$4,
        MATCH(Prototype_input!$C$54, 'Summary - Estimated Dollar Valu'!$B$2:$B$4, 0),
        MATCH(B107, 'Summary - Estimated Dollar Valu'!$C$1:$AW$1, 0)
      ),
      ""
    ),
    ""
  ),
  ""
)</f>
        <v/>
      </c>
      <c r="K107" s="21" t="str">
        <f>IF(AND(Prototype_input!$C$56&lt;&gt;"",J107&lt;&gt;""),Prototype_input!$C$58,"")</f>
        <v/>
      </c>
      <c r="L107" s="21" t="str">
        <f>IF(AND(Prototype_input!$C$60&lt;&gt;"",J107&lt;&gt;""),Prototype_input!$C$62,"")</f>
        <v/>
      </c>
      <c r="M107" s="21" t="str">
        <f>IF(AND(Prototype_input!$C$64&lt;&gt;"",J107&lt;&gt;""),Prototype_input!$C$66,"")</f>
        <v/>
      </c>
      <c r="N107" s="21" t="str">
        <f>IF(AND(Prototype_input!$C$68&lt;&gt;"",J107&lt;&gt;""),Prototype_input!$C$70,"")</f>
        <v/>
      </c>
      <c r="O107" s="21" t="str">
        <f>IF(N107&lt;&gt;"",_xlfn.XLOOKUP(Prototype_input!$E$22,'ITC Offerings Mapping'!$C$1:$C$1000,'ITC Offerings Mapping'!$B$1:$B$1000),"")</f>
        <v/>
      </c>
      <c r="Q107" s="21" t="str">
        <f t="array" ref="Q107">IF(Prototype_input!$C$6="Federal or Tribal Government",IF(O107&lt;&gt;"", INDEX('Scope Scoring'!$C$2:$BX$50, MATCH(O107, 'Scope Scoring'!$B$2:$B$50, 0), MATCH(B107, 'Scope Scoring'!$C$1:$BX$1, 0)),""),"")</f>
        <v/>
      </c>
      <c r="R107" s="21" t="str">
        <f t="shared" si="26"/>
        <v/>
      </c>
      <c r="S107" s="21" t="str">
        <f t="shared" si="27"/>
        <v/>
      </c>
      <c r="T107" s="21" t="str">
        <f t="shared" si="28"/>
        <v/>
      </c>
      <c r="U107" s="21" t="str">
        <f t="shared" ca="1" si="29"/>
        <v/>
      </c>
      <c r="W107" s="21" t="str">
        <f t="array" ref="W107">IF(Prototype_input!$C$6="Federal or Tribal Government",IF(O107&lt;&gt;"", INDEX('Summary - Level of Assistance -'!$C$2:$AV$7, MATCH(Prototype_input!$C$34, 'Summary - Level of Assistance -'!$B$2:$B$7, 0), MATCH(B107, 'Summary - Level of Assistance -'!$C$1:$AV$1, 0)),""),"")</f>
        <v/>
      </c>
      <c r="X107" s="21" t="str">
        <f t="shared" si="30"/>
        <v/>
      </c>
      <c r="Y107" s="21" t="str">
        <f t="shared" si="31"/>
        <v/>
      </c>
      <c r="AA107" s="21" t="str">
        <f t="array" ref="AA107">IF(Prototype_input!$C$6="Federal or Tribal Government",IF(O107&lt;&gt;"", INDEX('Summary - Objective - Tradeoff'!$C$2:$AV$4, MATCH(Prototype_input!$C$38, 'Summary - Objective - Tradeoff'!$B$2:$B$4, 0), MATCH(B107, 'Summary - Objective - Tradeoff'!$C$1:$AV$1, 0)),""),"")</f>
        <v/>
      </c>
      <c r="AB107" s="21" t="str">
        <f t="shared" si="32"/>
        <v/>
      </c>
      <c r="AC107" s="21" t="str">
        <f t="shared" si="33"/>
        <v/>
      </c>
      <c r="AE107" s="21" t="str">
        <f t="array" ref="AE107">IF(Prototype_input!$C$6="Federal or Tribal Government",IF(O107&lt;&gt;"", INDEX('Summary- PoP - Tradeoff'!$C$2:$AV$5, MATCH(Prototype_input!$C$46, 'Summary- PoP - Tradeoff'!$B$2:$B$5, 0), MATCH(B107, 'Summary- PoP - Tradeoff'!$C$1:$AV$1, 0)),""),"")</f>
        <v/>
      </c>
      <c r="AF107" s="21" t="str">
        <f t="shared" si="34"/>
        <v/>
      </c>
      <c r="AG107" s="21" t="str">
        <f t="shared" si="35"/>
        <v/>
      </c>
      <c r="AI107" s="21" t="str">
        <f t="array" ref="AI107">IF(Prototype_input!$C$6="Federal or Tribal Government",IF(O107&lt;&gt;"", INDEX('Summary - EDV - Tradeoff'!$C$2:$AV$4, MATCH(Prototype_input!$C$54, 'Summary - EDV - Tradeoff'!$B$2:$B$4, 0), MATCH(B107, 'Summary - EDV - Tradeoff'!$C$1:$AV$1, 0)),""),"")</f>
        <v/>
      </c>
      <c r="AJ107" s="21" t="str">
        <f t="shared" si="36"/>
        <v/>
      </c>
      <c r="AK107" s="21" t="str">
        <f t="shared" si="37"/>
        <v/>
      </c>
      <c r="AL107" s="21" t="str">
        <f t="shared" ca="1" si="38"/>
        <v/>
      </c>
    </row>
    <row r="108" spans="2:38" ht="12.75" x14ac:dyDescent="0.2">
      <c r="B108" s="21" t="str">
        <f ca="1">IFERROR(__xludf.DUMMYFUNCTION("IFNA(
  IF(
    Prototype_input!C112 = ""Federal or Tribal Government"",
    IF(
      AND(
        Prototype_input!E126 &lt;&gt; """",
        Prototype_input!D126 &lt;&gt; """",
        Prototype_input!D126 &lt;&gt; ""Please input"",
        Prototype_input!E126 &lt;&gt; ""Ple"&amp;"ase input""
      ),
      TRANSPOSE(
        FILTER(
          'ITC Offerings Mapping'!$D$1:$BY$1,
          (INDEX('ITC Offerings Mapping'!$D$2:$BY$1000, MATCH(Prototype_input!E125, 'ITC Offerings Mapping'!$C$2:$C$1000, 0), 0) = IF(A108 &gt;= 8, ""X"", ""X"&amp;""")) +
          (IF(A108 &lt; 8, INDEX('ITC Offerings Mapping'!$D$2:$BY$1000, MATCH(Prototype_input!E125,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8" s="21" t="str">
        <f ca="1">IFERROR(__xludf.DUMMYFUNCTION("IFNA(
  IF(
    Prototype_input!C112 = ""State or Local Government"",
    IF(
      AND(
        Prototype_input!E126 &lt;&gt; """",
        Prototype_input!D126 &lt;&gt; """",
        Prototype_input!D126 &lt;&gt; ""Please input"",
        Prototype_input!E126 &lt;&gt; ""Please"&amp;" input""
      ),
      TRANSPOSE(
        FILTER(
          'ITC Offerings Mapping'!$D$1:$BY$1,
          (
            IF(
              A108 &gt;= 8,
              INDEX('ITC Offerings Mapping'!$D$2:$BY$1000, MATCH(Prototype_input!E125, 'ITC Offerings Map"&amp;"ping'!$C$2:$C$1000, 0), 0) = ""X"",
              (INDEX('ITC Offerings Mapping'!$D$2:$BY$1000, MATCH(Prototype_input!E125, 'ITC Offerings Mapping'!$C$2:$C$1000, 0), 0) = ""X"") +
              (INDEX('ITC Offerings Mapping'!$D$2:$BY$1000, MATCH(Prototype"&amp;"_input!E125,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8" s="21" t="str">
        <f>IF(
  Prototype_input!$C$6 = "State or Local Government",
  IF(
    C108 &lt;&gt; "",
    IFERROR(
      INDEX(
        'Summary - Acquisition Need'!$C$2:$AD$4,
        MATCH(Prototype_input!$C$30, 'Summary - Acquisition Need'!$B$2:$B$4, 0),
        MATCH(C108, 'Summary - Acquisition Need'!$C$1:$AD$1, 0)
      ),
      ""
    ),
    ""
  ),
  IF(
    Prototype_input!$C$6 = "Federal or Tribal Government",
    IF(
      B108 &lt;&gt; "",
      IFERROR(
        INDEX(
          'Summary - Place of Performance'!$C$2:$AW$14,
          MATCH(Prototype_input!$C$30, 'Summary - Place of Performance'!$B$2:$B$14, 0),
          MATCH(B108, 'Summary - Place of Performance'!$C$1:$AW$1, 0)
        ),
        ""
      ),
      ""
    ),
    ""
  )
)</f>
        <v/>
      </c>
      <c r="E108" s="21" t="str">
        <f>IF(
  Prototype_input!$C$6 = "State or Local Government",
  IF(
    C108 &lt;&gt; "",
    IFERROR(
      INDEX(
        'Summary - Contract Type'!$C$2:$BX$6,
        MATCH(Prototype_input!$C$34, 'Summary - Contract Type'!$B$2:$B$6, 0),
        MATCH(C108, 'Summary - Contract Type'!$C$1:$BX$1, 0)
      ),
      ""
    ),
    ""
  ),
  IF(
    Prototype_input!$C$6 = "Federal or Tribal Government",
    IF(
      B108 &lt;&gt; "",
      IFERROR(
        INDEX(
          'Summary - Level of Assistance'!$C$2:$AW$7,
          MATCH(Prototype_input!$C$34, 'Summary - Level of Assistance'!$B$2:$B$7, 0),
          MATCH(B108, 'Summary - Level of Assistance'!$C$1:$AW$1, 0)
        ),
        ""
      ),
      ""
    ),
    ""
  )
)</f>
        <v/>
      </c>
      <c r="F108" s="21" t="str">
        <f>IF(
  Prototype_input!$C$6 = "State or Local Government",
  IF(
    C108 &lt;&gt; "",
    IFERROR(
      INDEX(
        'Summary - Socioeconomic'!$C$2:$BX$11,
        MATCH(Prototype_input!$C$38, 'Summary - Socioeconomic'!$B$2:$B$11, 0),
        MATCH(C108, 'Summary - Socioeconomic'!$C$1:$BX$1, 0)
      ),
      ""
    ),
    ""
  ),
  IF(
    Prototype_input!$C$6 = "Federal or Tribal Government",
    IF(
      B108 &lt;&gt; "",
      IFERROR(
        INDEX(
          'Summary - Objective'!$C$2:$AX$4,
          MATCH(Prototype_input!$C$38, 'Summary - Objective'!$B$2:$B$4, 0),
          MATCH(B108, 'Summary - Objective'!$C$1:$AX$1, 0)
        ),
        ""
      ),
      ""
    ),
    ""
  )
)</f>
        <v/>
      </c>
      <c r="G108" s="21" t="str">
        <f>IF(
  Prototype_input!$C$6 = "Federal or Tribal Government",
  IF(
    B108 &lt;&gt; "",
    IFERROR(
      INDEX(
        'Summary - Contract Type'!$C$2:$BX$6,
        MATCH(Prototype_input!$C$42, 'Summary - Contract Type'!$B$2:$B$6, 0),
        MATCH(B108, 'Summary - Contract Type'!$C$1:$BX$1, 0)
      ),
      ""
    ),
    ""
  ),
  ""
)</f>
        <v/>
      </c>
      <c r="H108" s="21" t="str">
        <f>IF(
  Prototype_input!$C$6 = "Federal or Tribal Government",
  IF(
    B108 &lt;&gt; "",
    IFERROR(
      INDEX(
        'Summary - Period of Performance'!$C$2:$AW$5,
        MATCH(Prototype_input!$C$46, 'Summary - Period of Performance'!$B$2:$B$5, 0),
        MATCH(B108, 'Summary - Period of Performance'!$C$1:$AW$1, 0)
      ),
      ""
    ),
    ""
  ),
  ""
)</f>
        <v/>
      </c>
      <c r="I108" s="21" t="str">
        <f>IF(
  Prototype_input!$C$6 = "Federal or Tribal Government",
  IF(
    B108 &lt;&gt; "",
    IFERROR(
      INDEX(
        'Summary - Socioeconomic'!$C$2:$BX$11,
        MATCH(Prototype_input!$C$50, 'Summary - Socioeconomic'!$B$2:$B$11, 0),
        MATCH(B108, 'Summary - Socioeconomic'!$C$1:$BX$1, 0)
      ),
      ""
    ),
    ""
  ),
  ""
)</f>
        <v/>
      </c>
      <c r="J108" s="21" t="str">
        <f>IF(
  Prototype_input!$C$6 = "Federal or Tribal Government",
  IF(
    B108 &lt;&gt; "",
    IFERROR(
      INDEX(
        'Summary - Estimated Dollar Valu'!$C$2:$AW$4,
        MATCH(Prototype_input!$C$54, 'Summary - Estimated Dollar Valu'!$B$2:$B$4, 0),
        MATCH(B108, 'Summary - Estimated Dollar Valu'!$C$1:$AW$1, 0)
      ),
      ""
    ),
    ""
  ),
  ""
)</f>
        <v/>
      </c>
      <c r="K108" s="21" t="str">
        <f>IF(AND(Prototype_input!$C$56&lt;&gt;"",J108&lt;&gt;""),Prototype_input!$C$58,"")</f>
        <v/>
      </c>
      <c r="L108" s="21" t="str">
        <f>IF(AND(Prototype_input!$C$60&lt;&gt;"",J108&lt;&gt;""),Prototype_input!$C$62,"")</f>
        <v/>
      </c>
      <c r="M108" s="21" t="str">
        <f>IF(AND(Prototype_input!$C$64&lt;&gt;"",J108&lt;&gt;""),Prototype_input!$C$66,"")</f>
        <v/>
      </c>
      <c r="N108" s="21" t="str">
        <f>IF(AND(Prototype_input!$C$68&lt;&gt;"",J108&lt;&gt;""),Prototype_input!$C$70,"")</f>
        <v/>
      </c>
      <c r="O108" s="21" t="str">
        <f>IF(N108&lt;&gt;"",_xlfn.XLOOKUP(Prototype_input!$E$22,'ITC Offerings Mapping'!$C$1:$C$1000,'ITC Offerings Mapping'!$B$1:$B$1000),"")</f>
        <v/>
      </c>
      <c r="Q108" s="21" t="str">
        <f t="array" ref="Q108">IF(Prototype_input!$C$6="Federal or Tribal Government",IF(O108&lt;&gt;"", INDEX('Scope Scoring'!$C$2:$BX$50, MATCH(O108, 'Scope Scoring'!$B$2:$B$50, 0), MATCH(B108, 'Scope Scoring'!$C$1:$BX$1, 0)),""),"")</f>
        <v/>
      </c>
      <c r="R108" s="21" t="str">
        <f t="shared" si="26"/>
        <v/>
      </c>
      <c r="S108" s="21" t="str">
        <f t="shared" si="27"/>
        <v/>
      </c>
      <c r="T108" s="21" t="str">
        <f t="shared" si="28"/>
        <v/>
      </c>
      <c r="U108" s="21" t="str">
        <f t="shared" ca="1" si="29"/>
        <v/>
      </c>
      <c r="W108" s="21" t="str">
        <f t="array" ref="W108">IF(Prototype_input!$C$6="Federal or Tribal Government",IF(O108&lt;&gt;"", INDEX('Summary - Level of Assistance -'!$C$2:$AV$7, MATCH(Prototype_input!$C$34, 'Summary - Level of Assistance -'!$B$2:$B$7, 0), MATCH(B108, 'Summary - Level of Assistance -'!$C$1:$AV$1, 0)),""),"")</f>
        <v/>
      </c>
      <c r="X108" s="21" t="str">
        <f t="shared" si="30"/>
        <v/>
      </c>
      <c r="Y108" s="21" t="str">
        <f t="shared" si="31"/>
        <v/>
      </c>
      <c r="AA108" s="21" t="str">
        <f t="array" ref="AA108">IF(Prototype_input!$C$6="Federal or Tribal Government",IF(O108&lt;&gt;"", INDEX('Summary - Objective - Tradeoff'!$C$2:$AV$4, MATCH(Prototype_input!$C$38, 'Summary - Objective - Tradeoff'!$B$2:$B$4, 0), MATCH(B108, 'Summary - Objective - Tradeoff'!$C$1:$AV$1, 0)),""),"")</f>
        <v/>
      </c>
      <c r="AB108" s="21" t="str">
        <f t="shared" si="32"/>
        <v/>
      </c>
      <c r="AC108" s="21" t="str">
        <f t="shared" si="33"/>
        <v/>
      </c>
      <c r="AE108" s="21" t="str">
        <f t="array" ref="AE108">IF(Prototype_input!$C$6="Federal or Tribal Government",IF(O108&lt;&gt;"", INDEX('Summary- PoP - Tradeoff'!$C$2:$AV$5, MATCH(Prototype_input!$C$46, 'Summary- PoP - Tradeoff'!$B$2:$B$5, 0), MATCH(B108, 'Summary- PoP - Tradeoff'!$C$1:$AV$1, 0)),""),"")</f>
        <v/>
      </c>
      <c r="AF108" s="21" t="str">
        <f t="shared" si="34"/>
        <v/>
      </c>
      <c r="AG108" s="21" t="str">
        <f t="shared" si="35"/>
        <v/>
      </c>
      <c r="AI108" s="21" t="str">
        <f t="array" ref="AI108">IF(Prototype_input!$C$6="Federal or Tribal Government",IF(O108&lt;&gt;"", INDEX('Summary - EDV - Tradeoff'!$C$2:$AV$4, MATCH(Prototype_input!$C$54, 'Summary - EDV - Tradeoff'!$B$2:$B$4, 0), MATCH(B108, 'Summary - EDV - Tradeoff'!$C$1:$AV$1, 0)),""),"")</f>
        <v/>
      </c>
      <c r="AJ108" s="21" t="str">
        <f t="shared" si="36"/>
        <v/>
      </c>
      <c r="AK108" s="21" t="str">
        <f t="shared" si="37"/>
        <v/>
      </c>
      <c r="AL108" s="21" t="str">
        <f t="shared" ca="1" si="38"/>
        <v/>
      </c>
    </row>
    <row r="109" spans="2:38" ht="12.75" x14ac:dyDescent="0.2">
      <c r="B109" s="21" t="str">
        <f ca="1">IFERROR(__xludf.DUMMYFUNCTION("IFNA(
  IF(
    Prototype_input!C113 = ""Federal or Tribal Government"",
    IF(
      AND(
        Prototype_input!E127 &lt;&gt; """",
        Prototype_input!D127 &lt;&gt; """",
        Prototype_input!D127 &lt;&gt; ""Please input"",
        Prototype_input!E127 &lt;&gt; ""Ple"&amp;"ase input""
      ),
      TRANSPOSE(
        FILTER(
          'ITC Offerings Mapping'!$D$1:$BY$1,
          (INDEX('ITC Offerings Mapping'!$D$2:$BY$1000, MATCH(Prototype_input!E126, 'ITC Offerings Mapping'!$C$2:$C$1000, 0), 0) = IF(A109 &gt;= 8, ""X"", ""X"&amp;""")) +
          (IF(A109 &lt; 8, INDEX('ITC Offerings Mapping'!$D$2:$BY$1000, MATCH(Prototype_input!E126,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09" s="21" t="str">
        <f ca="1">IFERROR(__xludf.DUMMYFUNCTION("IFNA(
  IF(
    Prototype_input!C113 = ""State or Local Government"",
    IF(
      AND(
        Prototype_input!E127 &lt;&gt; """",
        Prototype_input!D127 &lt;&gt; """",
        Prototype_input!D127 &lt;&gt; ""Please input"",
        Prototype_input!E127 &lt;&gt; ""Please"&amp;" input""
      ),
      TRANSPOSE(
        FILTER(
          'ITC Offerings Mapping'!$D$1:$BY$1,
          (
            IF(
              A109 &gt;= 8,
              INDEX('ITC Offerings Mapping'!$D$2:$BY$1000, MATCH(Prototype_input!E126, 'ITC Offerings Map"&amp;"ping'!$C$2:$C$1000, 0), 0) = ""X"",
              (INDEX('ITC Offerings Mapping'!$D$2:$BY$1000, MATCH(Prototype_input!E126, 'ITC Offerings Mapping'!$C$2:$C$1000, 0), 0) = ""X"") +
              (INDEX('ITC Offerings Mapping'!$D$2:$BY$1000, MATCH(Prototype"&amp;"_input!E126,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09" s="21" t="str">
        <f>IF(
  Prototype_input!$C$6 = "State or Local Government",
  IF(
    C109 &lt;&gt; "",
    IFERROR(
      INDEX(
        'Summary - Acquisition Need'!$C$2:$AD$4,
        MATCH(Prototype_input!$C$30, 'Summary - Acquisition Need'!$B$2:$B$4, 0),
        MATCH(C109, 'Summary - Acquisition Need'!$C$1:$AD$1, 0)
      ),
      ""
    ),
    ""
  ),
  IF(
    Prototype_input!$C$6 = "Federal or Tribal Government",
    IF(
      B109 &lt;&gt; "",
      IFERROR(
        INDEX(
          'Summary - Place of Performance'!$C$2:$AW$14,
          MATCH(Prototype_input!$C$30, 'Summary - Place of Performance'!$B$2:$B$14, 0),
          MATCH(B109, 'Summary - Place of Performance'!$C$1:$AW$1, 0)
        ),
        ""
      ),
      ""
    ),
    ""
  )
)</f>
        <v/>
      </c>
      <c r="E109" s="21" t="str">
        <f>IF(
  Prototype_input!$C$6 = "State or Local Government",
  IF(
    C109 &lt;&gt; "",
    IFERROR(
      INDEX(
        'Summary - Contract Type'!$C$2:$BX$6,
        MATCH(Prototype_input!$C$34, 'Summary - Contract Type'!$B$2:$B$6, 0),
        MATCH(C109, 'Summary - Contract Type'!$C$1:$BX$1, 0)
      ),
      ""
    ),
    ""
  ),
  IF(
    Prototype_input!$C$6 = "Federal or Tribal Government",
    IF(
      B109 &lt;&gt; "",
      IFERROR(
        INDEX(
          'Summary - Level of Assistance'!$C$2:$AW$7,
          MATCH(Prototype_input!$C$34, 'Summary - Level of Assistance'!$B$2:$B$7, 0),
          MATCH(B109, 'Summary - Level of Assistance'!$C$1:$AW$1, 0)
        ),
        ""
      ),
      ""
    ),
    ""
  )
)</f>
        <v/>
      </c>
      <c r="F109" s="21" t="str">
        <f>IF(
  Prototype_input!$C$6 = "State or Local Government",
  IF(
    C109 &lt;&gt; "",
    IFERROR(
      INDEX(
        'Summary - Socioeconomic'!$C$2:$BX$11,
        MATCH(Prototype_input!$C$38, 'Summary - Socioeconomic'!$B$2:$B$11, 0),
        MATCH(C109, 'Summary - Socioeconomic'!$C$1:$BX$1, 0)
      ),
      ""
    ),
    ""
  ),
  IF(
    Prototype_input!$C$6 = "Federal or Tribal Government",
    IF(
      B109 &lt;&gt; "",
      IFERROR(
        INDEX(
          'Summary - Objective'!$C$2:$AX$4,
          MATCH(Prototype_input!$C$38, 'Summary - Objective'!$B$2:$B$4, 0),
          MATCH(B109, 'Summary - Objective'!$C$1:$AX$1, 0)
        ),
        ""
      ),
      ""
    ),
    ""
  )
)</f>
        <v/>
      </c>
      <c r="G109" s="21" t="str">
        <f>IF(
  Prototype_input!$C$6 = "Federal or Tribal Government",
  IF(
    B109 &lt;&gt; "",
    IFERROR(
      INDEX(
        'Summary - Contract Type'!$C$2:$BX$6,
        MATCH(Prototype_input!$C$42, 'Summary - Contract Type'!$B$2:$B$6, 0),
        MATCH(B109, 'Summary - Contract Type'!$C$1:$BX$1, 0)
      ),
      ""
    ),
    ""
  ),
  ""
)</f>
        <v/>
      </c>
      <c r="H109" s="21" t="str">
        <f>IF(
  Prototype_input!$C$6 = "Federal or Tribal Government",
  IF(
    B109 &lt;&gt; "",
    IFERROR(
      INDEX(
        'Summary - Period of Performance'!$C$2:$AW$5,
        MATCH(Prototype_input!$C$46, 'Summary - Period of Performance'!$B$2:$B$5, 0),
        MATCH(B109, 'Summary - Period of Performance'!$C$1:$AW$1, 0)
      ),
      ""
    ),
    ""
  ),
  ""
)</f>
        <v/>
      </c>
      <c r="I109" s="21" t="str">
        <f>IF(
  Prototype_input!$C$6 = "Federal or Tribal Government",
  IF(
    B109 &lt;&gt; "",
    IFERROR(
      INDEX(
        'Summary - Socioeconomic'!$C$2:$BX$11,
        MATCH(Prototype_input!$C$50, 'Summary - Socioeconomic'!$B$2:$B$11, 0),
        MATCH(B109, 'Summary - Socioeconomic'!$C$1:$BX$1, 0)
      ),
      ""
    ),
    ""
  ),
  ""
)</f>
        <v/>
      </c>
      <c r="J109" s="21" t="str">
        <f>IF(
  Prototype_input!$C$6 = "Federal or Tribal Government",
  IF(
    B109 &lt;&gt; "",
    IFERROR(
      INDEX(
        'Summary - Estimated Dollar Valu'!$C$2:$AW$4,
        MATCH(Prototype_input!$C$54, 'Summary - Estimated Dollar Valu'!$B$2:$B$4, 0),
        MATCH(B109, 'Summary - Estimated Dollar Valu'!$C$1:$AW$1, 0)
      ),
      ""
    ),
    ""
  ),
  ""
)</f>
        <v/>
      </c>
      <c r="K109" s="21" t="str">
        <f>IF(AND(Prototype_input!$C$56&lt;&gt;"",J109&lt;&gt;""),Prototype_input!$C$58,"")</f>
        <v/>
      </c>
      <c r="L109" s="21" t="str">
        <f>IF(AND(Prototype_input!$C$60&lt;&gt;"",J109&lt;&gt;""),Prototype_input!$C$62,"")</f>
        <v/>
      </c>
      <c r="M109" s="21" t="str">
        <f>IF(AND(Prototype_input!$C$64&lt;&gt;"",J109&lt;&gt;""),Prototype_input!$C$66,"")</f>
        <v/>
      </c>
      <c r="N109" s="21" t="str">
        <f>IF(AND(Prototype_input!$C$68&lt;&gt;"",J109&lt;&gt;""),Prototype_input!$C$70,"")</f>
        <v/>
      </c>
      <c r="O109" s="21" t="str">
        <f>IF(N109&lt;&gt;"",_xlfn.XLOOKUP(Prototype_input!$E$22,'ITC Offerings Mapping'!$C$1:$C$1000,'ITC Offerings Mapping'!$B$1:$B$1000),"")</f>
        <v/>
      </c>
      <c r="Q109" s="21" t="str">
        <f t="array" ref="Q109">IF(Prototype_input!$C$6="Federal or Tribal Government",IF(O109&lt;&gt;"", INDEX('Scope Scoring'!$C$2:$BX$50, MATCH(O109, 'Scope Scoring'!$B$2:$B$50, 0), MATCH(B109, 'Scope Scoring'!$C$1:$BX$1, 0)),""),"")</f>
        <v/>
      </c>
      <c r="R109" s="21" t="str">
        <f t="shared" si="26"/>
        <v/>
      </c>
      <c r="S109" s="21" t="str">
        <f t="shared" si="27"/>
        <v/>
      </c>
      <c r="T109" s="21" t="str">
        <f t="shared" si="28"/>
        <v/>
      </c>
      <c r="U109" s="21" t="str">
        <f t="shared" ca="1" si="29"/>
        <v/>
      </c>
      <c r="W109" s="21" t="str">
        <f t="array" ref="W109">IF(Prototype_input!$C$6="Federal or Tribal Government",IF(O109&lt;&gt;"", INDEX('Summary - Level of Assistance -'!$C$2:$AV$7, MATCH(Prototype_input!$C$34, 'Summary - Level of Assistance -'!$B$2:$B$7, 0), MATCH(B109, 'Summary - Level of Assistance -'!$C$1:$AV$1, 0)),""),"")</f>
        <v/>
      </c>
      <c r="X109" s="21" t="str">
        <f t="shared" si="30"/>
        <v/>
      </c>
      <c r="Y109" s="21" t="str">
        <f t="shared" si="31"/>
        <v/>
      </c>
      <c r="AA109" s="21" t="str">
        <f t="array" ref="AA109">IF(Prototype_input!$C$6="Federal or Tribal Government",IF(O109&lt;&gt;"", INDEX('Summary - Objective - Tradeoff'!$C$2:$AV$4, MATCH(Prototype_input!$C$38, 'Summary - Objective - Tradeoff'!$B$2:$B$4, 0), MATCH(B109, 'Summary - Objective - Tradeoff'!$C$1:$AV$1, 0)),""),"")</f>
        <v/>
      </c>
      <c r="AB109" s="21" t="str">
        <f t="shared" si="32"/>
        <v/>
      </c>
      <c r="AC109" s="21" t="str">
        <f t="shared" si="33"/>
        <v/>
      </c>
      <c r="AE109" s="21" t="str">
        <f t="array" ref="AE109">IF(Prototype_input!$C$6="Federal or Tribal Government",IF(O109&lt;&gt;"", INDEX('Summary- PoP - Tradeoff'!$C$2:$AV$5, MATCH(Prototype_input!$C$46, 'Summary- PoP - Tradeoff'!$B$2:$B$5, 0), MATCH(B109, 'Summary- PoP - Tradeoff'!$C$1:$AV$1, 0)),""),"")</f>
        <v/>
      </c>
      <c r="AF109" s="21" t="str">
        <f t="shared" si="34"/>
        <v/>
      </c>
      <c r="AG109" s="21" t="str">
        <f t="shared" si="35"/>
        <v/>
      </c>
      <c r="AI109" s="21" t="str">
        <f t="array" ref="AI109">IF(Prototype_input!$C$6="Federal or Tribal Government",IF(O109&lt;&gt;"", INDEX('Summary - EDV - Tradeoff'!$C$2:$AV$4, MATCH(Prototype_input!$C$54, 'Summary - EDV - Tradeoff'!$B$2:$B$4, 0), MATCH(B109, 'Summary - EDV - Tradeoff'!$C$1:$AV$1, 0)),""),"")</f>
        <v/>
      </c>
      <c r="AJ109" s="21" t="str">
        <f t="shared" si="36"/>
        <v/>
      </c>
      <c r="AK109" s="21" t="str">
        <f t="shared" si="37"/>
        <v/>
      </c>
      <c r="AL109" s="21" t="str">
        <f t="shared" ca="1" si="38"/>
        <v/>
      </c>
    </row>
    <row r="110" spans="2:38" ht="12.75" x14ac:dyDescent="0.2">
      <c r="B110" s="21" t="str">
        <f ca="1">IFERROR(__xludf.DUMMYFUNCTION("IFNA(
  IF(
    Prototype_input!C114 = ""Federal or Tribal Government"",
    IF(
      AND(
        Prototype_input!E128 &lt;&gt; """",
        Prototype_input!D128 &lt;&gt; """",
        Prototype_input!D128 &lt;&gt; ""Please input"",
        Prototype_input!E128 &lt;&gt; ""Ple"&amp;"ase input""
      ),
      TRANSPOSE(
        FILTER(
          'ITC Offerings Mapping'!$D$1:$BY$1,
          (INDEX('ITC Offerings Mapping'!$D$2:$BY$1000, MATCH(Prototype_input!E127, 'ITC Offerings Mapping'!$C$2:$C$1000, 0), 0) = IF(A110 &gt;= 8, ""X"", ""X"&amp;""")) +
          (IF(A110 &lt; 8, INDEX('ITC Offerings Mapping'!$D$2:$BY$1000, MATCH(Prototype_input!E127,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0" s="21" t="str">
        <f ca="1">IFERROR(__xludf.DUMMYFUNCTION("IFNA(
  IF(
    Prototype_input!C114 = ""State or Local Government"",
    IF(
      AND(
        Prototype_input!E128 &lt;&gt; """",
        Prototype_input!D128 &lt;&gt; """",
        Prototype_input!D128 &lt;&gt; ""Please input"",
        Prototype_input!E128 &lt;&gt; ""Please"&amp;" input""
      ),
      TRANSPOSE(
        FILTER(
          'ITC Offerings Mapping'!$D$1:$BY$1,
          (
            IF(
              A110 &gt;= 8,
              INDEX('ITC Offerings Mapping'!$D$2:$BY$1000, MATCH(Prototype_input!E127, 'ITC Offerings Map"&amp;"ping'!$C$2:$C$1000, 0), 0) = ""X"",
              (INDEX('ITC Offerings Mapping'!$D$2:$BY$1000, MATCH(Prototype_input!E127, 'ITC Offerings Mapping'!$C$2:$C$1000, 0), 0) = ""X"") +
              (INDEX('ITC Offerings Mapping'!$D$2:$BY$1000, MATCH(Prototype"&amp;"_input!E127,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0" s="21" t="str">
        <f>IF(
  Prototype_input!$C$6 = "State or Local Government",
  IF(
    C110 &lt;&gt; "",
    IFERROR(
      INDEX(
        'Summary - Acquisition Need'!$C$2:$AD$4,
        MATCH(Prototype_input!$C$30, 'Summary - Acquisition Need'!$B$2:$B$4, 0),
        MATCH(C110, 'Summary - Acquisition Need'!$C$1:$AD$1, 0)
      ),
      ""
    ),
    ""
  ),
  IF(
    Prototype_input!$C$6 = "Federal or Tribal Government",
    IF(
      B110 &lt;&gt; "",
      IFERROR(
        INDEX(
          'Summary - Place of Performance'!$C$2:$AW$14,
          MATCH(Prototype_input!$C$30, 'Summary - Place of Performance'!$B$2:$B$14, 0),
          MATCH(B110, 'Summary - Place of Performance'!$C$1:$AW$1, 0)
        ),
        ""
      ),
      ""
    ),
    ""
  )
)</f>
        <v/>
      </c>
      <c r="E110" s="21" t="str">
        <f>IF(
  Prototype_input!$C$6 = "State or Local Government",
  IF(
    C110 &lt;&gt; "",
    IFERROR(
      INDEX(
        'Summary - Contract Type'!$C$2:$BX$6,
        MATCH(Prototype_input!$C$34, 'Summary - Contract Type'!$B$2:$B$6, 0),
        MATCH(C110, 'Summary - Contract Type'!$C$1:$BX$1, 0)
      ),
      ""
    ),
    ""
  ),
  IF(
    Prototype_input!$C$6 = "Federal or Tribal Government",
    IF(
      B110 &lt;&gt; "",
      IFERROR(
        INDEX(
          'Summary - Level of Assistance'!$C$2:$AW$7,
          MATCH(Prototype_input!$C$34, 'Summary - Level of Assistance'!$B$2:$B$7, 0),
          MATCH(B110, 'Summary - Level of Assistance'!$C$1:$AW$1, 0)
        ),
        ""
      ),
      ""
    ),
    ""
  )
)</f>
        <v/>
      </c>
      <c r="F110" s="21" t="str">
        <f>IF(
  Prototype_input!$C$6 = "State or Local Government",
  IF(
    C110 &lt;&gt; "",
    IFERROR(
      INDEX(
        'Summary - Socioeconomic'!$C$2:$BX$11,
        MATCH(Prototype_input!$C$38, 'Summary - Socioeconomic'!$B$2:$B$11, 0),
        MATCH(C110, 'Summary - Socioeconomic'!$C$1:$BX$1, 0)
      ),
      ""
    ),
    ""
  ),
  IF(
    Prototype_input!$C$6 = "Federal or Tribal Government",
    IF(
      B110 &lt;&gt; "",
      IFERROR(
        INDEX(
          'Summary - Objective'!$C$2:$AX$4,
          MATCH(Prototype_input!$C$38, 'Summary - Objective'!$B$2:$B$4, 0),
          MATCH(B110, 'Summary - Objective'!$C$1:$AX$1, 0)
        ),
        ""
      ),
      ""
    ),
    ""
  )
)</f>
        <v/>
      </c>
      <c r="G110" s="21" t="str">
        <f>IF(
  Prototype_input!$C$6 = "Federal or Tribal Government",
  IF(
    B110 &lt;&gt; "",
    IFERROR(
      INDEX(
        'Summary - Contract Type'!$C$2:$BX$6,
        MATCH(Prototype_input!$C$42, 'Summary - Contract Type'!$B$2:$B$6, 0),
        MATCH(B110, 'Summary - Contract Type'!$C$1:$BX$1, 0)
      ),
      ""
    ),
    ""
  ),
  ""
)</f>
        <v/>
      </c>
      <c r="H110" s="21" t="str">
        <f>IF(
  Prototype_input!$C$6 = "Federal or Tribal Government",
  IF(
    B110 &lt;&gt; "",
    IFERROR(
      INDEX(
        'Summary - Period of Performance'!$C$2:$AW$5,
        MATCH(Prototype_input!$C$46, 'Summary - Period of Performance'!$B$2:$B$5, 0),
        MATCH(B110, 'Summary - Period of Performance'!$C$1:$AW$1, 0)
      ),
      ""
    ),
    ""
  ),
  ""
)</f>
        <v/>
      </c>
      <c r="I110" s="21" t="str">
        <f>IF(
  Prototype_input!$C$6 = "Federal or Tribal Government",
  IF(
    B110 &lt;&gt; "",
    IFERROR(
      INDEX(
        'Summary - Socioeconomic'!$C$2:$BX$11,
        MATCH(Prototype_input!$C$50, 'Summary - Socioeconomic'!$B$2:$B$11, 0),
        MATCH(B110, 'Summary - Socioeconomic'!$C$1:$BX$1, 0)
      ),
      ""
    ),
    ""
  ),
  ""
)</f>
        <v/>
      </c>
      <c r="J110" s="21" t="str">
        <f>IF(
  Prototype_input!$C$6 = "Federal or Tribal Government",
  IF(
    B110 &lt;&gt; "",
    IFERROR(
      INDEX(
        'Summary - Estimated Dollar Valu'!$C$2:$AW$4,
        MATCH(Prototype_input!$C$54, 'Summary - Estimated Dollar Valu'!$B$2:$B$4, 0),
        MATCH(B110, 'Summary - Estimated Dollar Valu'!$C$1:$AW$1, 0)
      ),
      ""
    ),
    ""
  ),
  ""
)</f>
        <v/>
      </c>
      <c r="K110" s="21" t="str">
        <f>IF(AND(Prototype_input!$C$56&lt;&gt;"",J110&lt;&gt;""),Prototype_input!$C$58,"")</f>
        <v/>
      </c>
      <c r="L110" s="21" t="str">
        <f>IF(AND(Prototype_input!$C$60&lt;&gt;"",J110&lt;&gt;""),Prototype_input!$C$62,"")</f>
        <v/>
      </c>
      <c r="M110" s="21" t="str">
        <f>IF(AND(Prototype_input!$C$64&lt;&gt;"",J110&lt;&gt;""),Prototype_input!$C$66,"")</f>
        <v/>
      </c>
      <c r="N110" s="21" t="str">
        <f>IF(AND(Prototype_input!$C$68&lt;&gt;"",J110&lt;&gt;""),Prototype_input!$C$70,"")</f>
        <v/>
      </c>
      <c r="O110" s="21" t="str">
        <f>IF(N110&lt;&gt;"",_xlfn.XLOOKUP(Prototype_input!$E$22,'ITC Offerings Mapping'!$C$1:$C$1000,'ITC Offerings Mapping'!$B$1:$B$1000),"")</f>
        <v/>
      </c>
      <c r="Q110" s="21" t="str">
        <f t="array" ref="Q110">IF(Prototype_input!$C$6="Federal or Tribal Government",IF(O110&lt;&gt;"", INDEX('Scope Scoring'!$C$2:$BX$50, MATCH(O110, 'Scope Scoring'!$B$2:$B$50, 0), MATCH(B110, 'Scope Scoring'!$C$1:$BX$1, 0)),""),"")</f>
        <v/>
      </c>
      <c r="R110" s="21" t="str">
        <f t="shared" si="26"/>
        <v/>
      </c>
      <c r="S110" s="21" t="str">
        <f t="shared" si="27"/>
        <v/>
      </c>
      <c r="T110" s="21" t="str">
        <f t="shared" si="28"/>
        <v/>
      </c>
      <c r="U110" s="21" t="str">
        <f t="shared" ca="1" si="29"/>
        <v/>
      </c>
      <c r="W110" s="21" t="str">
        <f t="array" ref="W110">IF(Prototype_input!$C$6="Federal or Tribal Government",IF(O110&lt;&gt;"", INDEX('Summary - Level of Assistance -'!$C$2:$AV$7, MATCH(Prototype_input!$C$34, 'Summary - Level of Assistance -'!$B$2:$B$7, 0), MATCH(B110, 'Summary - Level of Assistance -'!$C$1:$AV$1, 0)),""),"")</f>
        <v/>
      </c>
      <c r="X110" s="21" t="str">
        <f t="shared" si="30"/>
        <v/>
      </c>
      <c r="Y110" s="21" t="str">
        <f t="shared" si="31"/>
        <v/>
      </c>
      <c r="AA110" s="21" t="str">
        <f t="array" ref="AA110">IF(Prototype_input!$C$6="Federal or Tribal Government",IF(O110&lt;&gt;"", INDEX('Summary - Objective - Tradeoff'!$C$2:$AV$4, MATCH(Prototype_input!$C$38, 'Summary - Objective - Tradeoff'!$B$2:$B$4, 0), MATCH(B110, 'Summary - Objective - Tradeoff'!$C$1:$AV$1, 0)),""),"")</f>
        <v/>
      </c>
      <c r="AB110" s="21" t="str">
        <f t="shared" si="32"/>
        <v/>
      </c>
      <c r="AC110" s="21" t="str">
        <f t="shared" si="33"/>
        <v/>
      </c>
      <c r="AE110" s="21" t="str">
        <f t="array" ref="AE110">IF(Prototype_input!$C$6="Federal or Tribal Government",IF(O110&lt;&gt;"", INDEX('Summary- PoP - Tradeoff'!$C$2:$AV$5, MATCH(Prototype_input!$C$46, 'Summary- PoP - Tradeoff'!$B$2:$B$5, 0), MATCH(B110, 'Summary- PoP - Tradeoff'!$C$1:$AV$1, 0)),""),"")</f>
        <v/>
      </c>
      <c r="AF110" s="21" t="str">
        <f t="shared" si="34"/>
        <v/>
      </c>
      <c r="AG110" s="21" t="str">
        <f t="shared" si="35"/>
        <v/>
      </c>
      <c r="AI110" s="21" t="str">
        <f t="array" ref="AI110">IF(Prototype_input!$C$6="Federal or Tribal Government",IF(O110&lt;&gt;"", INDEX('Summary - EDV - Tradeoff'!$C$2:$AV$4, MATCH(Prototype_input!$C$54, 'Summary - EDV - Tradeoff'!$B$2:$B$4, 0), MATCH(B110, 'Summary - EDV - Tradeoff'!$C$1:$AV$1, 0)),""),"")</f>
        <v/>
      </c>
      <c r="AJ110" s="21" t="str">
        <f t="shared" si="36"/>
        <v/>
      </c>
      <c r="AK110" s="21" t="str">
        <f t="shared" si="37"/>
        <v/>
      </c>
      <c r="AL110" s="21" t="str">
        <f t="shared" ca="1" si="38"/>
        <v/>
      </c>
    </row>
    <row r="111" spans="2:38" ht="12.75" x14ac:dyDescent="0.2">
      <c r="B111" s="21" t="str">
        <f ca="1">IFERROR(__xludf.DUMMYFUNCTION("IFNA(
  IF(
    Prototype_input!C115 = ""Federal or Tribal Government"",
    IF(
      AND(
        Prototype_input!E129 &lt;&gt; """",
        Prototype_input!D129 &lt;&gt; """",
        Prototype_input!D129 &lt;&gt; ""Please input"",
        Prototype_input!E129 &lt;&gt; ""Ple"&amp;"ase input""
      ),
      TRANSPOSE(
        FILTER(
          'ITC Offerings Mapping'!$D$1:$BY$1,
          (INDEX('ITC Offerings Mapping'!$D$2:$BY$1000, MATCH(Prototype_input!E128, 'ITC Offerings Mapping'!$C$2:$C$1000, 0), 0) = IF(A111 &gt;= 8, ""X"", ""X"&amp;""")) +
          (IF(A111 &lt; 8, INDEX('ITC Offerings Mapping'!$D$2:$BY$1000, MATCH(Prototype_input!E128,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1" s="21" t="str">
        <f ca="1">IFERROR(__xludf.DUMMYFUNCTION("IFNA(
  IF(
    Prototype_input!C115 = ""State or Local Government"",
    IF(
      AND(
        Prototype_input!E129 &lt;&gt; """",
        Prototype_input!D129 &lt;&gt; """",
        Prototype_input!D129 &lt;&gt; ""Please input"",
        Prototype_input!E129 &lt;&gt; ""Please"&amp;" input""
      ),
      TRANSPOSE(
        FILTER(
          'ITC Offerings Mapping'!$D$1:$BY$1,
          (
            IF(
              A111 &gt;= 8,
              INDEX('ITC Offerings Mapping'!$D$2:$BY$1000, MATCH(Prototype_input!E128, 'ITC Offerings Map"&amp;"ping'!$C$2:$C$1000, 0), 0) = ""X"",
              (INDEX('ITC Offerings Mapping'!$D$2:$BY$1000, MATCH(Prototype_input!E128, 'ITC Offerings Mapping'!$C$2:$C$1000, 0), 0) = ""X"") +
              (INDEX('ITC Offerings Mapping'!$D$2:$BY$1000, MATCH(Prototype"&amp;"_input!E128,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1" s="21" t="str">
        <f>IF(
  Prototype_input!$C$6 = "State or Local Government",
  IF(
    C111 &lt;&gt; "",
    IFERROR(
      INDEX(
        'Summary - Acquisition Need'!$C$2:$AD$4,
        MATCH(Prototype_input!$C$30, 'Summary - Acquisition Need'!$B$2:$B$4, 0),
        MATCH(C111, 'Summary - Acquisition Need'!$C$1:$AD$1, 0)
      ),
      ""
    ),
    ""
  ),
  IF(
    Prototype_input!$C$6 = "Federal or Tribal Government",
    IF(
      B111 &lt;&gt; "",
      IFERROR(
        INDEX(
          'Summary - Place of Performance'!$C$2:$AW$14,
          MATCH(Prototype_input!$C$30, 'Summary - Place of Performance'!$B$2:$B$14, 0),
          MATCH(B111, 'Summary - Place of Performance'!$C$1:$AW$1, 0)
        ),
        ""
      ),
      ""
    ),
    ""
  )
)</f>
        <v/>
      </c>
      <c r="E111" s="21" t="str">
        <f>IF(
  Prototype_input!$C$6 = "State or Local Government",
  IF(
    C111 &lt;&gt; "",
    IFERROR(
      INDEX(
        'Summary - Contract Type'!$C$2:$BX$6,
        MATCH(Prototype_input!$C$34, 'Summary - Contract Type'!$B$2:$B$6, 0),
        MATCH(C111, 'Summary - Contract Type'!$C$1:$BX$1, 0)
      ),
      ""
    ),
    ""
  ),
  IF(
    Prototype_input!$C$6 = "Federal or Tribal Government",
    IF(
      B111 &lt;&gt; "",
      IFERROR(
        INDEX(
          'Summary - Level of Assistance'!$C$2:$AW$7,
          MATCH(Prototype_input!$C$34, 'Summary - Level of Assistance'!$B$2:$B$7, 0),
          MATCH(B111, 'Summary - Level of Assistance'!$C$1:$AW$1, 0)
        ),
        ""
      ),
      ""
    ),
    ""
  )
)</f>
        <v/>
      </c>
      <c r="F111" s="21" t="str">
        <f>IF(
  Prototype_input!$C$6 = "State or Local Government",
  IF(
    C111 &lt;&gt; "",
    IFERROR(
      INDEX(
        'Summary - Socioeconomic'!$C$2:$BX$11,
        MATCH(Prototype_input!$C$38, 'Summary - Socioeconomic'!$B$2:$B$11, 0),
        MATCH(C111, 'Summary - Socioeconomic'!$C$1:$BX$1, 0)
      ),
      ""
    ),
    ""
  ),
  IF(
    Prototype_input!$C$6 = "Federal or Tribal Government",
    IF(
      B111 &lt;&gt; "",
      IFERROR(
        INDEX(
          'Summary - Objective'!$C$2:$AX$4,
          MATCH(Prototype_input!$C$38, 'Summary - Objective'!$B$2:$B$4, 0),
          MATCH(B111, 'Summary - Objective'!$C$1:$AX$1, 0)
        ),
        ""
      ),
      ""
    ),
    ""
  )
)</f>
        <v/>
      </c>
      <c r="G111" s="21" t="str">
        <f>IF(
  Prototype_input!$C$6 = "Federal or Tribal Government",
  IF(
    B111 &lt;&gt; "",
    IFERROR(
      INDEX(
        'Summary - Contract Type'!$C$2:$BX$6,
        MATCH(Prototype_input!$C$42, 'Summary - Contract Type'!$B$2:$B$6, 0),
        MATCH(B111, 'Summary - Contract Type'!$C$1:$BX$1, 0)
      ),
      ""
    ),
    ""
  ),
  ""
)</f>
        <v/>
      </c>
      <c r="H111" s="21" t="str">
        <f>IF(
  Prototype_input!$C$6 = "Federal or Tribal Government",
  IF(
    B111 &lt;&gt; "",
    IFERROR(
      INDEX(
        'Summary - Period of Performance'!$C$2:$AW$5,
        MATCH(Prototype_input!$C$46, 'Summary - Period of Performance'!$B$2:$B$5, 0),
        MATCH(B111, 'Summary - Period of Performance'!$C$1:$AW$1, 0)
      ),
      ""
    ),
    ""
  ),
  ""
)</f>
        <v/>
      </c>
      <c r="I111" s="21" t="str">
        <f>IF(
  Prototype_input!$C$6 = "Federal or Tribal Government",
  IF(
    B111 &lt;&gt; "",
    IFERROR(
      INDEX(
        'Summary - Socioeconomic'!$C$2:$BX$11,
        MATCH(Prototype_input!$C$50, 'Summary - Socioeconomic'!$B$2:$B$11, 0),
        MATCH(B111, 'Summary - Socioeconomic'!$C$1:$BX$1, 0)
      ),
      ""
    ),
    ""
  ),
  ""
)</f>
        <v/>
      </c>
      <c r="J111" s="21" t="str">
        <f>IF(
  Prototype_input!$C$6 = "Federal or Tribal Government",
  IF(
    B111 &lt;&gt; "",
    IFERROR(
      INDEX(
        'Summary - Estimated Dollar Valu'!$C$2:$AW$4,
        MATCH(Prototype_input!$C$54, 'Summary - Estimated Dollar Valu'!$B$2:$B$4, 0),
        MATCH(B111, 'Summary - Estimated Dollar Valu'!$C$1:$AW$1, 0)
      ),
      ""
    ),
    ""
  ),
  ""
)</f>
        <v/>
      </c>
      <c r="K111" s="21" t="str">
        <f>IF(AND(Prototype_input!$C$56&lt;&gt;"",J111&lt;&gt;""),Prototype_input!$C$58,"")</f>
        <v/>
      </c>
      <c r="L111" s="21" t="str">
        <f>IF(AND(Prototype_input!$C$60&lt;&gt;"",J111&lt;&gt;""),Prototype_input!$C$62,"")</f>
        <v/>
      </c>
      <c r="M111" s="21" t="str">
        <f>IF(AND(Prototype_input!$C$64&lt;&gt;"",J111&lt;&gt;""),Prototype_input!$C$66,"")</f>
        <v/>
      </c>
      <c r="N111" s="21" t="str">
        <f>IF(AND(Prototype_input!$C$68&lt;&gt;"",J111&lt;&gt;""),Prototype_input!$C$70,"")</f>
        <v/>
      </c>
      <c r="O111" s="21" t="str">
        <f>IF(N111&lt;&gt;"",_xlfn.XLOOKUP(Prototype_input!$E$22,'ITC Offerings Mapping'!$C$1:$C$1000,'ITC Offerings Mapping'!$B$1:$B$1000),"")</f>
        <v/>
      </c>
      <c r="Q111" s="21" t="str">
        <f t="array" ref="Q111">IF(Prototype_input!$C$6="Federal or Tribal Government",IF(O111&lt;&gt;"", INDEX('Scope Scoring'!$C$2:$BX$50, MATCH(O111, 'Scope Scoring'!$B$2:$B$50, 0), MATCH(B111, 'Scope Scoring'!$C$1:$BX$1, 0)),""),"")</f>
        <v/>
      </c>
      <c r="R111" s="21" t="str">
        <f t="shared" si="26"/>
        <v/>
      </c>
      <c r="S111" s="21" t="str">
        <f t="shared" si="27"/>
        <v/>
      </c>
      <c r="T111" s="21" t="str">
        <f t="shared" si="28"/>
        <v/>
      </c>
      <c r="U111" s="21" t="str">
        <f t="shared" ca="1" si="29"/>
        <v/>
      </c>
      <c r="W111" s="21" t="str">
        <f t="array" ref="W111">IF(Prototype_input!$C$6="Federal or Tribal Government",IF(O111&lt;&gt;"", INDEX('Summary - Level of Assistance -'!$C$2:$AV$7, MATCH(Prototype_input!$C$34, 'Summary - Level of Assistance -'!$B$2:$B$7, 0), MATCH(B111, 'Summary - Level of Assistance -'!$C$1:$AV$1, 0)),""),"")</f>
        <v/>
      </c>
      <c r="X111" s="21" t="str">
        <f t="shared" si="30"/>
        <v/>
      </c>
      <c r="Y111" s="21" t="str">
        <f t="shared" si="31"/>
        <v/>
      </c>
      <c r="AA111" s="21" t="str">
        <f t="array" ref="AA111">IF(Prototype_input!$C$6="Federal or Tribal Government",IF(O111&lt;&gt;"", INDEX('Summary - Objective - Tradeoff'!$C$2:$AV$4, MATCH(Prototype_input!$C$38, 'Summary - Objective - Tradeoff'!$B$2:$B$4, 0), MATCH(B111, 'Summary - Objective - Tradeoff'!$C$1:$AV$1, 0)),""),"")</f>
        <v/>
      </c>
      <c r="AB111" s="21" t="str">
        <f t="shared" si="32"/>
        <v/>
      </c>
      <c r="AC111" s="21" t="str">
        <f t="shared" si="33"/>
        <v/>
      </c>
      <c r="AE111" s="21" t="str">
        <f t="array" ref="AE111">IF(Prototype_input!$C$6="Federal or Tribal Government",IF(O111&lt;&gt;"", INDEX('Summary- PoP - Tradeoff'!$C$2:$AV$5, MATCH(Prototype_input!$C$46, 'Summary- PoP - Tradeoff'!$B$2:$B$5, 0), MATCH(B111, 'Summary- PoP - Tradeoff'!$C$1:$AV$1, 0)),""),"")</f>
        <v/>
      </c>
      <c r="AF111" s="21" t="str">
        <f t="shared" si="34"/>
        <v/>
      </c>
      <c r="AG111" s="21" t="str">
        <f t="shared" si="35"/>
        <v/>
      </c>
      <c r="AI111" s="21" t="str">
        <f t="array" ref="AI111">IF(Prototype_input!$C$6="Federal or Tribal Government",IF(O111&lt;&gt;"", INDEX('Summary - EDV - Tradeoff'!$C$2:$AV$4, MATCH(Prototype_input!$C$54, 'Summary - EDV - Tradeoff'!$B$2:$B$4, 0), MATCH(B111, 'Summary - EDV - Tradeoff'!$C$1:$AV$1, 0)),""),"")</f>
        <v/>
      </c>
      <c r="AJ111" s="21" t="str">
        <f t="shared" si="36"/>
        <v/>
      </c>
      <c r="AK111" s="21" t="str">
        <f t="shared" si="37"/>
        <v/>
      </c>
      <c r="AL111" s="21" t="str">
        <f t="shared" ca="1" si="38"/>
        <v/>
      </c>
    </row>
    <row r="112" spans="2:38" ht="12.75" x14ac:dyDescent="0.2">
      <c r="B112" s="21" t="str">
        <f ca="1">IFERROR(__xludf.DUMMYFUNCTION("IFNA(
  IF(
    Prototype_input!C116 = ""Federal or Tribal Government"",
    IF(
      AND(
        Prototype_input!E130 &lt;&gt; """",
        Prototype_input!D130 &lt;&gt; """",
        Prototype_input!D130 &lt;&gt; ""Please input"",
        Prototype_input!E130 &lt;&gt; ""Ple"&amp;"ase input""
      ),
      TRANSPOSE(
        FILTER(
          'ITC Offerings Mapping'!$D$1:$BY$1,
          (INDEX('ITC Offerings Mapping'!$D$2:$BY$1000, MATCH(Prototype_input!E129, 'ITC Offerings Mapping'!$C$2:$C$1000, 0), 0) = IF(A112 &gt;= 8, ""X"", ""X"&amp;""")) +
          (IF(A112 &lt; 8, INDEX('ITC Offerings Mapping'!$D$2:$BY$1000, MATCH(Prototype_input!E129,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2" s="21" t="str">
        <f ca="1">IFERROR(__xludf.DUMMYFUNCTION("IFNA(
  IF(
    Prototype_input!C116 = ""State or Local Government"",
    IF(
      AND(
        Prototype_input!E130 &lt;&gt; """",
        Prototype_input!D130 &lt;&gt; """",
        Prototype_input!D130 &lt;&gt; ""Please input"",
        Prototype_input!E130 &lt;&gt; ""Please"&amp;" input""
      ),
      TRANSPOSE(
        FILTER(
          'ITC Offerings Mapping'!$D$1:$BY$1,
          (
            IF(
              A112 &gt;= 8,
              INDEX('ITC Offerings Mapping'!$D$2:$BY$1000, MATCH(Prototype_input!E129, 'ITC Offerings Map"&amp;"ping'!$C$2:$C$1000, 0), 0) = ""X"",
              (INDEX('ITC Offerings Mapping'!$D$2:$BY$1000, MATCH(Prototype_input!E129, 'ITC Offerings Mapping'!$C$2:$C$1000, 0), 0) = ""X"") +
              (INDEX('ITC Offerings Mapping'!$D$2:$BY$1000, MATCH(Prototype"&amp;"_input!E129,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2" s="21" t="str">
        <f>IF(
  Prototype_input!$C$6 = "State or Local Government",
  IF(
    C112 &lt;&gt; "",
    IFERROR(
      INDEX(
        'Summary - Acquisition Need'!$C$2:$AD$4,
        MATCH(Prototype_input!$C$30, 'Summary - Acquisition Need'!$B$2:$B$4, 0),
        MATCH(C112, 'Summary - Acquisition Need'!$C$1:$AD$1, 0)
      ),
      ""
    ),
    ""
  ),
  IF(
    Prototype_input!$C$6 = "Federal or Tribal Government",
    IF(
      B112 &lt;&gt; "",
      IFERROR(
        INDEX(
          'Summary - Place of Performance'!$C$2:$AW$14,
          MATCH(Prototype_input!$C$30, 'Summary - Place of Performance'!$B$2:$B$14, 0),
          MATCH(B112, 'Summary - Place of Performance'!$C$1:$AW$1, 0)
        ),
        ""
      ),
      ""
    ),
    ""
  )
)</f>
        <v/>
      </c>
      <c r="E112" s="21" t="str">
        <f>IF(
  Prototype_input!$C$6 = "State or Local Government",
  IF(
    C112 &lt;&gt; "",
    IFERROR(
      INDEX(
        'Summary - Contract Type'!$C$2:$BX$6,
        MATCH(Prototype_input!$C$34, 'Summary - Contract Type'!$B$2:$B$6, 0),
        MATCH(C112, 'Summary - Contract Type'!$C$1:$BX$1, 0)
      ),
      ""
    ),
    ""
  ),
  IF(
    Prototype_input!$C$6 = "Federal or Tribal Government",
    IF(
      B112 &lt;&gt; "",
      IFERROR(
        INDEX(
          'Summary - Level of Assistance'!$C$2:$AW$7,
          MATCH(Prototype_input!$C$34, 'Summary - Level of Assistance'!$B$2:$B$7, 0),
          MATCH(B112, 'Summary - Level of Assistance'!$C$1:$AW$1, 0)
        ),
        ""
      ),
      ""
    ),
    ""
  )
)</f>
        <v/>
      </c>
      <c r="F112" s="21" t="str">
        <f>IF(
  Prototype_input!$C$6 = "State or Local Government",
  IF(
    C112 &lt;&gt; "",
    IFERROR(
      INDEX(
        'Summary - Socioeconomic'!$C$2:$BX$11,
        MATCH(Prototype_input!$C$38, 'Summary - Socioeconomic'!$B$2:$B$11, 0),
        MATCH(C112, 'Summary - Socioeconomic'!$C$1:$BX$1, 0)
      ),
      ""
    ),
    ""
  ),
  IF(
    Prototype_input!$C$6 = "Federal or Tribal Government",
    IF(
      B112 &lt;&gt; "",
      IFERROR(
        INDEX(
          'Summary - Objective'!$C$2:$AX$4,
          MATCH(Prototype_input!$C$38, 'Summary - Objective'!$B$2:$B$4, 0),
          MATCH(B112, 'Summary - Objective'!$C$1:$AX$1, 0)
        ),
        ""
      ),
      ""
    ),
    ""
  )
)</f>
        <v/>
      </c>
      <c r="G112" s="21" t="str">
        <f>IF(
  Prototype_input!$C$6 = "Federal or Tribal Government",
  IF(
    B112 &lt;&gt; "",
    IFERROR(
      INDEX(
        'Summary - Contract Type'!$C$2:$BX$6,
        MATCH(Prototype_input!$C$42, 'Summary - Contract Type'!$B$2:$B$6, 0),
        MATCH(B112, 'Summary - Contract Type'!$C$1:$BX$1, 0)
      ),
      ""
    ),
    ""
  ),
  ""
)</f>
        <v/>
      </c>
      <c r="H112" s="21" t="str">
        <f>IF(
  Prototype_input!$C$6 = "Federal or Tribal Government",
  IF(
    B112 &lt;&gt; "",
    IFERROR(
      INDEX(
        'Summary - Period of Performance'!$C$2:$AW$5,
        MATCH(Prototype_input!$C$46, 'Summary - Period of Performance'!$B$2:$B$5, 0),
        MATCH(B112, 'Summary - Period of Performance'!$C$1:$AW$1, 0)
      ),
      ""
    ),
    ""
  ),
  ""
)</f>
        <v/>
      </c>
      <c r="I112" s="21" t="str">
        <f>IF(
  Prototype_input!$C$6 = "Federal or Tribal Government",
  IF(
    B112 &lt;&gt; "",
    IFERROR(
      INDEX(
        'Summary - Socioeconomic'!$C$2:$BX$11,
        MATCH(Prototype_input!$C$50, 'Summary - Socioeconomic'!$B$2:$B$11, 0),
        MATCH(B112, 'Summary - Socioeconomic'!$C$1:$BX$1, 0)
      ),
      ""
    ),
    ""
  ),
  ""
)</f>
        <v/>
      </c>
      <c r="J112" s="21" t="str">
        <f>IF(
  Prototype_input!$C$6 = "Federal or Tribal Government",
  IF(
    B112 &lt;&gt; "",
    IFERROR(
      INDEX(
        'Summary - Estimated Dollar Valu'!$C$2:$AW$4,
        MATCH(Prototype_input!$C$54, 'Summary - Estimated Dollar Valu'!$B$2:$B$4, 0),
        MATCH(B112, 'Summary - Estimated Dollar Valu'!$C$1:$AW$1, 0)
      ),
      ""
    ),
    ""
  ),
  ""
)</f>
        <v/>
      </c>
      <c r="K112" s="21" t="str">
        <f>IF(AND(Prototype_input!$C$56&lt;&gt;"",J112&lt;&gt;""),Prototype_input!$C$58,"")</f>
        <v/>
      </c>
      <c r="L112" s="21" t="str">
        <f>IF(AND(Prototype_input!$C$60&lt;&gt;"",J112&lt;&gt;""),Prototype_input!$C$62,"")</f>
        <v/>
      </c>
      <c r="M112" s="21" t="str">
        <f>IF(AND(Prototype_input!$C$64&lt;&gt;"",J112&lt;&gt;""),Prototype_input!$C$66,"")</f>
        <v/>
      </c>
      <c r="N112" s="21" t="str">
        <f>IF(AND(Prototype_input!$C$68&lt;&gt;"",J112&lt;&gt;""),Prototype_input!$C$70,"")</f>
        <v/>
      </c>
      <c r="O112" s="21" t="str">
        <f>IF(N112&lt;&gt;"",_xlfn.XLOOKUP(Prototype_input!$E$22,'ITC Offerings Mapping'!$C$1:$C$1000,'ITC Offerings Mapping'!$B$1:$B$1000),"")</f>
        <v/>
      </c>
      <c r="Q112" s="21" t="str">
        <f t="array" ref="Q112">IF(Prototype_input!$C$6="Federal or Tribal Government",IF(O112&lt;&gt;"", INDEX('Scope Scoring'!$C$2:$BX$50, MATCH(O112, 'Scope Scoring'!$B$2:$B$50, 0), MATCH(B112, 'Scope Scoring'!$C$1:$BX$1, 0)),""),"")</f>
        <v/>
      </c>
      <c r="R112" s="21" t="str">
        <f t="shared" si="26"/>
        <v/>
      </c>
      <c r="S112" s="21" t="str">
        <f t="shared" si="27"/>
        <v/>
      </c>
      <c r="T112" s="21" t="str">
        <f t="shared" si="28"/>
        <v/>
      </c>
      <c r="U112" s="21" t="str">
        <f t="shared" ca="1" si="29"/>
        <v/>
      </c>
      <c r="W112" s="21" t="str">
        <f t="array" ref="W112">IF(Prototype_input!$C$6="Federal or Tribal Government",IF(O112&lt;&gt;"", INDEX('Summary - Level of Assistance -'!$C$2:$AV$7, MATCH(Prototype_input!$C$34, 'Summary - Level of Assistance -'!$B$2:$B$7, 0), MATCH(B112, 'Summary - Level of Assistance -'!$C$1:$AV$1, 0)),""),"")</f>
        <v/>
      </c>
      <c r="X112" s="21" t="str">
        <f t="shared" si="30"/>
        <v/>
      </c>
      <c r="Y112" s="21" t="str">
        <f t="shared" si="31"/>
        <v/>
      </c>
      <c r="AA112" s="21" t="str">
        <f t="array" ref="AA112">IF(Prototype_input!$C$6="Federal or Tribal Government",IF(O112&lt;&gt;"", INDEX('Summary - Objective - Tradeoff'!$C$2:$AV$4, MATCH(Prototype_input!$C$38, 'Summary - Objective - Tradeoff'!$B$2:$B$4, 0), MATCH(B112, 'Summary - Objective - Tradeoff'!$C$1:$AV$1, 0)),""),"")</f>
        <v/>
      </c>
      <c r="AB112" s="21" t="str">
        <f t="shared" si="32"/>
        <v/>
      </c>
      <c r="AC112" s="21" t="str">
        <f t="shared" si="33"/>
        <v/>
      </c>
      <c r="AE112" s="21" t="str">
        <f t="array" ref="AE112">IF(Prototype_input!$C$6="Federal or Tribal Government",IF(O112&lt;&gt;"", INDEX('Summary- PoP - Tradeoff'!$C$2:$AV$5, MATCH(Prototype_input!$C$46, 'Summary- PoP - Tradeoff'!$B$2:$B$5, 0), MATCH(B112, 'Summary- PoP - Tradeoff'!$C$1:$AV$1, 0)),""),"")</f>
        <v/>
      </c>
      <c r="AF112" s="21" t="str">
        <f t="shared" si="34"/>
        <v/>
      </c>
      <c r="AG112" s="21" t="str">
        <f t="shared" si="35"/>
        <v/>
      </c>
      <c r="AI112" s="21" t="str">
        <f t="array" ref="AI112">IF(Prototype_input!$C$6="Federal or Tribal Government",IF(O112&lt;&gt;"", INDEX('Summary - EDV - Tradeoff'!$C$2:$AV$4, MATCH(Prototype_input!$C$54, 'Summary - EDV - Tradeoff'!$B$2:$B$4, 0), MATCH(B112, 'Summary - EDV - Tradeoff'!$C$1:$AV$1, 0)),""),"")</f>
        <v/>
      </c>
      <c r="AJ112" s="21" t="str">
        <f t="shared" si="36"/>
        <v/>
      </c>
      <c r="AK112" s="21" t="str">
        <f t="shared" si="37"/>
        <v/>
      </c>
      <c r="AL112" s="21" t="str">
        <f t="shared" ca="1" si="38"/>
        <v/>
      </c>
    </row>
    <row r="113" spans="2:38" ht="12.75" x14ac:dyDescent="0.2">
      <c r="B113" s="21" t="str">
        <f ca="1">IFERROR(__xludf.DUMMYFUNCTION("IFNA(
  IF(
    Prototype_input!C117 = ""Federal or Tribal Government"",
    IF(
      AND(
        Prototype_input!E131 &lt;&gt; """",
        Prototype_input!D131 &lt;&gt; """",
        Prototype_input!D131 &lt;&gt; ""Please input"",
        Prototype_input!E131 &lt;&gt; ""Ple"&amp;"ase input""
      ),
      TRANSPOSE(
        FILTER(
          'ITC Offerings Mapping'!$D$1:$BY$1,
          (INDEX('ITC Offerings Mapping'!$D$2:$BY$1000, MATCH(Prototype_input!E130, 'ITC Offerings Mapping'!$C$2:$C$1000, 0), 0) = IF(A113 &gt;= 8, ""X"", ""X"&amp;""")) +
          (IF(A113 &lt; 8, INDEX('ITC Offerings Mapping'!$D$2:$BY$1000, MATCH(Prototype_input!E130,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3" s="21" t="str">
        <f ca="1">IFERROR(__xludf.DUMMYFUNCTION("IFNA(
  IF(
    Prototype_input!C117 = ""State or Local Government"",
    IF(
      AND(
        Prototype_input!E131 &lt;&gt; """",
        Prototype_input!D131 &lt;&gt; """",
        Prototype_input!D131 &lt;&gt; ""Please input"",
        Prototype_input!E131 &lt;&gt; ""Please"&amp;" input""
      ),
      TRANSPOSE(
        FILTER(
          'ITC Offerings Mapping'!$D$1:$BY$1,
          (
            IF(
              A113 &gt;= 8,
              INDEX('ITC Offerings Mapping'!$D$2:$BY$1000, MATCH(Prototype_input!E130, 'ITC Offerings Map"&amp;"ping'!$C$2:$C$1000, 0), 0) = ""X"",
              (INDEX('ITC Offerings Mapping'!$D$2:$BY$1000, MATCH(Prototype_input!E130, 'ITC Offerings Mapping'!$C$2:$C$1000, 0), 0) = ""X"") +
              (INDEX('ITC Offerings Mapping'!$D$2:$BY$1000, MATCH(Prototype"&amp;"_input!E130,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3" s="21" t="str">
        <f>IF(
  Prototype_input!$C$6 = "State or Local Government",
  IF(
    C113 &lt;&gt; "",
    IFERROR(
      INDEX(
        'Summary - Acquisition Need'!$C$2:$AD$4,
        MATCH(Prototype_input!$C$30, 'Summary - Acquisition Need'!$B$2:$B$4, 0),
        MATCH(C113, 'Summary - Acquisition Need'!$C$1:$AD$1, 0)
      ),
      ""
    ),
    ""
  ),
  IF(
    Prototype_input!$C$6 = "Federal or Tribal Government",
    IF(
      B113 &lt;&gt; "",
      IFERROR(
        INDEX(
          'Summary - Place of Performance'!$C$2:$AW$14,
          MATCH(Prototype_input!$C$30, 'Summary - Place of Performance'!$B$2:$B$14, 0),
          MATCH(B113, 'Summary - Place of Performance'!$C$1:$AW$1, 0)
        ),
        ""
      ),
      ""
    ),
    ""
  )
)</f>
        <v/>
      </c>
      <c r="E113" s="21" t="str">
        <f>IF(
  Prototype_input!$C$6 = "State or Local Government",
  IF(
    C113 &lt;&gt; "",
    IFERROR(
      INDEX(
        'Summary - Contract Type'!$C$2:$BX$6,
        MATCH(Prototype_input!$C$34, 'Summary - Contract Type'!$B$2:$B$6, 0),
        MATCH(C113, 'Summary - Contract Type'!$C$1:$BX$1, 0)
      ),
      ""
    ),
    ""
  ),
  IF(
    Prototype_input!$C$6 = "Federal or Tribal Government",
    IF(
      B113 &lt;&gt; "",
      IFERROR(
        INDEX(
          'Summary - Level of Assistance'!$C$2:$AW$7,
          MATCH(Prototype_input!$C$34, 'Summary - Level of Assistance'!$B$2:$B$7, 0),
          MATCH(B113, 'Summary - Level of Assistance'!$C$1:$AW$1, 0)
        ),
        ""
      ),
      ""
    ),
    ""
  )
)</f>
        <v/>
      </c>
      <c r="F113" s="21" t="str">
        <f>IF(
  Prototype_input!$C$6 = "State or Local Government",
  IF(
    C113 &lt;&gt; "",
    IFERROR(
      INDEX(
        'Summary - Socioeconomic'!$C$2:$BX$11,
        MATCH(Prototype_input!$C$38, 'Summary - Socioeconomic'!$B$2:$B$11, 0),
        MATCH(C113, 'Summary - Socioeconomic'!$C$1:$BX$1, 0)
      ),
      ""
    ),
    ""
  ),
  IF(
    Prototype_input!$C$6 = "Federal or Tribal Government",
    IF(
      B113 &lt;&gt; "",
      IFERROR(
        INDEX(
          'Summary - Objective'!$C$2:$AX$4,
          MATCH(Prototype_input!$C$38, 'Summary - Objective'!$B$2:$B$4, 0),
          MATCH(B113, 'Summary - Objective'!$C$1:$AX$1, 0)
        ),
        ""
      ),
      ""
    ),
    ""
  )
)</f>
        <v/>
      </c>
      <c r="G113" s="21" t="str">
        <f>IF(
  Prototype_input!$C$6 = "Federal or Tribal Government",
  IF(
    B113 &lt;&gt; "",
    IFERROR(
      INDEX(
        'Summary - Contract Type'!$C$2:$BX$6,
        MATCH(Prototype_input!$C$42, 'Summary - Contract Type'!$B$2:$B$6, 0),
        MATCH(B113, 'Summary - Contract Type'!$C$1:$BX$1, 0)
      ),
      ""
    ),
    ""
  ),
  ""
)</f>
        <v/>
      </c>
      <c r="H113" s="21" t="str">
        <f>IF(
  Prototype_input!$C$6 = "Federal or Tribal Government",
  IF(
    B113 &lt;&gt; "",
    IFERROR(
      INDEX(
        'Summary - Period of Performance'!$C$2:$AW$5,
        MATCH(Prototype_input!$C$46, 'Summary - Period of Performance'!$B$2:$B$5, 0),
        MATCH(B113, 'Summary - Period of Performance'!$C$1:$AW$1, 0)
      ),
      ""
    ),
    ""
  ),
  ""
)</f>
        <v/>
      </c>
      <c r="I113" s="21" t="str">
        <f>IF(
  Prototype_input!$C$6 = "Federal or Tribal Government",
  IF(
    B113 &lt;&gt; "",
    IFERROR(
      INDEX(
        'Summary - Socioeconomic'!$C$2:$BX$11,
        MATCH(Prototype_input!$C$50, 'Summary - Socioeconomic'!$B$2:$B$11, 0),
        MATCH(B113, 'Summary - Socioeconomic'!$C$1:$BX$1, 0)
      ),
      ""
    ),
    ""
  ),
  ""
)</f>
        <v/>
      </c>
      <c r="J113" s="21" t="str">
        <f>IF(
  Prototype_input!$C$6 = "Federal or Tribal Government",
  IF(
    B113 &lt;&gt; "",
    IFERROR(
      INDEX(
        'Summary - Estimated Dollar Valu'!$C$2:$AW$4,
        MATCH(Prototype_input!$C$54, 'Summary - Estimated Dollar Valu'!$B$2:$B$4, 0),
        MATCH(B113, 'Summary - Estimated Dollar Valu'!$C$1:$AW$1, 0)
      ),
      ""
    ),
    ""
  ),
  ""
)</f>
        <v/>
      </c>
      <c r="K113" s="21" t="str">
        <f>IF(AND(Prototype_input!$C$56&lt;&gt;"",J113&lt;&gt;""),Prototype_input!$C$58,"")</f>
        <v/>
      </c>
      <c r="L113" s="21" t="str">
        <f>IF(AND(Prototype_input!$C$60&lt;&gt;"",J113&lt;&gt;""),Prototype_input!$C$62,"")</f>
        <v/>
      </c>
      <c r="M113" s="21" t="str">
        <f>IF(AND(Prototype_input!$C$64&lt;&gt;"",J113&lt;&gt;""),Prototype_input!$C$66,"")</f>
        <v/>
      </c>
      <c r="N113" s="21" t="str">
        <f>IF(AND(Prototype_input!$C$68&lt;&gt;"",J113&lt;&gt;""),Prototype_input!$C$70,"")</f>
        <v/>
      </c>
      <c r="O113" s="21" t="str">
        <f>IF(N113&lt;&gt;"",_xlfn.XLOOKUP(Prototype_input!$E$22,'ITC Offerings Mapping'!$C$1:$C$1000,'ITC Offerings Mapping'!$B$1:$B$1000),"")</f>
        <v/>
      </c>
      <c r="Q113" s="21" t="str">
        <f t="array" ref="Q113">IF(Prototype_input!$C$6="Federal or Tribal Government",IF(O113&lt;&gt;"", INDEX('Scope Scoring'!$C$2:$BX$50, MATCH(O113, 'Scope Scoring'!$B$2:$B$50, 0), MATCH(B113, 'Scope Scoring'!$C$1:$BX$1, 0)),""),"")</f>
        <v/>
      </c>
      <c r="R113" s="21" t="str">
        <f t="shared" si="26"/>
        <v/>
      </c>
      <c r="S113" s="21" t="str">
        <f t="shared" si="27"/>
        <v/>
      </c>
      <c r="T113" s="21" t="str">
        <f t="shared" si="28"/>
        <v/>
      </c>
      <c r="U113" s="21" t="str">
        <f t="shared" ca="1" si="29"/>
        <v/>
      </c>
      <c r="W113" s="21" t="str">
        <f t="array" ref="W113">IF(Prototype_input!$C$6="Federal or Tribal Government",IF(O113&lt;&gt;"", INDEX('Summary - Level of Assistance -'!$C$2:$AV$7, MATCH(Prototype_input!$C$34, 'Summary - Level of Assistance -'!$B$2:$B$7, 0), MATCH(B113, 'Summary - Level of Assistance -'!$C$1:$AV$1, 0)),""),"")</f>
        <v/>
      </c>
      <c r="X113" s="21" t="str">
        <f t="shared" si="30"/>
        <v/>
      </c>
      <c r="Y113" s="21" t="str">
        <f t="shared" si="31"/>
        <v/>
      </c>
      <c r="AA113" s="21" t="str">
        <f t="array" ref="AA113">IF(Prototype_input!$C$6="Federal or Tribal Government",IF(O113&lt;&gt;"", INDEX('Summary - Objective - Tradeoff'!$C$2:$AV$4, MATCH(Prototype_input!$C$38, 'Summary - Objective - Tradeoff'!$B$2:$B$4, 0), MATCH(B113, 'Summary - Objective - Tradeoff'!$C$1:$AV$1, 0)),""),"")</f>
        <v/>
      </c>
      <c r="AB113" s="21" t="str">
        <f t="shared" si="32"/>
        <v/>
      </c>
      <c r="AC113" s="21" t="str">
        <f t="shared" si="33"/>
        <v/>
      </c>
      <c r="AE113" s="21" t="str">
        <f t="array" ref="AE113">IF(Prototype_input!$C$6="Federal or Tribal Government",IF(O113&lt;&gt;"", INDEX('Summary- PoP - Tradeoff'!$C$2:$AV$5, MATCH(Prototype_input!$C$46, 'Summary- PoP - Tradeoff'!$B$2:$B$5, 0), MATCH(B113, 'Summary- PoP - Tradeoff'!$C$1:$AV$1, 0)),""),"")</f>
        <v/>
      </c>
      <c r="AF113" s="21" t="str">
        <f t="shared" si="34"/>
        <v/>
      </c>
      <c r="AG113" s="21" t="str">
        <f t="shared" si="35"/>
        <v/>
      </c>
      <c r="AI113" s="21" t="str">
        <f t="array" ref="AI113">IF(Prototype_input!$C$6="Federal or Tribal Government",IF(O113&lt;&gt;"", INDEX('Summary - EDV - Tradeoff'!$C$2:$AV$4, MATCH(Prototype_input!$C$54, 'Summary - EDV - Tradeoff'!$B$2:$B$4, 0), MATCH(B113, 'Summary - EDV - Tradeoff'!$C$1:$AV$1, 0)),""),"")</f>
        <v/>
      </c>
      <c r="AJ113" s="21" t="str">
        <f t="shared" si="36"/>
        <v/>
      </c>
      <c r="AK113" s="21" t="str">
        <f t="shared" si="37"/>
        <v/>
      </c>
      <c r="AL113" s="21" t="str">
        <f t="shared" ca="1" si="38"/>
        <v/>
      </c>
    </row>
    <row r="114" spans="2:38" ht="12.75" x14ac:dyDescent="0.2">
      <c r="B114" s="21" t="str">
        <f ca="1">IFERROR(__xludf.DUMMYFUNCTION("IFNA(
  IF(
    Prototype_input!C118 = ""Federal or Tribal Government"",
    IF(
      AND(
        Prototype_input!E132 &lt;&gt; """",
        Prototype_input!D132 &lt;&gt; """",
        Prototype_input!D132 &lt;&gt; ""Please input"",
        Prototype_input!E132 &lt;&gt; ""Ple"&amp;"ase input""
      ),
      TRANSPOSE(
        FILTER(
          'ITC Offerings Mapping'!$D$1:$BY$1,
          (INDEX('ITC Offerings Mapping'!$D$2:$BY$1000, MATCH(Prototype_input!E131, 'ITC Offerings Mapping'!$C$2:$C$1000, 0), 0) = IF(A114 &gt;= 8, ""X"", ""X"&amp;""")) +
          (IF(A114 &lt; 8, INDEX('ITC Offerings Mapping'!$D$2:$BY$1000, MATCH(Prototype_input!E131,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4" s="21" t="str">
        <f ca="1">IFERROR(__xludf.DUMMYFUNCTION("IFNA(
  IF(
    Prototype_input!C118 = ""State or Local Government"",
    IF(
      AND(
        Prototype_input!E132 &lt;&gt; """",
        Prototype_input!D132 &lt;&gt; """",
        Prototype_input!D132 &lt;&gt; ""Please input"",
        Prototype_input!E132 &lt;&gt; ""Please"&amp;" input""
      ),
      TRANSPOSE(
        FILTER(
          'ITC Offerings Mapping'!$D$1:$BY$1,
          (
            IF(
              A114 &gt;= 8,
              INDEX('ITC Offerings Mapping'!$D$2:$BY$1000, MATCH(Prototype_input!E131, 'ITC Offerings Map"&amp;"ping'!$C$2:$C$1000, 0), 0) = ""X"",
              (INDEX('ITC Offerings Mapping'!$D$2:$BY$1000, MATCH(Prototype_input!E131, 'ITC Offerings Mapping'!$C$2:$C$1000, 0), 0) = ""X"") +
              (INDEX('ITC Offerings Mapping'!$D$2:$BY$1000, MATCH(Prototype"&amp;"_input!E131,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4" s="21" t="str">
        <f>IF(
  Prototype_input!$C$6 = "State or Local Government",
  IF(
    C114 &lt;&gt; "",
    IFERROR(
      INDEX(
        'Summary - Acquisition Need'!$C$2:$AD$4,
        MATCH(Prototype_input!$C$30, 'Summary - Acquisition Need'!$B$2:$B$4, 0),
        MATCH(C114, 'Summary - Acquisition Need'!$C$1:$AD$1, 0)
      ),
      ""
    ),
    ""
  ),
  IF(
    Prototype_input!$C$6 = "Federal or Tribal Government",
    IF(
      B114 &lt;&gt; "",
      IFERROR(
        INDEX(
          'Summary - Place of Performance'!$C$2:$AW$14,
          MATCH(Prototype_input!$C$30, 'Summary - Place of Performance'!$B$2:$B$14, 0),
          MATCH(B114, 'Summary - Place of Performance'!$C$1:$AW$1, 0)
        ),
        ""
      ),
      ""
    ),
    ""
  )
)</f>
        <v/>
      </c>
      <c r="E114" s="21" t="str">
        <f>IF(
  Prototype_input!$C$6 = "State or Local Government",
  IF(
    C114 &lt;&gt; "",
    IFERROR(
      INDEX(
        'Summary - Contract Type'!$C$2:$BX$6,
        MATCH(Prototype_input!$C$34, 'Summary - Contract Type'!$B$2:$B$6, 0),
        MATCH(C114, 'Summary - Contract Type'!$C$1:$BX$1, 0)
      ),
      ""
    ),
    ""
  ),
  IF(
    Prototype_input!$C$6 = "Federal or Tribal Government",
    IF(
      B114 &lt;&gt; "",
      IFERROR(
        INDEX(
          'Summary - Level of Assistance'!$C$2:$AW$7,
          MATCH(Prototype_input!$C$34, 'Summary - Level of Assistance'!$B$2:$B$7, 0),
          MATCH(B114, 'Summary - Level of Assistance'!$C$1:$AW$1, 0)
        ),
        ""
      ),
      ""
    ),
    ""
  )
)</f>
        <v/>
      </c>
      <c r="F114" s="21" t="str">
        <f>IF(
  Prototype_input!$C$6 = "State or Local Government",
  IF(
    C114 &lt;&gt; "",
    IFERROR(
      INDEX(
        'Summary - Socioeconomic'!$C$2:$BX$11,
        MATCH(Prototype_input!$C$38, 'Summary - Socioeconomic'!$B$2:$B$11, 0),
        MATCH(C114, 'Summary - Socioeconomic'!$C$1:$BX$1, 0)
      ),
      ""
    ),
    ""
  ),
  IF(
    Prototype_input!$C$6 = "Federal or Tribal Government",
    IF(
      B114 &lt;&gt; "",
      IFERROR(
        INDEX(
          'Summary - Objective'!$C$2:$AX$4,
          MATCH(Prototype_input!$C$38, 'Summary - Objective'!$B$2:$B$4, 0),
          MATCH(B114, 'Summary - Objective'!$C$1:$AX$1, 0)
        ),
        ""
      ),
      ""
    ),
    ""
  )
)</f>
        <v/>
      </c>
      <c r="G114" s="21" t="str">
        <f>IF(
  Prototype_input!$C$6 = "Federal or Tribal Government",
  IF(
    B114 &lt;&gt; "",
    IFERROR(
      INDEX(
        'Summary - Contract Type'!$C$2:$BX$6,
        MATCH(Prototype_input!$C$42, 'Summary - Contract Type'!$B$2:$B$6, 0),
        MATCH(B114, 'Summary - Contract Type'!$C$1:$BX$1, 0)
      ),
      ""
    ),
    ""
  ),
  ""
)</f>
        <v/>
      </c>
      <c r="H114" s="21" t="str">
        <f>IF(
  Prototype_input!$C$6 = "Federal or Tribal Government",
  IF(
    B114 &lt;&gt; "",
    IFERROR(
      INDEX(
        'Summary - Period of Performance'!$C$2:$AW$5,
        MATCH(Prototype_input!$C$46, 'Summary - Period of Performance'!$B$2:$B$5, 0),
        MATCH(B114, 'Summary - Period of Performance'!$C$1:$AW$1, 0)
      ),
      ""
    ),
    ""
  ),
  ""
)</f>
        <v/>
      </c>
      <c r="I114" s="21" t="str">
        <f>IF(
  Prototype_input!$C$6 = "Federal or Tribal Government",
  IF(
    B114 &lt;&gt; "",
    IFERROR(
      INDEX(
        'Summary - Socioeconomic'!$C$2:$BX$11,
        MATCH(Prototype_input!$C$50, 'Summary - Socioeconomic'!$B$2:$B$11, 0),
        MATCH(B114, 'Summary - Socioeconomic'!$C$1:$BX$1, 0)
      ),
      ""
    ),
    ""
  ),
  ""
)</f>
        <v/>
      </c>
      <c r="J114" s="21" t="str">
        <f>IF(
  Prototype_input!$C$6 = "Federal or Tribal Government",
  IF(
    B114 &lt;&gt; "",
    IFERROR(
      INDEX(
        'Summary - Estimated Dollar Valu'!$C$2:$AW$4,
        MATCH(Prototype_input!$C$54, 'Summary - Estimated Dollar Valu'!$B$2:$B$4, 0),
        MATCH(B114, 'Summary - Estimated Dollar Valu'!$C$1:$AW$1, 0)
      ),
      ""
    ),
    ""
  ),
  ""
)</f>
        <v/>
      </c>
      <c r="K114" s="21" t="str">
        <f>IF(AND(Prototype_input!$C$56&lt;&gt;"",J114&lt;&gt;""),Prototype_input!$C$58,"")</f>
        <v/>
      </c>
      <c r="L114" s="21" t="str">
        <f>IF(AND(Prototype_input!$C$60&lt;&gt;"",J114&lt;&gt;""),Prototype_input!$C$62,"")</f>
        <v/>
      </c>
      <c r="M114" s="21" t="str">
        <f>IF(AND(Prototype_input!$C$64&lt;&gt;"",J114&lt;&gt;""),Prototype_input!$C$66,"")</f>
        <v/>
      </c>
      <c r="N114" s="21" t="str">
        <f>IF(AND(Prototype_input!$C$68&lt;&gt;"",J114&lt;&gt;""),Prototype_input!$C$70,"")</f>
        <v/>
      </c>
      <c r="O114" s="21" t="str">
        <f>IF(N114&lt;&gt;"",_xlfn.XLOOKUP(Prototype_input!$E$22,'ITC Offerings Mapping'!$C$1:$C$1000,'ITC Offerings Mapping'!$B$1:$B$1000),"")</f>
        <v/>
      </c>
      <c r="Q114" s="21" t="str">
        <f t="array" ref="Q114">IF(Prototype_input!$C$6="Federal or Tribal Government",IF(O114&lt;&gt;"", INDEX('Scope Scoring'!$C$2:$BX$50, MATCH(O114, 'Scope Scoring'!$B$2:$B$50, 0), MATCH(B114, 'Scope Scoring'!$C$1:$BX$1, 0)),""),"")</f>
        <v/>
      </c>
      <c r="R114" s="21" t="str">
        <f t="shared" si="26"/>
        <v/>
      </c>
      <c r="S114" s="21" t="str">
        <f t="shared" si="27"/>
        <v/>
      </c>
      <c r="T114" s="21" t="str">
        <f t="shared" si="28"/>
        <v/>
      </c>
      <c r="U114" s="21" t="str">
        <f t="shared" ca="1" si="29"/>
        <v/>
      </c>
      <c r="W114" s="21" t="str">
        <f t="array" ref="W114">IF(Prototype_input!$C$6="Federal or Tribal Government",IF(O114&lt;&gt;"", INDEX('Summary - Level of Assistance -'!$C$2:$AV$7, MATCH(Prototype_input!$C$34, 'Summary - Level of Assistance -'!$B$2:$B$7, 0), MATCH(B114, 'Summary - Level of Assistance -'!$C$1:$AV$1, 0)),""),"")</f>
        <v/>
      </c>
      <c r="X114" s="21" t="str">
        <f t="shared" si="30"/>
        <v/>
      </c>
      <c r="Y114" s="21" t="str">
        <f t="shared" si="31"/>
        <v/>
      </c>
      <c r="AA114" s="21" t="str">
        <f t="array" ref="AA114">IF(Prototype_input!$C$6="Federal or Tribal Government",IF(O114&lt;&gt;"", INDEX('Summary - Objective - Tradeoff'!$C$2:$AV$4, MATCH(Prototype_input!$C$38, 'Summary - Objective - Tradeoff'!$B$2:$B$4, 0), MATCH(B114, 'Summary - Objective - Tradeoff'!$C$1:$AV$1, 0)),""),"")</f>
        <v/>
      </c>
      <c r="AB114" s="21" t="str">
        <f t="shared" si="32"/>
        <v/>
      </c>
      <c r="AC114" s="21" t="str">
        <f t="shared" si="33"/>
        <v/>
      </c>
      <c r="AE114" s="21" t="str">
        <f t="array" ref="AE114">IF(Prototype_input!$C$6="Federal or Tribal Government",IF(O114&lt;&gt;"", INDEX('Summary- PoP - Tradeoff'!$C$2:$AV$5, MATCH(Prototype_input!$C$46, 'Summary- PoP - Tradeoff'!$B$2:$B$5, 0), MATCH(B114, 'Summary- PoP - Tradeoff'!$C$1:$AV$1, 0)),""),"")</f>
        <v/>
      </c>
      <c r="AF114" s="21" t="str">
        <f t="shared" si="34"/>
        <v/>
      </c>
      <c r="AG114" s="21" t="str">
        <f t="shared" si="35"/>
        <v/>
      </c>
      <c r="AI114" s="21" t="str">
        <f t="array" ref="AI114">IF(Prototype_input!$C$6="Federal or Tribal Government",IF(O114&lt;&gt;"", INDEX('Summary - EDV - Tradeoff'!$C$2:$AV$4, MATCH(Prototype_input!$C$54, 'Summary - EDV - Tradeoff'!$B$2:$B$4, 0), MATCH(B114, 'Summary - EDV - Tradeoff'!$C$1:$AV$1, 0)),""),"")</f>
        <v/>
      </c>
      <c r="AJ114" s="21" t="str">
        <f t="shared" si="36"/>
        <v/>
      </c>
      <c r="AK114" s="21" t="str">
        <f t="shared" si="37"/>
        <v/>
      </c>
      <c r="AL114" s="21" t="str">
        <f t="shared" ca="1" si="38"/>
        <v/>
      </c>
    </row>
    <row r="115" spans="2:38" ht="12.75" x14ac:dyDescent="0.2">
      <c r="B115" s="21" t="str">
        <f ca="1">IFERROR(__xludf.DUMMYFUNCTION("IFNA(
  IF(
    Prototype_input!C119 = ""Federal or Tribal Government"",
    IF(
      AND(
        Prototype_input!E133 &lt;&gt; """",
        Prototype_input!D133 &lt;&gt; """",
        Prototype_input!D133 &lt;&gt; ""Please input"",
        Prototype_input!E133 &lt;&gt; ""Ple"&amp;"ase input""
      ),
      TRANSPOSE(
        FILTER(
          'ITC Offerings Mapping'!$D$1:$BY$1,
          (INDEX('ITC Offerings Mapping'!$D$2:$BY$1000, MATCH(Prototype_input!E132, 'ITC Offerings Mapping'!$C$2:$C$1000, 0), 0) = IF(A115 &gt;= 8, ""X"", ""X"&amp;""")) +
          (IF(A115 &lt; 8, INDEX('ITC Offerings Mapping'!$D$2:$BY$1000, MATCH(Prototype_input!E132,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5" s="21" t="str">
        <f ca="1">IFERROR(__xludf.DUMMYFUNCTION("IFNA(
  IF(
    Prototype_input!C119 = ""State or Local Government"",
    IF(
      AND(
        Prototype_input!E133 &lt;&gt; """",
        Prototype_input!D133 &lt;&gt; """",
        Prototype_input!D133 &lt;&gt; ""Please input"",
        Prototype_input!E133 &lt;&gt; ""Please"&amp;" input""
      ),
      TRANSPOSE(
        FILTER(
          'ITC Offerings Mapping'!$D$1:$BY$1,
          (
            IF(
              A115 &gt;= 8,
              INDEX('ITC Offerings Mapping'!$D$2:$BY$1000, MATCH(Prototype_input!E132, 'ITC Offerings Map"&amp;"ping'!$C$2:$C$1000, 0), 0) = ""X"",
              (INDEX('ITC Offerings Mapping'!$D$2:$BY$1000, MATCH(Prototype_input!E132, 'ITC Offerings Mapping'!$C$2:$C$1000, 0), 0) = ""X"") +
              (INDEX('ITC Offerings Mapping'!$D$2:$BY$1000, MATCH(Prototype"&amp;"_input!E132,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5" s="21" t="str">
        <f>IF(
  Prototype_input!$C$6 = "State or Local Government",
  IF(
    C115 &lt;&gt; "",
    IFERROR(
      INDEX(
        'Summary - Acquisition Need'!$C$2:$AD$4,
        MATCH(Prototype_input!$C$30, 'Summary - Acquisition Need'!$B$2:$B$4, 0),
        MATCH(C115, 'Summary - Acquisition Need'!$C$1:$AD$1, 0)
      ),
      ""
    ),
    ""
  ),
  IF(
    Prototype_input!$C$6 = "Federal or Tribal Government",
    IF(
      B115 &lt;&gt; "",
      IFERROR(
        INDEX(
          'Summary - Place of Performance'!$C$2:$AW$14,
          MATCH(Prototype_input!$C$30, 'Summary - Place of Performance'!$B$2:$B$14, 0),
          MATCH(B115, 'Summary - Place of Performance'!$C$1:$AW$1, 0)
        ),
        ""
      ),
      ""
    ),
    ""
  )
)</f>
        <v/>
      </c>
      <c r="E115" s="21" t="str">
        <f>IF(
  Prototype_input!$C$6 = "State or Local Government",
  IF(
    C115 &lt;&gt; "",
    IFERROR(
      INDEX(
        'Summary - Contract Type'!$C$2:$BX$6,
        MATCH(Prototype_input!$C$34, 'Summary - Contract Type'!$B$2:$B$6, 0),
        MATCH(C115, 'Summary - Contract Type'!$C$1:$BX$1, 0)
      ),
      ""
    ),
    ""
  ),
  IF(
    Prototype_input!$C$6 = "Federal or Tribal Government",
    IF(
      B115 &lt;&gt; "",
      IFERROR(
        INDEX(
          'Summary - Level of Assistance'!$C$2:$AW$7,
          MATCH(Prototype_input!$C$34, 'Summary - Level of Assistance'!$B$2:$B$7, 0),
          MATCH(B115, 'Summary - Level of Assistance'!$C$1:$AW$1, 0)
        ),
        ""
      ),
      ""
    ),
    ""
  )
)</f>
        <v/>
      </c>
      <c r="F115" s="21" t="str">
        <f>IF(
  Prototype_input!$C$6 = "State or Local Government",
  IF(
    C115 &lt;&gt; "",
    IFERROR(
      INDEX(
        'Summary - Socioeconomic'!$C$2:$BX$11,
        MATCH(Prototype_input!$C$38, 'Summary - Socioeconomic'!$B$2:$B$11, 0),
        MATCH(C115, 'Summary - Socioeconomic'!$C$1:$BX$1, 0)
      ),
      ""
    ),
    ""
  ),
  IF(
    Prototype_input!$C$6 = "Federal or Tribal Government",
    IF(
      B115 &lt;&gt; "",
      IFERROR(
        INDEX(
          'Summary - Objective'!$C$2:$AX$4,
          MATCH(Prototype_input!$C$38, 'Summary - Objective'!$B$2:$B$4, 0),
          MATCH(B115, 'Summary - Objective'!$C$1:$AX$1, 0)
        ),
        ""
      ),
      ""
    ),
    ""
  )
)</f>
        <v/>
      </c>
      <c r="G115" s="21" t="str">
        <f>IF(
  Prototype_input!$C$6 = "Federal or Tribal Government",
  IF(
    B115 &lt;&gt; "",
    IFERROR(
      INDEX(
        'Summary - Contract Type'!$C$2:$BX$6,
        MATCH(Prototype_input!$C$42, 'Summary - Contract Type'!$B$2:$B$6, 0),
        MATCH(B115, 'Summary - Contract Type'!$C$1:$BX$1, 0)
      ),
      ""
    ),
    ""
  ),
  ""
)</f>
        <v/>
      </c>
      <c r="H115" s="21" t="str">
        <f>IF(
  Prototype_input!$C$6 = "Federal or Tribal Government",
  IF(
    B115 &lt;&gt; "",
    IFERROR(
      INDEX(
        'Summary - Period of Performance'!$C$2:$AW$5,
        MATCH(Prototype_input!$C$46, 'Summary - Period of Performance'!$B$2:$B$5, 0),
        MATCH(B115, 'Summary - Period of Performance'!$C$1:$AW$1, 0)
      ),
      ""
    ),
    ""
  ),
  ""
)</f>
        <v/>
      </c>
      <c r="I115" s="21" t="str">
        <f>IF(
  Prototype_input!$C$6 = "Federal or Tribal Government",
  IF(
    B115 &lt;&gt; "",
    IFERROR(
      INDEX(
        'Summary - Socioeconomic'!$C$2:$BX$11,
        MATCH(Prototype_input!$C$50, 'Summary - Socioeconomic'!$B$2:$B$11, 0),
        MATCH(B115, 'Summary - Socioeconomic'!$C$1:$BX$1, 0)
      ),
      ""
    ),
    ""
  ),
  ""
)</f>
        <v/>
      </c>
      <c r="J115" s="21" t="str">
        <f>IF(
  Prototype_input!$C$6 = "Federal or Tribal Government",
  IF(
    B115 &lt;&gt; "",
    IFERROR(
      INDEX(
        'Summary - Estimated Dollar Valu'!$C$2:$AW$4,
        MATCH(Prototype_input!$C$54, 'Summary - Estimated Dollar Valu'!$B$2:$B$4, 0),
        MATCH(B115, 'Summary - Estimated Dollar Valu'!$C$1:$AW$1, 0)
      ),
      ""
    ),
    ""
  ),
  ""
)</f>
        <v/>
      </c>
      <c r="K115" s="21" t="str">
        <f>IF(AND(Prototype_input!$C$56&lt;&gt;"",J115&lt;&gt;""),Prototype_input!$C$58,"")</f>
        <v/>
      </c>
      <c r="L115" s="21" t="str">
        <f>IF(AND(Prototype_input!$C$60&lt;&gt;"",J115&lt;&gt;""),Prototype_input!$C$62,"")</f>
        <v/>
      </c>
      <c r="M115" s="21" t="str">
        <f>IF(AND(Prototype_input!$C$64&lt;&gt;"",J115&lt;&gt;""),Prototype_input!$C$66,"")</f>
        <v/>
      </c>
      <c r="N115" s="21" t="str">
        <f>IF(AND(Prototype_input!$C$68&lt;&gt;"",J115&lt;&gt;""),Prototype_input!$C$70,"")</f>
        <v/>
      </c>
      <c r="O115" s="21" t="str">
        <f>IF(N115&lt;&gt;"",_xlfn.XLOOKUP(Prototype_input!$E$22,'ITC Offerings Mapping'!$C$1:$C$1000,'ITC Offerings Mapping'!$B$1:$B$1000),"")</f>
        <v/>
      </c>
      <c r="Q115" s="21" t="str">
        <f t="array" ref="Q115">IF(Prototype_input!$C$6="Federal or Tribal Government",IF(O115&lt;&gt;"", INDEX('Scope Scoring'!$C$2:$BX$50, MATCH(O115, 'Scope Scoring'!$B$2:$B$50, 0), MATCH(B115, 'Scope Scoring'!$C$1:$BX$1, 0)),""),"")</f>
        <v/>
      </c>
      <c r="R115" s="21" t="str">
        <f t="shared" si="26"/>
        <v/>
      </c>
      <c r="S115" s="21" t="str">
        <f t="shared" si="27"/>
        <v/>
      </c>
      <c r="T115" s="21" t="str">
        <f t="shared" si="28"/>
        <v/>
      </c>
      <c r="U115" s="21" t="str">
        <f t="shared" ca="1" si="29"/>
        <v/>
      </c>
      <c r="W115" s="21" t="str">
        <f t="array" ref="W115">IF(Prototype_input!$C$6="Federal or Tribal Government",IF(O115&lt;&gt;"", INDEX('Summary - Level of Assistance -'!$C$2:$AV$7, MATCH(Prototype_input!$C$34, 'Summary - Level of Assistance -'!$B$2:$B$7, 0), MATCH(B115, 'Summary - Level of Assistance -'!$C$1:$AV$1, 0)),""),"")</f>
        <v/>
      </c>
      <c r="X115" s="21" t="str">
        <f t="shared" si="30"/>
        <v/>
      </c>
      <c r="Y115" s="21" t="str">
        <f t="shared" si="31"/>
        <v/>
      </c>
      <c r="AA115" s="21" t="str">
        <f t="array" ref="AA115">IF(Prototype_input!$C$6="Federal or Tribal Government",IF(O115&lt;&gt;"", INDEX('Summary - Objective - Tradeoff'!$C$2:$AV$4, MATCH(Prototype_input!$C$38, 'Summary - Objective - Tradeoff'!$B$2:$B$4, 0), MATCH(B115, 'Summary - Objective - Tradeoff'!$C$1:$AV$1, 0)),""),"")</f>
        <v/>
      </c>
      <c r="AB115" s="21" t="str">
        <f t="shared" si="32"/>
        <v/>
      </c>
      <c r="AC115" s="21" t="str">
        <f t="shared" si="33"/>
        <v/>
      </c>
      <c r="AE115" s="21" t="str">
        <f t="array" ref="AE115">IF(Prototype_input!$C$6="Federal or Tribal Government",IF(O115&lt;&gt;"", INDEX('Summary- PoP - Tradeoff'!$C$2:$AV$5, MATCH(Prototype_input!$C$46, 'Summary- PoP - Tradeoff'!$B$2:$B$5, 0), MATCH(B115, 'Summary- PoP - Tradeoff'!$C$1:$AV$1, 0)),""),"")</f>
        <v/>
      </c>
      <c r="AF115" s="21" t="str">
        <f t="shared" si="34"/>
        <v/>
      </c>
      <c r="AG115" s="21" t="str">
        <f t="shared" si="35"/>
        <v/>
      </c>
      <c r="AI115" s="21" t="str">
        <f t="array" ref="AI115">IF(Prototype_input!$C$6="Federal or Tribal Government",IF(O115&lt;&gt;"", INDEX('Summary - EDV - Tradeoff'!$C$2:$AV$4, MATCH(Prototype_input!$C$54, 'Summary - EDV - Tradeoff'!$B$2:$B$4, 0), MATCH(B115, 'Summary - EDV - Tradeoff'!$C$1:$AV$1, 0)),""),"")</f>
        <v/>
      </c>
      <c r="AJ115" s="21" t="str">
        <f t="shared" si="36"/>
        <v/>
      </c>
      <c r="AK115" s="21" t="str">
        <f t="shared" si="37"/>
        <v/>
      </c>
      <c r="AL115" s="21" t="str">
        <f t="shared" ca="1" si="38"/>
        <v/>
      </c>
    </row>
    <row r="116" spans="2:38" ht="12.75" x14ac:dyDescent="0.2">
      <c r="B116" s="21" t="str">
        <f ca="1">IFERROR(__xludf.DUMMYFUNCTION("IFNA(
  IF(
    Prototype_input!C120 = ""Federal or Tribal Government"",
    IF(
      AND(
        Prototype_input!E134 &lt;&gt; """",
        Prototype_input!D134 &lt;&gt; """",
        Prototype_input!D134 &lt;&gt; ""Please input"",
        Prototype_input!E134 &lt;&gt; ""Ple"&amp;"ase input""
      ),
      TRANSPOSE(
        FILTER(
          'ITC Offerings Mapping'!$D$1:$BY$1,
          (INDEX('ITC Offerings Mapping'!$D$2:$BY$1000, MATCH(Prototype_input!E133, 'ITC Offerings Mapping'!$C$2:$C$1000, 0), 0) = IF(A116 &gt;= 8, ""X"", ""X"&amp;""")) +
          (IF(A116 &lt; 8, INDEX('ITC Offerings Mapping'!$D$2:$BY$1000, MATCH(Prototype_input!E133,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6" s="21" t="str">
        <f ca="1">IFERROR(__xludf.DUMMYFUNCTION("IFNA(
  IF(
    Prototype_input!C120 = ""State or Local Government"",
    IF(
      AND(
        Prototype_input!E134 &lt;&gt; """",
        Prototype_input!D134 &lt;&gt; """",
        Prototype_input!D134 &lt;&gt; ""Please input"",
        Prototype_input!E134 &lt;&gt; ""Please"&amp;" input""
      ),
      TRANSPOSE(
        FILTER(
          'ITC Offerings Mapping'!$D$1:$BY$1,
          (
            IF(
              A116 &gt;= 8,
              INDEX('ITC Offerings Mapping'!$D$2:$BY$1000, MATCH(Prototype_input!E133, 'ITC Offerings Map"&amp;"ping'!$C$2:$C$1000, 0), 0) = ""X"",
              (INDEX('ITC Offerings Mapping'!$D$2:$BY$1000, MATCH(Prototype_input!E133, 'ITC Offerings Mapping'!$C$2:$C$1000, 0), 0) = ""X"") +
              (INDEX('ITC Offerings Mapping'!$D$2:$BY$1000, MATCH(Prototype"&amp;"_input!E133,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6" s="21" t="str">
        <f>IF(
  Prototype_input!$C$6 = "State or Local Government",
  IF(
    C116 &lt;&gt; "",
    IFERROR(
      INDEX(
        'Summary - Acquisition Need'!$C$2:$AD$4,
        MATCH(Prototype_input!$C$30, 'Summary - Acquisition Need'!$B$2:$B$4, 0),
        MATCH(C116, 'Summary - Acquisition Need'!$C$1:$AD$1, 0)
      ),
      ""
    ),
    ""
  ),
  IF(
    Prototype_input!$C$6 = "Federal or Tribal Government",
    IF(
      B116 &lt;&gt; "",
      IFERROR(
        INDEX(
          'Summary - Place of Performance'!$C$2:$AW$14,
          MATCH(Prototype_input!$C$30, 'Summary - Place of Performance'!$B$2:$B$14, 0),
          MATCH(B116, 'Summary - Place of Performance'!$C$1:$AW$1, 0)
        ),
        ""
      ),
      ""
    ),
    ""
  )
)</f>
        <v/>
      </c>
      <c r="E116" s="21" t="str">
        <f>IF(
  Prototype_input!$C$6 = "State or Local Government",
  IF(
    C116 &lt;&gt; "",
    IFERROR(
      INDEX(
        'Summary - Contract Type'!$C$2:$BX$6,
        MATCH(Prototype_input!$C$34, 'Summary - Contract Type'!$B$2:$B$6, 0),
        MATCH(C116, 'Summary - Contract Type'!$C$1:$BX$1, 0)
      ),
      ""
    ),
    ""
  ),
  IF(
    Prototype_input!$C$6 = "Federal or Tribal Government",
    IF(
      B116 &lt;&gt; "",
      IFERROR(
        INDEX(
          'Summary - Level of Assistance'!$C$2:$AW$7,
          MATCH(Prototype_input!$C$34, 'Summary - Level of Assistance'!$B$2:$B$7, 0),
          MATCH(B116, 'Summary - Level of Assistance'!$C$1:$AW$1, 0)
        ),
        ""
      ),
      ""
    ),
    ""
  )
)</f>
        <v/>
      </c>
      <c r="F116" s="21" t="str">
        <f>IF(
  Prototype_input!$C$6 = "State or Local Government",
  IF(
    C116 &lt;&gt; "",
    IFERROR(
      INDEX(
        'Summary - Socioeconomic'!$C$2:$BX$11,
        MATCH(Prototype_input!$C$38, 'Summary - Socioeconomic'!$B$2:$B$11, 0),
        MATCH(C116, 'Summary - Socioeconomic'!$C$1:$BX$1, 0)
      ),
      ""
    ),
    ""
  ),
  IF(
    Prototype_input!$C$6 = "Federal or Tribal Government",
    IF(
      B116 &lt;&gt; "",
      IFERROR(
        INDEX(
          'Summary - Objective'!$C$2:$AX$4,
          MATCH(Prototype_input!$C$38, 'Summary - Objective'!$B$2:$B$4, 0),
          MATCH(B116, 'Summary - Objective'!$C$1:$AX$1, 0)
        ),
        ""
      ),
      ""
    ),
    ""
  )
)</f>
        <v/>
      </c>
      <c r="G116" s="21" t="str">
        <f>IF(
  Prototype_input!$C$6 = "Federal or Tribal Government",
  IF(
    B116 &lt;&gt; "",
    IFERROR(
      INDEX(
        'Summary - Contract Type'!$C$2:$BX$6,
        MATCH(Prototype_input!$C$42, 'Summary - Contract Type'!$B$2:$B$6, 0),
        MATCH(B116, 'Summary - Contract Type'!$C$1:$BX$1, 0)
      ),
      ""
    ),
    ""
  ),
  ""
)</f>
        <v/>
      </c>
      <c r="H116" s="21" t="str">
        <f>IF(
  Prototype_input!$C$6 = "Federal or Tribal Government",
  IF(
    B116 &lt;&gt; "",
    IFERROR(
      INDEX(
        'Summary - Period of Performance'!$C$2:$AW$5,
        MATCH(Prototype_input!$C$46, 'Summary - Period of Performance'!$B$2:$B$5, 0),
        MATCH(B116, 'Summary - Period of Performance'!$C$1:$AW$1, 0)
      ),
      ""
    ),
    ""
  ),
  ""
)</f>
        <v/>
      </c>
      <c r="I116" s="21" t="str">
        <f>IF(
  Prototype_input!$C$6 = "Federal or Tribal Government",
  IF(
    B116 &lt;&gt; "",
    IFERROR(
      INDEX(
        'Summary - Socioeconomic'!$C$2:$BX$11,
        MATCH(Prototype_input!$C$50, 'Summary - Socioeconomic'!$B$2:$B$11, 0),
        MATCH(B116, 'Summary - Socioeconomic'!$C$1:$BX$1, 0)
      ),
      ""
    ),
    ""
  ),
  ""
)</f>
        <v/>
      </c>
      <c r="J116" s="21" t="str">
        <f>IF(
  Prototype_input!$C$6 = "Federal or Tribal Government",
  IF(
    B116 &lt;&gt; "",
    IFERROR(
      INDEX(
        'Summary - Estimated Dollar Valu'!$C$2:$AW$4,
        MATCH(Prototype_input!$C$54, 'Summary - Estimated Dollar Valu'!$B$2:$B$4, 0),
        MATCH(B116, 'Summary - Estimated Dollar Valu'!$C$1:$AW$1, 0)
      ),
      ""
    ),
    ""
  ),
  ""
)</f>
        <v/>
      </c>
      <c r="K116" s="21" t="str">
        <f>IF(AND(Prototype_input!$C$56&lt;&gt;"",J116&lt;&gt;""),Prototype_input!$C$58,"")</f>
        <v/>
      </c>
      <c r="L116" s="21" t="str">
        <f>IF(AND(Prototype_input!$C$60&lt;&gt;"",J116&lt;&gt;""),Prototype_input!$C$62,"")</f>
        <v/>
      </c>
      <c r="M116" s="21" t="str">
        <f>IF(AND(Prototype_input!$C$64&lt;&gt;"",J116&lt;&gt;""),Prototype_input!$C$66,"")</f>
        <v/>
      </c>
      <c r="N116" s="21" t="str">
        <f>IF(AND(Prototype_input!$C$68&lt;&gt;"",J116&lt;&gt;""),Prototype_input!$C$70,"")</f>
        <v/>
      </c>
      <c r="O116" s="21" t="str">
        <f>IF(N116&lt;&gt;"",_xlfn.XLOOKUP(Prototype_input!$E$22,'ITC Offerings Mapping'!$C$1:$C$1000,'ITC Offerings Mapping'!$B$1:$B$1000),"")</f>
        <v/>
      </c>
      <c r="Q116" s="21" t="str">
        <f t="array" ref="Q116">IF(Prototype_input!$C$6="Federal or Tribal Government",IF(O116&lt;&gt;"", INDEX('Scope Scoring'!$C$2:$BX$50, MATCH(O116, 'Scope Scoring'!$B$2:$B$50, 0), MATCH(B116, 'Scope Scoring'!$C$1:$BX$1, 0)),""),"")</f>
        <v/>
      </c>
      <c r="R116" s="21" t="str">
        <f t="shared" si="26"/>
        <v/>
      </c>
      <c r="S116" s="21" t="str">
        <f t="shared" si="27"/>
        <v/>
      </c>
      <c r="T116" s="21" t="str">
        <f t="shared" si="28"/>
        <v/>
      </c>
      <c r="U116" s="21" t="str">
        <f t="shared" ca="1" si="29"/>
        <v/>
      </c>
      <c r="W116" s="21" t="str">
        <f t="array" ref="W116">IF(Prototype_input!$C$6="Federal or Tribal Government",IF(O116&lt;&gt;"", INDEX('Summary - Level of Assistance -'!$C$2:$AV$7, MATCH(Prototype_input!$C$34, 'Summary - Level of Assistance -'!$B$2:$B$7, 0), MATCH(B116, 'Summary - Level of Assistance -'!$C$1:$AV$1, 0)),""),"")</f>
        <v/>
      </c>
      <c r="X116" s="21" t="str">
        <f t="shared" si="30"/>
        <v/>
      </c>
      <c r="Y116" s="21" t="str">
        <f t="shared" si="31"/>
        <v/>
      </c>
      <c r="AA116" s="21" t="str">
        <f t="array" ref="AA116">IF(Prototype_input!$C$6="Federal or Tribal Government",IF(O116&lt;&gt;"", INDEX('Summary - Objective - Tradeoff'!$C$2:$AV$4, MATCH(Prototype_input!$C$38, 'Summary - Objective - Tradeoff'!$B$2:$B$4, 0), MATCH(B116, 'Summary - Objective - Tradeoff'!$C$1:$AV$1, 0)),""),"")</f>
        <v/>
      </c>
      <c r="AB116" s="21" t="str">
        <f t="shared" si="32"/>
        <v/>
      </c>
      <c r="AC116" s="21" t="str">
        <f t="shared" si="33"/>
        <v/>
      </c>
      <c r="AE116" s="21" t="str">
        <f t="array" ref="AE116">IF(Prototype_input!$C$6="Federal or Tribal Government",IF(O116&lt;&gt;"", INDEX('Summary- PoP - Tradeoff'!$C$2:$AV$5, MATCH(Prototype_input!$C$46, 'Summary- PoP - Tradeoff'!$B$2:$B$5, 0), MATCH(B116, 'Summary- PoP - Tradeoff'!$C$1:$AV$1, 0)),""),"")</f>
        <v/>
      </c>
      <c r="AF116" s="21" t="str">
        <f t="shared" si="34"/>
        <v/>
      </c>
      <c r="AG116" s="21" t="str">
        <f t="shared" si="35"/>
        <v/>
      </c>
      <c r="AI116" s="21" t="str">
        <f t="array" ref="AI116">IF(Prototype_input!$C$6="Federal or Tribal Government",IF(O116&lt;&gt;"", INDEX('Summary - EDV - Tradeoff'!$C$2:$AV$4, MATCH(Prototype_input!$C$54, 'Summary - EDV - Tradeoff'!$B$2:$B$4, 0), MATCH(B116, 'Summary - EDV - Tradeoff'!$C$1:$AV$1, 0)),""),"")</f>
        <v/>
      </c>
      <c r="AJ116" s="21" t="str">
        <f t="shared" si="36"/>
        <v/>
      </c>
      <c r="AK116" s="21" t="str">
        <f t="shared" si="37"/>
        <v/>
      </c>
      <c r="AL116" s="21" t="str">
        <f t="shared" ca="1" si="38"/>
        <v/>
      </c>
    </row>
    <row r="117" spans="2:38" ht="12.75" x14ac:dyDescent="0.2">
      <c r="B117" s="21" t="str">
        <f ca="1">IFERROR(__xludf.DUMMYFUNCTION("IFNA(
  IF(
    Prototype_input!C121 = ""Federal or Tribal Government"",
    IF(
      AND(
        Prototype_input!E135 &lt;&gt; """",
        Prototype_input!D135 &lt;&gt; """",
        Prototype_input!D135 &lt;&gt; ""Please input"",
        Prototype_input!E135 &lt;&gt; ""Ple"&amp;"ase input""
      ),
      TRANSPOSE(
        FILTER(
          'ITC Offerings Mapping'!$D$1:$BY$1,
          (INDEX('ITC Offerings Mapping'!$D$2:$BY$1000, MATCH(Prototype_input!E134, 'ITC Offerings Mapping'!$C$2:$C$1000, 0), 0) = IF(A117 &gt;= 8, ""X"", ""X"&amp;""")) +
          (IF(A117 &lt; 8, INDEX('ITC Offerings Mapping'!$D$2:$BY$1000, MATCH(Prototype_input!E134,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7" s="21" t="str">
        <f ca="1">IFERROR(__xludf.DUMMYFUNCTION("IFNA(
  IF(
    Prototype_input!C121 = ""State or Local Government"",
    IF(
      AND(
        Prototype_input!E135 &lt;&gt; """",
        Prototype_input!D135 &lt;&gt; """",
        Prototype_input!D135 &lt;&gt; ""Please input"",
        Prototype_input!E135 &lt;&gt; ""Please"&amp;" input""
      ),
      TRANSPOSE(
        FILTER(
          'ITC Offerings Mapping'!$D$1:$BY$1,
          (
            IF(
              A117 &gt;= 8,
              INDEX('ITC Offerings Mapping'!$D$2:$BY$1000, MATCH(Prototype_input!E134, 'ITC Offerings Map"&amp;"ping'!$C$2:$C$1000, 0), 0) = ""X"",
              (INDEX('ITC Offerings Mapping'!$D$2:$BY$1000, MATCH(Prototype_input!E134, 'ITC Offerings Mapping'!$C$2:$C$1000, 0), 0) = ""X"") +
              (INDEX('ITC Offerings Mapping'!$D$2:$BY$1000, MATCH(Prototype"&amp;"_input!E134,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7" s="21" t="str">
        <f>IF(
  Prototype_input!$C$6 = "State or Local Government",
  IF(
    C117 &lt;&gt; "",
    IFERROR(
      INDEX(
        'Summary - Acquisition Need'!$C$2:$AD$4,
        MATCH(Prototype_input!$C$30, 'Summary - Acquisition Need'!$B$2:$B$4, 0),
        MATCH(C117, 'Summary - Acquisition Need'!$C$1:$AD$1, 0)
      ),
      ""
    ),
    ""
  ),
  IF(
    Prototype_input!$C$6 = "Federal or Tribal Government",
    IF(
      B117 &lt;&gt; "",
      IFERROR(
        INDEX(
          'Summary - Place of Performance'!$C$2:$AW$14,
          MATCH(Prototype_input!$C$30, 'Summary - Place of Performance'!$B$2:$B$14, 0),
          MATCH(B117, 'Summary - Place of Performance'!$C$1:$AW$1, 0)
        ),
        ""
      ),
      ""
    ),
    ""
  )
)</f>
        <v/>
      </c>
      <c r="E117" s="21" t="str">
        <f>IF(
  Prototype_input!$C$6 = "State or Local Government",
  IF(
    C117 &lt;&gt; "",
    IFERROR(
      INDEX(
        'Summary - Contract Type'!$C$2:$BX$6,
        MATCH(Prototype_input!$C$34, 'Summary - Contract Type'!$B$2:$B$6, 0),
        MATCH(C117, 'Summary - Contract Type'!$C$1:$BX$1, 0)
      ),
      ""
    ),
    ""
  ),
  IF(
    Prototype_input!$C$6 = "Federal or Tribal Government",
    IF(
      B117 &lt;&gt; "",
      IFERROR(
        INDEX(
          'Summary - Level of Assistance'!$C$2:$AW$7,
          MATCH(Prototype_input!$C$34, 'Summary - Level of Assistance'!$B$2:$B$7, 0),
          MATCH(B117, 'Summary - Level of Assistance'!$C$1:$AW$1, 0)
        ),
        ""
      ),
      ""
    ),
    ""
  )
)</f>
        <v/>
      </c>
      <c r="F117" s="21" t="str">
        <f>IF(
  Prototype_input!$C$6 = "State or Local Government",
  IF(
    C117 &lt;&gt; "",
    IFERROR(
      INDEX(
        'Summary - Socioeconomic'!$C$2:$BX$11,
        MATCH(Prototype_input!$C$38, 'Summary - Socioeconomic'!$B$2:$B$11, 0),
        MATCH(C117, 'Summary - Socioeconomic'!$C$1:$BX$1, 0)
      ),
      ""
    ),
    ""
  ),
  IF(
    Prototype_input!$C$6 = "Federal or Tribal Government",
    IF(
      B117 &lt;&gt; "",
      IFERROR(
        INDEX(
          'Summary - Objective'!$C$2:$AX$4,
          MATCH(Prototype_input!$C$38, 'Summary - Objective'!$B$2:$B$4, 0),
          MATCH(B117, 'Summary - Objective'!$C$1:$AX$1, 0)
        ),
        ""
      ),
      ""
    ),
    ""
  )
)</f>
        <v/>
      </c>
      <c r="G117" s="21" t="str">
        <f>IF(
  Prototype_input!$C$6 = "Federal or Tribal Government",
  IF(
    B117 &lt;&gt; "",
    IFERROR(
      INDEX(
        'Summary - Contract Type'!$C$2:$BX$6,
        MATCH(Prototype_input!$C$42, 'Summary - Contract Type'!$B$2:$B$6, 0),
        MATCH(B117, 'Summary - Contract Type'!$C$1:$BX$1, 0)
      ),
      ""
    ),
    ""
  ),
  ""
)</f>
        <v/>
      </c>
      <c r="H117" s="21" t="str">
        <f>IF(
  Prototype_input!$C$6 = "Federal or Tribal Government",
  IF(
    B117 &lt;&gt; "",
    IFERROR(
      INDEX(
        'Summary - Period of Performance'!$C$2:$AW$5,
        MATCH(Prototype_input!$C$46, 'Summary - Period of Performance'!$B$2:$B$5, 0),
        MATCH(B117, 'Summary - Period of Performance'!$C$1:$AW$1, 0)
      ),
      ""
    ),
    ""
  ),
  ""
)</f>
        <v/>
      </c>
      <c r="I117" s="21" t="str">
        <f>IF(
  Prototype_input!$C$6 = "Federal or Tribal Government",
  IF(
    B117 &lt;&gt; "",
    IFERROR(
      INDEX(
        'Summary - Socioeconomic'!$C$2:$BX$11,
        MATCH(Prototype_input!$C$50, 'Summary - Socioeconomic'!$B$2:$B$11, 0),
        MATCH(B117, 'Summary - Socioeconomic'!$C$1:$BX$1, 0)
      ),
      ""
    ),
    ""
  ),
  ""
)</f>
        <v/>
      </c>
      <c r="J117" s="21" t="str">
        <f>IF(
  Prototype_input!$C$6 = "Federal or Tribal Government",
  IF(
    B117 &lt;&gt; "",
    IFERROR(
      INDEX(
        'Summary - Estimated Dollar Valu'!$C$2:$AW$4,
        MATCH(Prototype_input!$C$54, 'Summary - Estimated Dollar Valu'!$B$2:$B$4, 0),
        MATCH(B117, 'Summary - Estimated Dollar Valu'!$C$1:$AW$1, 0)
      ),
      ""
    ),
    ""
  ),
  ""
)</f>
        <v/>
      </c>
      <c r="K117" s="21" t="str">
        <f>IF(AND(Prototype_input!$C$56&lt;&gt;"",J117&lt;&gt;""),Prototype_input!$C$58,"")</f>
        <v/>
      </c>
      <c r="L117" s="21" t="str">
        <f>IF(AND(Prototype_input!$C$60&lt;&gt;"",J117&lt;&gt;""),Prototype_input!$C$62,"")</f>
        <v/>
      </c>
      <c r="M117" s="21" t="str">
        <f>IF(AND(Prototype_input!$C$64&lt;&gt;"",J117&lt;&gt;""),Prototype_input!$C$66,"")</f>
        <v/>
      </c>
      <c r="N117" s="21" t="str">
        <f>IF(AND(Prototype_input!$C$68&lt;&gt;"",J117&lt;&gt;""),Prototype_input!$C$70,"")</f>
        <v/>
      </c>
      <c r="O117" s="21" t="str">
        <f>IF(N117&lt;&gt;"",_xlfn.XLOOKUP(Prototype_input!$E$22,'ITC Offerings Mapping'!$C$1:$C$1000,'ITC Offerings Mapping'!$B$1:$B$1000),"")</f>
        <v/>
      </c>
      <c r="Q117" s="21" t="str">
        <f t="array" ref="Q117">IF(Prototype_input!$C$6="Federal or Tribal Government",IF(O117&lt;&gt;"", INDEX('Scope Scoring'!$C$2:$BX$50, MATCH(O117, 'Scope Scoring'!$B$2:$B$50, 0), MATCH(B117, 'Scope Scoring'!$C$1:$BX$1, 0)),""),"")</f>
        <v/>
      </c>
      <c r="R117" s="21" t="str">
        <f t="shared" si="26"/>
        <v/>
      </c>
      <c r="S117" s="21" t="str">
        <f t="shared" si="27"/>
        <v/>
      </c>
      <c r="T117" s="21" t="str">
        <f t="shared" si="28"/>
        <v/>
      </c>
      <c r="U117" s="21" t="str">
        <f t="shared" ca="1" si="29"/>
        <v/>
      </c>
      <c r="W117" s="21" t="str">
        <f t="array" ref="W117">IF(Prototype_input!$C$6="Federal or Tribal Government",IF(O117&lt;&gt;"", INDEX('Summary - Level of Assistance -'!$C$2:$AV$7, MATCH(Prototype_input!$C$34, 'Summary - Level of Assistance -'!$B$2:$B$7, 0), MATCH(B117, 'Summary - Level of Assistance -'!$C$1:$AV$1, 0)),""),"")</f>
        <v/>
      </c>
      <c r="X117" s="21" t="str">
        <f t="shared" si="30"/>
        <v/>
      </c>
      <c r="Y117" s="21" t="str">
        <f t="shared" si="31"/>
        <v/>
      </c>
      <c r="AA117" s="21" t="str">
        <f t="array" ref="AA117">IF(Prototype_input!$C$6="Federal or Tribal Government",IF(O117&lt;&gt;"", INDEX('Summary - Objective - Tradeoff'!$C$2:$AV$4, MATCH(Prototype_input!$C$38, 'Summary - Objective - Tradeoff'!$B$2:$B$4, 0), MATCH(B117, 'Summary - Objective - Tradeoff'!$C$1:$AV$1, 0)),""),"")</f>
        <v/>
      </c>
      <c r="AB117" s="21" t="str">
        <f t="shared" si="32"/>
        <v/>
      </c>
      <c r="AC117" s="21" t="str">
        <f t="shared" si="33"/>
        <v/>
      </c>
      <c r="AE117" s="21" t="str">
        <f t="array" ref="AE117">IF(Prototype_input!$C$6="Federal or Tribal Government",IF(O117&lt;&gt;"", INDEX('Summary- PoP - Tradeoff'!$C$2:$AV$5, MATCH(Prototype_input!$C$46, 'Summary- PoP - Tradeoff'!$B$2:$B$5, 0), MATCH(B117, 'Summary- PoP - Tradeoff'!$C$1:$AV$1, 0)),""),"")</f>
        <v/>
      </c>
      <c r="AF117" s="21" t="str">
        <f t="shared" si="34"/>
        <v/>
      </c>
      <c r="AG117" s="21" t="str">
        <f t="shared" si="35"/>
        <v/>
      </c>
      <c r="AI117" s="21" t="str">
        <f t="array" ref="AI117">IF(Prototype_input!$C$6="Federal or Tribal Government",IF(O117&lt;&gt;"", INDEX('Summary - EDV - Tradeoff'!$C$2:$AV$4, MATCH(Prototype_input!$C$54, 'Summary - EDV - Tradeoff'!$B$2:$B$4, 0), MATCH(B117, 'Summary - EDV - Tradeoff'!$C$1:$AV$1, 0)),""),"")</f>
        <v/>
      </c>
      <c r="AJ117" s="21" t="str">
        <f t="shared" si="36"/>
        <v/>
      </c>
      <c r="AK117" s="21" t="str">
        <f t="shared" si="37"/>
        <v/>
      </c>
      <c r="AL117" s="21" t="str">
        <f t="shared" ca="1" si="38"/>
        <v/>
      </c>
    </row>
    <row r="118" spans="2:38" ht="12.75" x14ac:dyDescent="0.2">
      <c r="B118" s="21" t="str">
        <f ca="1">IFERROR(__xludf.DUMMYFUNCTION("IFNA(
  IF(
    Prototype_input!C122 = ""Federal or Tribal Government"",
    IF(
      AND(
        Prototype_input!E136 &lt;&gt; """",
        Prototype_input!D136 &lt;&gt; """",
        Prototype_input!D136 &lt;&gt; ""Please input"",
        Prototype_input!E136 &lt;&gt; ""Ple"&amp;"ase input""
      ),
      TRANSPOSE(
        FILTER(
          'ITC Offerings Mapping'!$D$1:$BY$1,
          (INDEX('ITC Offerings Mapping'!$D$2:$BY$1000, MATCH(Prototype_input!E135, 'ITC Offerings Mapping'!$C$2:$C$1000, 0), 0) = IF(A118 &gt;= 8, ""X"", ""X"&amp;""")) +
          (IF(A118 &lt; 8, INDEX('ITC Offerings Mapping'!$D$2:$BY$1000, MATCH(Prototype_input!E135,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8" s="21" t="str">
        <f ca="1">IFERROR(__xludf.DUMMYFUNCTION("IFNA(
  IF(
    Prototype_input!C122 = ""State or Local Government"",
    IF(
      AND(
        Prototype_input!E136 &lt;&gt; """",
        Prototype_input!D136 &lt;&gt; """",
        Prototype_input!D136 &lt;&gt; ""Please input"",
        Prototype_input!E136 &lt;&gt; ""Please"&amp;" input""
      ),
      TRANSPOSE(
        FILTER(
          'ITC Offerings Mapping'!$D$1:$BY$1,
          (
            IF(
              A118 &gt;= 8,
              INDEX('ITC Offerings Mapping'!$D$2:$BY$1000, MATCH(Prototype_input!E135, 'ITC Offerings Map"&amp;"ping'!$C$2:$C$1000, 0), 0) = ""X"",
              (INDEX('ITC Offerings Mapping'!$D$2:$BY$1000, MATCH(Prototype_input!E135, 'ITC Offerings Mapping'!$C$2:$C$1000, 0), 0) = ""X"") +
              (INDEX('ITC Offerings Mapping'!$D$2:$BY$1000, MATCH(Prototype"&amp;"_input!E135,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8" s="21" t="str">
        <f>IF(
  Prototype_input!$C$6 = "State or Local Government",
  IF(
    C118 &lt;&gt; "",
    IFERROR(
      INDEX(
        'Summary - Acquisition Need'!$C$2:$AD$4,
        MATCH(Prototype_input!$C$30, 'Summary - Acquisition Need'!$B$2:$B$4, 0),
        MATCH(C118, 'Summary - Acquisition Need'!$C$1:$AD$1, 0)
      ),
      ""
    ),
    ""
  ),
  IF(
    Prototype_input!$C$6 = "Federal or Tribal Government",
    IF(
      B118 &lt;&gt; "",
      IFERROR(
        INDEX(
          'Summary - Place of Performance'!$C$2:$AW$14,
          MATCH(Prototype_input!$C$30, 'Summary - Place of Performance'!$B$2:$B$14, 0),
          MATCH(B118, 'Summary - Place of Performance'!$C$1:$AW$1, 0)
        ),
        ""
      ),
      ""
    ),
    ""
  )
)</f>
        <v/>
      </c>
      <c r="E118" s="21" t="str">
        <f>IF(
  Prototype_input!$C$6 = "State or Local Government",
  IF(
    C118 &lt;&gt; "",
    IFERROR(
      INDEX(
        'Summary - Contract Type'!$C$2:$BX$6,
        MATCH(Prototype_input!$C$34, 'Summary - Contract Type'!$B$2:$B$6, 0),
        MATCH(C118, 'Summary - Contract Type'!$C$1:$BX$1, 0)
      ),
      ""
    ),
    ""
  ),
  IF(
    Prototype_input!$C$6 = "Federal or Tribal Government",
    IF(
      B118 &lt;&gt; "",
      IFERROR(
        INDEX(
          'Summary - Level of Assistance'!$C$2:$AW$7,
          MATCH(Prototype_input!$C$34, 'Summary - Level of Assistance'!$B$2:$B$7, 0),
          MATCH(B118, 'Summary - Level of Assistance'!$C$1:$AW$1, 0)
        ),
        ""
      ),
      ""
    ),
    ""
  )
)</f>
        <v/>
      </c>
      <c r="F118" s="21" t="str">
        <f>IF(
  Prototype_input!$C$6 = "State or Local Government",
  IF(
    C118 &lt;&gt; "",
    IFERROR(
      INDEX(
        'Summary - Socioeconomic'!$C$2:$BX$11,
        MATCH(Prototype_input!$C$38, 'Summary - Socioeconomic'!$B$2:$B$11, 0),
        MATCH(C118, 'Summary - Socioeconomic'!$C$1:$BX$1, 0)
      ),
      ""
    ),
    ""
  ),
  IF(
    Prototype_input!$C$6 = "Federal or Tribal Government",
    IF(
      B118 &lt;&gt; "",
      IFERROR(
        INDEX(
          'Summary - Objective'!$C$2:$AX$4,
          MATCH(Prototype_input!$C$38, 'Summary - Objective'!$B$2:$B$4, 0),
          MATCH(B118, 'Summary - Objective'!$C$1:$AX$1, 0)
        ),
        ""
      ),
      ""
    ),
    ""
  )
)</f>
        <v/>
      </c>
      <c r="G118" s="21" t="str">
        <f>IF(
  Prototype_input!$C$6 = "Federal or Tribal Government",
  IF(
    B118 &lt;&gt; "",
    IFERROR(
      INDEX(
        'Summary - Contract Type'!$C$2:$BX$6,
        MATCH(Prototype_input!$C$42, 'Summary - Contract Type'!$B$2:$B$6, 0),
        MATCH(B118, 'Summary - Contract Type'!$C$1:$BX$1, 0)
      ),
      ""
    ),
    ""
  ),
  ""
)</f>
        <v/>
      </c>
      <c r="H118" s="21" t="str">
        <f>IF(
  Prototype_input!$C$6 = "Federal or Tribal Government",
  IF(
    B118 &lt;&gt; "",
    IFERROR(
      INDEX(
        'Summary - Period of Performance'!$C$2:$AW$5,
        MATCH(Prototype_input!$C$46, 'Summary - Period of Performance'!$B$2:$B$5, 0),
        MATCH(B118, 'Summary - Period of Performance'!$C$1:$AW$1, 0)
      ),
      ""
    ),
    ""
  ),
  ""
)</f>
        <v/>
      </c>
      <c r="I118" s="21" t="str">
        <f>IF(
  Prototype_input!$C$6 = "Federal or Tribal Government",
  IF(
    B118 &lt;&gt; "",
    IFERROR(
      INDEX(
        'Summary - Socioeconomic'!$C$2:$BX$11,
        MATCH(Prototype_input!$C$50, 'Summary - Socioeconomic'!$B$2:$B$11, 0),
        MATCH(B118, 'Summary - Socioeconomic'!$C$1:$BX$1, 0)
      ),
      ""
    ),
    ""
  ),
  ""
)</f>
        <v/>
      </c>
      <c r="J118" s="21" t="str">
        <f>IF(
  Prototype_input!$C$6 = "Federal or Tribal Government",
  IF(
    B118 &lt;&gt; "",
    IFERROR(
      INDEX(
        'Summary - Estimated Dollar Valu'!$C$2:$AW$4,
        MATCH(Prototype_input!$C$54, 'Summary - Estimated Dollar Valu'!$B$2:$B$4, 0),
        MATCH(B118, 'Summary - Estimated Dollar Valu'!$C$1:$AW$1, 0)
      ),
      ""
    ),
    ""
  ),
  ""
)</f>
        <v/>
      </c>
      <c r="K118" s="21" t="str">
        <f>IF(AND(Prototype_input!$C$56&lt;&gt;"",J118&lt;&gt;""),Prototype_input!$C$58,"")</f>
        <v/>
      </c>
      <c r="L118" s="21" t="str">
        <f>IF(AND(Prototype_input!$C$60&lt;&gt;"",J118&lt;&gt;""),Prototype_input!$C$62,"")</f>
        <v/>
      </c>
      <c r="M118" s="21" t="str">
        <f>IF(AND(Prototype_input!$C$64&lt;&gt;"",J118&lt;&gt;""),Prototype_input!$C$66,"")</f>
        <v/>
      </c>
      <c r="N118" s="21" t="str">
        <f>IF(AND(Prototype_input!$C$68&lt;&gt;"",J118&lt;&gt;""),Prototype_input!$C$70,"")</f>
        <v/>
      </c>
      <c r="O118" s="21" t="str">
        <f>IF(N118&lt;&gt;"",_xlfn.XLOOKUP(Prototype_input!$E$22,'ITC Offerings Mapping'!$C$1:$C$1000,'ITC Offerings Mapping'!$B$1:$B$1000),"")</f>
        <v/>
      </c>
      <c r="Q118" s="21" t="str">
        <f t="array" ref="Q118">IF(Prototype_input!$C$6="Federal or Tribal Government",IF(O118&lt;&gt;"", INDEX('Scope Scoring'!$C$2:$BX$50, MATCH(O118, 'Scope Scoring'!$B$2:$B$50, 0), MATCH(B118, 'Scope Scoring'!$C$1:$BX$1, 0)),""),"")</f>
        <v/>
      </c>
      <c r="R118" s="21" t="str">
        <f t="shared" si="26"/>
        <v/>
      </c>
      <c r="S118" s="21" t="str">
        <f t="shared" si="27"/>
        <v/>
      </c>
      <c r="T118" s="21" t="str">
        <f t="shared" si="28"/>
        <v/>
      </c>
      <c r="U118" s="21" t="str">
        <f t="shared" ca="1" si="29"/>
        <v/>
      </c>
      <c r="W118" s="21" t="str">
        <f t="array" ref="W118">IF(Prototype_input!$C$6="Federal or Tribal Government",IF(O118&lt;&gt;"", INDEX('Summary - Level of Assistance -'!$C$2:$AV$7, MATCH(Prototype_input!$C$34, 'Summary - Level of Assistance -'!$B$2:$B$7, 0), MATCH(B118, 'Summary - Level of Assistance -'!$C$1:$AV$1, 0)),""),"")</f>
        <v/>
      </c>
      <c r="X118" s="21" t="str">
        <f t="shared" si="30"/>
        <v/>
      </c>
      <c r="Y118" s="21" t="str">
        <f t="shared" si="31"/>
        <v/>
      </c>
      <c r="AA118" s="21" t="str">
        <f t="array" ref="AA118">IF(Prototype_input!$C$6="Federal or Tribal Government",IF(O118&lt;&gt;"", INDEX('Summary - Objective - Tradeoff'!$C$2:$AV$4, MATCH(Prototype_input!$C$38, 'Summary - Objective - Tradeoff'!$B$2:$B$4, 0), MATCH(B118, 'Summary - Objective - Tradeoff'!$C$1:$AV$1, 0)),""),"")</f>
        <v/>
      </c>
      <c r="AB118" s="21" t="str">
        <f t="shared" si="32"/>
        <v/>
      </c>
      <c r="AC118" s="21" t="str">
        <f t="shared" si="33"/>
        <v/>
      </c>
      <c r="AE118" s="21" t="str">
        <f t="array" ref="AE118">IF(Prototype_input!$C$6="Federal or Tribal Government",IF(O118&lt;&gt;"", INDEX('Summary- PoP - Tradeoff'!$C$2:$AV$5, MATCH(Prototype_input!$C$46, 'Summary- PoP - Tradeoff'!$B$2:$B$5, 0), MATCH(B118, 'Summary- PoP - Tradeoff'!$C$1:$AV$1, 0)),""),"")</f>
        <v/>
      </c>
      <c r="AF118" s="21" t="str">
        <f t="shared" si="34"/>
        <v/>
      </c>
      <c r="AG118" s="21" t="str">
        <f t="shared" si="35"/>
        <v/>
      </c>
      <c r="AI118" s="21" t="str">
        <f t="array" ref="AI118">IF(Prototype_input!$C$6="Federal or Tribal Government",IF(O118&lt;&gt;"", INDEX('Summary - EDV - Tradeoff'!$C$2:$AV$4, MATCH(Prototype_input!$C$54, 'Summary - EDV - Tradeoff'!$B$2:$B$4, 0), MATCH(B118, 'Summary - EDV - Tradeoff'!$C$1:$AV$1, 0)),""),"")</f>
        <v/>
      </c>
      <c r="AJ118" s="21" t="str">
        <f t="shared" si="36"/>
        <v/>
      </c>
      <c r="AK118" s="21" t="str">
        <f t="shared" si="37"/>
        <v/>
      </c>
      <c r="AL118" s="21" t="str">
        <f t="shared" ca="1" si="38"/>
        <v/>
      </c>
    </row>
    <row r="119" spans="2:38" ht="12.75" x14ac:dyDescent="0.2">
      <c r="B119" s="21" t="str">
        <f ca="1">IFERROR(__xludf.DUMMYFUNCTION("IFNA(
  IF(
    Prototype_input!C123 = ""Federal or Tribal Government"",
    IF(
      AND(
        Prototype_input!E137 &lt;&gt; """",
        Prototype_input!D137 &lt;&gt; """",
        Prototype_input!D137 &lt;&gt; ""Please input"",
        Prototype_input!E137 &lt;&gt; ""Ple"&amp;"ase input""
      ),
      TRANSPOSE(
        FILTER(
          'ITC Offerings Mapping'!$D$1:$BY$1,
          (INDEX('ITC Offerings Mapping'!$D$2:$BY$1000, MATCH(Prototype_input!E136, 'ITC Offerings Mapping'!$C$2:$C$1000, 0), 0) = IF(A119 &gt;= 8, ""X"", ""X"&amp;""")) +
          (IF(A119 &lt; 8, INDEX('ITC Offerings Mapping'!$D$2:$BY$1000, MATCH(Prototype_input!E136,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19" s="21" t="str">
        <f ca="1">IFERROR(__xludf.DUMMYFUNCTION("IFNA(
  IF(
    Prototype_input!C123 = ""State or Local Government"",
    IF(
      AND(
        Prototype_input!E137 &lt;&gt; """",
        Prototype_input!D137 &lt;&gt; """",
        Prototype_input!D137 &lt;&gt; ""Please input"",
        Prototype_input!E137 &lt;&gt; ""Please"&amp;" input""
      ),
      TRANSPOSE(
        FILTER(
          'ITC Offerings Mapping'!$D$1:$BY$1,
          (
            IF(
              A119 &gt;= 8,
              INDEX('ITC Offerings Mapping'!$D$2:$BY$1000, MATCH(Prototype_input!E136, 'ITC Offerings Map"&amp;"ping'!$C$2:$C$1000, 0), 0) = ""X"",
              (INDEX('ITC Offerings Mapping'!$D$2:$BY$1000, MATCH(Prototype_input!E136, 'ITC Offerings Mapping'!$C$2:$C$1000, 0), 0) = ""X"") +
              (INDEX('ITC Offerings Mapping'!$D$2:$BY$1000, MATCH(Prototype"&amp;"_input!E136,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19" s="21" t="str">
        <f>IF(
  Prototype_input!$C$6 = "State or Local Government",
  IF(
    C119 &lt;&gt; "",
    IFERROR(
      INDEX(
        'Summary - Acquisition Need'!$C$2:$AD$4,
        MATCH(Prototype_input!$C$30, 'Summary - Acquisition Need'!$B$2:$B$4, 0),
        MATCH(C119, 'Summary - Acquisition Need'!$C$1:$AD$1, 0)
      ),
      ""
    ),
    ""
  ),
  IF(
    Prototype_input!$C$6 = "Federal or Tribal Government",
    IF(
      B119 &lt;&gt; "",
      IFERROR(
        INDEX(
          'Summary - Place of Performance'!$C$2:$AW$14,
          MATCH(Prototype_input!$C$30, 'Summary - Place of Performance'!$B$2:$B$14, 0),
          MATCH(B119, 'Summary - Place of Performance'!$C$1:$AW$1, 0)
        ),
        ""
      ),
      ""
    ),
    ""
  )
)</f>
        <v/>
      </c>
      <c r="E119" s="21" t="str">
        <f>IF(
  Prototype_input!$C$6 = "State or Local Government",
  IF(
    C119 &lt;&gt; "",
    IFERROR(
      INDEX(
        'Summary - Contract Type'!$C$2:$BX$6,
        MATCH(Prototype_input!$C$34, 'Summary - Contract Type'!$B$2:$B$6, 0),
        MATCH(C119, 'Summary - Contract Type'!$C$1:$BX$1, 0)
      ),
      ""
    ),
    ""
  ),
  IF(
    Prototype_input!$C$6 = "Federal or Tribal Government",
    IF(
      B119 &lt;&gt; "",
      IFERROR(
        INDEX(
          'Summary - Level of Assistance'!$C$2:$AW$7,
          MATCH(Prototype_input!$C$34, 'Summary - Level of Assistance'!$B$2:$B$7, 0),
          MATCH(B119, 'Summary - Level of Assistance'!$C$1:$AW$1, 0)
        ),
        ""
      ),
      ""
    ),
    ""
  )
)</f>
        <v/>
      </c>
      <c r="F119" s="21" t="str">
        <f>IF(
  Prototype_input!$C$6 = "State or Local Government",
  IF(
    C119 &lt;&gt; "",
    IFERROR(
      INDEX(
        'Summary - Socioeconomic'!$C$2:$BX$11,
        MATCH(Prototype_input!$C$38, 'Summary - Socioeconomic'!$B$2:$B$11, 0),
        MATCH(C119, 'Summary - Socioeconomic'!$C$1:$BX$1, 0)
      ),
      ""
    ),
    ""
  ),
  IF(
    Prototype_input!$C$6 = "Federal or Tribal Government",
    IF(
      B119 &lt;&gt; "",
      IFERROR(
        INDEX(
          'Summary - Objective'!$C$2:$AX$4,
          MATCH(Prototype_input!$C$38, 'Summary - Objective'!$B$2:$B$4, 0),
          MATCH(B119, 'Summary - Objective'!$C$1:$AX$1, 0)
        ),
        ""
      ),
      ""
    ),
    ""
  )
)</f>
        <v/>
      </c>
      <c r="G119" s="21" t="str">
        <f>IF(
  Prototype_input!$C$6 = "Federal or Tribal Government",
  IF(
    B119 &lt;&gt; "",
    IFERROR(
      INDEX(
        'Summary - Contract Type'!$C$2:$BX$6,
        MATCH(Prototype_input!$C$42, 'Summary - Contract Type'!$B$2:$B$6, 0),
        MATCH(B119, 'Summary - Contract Type'!$C$1:$BX$1, 0)
      ),
      ""
    ),
    ""
  ),
  ""
)</f>
        <v/>
      </c>
      <c r="H119" s="21" t="str">
        <f>IF(
  Prototype_input!$C$6 = "Federal or Tribal Government",
  IF(
    B119 &lt;&gt; "",
    IFERROR(
      INDEX(
        'Summary - Period of Performance'!$C$2:$AW$5,
        MATCH(Prototype_input!$C$46, 'Summary - Period of Performance'!$B$2:$B$5, 0),
        MATCH(B119, 'Summary - Period of Performance'!$C$1:$AW$1, 0)
      ),
      ""
    ),
    ""
  ),
  ""
)</f>
        <v/>
      </c>
      <c r="I119" s="21" t="str">
        <f>IF(
  Prototype_input!$C$6 = "Federal or Tribal Government",
  IF(
    B119 &lt;&gt; "",
    IFERROR(
      INDEX(
        'Summary - Socioeconomic'!$C$2:$BX$11,
        MATCH(Prototype_input!$C$50, 'Summary - Socioeconomic'!$B$2:$B$11, 0),
        MATCH(B119, 'Summary - Socioeconomic'!$C$1:$BX$1, 0)
      ),
      ""
    ),
    ""
  ),
  ""
)</f>
        <v/>
      </c>
      <c r="J119" s="21" t="str">
        <f>IF(
  Prototype_input!$C$6 = "Federal or Tribal Government",
  IF(
    B119 &lt;&gt; "",
    IFERROR(
      INDEX(
        'Summary - Estimated Dollar Valu'!$C$2:$AW$4,
        MATCH(Prototype_input!$C$54, 'Summary - Estimated Dollar Valu'!$B$2:$B$4, 0),
        MATCH(B119, 'Summary - Estimated Dollar Valu'!$C$1:$AW$1, 0)
      ),
      ""
    ),
    ""
  ),
  ""
)</f>
        <v/>
      </c>
      <c r="K119" s="21" t="str">
        <f>IF(AND(Prototype_input!$C$56&lt;&gt;"",J119&lt;&gt;""),Prototype_input!$C$58,"")</f>
        <v/>
      </c>
      <c r="L119" s="21" t="str">
        <f>IF(AND(Prototype_input!$C$60&lt;&gt;"",J119&lt;&gt;""),Prototype_input!$C$62,"")</f>
        <v/>
      </c>
      <c r="M119" s="21" t="str">
        <f>IF(AND(Prototype_input!$C$64&lt;&gt;"",J119&lt;&gt;""),Prototype_input!$C$66,"")</f>
        <v/>
      </c>
      <c r="N119" s="21" t="str">
        <f>IF(AND(Prototype_input!$C$68&lt;&gt;"",J119&lt;&gt;""),Prototype_input!$C$70,"")</f>
        <v/>
      </c>
      <c r="O119" s="21" t="str">
        <f>IF(N119&lt;&gt;"",_xlfn.XLOOKUP(Prototype_input!$E$22,'ITC Offerings Mapping'!$C$1:$C$1000,'ITC Offerings Mapping'!$B$1:$B$1000),"")</f>
        <v/>
      </c>
      <c r="Q119" s="21" t="str">
        <f t="array" ref="Q119">IF(Prototype_input!$C$6="Federal or Tribal Government",IF(O119&lt;&gt;"", INDEX('Scope Scoring'!$C$2:$BX$50, MATCH(O119, 'Scope Scoring'!$B$2:$B$50, 0), MATCH(B119, 'Scope Scoring'!$C$1:$BX$1, 0)),""),"")</f>
        <v/>
      </c>
      <c r="R119" s="21" t="str">
        <f t="shared" si="26"/>
        <v/>
      </c>
      <c r="S119" s="21" t="str">
        <f t="shared" si="27"/>
        <v/>
      </c>
      <c r="T119" s="21" t="str">
        <f t="shared" si="28"/>
        <v/>
      </c>
      <c r="U119" s="21" t="str">
        <f t="shared" ca="1" si="29"/>
        <v/>
      </c>
      <c r="W119" s="21" t="str">
        <f t="array" ref="W119">IF(Prototype_input!$C$6="Federal or Tribal Government",IF(O119&lt;&gt;"", INDEX('Summary - Level of Assistance -'!$C$2:$AV$7, MATCH(Prototype_input!$C$34, 'Summary - Level of Assistance -'!$B$2:$B$7, 0), MATCH(B119, 'Summary - Level of Assistance -'!$C$1:$AV$1, 0)),""),"")</f>
        <v/>
      </c>
      <c r="X119" s="21" t="str">
        <f t="shared" si="30"/>
        <v/>
      </c>
      <c r="Y119" s="21" t="str">
        <f t="shared" si="31"/>
        <v/>
      </c>
      <c r="AA119" s="21" t="str">
        <f t="array" ref="AA119">IF(Prototype_input!$C$6="Federal or Tribal Government",IF(O119&lt;&gt;"", INDEX('Summary - Objective - Tradeoff'!$C$2:$AV$4, MATCH(Prototype_input!$C$38, 'Summary - Objective - Tradeoff'!$B$2:$B$4, 0), MATCH(B119, 'Summary - Objective - Tradeoff'!$C$1:$AV$1, 0)),""),"")</f>
        <v/>
      </c>
      <c r="AB119" s="21" t="str">
        <f t="shared" si="32"/>
        <v/>
      </c>
      <c r="AC119" s="21" t="str">
        <f t="shared" si="33"/>
        <v/>
      </c>
      <c r="AE119" s="21" t="str">
        <f t="array" ref="AE119">IF(Prototype_input!$C$6="Federal or Tribal Government",IF(O119&lt;&gt;"", INDEX('Summary- PoP - Tradeoff'!$C$2:$AV$5, MATCH(Prototype_input!$C$46, 'Summary- PoP - Tradeoff'!$B$2:$B$5, 0), MATCH(B119, 'Summary- PoP - Tradeoff'!$C$1:$AV$1, 0)),""),"")</f>
        <v/>
      </c>
      <c r="AF119" s="21" t="str">
        <f t="shared" si="34"/>
        <v/>
      </c>
      <c r="AG119" s="21" t="str">
        <f t="shared" si="35"/>
        <v/>
      </c>
      <c r="AI119" s="21" t="str">
        <f t="array" ref="AI119">IF(Prototype_input!$C$6="Federal or Tribal Government",IF(O119&lt;&gt;"", INDEX('Summary - EDV - Tradeoff'!$C$2:$AV$4, MATCH(Prototype_input!$C$54, 'Summary - EDV - Tradeoff'!$B$2:$B$4, 0), MATCH(B119, 'Summary - EDV - Tradeoff'!$C$1:$AV$1, 0)),""),"")</f>
        <v/>
      </c>
      <c r="AJ119" s="21" t="str">
        <f t="shared" si="36"/>
        <v/>
      </c>
      <c r="AK119" s="21" t="str">
        <f t="shared" si="37"/>
        <v/>
      </c>
      <c r="AL119" s="21" t="str">
        <f t="shared" ca="1" si="38"/>
        <v/>
      </c>
    </row>
    <row r="120" spans="2:38" ht="12.75" x14ac:dyDescent="0.2">
      <c r="B120" s="21" t="str">
        <f ca="1">IFERROR(__xludf.DUMMYFUNCTION("IFNA(
  IF(
    Prototype_input!C124 = ""Federal or Tribal Government"",
    IF(
      AND(
        Prototype_input!E138 &lt;&gt; """",
        Prototype_input!D138 &lt;&gt; """",
        Prototype_input!D138 &lt;&gt; ""Please input"",
        Prototype_input!E138 &lt;&gt; ""Ple"&amp;"ase input""
      ),
      TRANSPOSE(
        FILTER(
          'ITC Offerings Mapping'!$D$1:$BY$1,
          (INDEX('ITC Offerings Mapping'!$D$2:$BY$1000, MATCH(Prototype_input!E137, 'ITC Offerings Mapping'!$C$2:$C$1000, 0), 0) = IF(A120 &gt;= 8, ""X"", ""X"&amp;""")) +
          (IF(A120 &lt; 8, INDEX('ITC Offerings Mapping'!$D$2:$BY$1000, MATCH(Prototype_input!E137,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0" s="21" t="str">
        <f ca="1">IFERROR(__xludf.DUMMYFUNCTION("IFNA(
  IF(
    Prototype_input!C124 = ""State or Local Government"",
    IF(
      AND(
        Prototype_input!E138 &lt;&gt; """",
        Prototype_input!D138 &lt;&gt; """",
        Prototype_input!D138 &lt;&gt; ""Please input"",
        Prototype_input!E138 &lt;&gt; ""Please"&amp;" input""
      ),
      TRANSPOSE(
        FILTER(
          'ITC Offerings Mapping'!$D$1:$BY$1,
          (
            IF(
              A120 &gt;= 8,
              INDEX('ITC Offerings Mapping'!$D$2:$BY$1000, MATCH(Prototype_input!E137, 'ITC Offerings Map"&amp;"ping'!$C$2:$C$1000, 0), 0) = ""X"",
              (INDEX('ITC Offerings Mapping'!$D$2:$BY$1000, MATCH(Prototype_input!E137, 'ITC Offerings Mapping'!$C$2:$C$1000, 0), 0) = ""X"") +
              (INDEX('ITC Offerings Mapping'!$D$2:$BY$1000, MATCH(Prototype"&amp;"_input!E137,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0" s="21" t="str">
        <f>IF(
  Prototype_input!$C$6 = "State or Local Government",
  IF(
    C120 &lt;&gt; "",
    IFERROR(
      INDEX(
        'Summary - Acquisition Need'!$C$2:$AD$4,
        MATCH(Prototype_input!$C$30, 'Summary - Acquisition Need'!$B$2:$B$4, 0),
        MATCH(C120, 'Summary - Acquisition Need'!$C$1:$AD$1, 0)
      ),
      ""
    ),
    ""
  ),
  IF(
    Prototype_input!$C$6 = "Federal or Tribal Government",
    IF(
      B120 &lt;&gt; "",
      IFERROR(
        INDEX(
          'Summary - Place of Performance'!$C$2:$AW$14,
          MATCH(Prototype_input!$C$30, 'Summary - Place of Performance'!$B$2:$B$14, 0),
          MATCH(B120, 'Summary - Place of Performance'!$C$1:$AW$1, 0)
        ),
        ""
      ),
      ""
    ),
    ""
  )
)</f>
        <v/>
      </c>
      <c r="E120" s="21" t="str">
        <f>IF(
  Prototype_input!$C$6 = "State or Local Government",
  IF(
    C120 &lt;&gt; "",
    IFERROR(
      INDEX(
        'Summary - Contract Type'!$C$2:$BX$6,
        MATCH(Prototype_input!$C$34, 'Summary - Contract Type'!$B$2:$B$6, 0),
        MATCH(C120, 'Summary - Contract Type'!$C$1:$BX$1, 0)
      ),
      ""
    ),
    ""
  ),
  IF(
    Prototype_input!$C$6 = "Federal or Tribal Government",
    IF(
      B120 &lt;&gt; "",
      IFERROR(
        INDEX(
          'Summary - Level of Assistance'!$C$2:$AW$7,
          MATCH(Prototype_input!$C$34, 'Summary - Level of Assistance'!$B$2:$B$7, 0),
          MATCH(B120, 'Summary - Level of Assistance'!$C$1:$AW$1, 0)
        ),
        ""
      ),
      ""
    ),
    ""
  )
)</f>
        <v/>
      </c>
      <c r="F120" s="21" t="str">
        <f>IF(
  Prototype_input!$C$6 = "State or Local Government",
  IF(
    C120 &lt;&gt; "",
    IFERROR(
      INDEX(
        'Summary - Socioeconomic'!$C$2:$BX$11,
        MATCH(Prototype_input!$C$38, 'Summary - Socioeconomic'!$B$2:$B$11, 0),
        MATCH(C120, 'Summary - Socioeconomic'!$C$1:$BX$1, 0)
      ),
      ""
    ),
    ""
  ),
  IF(
    Prototype_input!$C$6 = "Federal or Tribal Government",
    IF(
      B120 &lt;&gt; "",
      IFERROR(
        INDEX(
          'Summary - Objective'!$C$2:$AX$4,
          MATCH(Prototype_input!$C$38, 'Summary - Objective'!$B$2:$B$4, 0),
          MATCH(B120, 'Summary - Objective'!$C$1:$AX$1, 0)
        ),
        ""
      ),
      ""
    ),
    ""
  )
)</f>
        <v/>
      </c>
      <c r="G120" s="21" t="str">
        <f>IF(
  Prototype_input!$C$6 = "Federal or Tribal Government",
  IF(
    B120 &lt;&gt; "",
    IFERROR(
      INDEX(
        'Summary - Contract Type'!$C$2:$BX$6,
        MATCH(Prototype_input!$C$42, 'Summary - Contract Type'!$B$2:$B$6, 0),
        MATCH(B120, 'Summary - Contract Type'!$C$1:$BX$1, 0)
      ),
      ""
    ),
    ""
  ),
  ""
)</f>
        <v/>
      </c>
      <c r="H120" s="21" t="str">
        <f>IF(
  Prototype_input!$C$6 = "Federal or Tribal Government",
  IF(
    B120 &lt;&gt; "",
    IFERROR(
      INDEX(
        'Summary - Period of Performance'!$C$2:$AW$5,
        MATCH(Prototype_input!$C$46, 'Summary - Period of Performance'!$B$2:$B$5, 0),
        MATCH(B120, 'Summary - Period of Performance'!$C$1:$AW$1, 0)
      ),
      ""
    ),
    ""
  ),
  ""
)</f>
        <v/>
      </c>
      <c r="I120" s="21" t="str">
        <f>IF(
  Prototype_input!$C$6 = "Federal or Tribal Government",
  IF(
    B120 &lt;&gt; "",
    IFERROR(
      INDEX(
        'Summary - Socioeconomic'!$C$2:$BX$11,
        MATCH(Prototype_input!$C$50, 'Summary - Socioeconomic'!$B$2:$B$11, 0),
        MATCH(B120, 'Summary - Socioeconomic'!$C$1:$BX$1, 0)
      ),
      ""
    ),
    ""
  ),
  ""
)</f>
        <v/>
      </c>
      <c r="J120" s="21" t="str">
        <f>IF(
  Prototype_input!$C$6 = "Federal or Tribal Government",
  IF(
    B120 &lt;&gt; "",
    IFERROR(
      INDEX(
        'Summary - Estimated Dollar Valu'!$C$2:$AW$4,
        MATCH(Prototype_input!$C$54, 'Summary - Estimated Dollar Valu'!$B$2:$B$4, 0),
        MATCH(B120, 'Summary - Estimated Dollar Valu'!$C$1:$AW$1, 0)
      ),
      ""
    ),
    ""
  ),
  ""
)</f>
        <v/>
      </c>
      <c r="K120" s="21" t="str">
        <f>IF(AND(Prototype_input!$C$56&lt;&gt;"",J120&lt;&gt;""),Prototype_input!$C$58,"")</f>
        <v/>
      </c>
      <c r="L120" s="21" t="str">
        <f>IF(AND(Prototype_input!$C$60&lt;&gt;"",J120&lt;&gt;""),Prototype_input!$C$62,"")</f>
        <v/>
      </c>
      <c r="M120" s="21" t="str">
        <f>IF(AND(Prototype_input!$C$64&lt;&gt;"",J120&lt;&gt;""),Prototype_input!$C$66,"")</f>
        <v/>
      </c>
      <c r="N120" s="21" t="str">
        <f>IF(AND(Prototype_input!$C$68&lt;&gt;"",J120&lt;&gt;""),Prototype_input!$C$70,"")</f>
        <v/>
      </c>
      <c r="O120" s="21" t="str">
        <f>IF(N120&lt;&gt;"",_xlfn.XLOOKUP(Prototype_input!$E$22,'ITC Offerings Mapping'!$C$1:$C$1000,'ITC Offerings Mapping'!$B$1:$B$1000),"")</f>
        <v/>
      </c>
      <c r="Q120" s="21" t="str">
        <f t="array" ref="Q120">IF(Prototype_input!$C$6="Federal or Tribal Government",IF(O120&lt;&gt;"", INDEX('Scope Scoring'!$C$2:$BX$50, MATCH(O120, 'Scope Scoring'!$B$2:$B$50, 0), MATCH(B120, 'Scope Scoring'!$C$1:$BX$1, 0)),""),"")</f>
        <v/>
      </c>
      <c r="R120" s="21" t="str">
        <f t="shared" si="26"/>
        <v/>
      </c>
      <c r="S120" s="21" t="str">
        <f t="shared" si="27"/>
        <v/>
      </c>
      <c r="T120" s="21" t="str">
        <f t="shared" si="28"/>
        <v/>
      </c>
      <c r="U120" s="21" t="str">
        <f t="shared" ca="1" si="29"/>
        <v/>
      </c>
      <c r="W120" s="21" t="str">
        <f t="array" ref="W120">IF(Prototype_input!$C$6="Federal or Tribal Government",IF(O120&lt;&gt;"", INDEX('Summary - Level of Assistance -'!$C$2:$AV$7, MATCH(Prototype_input!$C$34, 'Summary - Level of Assistance -'!$B$2:$B$7, 0), MATCH(B120, 'Summary - Level of Assistance -'!$C$1:$AV$1, 0)),""),"")</f>
        <v/>
      </c>
      <c r="X120" s="21" t="str">
        <f t="shared" si="30"/>
        <v/>
      </c>
      <c r="Y120" s="21" t="str">
        <f t="shared" si="31"/>
        <v/>
      </c>
      <c r="AA120" s="21" t="str">
        <f t="array" ref="AA120">IF(Prototype_input!$C$6="Federal or Tribal Government",IF(O120&lt;&gt;"", INDEX('Summary - Objective - Tradeoff'!$C$2:$AV$4, MATCH(Prototype_input!$C$38, 'Summary - Objective - Tradeoff'!$B$2:$B$4, 0), MATCH(B120, 'Summary - Objective - Tradeoff'!$C$1:$AV$1, 0)),""),"")</f>
        <v/>
      </c>
      <c r="AB120" s="21" t="str">
        <f t="shared" si="32"/>
        <v/>
      </c>
      <c r="AC120" s="21" t="str">
        <f t="shared" si="33"/>
        <v/>
      </c>
      <c r="AE120" s="21" t="str">
        <f t="array" ref="AE120">IF(Prototype_input!$C$6="Federal or Tribal Government",IF(O120&lt;&gt;"", INDEX('Summary- PoP - Tradeoff'!$C$2:$AV$5, MATCH(Prototype_input!$C$46, 'Summary- PoP - Tradeoff'!$B$2:$B$5, 0), MATCH(B120, 'Summary- PoP - Tradeoff'!$C$1:$AV$1, 0)),""),"")</f>
        <v/>
      </c>
      <c r="AF120" s="21" t="str">
        <f t="shared" si="34"/>
        <v/>
      </c>
      <c r="AG120" s="21" t="str">
        <f t="shared" si="35"/>
        <v/>
      </c>
      <c r="AI120" s="21" t="str">
        <f t="array" ref="AI120">IF(Prototype_input!$C$6="Federal or Tribal Government",IF(O120&lt;&gt;"", INDEX('Summary - EDV - Tradeoff'!$C$2:$AV$4, MATCH(Prototype_input!$C$54, 'Summary - EDV - Tradeoff'!$B$2:$B$4, 0), MATCH(B120, 'Summary - EDV - Tradeoff'!$C$1:$AV$1, 0)),""),"")</f>
        <v/>
      </c>
      <c r="AJ120" s="21" t="str">
        <f t="shared" si="36"/>
        <v/>
      </c>
      <c r="AK120" s="21" t="str">
        <f t="shared" si="37"/>
        <v/>
      </c>
      <c r="AL120" s="21" t="str">
        <f t="shared" ca="1" si="38"/>
        <v/>
      </c>
    </row>
    <row r="121" spans="2:38" ht="12.75" x14ac:dyDescent="0.2">
      <c r="B121" s="21" t="str">
        <f ca="1">IFERROR(__xludf.DUMMYFUNCTION("IFNA(
  IF(
    Prototype_input!C125 = ""Federal or Tribal Government"",
    IF(
      AND(
        Prototype_input!E139 &lt;&gt; """",
        Prototype_input!D139 &lt;&gt; """",
        Prototype_input!D139 &lt;&gt; ""Please input"",
        Prototype_input!E139 &lt;&gt; ""Ple"&amp;"ase input""
      ),
      TRANSPOSE(
        FILTER(
          'ITC Offerings Mapping'!$D$1:$BY$1,
          (INDEX('ITC Offerings Mapping'!$D$2:$BY$1000, MATCH(Prototype_input!E138, 'ITC Offerings Mapping'!$C$2:$C$1000, 0), 0) = IF(A121 &gt;= 8, ""X"", ""X"&amp;""")) +
          (IF(A121 &lt; 8, INDEX('ITC Offerings Mapping'!$D$2:$BY$1000, MATCH(Prototype_input!E138,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1" s="21" t="str">
        <f ca="1">IFERROR(__xludf.DUMMYFUNCTION("IFNA(
  IF(
    Prototype_input!C125 = ""State or Local Government"",
    IF(
      AND(
        Prototype_input!E139 &lt;&gt; """",
        Prototype_input!D139 &lt;&gt; """",
        Prototype_input!D139 &lt;&gt; ""Please input"",
        Prototype_input!E139 &lt;&gt; ""Please"&amp;" input""
      ),
      TRANSPOSE(
        FILTER(
          'ITC Offerings Mapping'!$D$1:$BY$1,
          (
            IF(
              A121 &gt;= 8,
              INDEX('ITC Offerings Mapping'!$D$2:$BY$1000, MATCH(Prototype_input!E138, 'ITC Offerings Map"&amp;"ping'!$C$2:$C$1000, 0), 0) = ""X"",
              (INDEX('ITC Offerings Mapping'!$D$2:$BY$1000, MATCH(Prototype_input!E138, 'ITC Offerings Mapping'!$C$2:$C$1000, 0), 0) = ""X"") +
              (INDEX('ITC Offerings Mapping'!$D$2:$BY$1000, MATCH(Prototype"&amp;"_input!E138,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1" s="21" t="str">
        <f>IF(
  Prototype_input!$C$6 = "State or Local Government",
  IF(
    C121 &lt;&gt; "",
    IFERROR(
      INDEX(
        'Summary - Acquisition Need'!$C$2:$AD$4,
        MATCH(Prototype_input!$C$30, 'Summary - Acquisition Need'!$B$2:$B$4, 0),
        MATCH(C121, 'Summary - Acquisition Need'!$C$1:$AD$1, 0)
      ),
      ""
    ),
    ""
  ),
  IF(
    Prototype_input!$C$6 = "Federal or Tribal Government",
    IF(
      B121 &lt;&gt; "",
      IFERROR(
        INDEX(
          'Summary - Place of Performance'!$C$2:$AW$14,
          MATCH(Prototype_input!$C$30, 'Summary - Place of Performance'!$B$2:$B$14, 0),
          MATCH(B121, 'Summary - Place of Performance'!$C$1:$AW$1, 0)
        ),
        ""
      ),
      ""
    ),
    ""
  )
)</f>
        <v/>
      </c>
      <c r="E121" s="21" t="str">
        <f>IF(
  Prototype_input!$C$6 = "State or Local Government",
  IF(
    C121 &lt;&gt; "",
    IFERROR(
      INDEX(
        'Summary - Contract Type'!$C$2:$BX$6,
        MATCH(Prototype_input!$C$34, 'Summary - Contract Type'!$B$2:$B$6, 0),
        MATCH(C121, 'Summary - Contract Type'!$C$1:$BX$1, 0)
      ),
      ""
    ),
    ""
  ),
  IF(
    Prototype_input!$C$6 = "Federal or Tribal Government",
    IF(
      B121 &lt;&gt; "",
      IFERROR(
        INDEX(
          'Summary - Level of Assistance'!$C$2:$AW$7,
          MATCH(Prototype_input!$C$34, 'Summary - Level of Assistance'!$B$2:$B$7, 0),
          MATCH(B121, 'Summary - Level of Assistance'!$C$1:$AW$1, 0)
        ),
        ""
      ),
      ""
    ),
    ""
  )
)</f>
        <v/>
      </c>
      <c r="F121" s="21" t="str">
        <f>IF(
  Prototype_input!$C$6 = "State or Local Government",
  IF(
    C121 &lt;&gt; "",
    IFERROR(
      INDEX(
        'Summary - Socioeconomic'!$C$2:$BX$11,
        MATCH(Prototype_input!$C$38, 'Summary - Socioeconomic'!$B$2:$B$11, 0),
        MATCH(C121, 'Summary - Socioeconomic'!$C$1:$BX$1, 0)
      ),
      ""
    ),
    ""
  ),
  IF(
    Prototype_input!$C$6 = "Federal or Tribal Government",
    IF(
      B121 &lt;&gt; "",
      IFERROR(
        INDEX(
          'Summary - Objective'!$C$2:$AX$4,
          MATCH(Prototype_input!$C$38, 'Summary - Objective'!$B$2:$B$4, 0),
          MATCH(B121, 'Summary - Objective'!$C$1:$AX$1, 0)
        ),
        ""
      ),
      ""
    ),
    ""
  )
)</f>
        <v/>
      </c>
      <c r="G121" s="21" t="str">
        <f>IF(
  Prototype_input!$C$6 = "Federal or Tribal Government",
  IF(
    B121 &lt;&gt; "",
    IFERROR(
      INDEX(
        'Summary - Contract Type'!$C$2:$BX$6,
        MATCH(Prototype_input!$C$42, 'Summary - Contract Type'!$B$2:$B$6, 0),
        MATCH(B121, 'Summary - Contract Type'!$C$1:$BX$1, 0)
      ),
      ""
    ),
    ""
  ),
  ""
)</f>
        <v/>
      </c>
      <c r="H121" s="21" t="str">
        <f>IF(
  Prototype_input!$C$6 = "Federal or Tribal Government",
  IF(
    B121 &lt;&gt; "",
    IFERROR(
      INDEX(
        'Summary - Period of Performance'!$C$2:$AW$5,
        MATCH(Prototype_input!$C$46, 'Summary - Period of Performance'!$B$2:$B$5, 0),
        MATCH(B121, 'Summary - Period of Performance'!$C$1:$AW$1, 0)
      ),
      ""
    ),
    ""
  ),
  ""
)</f>
        <v/>
      </c>
      <c r="I121" s="21" t="str">
        <f>IF(
  Prototype_input!$C$6 = "Federal or Tribal Government",
  IF(
    B121 &lt;&gt; "",
    IFERROR(
      INDEX(
        'Summary - Socioeconomic'!$C$2:$BX$11,
        MATCH(Prototype_input!$C$50, 'Summary - Socioeconomic'!$B$2:$B$11, 0),
        MATCH(B121, 'Summary - Socioeconomic'!$C$1:$BX$1, 0)
      ),
      ""
    ),
    ""
  ),
  ""
)</f>
        <v/>
      </c>
      <c r="J121" s="21" t="str">
        <f>IF(
  Prototype_input!$C$6 = "Federal or Tribal Government",
  IF(
    B121 &lt;&gt; "",
    IFERROR(
      INDEX(
        'Summary - Estimated Dollar Valu'!$C$2:$AW$4,
        MATCH(Prototype_input!$C$54, 'Summary - Estimated Dollar Valu'!$B$2:$B$4, 0),
        MATCH(B121, 'Summary - Estimated Dollar Valu'!$C$1:$AW$1, 0)
      ),
      ""
    ),
    ""
  ),
  ""
)</f>
        <v/>
      </c>
      <c r="K121" s="21" t="str">
        <f>IF(AND(Prototype_input!$C$56&lt;&gt;"",J121&lt;&gt;""),Prototype_input!$C$58,"")</f>
        <v/>
      </c>
      <c r="L121" s="21" t="str">
        <f>IF(AND(Prototype_input!$C$60&lt;&gt;"",J121&lt;&gt;""),Prototype_input!$C$62,"")</f>
        <v/>
      </c>
      <c r="M121" s="21" t="str">
        <f>IF(AND(Prototype_input!$C$64&lt;&gt;"",J121&lt;&gt;""),Prototype_input!$C$66,"")</f>
        <v/>
      </c>
      <c r="N121" s="21" t="str">
        <f>IF(AND(Prototype_input!$C$68&lt;&gt;"",J121&lt;&gt;""),Prototype_input!$C$70,"")</f>
        <v/>
      </c>
      <c r="O121" s="21" t="str">
        <f>IF(N121&lt;&gt;"",_xlfn.XLOOKUP(Prototype_input!$E$22,'ITC Offerings Mapping'!$C$1:$C$1000,'ITC Offerings Mapping'!$B$1:$B$1000),"")</f>
        <v/>
      </c>
      <c r="Q121" s="21" t="str">
        <f t="array" ref="Q121">IF(Prototype_input!$C$6="Federal or Tribal Government",IF(O121&lt;&gt;"", INDEX('Scope Scoring'!$C$2:$BX$50, MATCH(O121, 'Scope Scoring'!$B$2:$B$50, 0), MATCH(B121, 'Scope Scoring'!$C$1:$BX$1, 0)),""),"")</f>
        <v/>
      </c>
      <c r="R121" s="21" t="str">
        <f t="shared" si="26"/>
        <v/>
      </c>
      <c r="S121" s="21" t="str">
        <f t="shared" si="27"/>
        <v/>
      </c>
      <c r="T121" s="21" t="str">
        <f t="shared" si="28"/>
        <v/>
      </c>
      <c r="U121" s="21" t="str">
        <f t="shared" ca="1" si="29"/>
        <v/>
      </c>
      <c r="W121" s="21" t="str">
        <f t="array" ref="W121">IF(Prototype_input!$C$6="Federal or Tribal Government",IF(O121&lt;&gt;"", INDEX('Summary - Level of Assistance -'!$C$2:$AV$7, MATCH(Prototype_input!$C$34, 'Summary - Level of Assistance -'!$B$2:$B$7, 0), MATCH(B121, 'Summary - Level of Assistance -'!$C$1:$AV$1, 0)),""),"")</f>
        <v/>
      </c>
      <c r="X121" s="21" t="str">
        <f t="shared" si="30"/>
        <v/>
      </c>
      <c r="Y121" s="21" t="str">
        <f t="shared" si="31"/>
        <v/>
      </c>
      <c r="AA121" s="21" t="str">
        <f t="array" ref="AA121">IF(Prototype_input!$C$6="Federal or Tribal Government",IF(O121&lt;&gt;"", INDEX('Summary - Objective - Tradeoff'!$C$2:$AV$4, MATCH(Prototype_input!$C$38, 'Summary - Objective - Tradeoff'!$B$2:$B$4, 0), MATCH(B121, 'Summary - Objective - Tradeoff'!$C$1:$AV$1, 0)),""),"")</f>
        <v/>
      </c>
      <c r="AB121" s="21" t="str">
        <f t="shared" si="32"/>
        <v/>
      </c>
      <c r="AC121" s="21" t="str">
        <f t="shared" si="33"/>
        <v/>
      </c>
      <c r="AE121" s="21" t="str">
        <f t="array" ref="AE121">IF(Prototype_input!$C$6="Federal or Tribal Government",IF(O121&lt;&gt;"", INDEX('Summary- PoP - Tradeoff'!$C$2:$AV$5, MATCH(Prototype_input!$C$46, 'Summary- PoP - Tradeoff'!$B$2:$B$5, 0), MATCH(B121, 'Summary- PoP - Tradeoff'!$C$1:$AV$1, 0)),""),"")</f>
        <v/>
      </c>
      <c r="AF121" s="21" t="str">
        <f t="shared" si="34"/>
        <v/>
      </c>
      <c r="AG121" s="21" t="str">
        <f t="shared" si="35"/>
        <v/>
      </c>
      <c r="AI121" s="21" t="str">
        <f t="array" ref="AI121">IF(Prototype_input!$C$6="Federal or Tribal Government",IF(O121&lt;&gt;"", INDEX('Summary - EDV - Tradeoff'!$C$2:$AV$4, MATCH(Prototype_input!$C$54, 'Summary - EDV - Tradeoff'!$B$2:$B$4, 0), MATCH(B121, 'Summary - EDV - Tradeoff'!$C$1:$AV$1, 0)),""),"")</f>
        <v/>
      </c>
      <c r="AJ121" s="21" t="str">
        <f t="shared" si="36"/>
        <v/>
      </c>
      <c r="AK121" s="21" t="str">
        <f t="shared" si="37"/>
        <v/>
      </c>
      <c r="AL121" s="21" t="str">
        <f t="shared" ca="1" si="38"/>
        <v/>
      </c>
    </row>
    <row r="122" spans="2:38" ht="12.75" x14ac:dyDescent="0.2">
      <c r="B122" s="21" t="str">
        <f ca="1">IFERROR(__xludf.DUMMYFUNCTION("IFNA(
  IF(
    Prototype_input!C126 = ""Federal or Tribal Government"",
    IF(
      AND(
        Prototype_input!E140 &lt;&gt; """",
        Prototype_input!D140 &lt;&gt; """",
        Prototype_input!D140 &lt;&gt; ""Please input"",
        Prototype_input!E140 &lt;&gt; ""Ple"&amp;"ase input""
      ),
      TRANSPOSE(
        FILTER(
          'ITC Offerings Mapping'!$D$1:$BY$1,
          (INDEX('ITC Offerings Mapping'!$D$2:$BY$1000, MATCH(Prototype_input!E139, 'ITC Offerings Mapping'!$C$2:$C$1000, 0), 0) = IF(A122 &gt;= 8, ""X"", ""X"&amp;""")) +
          (IF(A122 &lt; 8, INDEX('ITC Offerings Mapping'!$D$2:$BY$1000, MATCH(Prototype_input!E139,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2" s="21" t="str">
        <f ca="1">IFERROR(__xludf.DUMMYFUNCTION("IFNA(
  IF(
    Prototype_input!C126 = ""State or Local Government"",
    IF(
      AND(
        Prototype_input!E140 &lt;&gt; """",
        Prototype_input!D140 &lt;&gt; """",
        Prototype_input!D140 &lt;&gt; ""Please input"",
        Prototype_input!E140 &lt;&gt; ""Please"&amp;" input""
      ),
      TRANSPOSE(
        FILTER(
          'ITC Offerings Mapping'!$D$1:$BY$1,
          (
            IF(
              A122 &gt;= 8,
              INDEX('ITC Offerings Mapping'!$D$2:$BY$1000, MATCH(Prototype_input!E139, 'ITC Offerings Map"&amp;"ping'!$C$2:$C$1000, 0), 0) = ""X"",
              (INDEX('ITC Offerings Mapping'!$D$2:$BY$1000, MATCH(Prototype_input!E139, 'ITC Offerings Mapping'!$C$2:$C$1000, 0), 0) = ""X"") +
              (INDEX('ITC Offerings Mapping'!$D$2:$BY$1000, MATCH(Prototype"&amp;"_input!E139,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2" s="21" t="str">
        <f>IF(
  Prototype_input!$C$6 = "State or Local Government",
  IF(
    C122 &lt;&gt; "",
    IFERROR(
      INDEX(
        'Summary - Acquisition Need'!$C$2:$AD$4,
        MATCH(Prototype_input!$C$30, 'Summary - Acquisition Need'!$B$2:$B$4, 0),
        MATCH(C122, 'Summary - Acquisition Need'!$C$1:$AD$1, 0)
      ),
      ""
    ),
    ""
  ),
  IF(
    Prototype_input!$C$6 = "Federal or Tribal Government",
    IF(
      B122 &lt;&gt; "",
      IFERROR(
        INDEX(
          'Summary - Place of Performance'!$C$2:$AW$14,
          MATCH(Prototype_input!$C$30, 'Summary - Place of Performance'!$B$2:$B$14, 0),
          MATCH(B122, 'Summary - Place of Performance'!$C$1:$AW$1, 0)
        ),
        ""
      ),
      ""
    ),
    ""
  )
)</f>
        <v/>
      </c>
      <c r="E122" s="21" t="str">
        <f>IF(
  Prototype_input!$C$6 = "State or Local Government",
  IF(
    C122 &lt;&gt; "",
    IFERROR(
      INDEX(
        'Summary - Contract Type'!$C$2:$BX$6,
        MATCH(Prototype_input!$C$34, 'Summary - Contract Type'!$B$2:$B$6, 0),
        MATCH(C122, 'Summary - Contract Type'!$C$1:$BX$1, 0)
      ),
      ""
    ),
    ""
  ),
  IF(
    Prototype_input!$C$6 = "Federal or Tribal Government",
    IF(
      B122 &lt;&gt; "",
      IFERROR(
        INDEX(
          'Summary - Level of Assistance'!$C$2:$AW$7,
          MATCH(Prototype_input!$C$34, 'Summary - Level of Assistance'!$B$2:$B$7, 0),
          MATCH(B122, 'Summary - Level of Assistance'!$C$1:$AW$1, 0)
        ),
        ""
      ),
      ""
    ),
    ""
  )
)</f>
        <v/>
      </c>
      <c r="F122" s="21" t="str">
        <f>IF(
  Prototype_input!$C$6 = "State or Local Government",
  IF(
    C122 &lt;&gt; "",
    IFERROR(
      INDEX(
        'Summary - Socioeconomic'!$C$2:$BX$11,
        MATCH(Prototype_input!$C$38, 'Summary - Socioeconomic'!$B$2:$B$11, 0),
        MATCH(C122, 'Summary - Socioeconomic'!$C$1:$BX$1, 0)
      ),
      ""
    ),
    ""
  ),
  IF(
    Prototype_input!$C$6 = "Federal or Tribal Government",
    IF(
      B122 &lt;&gt; "",
      IFERROR(
        INDEX(
          'Summary - Objective'!$C$2:$AX$4,
          MATCH(Prototype_input!$C$38, 'Summary - Objective'!$B$2:$B$4, 0),
          MATCH(B122, 'Summary - Objective'!$C$1:$AX$1, 0)
        ),
        ""
      ),
      ""
    ),
    ""
  )
)</f>
        <v/>
      </c>
      <c r="G122" s="21" t="str">
        <f>IF(
  Prototype_input!$C$6 = "Federal or Tribal Government",
  IF(
    B122 &lt;&gt; "",
    IFERROR(
      INDEX(
        'Summary - Contract Type'!$C$2:$BX$6,
        MATCH(Prototype_input!$C$42, 'Summary - Contract Type'!$B$2:$B$6, 0),
        MATCH(B122, 'Summary - Contract Type'!$C$1:$BX$1, 0)
      ),
      ""
    ),
    ""
  ),
  ""
)</f>
        <v/>
      </c>
      <c r="H122" s="21" t="str">
        <f>IF(
  Prototype_input!$C$6 = "Federal or Tribal Government",
  IF(
    B122 &lt;&gt; "",
    IFERROR(
      INDEX(
        'Summary - Period of Performance'!$C$2:$AW$5,
        MATCH(Prototype_input!$C$46, 'Summary - Period of Performance'!$B$2:$B$5, 0),
        MATCH(B122, 'Summary - Period of Performance'!$C$1:$AW$1, 0)
      ),
      ""
    ),
    ""
  ),
  ""
)</f>
        <v/>
      </c>
      <c r="I122" s="21" t="str">
        <f>IF(
  Prototype_input!$C$6 = "Federal or Tribal Government",
  IF(
    B122 &lt;&gt; "",
    IFERROR(
      INDEX(
        'Summary - Socioeconomic'!$C$2:$BX$11,
        MATCH(Prototype_input!$C$50, 'Summary - Socioeconomic'!$B$2:$B$11, 0),
        MATCH(B122, 'Summary - Socioeconomic'!$C$1:$BX$1, 0)
      ),
      ""
    ),
    ""
  ),
  ""
)</f>
        <v/>
      </c>
      <c r="J122" s="21" t="str">
        <f>IF(
  Prototype_input!$C$6 = "Federal or Tribal Government",
  IF(
    B122 &lt;&gt; "",
    IFERROR(
      INDEX(
        'Summary - Estimated Dollar Valu'!$C$2:$AW$4,
        MATCH(Prototype_input!$C$54, 'Summary - Estimated Dollar Valu'!$B$2:$B$4, 0),
        MATCH(B122, 'Summary - Estimated Dollar Valu'!$C$1:$AW$1, 0)
      ),
      ""
    ),
    ""
  ),
  ""
)</f>
        <v/>
      </c>
      <c r="K122" s="21" t="str">
        <f>IF(AND(Prototype_input!$C$56&lt;&gt;"",J122&lt;&gt;""),Prototype_input!$C$58,"")</f>
        <v/>
      </c>
      <c r="L122" s="21" t="str">
        <f>IF(AND(Prototype_input!$C$60&lt;&gt;"",J122&lt;&gt;""),Prototype_input!$C$62,"")</f>
        <v/>
      </c>
      <c r="M122" s="21" t="str">
        <f>IF(AND(Prototype_input!$C$64&lt;&gt;"",J122&lt;&gt;""),Prototype_input!$C$66,"")</f>
        <v/>
      </c>
      <c r="N122" s="21" t="str">
        <f>IF(AND(Prototype_input!$C$68&lt;&gt;"",J122&lt;&gt;""),Prototype_input!$C$70,"")</f>
        <v/>
      </c>
      <c r="O122" s="21" t="str">
        <f>IF(N122&lt;&gt;"",_xlfn.XLOOKUP(Prototype_input!$E$22,'ITC Offerings Mapping'!$C$1:$C$1000,'ITC Offerings Mapping'!$B$1:$B$1000),"")</f>
        <v/>
      </c>
      <c r="Q122" s="21" t="str">
        <f t="array" ref="Q122">IF(Prototype_input!$C$6="Federal or Tribal Government",IF(O122&lt;&gt;"", INDEX('Scope Scoring'!$C$2:$BX$50, MATCH(O122, 'Scope Scoring'!$B$2:$B$50, 0), MATCH(B122, 'Scope Scoring'!$C$1:$BX$1, 0)),""),"")</f>
        <v/>
      </c>
      <c r="R122" s="21" t="str">
        <f t="shared" si="26"/>
        <v/>
      </c>
      <c r="S122" s="21" t="str">
        <f t="shared" si="27"/>
        <v/>
      </c>
      <c r="T122" s="21" t="str">
        <f t="shared" si="28"/>
        <v/>
      </c>
      <c r="U122" s="21" t="str">
        <f t="shared" ca="1" si="29"/>
        <v/>
      </c>
      <c r="W122" s="21" t="str">
        <f t="array" ref="W122">IF(Prototype_input!$C$6="Federal or Tribal Government",IF(O122&lt;&gt;"", INDEX('Summary - Level of Assistance -'!$C$2:$AV$7, MATCH(Prototype_input!$C$34, 'Summary - Level of Assistance -'!$B$2:$B$7, 0), MATCH(B122, 'Summary - Level of Assistance -'!$C$1:$AV$1, 0)),""),"")</f>
        <v/>
      </c>
      <c r="X122" s="21" t="str">
        <f t="shared" si="30"/>
        <v/>
      </c>
      <c r="Y122" s="21" t="str">
        <f t="shared" si="31"/>
        <v/>
      </c>
      <c r="AA122" s="21" t="str">
        <f t="array" ref="AA122">IF(Prototype_input!$C$6="Federal or Tribal Government",IF(O122&lt;&gt;"", INDEX('Summary - Objective - Tradeoff'!$C$2:$AV$4, MATCH(Prototype_input!$C$38, 'Summary - Objective - Tradeoff'!$B$2:$B$4, 0), MATCH(B122, 'Summary - Objective - Tradeoff'!$C$1:$AV$1, 0)),""),"")</f>
        <v/>
      </c>
      <c r="AB122" s="21" t="str">
        <f t="shared" si="32"/>
        <v/>
      </c>
      <c r="AC122" s="21" t="str">
        <f t="shared" si="33"/>
        <v/>
      </c>
      <c r="AE122" s="21" t="str">
        <f t="array" ref="AE122">IF(Prototype_input!$C$6="Federal or Tribal Government",IF(O122&lt;&gt;"", INDEX('Summary- PoP - Tradeoff'!$C$2:$AV$5, MATCH(Prototype_input!$C$46, 'Summary- PoP - Tradeoff'!$B$2:$B$5, 0), MATCH(B122, 'Summary- PoP - Tradeoff'!$C$1:$AV$1, 0)),""),"")</f>
        <v/>
      </c>
      <c r="AF122" s="21" t="str">
        <f t="shared" si="34"/>
        <v/>
      </c>
      <c r="AG122" s="21" t="str">
        <f t="shared" si="35"/>
        <v/>
      </c>
      <c r="AI122" s="21" t="str">
        <f t="array" ref="AI122">IF(Prototype_input!$C$6="Federal or Tribal Government",IF(O122&lt;&gt;"", INDEX('Summary - EDV - Tradeoff'!$C$2:$AV$4, MATCH(Prototype_input!$C$54, 'Summary - EDV - Tradeoff'!$B$2:$B$4, 0), MATCH(B122, 'Summary - EDV - Tradeoff'!$C$1:$AV$1, 0)),""),"")</f>
        <v/>
      </c>
      <c r="AJ122" s="21" t="str">
        <f t="shared" si="36"/>
        <v/>
      </c>
      <c r="AK122" s="21" t="str">
        <f t="shared" si="37"/>
        <v/>
      </c>
      <c r="AL122" s="21" t="str">
        <f t="shared" ca="1" si="38"/>
        <v/>
      </c>
    </row>
    <row r="123" spans="2:38" ht="12.75" x14ac:dyDescent="0.2">
      <c r="B123" s="21" t="str">
        <f ca="1">IFERROR(__xludf.DUMMYFUNCTION("IFNA(
  IF(
    Prototype_input!C127 = ""Federal or Tribal Government"",
    IF(
      AND(
        Prototype_input!E141 &lt;&gt; """",
        Prototype_input!D141 &lt;&gt; """",
        Prototype_input!D141 &lt;&gt; ""Please input"",
        Prototype_input!E141 &lt;&gt; ""Ple"&amp;"ase input""
      ),
      TRANSPOSE(
        FILTER(
          'ITC Offerings Mapping'!$D$1:$BY$1,
          (INDEX('ITC Offerings Mapping'!$D$2:$BY$1000, MATCH(Prototype_input!E140, 'ITC Offerings Mapping'!$C$2:$C$1000, 0), 0) = IF(A123 &gt;= 8, ""X"", ""X"&amp;""")) +
          (IF(A123 &lt; 8, INDEX('ITC Offerings Mapping'!$D$2:$BY$1000, MATCH(Prototype_input!E140,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3" s="21" t="str">
        <f ca="1">IFERROR(__xludf.DUMMYFUNCTION("IFNA(
  IF(
    Prototype_input!C127 = ""State or Local Government"",
    IF(
      AND(
        Prototype_input!E141 &lt;&gt; """",
        Prototype_input!D141 &lt;&gt; """",
        Prototype_input!D141 &lt;&gt; ""Please input"",
        Prototype_input!E141 &lt;&gt; ""Please"&amp;" input""
      ),
      TRANSPOSE(
        FILTER(
          'ITC Offerings Mapping'!$D$1:$BY$1,
          (
            IF(
              A123 &gt;= 8,
              INDEX('ITC Offerings Mapping'!$D$2:$BY$1000, MATCH(Prototype_input!E140, 'ITC Offerings Map"&amp;"ping'!$C$2:$C$1000, 0), 0) = ""X"",
              (INDEX('ITC Offerings Mapping'!$D$2:$BY$1000, MATCH(Prototype_input!E140, 'ITC Offerings Mapping'!$C$2:$C$1000, 0), 0) = ""X"") +
              (INDEX('ITC Offerings Mapping'!$D$2:$BY$1000, MATCH(Prototype"&amp;"_input!E140,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3" s="21" t="str">
        <f>IF(
  Prototype_input!$C$6 = "State or Local Government",
  IF(
    C123 &lt;&gt; "",
    IFERROR(
      INDEX(
        'Summary - Acquisition Need'!$C$2:$AD$4,
        MATCH(Prototype_input!$C$30, 'Summary - Acquisition Need'!$B$2:$B$4, 0),
        MATCH(C123, 'Summary - Acquisition Need'!$C$1:$AD$1, 0)
      ),
      ""
    ),
    ""
  ),
  IF(
    Prototype_input!$C$6 = "Federal or Tribal Government",
    IF(
      B123 &lt;&gt; "",
      IFERROR(
        INDEX(
          'Summary - Place of Performance'!$C$2:$AW$14,
          MATCH(Prototype_input!$C$30, 'Summary - Place of Performance'!$B$2:$B$14, 0),
          MATCH(B123, 'Summary - Place of Performance'!$C$1:$AW$1, 0)
        ),
        ""
      ),
      ""
    ),
    ""
  )
)</f>
        <v/>
      </c>
      <c r="E123" s="21" t="str">
        <f>IF(
  Prototype_input!$C$6 = "State or Local Government",
  IF(
    C123 &lt;&gt; "",
    IFERROR(
      INDEX(
        'Summary - Contract Type'!$C$2:$BX$6,
        MATCH(Prototype_input!$C$34, 'Summary - Contract Type'!$B$2:$B$6, 0),
        MATCH(C123, 'Summary - Contract Type'!$C$1:$BX$1, 0)
      ),
      ""
    ),
    ""
  ),
  IF(
    Prototype_input!$C$6 = "Federal or Tribal Government",
    IF(
      B123 &lt;&gt; "",
      IFERROR(
        INDEX(
          'Summary - Level of Assistance'!$C$2:$AW$7,
          MATCH(Prototype_input!$C$34, 'Summary - Level of Assistance'!$B$2:$B$7, 0),
          MATCH(B123, 'Summary - Level of Assistance'!$C$1:$AW$1, 0)
        ),
        ""
      ),
      ""
    ),
    ""
  )
)</f>
        <v/>
      </c>
      <c r="F123" s="21" t="str">
        <f>IF(
  Prototype_input!$C$6 = "State or Local Government",
  IF(
    C123 &lt;&gt; "",
    IFERROR(
      INDEX(
        'Summary - Socioeconomic'!$C$2:$BX$11,
        MATCH(Prototype_input!$C$38, 'Summary - Socioeconomic'!$B$2:$B$11, 0),
        MATCH(C123, 'Summary - Socioeconomic'!$C$1:$BX$1, 0)
      ),
      ""
    ),
    ""
  ),
  IF(
    Prototype_input!$C$6 = "Federal or Tribal Government",
    IF(
      B123 &lt;&gt; "",
      IFERROR(
        INDEX(
          'Summary - Objective'!$C$2:$AX$4,
          MATCH(Prototype_input!$C$38, 'Summary - Objective'!$B$2:$B$4, 0),
          MATCH(B123, 'Summary - Objective'!$C$1:$AX$1, 0)
        ),
        ""
      ),
      ""
    ),
    ""
  )
)</f>
        <v/>
      </c>
      <c r="G123" s="21" t="str">
        <f>IF(
  Prototype_input!$C$6 = "Federal or Tribal Government",
  IF(
    B123 &lt;&gt; "",
    IFERROR(
      INDEX(
        'Summary - Contract Type'!$C$2:$BX$6,
        MATCH(Prototype_input!$C$42, 'Summary - Contract Type'!$B$2:$B$6, 0),
        MATCH(B123, 'Summary - Contract Type'!$C$1:$BX$1, 0)
      ),
      ""
    ),
    ""
  ),
  ""
)</f>
        <v/>
      </c>
      <c r="H123" s="21" t="str">
        <f>IF(
  Prototype_input!$C$6 = "Federal or Tribal Government",
  IF(
    B123 &lt;&gt; "",
    IFERROR(
      INDEX(
        'Summary - Period of Performance'!$C$2:$AW$5,
        MATCH(Prototype_input!$C$46, 'Summary - Period of Performance'!$B$2:$B$5, 0),
        MATCH(B123, 'Summary - Period of Performance'!$C$1:$AW$1, 0)
      ),
      ""
    ),
    ""
  ),
  ""
)</f>
        <v/>
      </c>
      <c r="I123" s="21" t="str">
        <f>IF(
  Prototype_input!$C$6 = "Federal or Tribal Government",
  IF(
    B123 &lt;&gt; "",
    IFERROR(
      INDEX(
        'Summary - Socioeconomic'!$C$2:$BX$11,
        MATCH(Prototype_input!$C$50, 'Summary - Socioeconomic'!$B$2:$B$11, 0),
        MATCH(B123, 'Summary - Socioeconomic'!$C$1:$BX$1, 0)
      ),
      ""
    ),
    ""
  ),
  ""
)</f>
        <v/>
      </c>
      <c r="J123" s="21" t="str">
        <f>IF(
  Prototype_input!$C$6 = "Federal or Tribal Government",
  IF(
    B123 &lt;&gt; "",
    IFERROR(
      INDEX(
        'Summary - Estimated Dollar Valu'!$C$2:$AW$4,
        MATCH(Prototype_input!$C$54, 'Summary - Estimated Dollar Valu'!$B$2:$B$4, 0),
        MATCH(B123, 'Summary - Estimated Dollar Valu'!$C$1:$AW$1, 0)
      ),
      ""
    ),
    ""
  ),
  ""
)</f>
        <v/>
      </c>
      <c r="K123" s="21" t="str">
        <f>IF(AND(Prototype_input!$C$56&lt;&gt;"",J123&lt;&gt;""),Prototype_input!$C$58,"")</f>
        <v/>
      </c>
      <c r="L123" s="21" t="str">
        <f>IF(AND(Prototype_input!$C$60&lt;&gt;"",J123&lt;&gt;""),Prototype_input!$C$62,"")</f>
        <v/>
      </c>
      <c r="M123" s="21" t="str">
        <f>IF(AND(Prototype_input!$C$64&lt;&gt;"",J123&lt;&gt;""),Prototype_input!$C$66,"")</f>
        <v/>
      </c>
      <c r="N123" s="21" t="str">
        <f>IF(AND(Prototype_input!$C$68&lt;&gt;"",J123&lt;&gt;""),Prototype_input!$C$70,"")</f>
        <v/>
      </c>
      <c r="O123" s="21" t="str">
        <f>IF(N123&lt;&gt;"",_xlfn.XLOOKUP(Prototype_input!$E$22,'ITC Offerings Mapping'!$C$1:$C$1000,'ITC Offerings Mapping'!$B$1:$B$1000),"")</f>
        <v/>
      </c>
      <c r="Q123" s="21" t="str">
        <f t="array" ref="Q123">IF(Prototype_input!$C$6="Federal or Tribal Government",IF(O123&lt;&gt;"", INDEX('Scope Scoring'!$C$2:$BX$50, MATCH(O123, 'Scope Scoring'!$B$2:$B$50, 0), MATCH(B123, 'Scope Scoring'!$C$1:$BX$1, 0)),""),"")</f>
        <v/>
      </c>
      <c r="R123" s="21" t="str">
        <f t="shared" si="26"/>
        <v/>
      </c>
      <c r="S123" s="21" t="str">
        <f t="shared" si="27"/>
        <v/>
      </c>
      <c r="T123" s="21" t="str">
        <f t="shared" si="28"/>
        <v/>
      </c>
      <c r="U123" s="21" t="str">
        <f t="shared" ca="1" si="29"/>
        <v/>
      </c>
      <c r="W123" s="21" t="str">
        <f t="array" ref="W123">IF(Prototype_input!$C$6="Federal or Tribal Government",IF(O123&lt;&gt;"", INDEX('Summary - Level of Assistance -'!$C$2:$AV$7, MATCH(Prototype_input!$C$34, 'Summary - Level of Assistance -'!$B$2:$B$7, 0), MATCH(B123, 'Summary - Level of Assistance -'!$C$1:$AV$1, 0)),""),"")</f>
        <v/>
      </c>
      <c r="X123" s="21" t="str">
        <f t="shared" si="30"/>
        <v/>
      </c>
      <c r="Y123" s="21" t="str">
        <f t="shared" si="31"/>
        <v/>
      </c>
      <c r="AA123" s="21" t="str">
        <f t="array" ref="AA123">IF(Prototype_input!$C$6="Federal or Tribal Government",IF(O123&lt;&gt;"", INDEX('Summary - Objective - Tradeoff'!$C$2:$AV$4, MATCH(Prototype_input!$C$38, 'Summary - Objective - Tradeoff'!$B$2:$B$4, 0), MATCH(B123, 'Summary - Objective - Tradeoff'!$C$1:$AV$1, 0)),""),"")</f>
        <v/>
      </c>
      <c r="AB123" s="21" t="str">
        <f t="shared" si="32"/>
        <v/>
      </c>
      <c r="AC123" s="21" t="str">
        <f t="shared" si="33"/>
        <v/>
      </c>
      <c r="AE123" s="21" t="str">
        <f t="array" ref="AE123">IF(Prototype_input!$C$6="Federal or Tribal Government",IF(O123&lt;&gt;"", INDEX('Summary- PoP - Tradeoff'!$C$2:$AV$5, MATCH(Prototype_input!$C$46, 'Summary- PoP - Tradeoff'!$B$2:$B$5, 0), MATCH(B123, 'Summary- PoP - Tradeoff'!$C$1:$AV$1, 0)),""),"")</f>
        <v/>
      </c>
      <c r="AF123" s="21" t="str">
        <f t="shared" si="34"/>
        <v/>
      </c>
      <c r="AG123" s="21" t="str">
        <f t="shared" si="35"/>
        <v/>
      </c>
      <c r="AI123" s="21" t="str">
        <f t="array" ref="AI123">IF(Prototype_input!$C$6="Federal or Tribal Government",IF(O123&lt;&gt;"", INDEX('Summary - EDV - Tradeoff'!$C$2:$AV$4, MATCH(Prototype_input!$C$54, 'Summary - EDV - Tradeoff'!$B$2:$B$4, 0), MATCH(B123, 'Summary - EDV - Tradeoff'!$C$1:$AV$1, 0)),""),"")</f>
        <v/>
      </c>
      <c r="AJ123" s="21" t="str">
        <f t="shared" si="36"/>
        <v/>
      </c>
      <c r="AK123" s="21" t="str">
        <f t="shared" si="37"/>
        <v/>
      </c>
      <c r="AL123" s="21" t="str">
        <f t="shared" ca="1" si="38"/>
        <v/>
      </c>
    </row>
    <row r="124" spans="2:38" ht="12.75" x14ac:dyDescent="0.2">
      <c r="B124" s="21" t="str">
        <f ca="1">IFERROR(__xludf.DUMMYFUNCTION("IFNA(
  IF(
    Prototype_input!C128 = ""Federal or Tribal Government"",
    IF(
      AND(
        Prototype_input!E142 &lt;&gt; """",
        Prototype_input!D142 &lt;&gt; """",
        Prototype_input!D142 &lt;&gt; ""Please input"",
        Prototype_input!E142 &lt;&gt; ""Ple"&amp;"ase input""
      ),
      TRANSPOSE(
        FILTER(
          'ITC Offerings Mapping'!$D$1:$BY$1,
          (INDEX('ITC Offerings Mapping'!$D$2:$BY$1000, MATCH(Prototype_input!E141, 'ITC Offerings Mapping'!$C$2:$C$1000, 0), 0) = IF(A124 &gt;= 8, ""X"", ""X"&amp;""")) +
          (IF(A124 &lt; 8, INDEX('ITC Offerings Mapping'!$D$2:$BY$1000, MATCH(Prototype_input!E141,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4" s="21" t="str">
        <f ca="1">IFERROR(__xludf.DUMMYFUNCTION("IFNA(
  IF(
    Prototype_input!C128 = ""State or Local Government"",
    IF(
      AND(
        Prototype_input!E142 &lt;&gt; """",
        Prototype_input!D142 &lt;&gt; """",
        Prototype_input!D142 &lt;&gt; ""Please input"",
        Prototype_input!E142 &lt;&gt; ""Please"&amp;" input""
      ),
      TRANSPOSE(
        FILTER(
          'ITC Offerings Mapping'!$D$1:$BY$1,
          (
            IF(
              A124 &gt;= 8,
              INDEX('ITC Offerings Mapping'!$D$2:$BY$1000, MATCH(Prototype_input!E141, 'ITC Offerings Map"&amp;"ping'!$C$2:$C$1000, 0), 0) = ""X"",
              (INDEX('ITC Offerings Mapping'!$D$2:$BY$1000, MATCH(Prototype_input!E141, 'ITC Offerings Mapping'!$C$2:$C$1000, 0), 0) = ""X"") +
              (INDEX('ITC Offerings Mapping'!$D$2:$BY$1000, MATCH(Prototype"&amp;"_input!E141,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4" s="21" t="str">
        <f>IF(
  Prototype_input!$C$6 = "State or Local Government",
  IF(
    C124 &lt;&gt; "",
    IFERROR(
      INDEX(
        'Summary - Acquisition Need'!$C$2:$AD$4,
        MATCH(Prototype_input!$C$30, 'Summary - Acquisition Need'!$B$2:$B$4, 0),
        MATCH(C124, 'Summary - Acquisition Need'!$C$1:$AD$1, 0)
      ),
      ""
    ),
    ""
  ),
  IF(
    Prototype_input!$C$6 = "Federal or Tribal Government",
    IF(
      B124 &lt;&gt; "",
      IFERROR(
        INDEX(
          'Summary - Place of Performance'!$C$2:$AW$14,
          MATCH(Prototype_input!$C$30, 'Summary - Place of Performance'!$B$2:$B$14, 0),
          MATCH(B124, 'Summary - Place of Performance'!$C$1:$AW$1, 0)
        ),
        ""
      ),
      ""
    ),
    ""
  )
)</f>
        <v/>
      </c>
      <c r="E124" s="21" t="str">
        <f>IF(
  Prototype_input!$C$6 = "State or Local Government",
  IF(
    C124 &lt;&gt; "",
    IFERROR(
      INDEX(
        'Summary - Contract Type'!$C$2:$BX$6,
        MATCH(Prototype_input!$C$34, 'Summary - Contract Type'!$B$2:$B$6, 0),
        MATCH(C124, 'Summary - Contract Type'!$C$1:$BX$1, 0)
      ),
      ""
    ),
    ""
  ),
  IF(
    Prototype_input!$C$6 = "Federal or Tribal Government",
    IF(
      B124 &lt;&gt; "",
      IFERROR(
        INDEX(
          'Summary - Level of Assistance'!$C$2:$AW$7,
          MATCH(Prototype_input!$C$34, 'Summary - Level of Assistance'!$B$2:$B$7, 0),
          MATCH(B124, 'Summary - Level of Assistance'!$C$1:$AW$1, 0)
        ),
        ""
      ),
      ""
    ),
    ""
  )
)</f>
        <v/>
      </c>
      <c r="F124" s="21" t="str">
        <f>IF(
  Prototype_input!$C$6 = "State or Local Government",
  IF(
    C124 &lt;&gt; "",
    IFERROR(
      INDEX(
        'Summary - Socioeconomic'!$C$2:$BX$11,
        MATCH(Prototype_input!$C$38, 'Summary - Socioeconomic'!$B$2:$B$11, 0),
        MATCH(C124, 'Summary - Socioeconomic'!$C$1:$BX$1, 0)
      ),
      ""
    ),
    ""
  ),
  IF(
    Prototype_input!$C$6 = "Federal or Tribal Government",
    IF(
      B124 &lt;&gt; "",
      IFERROR(
        INDEX(
          'Summary - Objective'!$C$2:$AX$4,
          MATCH(Prototype_input!$C$38, 'Summary - Objective'!$B$2:$B$4, 0),
          MATCH(B124, 'Summary - Objective'!$C$1:$AX$1, 0)
        ),
        ""
      ),
      ""
    ),
    ""
  )
)</f>
        <v/>
      </c>
      <c r="G124" s="21" t="str">
        <f>IF(
  Prototype_input!$C$6 = "Federal or Tribal Government",
  IF(
    B124 &lt;&gt; "",
    IFERROR(
      INDEX(
        'Summary - Contract Type'!$C$2:$BX$6,
        MATCH(Prototype_input!$C$42, 'Summary - Contract Type'!$B$2:$B$6, 0),
        MATCH(B124, 'Summary - Contract Type'!$C$1:$BX$1, 0)
      ),
      ""
    ),
    ""
  ),
  ""
)</f>
        <v/>
      </c>
      <c r="H124" s="21" t="str">
        <f>IF(
  Prototype_input!$C$6 = "Federal or Tribal Government",
  IF(
    B124 &lt;&gt; "",
    IFERROR(
      INDEX(
        'Summary - Period of Performance'!$C$2:$AW$5,
        MATCH(Prototype_input!$C$46, 'Summary - Period of Performance'!$B$2:$B$5, 0),
        MATCH(B124, 'Summary - Period of Performance'!$C$1:$AW$1, 0)
      ),
      ""
    ),
    ""
  ),
  ""
)</f>
        <v/>
      </c>
      <c r="I124" s="21" t="str">
        <f>IF(
  Prototype_input!$C$6 = "Federal or Tribal Government",
  IF(
    B124 &lt;&gt; "",
    IFERROR(
      INDEX(
        'Summary - Socioeconomic'!$C$2:$BX$11,
        MATCH(Prototype_input!$C$50, 'Summary - Socioeconomic'!$B$2:$B$11, 0),
        MATCH(B124, 'Summary - Socioeconomic'!$C$1:$BX$1, 0)
      ),
      ""
    ),
    ""
  ),
  ""
)</f>
        <v/>
      </c>
      <c r="J124" s="21" t="str">
        <f>IF(
  Prototype_input!$C$6 = "Federal or Tribal Government",
  IF(
    B124 &lt;&gt; "",
    IFERROR(
      INDEX(
        'Summary - Estimated Dollar Valu'!$C$2:$AW$4,
        MATCH(Prototype_input!$C$54, 'Summary - Estimated Dollar Valu'!$B$2:$B$4, 0),
        MATCH(B124, 'Summary - Estimated Dollar Valu'!$C$1:$AW$1, 0)
      ),
      ""
    ),
    ""
  ),
  ""
)</f>
        <v/>
      </c>
      <c r="K124" s="21" t="str">
        <f>IF(AND(Prototype_input!$C$56&lt;&gt;"",J124&lt;&gt;""),Prototype_input!$C$58,"")</f>
        <v/>
      </c>
      <c r="L124" s="21" t="str">
        <f>IF(AND(Prototype_input!$C$60&lt;&gt;"",J124&lt;&gt;""),Prototype_input!$C$62,"")</f>
        <v/>
      </c>
      <c r="M124" s="21" t="str">
        <f>IF(AND(Prototype_input!$C$64&lt;&gt;"",J124&lt;&gt;""),Prototype_input!$C$66,"")</f>
        <v/>
      </c>
      <c r="N124" s="21" t="str">
        <f>IF(AND(Prototype_input!$C$68&lt;&gt;"",J124&lt;&gt;""),Prototype_input!$C$70,"")</f>
        <v/>
      </c>
      <c r="O124" s="21" t="str">
        <f>IF(N124&lt;&gt;"",_xlfn.XLOOKUP(Prototype_input!$E$22,'ITC Offerings Mapping'!$C$1:$C$1000,'ITC Offerings Mapping'!$B$1:$B$1000),"")</f>
        <v/>
      </c>
      <c r="Q124" s="21" t="str">
        <f t="array" ref="Q124">IF(Prototype_input!$C$6="Federal or Tribal Government",IF(O124&lt;&gt;"", INDEX('Scope Scoring'!$C$2:$BX$50, MATCH(O124, 'Scope Scoring'!$B$2:$B$50, 0), MATCH(B124, 'Scope Scoring'!$C$1:$BX$1, 0)),""),"")</f>
        <v/>
      </c>
      <c r="R124" s="21" t="str">
        <f t="shared" si="26"/>
        <v/>
      </c>
      <c r="S124" s="21" t="str">
        <f t="shared" si="27"/>
        <v/>
      </c>
      <c r="T124" s="21" t="str">
        <f t="shared" si="28"/>
        <v/>
      </c>
      <c r="U124" s="21" t="str">
        <f t="shared" ca="1" si="29"/>
        <v/>
      </c>
      <c r="W124" s="21" t="str">
        <f t="array" ref="W124">IF(Prototype_input!$C$6="Federal or Tribal Government",IF(O124&lt;&gt;"", INDEX('Summary - Level of Assistance -'!$C$2:$AV$7, MATCH(Prototype_input!$C$34, 'Summary - Level of Assistance -'!$B$2:$B$7, 0), MATCH(B124, 'Summary - Level of Assistance -'!$C$1:$AV$1, 0)),""),"")</f>
        <v/>
      </c>
      <c r="X124" s="21" t="str">
        <f t="shared" si="30"/>
        <v/>
      </c>
      <c r="Y124" s="21" t="str">
        <f t="shared" si="31"/>
        <v/>
      </c>
      <c r="AA124" s="21" t="str">
        <f t="array" ref="AA124">IF(Prototype_input!$C$6="Federal or Tribal Government",IF(O124&lt;&gt;"", INDEX('Summary - Objective - Tradeoff'!$C$2:$AV$4, MATCH(Prototype_input!$C$38, 'Summary - Objective - Tradeoff'!$B$2:$B$4, 0), MATCH(B124, 'Summary - Objective - Tradeoff'!$C$1:$AV$1, 0)),""),"")</f>
        <v/>
      </c>
      <c r="AB124" s="21" t="str">
        <f t="shared" si="32"/>
        <v/>
      </c>
      <c r="AC124" s="21" t="str">
        <f t="shared" si="33"/>
        <v/>
      </c>
      <c r="AE124" s="21" t="str">
        <f t="array" ref="AE124">IF(Prototype_input!$C$6="Federal or Tribal Government",IF(O124&lt;&gt;"", INDEX('Summary- PoP - Tradeoff'!$C$2:$AV$5, MATCH(Prototype_input!$C$46, 'Summary- PoP - Tradeoff'!$B$2:$B$5, 0), MATCH(B124, 'Summary- PoP - Tradeoff'!$C$1:$AV$1, 0)),""),"")</f>
        <v/>
      </c>
      <c r="AF124" s="21" t="str">
        <f t="shared" si="34"/>
        <v/>
      </c>
      <c r="AG124" s="21" t="str">
        <f t="shared" si="35"/>
        <v/>
      </c>
      <c r="AI124" s="21" t="str">
        <f t="array" ref="AI124">IF(Prototype_input!$C$6="Federal or Tribal Government",IF(O124&lt;&gt;"", INDEX('Summary - EDV - Tradeoff'!$C$2:$AV$4, MATCH(Prototype_input!$C$54, 'Summary - EDV - Tradeoff'!$B$2:$B$4, 0), MATCH(B124, 'Summary - EDV - Tradeoff'!$C$1:$AV$1, 0)),""),"")</f>
        <v/>
      </c>
      <c r="AJ124" s="21" t="str">
        <f t="shared" si="36"/>
        <v/>
      </c>
      <c r="AK124" s="21" t="str">
        <f t="shared" si="37"/>
        <v/>
      </c>
      <c r="AL124" s="21" t="str">
        <f t="shared" ca="1" si="38"/>
        <v/>
      </c>
    </row>
    <row r="125" spans="2:38" ht="12.75" x14ac:dyDescent="0.2">
      <c r="B125" s="21" t="str">
        <f ca="1">IFERROR(__xludf.DUMMYFUNCTION("IFNA(
  IF(
    Prototype_input!C129 = ""Federal or Tribal Government"",
    IF(
      AND(
        Prototype_input!E143 &lt;&gt; """",
        Prototype_input!D143 &lt;&gt; """",
        Prototype_input!D143 &lt;&gt; ""Please input"",
        Prototype_input!E143 &lt;&gt; ""Ple"&amp;"ase input""
      ),
      TRANSPOSE(
        FILTER(
          'ITC Offerings Mapping'!$D$1:$BY$1,
          (INDEX('ITC Offerings Mapping'!$D$2:$BY$1000, MATCH(Prototype_input!E142, 'ITC Offerings Mapping'!$C$2:$C$1000, 0), 0) = IF(A125 &gt;= 8, ""X"", ""X"&amp;""")) +
          (IF(A125 &lt; 8, INDEX('ITC Offerings Mapping'!$D$2:$BY$1000, MATCH(Prototype_input!E142,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5" s="21" t="str">
        <f ca="1">IFERROR(__xludf.DUMMYFUNCTION("IFNA(
  IF(
    Prototype_input!C129 = ""State or Local Government"",
    IF(
      AND(
        Prototype_input!E143 &lt;&gt; """",
        Prototype_input!D143 &lt;&gt; """",
        Prototype_input!D143 &lt;&gt; ""Please input"",
        Prototype_input!E143 &lt;&gt; ""Please"&amp;" input""
      ),
      TRANSPOSE(
        FILTER(
          'ITC Offerings Mapping'!$D$1:$BY$1,
          (
            IF(
              A125 &gt;= 8,
              INDEX('ITC Offerings Mapping'!$D$2:$BY$1000, MATCH(Prototype_input!E142, 'ITC Offerings Map"&amp;"ping'!$C$2:$C$1000, 0), 0) = ""X"",
              (INDEX('ITC Offerings Mapping'!$D$2:$BY$1000, MATCH(Prototype_input!E142, 'ITC Offerings Mapping'!$C$2:$C$1000, 0), 0) = ""X"") +
              (INDEX('ITC Offerings Mapping'!$D$2:$BY$1000, MATCH(Prototype"&amp;"_input!E142,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5" s="21" t="str">
        <f>IF(
  Prototype_input!$C$6 = "State or Local Government",
  IF(
    C125 &lt;&gt; "",
    IFERROR(
      INDEX(
        'Summary - Acquisition Need'!$C$2:$AD$4,
        MATCH(Prototype_input!$C$30, 'Summary - Acquisition Need'!$B$2:$B$4, 0),
        MATCH(C125, 'Summary - Acquisition Need'!$C$1:$AD$1, 0)
      ),
      ""
    ),
    ""
  ),
  IF(
    Prototype_input!$C$6 = "Federal or Tribal Government",
    IF(
      B125 &lt;&gt; "",
      IFERROR(
        INDEX(
          'Summary - Place of Performance'!$C$2:$AW$14,
          MATCH(Prototype_input!$C$30, 'Summary - Place of Performance'!$B$2:$B$14, 0),
          MATCH(B125, 'Summary - Place of Performance'!$C$1:$AW$1, 0)
        ),
        ""
      ),
      ""
    ),
    ""
  )
)</f>
        <v/>
      </c>
      <c r="E125" s="21" t="str">
        <f>IF(
  Prototype_input!$C$6 = "State or Local Government",
  IF(
    C125 &lt;&gt; "",
    IFERROR(
      INDEX(
        'Summary - Contract Type'!$C$2:$BX$6,
        MATCH(Prototype_input!$C$34, 'Summary - Contract Type'!$B$2:$B$6, 0),
        MATCH(C125, 'Summary - Contract Type'!$C$1:$BX$1, 0)
      ),
      ""
    ),
    ""
  ),
  IF(
    Prototype_input!$C$6 = "Federal or Tribal Government",
    IF(
      B125 &lt;&gt; "",
      IFERROR(
        INDEX(
          'Summary - Level of Assistance'!$C$2:$AW$7,
          MATCH(Prototype_input!$C$34, 'Summary - Level of Assistance'!$B$2:$B$7, 0),
          MATCH(B125, 'Summary - Level of Assistance'!$C$1:$AW$1, 0)
        ),
        ""
      ),
      ""
    ),
    ""
  )
)</f>
        <v/>
      </c>
      <c r="F125" s="21" t="str">
        <f>IF(
  Prototype_input!$C$6 = "State or Local Government",
  IF(
    C125 &lt;&gt; "",
    IFERROR(
      INDEX(
        'Summary - Socioeconomic'!$C$2:$BX$11,
        MATCH(Prototype_input!$C$38, 'Summary - Socioeconomic'!$B$2:$B$11, 0),
        MATCH(C125, 'Summary - Socioeconomic'!$C$1:$BX$1, 0)
      ),
      ""
    ),
    ""
  ),
  IF(
    Prototype_input!$C$6 = "Federal or Tribal Government",
    IF(
      B125 &lt;&gt; "",
      IFERROR(
        INDEX(
          'Summary - Objective'!$C$2:$AX$4,
          MATCH(Prototype_input!$C$38, 'Summary - Objective'!$B$2:$B$4, 0),
          MATCH(B125, 'Summary - Objective'!$C$1:$AX$1, 0)
        ),
        ""
      ),
      ""
    ),
    ""
  )
)</f>
        <v/>
      </c>
      <c r="G125" s="21" t="str">
        <f>IF(
  Prototype_input!$C$6 = "Federal or Tribal Government",
  IF(
    B125 &lt;&gt; "",
    IFERROR(
      INDEX(
        'Summary - Contract Type'!$C$2:$BX$6,
        MATCH(Prototype_input!$C$42, 'Summary - Contract Type'!$B$2:$B$6, 0),
        MATCH(B125, 'Summary - Contract Type'!$C$1:$BX$1, 0)
      ),
      ""
    ),
    ""
  ),
  ""
)</f>
        <v/>
      </c>
      <c r="H125" s="21" t="str">
        <f>IF(
  Prototype_input!$C$6 = "Federal or Tribal Government",
  IF(
    B125 &lt;&gt; "",
    IFERROR(
      INDEX(
        'Summary - Period of Performance'!$C$2:$AW$5,
        MATCH(Prototype_input!$C$46, 'Summary - Period of Performance'!$B$2:$B$5, 0),
        MATCH(B125, 'Summary - Period of Performance'!$C$1:$AW$1, 0)
      ),
      ""
    ),
    ""
  ),
  ""
)</f>
        <v/>
      </c>
      <c r="I125" s="21" t="str">
        <f>IF(
  Prototype_input!$C$6 = "Federal or Tribal Government",
  IF(
    B125 &lt;&gt; "",
    IFERROR(
      INDEX(
        'Summary - Socioeconomic'!$C$2:$BX$11,
        MATCH(Prototype_input!$C$50, 'Summary - Socioeconomic'!$B$2:$B$11, 0),
        MATCH(B125, 'Summary - Socioeconomic'!$C$1:$BX$1, 0)
      ),
      ""
    ),
    ""
  ),
  ""
)</f>
        <v/>
      </c>
      <c r="J125" s="21" t="str">
        <f>IF(
  Prototype_input!$C$6 = "Federal or Tribal Government",
  IF(
    B125 &lt;&gt; "",
    IFERROR(
      INDEX(
        'Summary - Estimated Dollar Valu'!$C$2:$AW$4,
        MATCH(Prototype_input!$C$54, 'Summary - Estimated Dollar Valu'!$B$2:$B$4, 0),
        MATCH(B125, 'Summary - Estimated Dollar Valu'!$C$1:$AW$1, 0)
      ),
      ""
    ),
    ""
  ),
  ""
)</f>
        <v/>
      </c>
      <c r="K125" s="21" t="str">
        <f>IF(AND(Prototype_input!$C$56&lt;&gt;"",J125&lt;&gt;""),Prototype_input!$C$58,"")</f>
        <v/>
      </c>
      <c r="L125" s="21" t="str">
        <f>IF(AND(Prototype_input!$C$60&lt;&gt;"",J125&lt;&gt;""),Prototype_input!$C$62,"")</f>
        <v/>
      </c>
      <c r="M125" s="21" t="str">
        <f>IF(AND(Prototype_input!$C$64&lt;&gt;"",J125&lt;&gt;""),Prototype_input!$C$66,"")</f>
        <v/>
      </c>
      <c r="N125" s="21" t="str">
        <f>IF(AND(Prototype_input!$C$68&lt;&gt;"",J125&lt;&gt;""),Prototype_input!$C$70,"")</f>
        <v/>
      </c>
      <c r="O125" s="21" t="str">
        <f>IF(N125&lt;&gt;"",_xlfn.XLOOKUP(Prototype_input!$E$22,'ITC Offerings Mapping'!$C$1:$C$1000,'ITC Offerings Mapping'!$B$1:$B$1000),"")</f>
        <v/>
      </c>
      <c r="Q125" s="21" t="str">
        <f t="array" ref="Q125">IF(Prototype_input!$C$6="Federal or Tribal Government",IF(O125&lt;&gt;"", INDEX('Scope Scoring'!$C$2:$BX$50, MATCH(O125, 'Scope Scoring'!$B$2:$B$50, 0), MATCH(B125, 'Scope Scoring'!$C$1:$BX$1, 0)),""),"")</f>
        <v/>
      </c>
      <c r="R125" s="21" t="str">
        <f t="shared" si="26"/>
        <v/>
      </c>
      <c r="S125" s="21" t="str">
        <f t="shared" si="27"/>
        <v/>
      </c>
      <c r="T125" s="21" t="str">
        <f t="shared" si="28"/>
        <v/>
      </c>
      <c r="U125" s="21" t="str">
        <f t="shared" ca="1" si="29"/>
        <v/>
      </c>
      <c r="W125" s="21" t="str">
        <f t="array" ref="W125">IF(Prototype_input!$C$6="Federal or Tribal Government",IF(O125&lt;&gt;"", INDEX('Summary - Level of Assistance -'!$C$2:$AV$7, MATCH(Prototype_input!$C$34, 'Summary - Level of Assistance -'!$B$2:$B$7, 0), MATCH(B125, 'Summary - Level of Assistance -'!$C$1:$AV$1, 0)),""),"")</f>
        <v/>
      </c>
      <c r="X125" s="21" t="str">
        <f t="shared" si="30"/>
        <v/>
      </c>
      <c r="Y125" s="21" t="str">
        <f t="shared" si="31"/>
        <v/>
      </c>
      <c r="AA125" s="21" t="str">
        <f t="array" ref="AA125">IF(Prototype_input!$C$6="Federal or Tribal Government",IF(O125&lt;&gt;"", INDEX('Summary - Objective - Tradeoff'!$C$2:$AV$4, MATCH(Prototype_input!$C$38, 'Summary - Objective - Tradeoff'!$B$2:$B$4, 0), MATCH(B125, 'Summary - Objective - Tradeoff'!$C$1:$AV$1, 0)),""),"")</f>
        <v/>
      </c>
      <c r="AB125" s="21" t="str">
        <f t="shared" si="32"/>
        <v/>
      </c>
      <c r="AC125" s="21" t="str">
        <f t="shared" si="33"/>
        <v/>
      </c>
      <c r="AE125" s="21" t="str">
        <f t="array" ref="AE125">IF(Prototype_input!$C$6="Federal or Tribal Government",IF(O125&lt;&gt;"", INDEX('Summary- PoP - Tradeoff'!$C$2:$AV$5, MATCH(Prototype_input!$C$46, 'Summary- PoP - Tradeoff'!$B$2:$B$5, 0), MATCH(B125, 'Summary- PoP - Tradeoff'!$C$1:$AV$1, 0)),""),"")</f>
        <v/>
      </c>
      <c r="AF125" s="21" t="str">
        <f t="shared" si="34"/>
        <v/>
      </c>
      <c r="AG125" s="21" t="str">
        <f t="shared" si="35"/>
        <v/>
      </c>
      <c r="AI125" s="21" t="str">
        <f t="array" ref="AI125">IF(Prototype_input!$C$6="Federal or Tribal Government",IF(O125&lt;&gt;"", INDEX('Summary - EDV - Tradeoff'!$C$2:$AV$4, MATCH(Prototype_input!$C$54, 'Summary - EDV - Tradeoff'!$B$2:$B$4, 0), MATCH(B125, 'Summary - EDV - Tradeoff'!$C$1:$AV$1, 0)),""),"")</f>
        <v/>
      </c>
      <c r="AJ125" s="21" t="str">
        <f t="shared" si="36"/>
        <v/>
      </c>
      <c r="AK125" s="21" t="str">
        <f t="shared" si="37"/>
        <v/>
      </c>
      <c r="AL125" s="21" t="str">
        <f t="shared" ca="1" si="38"/>
        <v/>
      </c>
    </row>
    <row r="126" spans="2:38" ht="12.75" x14ac:dyDescent="0.2">
      <c r="B126" s="21" t="str">
        <f ca="1">IFERROR(__xludf.DUMMYFUNCTION("IFNA(
  IF(
    Prototype_input!C130 = ""Federal or Tribal Government"",
    IF(
      AND(
        Prototype_input!E144 &lt;&gt; """",
        Prototype_input!D144 &lt;&gt; """",
        Prototype_input!D144 &lt;&gt; ""Please input"",
        Prototype_input!E144 &lt;&gt; ""Ple"&amp;"ase input""
      ),
      TRANSPOSE(
        FILTER(
          'ITC Offerings Mapping'!$D$1:$BY$1,
          (INDEX('ITC Offerings Mapping'!$D$2:$BY$1000, MATCH(Prototype_input!E143, 'ITC Offerings Mapping'!$C$2:$C$1000, 0), 0) = IF(A126 &gt;= 8, ""X"", ""X"&amp;""")) +
          (IF(A126 &lt; 8, INDEX('ITC Offerings Mapping'!$D$2:$BY$1000, MATCH(Prototype_input!E143,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6" s="21" t="str">
        <f ca="1">IFERROR(__xludf.DUMMYFUNCTION("IFNA(
  IF(
    Prototype_input!C130 = ""State or Local Government"",
    IF(
      AND(
        Prototype_input!E144 &lt;&gt; """",
        Prototype_input!D144 &lt;&gt; """",
        Prototype_input!D144 &lt;&gt; ""Please input"",
        Prototype_input!E144 &lt;&gt; ""Please"&amp;" input""
      ),
      TRANSPOSE(
        FILTER(
          'ITC Offerings Mapping'!$D$1:$BY$1,
          (
            IF(
              A126 &gt;= 8,
              INDEX('ITC Offerings Mapping'!$D$2:$BY$1000, MATCH(Prototype_input!E143, 'ITC Offerings Map"&amp;"ping'!$C$2:$C$1000, 0), 0) = ""X"",
              (INDEX('ITC Offerings Mapping'!$D$2:$BY$1000, MATCH(Prototype_input!E143, 'ITC Offerings Mapping'!$C$2:$C$1000, 0), 0) = ""X"") +
              (INDEX('ITC Offerings Mapping'!$D$2:$BY$1000, MATCH(Prototype"&amp;"_input!E143,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6" s="21" t="str">
        <f>IF(
  Prototype_input!$C$6 = "State or Local Government",
  IF(
    C126 &lt;&gt; "",
    IFERROR(
      INDEX(
        'Summary - Acquisition Need'!$C$2:$AD$4,
        MATCH(Prototype_input!$C$30, 'Summary - Acquisition Need'!$B$2:$B$4, 0),
        MATCH(C126, 'Summary - Acquisition Need'!$C$1:$AD$1, 0)
      ),
      ""
    ),
    ""
  ),
  IF(
    Prototype_input!$C$6 = "Federal or Tribal Government",
    IF(
      B126 &lt;&gt; "",
      IFERROR(
        INDEX(
          'Summary - Place of Performance'!$C$2:$AW$14,
          MATCH(Prototype_input!$C$30, 'Summary - Place of Performance'!$B$2:$B$14, 0),
          MATCH(B126, 'Summary - Place of Performance'!$C$1:$AW$1, 0)
        ),
        ""
      ),
      ""
    ),
    ""
  )
)</f>
        <v/>
      </c>
      <c r="E126" s="21" t="str">
        <f>IF(
  Prototype_input!$C$6 = "State or Local Government",
  IF(
    C126 &lt;&gt; "",
    IFERROR(
      INDEX(
        'Summary - Contract Type'!$C$2:$BX$6,
        MATCH(Prototype_input!$C$34, 'Summary - Contract Type'!$B$2:$B$6, 0),
        MATCH(C126, 'Summary - Contract Type'!$C$1:$BX$1, 0)
      ),
      ""
    ),
    ""
  ),
  IF(
    Prototype_input!$C$6 = "Federal or Tribal Government",
    IF(
      B126 &lt;&gt; "",
      IFERROR(
        INDEX(
          'Summary - Level of Assistance'!$C$2:$AW$7,
          MATCH(Prototype_input!$C$34, 'Summary - Level of Assistance'!$B$2:$B$7, 0),
          MATCH(B126, 'Summary - Level of Assistance'!$C$1:$AW$1, 0)
        ),
        ""
      ),
      ""
    ),
    ""
  )
)</f>
        <v/>
      </c>
      <c r="F126" s="21" t="str">
        <f>IF(
  Prototype_input!$C$6 = "State or Local Government",
  IF(
    C126 &lt;&gt; "",
    IFERROR(
      INDEX(
        'Summary - Socioeconomic'!$C$2:$BX$11,
        MATCH(Prototype_input!$C$38, 'Summary - Socioeconomic'!$B$2:$B$11, 0),
        MATCH(C126, 'Summary - Socioeconomic'!$C$1:$BX$1, 0)
      ),
      ""
    ),
    ""
  ),
  IF(
    Prototype_input!$C$6 = "Federal or Tribal Government",
    IF(
      B126 &lt;&gt; "",
      IFERROR(
        INDEX(
          'Summary - Objective'!$C$2:$AX$4,
          MATCH(Prototype_input!$C$38, 'Summary - Objective'!$B$2:$B$4, 0),
          MATCH(B126, 'Summary - Objective'!$C$1:$AX$1, 0)
        ),
        ""
      ),
      ""
    ),
    ""
  )
)</f>
        <v/>
      </c>
      <c r="G126" s="21" t="str">
        <f>IF(
  Prototype_input!$C$6 = "Federal or Tribal Government",
  IF(
    B126 &lt;&gt; "",
    IFERROR(
      INDEX(
        'Summary - Contract Type'!$C$2:$BX$6,
        MATCH(Prototype_input!$C$42, 'Summary - Contract Type'!$B$2:$B$6, 0),
        MATCH(B126, 'Summary - Contract Type'!$C$1:$BX$1, 0)
      ),
      ""
    ),
    ""
  ),
  ""
)</f>
        <v/>
      </c>
      <c r="H126" s="21" t="str">
        <f>IF(
  Prototype_input!$C$6 = "Federal or Tribal Government",
  IF(
    B126 &lt;&gt; "",
    IFERROR(
      INDEX(
        'Summary - Period of Performance'!$C$2:$AW$5,
        MATCH(Prototype_input!$C$46, 'Summary - Period of Performance'!$B$2:$B$5, 0),
        MATCH(B126, 'Summary - Period of Performance'!$C$1:$AW$1, 0)
      ),
      ""
    ),
    ""
  ),
  ""
)</f>
        <v/>
      </c>
      <c r="I126" s="21" t="str">
        <f>IF(
  Prototype_input!$C$6 = "Federal or Tribal Government",
  IF(
    B126 &lt;&gt; "",
    IFERROR(
      INDEX(
        'Summary - Socioeconomic'!$C$2:$BX$11,
        MATCH(Prototype_input!$C$50, 'Summary - Socioeconomic'!$B$2:$B$11, 0),
        MATCH(B126, 'Summary - Socioeconomic'!$C$1:$BX$1, 0)
      ),
      ""
    ),
    ""
  ),
  ""
)</f>
        <v/>
      </c>
      <c r="J126" s="21" t="str">
        <f>IF(
  Prototype_input!$C$6 = "Federal or Tribal Government",
  IF(
    B126 &lt;&gt; "",
    IFERROR(
      INDEX(
        'Summary - Estimated Dollar Valu'!$C$2:$AW$4,
        MATCH(Prototype_input!$C$54, 'Summary - Estimated Dollar Valu'!$B$2:$B$4, 0),
        MATCH(B126, 'Summary - Estimated Dollar Valu'!$C$1:$AW$1, 0)
      ),
      ""
    ),
    ""
  ),
  ""
)</f>
        <v/>
      </c>
      <c r="K126" s="21" t="str">
        <f>IF(AND(Prototype_input!$C$56&lt;&gt;"",J126&lt;&gt;""),Prototype_input!$C$58,"")</f>
        <v/>
      </c>
      <c r="L126" s="21" t="str">
        <f>IF(AND(Prototype_input!$C$60&lt;&gt;"",J126&lt;&gt;""),Prototype_input!$C$62,"")</f>
        <v/>
      </c>
      <c r="M126" s="21" t="str">
        <f>IF(AND(Prototype_input!$C$64&lt;&gt;"",J126&lt;&gt;""),Prototype_input!$C$66,"")</f>
        <v/>
      </c>
      <c r="N126" s="21" t="str">
        <f>IF(AND(Prototype_input!$C$68&lt;&gt;"",J126&lt;&gt;""),Prototype_input!$C$70,"")</f>
        <v/>
      </c>
      <c r="O126" s="21" t="str">
        <f>IF(N126&lt;&gt;"",_xlfn.XLOOKUP(Prototype_input!$E$22,'ITC Offerings Mapping'!$C$1:$C$1000,'ITC Offerings Mapping'!$B$1:$B$1000),"")</f>
        <v/>
      </c>
      <c r="Q126" s="21" t="str">
        <f t="array" ref="Q126">IF(Prototype_input!$C$6="Federal or Tribal Government",IF(O126&lt;&gt;"", INDEX('Scope Scoring'!$C$2:$BX$50, MATCH(O126, 'Scope Scoring'!$B$2:$B$50, 0), MATCH(B126, 'Scope Scoring'!$C$1:$BX$1, 0)),""),"")</f>
        <v/>
      </c>
      <c r="R126" s="21" t="str">
        <f t="shared" si="26"/>
        <v/>
      </c>
      <c r="S126" s="21" t="str">
        <f t="shared" si="27"/>
        <v/>
      </c>
      <c r="T126" s="21" t="str">
        <f t="shared" si="28"/>
        <v/>
      </c>
      <c r="U126" s="21" t="str">
        <f t="shared" ca="1" si="29"/>
        <v/>
      </c>
      <c r="W126" s="21" t="str">
        <f t="array" ref="W126">IF(Prototype_input!$C$6="Federal or Tribal Government",IF(O126&lt;&gt;"", INDEX('Summary - Level of Assistance -'!$C$2:$AV$7, MATCH(Prototype_input!$C$34, 'Summary - Level of Assistance -'!$B$2:$B$7, 0), MATCH(B126, 'Summary - Level of Assistance -'!$C$1:$AV$1, 0)),""),"")</f>
        <v/>
      </c>
      <c r="X126" s="21" t="str">
        <f t="shared" si="30"/>
        <v/>
      </c>
      <c r="Y126" s="21" t="str">
        <f t="shared" si="31"/>
        <v/>
      </c>
      <c r="AA126" s="21" t="str">
        <f t="array" ref="AA126">IF(Prototype_input!$C$6="Federal or Tribal Government",IF(O126&lt;&gt;"", INDEX('Summary - Objective - Tradeoff'!$C$2:$AV$4, MATCH(Prototype_input!$C$38, 'Summary - Objective - Tradeoff'!$B$2:$B$4, 0), MATCH(B126, 'Summary - Objective - Tradeoff'!$C$1:$AV$1, 0)),""),"")</f>
        <v/>
      </c>
      <c r="AB126" s="21" t="str">
        <f t="shared" si="32"/>
        <v/>
      </c>
      <c r="AC126" s="21" t="str">
        <f t="shared" si="33"/>
        <v/>
      </c>
      <c r="AE126" s="21" t="str">
        <f t="array" ref="AE126">IF(Prototype_input!$C$6="Federal or Tribal Government",IF(O126&lt;&gt;"", INDEX('Summary- PoP - Tradeoff'!$C$2:$AV$5, MATCH(Prototype_input!$C$46, 'Summary- PoP - Tradeoff'!$B$2:$B$5, 0), MATCH(B126, 'Summary- PoP - Tradeoff'!$C$1:$AV$1, 0)),""),"")</f>
        <v/>
      </c>
      <c r="AF126" s="21" t="str">
        <f t="shared" si="34"/>
        <v/>
      </c>
      <c r="AG126" s="21" t="str">
        <f t="shared" si="35"/>
        <v/>
      </c>
      <c r="AI126" s="21" t="str">
        <f t="array" ref="AI126">IF(Prototype_input!$C$6="Federal or Tribal Government",IF(O126&lt;&gt;"", INDEX('Summary - EDV - Tradeoff'!$C$2:$AV$4, MATCH(Prototype_input!$C$54, 'Summary - EDV - Tradeoff'!$B$2:$B$4, 0), MATCH(B126, 'Summary - EDV - Tradeoff'!$C$1:$AV$1, 0)),""),"")</f>
        <v/>
      </c>
      <c r="AJ126" s="21" t="str">
        <f t="shared" si="36"/>
        <v/>
      </c>
      <c r="AK126" s="21" t="str">
        <f t="shared" si="37"/>
        <v/>
      </c>
      <c r="AL126" s="21" t="str">
        <f t="shared" ca="1" si="38"/>
        <v/>
      </c>
    </row>
    <row r="127" spans="2:38" ht="12.75" x14ac:dyDescent="0.2">
      <c r="B127" s="21" t="str">
        <f ca="1">IFERROR(__xludf.DUMMYFUNCTION("IFNA(
  IF(
    Prototype_input!C131 = ""Federal or Tribal Government"",
    IF(
      AND(
        Prototype_input!E145 &lt;&gt; """",
        Prototype_input!D145 &lt;&gt; """",
        Prototype_input!D145 &lt;&gt; ""Please input"",
        Prototype_input!E145 &lt;&gt; ""Ple"&amp;"ase input""
      ),
      TRANSPOSE(
        FILTER(
          'ITC Offerings Mapping'!$D$1:$BY$1,
          (INDEX('ITC Offerings Mapping'!$D$2:$BY$1000, MATCH(Prototype_input!E144, 'ITC Offerings Mapping'!$C$2:$C$1000, 0), 0) = IF(A127 &gt;= 8, ""X"", ""X"&amp;""")) +
          (IF(A127 &lt; 8, INDEX('ITC Offerings Mapping'!$D$2:$BY$1000, MATCH(Prototype_input!E144,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7" s="21" t="str">
        <f ca="1">IFERROR(__xludf.DUMMYFUNCTION("IFNA(
  IF(
    Prototype_input!C131 = ""State or Local Government"",
    IF(
      AND(
        Prototype_input!E145 &lt;&gt; """",
        Prototype_input!D145 &lt;&gt; """",
        Prototype_input!D145 &lt;&gt; ""Please input"",
        Prototype_input!E145 &lt;&gt; ""Please"&amp;" input""
      ),
      TRANSPOSE(
        FILTER(
          'ITC Offerings Mapping'!$D$1:$BY$1,
          (
            IF(
              A127 &gt;= 8,
              INDEX('ITC Offerings Mapping'!$D$2:$BY$1000, MATCH(Prototype_input!E144, 'ITC Offerings Map"&amp;"ping'!$C$2:$C$1000, 0), 0) = ""X"",
              (INDEX('ITC Offerings Mapping'!$D$2:$BY$1000, MATCH(Prototype_input!E144, 'ITC Offerings Mapping'!$C$2:$C$1000, 0), 0) = ""X"") +
              (INDEX('ITC Offerings Mapping'!$D$2:$BY$1000, MATCH(Prototype"&amp;"_input!E144,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7" s="21" t="str">
        <f>IF(
  Prototype_input!$C$6 = "State or Local Government",
  IF(
    C127 &lt;&gt; "",
    IFERROR(
      INDEX(
        'Summary - Acquisition Need'!$C$2:$AD$4,
        MATCH(Prototype_input!$C$30, 'Summary - Acquisition Need'!$B$2:$B$4, 0),
        MATCH(C127, 'Summary - Acquisition Need'!$C$1:$AD$1, 0)
      ),
      ""
    ),
    ""
  ),
  IF(
    Prototype_input!$C$6 = "Federal or Tribal Government",
    IF(
      B127 &lt;&gt; "",
      IFERROR(
        INDEX(
          'Summary - Place of Performance'!$C$2:$AW$14,
          MATCH(Prototype_input!$C$30, 'Summary - Place of Performance'!$B$2:$B$14, 0),
          MATCH(B127, 'Summary - Place of Performance'!$C$1:$AW$1, 0)
        ),
        ""
      ),
      ""
    ),
    ""
  )
)</f>
        <v/>
      </c>
      <c r="E127" s="21" t="str">
        <f>IF(
  Prototype_input!$C$6 = "State or Local Government",
  IF(
    C127 &lt;&gt; "",
    IFERROR(
      INDEX(
        'Summary - Contract Type'!$C$2:$BX$6,
        MATCH(Prototype_input!$C$34, 'Summary - Contract Type'!$B$2:$B$6, 0),
        MATCH(C127, 'Summary - Contract Type'!$C$1:$BX$1, 0)
      ),
      ""
    ),
    ""
  ),
  IF(
    Prototype_input!$C$6 = "Federal or Tribal Government",
    IF(
      B127 &lt;&gt; "",
      IFERROR(
        INDEX(
          'Summary - Level of Assistance'!$C$2:$AW$7,
          MATCH(Prototype_input!$C$34, 'Summary - Level of Assistance'!$B$2:$B$7, 0),
          MATCH(B127, 'Summary - Level of Assistance'!$C$1:$AW$1, 0)
        ),
        ""
      ),
      ""
    ),
    ""
  )
)</f>
        <v/>
      </c>
      <c r="F127" s="21" t="str">
        <f>IF(
  Prototype_input!$C$6 = "State or Local Government",
  IF(
    C127 &lt;&gt; "",
    IFERROR(
      INDEX(
        'Summary - Socioeconomic'!$C$2:$BX$11,
        MATCH(Prototype_input!$C$38, 'Summary - Socioeconomic'!$B$2:$B$11, 0),
        MATCH(C127, 'Summary - Socioeconomic'!$C$1:$BX$1, 0)
      ),
      ""
    ),
    ""
  ),
  IF(
    Prototype_input!$C$6 = "Federal or Tribal Government",
    IF(
      B127 &lt;&gt; "",
      IFERROR(
        INDEX(
          'Summary - Objective'!$C$2:$AX$4,
          MATCH(Prototype_input!$C$38, 'Summary - Objective'!$B$2:$B$4, 0),
          MATCH(B127, 'Summary - Objective'!$C$1:$AX$1, 0)
        ),
        ""
      ),
      ""
    ),
    ""
  )
)</f>
        <v/>
      </c>
      <c r="G127" s="21" t="str">
        <f>IF(
  Prototype_input!$C$6 = "Federal or Tribal Government",
  IF(
    B127 &lt;&gt; "",
    IFERROR(
      INDEX(
        'Summary - Contract Type'!$C$2:$BX$6,
        MATCH(Prototype_input!$C$42, 'Summary - Contract Type'!$B$2:$B$6, 0),
        MATCH(B127, 'Summary - Contract Type'!$C$1:$BX$1, 0)
      ),
      ""
    ),
    ""
  ),
  ""
)</f>
        <v/>
      </c>
      <c r="H127" s="21" t="str">
        <f>IF(
  Prototype_input!$C$6 = "Federal or Tribal Government",
  IF(
    B127 &lt;&gt; "",
    IFERROR(
      INDEX(
        'Summary - Period of Performance'!$C$2:$AW$5,
        MATCH(Prototype_input!$C$46, 'Summary - Period of Performance'!$B$2:$B$5, 0),
        MATCH(B127, 'Summary - Period of Performance'!$C$1:$AW$1, 0)
      ),
      ""
    ),
    ""
  ),
  ""
)</f>
        <v/>
      </c>
      <c r="I127" s="21" t="str">
        <f>IF(
  Prototype_input!$C$6 = "Federal or Tribal Government",
  IF(
    B127 &lt;&gt; "",
    IFERROR(
      INDEX(
        'Summary - Socioeconomic'!$C$2:$BX$11,
        MATCH(Prototype_input!$C$50, 'Summary - Socioeconomic'!$B$2:$B$11, 0),
        MATCH(B127, 'Summary - Socioeconomic'!$C$1:$BX$1, 0)
      ),
      ""
    ),
    ""
  ),
  ""
)</f>
        <v/>
      </c>
      <c r="J127" s="21" t="str">
        <f>IF(
  Prototype_input!$C$6 = "Federal or Tribal Government",
  IF(
    B127 &lt;&gt; "",
    IFERROR(
      INDEX(
        'Summary - Estimated Dollar Valu'!$C$2:$AW$4,
        MATCH(Prototype_input!$C$54, 'Summary - Estimated Dollar Valu'!$B$2:$B$4, 0),
        MATCH(B127, 'Summary - Estimated Dollar Valu'!$C$1:$AW$1, 0)
      ),
      ""
    ),
    ""
  ),
  ""
)</f>
        <v/>
      </c>
      <c r="K127" s="21" t="str">
        <f>IF(AND(Prototype_input!$C$56&lt;&gt;"",J127&lt;&gt;""),Prototype_input!$C$58,"")</f>
        <v/>
      </c>
      <c r="L127" s="21" t="str">
        <f>IF(AND(Prototype_input!$C$60&lt;&gt;"",J127&lt;&gt;""),Prototype_input!$C$62,"")</f>
        <v/>
      </c>
      <c r="M127" s="21" t="str">
        <f>IF(AND(Prototype_input!$C$64&lt;&gt;"",J127&lt;&gt;""),Prototype_input!$C$66,"")</f>
        <v/>
      </c>
      <c r="N127" s="21" t="str">
        <f>IF(AND(Prototype_input!$C$68&lt;&gt;"",J127&lt;&gt;""),Prototype_input!$C$70,"")</f>
        <v/>
      </c>
      <c r="O127" s="21" t="str">
        <f>IF(N127&lt;&gt;"",_xlfn.XLOOKUP(Prototype_input!$E$22,'ITC Offerings Mapping'!$C$1:$C$1000,'ITC Offerings Mapping'!$B$1:$B$1000),"")</f>
        <v/>
      </c>
      <c r="Q127" s="21" t="str">
        <f t="array" ref="Q127">IF(Prototype_input!$C$6="Federal or Tribal Government",IF(O127&lt;&gt;"", INDEX('Scope Scoring'!$C$2:$BX$50, MATCH(O127, 'Scope Scoring'!$B$2:$B$50, 0), MATCH(B127, 'Scope Scoring'!$C$1:$BX$1, 0)),""),"")</f>
        <v/>
      </c>
      <c r="R127" s="21" t="str">
        <f t="shared" si="26"/>
        <v/>
      </c>
      <c r="S127" s="21" t="str">
        <f t="shared" si="27"/>
        <v/>
      </c>
      <c r="T127" s="21" t="str">
        <f t="shared" si="28"/>
        <v/>
      </c>
      <c r="U127" s="21" t="str">
        <f t="shared" ca="1" si="29"/>
        <v/>
      </c>
      <c r="W127" s="21" t="str">
        <f t="array" ref="W127">IF(Prototype_input!$C$6="Federal or Tribal Government",IF(O127&lt;&gt;"", INDEX('Summary - Level of Assistance -'!$C$2:$AV$7, MATCH(Prototype_input!$C$34, 'Summary - Level of Assistance -'!$B$2:$B$7, 0), MATCH(B127, 'Summary - Level of Assistance -'!$C$1:$AV$1, 0)),""),"")</f>
        <v/>
      </c>
      <c r="X127" s="21" t="str">
        <f t="shared" si="30"/>
        <v/>
      </c>
      <c r="Y127" s="21" t="str">
        <f t="shared" si="31"/>
        <v/>
      </c>
      <c r="AA127" s="21" t="str">
        <f t="array" ref="AA127">IF(Prototype_input!$C$6="Federal or Tribal Government",IF(O127&lt;&gt;"", INDEX('Summary - Objective - Tradeoff'!$C$2:$AV$4, MATCH(Prototype_input!$C$38, 'Summary - Objective - Tradeoff'!$B$2:$B$4, 0), MATCH(B127, 'Summary - Objective - Tradeoff'!$C$1:$AV$1, 0)),""),"")</f>
        <v/>
      </c>
      <c r="AB127" s="21" t="str">
        <f t="shared" si="32"/>
        <v/>
      </c>
      <c r="AC127" s="21" t="str">
        <f t="shared" si="33"/>
        <v/>
      </c>
      <c r="AE127" s="21" t="str">
        <f t="array" ref="AE127">IF(Prototype_input!$C$6="Federal or Tribal Government",IF(O127&lt;&gt;"", INDEX('Summary- PoP - Tradeoff'!$C$2:$AV$5, MATCH(Prototype_input!$C$46, 'Summary- PoP - Tradeoff'!$B$2:$B$5, 0), MATCH(B127, 'Summary- PoP - Tradeoff'!$C$1:$AV$1, 0)),""),"")</f>
        <v/>
      </c>
      <c r="AF127" s="21" t="str">
        <f t="shared" si="34"/>
        <v/>
      </c>
      <c r="AG127" s="21" t="str">
        <f t="shared" si="35"/>
        <v/>
      </c>
      <c r="AI127" s="21" t="str">
        <f t="array" ref="AI127">IF(Prototype_input!$C$6="Federal or Tribal Government",IF(O127&lt;&gt;"", INDEX('Summary - EDV - Tradeoff'!$C$2:$AV$4, MATCH(Prototype_input!$C$54, 'Summary - EDV - Tradeoff'!$B$2:$B$4, 0), MATCH(B127, 'Summary - EDV - Tradeoff'!$C$1:$AV$1, 0)),""),"")</f>
        <v/>
      </c>
      <c r="AJ127" s="21" t="str">
        <f t="shared" si="36"/>
        <v/>
      </c>
      <c r="AK127" s="21" t="str">
        <f t="shared" si="37"/>
        <v/>
      </c>
      <c r="AL127" s="21" t="str">
        <f t="shared" ca="1" si="38"/>
        <v/>
      </c>
    </row>
    <row r="128" spans="2:38" ht="12.75" x14ac:dyDescent="0.2">
      <c r="B128" s="21" t="str">
        <f ca="1">IFERROR(__xludf.DUMMYFUNCTION("IFNA(
  IF(
    Prototype_input!C132 = ""Federal or Tribal Government"",
    IF(
      AND(
        Prototype_input!E146 &lt;&gt; """",
        Prototype_input!D146 &lt;&gt; """",
        Prototype_input!D146 &lt;&gt; ""Please input"",
        Prototype_input!E146 &lt;&gt; ""Ple"&amp;"ase input""
      ),
      TRANSPOSE(
        FILTER(
          'ITC Offerings Mapping'!$D$1:$BY$1,
          (INDEX('ITC Offerings Mapping'!$D$2:$BY$1000, MATCH(Prototype_input!E145, 'ITC Offerings Mapping'!$C$2:$C$1000, 0), 0) = IF(A128 &gt;= 8, ""X"", ""X"&amp;""")) +
          (IF(A128 &lt; 8, INDEX('ITC Offerings Mapping'!$D$2:$BY$1000, MATCH(Prototype_input!E145,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8" s="21" t="str">
        <f ca="1">IFERROR(__xludf.DUMMYFUNCTION("IFNA(
  IF(
    Prototype_input!C132 = ""State or Local Government"",
    IF(
      AND(
        Prototype_input!E146 &lt;&gt; """",
        Prototype_input!D146 &lt;&gt; """",
        Prototype_input!D146 &lt;&gt; ""Please input"",
        Prototype_input!E146 &lt;&gt; ""Please"&amp;" input""
      ),
      TRANSPOSE(
        FILTER(
          'ITC Offerings Mapping'!$D$1:$BY$1,
          (
            IF(
              A128 &gt;= 8,
              INDEX('ITC Offerings Mapping'!$D$2:$BY$1000, MATCH(Prototype_input!E145, 'ITC Offerings Map"&amp;"ping'!$C$2:$C$1000, 0), 0) = ""X"",
              (INDEX('ITC Offerings Mapping'!$D$2:$BY$1000, MATCH(Prototype_input!E145, 'ITC Offerings Mapping'!$C$2:$C$1000, 0), 0) = ""X"") +
              (INDEX('ITC Offerings Mapping'!$D$2:$BY$1000, MATCH(Prototype"&amp;"_input!E145,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8" s="21" t="str">
        <f>IF(
  Prototype_input!$C$6 = "State or Local Government",
  IF(
    C128 &lt;&gt; "",
    IFERROR(
      INDEX(
        'Summary - Acquisition Need'!$C$2:$AD$4,
        MATCH(Prototype_input!$C$30, 'Summary - Acquisition Need'!$B$2:$B$4, 0),
        MATCH(C128, 'Summary - Acquisition Need'!$C$1:$AD$1, 0)
      ),
      ""
    ),
    ""
  ),
  IF(
    Prototype_input!$C$6 = "Federal or Tribal Government",
    IF(
      B128 &lt;&gt; "",
      IFERROR(
        INDEX(
          'Summary - Place of Performance'!$C$2:$AW$14,
          MATCH(Prototype_input!$C$30, 'Summary - Place of Performance'!$B$2:$B$14, 0),
          MATCH(B128, 'Summary - Place of Performance'!$C$1:$AW$1, 0)
        ),
        ""
      ),
      ""
    ),
    ""
  )
)</f>
        <v/>
      </c>
      <c r="E128" s="21" t="str">
        <f>IF(
  Prototype_input!$C$6 = "State or Local Government",
  IF(
    C128 &lt;&gt; "",
    IFERROR(
      INDEX(
        'Summary - Contract Type'!$C$2:$BX$6,
        MATCH(Prototype_input!$C$34, 'Summary - Contract Type'!$B$2:$B$6, 0),
        MATCH(C128, 'Summary - Contract Type'!$C$1:$BX$1, 0)
      ),
      ""
    ),
    ""
  ),
  IF(
    Prototype_input!$C$6 = "Federal or Tribal Government",
    IF(
      B128 &lt;&gt; "",
      IFERROR(
        INDEX(
          'Summary - Level of Assistance'!$C$2:$AW$7,
          MATCH(Prototype_input!$C$34, 'Summary - Level of Assistance'!$B$2:$B$7, 0),
          MATCH(B128, 'Summary - Level of Assistance'!$C$1:$AW$1, 0)
        ),
        ""
      ),
      ""
    ),
    ""
  )
)</f>
        <v/>
      </c>
      <c r="F128" s="21" t="str">
        <f>IF(
  Prototype_input!$C$6 = "State or Local Government",
  IF(
    C128 &lt;&gt; "",
    IFERROR(
      INDEX(
        'Summary - Socioeconomic'!$C$2:$BX$11,
        MATCH(Prototype_input!$C$38, 'Summary - Socioeconomic'!$B$2:$B$11, 0),
        MATCH(C128, 'Summary - Socioeconomic'!$C$1:$BX$1, 0)
      ),
      ""
    ),
    ""
  ),
  IF(
    Prototype_input!$C$6 = "Federal or Tribal Government",
    IF(
      B128 &lt;&gt; "",
      IFERROR(
        INDEX(
          'Summary - Objective'!$C$2:$AX$4,
          MATCH(Prototype_input!$C$38, 'Summary - Objective'!$B$2:$B$4, 0),
          MATCH(B128, 'Summary - Objective'!$C$1:$AX$1, 0)
        ),
        ""
      ),
      ""
    ),
    ""
  )
)</f>
        <v/>
      </c>
      <c r="G128" s="21" t="str">
        <f>IF(
  Prototype_input!$C$6 = "Federal or Tribal Government",
  IF(
    B128 &lt;&gt; "",
    IFERROR(
      INDEX(
        'Summary - Contract Type'!$C$2:$BX$6,
        MATCH(Prototype_input!$C$42, 'Summary - Contract Type'!$B$2:$B$6, 0),
        MATCH(B128, 'Summary - Contract Type'!$C$1:$BX$1, 0)
      ),
      ""
    ),
    ""
  ),
  ""
)</f>
        <v/>
      </c>
      <c r="H128" s="21" t="str">
        <f>IF(
  Prototype_input!$C$6 = "Federal or Tribal Government",
  IF(
    B128 &lt;&gt; "",
    IFERROR(
      INDEX(
        'Summary - Period of Performance'!$C$2:$AW$5,
        MATCH(Prototype_input!$C$46, 'Summary - Period of Performance'!$B$2:$B$5, 0),
        MATCH(B128, 'Summary - Period of Performance'!$C$1:$AW$1, 0)
      ),
      ""
    ),
    ""
  ),
  ""
)</f>
        <v/>
      </c>
      <c r="I128" s="21" t="str">
        <f>IF(
  Prototype_input!$C$6 = "Federal or Tribal Government",
  IF(
    B128 &lt;&gt; "",
    IFERROR(
      INDEX(
        'Summary - Socioeconomic'!$C$2:$BX$11,
        MATCH(Prototype_input!$C$50, 'Summary - Socioeconomic'!$B$2:$B$11, 0),
        MATCH(B128, 'Summary - Socioeconomic'!$C$1:$BX$1, 0)
      ),
      ""
    ),
    ""
  ),
  ""
)</f>
        <v/>
      </c>
      <c r="J128" s="21" t="str">
        <f>IF(
  Prototype_input!$C$6 = "Federal or Tribal Government",
  IF(
    B128 &lt;&gt; "",
    IFERROR(
      INDEX(
        'Summary - Estimated Dollar Valu'!$C$2:$AW$4,
        MATCH(Prototype_input!$C$54, 'Summary - Estimated Dollar Valu'!$B$2:$B$4, 0),
        MATCH(B128, 'Summary - Estimated Dollar Valu'!$C$1:$AW$1, 0)
      ),
      ""
    ),
    ""
  ),
  ""
)</f>
        <v/>
      </c>
      <c r="K128" s="21" t="str">
        <f>IF(AND(Prototype_input!$C$56&lt;&gt;"",J128&lt;&gt;""),Prototype_input!$C$58,"")</f>
        <v/>
      </c>
      <c r="L128" s="21" t="str">
        <f>IF(AND(Prototype_input!$C$60&lt;&gt;"",J128&lt;&gt;""),Prototype_input!$C$62,"")</f>
        <v/>
      </c>
      <c r="M128" s="21" t="str">
        <f>IF(AND(Prototype_input!$C$64&lt;&gt;"",J128&lt;&gt;""),Prototype_input!$C$66,"")</f>
        <v/>
      </c>
      <c r="N128" s="21" t="str">
        <f>IF(AND(Prototype_input!$C$68&lt;&gt;"",J128&lt;&gt;""),Prototype_input!$C$70,"")</f>
        <v/>
      </c>
      <c r="O128" s="21" t="str">
        <f>IF(N128&lt;&gt;"",_xlfn.XLOOKUP(Prototype_input!$E$22,'ITC Offerings Mapping'!$C$1:$C$1000,'ITC Offerings Mapping'!$B$1:$B$1000),"")</f>
        <v/>
      </c>
      <c r="Q128" s="21" t="str">
        <f t="array" ref="Q128">IF(Prototype_input!$C$6="Federal or Tribal Government",IF(O128&lt;&gt;"", INDEX('Scope Scoring'!$C$2:$BX$50, MATCH(O128, 'Scope Scoring'!$B$2:$B$50, 0), MATCH(B128, 'Scope Scoring'!$C$1:$BX$1, 0)),""),"")</f>
        <v/>
      </c>
      <c r="R128" s="21" t="str">
        <f t="shared" si="26"/>
        <v/>
      </c>
      <c r="S128" s="21" t="str">
        <f t="shared" si="27"/>
        <v/>
      </c>
      <c r="T128" s="21" t="str">
        <f t="shared" si="28"/>
        <v/>
      </c>
      <c r="U128" s="21" t="str">
        <f t="shared" ca="1" si="29"/>
        <v/>
      </c>
      <c r="W128" s="21" t="str">
        <f t="array" ref="W128">IF(Prototype_input!$C$6="Federal or Tribal Government",IF(O128&lt;&gt;"", INDEX('Summary - Level of Assistance -'!$C$2:$AV$7, MATCH(Prototype_input!$C$34, 'Summary - Level of Assistance -'!$B$2:$B$7, 0), MATCH(B128, 'Summary - Level of Assistance -'!$C$1:$AV$1, 0)),""),"")</f>
        <v/>
      </c>
      <c r="X128" s="21" t="str">
        <f t="shared" si="30"/>
        <v/>
      </c>
      <c r="Y128" s="21" t="str">
        <f t="shared" si="31"/>
        <v/>
      </c>
      <c r="AA128" s="21" t="str">
        <f t="array" ref="AA128">IF(Prototype_input!$C$6="Federal or Tribal Government",IF(O128&lt;&gt;"", INDEX('Summary - Objective - Tradeoff'!$C$2:$AV$4, MATCH(Prototype_input!$C$38, 'Summary - Objective - Tradeoff'!$B$2:$B$4, 0), MATCH(B128, 'Summary - Objective - Tradeoff'!$C$1:$AV$1, 0)),""),"")</f>
        <v/>
      </c>
      <c r="AB128" s="21" t="str">
        <f t="shared" si="32"/>
        <v/>
      </c>
      <c r="AC128" s="21" t="str">
        <f t="shared" si="33"/>
        <v/>
      </c>
      <c r="AE128" s="21" t="str">
        <f t="array" ref="AE128">IF(Prototype_input!$C$6="Federal or Tribal Government",IF(O128&lt;&gt;"", INDEX('Summary- PoP - Tradeoff'!$C$2:$AV$5, MATCH(Prototype_input!$C$46, 'Summary- PoP - Tradeoff'!$B$2:$B$5, 0), MATCH(B128, 'Summary- PoP - Tradeoff'!$C$1:$AV$1, 0)),""),"")</f>
        <v/>
      </c>
      <c r="AF128" s="21" t="str">
        <f t="shared" si="34"/>
        <v/>
      </c>
      <c r="AG128" s="21" t="str">
        <f t="shared" si="35"/>
        <v/>
      </c>
      <c r="AI128" s="21" t="str">
        <f t="array" ref="AI128">IF(Prototype_input!$C$6="Federal or Tribal Government",IF(O128&lt;&gt;"", INDEX('Summary - EDV - Tradeoff'!$C$2:$AV$4, MATCH(Prototype_input!$C$54, 'Summary - EDV - Tradeoff'!$B$2:$B$4, 0), MATCH(B128, 'Summary - EDV - Tradeoff'!$C$1:$AV$1, 0)),""),"")</f>
        <v/>
      </c>
      <c r="AJ128" s="21" t="str">
        <f t="shared" si="36"/>
        <v/>
      </c>
      <c r="AK128" s="21" t="str">
        <f t="shared" si="37"/>
        <v/>
      </c>
      <c r="AL128" s="21" t="str">
        <f t="shared" ca="1" si="38"/>
        <v/>
      </c>
    </row>
    <row r="129" spans="2:38" ht="12.75" x14ac:dyDescent="0.2">
      <c r="B129" s="21" t="str">
        <f ca="1">IFERROR(__xludf.DUMMYFUNCTION("IFNA(
  IF(
    Prototype_input!C133 = ""Federal or Tribal Government"",
    IF(
      AND(
        Prototype_input!E147 &lt;&gt; """",
        Prototype_input!D147 &lt;&gt; """",
        Prototype_input!D147 &lt;&gt; ""Please input"",
        Prototype_input!E147 &lt;&gt; ""Ple"&amp;"ase input""
      ),
      TRANSPOSE(
        FILTER(
          'ITC Offerings Mapping'!$D$1:$BY$1,
          (INDEX('ITC Offerings Mapping'!$D$2:$BY$1000, MATCH(Prototype_input!E146, 'ITC Offerings Mapping'!$C$2:$C$1000, 0), 0) = IF(A129 &gt;= 8, ""X"", ""X"&amp;""")) +
          (IF(A129 &lt; 8, INDEX('ITC Offerings Mapping'!$D$2:$BY$1000, MATCH(Prototype_input!E146,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29" s="21" t="str">
        <f ca="1">IFERROR(__xludf.DUMMYFUNCTION("IFNA(
  IF(
    Prototype_input!C133 = ""State or Local Government"",
    IF(
      AND(
        Prototype_input!E147 &lt;&gt; """",
        Prototype_input!D147 &lt;&gt; """",
        Prototype_input!D147 &lt;&gt; ""Please input"",
        Prototype_input!E147 &lt;&gt; ""Please"&amp;" input""
      ),
      TRANSPOSE(
        FILTER(
          'ITC Offerings Mapping'!$D$1:$BY$1,
          (
            IF(
              A129 &gt;= 8,
              INDEX('ITC Offerings Mapping'!$D$2:$BY$1000, MATCH(Prototype_input!E146, 'ITC Offerings Map"&amp;"ping'!$C$2:$C$1000, 0), 0) = ""X"",
              (INDEX('ITC Offerings Mapping'!$D$2:$BY$1000, MATCH(Prototype_input!E146, 'ITC Offerings Mapping'!$C$2:$C$1000, 0), 0) = ""X"") +
              (INDEX('ITC Offerings Mapping'!$D$2:$BY$1000, MATCH(Prototype"&amp;"_input!E146,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29" s="21" t="str">
        <f>IF(
  Prototype_input!$C$6 = "State or Local Government",
  IF(
    C129 &lt;&gt; "",
    IFERROR(
      INDEX(
        'Summary - Acquisition Need'!$C$2:$AD$4,
        MATCH(Prototype_input!$C$30, 'Summary - Acquisition Need'!$B$2:$B$4, 0),
        MATCH(C129, 'Summary - Acquisition Need'!$C$1:$AD$1, 0)
      ),
      ""
    ),
    ""
  ),
  IF(
    Prototype_input!$C$6 = "Federal or Tribal Government",
    IF(
      B129 &lt;&gt; "",
      IFERROR(
        INDEX(
          'Summary - Place of Performance'!$C$2:$AW$14,
          MATCH(Prototype_input!$C$30, 'Summary - Place of Performance'!$B$2:$B$14, 0),
          MATCH(B129, 'Summary - Place of Performance'!$C$1:$AW$1, 0)
        ),
        ""
      ),
      ""
    ),
    ""
  )
)</f>
        <v/>
      </c>
      <c r="E129" s="21" t="str">
        <f>IF(
  Prototype_input!$C$6 = "State or Local Government",
  IF(
    C129 &lt;&gt; "",
    IFERROR(
      INDEX(
        'Summary - Contract Type'!$C$2:$BX$6,
        MATCH(Prototype_input!$C$34, 'Summary - Contract Type'!$B$2:$B$6, 0),
        MATCH(C129, 'Summary - Contract Type'!$C$1:$BX$1, 0)
      ),
      ""
    ),
    ""
  ),
  IF(
    Prototype_input!$C$6 = "Federal or Tribal Government",
    IF(
      B129 &lt;&gt; "",
      IFERROR(
        INDEX(
          'Summary - Level of Assistance'!$C$2:$AW$7,
          MATCH(Prototype_input!$C$34, 'Summary - Level of Assistance'!$B$2:$B$7, 0),
          MATCH(B129, 'Summary - Level of Assistance'!$C$1:$AW$1, 0)
        ),
        ""
      ),
      ""
    ),
    ""
  )
)</f>
        <v/>
      </c>
      <c r="F129" s="21" t="str">
        <f>IF(
  Prototype_input!$C$6 = "State or Local Government",
  IF(
    C129 &lt;&gt; "",
    IFERROR(
      INDEX(
        'Summary - Socioeconomic'!$C$2:$BX$11,
        MATCH(Prototype_input!$C$38, 'Summary - Socioeconomic'!$B$2:$B$11, 0),
        MATCH(C129, 'Summary - Socioeconomic'!$C$1:$BX$1, 0)
      ),
      ""
    ),
    ""
  ),
  IF(
    Prototype_input!$C$6 = "Federal or Tribal Government",
    IF(
      B129 &lt;&gt; "",
      IFERROR(
        INDEX(
          'Summary - Objective'!$C$2:$AX$4,
          MATCH(Prototype_input!$C$38, 'Summary - Objective'!$B$2:$B$4, 0),
          MATCH(B129, 'Summary - Objective'!$C$1:$AX$1, 0)
        ),
        ""
      ),
      ""
    ),
    ""
  )
)</f>
        <v/>
      </c>
      <c r="G129" s="21" t="str">
        <f>IF(
  Prototype_input!$C$6 = "Federal or Tribal Government",
  IF(
    B129 &lt;&gt; "",
    IFERROR(
      INDEX(
        'Summary - Contract Type'!$C$2:$BX$6,
        MATCH(Prototype_input!$C$42, 'Summary - Contract Type'!$B$2:$B$6, 0),
        MATCH(B129, 'Summary - Contract Type'!$C$1:$BX$1, 0)
      ),
      ""
    ),
    ""
  ),
  ""
)</f>
        <v/>
      </c>
      <c r="H129" s="21" t="str">
        <f>IF(
  Prototype_input!$C$6 = "Federal or Tribal Government",
  IF(
    B129 &lt;&gt; "",
    IFERROR(
      INDEX(
        'Summary - Period of Performance'!$C$2:$AW$5,
        MATCH(Prototype_input!$C$46, 'Summary - Period of Performance'!$B$2:$B$5, 0),
        MATCH(B129, 'Summary - Period of Performance'!$C$1:$AW$1, 0)
      ),
      ""
    ),
    ""
  ),
  ""
)</f>
        <v/>
      </c>
      <c r="I129" s="21" t="str">
        <f>IF(
  Prototype_input!$C$6 = "Federal or Tribal Government",
  IF(
    B129 &lt;&gt; "",
    IFERROR(
      INDEX(
        'Summary - Socioeconomic'!$C$2:$BX$11,
        MATCH(Prototype_input!$C$50, 'Summary - Socioeconomic'!$B$2:$B$11, 0),
        MATCH(B129, 'Summary - Socioeconomic'!$C$1:$BX$1, 0)
      ),
      ""
    ),
    ""
  ),
  ""
)</f>
        <v/>
      </c>
      <c r="J129" s="21" t="str">
        <f>IF(
  Prototype_input!$C$6 = "Federal or Tribal Government",
  IF(
    B129 &lt;&gt; "",
    IFERROR(
      INDEX(
        'Summary - Estimated Dollar Valu'!$C$2:$AW$4,
        MATCH(Prototype_input!$C$54, 'Summary - Estimated Dollar Valu'!$B$2:$B$4, 0),
        MATCH(B129, 'Summary - Estimated Dollar Valu'!$C$1:$AW$1, 0)
      ),
      ""
    ),
    ""
  ),
  ""
)</f>
        <v/>
      </c>
      <c r="K129" s="21" t="str">
        <f>IF(AND(Prototype_input!$C$56&lt;&gt;"",J129&lt;&gt;""),Prototype_input!$C$58,"")</f>
        <v/>
      </c>
      <c r="L129" s="21" t="str">
        <f>IF(AND(Prototype_input!$C$60&lt;&gt;"",J129&lt;&gt;""),Prototype_input!$C$62,"")</f>
        <v/>
      </c>
      <c r="M129" s="21" t="str">
        <f>IF(AND(Prototype_input!$C$64&lt;&gt;"",J129&lt;&gt;""),Prototype_input!$C$66,"")</f>
        <v/>
      </c>
      <c r="N129" s="21" t="str">
        <f>IF(AND(Prototype_input!$C$68&lt;&gt;"",J129&lt;&gt;""),Prototype_input!$C$70,"")</f>
        <v/>
      </c>
      <c r="O129" s="21" t="str">
        <f>IF(N129&lt;&gt;"",_xlfn.XLOOKUP(Prototype_input!$E$22,'ITC Offerings Mapping'!$C$1:$C$1000,'ITC Offerings Mapping'!$B$1:$B$1000),"")</f>
        <v/>
      </c>
      <c r="Q129" s="21" t="str">
        <f t="array" ref="Q129">IF(Prototype_input!$C$6="Federal or Tribal Government",IF(O129&lt;&gt;"", INDEX('Scope Scoring'!$C$2:$BX$50, MATCH(O129, 'Scope Scoring'!$B$2:$B$50, 0), MATCH(B129, 'Scope Scoring'!$C$1:$BX$1, 0)),""),"")</f>
        <v/>
      </c>
      <c r="R129" s="21" t="str">
        <f t="shared" si="26"/>
        <v/>
      </c>
      <c r="S129" s="21" t="str">
        <f t="shared" si="27"/>
        <v/>
      </c>
      <c r="T129" s="21" t="str">
        <f t="shared" si="28"/>
        <v/>
      </c>
      <c r="U129" s="21" t="str">
        <f t="shared" ca="1" si="29"/>
        <v/>
      </c>
      <c r="W129" s="21" t="str">
        <f t="array" ref="W129">IF(Prototype_input!$C$6="Federal or Tribal Government",IF(O129&lt;&gt;"", INDEX('Summary - Level of Assistance -'!$C$2:$AV$7, MATCH(Prototype_input!$C$34, 'Summary - Level of Assistance -'!$B$2:$B$7, 0), MATCH(B129, 'Summary - Level of Assistance -'!$C$1:$AV$1, 0)),""),"")</f>
        <v/>
      </c>
      <c r="X129" s="21" t="str">
        <f t="shared" si="30"/>
        <v/>
      </c>
      <c r="Y129" s="21" t="str">
        <f t="shared" si="31"/>
        <v/>
      </c>
      <c r="AA129" s="21" t="str">
        <f t="array" ref="AA129">IF(Prototype_input!$C$6="Federal or Tribal Government",IF(O129&lt;&gt;"", INDEX('Summary - Objective - Tradeoff'!$C$2:$AV$4, MATCH(Prototype_input!$C$38, 'Summary - Objective - Tradeoff'!$B$2:$B$4, 0), MATCH(B129, 'Summary - Objective - Tradeoff'!$C$1:$AV$1, 0)),""),"")</f>
        <v/>
      </c>
      <c r="AB129" s="21" t="str">
        <f t="shared" si="32"/>
        <v/>
      </c>
      <c r="AC129" s="21" t="str">
        <f t="shared" si="33"/>
        <v/>
      </c>
      <c r="AE129" s="21" t="str">
        <f t="array" ref="AE129">IF(Prototype_input!$C$6="Federal or Tribal Government",IF(O129&lt;&gt;"", INDEX('Summary- PoP - Tradeoff'!$C$2:$AV$5, MATCH(Prototype_input!$C$46, 'Summary- PoP - Tradeoff'!$B$2:$B$5, 0), MATCH(B129, 'Summary- PoP - Tradeoff'!$C$1:$AV$1, 0)),""),"")</f>
        <v/>
      </c>
      <c r="AF129" s="21" t="str">
        <f t="shared" si="34"/>
        <v/>
      </c>
      <c r="AG129" s="21" t="str">
        <f t="shared" si="35"/>
        <v/>
      </c>
      <c r="AI129" s="21" t="str">
        <f t="array" ref="AI129">IF(Prototype_input!$C$6="Federal or Tribal Government",IF(O129&lt;&gt;"", INDEX('Summary - EDV - Tradeoff'!$C$2:$AV$4, MATCH(Prototype_input!$C$54, 'Summary - EDV - Tradeoff'!$B$2:$B$4, 0), MATCH(B129, 'Summary - EDV - Tradeoff'!$C$1:$AV$1, 0)),""),"")</f>
        <v/>
      </c>
      <c r="AJ129" s="21" t="str">
        <f t="shared" si="36"/>
        <v/>
      </c>
      <c r="AK129" s="21" t="str">
        <f t="shared" si="37"/>
        <v/>
      </c>
      <c r="AL129" s="21" t="str">
        <f t="shared" ca="1" si="38"/>
        <v/>
      </c>
    </row>
    <row r="130" spans="2:38" ht="12.75" x14ac:dyDescent="0.2">
      <c r="B130" s="21" t="str">
        <f ca="1">IFERROR(__xludf.DUMMYFUNCTION("IFNA(
  IF(
    Prototype_input!C134 = ""Federal or Tribal Government"",
    IF(
      AND(
        Prototype_input!E148 &lt;&gt; """",
        Prototype_input!D148 &lt;&gt; """",
        Prototype_input!D148 &lt;&gt; ""Please input"",
        Prototype_input!E148 &lt;&gt; ""Ple"&amp;"ase input""
      ),
      TRANSPOSE(
        FILTER(
          'ITC Offerings Mapping'!$D$1:$BY$1,
          (INDEX('ITC Offerings Mapping'!$D$2:$BY$1000, MATCH(Prototype_input!E147, 'ITC Offerings Mapping'!$C$2:$C$1000, 0), 0) = IF(A130 &gt;= 8, ""X"", ""X"&amp;""")) +
          (IF(A130 &lt; 8, INDEX('ITC Offerings Mapping'!$D$2:$BY$1000, MATCH(Prototype_input!E147,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0" s="21" t="str">
        <f ca="1">IFERROR(__xludf.DUMMYFUNCTION("IFNA(
  IF(
    Prototype_input!C134 = ""State or Local Government"",
    IF(
      AND(
        Prototype_input!E148 &lt;&gt; """",
        Prototype_input!D148 &lt;&gt; """",
        Prototype_input!D148 &lt;&gt; ""Please input"",
        Prototype_input!E148 &lt;&gt; ""Please"&amp;" input""
      ),
      TRANSPOSE(
        FILTER(
          'ITC Offerings Mapping'!$D$1:$BY$1,
          (
            IF(
              A130 &gt;= 8,
              INDEX('ITC Offerings Mapping'!$D$2:$BY$1000, MATCH(Prototype_input!E147, 'ITC Offerings Map"&amp;"ping'!$C$2:$C$1000, 0), 0) = ""X"",
              (INDEX('ITC Offerings Mapping'!$D$2:$BY$1000, MATCH(Prototype_input!E147, 'ITC Offerings Mapping'!$C$2:$C$1000, 0), 0) = ""X"") +
              (INDEX('ITC Offerings Mapping'!$D$2:$BY$1000, MATCH(Prototype"&amp;"_input!E147,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0" s="21" t="str">
        <f>IF(
  Prototype_input!$C$6 = "State or Local Government",
  IF(
    C130 &lt;&gt; "",
    IFERROR(
      INDEX(
        'Summary - Acquisition Need'!$C$2:$AD$4,
        MATCH(Prototype_input!$C$30, 'Summary - Acquisition Need'!$B$2:$B$4, 0),
        MATCH(C130, 'Summary - Acquisition Need'!$C$1:$AD$1, 0)
      ),
      ""
    ),
    ""
  ),
  IF(
    Prototype_input!$C$6 = "Federal or Tribal Government",
    IF(
      B130 &lt;&gt; "",
      IFERROR(
        INDEX(
          'Summary - Place of Performance'!$C$2:$AW$14,
          MATCH(Prototype_input!$C$30, 'Summary - Place of Performance'!$B$2:$B$14, 0),
          MATCH(B130, 'Summary - Place of Performance'!$C$1:$AW$1, 0)
        ),
        ""
      ),
      ""
    ),
    ""
  )
)</f>
        <v/>
      </c>
      <c r="E130" s="21" t="str">
        <f>IF(
  Prototype_input!$C$6 = "State or Local Government",
  IF(
    C130 &lt;&gt; "",
    IFERROR(
      INDEX(
        'Summary - Contract Type'!$C$2:$BX$6,
        MATCH(Prototype_input!$C$34, 'Summary - Contract Type'!$B$2:$B$6, 0),
        MATCH(C130, 'Summary - Contract Type'!$C$1:$BX$1, 0)
      ),
      ""
    ),
    ""
  ),
  IF(
    Prototype_input!$C$6 = "Federal or Tribal Government",
    IF(
      B130 &lt;&gt; "",
      IFERROR(
        INDEX(
          'Summary - Level of Assistance'!$C$2:$AW$7,
          MATCH(Prototype_input!$C$34, 'Summary - Level of Assistance'!$B$2:$B$7, 0),
          MATCH(B130, 'Summary - Level of Assistance'!$C$1:$AW$1, 0)
        ),
        ""
      ),
      ""
    ),
    ""
  )
)</f>
        <v/>
      </c>
      <c r="F130" s="21" t="str">
        <f>IF(
  Prototype_input!$C$6 = "State or Local Government",
  IF(
    C130 &lt;&gt; "",
    IFERROR(
      INDEX(
        'Summary - Socioeconomic'!$C$2:$BX$11,
        MATCH(Prototype_input!$C$38, 'Summary - Socioeconomic'!$B$2:$B$11, 0),
        MATCH(C130, 'Summary - Socioeconomic'!$C$1:$BX$1, 0)
      ),
      ""
    ),
    ""
  ),
  IF(
    Prototype_input!$C$6 = "Federal or Tribal Government",
    IF(
      B130 &lt;&gt; "",
      IFERROR(
        INDEX(
          'Summary - Objective'!$C$2:$AX$4,
          MATCH(Prototype_input!$C$38, 'Summary - Objective'!$B$2:$B$4, 0),
          MATCH(B130, 'Summary - Objective'!$C$1:$AX$1, 0)
        ),
        ""
      ),
      ""
    ),
    ""
  )
)</f>
        <v/>
      </c>
      <c r="G130" s="21" t="str">
        <f>IF(
  Prototype_input!$C$6 = "Federal or Tribal Government",
  IF(
    B130 &lt;&gt; "",
    IFERROR(
      INDEX(
        'Summary - Contract Type'!$C$2:$BX$6,
        MATCH(Prototype_input!$C$42, 'Summary - Contract Type'!$B$2:$B$6, 0),
        MATCH(B130, 'Summary - Contract Type'!$C$1:$BX$1, 0)
      ),
      ""
    ),
    ""
  ),
  ""
)</f>
        <v/>
      </c>
      <c r="H130" s="21" t="str">
        <f>IF(
  Prototype_input!$C$6 = "Federal or Tribal Government",
  IF(
    B130 &lt;&gt; "",
    IFERROR(
      INDEX(
        'Summary - Period of Performance'!$C$2:$AW$5,
        MATCH(Prototype_input!$C$46, 'Summary - Period of Performance'!$B$2:$B$5, 0),
        MATCH(B130, 'Summary - Period of Performance'!$C$1:$AW$1, 0)
      ),
      ""
    ),
    ""
  ),
  ""
)</f>
        <v/>
      </c>
      <c r="I130" s="21" t="str">
        <f>IF(
  Prototype_input!$C$6 = "Federal or Tribal Government",
  IF(
    B130 &lt;&gt; "",
    IFERROR(
      INDEX(
        'Summary - Socioeconomic'!$C$2:$BX$11,
        MATCH(Prototype_input!$C$50, 'Summary - Socioeconomic'!$B$2:$B$11, 0),
        MATCH(B130, 'Summary - Socioeconomic'!$C$1:$BX$1, 0)
      ),
      ""
    ),
    ""
  ),
  ""
)</f>
        <v/>
      </c>
      <c r="J130" s="21" t="str">
        <f>IF(
  Prototype_input!$C$6 = "Federal or Tribal Government",
  IF(
    B130 &lt;&gt; "",
    IFERROR(
      INDEX(
        'Summary - Estimated Dollar Valu'!$C$2:$AW$4,
        MATCH(Prototype_input!$C$54, 'Summary - Estimated Dollar Valu'!$B$2:$B$4, 0),
        MATCH(B130, 'Summary - Estimated Dollar Valu'!$C$1:$AW$1, 0)
      ),
      ""
    ),
    ""
  ),
  ""
)</f>
        <v/>
      </c>
      <c r="K130" s="21" t="str">
        <f>IF(AND(Prototype_input!$C$56&lt;&gt;"",J130&lt;&gt;""),Prototype_input!$C$58,"")</f>
        <v/>
      </c>
      <c r="L130" s="21" t="str">
        <f>IF(AND(Prototype_input!$C$60&lt;&gt;"",J130&lt;&gt;""),Prototype_input!$C$62,"")</f>
        <v/>
      </c>
      <c r="M130" s="21" t="str">
        <f>IF(AND(Prototype_input!$C$64&lt;&gt;"",J130&lt;&gt;""),Prototype_input!$C$66,"")</f>
        <v/>
      </c>
      <c r="N130" s="21" t="str">
        <f>IF(AND(Prototype_input!$C$68&lt;&gt;"",J130&lt;&gt;""),Prototype_input!$C$70,"")</f>
        <v/>
      </c>
      <c r="O130" s="21" t="str">
        <f>IF(N130&lt;&gt;"",_xlfn.XLOOKUP(Prototype_input!$E$22,'ITC Offerings Mapping'!$C$1:$C$1000,'ITC Offerings Mapping'!$B$1:$B$1000),"")</f>
        <v/>
      </c>
      <c r="Q130" s="21" t="str">
        <f t="array" ref="Q130">IF(Prototype_input!$C$6="Federal or Tribal Government",IF(O130&lt;&gt;"", INDEX('Scope Scoring'!$C$2:$BX$50, MATCH(O130, 'Scope Scoring'!$B$2:$B$50, 0), MATCH(B130, 'Scope Scoring'!$C$1:$BX$1, 0)),""),"")</f>
        <v/>
      </c>
      <c r="R130" s="21" t="str">
        <f t="shared" si="26"/>
        <v/>
      </c>
      <c r="S130" s="21" t="str">
        <f t="shared" si="27"/>
        <v/>
      </c>
      <c r="T130" s="21" t="str">
        <f t="shared" si="28"/>
        <v/>
      </c>
      <c r="U130" s="21" t="str">
        <f t="shared" ca="1" si="29"/>
        <v/>
      </c>
      <c r="W130" s="21" t="str">
        <f t="array" ref="W130">IF(Prototype_input!$C$6="Federal or Tribal Government",IF(O130&lt;&gt;"", INDEX('Summary - Level of Assistance -'!$C$2:$AV$7, MATCH(Prototype_input!$C$34, 'Summary - Level of Assistance -'!$B$2:$B$7, 0), MATCH(B130, 'Summary - Level of Assistance -'!$C$1:$AV$1, 0)),""),"")</f>
        <v/>
      </c>
      <c r="X130" s="21" t="str">
        <f t="shared" si="30"/>
        <v/>
      </c>
      <c r="Y130" s="21" t="str">
        <f t="shared" si="31"/>
        <v/>
      </c>
      <c r="AA130" s="21" t="str">
        <f t="array" ref="AA130">IF(Prototype_input!$C$6="Federal or Tribal Government",IF(O130&lt;&gt;"", INDEX('Summary - Objective - Tradeoff'!$C$2:$AV$4, MATCH(Prototype_input!$C$38, 'Summary - Objective - Tradeoff'!$B$2:$B$4, 0), MATCH(B130, 'Summary - Objective - Tradeoff'!$C$1:$AV$1, 0)),""),"")</f>
        <v/>
      </c>
      <c r="AB130" s="21" t="str">
        <f t="shared" si="32"/>
        <v/>
      </c>
      <c r="AC130" s="21" t="str">
        <f t="shared" si="33"/>
        <v/>
      </c>
      <c r="AE130" s="21" t="str">
        <f t="array" ref="AE130">IF(Prototype_input!$C$6="Federal or Tribal Government",IF(O130&lt;&gt;"", INDEX('Summary- PoP - Tradeoff'!$C$2:$AV$5, MATCH(Prototype_input!$C$46, 'Summary- PoP - Tradeoff'!$B$2:$B$5, 0), MATCH(B130, 'Summary- PoP - Tradeoff'!$C$1:$AV$1, 0)),""),"")</f>
        <v/>
      </c>
      <c r="AF130" s="21" t="str">
        <f t="shared" si="34"/>
        <v/>
      </c>
      <c r="AG130" s="21" t="str">
        <f t="shared" si="35"/>
        <v/>
      </c>
      <c r="AI130" s="21" t="str">
        <f t="array" ref="AI130">IF(Prototype_input!$C$6="Federal or Tribal Government",IF(O130&lt;&gt;"", INDEX('Summary - EDV - Tradeoff'!$C$2:$AV$4, MATCH(Prototype_input!$C$54, 'Summary - EDV - Tradeoff'!$B$2:$B$4, 0), MATCH(B130, 'Summary - EDV - Tradeoff'!$C$1:$AV$1, 0)),""),"")</f>
        <v/>
      </c>
      <c r="AJ130" s="21" t="str">
        <f t="shared" si="36"/>
        <v/>
      </c>
      <c r="AK130" s="21" t="str">
        <f t="shared" si="37"/>
        <v/>
      </c>
      <c r="AL130" s="21" t="str">
        <f t="shared" ca="1" si="38"/>
        <v/>
      </c>
    </row>
    <row r="131" spans="2:38" ht="12.75" x14ac:dyDescent="0.2">
      <c r="B131" s="21" t="str">
        <f ca="1">IFERROR(__xludf.DUMMYFUNCTION("IFNA(
  IF(
    Prototype_input!C135 = ""Federal or Tribal Government"",
    IF(
      AND(
        Prototype_input!E149 &lt;&gt; """",
        Prototype_input!D149 &lt;&gt; """",
        Prototype_input!D149 &lt;&gt; ""Please input"",
        Prototype_input!E149 &lt;&gt; ""Ple"&amp;"ase input""
      ),
      TRANSPOSE(
        FILTER(
          'ITC Offerings Mapping'!$D$1:$BY$1,
          (INDEX('ITC Offerings Mapping'!$D$2:$BY$1000, MATCH(Prototype_input!E148, 'ITC Offerings Mapping'!$C$2:$C$1000, 0), 0) = IF(A131 &gt;= 8, ""X"", ""X"&amp;""")) +
          (IF(A131 &lt; 8, INDEX('ITC Offerings Mapping'!$D$2:$BY$1000, MATCH(Prototype_input!E148,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1" s="21" t="str">
        <f ca="1">IFERROR(__xludf.DUMMYFUNCTION("IFNA(
  IF(
    Prototype_input!C135 = ""State or Local Government"",
    IF(
      AND(
        Prototype_input!E149 &lt;&gt; """",
        Prototype_input!D149 &lt;&gt; """",
        Prototype_input!D149 &lt;&gt; ""Please input"",
        Prototype_input!E149 &lt;&gt; ""Please"&amp;" input""
      ),
      TRANSPOSE(
        FILTER(
          'ITC Offerings Mapping'!$D$1:$BY$1,
          (
            IF(
              A131 &gt;= 8,
              INDEX('ITC Offerings Mapping'!$D$2:$BY$1000, MATCH(Prototype_input!E148, 'ITC Offerings Map"&amp;"ping'!$C$2:$C$1000, 0), 0) = ""X"",
              (INDEX('ITC Offerings Mapping'!$D$2:$BY$1000, MATCH(Prototype_input!E148, 'ITC Offerings Mapping'!$C$2:$C$1000, 0), 0) = ""X"") +
              (INDEX('ITC Offerings Mapping'!$D$2:$BY$1000, MATCH(Prototype"&amp;"_input!E148,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1" s="21" t="str">
        <f>IF(
  Prototype_input!$C$6 = "State or Local Government",
  IF(
    C131 &lt;&gt; "",
    IFERROR(
      INDEX(
        'Summary - Acquisition Need'!$C$2:$AD$4,
        MATCH(Prototype_input!$C$30, 'Summary - Acquisition Need'!$B$2:$B$4, 0),
        MATCH(C131, 'Summary - Acquisition Need'!$C$1:$AD$1, 0)
      ),
      ""
    ),
    ""
  ),
  IF(
    Prototype_input!$C$6 = "Federal or Tribal Government",
    IF(
      B131 &lt;&gt; "",
      IFERROR(
        INDEX(
          'Summary - Place of Performance'!$C$2:$AW$14,
          MATCH(Prototype_input!$C$30, 'Summary - Place of Performance'!$B$2:$B$14, 0),
          MATCH(B131, 'Summary - Place of Performance'!$C$1:$AW$1, 0)
        ),
        ""
      ),
      ""
    ),
    ""
  )
)</f>
        <v/>
      </c>
      <c r="E131" s="21" t="str">
        <f>IF(
  Prototype_input!$C$6 = "State or Local Government",
  IF(
    C131 &lt;&gt; "",
    IFERROR(
      INDEX(
        'Summary - Contract Type'!$C$2:$BX$6,
        MATCH(Prototype_input!$C$34, 'Summary - Contract Type'!$B$2:$B$6, 0),
        MATCH(C131, 'Summary - Contract Type'!$C$1:$BX$1, 0)
      ),
      ""
    ),
    ""
  ),
  IF(
    Prototype_input!$C$6 = "Federal or Tribal Government",
    IF(
      B131 &lt;&gt; "",
      IFERROR(
        INDEX(
          'Summary - Level of Assistance'!$C$2:$AW$7,
          MATCH(Prototype_input!$C$34, 'Summary - Level of Assistance'!$B$2:$B$7, 0),
          MATCH(B131, 'Summary - Level of Assistance'!$C$1:$AW$1, 0)
        ),
        ""
      ),
      ""
    ),
    ""
  )
)</f>
        <v/>
      </c>
      <c r="F131" s="21" t="str">
        <f>IF(
  Prototype_input!$C$6 = "State or Local Government",
  IF(
    C131 &lt;&gt; "",
    IFERROR(
      INDEX(
        'Summary - Socioeconomic'!$C$2:$BX$11,
        MATCH(Prototype_input!$C$38, 'Summary - Socioeconomic'!$B$2:$B$11, 0),
        MATCH(C131, 'Summary - Socioeconomic'!$C$1:$BX$1, 0)
      ),
      ""
    ),
    ""
  ),
  IF(
    Prototype_input!$C$6 = "Federal or Tribal Government",
    IF(
      B131 &lt;&gt; "",
      IFERROR(
        INDEX(
          'Summary - Objective'!$C$2:$AX$4,
          MATCH(Prototype_input!$C$38, 'Summary - Objective'!$B$2:$B$4, 0),
          MATCH(B131, 'Summary - Objective'!$C$1:$AX$1, 0)
        ),
        ""
      ),
      ""
    ),
    ""
  )
)</f>
        <v/>
      </c>
      <c r="G131" s="21" t="str">
        <f>IF(
  Prototype_input!$C$6 = "Federal or Tribal Government",
  IF(
    B131 &lt;&gt; "",
    IFERROR(
      INDEX(
        'Summary - Contract Type'!$C$2:$BX$6,
        MATCH(Prototype_input!$C$42, 'Summary - Contract Type'!$B$2:$B$6, 0),
        MATCH(B131, 'Summary - Contract Type'!$C$1:$BX$1, 0)
      ),
      ""
    ),
    ""
  ),
  ""
)</f>
        <v/>
      </c>
      <c r="H131" s="21" t="str">
        <f>IF(
  Prototype_input!$C$6 = "Federal or Tribal Government",
  IF(
    B131 &lt;&gt; "",
    IFERROR(
      INDEX(
        'Summary - Period of Performance'!$C$2:$AW$5,
        MATCH(Prototype_input!$C$46, 'Summary - Period of Performance'!$B$2:$B$5, 0),
        MATCH(B131, 'Summary - Period of Performance'!$C$1:$AW$1, 0)
      ),
      ""
    ),
    ""
  ),
  ""
)</f>
        <v/>
      </c>
      <c r="I131" s="21" t="str">
        <f>IF(
  Prototype_input!$C$6 = "Federal or Tribal Government",
  IF(
    B131 &lt;&gt; "",
    IFERROR(
      INDEX(
        'Summary - Socioeconomic'!$C$2:$BX$11,
        MATCH(Prototype_input!$C$50, 'Summary - Socioeconomic'!$B$2:$B$11, 0),
        MATCH(B131, 'Summary - Socioeconomic'!$C$1:$BX$1, 0)
      ),
      ""
    ),
    ""
  ),
  ""
)</f>
        <v/>
      </c>
      <c r="J131" s="21" t="str">
        <f>IF(
  Prototype_input!$C$6 = "Federal or Tribal Government",
  IF(
    B131 &lt;&gt; "",
    IFERROR(
      INDEX(
        'Summary - Estimated Dollar Valu'!$C$2:$AW$4,
        MATCH(Prototype_input!$C$54, 'Summary - Estimated Dollar Valu'!$B$2:$B$4, 0),
        MATCH(B131, 'Summary - Estimated Dollar Valu'!$C$1:$AW$1, 0)
      ),
      ""
    ),
    ""
  ),
  ""
)</f>
        <v/>
      </c>
      <c r="K131" s="21" t="str">
        <f>IF(AND(Prototype_input!$C$56&lt;&gt;"",J131&lt;&gt;""),Prototype_input!$C$58,"")</f>
        <v/>
      </c>
      <c r="L131" s="21" t="str">
        <f>IF(AND(Prototype_input!$C$60&lt;&gt;"",J131&lt;&gt;""),Prototype_input!$C$62,"")</f>
        <v/>
      </c>
      <c r="M131" s="21" t="str">
        <f>IF(AND(Prototype_input!$C$64&lt;&gt;"",J131&lt;&gt;""),Prototype_input!$C$66,"")</f>
        <v/>
      </c>
      <c r="N131" s="21" t="str">
        <f>IF(AND(Prototype_input!$C$68&lt;&gt;"",J131&lt;&gt;""),Prototype_input!$C$70,"")</f>
        <v/>
      </c>
      <c r="O131" s="21" t="str">
        <f>IF(N131&lt;&gt;"",_xlfn.XLOOKUP(Prototype_input!$E$22,'ITC Offerings Mapping'!$C$1:$C$1000,'ITC Offerings Mapping'!$B$1:$B$1000),"")</f>
        <v/>
      </c>
      <c r="Q131" s="21" t="str">
        <f t="array" ref="Q131">IF(Prototype_input!$C$6="Federal or Tribal Government",IF(O131&lt;&gt;"", INDEX('Scope Scoring'!$C$2:$BX$50, MATCH(O131, 'Scope Scoring'!$B$2:$B$50, 0), MATCH(B131, 'Scope Scoring'!$C$1:$BX$1, 0)),""),"")</f>
        <v/>
      </c>
      <c r="R131" s="21" t="str">
        <f t="shared" ref="R131:R183" si="39">IF(Q131&lt;&gt;"",Q131*60,"")</f>
        <v/>
      </c>
      <c r="S131" s="21" t="str">
        <f t="shared" ref="S131:S183" si="40">IF(R131&lt;&gt;"",((Y131+AC131+AG131+AK131)*40)/100,"")</f>
        <v/>
      </c>
      <c r="T131" s="21" t="str">
        <f t="shared" ref="T131:T183" si="41">IF(R131&lt;&gt;"", SUM(R131:S131),"")</f>
        <v/>
      </c>
      <c r="U131" s="21" t="str">
        <f t="shared" ref="U131:U183" ca="1" si="42">IF(B131&lt;&gt;"",IF(OR(D131="No",E131="No",G131="No",I131="No"),"Fail","Pass"),"")</f>
        <v/>
      </c>
      <c r="W131" s="21" t="str">
        <f t="array" ref="W131">IF(Prototype_input!$C$6="Federal or Tribal Government",IF(O131&lt;&gt;"", INDEX('Summary - Level of Assistance -'!$C$2:$AV$7, MATCH(Prototype_input!$C$34, 'Summary - Level of Assistance -'!$B$2:$B$7, 0), MATCH(B131, 'Summary - Level of Assistance -'!$C$1:$AV$1, 0)),""),"")</f>
        <v/>
      </c>
      <c r="X131" s="21" t="str">
        <f t="shared" ref="X131:X183" si="43">IF(K131="Level of Assistance",4,IF(L131="Level of Assistance",3,IF(M131="Level of Assistance",2,IF(N131="Level of Assistance",1,""))))</f>
        <v/>
      </c>
      <c r="Y131" s="21" t="str">
        <f t="shared" ref="Y131:Y183" si="44">IF(X131&lt;&gt;"",W131*10*X131,"")</f>
        <v/>
      </c>
      <c r="AA131" s="21" t="str">
        <f t="array" ref="AA131">IF(Prototype_input!$C$6="Federal or Tribal Government",IF(O131&lt;&gt;"", INDEX('Summary - Objective - Tradeoff'!$C$2:$AV$4, MATCH(Prototype_input!$C$38, 'Summary - Objective - Tradeoff'!$B$2:$B$4, 0), MATCH(B131, 'Summary - Objective - Tradeoff'!$C$1:$AV$1, 0)),""),"")</f>
        <v/>
      </c>
      <c r="AB131" s="21" t="str">
        <f t="shared" ref="AB131:AB183" si="45">IF(K131="Objective",4,IF(L131="Objective",3,IF(M131="Objective",2,IF(N131="Objective",1,""))))</f>
        <v/>
      </c>
      <c r="AC131" s="21" t="str">
        <f t="shared" ref="AC131:AC183" si="46">IF(AB131&lt;&gt;"",AA131*10*AB131,"")</f>
        <v/>
      </c>
      <c r="AE131" s="21" t="str">
        <f t="array" ref="AE131">IF(Prototype_input!$C$6="Federal or Tribal Government",IF(O131&lt;&gt;"", INDEX('Summary- PoP - Tradeoff'!$C$2:$AV$5, MATCH(Prototype_input!$C$46, 'Summary- PoP - Tradeoff'!$B$2:$B$5, 0), MATCH(B131, 'Summary- PoP - Tradeoff'!$C$1:$AV$1, 0)),""),"")</f>
        <v/>
      </c>
      <c r="AF131" s="21" t="str">
        <f t="shared" ref="AF131:AF183" si="47">IF(K131="Period of Performance",4,IF(L131="Period of Performance",3,IF(M131="Period of Performance",2,IF(N131="Period of Performance",1,""))))</f>
        <v/>
      </c>
      <c r="AG131" s="21" t="str">
        <f t="shared" ref="AG131:AG183" si="48">IF(AF131&lt;&gt;"",AE131*10*AF131,"")</f>
        <v/>
      </c>
      <c r="AI131" s="21" t="str">
        <f t="array" ref="AI131">IF(Prototype_input!$C$6="Federal or Tribal Government",IF(O131&lt;&gt;"", INDEX('Summary - EDV - Tradeoff'!$C$2:$AV$4, MATCH(Prototype_input!$C$54, 'Summary - EDV - Tradeoff'!$B$2:$B$4, 0), MATCH(B131, 'Summary - EDV - Tradeoff'!$C$1:$AV$1, 0)),""),"")</f>
        <v/>
      </c>
      <c r="AJ131" s="21" t="str">
        <f t="shared" ref="AJ131:AJ183" si="49">IF(K131="Estimated Dollar Value",4,IF(L131="Estimated Dollar Value",3,IF(M131="Estimated Dollar Value",2,IF(N131="Estimated Dollar Value",1,""))))</f>
        <v/>
      </c>
      <c r="AK131" s="21" t="str">
        <f t="shared" ref="AK131:AK183" si="50">IF(AI131&lt;&gt;"",AJ131*10*AI131,"")</f>
        <v/>
      </c>
      <c r="AL131" s="21" t="str">
        <f t="shared" ref="AL131:AL183" ca="1" si="51">IF(C131&lt;&gt;"",IF(OR(D131="No",E131="No",F131="No"),"Fail","Pass"),"")</f>
        <v/>
      </c>
    </row>
    <row r="132" spans="2:38" ht="12.75" x14ac:dyDescent="0.2">
      <c r="B132" s="21" t="str">
        <f ca="1">IFERROR(__xludf.DUMMYFUNCTION("IFNA(
  IF(
    Prototype_input!C136 = ""Federal or Tribal Government"",
    IF(
      AND(
        Prototype_input!E150 &lt;&gt; """",
        Prototype_input!D150 &lt;&gt; """",
        Prototype_input!D150 &lt;&gt; ""Please input"",
        Prototype_input!E150 &lt;&gt; ""Ple"&amp;"ase input""
      ),
      TRANSPOSE(
        FILTER(
          'ITC Offerings Mapping'!$D$1:$BY$1,
          (INDEX('ITC Offerings Mapping'!$D$2:$BY$1000, MATCH(Prototype_input!E149, 'ITC Offerings Mapping'!$C$2:$C$1000, 0), 0) = IF(A132 &gt;= 8, ""X"", ""X"&amp;""")) +
          (IF(A132 &lt; 8, INDEX('ITC Offerings Mapping'!$D$2:$BY$1000, MATCH(Prototype_input!E149,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2" s="21" t="str">
        <f ca="1">IFERROR(__xludf.DUMMYFUNCTION("IFNA(
  IF(
    Prototype_input!C136 = ""State or Local Government"",
    IF(
      AND(
        Prototype_input!E150 &lt;&gt; """",
        Prototype_input!D150 &lt;&gt; """",
        Prototype_input!D150 &lt;&gt; ""Please input"",
        Prototype_input!E150 &lt;&gt; ""Please"&amp;" input""
      ),
      TRANSPOSE(
        FILTER(
          'ITC Offerings Mapping'!$D$1:$BY$1,
          (
            IF(
              A132 &gt;= 8,
              INDEX('ITC Offerings Mapping'!$D$2:$BY$1000, MATCH(Prototype_input!E149, 'ITC Offerings Map"&amp;"ping'!$C$2:$C$1000, 0), 0) = ""X"",
              (INDEX('ITC Offerings Mapping'!$D$2:$BY$1000, MATCH(Prototype_input!E149, 'ITC Offerings Mapping'!$C$2:$C$1000, 0), 0) = ""X"") +
              (INDEX('ITC Offerings Mapping'!$D$2:$BY$1000, MATCH(Prototype"&amp;"_input!E149,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2" s="21" t="str">
        <f>IF(
  Prototype_input!$C$6 = "State or Local Government",
  IF(
    C132 &lt;&gt; "",
    IFERROR(
      INDEX(
        'Summary - Acquisition Need'!$C$2:$AD$4,
        MATCH(Prototype_input!$C$30, 'Summary - Acquisition Need'!$B$2:$B$4, 0),
        MATCH(C132, 'Summary - Acquisition Need'!$C$1:$AD$1, 0)
      ),
      ""
    ),
    ""
  ),
  IF(
    Prototype_input!$C$6 = "Federal or Tribal Government",
    IF(
      B132 &lt;&gt; "",
      IFERROR(
        INDEX(
          'Summary - Place of Performance'!$C$2:$AW$14,
          MATCH(Prototype_input!$C$30, 'Summary - Place of Performance'!$B$2:$B$14, 0),
          MATCH(B132, 'Summary - Place of Performance'!$C$1:$AW$1, 0)
        ),
        ""
      ),
      ""
    ),
    ""
  )
)</f>
        <v/>
      </c>
      <c r="E132" s="21" t="str">
        <f>IF(
  Prototype_input!$C$6 = "State or Local Government",
  IF(
    C132 &lt;&gt; "",
    IFERROR(
      INDEX(
        'Summary - Contract Type'!$C$2:$BX$6,
        MATCH(Prototype_input!$C$34, 'Summary - Contract Type'!$B$2:$B$6, 0),
        MATCH(C132, 'Summary - Contract Type'!$C$1:$BX$1, 0)
      ),
      ""
    ),
    ""
  ),
  IF(
    Prototype_input!$C$6 = "Federal or Tribal Government",
    IF(
      B132 &lt;&gt; "",
      IFERROR(
        INDEX(
          'Summary - Level of Assistance'!$C$2:$AW$7,
          MATCH(Prototype_input!$C$34, 'Summary - Level of Assistance'!$B$2:$B$7, 0),
          MATCH(B132, 'Summary - Level of Assistance'!$C$1:$AW$1, 0)
        ),
        ""
      ),
      ""
    ),
    ""
  )
)</f>
        <v/>
      </c>
      <c r="F132" s="21" t="str">
        <f>IF(
  Prototype_input!$C$6 = "State or Local Government",
  IF(
    C132 &lt;&gt; "",
    IFERROR(
      INDEX(
        'Summary - Socioeconomic'!$C$2:$BX$11,
        MATCH(Prototype_input!$C$38, 'Summary - Socioeconomic'!$B$2:$B$11, 0),
        MATCH(C132, 'Summary - Socioeconomic'!$C$1:$BX$1, 0)
      ),
      ""
    ),
    ""
  ),
  IF(
    Prototype_input!$C$6 = "Federal or Tribal Government",
    IF(
      B132 &lt;&gt; "",
      IFERROR(
        INDEX(
          'Summary - Objective'!$C$2:$AX$4,
          MATCH(Prototype_input!$C$38, 'Summary - Objective'!$B$2:$B$4, 0),
          MATCH(B132, 'Summary - Objective'!$C$1:$AX$1, 0)
        ),
        ""
      ),
      ""
    ),
    ""
  )
)</f>
        <v/>
      </c>
      <c r="G132" s="21" t="str">
        <f>IF(
  Prototype_input!$C$6 = "Federal or Tribal Government",
  IF(
    B132 &lt;&gt; "",
    IFERROR(
      INDEX(
        'Summary - Contract Type'!$C$2:$BX$6,
        MATCH(Prototype_input!$C$42, 'Summary - Contract Type'!$B$2:$B$6, 0),
        MATCH(B132, 'Summary - Contract Type'!$C$1:$BX$1, 0)
      ),
      ""
    ),
    ""
  ),
  ""
)</f>
        <v/>
      </c>
      <c r="H132" s="21" t="str">
        <f>IF(
  Prototype_input!$C$6 = "Federal or Tribal Government",
  IF(
    B132 &lt;&gt; "",
    IFERROR(
      INDEX(
        'Summary - Period of Performance'!$C$2:$AW$5,
        MATCH(Prototype_input!$C$46, 'Summary - Period of Performance'!$B$2:$B$5, 0),
        MATCH(B132, 'Summary - Period of Performance'!$C$1:$AW$1, 0)
      ),
      ""
    ),
    ""
  ),
  ""
)</f>
        <v/>
      </c>
      <c r="I132" s="21" t="str">
        <f>IF(
  Prototype_input!$C$6 = "Federal or Tribal Government",
  IF(
    B132 &lt;&gt; "",
    IFERROR(
      INDEX(
        'Summary - Socioeconomic'!$C$2:$BX$11,
        MATCH(Prototype_input!$C$50, 'Summary - Socioeconomic'!$B$2:$B$11, 0),
        MATCH(B132, 'Summary - Socioeconomic'!$C$1:$BX$1, 0)
      ),
      ""
    ),
    ""
  ),
  ""
)</f>
        <v/>
      </c>
      <c r="J132" s="21" t="str">
        <f>IF(
  Prototype_input!$C$6 = "Federal or Tribal Government",
  IF(
    B132 &lt;&gt; "",
    IFERROR(
      INDEX(
        'Summary - Estimated Dollar Valu'!$C$2:$AW$4,
        MATCH(Prototype_input!$C$54, 'Summary - Estimated Dollar Valu'!$B$2:$B$4, 0),
        MATCH(B132, 'Summary - Estimated Dollar Valu'!$C$1:$AW$1, 0)
      ),
      ""
    ),
    ""
  ),
  ""
)</f>
        <v/>
      </c>
      <c r="K132" s="21" t="str">
        <f>IF(AND(Prototype_input!$C$56&lt;&gt;"",J132&lt;&gt;""),Prototype_input!$C$58,"")</f>
        <v/>
      </c>
      <c r="L132" s="21" t="str">
        <f>IF(AND(Prototype_input!$C$60&lt;&gt;"",J132&lt;&gt;""),Prototype_input!$C$62,"")</f>
        <v/>
      </c>
      <c r="M132" s="21" t="str">
        <f>IF(AND(Prototype_input!$C$64&lt;&gt;"",J132&lt;&gt;""),Prototype_input!$C$66,"")</f>
        <v/>
      </c>
      <c r="N132" s="21" t="str">
        <f>IF(AND(Prototype_input!$C$68&lt;&gt;"",J132&lt;&gt;""),Prototype_input!$C$70,"")</f>
        <v/>
      </c>
      <c r="O132" s="21" t="str">
        <f>IF(N132&lt;&gt;"",_xlfn.XLOOKUP(Prototype_input!$E$22,'ITC Offerings Mapping'!$C$1:$C$1000,'ITC Offerings Mapping'!$B$1:$B$1000),"")</f>
        <v/>
      </c>
      <c r="Q132" s="21" t="str">
        <f t="array" ref="Q132">IF(Prototype_input!$C$6="Federal or Tribal Government",IF(O132&lt;&gt;"", INDEX('Scope Scoring'!$C$2:$BX$50, MATCH(O132, 'Scope Scoring'!$B$2:$B$50, 0), MATCH(B132, 'Scope Scoring'!$C$1:$BX$1, 0)),""),"")</f>
        <v/>
      </c>
      <c r="R132" s="21" t="str">
        <f t="shared" si="39"/>
        <v/>
      </c>
      <c r="S132" s="21" t="str">
        <f t="shared" si="40"/>
        <v/>
      </c>
      <c r="T132" s="21" t="str">
        <f t="shared" si="41"/>
        <v/>
      </c>
      <c r="U132" s="21" t="str">
        <f t="shared" ca="1" si="42"/>
        <v/>
      </c>
      <c r="W132" s="21" t="str">
        <f t="array" ref="W132">IF(Prototype_input!$C$6="Federal or Tribal Government",IF(O132&lt;&gt;"", INDEX('Summary - Level of Assistance -'!$C$2:$AV$7, MATCH(Prototype_input!$C$34, 'Summary - Level of Assistance -'!$B$2:$B$7, 0), MATCH(B132, 'Summary - Level of Assistance -'!$C$1:$AV$1, 0)),""),"")</f>
        <v/>
      </c>
      <c r="X132" s="21" t="str">
        <f t="shared" si="43"/>
        <v/>
      </c>
      <c r="Y132" s="21" t="str">
        <f t="shared" si="44"/>
        <v/>
      </c>
      <c r="AA132" s="21" t="str">
        <f t="array" ref="AA132">IF(Prototype_input!$C$6="Federal or Tribal Government",IF(O132&lt;&gt;"", INDEX('Summary - Objective - Tradeoff'!$C$2:$AV$4, MATCH(Prototype_input!$C$38, 'Summary - Objective - Tradeoff'!$B$2:$B$4, 0), MATCH(B132, 'Summary - Objective - Tradeoff'!$C$1:$AV$1, 0)),""),"")</f>
        <v/>
      </c>
      <c r="AB132" s="21" t="str">
        <f t="shared" si="45"/>
        <v/>
      </c>
      <c r="AC132" s="21" t="str">
        <f t="shared" si="46"/>
        <v/>
      </c>
      <c r="AE132" s="21" t="str">
        <f t="array" ref="AE132">IF(Prototype_input!$C$6="Federal or Tribal Government",IF(O132&lt;&gt;"", INDEX('Summary- PoP - Tradeoff'!$C$2:$AV$5, MATCH(Prototype_input!$C$46, 'Summary- PoP - Tradeoff'!$B$2:$B$5, 0), MATCH(B132, 'Summary- PoP - Tradeoff'!$C$1:$AV$1, 0)),""),"")</f>
        <v/>
      </c>
      <c r="AF132" s="21" t="str">
        <f t="shared" si="47"/>
        <v/>
      </c>
      <c r="AG132" s="21" t="str">
        <f t="shared" si="48"/>
        <v/>
      </c>
      <c r="AI132" s="21" t="str">
        <f t="array" ref="AI132">IF(Prototype_input!$C$6="Federal or Tribal Government",IF(O132&lt;&gt;"", INDEX('Summary - EDV - Tradeoff'!$C$2:$AV$4, MATCH(Prototype_input!$C$54, 'Summary - EDV - Tradeoff'!$B$2:$B$4, 0), MATCH(B132, 'Summary - EDV - Tradeoff'!$C$1:$AV$1, 0)),""),"")</f>
        <v/>
      </c>
      <c r="AJ132" s="21" t="str">
        <f t="shared" si="49"/>
        <v/>
      </c>
      <c r="AK132" s="21" t="str">
        <f t="shared" si="50"/>
        <v/>
      </c>
      <c r="AL132" s="21" t="str">
        <f t="shared" ca="1" si="51"/>
        <v/>
      </c>
    </row>
    <row r="133" spans="2:38" ht="12.75" x14ac:dyDescent="0.2">
      <c r="B133" s="21" t="str">
        <f ca="1">IFERROR(__xludf.DUMMYFUNCTION("IFNA(
  IF(
    Prototype_input!C137 = ""Federal or Tribal Government"",
    IF(
      AND(
        Prototype_input!E151 &lt;&gt; """",
        Prototype_input!D151 &lt;&gt; """",
        Prototype_input!D151 &lt;&gt; ""Please input"",
        Prototype_input!E151 &lt;&gt; ""Ple"&amp;"ase input""
      ),
      TRANSPOSE(
        FILTER(
          'ITC Offerings Mapping'!$D$1:$BY$1,
          (INDEX('ITC Offerings Mapping'!$D$2:$BY$1000, MATCH(Prototype_input!E150, 'ITC Offerings Mapping'!$C$2:$C$1000, 0), 0) = IF(A133 &gt;= 8, ""X"", ""X"&amp;""")) +
          (IF(A133 &lt; 8, INDEX('ITC Offerings Mapping'!$D$2:$BY$1000, MATCH(Prototype_input!E150,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3" s="21" t="str">
        <f ca="1">IFERROR(__xludf.DUMMYFUNCTION("IFNA(
  IF(
    Prototype_input!C137 = ""State or Local Government"",
    IF(
      AND(
        Prototype_input!E151 &lt;&gt; """",
        Prototype_input!D151 &lt;&gt; """",
        Prototype_input!D151 &lt;&gt; ""Please input"",
        Prototype_input!E151 &lt;&gt; ""Please"&amp;" input""
      ),
      TRANSPOSE(
        FILTER(
          'ITC Offerings Mapping'!$D$1:$BY$1,
          (
            IF(
              A133 &gt;= 8,
              INDEX('ITC Offerings Mapping'!$D$2:$BY$1000, MATCH(Prototype_input!E150, 'ITC Offerings Map"&amp;"ping'!$C$2:$C$1000, 0), 0) = ""X"",
              (INDEX('ITC Offerings Mapping'!$D$2:$BY$1000, MATCH(Prototype_input!E150, 'ITC Offerings Mapping'!$C$2:$C$1000, 0), 0) = ""X"") +
              (INDEX('ITC Offerings Mapping'!$D$2:$BY$1000, MATCH(Prototype"&amp;"_input!E150,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3" s="21" t="str">
        <f>IF(
  Prototype_input!$C$6 = "State or Local Government",
  IF(
    C133 &lt;&gt; "",
    IFERROR(
      INDEX(
        'Summary - Acquisition Need'!$C$2:$AD$4,
        MATCH(Prototype_input!$C$30, 'Summary - Acquisition Need'!$B$2:$B$4, 0),
        MATCH(C133, 'Summary - Acquisition Need'!$C$1:$AD$1, 0)
      ),
      ""
    ),
    ""
  ),
  IF(
    Prototype_input!$C$6 = "Federal or Tribal Government",
    IF(
      B133 &lt;&gt; "",
      IFERROR(
        INDEX(
          'Summary - Place of Performance'!$C$2:$AW$14,
          MATCH(Prototype_input!$C$30, 'Summary - Place of Performance'!$B$2:$B$14, 0),
          MATCH(B133, 'Summary - Place of Performance'!$C$1:$AW$1, 0)
        ),
        ""
      ),
      ""
    ),
    ""
  )
)</f>
        <v/>
      </c>
      <c r="E133" s="21" t="str">
        <f>IF(
  Prototype_input!$C$6 = "State or Local Government",
  IF(
    C133 &lt;&gt; "",
    IFERROR(
      INDEX(
        'Summary - Contract Type'!$C$2:$BX$6,
        MATCH(Prototype_input!$C$34, 'Summary - Contract Type'!$B$2:$B$6, 0),
        MATCH(C133, 'Summary - Contract Type'!$C$1:$BX$1, 0)
      ),
      ""
    ),
    ""
  ),
  IF(
    Prototype_input!$C$6 = "Federal or Tribal Government",
    IF(
      B133 &lt;&gt; "",
      IFERROR(
        INDEX(
          'Summary - Level of Assistance'!$C$2:$AW$7,
          MATCH(Prototype_input!$C$34, 'Summary - Level of Assistance'!$B$2:$B$7, 0),
          MATCH(B133, 'Summary - Level of Assistance'!$C$1:$AW$1, 0)
        ),
        ""
      ),
      ""
    ),
    ""
  )
)</f>
        <v/>
      </c>
      <c r="F133" s="21" t="str">
        <f>IF(
  Prototype_input!$C$6 = "State or Local Government",
  IF(
    C133 &lt;&gt; "",
    IFERROR(
      INDEX(
        'Summary - Socioeconomic'!$C$2:$BX$11,
        MATCH(Prototype_input!$C$38, 'Summary - Socioeconomic'!$B$2:$B$11, 0),
        MATCH(C133, 'Summary - Socioeconomic'!$C$1:$BX$1, 0)
      ),
      ""
    ),
    ""
  ),
  IF(
    Prototype_input!$C$6 = "Federal or Tribal Government",
    IF(
      B133 &lt;&gt; "",
      IFERROR(
        INDEX(
          'Summary - Objective'!$C$2:$AX$4,
          MATCH(Prototype_input!$C$38, 'Summary - Objective'!$B$2:$B$4, 0),
          MATCH(B133, 'Summary - Objective'!$C$1:$AX$1, 0)
        ),
        ""
      ),
      ""
    ),
    ""
  )
)</f>
        <v/>
      </c>
      <c r="G133" s="21" t="str">
        <f>IF(
  Prototype_input!$C$6 = "Federal or Tribal Government",
  IF(
    B133 &lt;&gt; "",
    IFERROR(
      INDEX(
        'Summary - Contract Type'!$C$2:$BX$6,
        MATCH(Prototype_input!$C$42, 'Summary - Contract Type'!$B$2:$B$6, 0),
        MATCH(B133, 'Summary - Contract Type'!$C$1:$BX$1, 0)
      ),
      ""
    ),
    ""
  ),
  ""
)</f>
        <v/>
      </c>
      <c r="H133" s="21" t="str">
        <f>IF(
  Prototype_input!$C$6 = "Federal or Tribal Government",
  IF(
    B133 &lt;&gt; "",
    IFERROR(
      INDEX(
        'Summary - Period of Performance'!$C$2:$AW$5,
        MATCH(Prototype_input!$C$46, 'Summary - Period of Performance'!$B$2:$B$5, 0),
        MATCH(B133, 'Summary - Period of Performance'!$C$1:$AW$1, 0)
      ),
      ""
    ),
    ""
  ),
  ""
)</f>
        <v/>
      </c>
      <c r="I133" s="21" t="str">
        <f>IF(
  Prototype_input!$C$6 = "Federal or Tribal Government",
  IF(
    B133 &lt;&gt; "",
    IFERROR(
      INDEX(
        'Summary - Socioeconomic'!$C$2:$BX$11,
        MATCH(Prototype_input!$C$50, 'Summary - Socioeconomic'!$B$2:$B$11, 0),
        MATCH(B133, 'Summary - Socioeconomic'!$C$1:$BX$1, 0)
      ),
      ""
    ),
    ""
  ),
  ""
)</f>
        <v/>
      </c>
      <c r="J133" s="21" t="str">
        <f>IF(
  Prototype_input!$C$6 = "Federal or Tribal Government",
  IF(
    B133 &lt;&gt; "",
    IFERROR(
      INDEX(
        'Summary - Estimated Dollar Valu'!$C$2:$AW$4,
        MATCH(Prototype_input!$C$54, 'Summary - Estimated Dollar Valu'!$B$2:$B$4, 0),
        MATCH(B133, 'Summary - Estimated Dollar Valu'!$C$1:$AW$1, 0)
      ),
      ""
    ),
    ""
  ),
  ""
)</f>
        <v/>
      </c>
      <c r="K133" s="21" t="str">
        <f>IF(AND(Prototype_input!$C$56&lt;&gt;"",J133&lt;&gt;""),Prototype_input!$C$58,"")</f>
        <v/>
      </c>
      <c r="L133" s="21" t="str">
        <f>IF(AND(Prototype_input!$C$60&lt;&gt;"",J133&lt;&gt;""),Prototype_input!$C$62,"")</f>
        <v/>
      </c>
      <c r="M133" s="21" t="str">
        <f>IF(AND(Prototype_input!$C$64&lt;&gt;"",J133&lt;&gt;""),Prototype_input!$C$66,"")</f>
        <v/>
      </c>
      <c r="N133" s="21" t="str">
        <f>IF(AND(Prototype_input!$C$68&lt;&gt;"",J133&lt;&gt;""),Prototype_input!$C$70,"")</f>
        <v/>
      </c>
      <c r="O133" s="21" t="str">
        <f>IF(N133&lt;&gt;"",_xlfn.XLOOKUP(Prototype_input!$E$22,'ITC Offerings Mapping'!$C$1:$C$1000,'ITC Offerings Mapping'!$B$1:$B$1000),"")</f>
        <v/>
      </c>
      <c r="Q133" s="21" t="str">
        <f t="array" ref="Q133">IF(Prototype_input!$C$6="Federal or Tribal Government",IF(O133&lt;&gt;"", INDEX('Scope Scoring'!$C$2:$BX$50, MATCH(O133, 'Scope Scoring'!$B$2:$B$50, 0), MATCH(B133, 'Scope Scoring'!$C$1:$BX$1, 0)),""),"")</f>
        <v/>
      </c>
      <c r="R133" s="21" t="str">
        <f t="shared" si="39"/>
        <v/>
      </c>
      <c r="S133" s="21" t="str">
        <f t="shared" si="40"/>
        <v/>
      </c>
      <c r="T133" s="21" t="str">
        <f t="shared" si="41"/>
        <v/>
      </c>
      <c r="U133" s="21" t="str">
        <f t="shared" ca="1" si="42"/>
        <v/>
      </c>
      <c r="W133" s="21" t="str">
        <f t="array" ref="W133">IF(Prototype_input!$C$6="Federal or Tribal Government",IF(O133&lt;&gt;"", INDEX('Summary - Level of Assistance -'!$C$2:$AV$7, MATCH(Prototype_input!$C$34, 'Summary - Level of Assistance -'!$B$2:$B$7, 0), MATCH(B133, 'Summary - Level of Assistance -'!$C$1:$AV$1, 0)),""),"")</f>
        <v/>
      </c>
      <c r="X133" s="21" t="str">
        <f t="shared" si="43"/>
        <v/>
      </c>
      <c r="Y133" s="21" t="str">
        <f t="shared" si="44"/>
        <v/>
      </c>
      <c r="AA133" s="21" t="str">
        <f t="array" ref="AA133">IF(Prototype_input!$C$6="Federal or Tribal Government",IF(O133&lt;&gt;"", INDEX('Summary - Objective - Tradeoff'!$C$2:$AV$4, MATCH(Prototype_input!$C$38, 'Summary - Objective - Tradeoff'!$B$2:$B$4, 0), MATCH(B133, 'Summary - Objective - Tradeoff'!$C$1:$AV$1, 0)),""),"")</f>
        <v/>
      </c>
      <c r="AB133" s="21" t="str">
        <f t="shared" si="45"/>
        <v/>
      </c>
      <c r="AC133" s="21" t="str">
        <f t="shared" si="46"/>
        <v/>
      </c>
      <c r="AE133" s="21" t="str">
        <f t="array" ref="AE133">IF(Prototype_input!$C$6="Federal or Tribal Government",IF(O133&lt;&gt;"", INDEX('Summary- PoP - Tradeoff'!$C$2:$AV$5, MATCH(Prototype_input!$C$46, 'Summary- PoP - Tradeoff'!$B$2:$B$5, 0), MATCH(B133, 'Summary- PoP - Tradeoff'!$C$1:$AV$1, 0)),""),"")</f>
        <v/>
      </c>
      <c r="AF133" s="21" t="str">
        <f t="shared" si="47"/>
        <v/>
      </c>
      <c r="AG133" s="21" t="str">
        <f t="shared" si="48"/>
        <v/>
      </c>
      <c r="AI133" s="21" t="str">
        <f t="array" ref="AI133">IF(Prototype_input!$C$6="Federal or Tribal Government",IF(O133&lt;&gt;"", INDEX('Summary - EDV - Tradeoff'!$C$2:$AV$4, MATCH(Prototype_input!$C$54, 'Summary - EDV - Tradeoff'!$B$2:$B$4, 0), MATCH(B133, 'Summary - EDV - Tradeoff'!$C$1:$AV$1, 0)),""),"")</f>
        <v/>
      </c>
      <c r="AJ133" s="21" t="str">
        <f t="shared" si="49"/>
        <v/>
      </c>
      <c r="AK133" s="21" t="str">
        <f t="shared" si="50"/>
        <v/>
      </c>
      <c r="AL133" s="21" t="str">
        <f t="shared" ca="1" si="51"/>
        <v/>
      </c>
    </row>
    <row r="134" spans="2:38" ht="12.75" x14ac:dyDescent="0.2">
      <c r="B134" s="21" t="str">
        <f ca="1">IFERROR(__xludf.DUMMYFUNCTION("IFNA(
  IF(
    Prototype_input!C138 = ""Federal or Tribal Government"",
    IF(
      AND(
        Prototype_input!E152 &lt;&gt; """",
        Prototype_input!D152 &lt;&gt; """",
        Prototype_input!D152 &lt;&gt; ""Please input"",
        Prototype_input!E152 &lt;&gt; ""Ple"&amp;"ase input""
      ),
      TRANSPOSE(
        FILTER(
          'ITC Offerings Mapping'!$D$1:$BY$1,
          (INDEX('ITC Offerings Mapping'!$D$2:$BY$1000, MATCH(Prototype_input!E151, 'ITC Offerings Mapping'!$C$2:$C$1000, 0), 0) = IF(A134 &gt;= 8, ""X"", ""X"&amp;""")) +
          (IF(A134 &lt; 8, INDEX('ITC Offerings Mapping'!$D$2:$BY$1000, MATCH(Prototype_input!E151,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4" s="21" t="str">
        <f ca="1">IFERROR(__xludf.DUMMYFUNCTION("IFNA(
  IF(
    Prototype_input!C138 = ""State or Local Government"",
    IF(
      AND(
        Prototype_input!E152 &lt;&gt; """",
        Prototype_input!D152 &lt;&gt; """",
        Prototype_input!D152 &lt;&gt; ""Please input"",
        Prototype_input!E152 &lt;&gt; ""Please"&amp;" input""
      ),
      TRANSPOSE(
        FILTER(
          'ITC Offerings Mapping'!$D$1:$BY$1,
          (
            IF(
              A134 &gt;= 8,
              INDEX('ITC Offerings Mapping'!$D$2:$BY$1000, MATCH(Prototype_input!E151, 'ITC Offerings Map"&amp;"ping'!$C$2:$C$1000, 0), 0) = ""X"",
              (INDEX('ITC Offerings Mapping'!$D$2:$BY$1000, MATCH(Prototype_input!E151, 'ITC Offerings Mapping'!$C$2:$C$1000, 0), 0) = ""X"") +
              (INDEX('ITC Offerings Mapping'!$D$2:$BY$1000, MATCH(Prototype"&amp;"_input!E151,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4" s="21" t="str">
        <f>IF(
  Prototype_input!$C$6 = "State or Local Government",
  IF(
    C134 &lt;&gt; "",
    IFERROR(
      INDEX(
        'Summary - Acquisition Need'!$C$2:$AD$4,
        MATCH(Prototype_input!$C$30, 'Summary - Acquisition Need'!$B$2:$B$4, 0),
        MATCH(C134, 'Summary - Acquisition Need'!$C$1:$AD$1, 0)
      ),
      ""
    ),
    ""
  ),
  IF(
    Prototype_input!$C$6 = "Federal or Tribal Government",
    IF(
      B134 &lt;&gt; "",
      IFERROR(
        INDEX(
          'Summary - Place of Performance'!$C$2:$AW$14,
          MATCH(Prototype_input!$C$30, 'Summary - Place of Performance'!$B$2:$B$14, 0),
          MATCH(B134, 'Summary - Place of Performance'!$C$1:$AW$1, 0)
        ),
        ""
      ),
      ""
    ),
    ""
  )
)</f>
        <v/>
      </c>
      <c r="E134" s="21" t="str">
        <f>IF(
  Prototype_input!$C$6 = "State or Local Government",
  IF(
    C134 &lt;&gt; "",
    IFERROR(
      INDEX(
        'Summary - Contract Type'!$C$2:$BX$6,
        MATCH(Prototype_input!$C$34, 'Summary - Contract Type'!$B$2:$B$6, 0),
        MATCH(C134, 'Summary - Contract Type'!$C$1:$BX$1, 0)
      ),
      ""
    ),
    ""
  ),
  IF(
    Prototype_input!$C$6 = "Federal or Tribal Government",
    IF(
      B134 &lt;&gt; "",
      IFERROR(
        INDEX(
          'Summary - Level of Assistance'!$C$2:$AW$7,
          MATCH(Prototype_input!$C$34, 'Summary - Level of Assistance'!$B$2:$B$7, 0),
          MATCH(B134, 'Summary - Level of Assistance'!$C$1:$AW$1, 0)
        ),
        ""
      ),
      ""
    ),
    ""
  )
)</f>
        <v/>
      </c>
      <c r="F134" s="21" t="str">
        <f>IF(
  Prototype_input!$C$6 = "State or Local Government",
  IF(
    C134 &lt;&gt; "",
    IFERROR(
      INDEX(
        'Summary - Socioeconomic'!$C$2:$BX$11,
        MATCH(Prototype_input!$C$38, 'Summary - Socioeconomic'!$B$2:$B$11, 0),
        MATCH(C134, 'Summary - Socioeconomic'!$C$1:$BX$1, 0)
      ),
      ""
    ),
    ""
  ),
  IF(
    Prototype_input!$C$6 = "Federal or Tribal Government",
    IF(
      B134 &lt;&gt; "",
      IFERROR(
        INDEX(
          'Summary - Objective'!$C$2:$AX$4,
          MATCH(Prototype_input!$C$38, 'Summary - Objective'!$B$2:$B$4, 0),
          MATCH(B134, 'Summary - Objective'!$C$1:$AX$1, 0)
        ),
        ""
      ),
      ""
    ),
    ""
  )
)</f>
        <v/>
      </c>
      <c r="G134" s="21" t="str">
        <f>IF(
  Prototype_input!$C$6 = "Federal or Tribal Government",
  IF(
    B134 &lt;&gt; "",
    IFERROR(
      INDEX(
        'Summary - Contract Type'!$C$2:$BX$6,
        MATCH(Prototype_input!$C$42, 'Summary - Contract Type'!$B$2:$B$6, 0),
        MATCH(B134, 'Summary - Contract Type'!$C$1:$BX$1, 0)
      ),
      ""
    ),
    ""
  ),
  ""
)</f>
        <v/>
      </c>
      <c r="H134" s="21" t="str">
        <f>IF(
  Prototype_input!$C$6 = "Federal or Tribal Government",
  IF(
    B134 &lt;&gt; "",
    IFERROR(
      INDEX(
        'Summary - Period of Performance'!$C$2:$AW$5,
        MATCH(Prototype_input!$C$46, 'Summary - Period of Performance'!$B$2:$B$5, 0),
        MATCH(B134, 'Summary - Period of Performance'!$C$1:$AW$1, 0)
      ),
      ""
    ),
    ""
  ),
  ""
)</f>
        <v/>
      </c>
      <c r="I134" s="21" t="str">
        <f>IF(
  Prototype_input!$C$6 = "Federal or Tribal Government",
  IF(
    B134 &lt;&gt; "",
    IFERROR(
      INDEX(
        'Summary - Socioeconomic'!$C$2:$BX$11,
        MATCH(Prototype_input!$C$50, 'Summary - Socioeconomic'!$B$2:$B$11, 0),
        MATCH(B134, 'Summary - Socioeconomic'!$C$1:$BX$1, 0)
      ),
      ""
    ),
    ""
  ),
  ""
)</f>
        <v/>
      </c>
      <c r="J134" s="21" t="str">
        <f>IF(
  Prototype_input!$C$6 = "Federal or Tribal Government",
  IF(
    B134 &lt;&gt; "",
    IFERROR(
      INDEX(
        'Summary - Estimated Dollar Valu'!$C$2:$AW$4,
        MATCH(Prototype_input!$C$54, 'Summary - Estimated Dollar Valu'!$B$2:$B$4, 0),
        MATCH(B134, 'Summary - Estimated Dollar Valu'!$C$1:$AW$1, 0)
      ),
      ""
    ),
    ""
  ),
  ""
)</f>
        <v/>
      </c>
      <c r="K134" s="21" t="str">
        <f>IF(AND(Prototype_input!$C$56&lt;&gt;"",J134&lt;&gt;""),Prototype_input!$C$58,"")</f>
        <v/>
      </c>
      <c r="L134" s="21" t="str">
        <f>IF(AND(Prototype_input!$C$60&lt;&gt;"",J134&lt;&gt;""),Prototype_input!$C$62,"")</f>
        <v/>
      </c>
      <c r="M134" s="21" t="str">
        <f>IF(AND(Prototype_input!$C$64&lt;&gt;"",J134&lt;&gt;""),Prototype_input!$C$66,"")</f>
        <v/>
      </c>
      <c r="N134" s="21" t="str">
        <f>IF(AND(Prototype_input!$C$68&lt;&gt;"",J134&lt;&gt;""),Prototype_input!$C$70,"")</f>
        <v/>
      </c>
      <c r="O134" s="21" t="str">
        <f>IF(N134&lt;&gt;"",_xlfn.XLOOKUP(Prototype_input!$E$22,'ITC Offerings Mapping'!$C$1:$C$1000,'ITC Offerings Mapping'!$B$1:$B$1000),"")</f>
        <v/>
      </c>
      <c r="Q134" s="21" t="str">
        <f t="array" ref="Q134">IF(Prototype_input!$C$6="Federal or Tribal Government",IF(O134&lt;&gt;"", INDEX('Scope Scoring'!$C$2:$BX$50, MATCH(O134, 'Scope Scoring'!$B$2:$B$50, 0), MATCH(B134, 'Scope Scoring'!$C$1:$BX$1, 0)),""),"")</f>
        <v/>
      </c>
      <c r="R134" s="21" t="str">
        <f t="shared" si="39"/>
        <v/>
      </c>
      <c r="S134" s="21" t="str">
        <f t="shared" si="40"/>
        <v/>
      </c>
      <c r="T134" s="21" t="str">
        <f t="shared" si="41"/>
        <v/>
      </c>
      <c r="U134" s="21" t="str">
        <f t="shared" ca="1" si="42"/>
        <v/>
      </c>
      <c r="W134" s="21" t="str">
        <f t="array" ref="W134">IF(Prototype_input!$C$6="Federal or Tribal Government",IF(O134&lt;&gt;"", INDEX('Summary - Level of Assistance -'!$C$2:$AV$7, MATCH(Prototype_input!$C$34, 'Summary - Level of Assistance -'!$B$2:$B$7, 0), MATCH(B134, 'Summary - Level of Assistance -'!$C$1:$AV$1, 0)),""),"")</f>
        <v/>
      </c>
      <c r="X134" s="21" t="str">
        <f t="shared" si="43"/>
        <v/>
      </c>
      <c r="Y134" s="21" t="str">
        <f t="shared" si="44"/>
        <v/>
      </c>
      <c r="AA134" s="21" t="str">
        <f t="array" ref="AA134">IF(Prototype_input!$C$6="Federal or Tribal Government",IF(O134&lt;&gt;"", INDEX('Summary - Objective - Tradeoff'!$C$2:$AV$4, MATCH(Prototype_input!$C$38, 'Summary - Objective - Tradeoff'!$B$2:$B$4, 0), MATCH(B134, 'Summary - Objective - Tradeoff'!$C$1:$AV$1, 0)),""),"")</f>
        <v/>
      </c>
      <c r="AB134" s="21" t="str">
        <f t="shared" si="45"/>
        <v/>
      </c>
      <c r="AC134" s="21" t="str">
        <f t="shared" si="46"/>
        <v/>
      </c>
      <c r="AE134" s="21" t="str">
        <f t="array" ref="AE134">IF(Prototype_input!$C$6="Federal or Tribal Government",IF(O134&lt;&gt;"", INDEX('Summary- PoP - Tradeoff'!$C$2:$AV$5, MATCH(Prototype_input!$C$46, 'Summary- PoP - Tradeoff'!$B$2:$B$5, 0), MATCH(B134, 'Summary- PoP - Tradeoff'!$C$1:$AV$1, 0)),""),"")</f>
        <v/>
      </c>
      <c r="AF134" s="21" t="str">
        <f t="shared" si="47"/>
        <v/>
      </c>
      <c r="AG134" s="21" t="str">
        <f t="shared" si="48"/>
        <v/>
      </c>
      <c r="AI134" s="21" t="str">
        <f t="array" ref="AI134">IF(Prototype_input!$C$6="Federal or Tribal Government",IF(O134&lt;&gt;"", INDEX('Summary - EDV - Tradeoff'!$C$2:$AV$4, MATCH(Prototype_input!$C$54, 'Summary - EDV - Tradeoff'!$B$2:$B$4, 0), MATCH(B134, 'Summary - EDV - Tradeoff'!$C$1:$AV$1, 0)),""),"")</f>
        <v/>
      </c>
      <c r="AJ134" s="21" t="str">
        <f t="shared" si="49"/>
        <v/>
      </c>
      <c r="AK134" s="21" t="str">
        <f t="shared" si="50"/>
        <v/>
      </c>
      <c r="AL134" s="21" t="str">
        <f t="shared" ca="1" si="51"/>
        <v/>
      </c>
    </row>
    <row r="135" spans="2:38" ht="12.75" x14ac:dyDescent="0.2">
      <c r="B135" s="21" t="str">
        <f ca="1">IFERROR(__xludf.DUMMYFUNCTION("IFNA(
  IF(
    Prototype_input!C139 = ""Federal or Tribal Government"",
    IF(
      AND(
        Prototype_input!E153 &lt;&gt; """",
        Prototype_input!D153 &lt;&gt; """",
        Prototype_input!D153 &lt;&gt; ""Please input"",
        Prototype_input!E153 &lt;&gt; ""Ple"&amp;"ase input""
      ),
      TRANSPOSE(
        FILTER(
          'ITC Offerings Mapping'!$D$1:$BY$1,
          (INDEX('ITC Offerings Mapping'!$D$2:$BY$1000, MATCH(Prototype_input!E152, 'ITC Offerings Mapping'!$C$2:$C$1000, 0), 0) = IF(A135 &gt;= 8, ""X"", ""X"&amp;""")) +
          (IF(A135 &lt; 8, INDEX('ITC Offerings Mapping'!$D$2:$BY$1000, MATCH(Prototype_input!E152,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5" s="21" t="str">
        <f ca="1">IFERROR(__xludf.DUMMYFUNCTION("IFNA(
  IF(
    Prototype_input!C139 = ""State or Local Government"",
    IF(
      AND(
        Prototype_input!E153 &lt;&gt; """",
        Prototype_input!D153 &lt;&gt; """",
        Prototype_input!D153 &lt;&gt; ""Please input"",
        Prototype_input!E153 &lt;&gt; ""Please"&amp;" input""
      ),
      TRANSPOSE(
        FILTER(
          'ITC Offerings Mapping'!$D$1:$BY$1,
          (
            IF(
              A135 &gt;= 8,
              INDEX('ITC Offerings Mapping'!$D$2:$BY$1000, MATCH(Prototype_input!E152, 'ITC Offerings Map"&amp;"ping'!$C$2:$C$1000, 0), 0) = ""X"",
              (INDEX('ITC Offerings Mapping'!$D$2:$BY$1000, MATCH(Prototype_input!E152, 'ITC Offerings Mapping'!$C$2:$C$1000, 0), 0) = ""X"") +
              (INDEX('ITC Offerings Mapping'!$D$2:$BY$1000, MATCH(Prototype"&amp;"_input!E152,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5" s="21" t="str">
        <f>IF(
  Prototype_input!$C$6 = "State or Local Government",
  IF(
    C135 &lt;&gt; "",
    IFERROR(
      INDEX(
        'Summary - Acquisition Need'!$C$2:$AD$4,
        MATCH(Prototype_input!$C$30, 'Summary - Acquisition Need'!$B$2:$B$4, 0),
        MATCH(C135, 'Summary - Acquisition Need'!$C$1:$AD$1, 0)
      ),
      ""
    ),
    ""
  ),
  IF(
    Prototype_input!$C$6 = "Federal or Tribal Government",
    IF(
      B135 &lt;&gt; "",
      IFERROR(
        INDEX(
          'Summary - Place of Performance'!$C$2:$AW$14,
          MATCH(Prototype_input!$C$30, 'Summary - Place of Performance'!$B$2:$B$14, 0),
          MATCH(B135, 'Summary - Place of Performance'!$C$1:$AW$1, 0)
        ),
        ""
      ),
      ""
    ),
    ""
  )
)</f>
        <v/>
      </c>
      <c r="E135" s="21" t="str">
        <f>IF(
  Prototype_input!$C$6 = "State or Local Government",
  IF(
    C135 &lt;&gt; "",
    IFERROR(
      INDEX(
        'Summary - Contract Type'!$C$2:$BX$6,
        MATCH(Prototype_input!$C$34, 'Summary - Contract Type'!$B$2:$B$6, 0),
        MATCH(C135, 'Summary - Contract Type'!$C$1:$BX$1, 0)
      ),
      ""
    ),
    ""
  ),
  IF(
    Prototype_input!$C$6 = "Federal or Tribal Government",
    IF(
      B135 &lt;&gt; "",
      IFERROR(
        INDEX(
          'Summary - Level of Assistance'!$C$2:$AW$7,
          MATCH(Prototype_input!$C$34, 'Summary - Level of Assistance'!$B$2:$B$7, 0),
          MATCH(B135, 'Summary - Level of Assistance'!$C$1:$AW$1, 0)
        ),
        ""
      ),
      ""
    ),
    ""
  )
)</f>
        <v/>
      </c>
      <c r="F135" s="21" t="str">
        <f>IF(
  Prototype_input!$C$6 = "State or Local Government",
  IF(
    C135 &lt;&gt; "",
    IFERROR(
      INDEX(
        'Summary - Socioeconomic'!$C$2:$BX$11,
        MATCH(Prototype_input!$C$38, 'Summary - Socioeconomic'!$B$2:$B$11, 0),
        MATCH(C135, 'Summary - Socioeconomic'!$C$1:$BX$1, 0)
      ),
      ""
    ),
    ""
  ),
  IF(
    Prototype_input!$C$6 = "Federal or Tribal Government",
    IF(
      B135 &lt;&gt; "",
      IFERROR(
        INDEX(
          'Summary - Objective'!$C$2:$AX$4,
          MATCH(Prototype_input!$C$38, 'Summary - Objective'!$B$2:$B$4, 0),
          MATCH(B135, 'Summary - Objective'!$C$1:$AX$1, 0)
        ),
        ""
      ),
      ""
    ),
    ""
  )
)</f>
        <v/>
      </c>
      <c r="G135" s="21" t="str">
        <f>IF(
  Prototype_input!$C$6 = "Federal or Tribal Government",
  IF(
    B135 &lt;&gt; "",
    IFERROR(
      INDEX(
        'Summary - Contract Type'!$C$2:$BX$6,
        MATCH(Prototype_input!$C$42, 'Summary - Contract Type'!$B$2:$B$6, 0),
        MATCH(B135, 'Summary - Contract Type'!$C$1:$BX$1, 0)
      ),
      ""
    ),
    ""
  ),
  ""
)</f>
        <v/>
      </c>
      <c r="H135" s="21" t="str">
        <f>IF(
  Prototype_input!$C$6 = "Federal or Tribal Government",
  IF(
    B135 &lt;&gt; "",
    IFERROR(
      INDEX(
        'Summary - Period of Performance'!$C$2:$AW$5,
        MATCH(Prototype_input!$C$46, 'Summary - Period of Performance'!$B$2:$B$5, 0),
        MATCH(B135, 'Summary - Period of Performance'!$C$1:$AW$1, 0)
      ),
      ""
    ),
    ""
  ),
  ""
)</f>
        <v/>
      </c>
      <c r="I135" s="21" t="str">
        <f>IF(
  Prototype_input!$C$6 = "Federal or Tribal Government",
  IF(
    B135 &lt;&gt; "",
    IFERROR(
      INDEX(
        'Summary - Socioeconomic'!$C$2:$BX$11,
        MATCH(Prototype_input!$C$50, 'Summary - Socioeconomic'!$B$2:$B$11, 0),
        MATCH(B135, 'Summary - Socioeconomic'!$C$1:$BX$1, 0)
      ),
      ""
    ),
    ""
  ),
  ""
)</f>
        <v/>
      </c>
      <c r="J135" s="21" t="str">
        <f>IF(
  Prototype_input!$C$6 = "Federal or Tribal Government",
  IF(
    B135 &lt;&gt; "",
    IFERROR(
      INDEX(
        'Summary - Estimated Dollar Valu'!$C$2:$AW$4,
        MATCH(Prototype_input!$C$54, 'Summary - Estimated Dollar Valu'!$B$2:$B$4, 0),
        MATCH(B135, 'Summary - Estimated Dollar Valu'!$C$1:$AW$1, 0)
      ),
      ""
    ),
    ""
  ),
  ""
)</f>
        <v/>
      </c>
      <c r="K135" s="21" t="str">
        <f>IF(AND(Prototype_input!$C$56&lt;&gt;"",J135&lt;&gt;""),Prototype_input!$C$58,"")</f>
        <v/>
      </c>
      <c r="L135" s="21" t="str">
        <f>IF(AND(Prototype_input!$C$60&lt;&gt;"",J135&lt;&gt;""),Prototype_input!$C$62,"")</f>
        <v/>
      </c>
      <c r="M135" s="21" t="str">
        <f>IF(AND(Prototype_input!$C$64&lt;&gt;"",J135&lt;&gt;""),Prototype_input!$C$66,"")</f>
        <v/>
      </c>
      <c r="N135" s="21" t="str">
        <f>IF(AND(Prototype_input!$C$68&lt;&gt;"",J135&lt;&gt;""),Prototype_input!$C$70,"")</f>
        <v/>
      </c>
      <c r="O135" s="21" t="str">
        <f>IF(N135&lt;&gt;"",_xlfn.XLOOKUP(Prototype_input!$E$22,'ITC Offerings Mapping'!$C$1:$C$1000,'ITC Offerings Mapping'!$B$1:$B$1000),"")</f>
        <v/>
      </c>
      <c r="Q135" s="21" t="str">
        <f t="array" ref="Q135">IF(Prototype_input!$C$6="Federal or Tribal Government",IF(O135&lt;&gt;"", INDEX('Scope Scoring'!$C$2:$BX$50, MATCH(O135, 'Scope Scoring'!$B$2:$B$50, 0), MATCH(B135, 'Scope Scoring'!$C$1:$BX$1, 0)),""),"")</f>
        <v/>
      </c>
      <c r="R135" s="21" t="str">
        <f t="shared" si="39"/>
        <v/>
      </c>
      <c r="S135" s="21" t="str">
        <f t="shared" si="40"/>
        <v/>
      </c>
      <c r="T135" s="21" t="str">
        <f t="shared" si="41"/>
        <v/>
      </c>
      <c r="U135" s="21" t="str">
        <f t="shared" ca="1" si="42"/>
        <v/>
      </c>
      <c r="W135" s="21" t="str">
        <f t="array" ref="W135">IF(Prototype_input!$C$6="Federal or Tribal Government",IF(O135&lt;&gt;"", INDEX('Summary - Level of Assistance -'!$C$2:$AV$7, MATCH(Prototype_input!$C$34, 'Summary - Level of Assistance -'!$B$2:$B$7, 0), MATCH(B135, 'Summary - Level of Assistance -'!$C$1:$AV$1, 0)),""),"")</f>
        <v/>
      </c>
      <c r="X135" s="21" t="str">
        <f t="shared" si="43"/>
        <v/>
      </c>
      <c r="Y135" s="21" t="str">
        <f t="shared" si="44"/>
        <v/>
      </c>
      <c r="AA135" s="21" t="str">
        <f t="array" ref="AA135">IF(Prototype_input!$C$6="Federal or Tribal Government",IF(O135&lt;&gt;"", INDEX('Summary - Objective - Tradeoff'!$C$2:$AV$4, MATCH(Prototype_input!$C$38, 'Summary - Objective - Tradeoff'!$B$2:$B$4, 0), MATCH(B135, 'Summary - Objective - Tradeoff'!$C$1:$AV$1, 0)),""),"")</f>
        <v/>
      </c>
      <c r="AB135" s="21" t="str">
        <f t="shared" si="45"/>
        <v/>
      </c>
      <c r="AC135" s="21" t="str">
        <f t="shared" si="46"/>
        <v/>
      </c>
      <c r="AE135" s="21" t="str">
        <f t="array" ref="AE135">IF(Prototype_input!$C$6="Federal or Tribal Government",IF(O135&lt;&gt;"", INDEX('Summary- PoP - Tradeoff'!$C$2:$AV$5, MATCH(Prototype_input!$C$46, 'Summary- PoP - Tradeoff'!$B$2:$B$5, 0), MATCH(B135, 'Summary- PoP - Tradeoff'!$C$1:$AV$1, 0)),""),"")</f>
        <v/>
      </c>
      <c r="AF135" s="21" t="str">
        <f t="shared" si="47"/>
        <v/>
      </c>
      <c r="AG135" s="21" t="str">
        <f t="shared" si="48"/>
        <v/>
      </c>
      <c r="AI135" s="21" t="str">
        <f t="array" ref="AI135">IF(Prototype_input!$C$6="Federal or Tribal Government",IF(O135&lt;&gt;"", INDEX('Summary - EDV - Tradeoff'!$C$2:$AV$4, MATCH(Prototype_input!$C$54, 'Summary - EDV - Tradeoff'!$B$2:$B$4, 0), MATCH(B135, 'Summary - EDV - Tradeoff'!$C$1:$AV$1, 0)),""),"")</f>
        <v/>
      </c>
      <c r="AJ135" s="21" t="str">
        <f t="shared" si="49"/>
        <v/>
      </c>
      <c r="AK135" s="21" t="str">
        <f t="shared" si="50"/>
        <v/>
      </c>
      <c r="AL135" s="21" t="str">
        <f t="shared" ca="1" si="51"/>
        <v/>
      </c>
    </row>
    <row r="136" spans="2:38" ht="12.75" x14ac:dyDescent="0.2">
      <c r="B136" s="21" t="str">
        <f ca="1">IFERROR(__xludf.DUMMYFUNCTION("IFNA(
  IF(
    Prototype_input!C140 = ""Federal or Tribal Government"",
    IF(
      AND(
        Prototype_input!E154 &lt;&gt; """",
        Prototype_input!D154 &lt;&gt; """",
        Prototype_input!D154 &lt;&gt; ""Please input"",
        Prototype_input!E154 &lt;&gt; ""Ple"&amp;"ase input""
      ),
      TRANSPOSE(
        FILTER(
          'ITC Offerings Mapping'!$D$1:$BY$1,
          (INDEX('ITC Offerings Mapping'!$D$2:$BY$1000, MATCH(Prototype_input!E153, 'ITC Offerings Mapping'!$C$2:$C$1000, 0), 0) = IF(A136 &gt;= 8, ""X"", ""X"&amp;""")) +
          (IF(A136 &lt; 8, INDEX('ITC Offerings Mapping'!$D$2:$BY$1000, MATCH(Prototype_input!E153,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6" s="21" t="str">
        <f ca="1">IFERROR(__xludf.DUMMYFUNCTION("IFNA(
  IF(
    Prototype_input!C140 = ""State or Local Government"",
    IF(
      AND(
        Prototype_input!E154 &lt;&gt; """",
        Prototype_input!D154 &lt;&gt; """",
        Prototype_input!D154 &lt;&gt; ""Please input"",
        Prototype_input!E154 &lt;&gt; ""Please"&amp;" input""
      ),
      TRANSPOSE(
        FILTER(
          'ITC Offerings Mapping'!$D$1:$BY$1,
          (
            IF(
              A136 &gt;= 8,
              INDEX('ITC Offerings Mapping'!$D$2:$BY$1000, MATCH(Prototype_input!E153, 'ITC Offerings Map"&amp;"ping'!$C$2:$C$1000, 0), 0) = ""X"",
              (INDEX('ITC Offerings Mapping'!$D$2:$BY$1000, MATCH(Prototype_input!E153, 'ITC Offerings Mapping'!$C$2:$C$1000, 0), 0) = ""X"") +
              (INDEX('ITC Offerings Mapping'!$D$2:$BY$1000, MATCH(Prototype"&amp;"_input!E153,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6" s="21" t="str">
        <f>IF(
  Prototype_input!$C$6 = "State or Local Government",
  IF(
    C136 &lt;&gt; "",
    IFERROR(
      INDEX(
        'Summary - Acquisition Need'!$C$2:$AD$4,
        MATCH(Prototype_input!$C$30, 'Summary - Acquisition Need'!$B$2:$B$4, 0),
        MATCH(C136, 'Summary - Acquisition Need'!$C$1:$AD$1, 0)
      ),
      ""
    ),
    ""
  ),
  IF(
    Prototype_input!$C$6 = "Federal or Tribal Government",
    IF(
      B136 &lt;&gt; "",
      IFERROR(
        INDEX(
          'Summary - Place of Performance'!$C$2:$AW$14,
          MATCH(Prototype_input!$C$30, 'Summary - Place of Performance'!$B$2:$B$14, 0),
          MATCH(B136, 'Summary - Place of Performance'!$C$1:$AW$1, 0)
        ),
        ""
      ),
      ""
    ),
    ""
  )
)</f>
        <v/>
      </c>
      <c r="E136" s="21" t="str">
        <f>IF(
  Prototype_input!$C$6 = "State or Local Government",
  IF(
    C136 &lt;&gt; "",
    IFERROR(
      INDEX(
        'Summary - Contract Type'!$C$2:$BX$6,
        MATCH(Prototype_input!$C$34, 'Summary - Contract Type'!$B$2:$B$6, 0),
        MATCH(C136, 'Summary - Contract Type'!$C$1:$BX$1, 0)
      ),
      ""
    ),
    ""
  ),
  IF(
    Prototype_input!$C$6 = "Federal or Tribal Government",
    IF(
      B136 &lt;&gt; "",
      IFERROR(
        INDEX(
          'Summary - Level of Assistance'!$C$2:$AW$7,
          MATCH(Prototype_input!$C$34, 'Summary - Level of Assistance'!$B$2:$B$7, 0),
          MATCH(B136, 'Summary - Level of Assistance'!$C$1:$AW$1, 0)
        ),
        ""
      ),
      ""
    ),
    ""
  )
)</f>
        <v/>
      </c>
      <c r="F136" s="21" t="str">
        <f>IF(
  Prototype_input!$C$6 = "State or Local Government",
  IF(
    C136 &lt;&gt; "",
    IFERROR(
      INDEX(
        'Summary - Socioeconomic'!$C$2:$BX$11,
        MATCH(Prototype_input!$C$38, 'Summary - Socioeconomic'!$B$2:$B$11, 0),
        MATCH(C136, 'Summary - Socioeconomic'!$C$1:$BX$1, 0)
      ),
      ""
    ),
    ""
  ),
  IF(
    Prototype_input!$C$6 = "Federal or Tribal Government",
    IF(
      B136 &lt;&gt; "",
      IFERROR(
        INDEX(
          'Summary - Objective'!$C$2:$AX$4,
          MATCH(Prototype_input!$C$38, 'Summary - Objective'!$B$2:$B$4, 0),
          MATCH(B136, 'Summary - Objective'!$C$1:$AX$1, 0)
        ),
        ""
      ),
      ""
    ),
    ""
  )
)</f>
        <v/>
      </c>
      <c r="G136" s="21" t="str">
        <f>IF(
  Prototype_input!$C$6 = "Federal or Tribal Government",
  IF(
    B136 &lt;&gt; "",
    IFERROR(
      INDEX(
        'Summary - Contract Type'!$C$2:$BX$6,
        MATCH(Prototype_input!$C$42, 'Summary - Contract Type'!$B$2:$B$6, 0),
        MATCH(B136, 'Summary - Contract Type'!$C$1:$BX$1, 0)
      ),
      ""
    ),
    ""
  ),
  ""
)</f>
        <v/>
      </c>
      <c r="H136" s="21" t="str">
        <f>IF(
  Prototype_input!$C$6 = "Federal or Tribal Government",
  IF(
    B136 &lt;&gt; "",
    IFERROR(
      INDEX(
        'Summary - Period of Performance'!$C$2:$AW$5,
        MATCH(Prototype_input!$C$46, 'Summary - Period of Performance'!$B$2:$B$5, 0),
        MATCH(B136, 'Summary - Period of Performance'!$C$1:$AW$1, 0)
      ),
      ""
    ),
    ""
  ),
  ""
)</f>
        <v/>
      </c>
      <c r="I136" s="21" t="str">
        <f>IF(
  Prototype_input!$C$6 = "Federal or Tribal Government",
  IF(
    B136 &lt;&gt; "",
    IFERROR(
      INDEX(
        'Summary - Socioeconomic'!$C$2:$BX$11,
        MATCH(Prototype_input!$C$50, 'Summary - Socioeconomic'!$B$2:$B$11, 0),
        MATCH(B136, 'Summary - Socioeconomic'!$C$1:$BX$1, 0)
      ),
      ""
    ),
    ""
  ),
  ""
)</f>
        <v/>
      </c>
      <c r="J136" s="21" t="str">
        <f>IF(
  Prototype_input!$C$6 = "Federal or Tribal Government",
  IF(
    B136 &lt;&gt; "",
    IFERROR(
      INDEX(
        'Summary - Estimated Dollar Valu'!$C$2:$AW$4,
        MATCH(Prototype_input!$C$54, 'Summary - Estimated Dollar Valu'!$B$2:$B$4, 0),
        MATCH(B136, 'Summary - Estimated Dollar Valu'!$C$1:$AW$1, 0)
      ),
      ""
    ),
    ""
  ),
  ""
)</f>
        <v/>
      </c>
      <c r="K136" s="21" t="str">
        <f>IF(AND(Prototype_input!$C$56&lt;&gt;"",J136&lt;&gt;""),Prototype_input!$C$58,"")</f>
        <v/>
      </c>
      <c r="L136" s="21" t="str">
        <f>IF(AND(Prototype_input!$C$60&lt;&gt;"",J136&lt;&gt;""),Prototype_input!$C$62,"")</f>
        <v/>
      </c>
      <c r="M136" s="21" t="str">
        <f>IF(AND(Prototype_input!$C$64&lt;&gt;"",J136&lt;&gt;""),Prototype_input!$C$66,"")</f>
        <v/>
      </c>
      <c r="N136" s="21" t="str">
        <f>IF(AND(Prototype_input!$C$68&lt;&gt;"",J136&lt;&gt;""),Prototype_input!$C$70,"")</f>
        <v/>
      </c>
      <c r="O136" s="21" t="str">
        <f>IF(N136&lt;&gt;"",_xlfn.XLOOKUP(Prototype_input!$E$22,'ITC Offerings Mapping'!$C$1:$C$1000,'ITC Offerings Mapping'!$B$1:$B$1000),"")</f>
        <v/>
      </c>
      <c r="Q136" s="21" t="str">
        <f t="array" ref="Q136">IF(Prototype_input!$C$6="Federal or Tribal Government",IF(O136&lt;&gt;"", INDEX('Scope Scoring'!$C$2:$BX$50, MATCH(O136, 'Scope Scoring'!$B$2:$B$50, 0), MATCH(B136, 'Scope Scoring'!$C$1:$BX$1, 0)),""),"")</f>
        <v/>
      </c>
      <c r="R136" s="21" t="str">
        <f t="shared" si="39"/>
        <v/>
      </c>
      <c r="S136" s="21" t="str">
        <f t="shared" si="40"/>
        <v/>
      </c>
      <c r="T136" s="21" t="str">
        <f t="shared" si="41"/>
        <v/>
      </c>
      <c r="U136" s="21" t="str">
        <f t="shared" ca="1" si="42"/>
        <v/>
      </c>
      <c r="W136" s="21" t="str">
        <f t="array" ref="W136">IF(Prototype_input!$C$6="Federal or Tribal Government",IF(O136&lt;&gt;"", INDEX('Summary - Level of Assistance -'!$C$2:$AV$7, MATCH(Prototype_input!$C$34, 'Summary - Level of Assistance -'!$B$2:$B$7, 0), MATCH(B136, 'Summary - Level of Assistance -'!$C$1:$AV$1, 0)),""),"")</f>
        <v/>
      </c>
      <c r="X136" s="21" t="str">
        <f t="shared" si="43"/>
        <v/>
      </c>
      <c r="Y136" s="21" t="str">
        <f t="shared" si="44"/>
        <v/>
      </c>
      <c r="AA136" s="21" t="str">
        <f t="array" ref="AA136">IF(Prototype_input!$C$6="Federal or Tribal Government",IF(O136&lt;&gt;"", INDEX('Summary - Objective - Tradeoff'!$C$2:$AV$4, MATCH(Prototype_input!$C$38, 'Summary - Objective - Tradeoff'!$B$2:$B$4, 0), MATCH(B136, 'Summary - Objective - Tradeoff'!$C$1:$AV$1, 0)),""),"")</f>
        <v/>
      </c>
      <c r="AB136" s="21" t="str">
        <f t="shared" si="45"/>
        <v/>
      </c>
      <c r="AC136" s="21" t="str">
        <f t="shared" si="46"/>
        <v/>
      </c>
      <c r="AE136" s="21" t="str">
        <f t="array" ref="AE136">IF(Prototype_input!$C$6="Federal or Tribal Government",IF(O136&lt;&gt;"", INDEX('Summary- PoP - Tradeoff'!$C$2:$AV$5, MATCH(Prototype_input!$C$46, 'Summary- PoP - Tradeoff'!$B$2:$B$5, 0), MATCH(B136, 'Summary- PoP - Tradeoff'!$C$1:$AV$1, 0)),""),"")</f>
        <v/>
      </c>
      <c r="AF136" s="21" t="str">
        <f t="shared" si="47"/>
        <v/>
      </c>
      <c r="AG136" s="21" t="str">
        <f t="shared" si="48"/>
        <v/>
      </c>
      <c r="AI136" s="21" t="str">
        <f t="array" ref="AI136">IF(Prototype_input!$C$6="Federal or Tribal Government",IF(O136&lt;&gt;"", INDEX('Summary - EDV - Tradeoff'!$C$2:$AV$4, MATCH(Prototype_input!$C$54, 'Summary - EDV - Tradeoff'!$B$2:$B$4, 0), MATCH(B136, 'Summary - EDV - Tradeoff'!$C$1:$AV$1, 0)),""),"")</f>
        <v/>
      </c>
      <c r="AJ136" s="21" t="str">
        <f t="shared" si="49"/>
        <v/>
      </c>
      <c r="AK136" s="21" t="str">
        <f t="shared" si="50"/>
        <v/>
      </c>
      <c r="AL136" s="21" t="str">
        <f t="shared" ca="1" si="51"/>
        <v/>
      </c>
    </row>
    <row r="137" spans="2:38" ht="12.75" x14ac:dyDescent="0.2">
      <c r="B137" s="21" t="str">
        <f ca="1">IFERROR(__xludf.DUMMYFUNCTION("IFNA(
  IF(
    Prototype_input!C141 = ""Federal or Tribal Government"",
    IF(
      AND(
        Prototype_input!E155 &lt;&gt; """",
        Prototype_input!D155 &lt;&gt; """",
        Prototype_input!D155 &lt;&gt; ""Please input"",
        Prototype_input!E155 &lt;&gt; ""Ple"&amp;"ase input""
      ),
      TRANSPOSE(
        FILTER(
          'ITC Offerings Mapping'!$D$1:$BY$1,
          (INDEX('ITC Offerings Mapping'!$D$2:$BY$1000, MATCH(Prototype_input!E154, 'ITC Offerings Mapping'!$C$2:$C$1000, 0), 0) = IF(A137 &gt;= 8, ""X"", ""X"&amp;""")) +
          (IF(A137 &lt; 8, INDEX('ITC Offerings Mapping'!$D$2:$BY$1000, MATCH(Prototype_input!E154,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7" s="21" t="str">
        <f ca="1">IFERROR(__xludf.DUMMYFUNCTION("IFNA(
  IF(
    Prototype_input!C141 = ""State or Local Government"",
    IF(
      AND(
        Prototype_input!E155 &lt;&gt; """",
        Prototype_input!D155 &lt;&gt; """",
        Prototype_input!D155 &lt;&gt; ""Please input"",
        Prototype_input!E155 &lt;&gt; ""Please"&amp;" input""
      ),
      TRANSPOSE(
        FILTER(
          'ITC Offerings Mapping'!$D$1:$BY$1,
          (
            IF(
              A137 &gt;= 8,
              INDEX('ITC Offerings Mapping'!$D$2:$BY$1000, MATCH(Prototype_input!E154, 'ITC Offerings Map"&amp;"ping'!$C$2:$C$1000, 0), 0) = ""X"",
              (INDEX('ITC Offerings Mapping'!$D$2:$BY$1000, MATCH(Prototype_input!E154, 'ITC Offerings Mapping'!$C$2:$C$1000, 0), 0) = ""X"") +
              (INDEX('ITC Offerings Mapping'!$D$2:$BY$1000, MATCH(Prototype"&amp;"_input!E154,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7" s="21" t="str">
        <f>IF(
  Prototype_input!$C$6 = "State or Local Government",
  IF(
    C137 &lt;&gt; "",
    IFERROR(
      INDEX(
        'Summary - Acquisition Need'!$C$2:$AD$4,
        MATCH(Prototype_input!$C$30, 'Summary - Acquisition Need'!$B$2:$B$4, 0),
        MATCH(C137, 'Summary - Acquisition Need'!$C$1:$AD$1, 0)
      ),
      ""
    ),
    ""
  ),
  IF(
    Prototype_input!$C$6 = "Federal or Tribal Government",
    IF(
      B137 &lt;&gt; "",
      IFERROR(
        INDEX(
          'Summary - Place of Performance'!$C$2:$AW$14,
          MATCH(Prototype_input!$C$30, 'Summary - Place of Performance'!$B$2:$B$14, 0),
          MATCH(B137, 'Summary - Place of Performance'!$C$1:$AW$1, 0)
        ),
        ""
      ),
      ""
    ),
    ""
  )
)</f>
        <v/>
      </c>
      <c r="E137" s="21" t="str">
        <f>IF(
  Prototype_input!$C$6 = "State or Local Government",
  IF(
    C137 &lt;&gt; "",
    IFERROR(
      INDEX(
        'Summary - Contract Type'!$C$2:$BX$6,
        MATCH(Prototype_input!$C$34, 'Summary - Contract Type'!$B$2:$B$6, 0),
        MATCH(C137, 'Summary - Contract Type'!$C$1:$BX$1, 0)
      ),
      ""
    ),
    ""
  ),
  IF(
    Prototype_input!$C$6 = "Federal or Tribal Government",
    IF(
      B137 &lt;&gt; "",
      IFERROR(
        INDEX(
          'Summary - Level of Assistance'!$C$2:$AW$7,
          MATCH(Prototype_input!$C$34, 'Summary - Level of Assistance'!$B$2:$B$7, 0),
          MATCH(B137, 'Summary - Level of Assistance'!$C$1:$AW$1, 0)
        ),
        ""
      ),
      ""
    ),
    ""
  )
)</f>
        <v/>
      </c>
      <c r="F137" s="21" t="str">
        <f>IF(
  Prototype_input!$C$6 = "State or Local Government",
  IF(
    C137 &lt;&gt; "",
    IFERROR(
      INDEX(
        'Summary - Socioeconomic'!$C$2:$BX$11,
        MATCH(Prototype_input!$C$38, 'Summary - Socioeconomic'!$B$2:$B$11, 0),
        MATCH(C137, 'Summary - Socioeconomic'!$C$1:$BX$1, 0)
      ),
      ""
    ),
    ""
  ),
  IF(
    Prototype_input!$C$6 = "Federal or Tribal Government",
    IF(
      B137 &lt;&gt; "",
      IFERROR(
        INDEX(
          'Summary - Objective'!$C$2:$AX$4,
          MATCH(Prototype_input!$C$38, 'Summary - Objective'!$B$2:$B$4, 0),
          MATCH(B137, 'Summary - Objective'!$C$1:$AX$1, 0)
        ),
        ""
      ),
      ""
    ),
    ""
  )
)</f>
        <v/>
      </c>
      <c r="G137" s="21" t="str">
        <f>IF(
  Prototype_input!$C$6 = "Federal or Tribal Government",
  IF(
    B137 &lt;&gt; "",
    IFERROR(
      INDEX(
        'Summary - Contract Type'!$C$2:$BX$6,
        MATCH(Prototype_input!$C$42, 'Summary - Contract Type'!$B$2:$B$6, 0),
        MATCH(B137, 'Summary - Contract Type'!$C$1:$BX$1, 0)
      ),
      ""
    ),
    ""
  ),
  ""
)</f>
        <v/>
      </c>
      <c r="H137" s="21" t="str">
        <f>IF(
  Prototype_input!$C$6 = "Federal or Tribal Government",
  IF(
    B137 &lt;&gt; "",
    IFERROR(
      INDEX(
        'Summary - Period of Performance'!$C$2:$AW$5,
        MATCH(Prototype_input!$C$46, 'Summary - Period of Performance'!$B$2:$B$5, 0),
        MATCH(B137, 'Summary - Period of Performance'!$C$1:$AW$1, 0)
      ),
      ""
    ),
    ""
  ),
  ""
)</f>
        <v/>
      </c>
      <c r="I137" s="21" t="str">
        <f>IF(
  Prototype_input!$C$6 = "Federal or Tribal Government",
  IF(
    B137 &lt;&gt; "",
    IFERROR(
      INDEX(
        'Summary - Socioeconomic'!$C$2:$BX$11,
        MATCH(Prototype_input!$C$50, 'Summary - Socioeconomic'!$B$2:$B$11, 0),
        MATCH(B137, 'Summary - Socioeconomic'!$C$1:$BX$1, 0)
      ),
      ""
    ),
    ""
  ),
  ""
)</f>
        <v/>
      </c>
      <c r="J137" s="21" t="str">
        <f>IF(
  Prototype_input!$C$6 = "Federal or Tribal Government",
  IF(
    B137 &lt;&gt; "",
    IFERROR(
      INDEX(
        'Summary - Estimated Dollar Valu'!$C$2:$AW$4,
        MATCH(Prototype_input!$C$54, 'Summary - Estimated Dollar Valu'!$B$2:$B$4, 0),
        MATCH(B137, 'Summary - Estimated Dollar Valu'!$C$1:$AW$1, 0)
      ),
      ""
    ),
    ""
  ),
  ""
)</f>
        <v/>
      </c>
      <c r="K137" s="21" t="str">
        <f>IF(AND(Prototype_input!$C$56&lt;&gt;"",J137&lt;&gt;""),Prototype_input!$C$58,"")</f>
        <v/>
      </c>
      <c r="L137" s="21" t="str">
        <f>IF(AND(Prototype_input!$C$60&lt;&gt;"",J137&lt;&gt;""),Prototype_input!$C$62,"")</f>
        <v/>
      </c>
      <c r="M137" s="21" t="str">
        <f>IF(AND(Prototype_input!$C$64&lt;&gt;"",J137&lt;&gt;""),Prototype_input!$C$66,"")</f>
        <v/>
      </c>
      <c r="N137" s="21" t="str">
        <f>IF(AND(Prototype_input!$C$68&lt;&gt;"",J137&lt;&gt;""),Prototype_input!$C$70,"")</f>
        <v/>
      </c>
      <c r="O137" s="21" t="str">
        <f>IF(N137&lt;&gt;"",_xlfn.XLOOKUP(Prototype_input!$E$22,'ITC Offerings Mapping'!$C$1:$C$1000,'ITC Offerings Mapping'!$B$1:$B$1000),"")</f>
        <v/>
      </c>
      <c r="Q137" s="21" t="str">
        <f t="array" ref="Q137">IF(Prototype_input!$C$6="Federal or Tribal Government",IF(O137&lt;&gt;"", INDEX('Scope Scoring'!$C$2:$BX$50, MATCH(O137, 'Scope Scoring'!$B$2:$B$50, 0), MATCH(B137, 'Scope Scoring'!$C$1:$BX$1, 0)),""),"")</f>
        <v/>
      </c>
      <c r="R137" s="21" t="str">
        <f t="shared" si="39"/>
        <v/>
      </c>
      <c r="S137" s="21" t="str">
        <f t="shared" si="40"/>
        <v/>
      </c>
      <c r="T137" s="21" t="str">
        <f t="shared" si="41"/>
        <v/>
      </c>
      <c r="U137" s="21" t="str">
        <f t="shared" ca="1" si="42"/>
        <v/>
      </c>
      <c r="W137" s="21" t="str">
        <f t="array" ref="W137">IF(Prototype_input!$C$6="Federal or Tribal Government",IF(O137&lt;&gt;"", INDEX('Summary - Level of Assistance -'!$C$2:$AV$7, MATCH(Prototype_input!$C$34, 'Summary - Level of Assistance -'!$B$2:$B$7, 0), MATCH(B137, 'Summary - Level of Assistance -'!$C$1:$AV$1, 0)),""),"")</f>
        <v/>
      </c>
      <c r="X137" s="21" t="str">
        <f t="shared" si="43"/>
        <v/>
      </c>
      <c r="Y137" s="21" t="str">
        <f t="shared" si="44"/>
        <v/>
      </c>
      <c r="AA137" s="21" t="str">
        <f t="array" ref="AA137">IF(Prototype_input!$C$6="Federal or Tribal Government",IF(O137&lt;&gt;"", INDEX('Summary - Objective - Tradeoff'!$C$2:$AV$4, MATCH(Prototype_input!$C$38, 'Summary - Objective - Tradeoff'!$B$2:$B$4, 0), MATCH(B137, 'Summary - Objective - Tradeoff'!$C$1:$AV$1, 0)),""),"")</f>
        <v/>
      </c>
      <c r="AB137" s="21" t="str">
        <f t="shared" si="45"/>
        <v/>
      </c>
      <c r="AC137" s="21" t="str">
        <f t="shared" si="46"/>
        <v/>
      </c>
      <c r="AE137" s="21" t="str">
        <f t="array" ref="AE137">IF(Prototype_input!$C$6="Federal or Tribal Government",IF(O137&lt;&gt;"", INDEX('Summary- PoP - Tradeoff'!$C$2:$AV$5, MATCH(Prototype_input!$C$46, 'Summary- PoP - Tradeoff'!$B$2:$B$5, 0), MATCH(B137, 'Summary- PoP - Tradeoff'!$C$1:$AV$1, 0)),""),"")</f>
        <v/>
      </c>
      <c r="AF137" s="21" t="str">
        <f t="shared" si="47"/>
        <v/>
      </c>
      <c r="AG137" s="21" t="str">
        <f t="shared" si="48"/>
        <v/>
      </c>
      <c r="AI137" s="21" t="str">
        <f t="array" ref="AI137">IF(Prototype_input!$C$6="Federal or Tribal Government",IF(O137&lt;&gt;"", INDEX('Summary - EDV - Tradeoff'!$C$2:$AV$4, MATCH(Prototype_input!$C$54, 'Summary - EDV - Tradeoff'!$B$2:$B$4, 0), MATCH(B137, 'Summary - EDV - Tradeoff'!$C$1:$AV$1, 0)),""),"")</f>
        <v/>
      </c>
      <c r="AJ137" s="21" t="str">
        <f t="shared" si="49"/>
        <v/>
      </c>
      <c r="AK137" s="21" t="str">
        <f t="shared" si="50"/>
        <v/>
      </c>
      <c r="AL137" s="21" t="str">
        <f t="shared" ca="1" si="51"/>
        <v/>
      </c>
    </row>
    <row r="138" spans="2:38" ht="12.75" x14ac:dyDescent="0.2">
      <c r="B138" s="21" t="str">
        <f ca="1">IFERROR(__xludf.DUMMYFUNCTION("IFNA(
  IF(
    Prototype_input!C142 = ""Federal or Tribal Government"",
    IF(
      AND(
        Prototype_input!E156 &lt;&gt; """",
        Prototype_input!D156 &lt;&gt; """",
        Prototype_input!D156 &lt;&gt; ""Please input"",
        Prototype_input!E156 &lt;&gt; ""Ple"&amp;"ase input""
      ),
      TRANSPOSE(
        FILTER(
          'ITC Offerings Mapping'!$D$1:$BY$1,
          (INDEX('ITC Offerings Mapping'!$D$2:$BY$1000, MATCH(Prototype_input!E155, 'ITC Offerings Mapping'!$C$2:$C$1000, 0), 0) = IF(A138 &gt;= 8, ""X"", ""X"&amp;""")) +
          (IF(A138 &lt; 8, INDEX('ITC Offerings Mapping'!$D$2:$BY$1000, MATCH(Prototype_input!E155,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8" s="21" t="str">
        <f ca="1">IFERROR(__xludf.DUMMYFUNCTION("IFNA(
  IF(
    Prototype_input!C142 = ""State or Local Government"",
    IF(
      AND(
        Prototype_input!E156 &lt;&gt; """",
        Prototype_input!D156 &lt;&gt; """",
        Prototype_input!D156 &lt;&gt; ""Please input"",
        Prototype_input!E156 &lt;&gt; ""Please"&amp;" input""
      ),
      TRANSPOSE(
        FILTER(
          'ITC Offerings Mapping'!$D$1:$BY$1,
          (
            IF(
              A138 &gt;= 8,
              INDEX('ITC Offerings Mapping'!$D$2:$BY$1000, MATCH(Prototype_input!E155, 'ITC Offerings Map"&amp;"ping'!$C$2:$C$1000, 0), 0) = ""X"",
              (INDEX('ITC Offerings Mapping'!$D$2:$BY$1000, MATCH(Prototype_input!E155, 'ITC Offerings Mapping'!$C$2:$C$1000, 0), 0) = ""X"") +
              (INDEX('ITC Offerings Mapping'!$D$2:$BY$1000, MATCH(Prototype"&amp;"_input!E155,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8" s="21" t="str">
        <f>IF(
  Prototype_input!$C$6 = "State or Local Government",
  IF(
    C138 &lt;&gt; "",
    IFERROR(
      INDEX(
        'Summary - Acquisition Need'!$C$2:$AD$4,
        MATCH(Prototype_input!$C$30, 'Summary - Acquisition Need'!$B$2:$B$4, 0),
        MATCH(C138, 'Summary - Acquisition Need'!$C$1:$AD$1, 0)
      ),
      ""
    ),
    ""
  ),
  IF(
    Prototype_input!$C$6 = "Federal or Tribal Government",
    IF(
      B138 &lt;&gt; "",
      IFERROR(
        INDEX(
          'Summary - Place of Performance'!$C$2:$AW$14,
          MATCH(Prototype_input!$C$30, 'Summary - Place of Performance'!$B$2:$B$14, 0),
          MATCH(B138, 'Summary - Place of Performance'!$C$1:$AW$1, 0)
        ),
        ""
      ),
      ""
    ),
    ""
  )
)</f>
        <v/>
      </c>
      <c r="E138" s="21" t="str">
        <f>IF(
  Prototype_input!$C$6 = "State or Local Government",
  IF(
    C138 &lt;&gt; "",
    IFERROR(
      INDEX(
        'Summary - Contract Type'!$C$2:$BX$6,
        MATCH(Prototype_input!$C$34, 'Summary - Contract Type'!$B$2:$B$6, 0),
        MATCH(C138, 'Summary - Contract Type'!$C$1:$BX$1, 0)
      ),
      ""
    ),
    ""
  ),
  IF(
    Prototype_input!$C$6 = "Federal or Tribal Government",
    IF(
      B138 &lt;&gt; "",
      IFERROR(
        INDEX(
          'Summary - Level of Assistance'!$C$2:$AW$7,
          MATCH(Prototype_input!$C$34, 'Summary - Level of Assistance'!$B$2:$B$7, 0),
          MATCH(B138, 'Summary - Level of Assistance'!$C$1:$AW$1, 0)
        ),
        ""
      ),
      ""
    ),
    ""
  )
)</f>
        <v/>
      </c>
      <c r="F138" s="21" t="str">
        <f>IF(
  Prototype_input!$C$6 = "State or Local Government",
  IF(
    C138 &lt;&gt; "",
    IFERROR(
      INDEX(
        'Summary - Socioeconomic'!$C$2:$BX$11,
        MATCH(Prototype_input!$C$38, 'Summary - Socioeconomic'!$B$2:$B$11, 0),
        MATCH(C138, 'Summary - Socioeconomic'!$C$1:$BX$1, 0)
      ),
      ""
    ),
    ""
  ),
  IF(
    Prototype_input!$C$6 = "Federal or Tribal Government",
    IF(
      B138 &lt;&gt; "",
      IFERROR(
        INDEX(
          'Summary - Objective'!$C$2:$AX$4,
          MATCH(Prototype_input!$C$38, 'Summary - Objective'!$B$2:$B$4, 0),
          MATCH(B138, 'Summary - Objective'!$C$1:$AX$1, 0)
        ),
        ""
      ),
      ""
    ),
    ""
  )
)</f>
        <v/>
      </c>
      <c r="G138" s="21" t="str">
        <f>IF(
  Prototype_input!$C$6 = "Federal or Tribal Government",
  IF(
    B138 &lt;&gt; "",
    IFERROR(
      INDEX(
        'Summary - Contract Type'!$C$2:$BX$6,
        MATCH(Prototype_input!$C$42, 'Summary - Contract Type'!$B$2:$B$6, 0),
        MATCH(B138, 'Summary - Contract Type'!$C$1:$BX$1, 0)
      ),
      ""
    ),
    ""
  ),
  ""
)</f>
        <v/>
      </c>
      <c r="H138" s="21" t="str">
        <f>IF(
  Prototype_input!$C$6 = "Federal or Tribal Government",
  IF(
    B138 &lt;&gt; "",
    IFERROR(
      INDEX(
        'Summary - Period of Performance'!$C$2:$AW$5,
        MATCH(Prototype_input!$C$46, 'Summary - Period of Performance'!$B$2:$B$5, 0),
        MATCH(B138, 'Summary - Period of Performance'!$C$1:$AW$1, 0)
      ),
      ""
    ),
    ""
  ),
  ""
)</f>
        <v/>
      </c>
      <c r="I138" s="21" t="str">
        <f>IF(
  Prototype_input!$C$6 = "Federal or Tribal Government",
  IF(
    B138 &lt;&gt; "",
    IFERROR(
      INDEX(
        'Summary - Socioeconomic'!$C$2:$BX$11,
        MATCH(Prototype_input!$C$50, 'Summary - Socioeconomic'!$B$2:$B$11, 0),
        MATCH(B138, 'Summary - Socioeconomic'!$C$1:$BX$1, 0)
      ),
      ""
    ),
    ""
  ),
  ""
)</f>
        <v/>
      </c>
      <c r="J138" s="21" t="str">
        <f>IF(
  Prototype_input!$C$6 = "Federal or Tribal Government",
  IF(
    B138 &lt;&gt; "",
    IFERROR(
      INDEX(
        'Summary - Estimated Dollar Valu'!$C$2:$AW$4,
        MATCH(Prototype_input!$C$54, 'Summary - Estimated Dollar Valu'!$B$2:$B$4, 0),
        MATCH(B138, 'Summary - Estimated Dollar Valu'!$C$1:$AW$1, 0)
      ),
      ""
    ),
    ""
  ),
  ""
)</f>
        <v/>
      </c>
      <c r="K138" s="21" t="str">
        <f>IF(AND(Prototype_input!$C$56&lt;&gt;"",J138&lt;&gt;""),Prototype_input!$C$58,"")</f>
        <v/>
      </c>
      <c r="L138" s="21" t="str">
        <f>IF(AND(Prototype_input!$C$60&lt;&gt;"",J138&lt;&gt;""),Prototype_input!$C$62,"")</f>
        <v/>
      </c>
      <c r="M138" s="21" t="str">
        <f>IF(AND(Prototype_input!$C$64&lt;&gt;"",J138&lt;&gt;""),Prototype_input!$C$66,"")</f>
        <v/>
      </c>
      <c r="N138" s="21" t="str">
        <f>IF(AND(Prototype_input!$C$68&lt;&gt;"",J138&lt;&gt;""),Prototype_input!$C$70,"")</f>
        <v/>
      </c>
      <c r="O138" s="21" t="str">
        <f>IF(N138&lt;&gt;"",_xlfn.XLOOKUP(Prototype_input!$E$22,'ITC Offerings Mapping'!$C$1:$C$1000,'ITC Offerings Mapping'!$B$1:$B$1000),"")</f>
        <v/>
      </c>
      <c r="Q138" s="21" t="str">
        <f t="array" ref="Q138">IF(Prototype_input!$C$6="Federal or Tribal Government",IF(O138&lt;&gt;"", INDEX('Scope Scoring'!$C$2:$BX$50, MATCH(O138, 'Scope Scoring'!$B$2:$B$50, 0), MATCH(B138, 'Scope Scoring'!$C$1:$BX$1, 0)),""),"")</f>
        <v/>
      </c>
      <c r="R138" s="21" t="str">
        <f t="shared" si="39"/>
        <v/>
      </c>
      <c r="S138" s="21" t="str">
        <f t="shared" si="40"/>
        <v/>
      </c>
      <c r="T138" s="21" t="str">
        <f t="shared" si="41"/>
        <v/>
      </c>
      <c r="U138" s="21" t="str">
        <f t="shared" ca="1" si="42"/>
        <v/>
      </c>
      <c r="W138" s="21" t="str">
        <f t="array" ref="W138">IF(Prototype_input!$C$6="Federal or Tribal Government",IF(O138&lt;&gt;"", INDEX('Summary - Level of Assistance -'!$C$2:$AV$7, MATCH(Prototype_input!$C$34, 'Summary - Level of Assistance -'!$B$2:$B$7, 0), MATCH(B138, 'Summary - Level of Assistance -'!$C$1:$AV$1, 0)),""),"")</f>
        <v/>
      </c>
      <c r="X138" s="21" t="str">
        <f t="shared" si="43"/>
        <v/>
      </c>
      <c r="Y138" s="21" t="str">
        <f t="shared" si="44"/>
        <v/>
      </c>
      <c r="AA138" s="21" t="str">
        <f t="array" ref="AA138">IF(Prototype_input!$C$6="Federal or Tribal Government",IF(O138&lt;&gt;"", INDEX('Summary - Objective - Tradeoff'!$C$2:$AV$4, MATCH(Prototype_input!$C$38, 'Summary - Objective - Tradeoff'!$B$2:$B$4, 0), MATCH(B138, 'Summary - Objective - Tradeoff'!$C$1:$AV$1, 0)),""),"")</f>
        <v/>
      </c>
      <c r="AB138" s="21" t="str">
        <f t="shared" si="45"/>
        <v/>
      </c>
      <c r="AC138" s="21" t="str">
        <f t="shared" si="46"/>
        <v/>
      </c>
      <c r="AE138" s="21" t="str">
        <f t="array" ref="AE138">IF(Prototype_input!$C$6="Federal or Tribal Government",IF(O138&lt;&gt;"", INDEX('Summary- PoP - Tradeoff'!$C$2:$AV$5, MATCH(Prototype_input!$C$46, 'Summary- PoP - Tradeoff'!$B$2:$B$5, 0), MATCH(B138, 'Summary- PoP - Tradeoff'!$C$1:$AV$1, 0)),""),"")</f>
        <v/>
      </c>
      <c r="AF138" s="21" t="str">
        <f t="shared" si="47"/>
        <v/>
      </c>
      <c r="AG138" s="21" t="str">
        <f t="shared" si="48"/>
        <v/>
      </c>
      <c r="AI138" s="21" t="str">
        <f t="array" ref="AI138">IF(Prototype_input!$C$6="Federal or Tribal Government",IF(O138&lt;&gt;"", INDEX('Summary - EDV - Tradeoff'!$C$2:$AV$4, MATCH(Prototype_input!$C$54, 'Summary - EDV - Tradeoff'!$B$2:$B$4, 0), MATCH(B138, 'Summary - EDV - Tradeoff'!$C$1:$AV$1, 0)),""),"")</f>
        <v/>
      </c>
      <c r="AJ138" s="21" t="str">
        <f t="shared" si="49"/>
        <v/>
      </c>
      <c r="AK138" s="21" t="str">
        <f t="shared" si="50"/>
        <v/>
      </c>
      <c r="AL138" s="21" t="str">
        <f t="shared" ca="1" si="51"/>
        <v/>
      </c>
    </row>
    <row r="139" spans="2:38" ht="12.75" x14ac:dyDescent="0.2">
      <c r="B139" s="21" t="str">
        <f ca="1">IFERROR(__xludf.DUMMYFUNCTION("IFNA(
  IF(
    Prototype_input!C143 = ""Federal or Tribal Government"",
    IF(
      AND(
        Prototype_input!E157 &lt;&gt; """",
        Prototype_input!D157 &lt;&gt; """",
        Prototype_input!D157 &lt;&gt; ""Please input"",
        Prototype_input!E157 &lt;&gt; ""Ple"&amp;"ase input""
      ),
      TRANSPOSE(
        FILTER(
          'ITC Offerings Mapping'!$D$1:$BY$1,
          (INDEX('ITC Offerings Mapping'!$D$2:$BY$1000, MATCH(Prototype_input!E156, 'ITC Offerings Mapping'!$C$2:$C$1000, 0), 0) = IF(A139 &gt;= 8, ""X"", ""X"&amp;""")) +
          (IF(A139 &lt; 8, INDEX('ITC Offerings Mapping'!$D$2:$BY$1000, MATCH(Prototype_input!E156,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39" s="21" t="str">
        <f ca="1">IFERROR(__xludf.DUMMYFUNCTION("IFNA(
  IF(
    Prototype_input!C143 = ""State or Local Government"",
    IF(
      AND(
        Prototype_input!E157 &lt;&gt; """",
        Prototype_input!D157 &lt;&gt; """",
        Prototype_input!D157 &lt;&gt; ""Please input"",
        Prototype_input!E157 &lt;&gt; ""Please"&amp;" input""
      ),
      TRANSPOSE(
        FILTER(
          'ITC Offerings Mapping'!$D$1:$BY$1,
          (
            IF(
              A139 &gt;= 8,
              INDEX('ITC Offerings Mapping'!$D$2:$BY$1000, MATCH(Prototype_input!E156, 'ITC Offerings Map"&amp;"ping'!$C$2:$C$1000, 0), 0) = ""X"",
              (INDEX('ITC Offerings Mapping'!$D$2:$BY$1000, MATCH(Prototype_input!E156, 'ITC Offerings Mapping'!$C$2:$C$1000, 0), 0) = ""X"") +
              (INDEX('ITC Offerings Mapping'!$D$2:$BY$1000, MATCH(Prototype"&amp;"_input!E156,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39" s="21" t="str">
        <f>IF(
  Prototype_input!$C$6 = "State or Local Government",
  IF(
    C139 &lt;&gt; "",
    IFERROR(
      INDEX(
        'Summary - Acquisition Need'!$C$2:$AD$4,
        MATCH(Prototype_input!$C$30, 'Summary - Acquisition Need'!$B$2:$B$4, 0),
        MATCH(C139, 'Summary - Acquisition Need'!$C$1:$AD$1, 0)
      ),
      ""
    ),
    ""
  ),
  IF(
    Prototype_input!$C$6 = "Federal or Tribal Government",
    IF(
      B139 &lt;&gt; "",
      IFERROR(
        INDEX(
          'Summary - Place of Performance'!$C$2:$AW$14,
          MATCH(Prototype_input!$C$30, 'Summary - Place of Performance'!$B$2:$B$14, 0),
          MATCH(B139, 'Summary - Place of Performance'!$C$1:$AW$1, 0)
        ),
        ""
      ),
      ""
    ),
    ""
  )
)</f>
        <v/>
      </c>
      <c r="E139" s="21" t="str">
        <f>IF(
  Prototype_input!$C$6 = "State or Local Government",
  IF(
    C139 &lt;&gt; "",
    IFERROR(
      INDEX(
        'Summary - Contract Type'!$C$2:$BX$6,
        MATCH(Prototype_input!$C$34, 'Summary - Contract Type'!$B$2:$B$6, 0),
        MATCH(C139, 'Summary - Contract Type'!$C$1:$BX$1, 0)
      ),
      ""
    ),
    ""
  ),
  IF(
    Prototype_input!$C$6 = "Federal or Tribal Government",
    IF(
      B139 &lt;&gt; "",
      IFERROR(
        INDEX(
          'Summary - Level of Assistance'!$C$2:$AW$7,
          MATCH(Prototype_input!$C$34, 'Summary - Level of Assistance'!$B$2:$B$7, 0),
          MATCH(B139, 'Summary - Level of Assistance'!$C$1:$AW$1, 0)
        ),
        ""
      ),
      ""
    ),
    ""
  )
)</f>
        <v/>
      </c>
      <c r="F139" s="21" t="str">
        <f>IF(
  Prototype_input!$C$6 = "State or Local Government",
  IF(
    C139 &lt;&gt; "",
    IFERROR(
      INDEX(
        'Summary - Socioeconomic'!$C$2:$BX$11,
        MATCH(Prototype_input!$C$38, 'Summary - Socioeconomic'!$B$2:$B$11, 0),
        MATCH(C139, 'Summary - Socioeconomic'!$C$1:$BX$1, 0)
      ),
      ""
    ),
    ""
  ),
  IF(
    Prototype_input!$C$6 = "Federal or Tribal Government",
    IF(
      B139 &lt;&gt; "",
      IFERROR(
        INDEX(
          'Summary - Objective'!$C$2:$AX$4,
          MATCH(Prototype_input!$C$38, 'Summary - Objective'!$B$2:$B$4, 0),
          MATCH(B139, 'Summary - Objective'!$C$1:$AX$1, 0)
        ),
        ""
      ),
      ""
    ),
    ""
  )
)</f>
        <v/>
      </c>
      <c r="G139" s="21" t="str">
        <f>IF(
  Prototype_input!$C$6 = "Federal or Tribal Government",
  IF(
    B139 &lt;&gt; "",
    IFERROR(
      INDEX(
        'Summary - Contract Type'!$C$2:$BX$6,
        MATCH(Prototype_input!$C$42, 'Summary - Contract Type'!$B$2:$B$6, 0),
        MATCH(B139, 'Summary - Contract Type'!$C$1:$BX$1, 0)
      ),
      ""
    ),
    ""
  ),
  ""
)</f>
        <v/>
      </c>
      <c r="H139" s="21" t="str">
        <f>IF(
  Prototype_input!$C$6 = "Federal or Tribal Government",
  IF(
    B139 &lt;&gt; "",
    IFERROR(
      INDEX(
        'Summary - Period of Performance'!$C$2:$AW$5,
        MATCH(Prototype_input!$C$46, 'Summary - Period of Performance'!$B$2:$B$5, 0),
        MATCH(B139, 'Summary - Period of Performance'!$C$1:$AW$1, 0)
      ),
      ""
    ),
    ""
  ),
  ""
)</f>
        <v/>
      </c>
      <c r="I139" s="21" t="str">
        <f>IF(
  Prototype_input!$C$6 = "Federal or Tribal Government",
  IF(
    B139 &lt;&gt; "",
    IFERROR(
      INDEX(
        'Summary - Socioeconomic'!$C$2:$BX$11,
        MATCH(Prototype_input!$C$50, 'Summary - Socioeconomic'!$B$2:$B$11, 0),
        MATCH(B139, 'Summary - Socioeconomic'!$C$1:$BX$1, 0)
      ),
      ""
    ),
    ""
  ),
  ""
)</f>
        <v/>
      </c>
      <c r="J139" s="21" t="str">
        <f>IF(
  Prototype_input!$C$6 = "Federal or Tribal Government",
  IF(
    B139 &lt;&gt; "",
    IFERROR(
      INDEX(
        'Summary - Estimated Dollar Valu'!$C$2:$AW$4,
        MATCH(Prototype_input!$C$54, 'Summary - Estimated Dollar Valu'!$B$2:$B$4, 0),
        MATCH(B139, 'Summary - Estimated Dollar Valu'!$C$1:$AW$1, 0)
      ),
      ""
    ),
    ""
  ),
  ""
)</f>
        <v/>
      </c>
      <c r="K139" s="21" t="str">
        <f>IF(AND(Prototype_input!$C$56&lt;&gt;"",J139&lt;&gt;""),Prototype_input!$C$58,"")</f>
        <v/>
      </c>
      <c r="L139" s="21" t="str">
        <f>IF(AND(Prototype_input!$C$60&lt;&gt;"",J139&lt;&gt;""),Prototype_input!$C$62,"")</f>
        <v/>
      </c>
      <c r="M139" s="21" t="str">
        <f>IF(AND(Prototype_input!$C$64&lt;&gt;"",J139&lt;&gt;""),Prototype_input!$C$66,"")</f>
        <v/>
      </c>
      <c r="N139" s="21" t="str">
        <f>IF(AND(Prototype_input!$C$68&lt;&gt;"",J139&lt;&gt;""),Prototype_input!$C$70,"")</f>
        <v/>
      </c>
      <c r="O139" s="21" t="str">
        <f>IF(N139&lt;&gt;"",_xlfn.XLOOKUP(Prototype_input!$E$22,'ITC Offerings Mapping'!$C$1:$C$1000,'ITC Offerings Mapping'!$B$1:$B$1000),"")</f>
        <v/>
      </c>
      <c r="Q139" s="21" t="str">
        <f t="array" ref="Q139">IF(Prototype_input!$C$6="Federal or Tribal Government",IF(O139&lt;&gt;"", INDEX('Scope Scoring'!$C$2:$BX$50, MATCH(O139, 'Scope Scoring'!$B$2:$B$50, 0), MATCH(B139, 'Scope Scoring'!$C$1:$BX$1, 0)),""),"")</f>
        <v/>
      </c>
      <c r="R139" s="21" t="str">
        <f t="shared" si="39"/>
        <v/>
      </c>
      <c r="S139" s="21" t="str">
        <f t="shared" si="40"/>
        <v/>
      </c>
      <c r="T139" s="21" t="str">
        <f t="shared" si="41"/>
        <v/>
      </c>
      <c r="U139" s="21" t="str">
        <f t="shared" ca="1" si="42"/>
        <v/>
      </c>
      <c r="W139" s="21" t="str">
        <f t="array" ref="W139">IF(Prototype_input!$C$6="Federal or Tribal Government",IF(O139&lt;&gt;"", INDEX('Summary - Level of Assistance -'!$C$2:$AV$7, MATCH(Prototype_input!$C$34, 'Summary - Level of Assistance -'!$B$2:$B$7, 0), MATCH(B139, 'Summary - Level of Assistance -'!$C$1:$AV$1, 0)),""),"")</f>
        <v/>
      </c>
      <c r="X139" s="21" t="str">
        <f t="shared" si="43"/>
        <v/>
      </c>
      <c r="Y139" s="21" t="str">
        <f t="shared" si="44"/>
        <v/>
      </c>
      <c r="AA139" s="21" t="str">
        <f t="array" ref="AA139">IF(Prototype_input!$C$6="Federal or Tribal Government",IF(O139&lt;&gt;"", INDEX('Summary - Objective - Tradeoff'!$C$2:$AV$4, MATCH(Prototype_input!$C$38, 'Summary - Objective - Tradeoff'!$B$2:$B$4, 0), MATCH(B139, 'Summary - Objective - Tradeoff'!$C$1:$AV$1, 0)),""),"")</f>
        <v/>
      </c>
      <c r="AB139" s="21" t="str">
        <f t="shared" si="45"/>
        <v/>
      </c>
      <c r="AC139" s="21" t="str">
        <f t="shared" si="46"/>
        <v/>
      </c>
      <c r="AE139" s="21" t="str">
        <f t="array" ref="AE139">IF(Prototype_input!$C$6="Federal or Tribal Government",IF(O139&lt;&gt;"", INDEX('Summary- PoP - Tradeoff'!$C$2:$AV$5, MATCH(Prototype_input!$C$46, 'Summary- PoP - Tradeoff'!$B$2:$B$5, 0), MATCH(B139, 'Summary- PoP - Tradeoff'!$C$1:$AV$1, 0)),""),"")</f>
        <v/>
      </c>
      <c r="AF139" s="21" t="str">
        <f t="shared" si="47"/>
        <v/>
      </c>
      <c r="AG139" s="21" t="str">
        <f t="shared" si="48"/>
        <v/>
      </c>
      <c r="AI139" s="21" t="str">
        <f t="array" ref="AI139">IF(Prototype_input!$C$6="Federal or Tribal Government",IF(O139&lt;&gt;"", INDEX('Summary - EDV - Tradeoff'!$C$2:$AV$4, MATCH(Prototype_input!$C$54, 'Summary - EDV - Tradeoff'!$B$2:$B$4, 0), MATCH(B139, 'Summary - EDV - Tradeoff'!$C$1:$AV$1, 0)),""),"")</f>
        <v/>
      </c>
      <c r="AJ139" s="21" t="str">
        <f t="shared" si="49"/>
        <v/>
      </c>
      <c r="AK139" s="21" t="str">
        <f t="shared" si="50"/>
        <v/>
      </c>
      <c r="AL139" s="21" t="str">
        <f t="shared" ca="1" si="51"/>
        <v/>
      </c>
    </row>
    <row r="140" spans="2:38" ht="12.75" x14ac:dyDescent="0.2">
      <c r="B140" s="21" t="str">
        <f ca="1">IFERROR(__xludf.DUMMYFUNCTION("IFNA(
  IF(
    Prototype_input!C144 = ""Federal or Tribal Government"",
    IF(
      AND(
        Prototype_input!E158 &lt;&gt; """",
        Prototype_input!D158 &lt;&gt; """",
        Prototype_input!D158 &lt;&gt; ""Please input"",
        Prototype_input!E158 &lt;&gt; ""Ple"&amp;"ase input""
      ),
      TRANSPOSE(
        FILTER(
          'ITC Offerings Mapping'!$D$1:$BY$1,
          (INDEX('ITC Offerings Mapping'!$D$2:$BY$1000, MATCH(Prototype_input!E157, 'ITC Offerings Mapping'!$C$2:$C$1000, 0), 0) = IF(A140 &gt;= 8, ""X"", ""X"&amp;""")) +
          (IF(A140 &lt; 8, INDEX('ITC Offerings Mapping'!$D$2:$BY$1000, MATCH(Prototype_input!E157,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0" s="21" t="str">
        <f ca="1">IFERROR(__xludf.DUMMYFUNCTION("IFNA(
  IF(
    Prototype_input!C144 = ""State or Local Government"",
    IF(
      AND(
        Prototype_input!E158 &lt;&gt; """",
        Prototype_input!D158 &lt;&gt; """",
        Prototype_input!D158 &lt;&gt; ""Please input"",
        Prototype_input!E158 &lt;&gt; ""Please"&amp;" input""
      ),
      TRANSPOSE(
        FILTER(
          'ITC Offerings Mapping'!$D$1:$BY$1,
          (
            IF(
              A140 &gt;= 8,
              INDEX('ITC Offerings Mapping'!$D$2:$BY$1000, MATCH(Prototype_input!E157, 'ITC Offerings Map"&amp;"ping'!$C$2:$C$1000, 0), 0) = ""X"",
              (INDEX('ITC Offerings Mapping'!$D$2:$BY$1000, MATCH(Prototype_input!E157, 'ITC Offerings Mapping'!$C$2:$C$1000, 0), 0) = ""X"") +
              (INDEX('ITC Offerings Mapping'!$D$2:$BY$1000, MATCH(Prototype"&amp;"_input!E157,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0" s="21" t="str">
        <f>IF(
  Prototype_input!$C$6 = "State or Local Government",
  IF(
    C140 &lt;&gt; "",
    IFERROR(
      INDEX(
        'Summary - Acquisition Need'!$C$2:$AD$4,
        MATCH(Prototype_input!$C$30, 'Summary - Acquisition Need'!$B$2:$B$4, 0),
        MATCH(C140, 'Summary - Acquisition Need'!$C$1:$AD$1, 0)
      ),
      ""
    ),
    ""
  ),
  IF(
    Prototype_input!$C$6 = "Federal or Tribal Government",
    IF(
      B140 &lt;&gt; "",
      IFERROR(
        INDEX(
          'Summary - Place of Performance'!$C$2:$AW$14,
          MATCH(Prototype_input!$C$30, 'Summary - Place of Performance'!$B$2:$B$14, 0),
          MATCH(B140, 'Summary - Place of Performance'!$C$1:$AW$1, 0)
        ),
        ""
      ),
      ""
    ),
    ""
  )
)</f>
        <v/>
      </c>
      <c r="E140" s="21" t="str">
        <f>IF(
  Prototype_input!$C$6 = "State or Local Government",
  IF(
    C140 &lt;&gt; "",
    IFERROR(
      INDEX(
        'Summary - Contract Type'!$C$2:$BX$6,
        MATCH(Prototype_input!$C$34, 'Summary - Contract Type'!$B$2:$B$6, 0),
        MATCH(C140, 'Summary - Contract Type'!$C$1:$BX$1, 0)
      ),
      ""
    ),
    ""
  ),
  IF(
    Prototype_input!$C$6 = "Federal or Tribal Government",
    IF(
      B140 &lt;&gt; "",
      IFERROR(
        INDEX(
          'Summary - Level of Assistance'!$C$2:$AW$7,
          MATCH(Prototype_input!$C$34, 'Summary - Level of Assistance'!$B$2:$B$7, 0),
          MATCH(B140, 'Summary - Level of Assistance'!$C$1:$AW$1, 0)
        ),
        ""
      ),
      ""
    ),
    ""
  )
)</f>
        <v/>
      </c>
      <c r="F140" s="21" t="str">
        <f>IF(
  Prototype_input!$C$6 = "State or Local Government",
  IF(
    C140 &lt;&gt; "",
    IFERROR(
      INDEX(
        'Summary - Socioeconomic'!$C$2:$BX$11,
        MATCH(Prototype_input!$C$38, 'Summary - Socioeconomic'!$B$2:$B$11, 0),
        MATCH(C140, 'Summary - Socioeconomic'!$C$1:$BX$1, 0)
      ),
      ""
    ),
    ""
  ),
  IF(
    Prototype_input!$C$6 = "Federal or Tribal Government",
    IF(
      B140 &lt;&gt; "",
      IFERROR(
        INDEX(
          'Summary - Objective'!$C$2:$AX$4,
          MATCH(Prototype_input!$C$38, 'Summary - Objective'!$B$2:$B$4, 0),
          MATCH(B140, 'Summary - Objective'!$C$1:$AX$1, 0)
        ),
        ""
      ),
      ""
    ),
    ""
  )
)</f>
        <v/>
      </c>
      <c r="G140" s="21" t="str">
        <f>IF(
  Prototype_input!$C$6 = "Federal or Tribal Government",
  IF(
    B140 &lt;&gt; "",
    IFERROR(
      INDEX(
        'Summary - Contract Type'!$C$2:$BX$6,
        MATCH(Prototype_input!$C$42, 'Summary - Contract Type'!$B$2:$B$6, 0),
        MATCH(B140, 'Summary - Contract Type'!$C$1:$BX$1, 0)
      ),
      ""
    ),
    ""
  ),
  ""
)</f>
        <v/>
      </c>
      <c r="H140" s="21" t="str">
        <f>IF(
  Prototype_input!$C$6 = "Federal or Tribal Government",
  IF(
    B140 &lt;&gt; "",
    IFERROR(
      INDEX(
        'Summary - Period of Performance'!$C$2:$AW$5,
        MATCH(Prototype_input!$C$46, 'Summary - Period of Performance'!$B$2:$B$5, 0),
        MATCH(B140, 'Summary - Period of Performance'!$C$1:$AW$1, 0)
      ),
      ""
    ),
    ""
  ),
  ""
)</f>
        <v/>
      </c>
      <c r="I140" s="21" t="str">
        <f>IF(
  Prototype_input!$C$6 = "Federal or Tribal Government",
  IF(
    B140 &lt;&gt; "",
    IFERROR(
      INDEX(
        'Summary - Socioeconomic'!$C$2:$BX$11,
        MATCH(Prototype_input!$C$50, 'Summary - Socioeconomic'!$B$2:$B$11, 0),
        MATCH(B140, 'Summary - Socioeconomic'!$C$1:$BX$1, 0)
      ),
      ""
    ),
    ""
  ),
  ""
)</f>
        <v/>
      </c>
      <c r="J140" s="21" t="str">
        <f>IF(
  Prototype_input!$C$6 = "Federal or Tribal Government",
  IF(
    B140 &lt;&gt; "",
    IFERROR(
      INDEX(
        'Summary - Estimated Dollar Valu'!$C$2:$AW$4,
        MATCH(Prototype_input!$C$54, 'Summary - Estimated Dollar Valu'!$B$2:$B$4, 0),
        MATCH(B140, 'Summary - Estimated Dollar Valu'!$C$1:$AW$1, 0)
      ),
      ""
    ),
    ""
  ),
  ""
)</f>
        <v/>
      </c>
      <c r="K140" s="21" t="str">
        <f>IF(AND(Prototype_input!$C$56&lt;&gt;"",J140&lt;&gt;""),Prototype_input!$C$58,"")</f>
        <v/>
      </c>
      <c r="L140" s="21" t="str">
        <f>IF(AND(Prototype_input!$C$60&lt;&gt;"",J140&lt;&gt;""),Prototype_input!$C$62,"")</f>
        <v/>
      </c>
      <c r="M140" s="21" t="str">
        <f>IF(AND(Prototype_input!$C$64&lt;&gt;"",J140&lt;&gt;""),Prototype_input!$C$66,"")</f>
        <v/>
      </c>
      <c r="N140" s="21" t="str">
        <f>IF(AND(Prototype_input!$C$68&lt;&gt;"",J140&lt;&gt;""),Prototype_input!$C$70,"")</f>
        <v/>
      </c>
      <c r="O140" s="21" t="str">
        <f>IF(N140&lt;&gt;"",_xlfn.XLOOKUP(Prototype_input!$E$22,'ITC Offerings Mapping'!$C$1:$C$1000,'ITC Offerings Mapping'!$B$1:$B$1000),"")</f>
        <v/>
      </c>
      <c r="Q140" s="21" t="str">
        <f t="array" ref="Q140">IF(Prototype_input!$C$6="Federal or Tribal Government",IF(O140&lt;&gt;"", INDEX('Scope Scoring'!$C$2:$BX$50, MATCH(O140, 'Scope Scoring'!$B$2:$B$50, 0), MATCH(B140, 'Scope Scoring'!$C$1:$BX$1, 0)),""),"")</f>
        <v/>
      </c>
      <c r="R140" s="21" t="str">
        <f t="shared" si="39"/>
        <v/>
      </c>
      <c r="S140" s="21" t="str">
        <f t="shared" si="40"/>
        <v/>
      </c>
      <c r="T140" s="21" t="str">
        <f t="shared" si="41"/>
        <v/>
      </c>
      <c r="U140" s="21" t="str">
        <f t="shared" ca="1" si="42"/>
        <v/>
      </c>
      <c r="W140" s="21" t="str">
        <f t="array" ref="W140">IF(Prototype_input!$C$6="Federal or Tribal Government",IF(O140&lt;&gt;"", INDEX('Summary - Level of Assistance -'!$C$2:$AV$7, MATCH(Prototype_input!$C$34, 'Summary - Level of Assistance -'!$B$2:$B$7, 0), MATCH(B140, 'Summary - Level of Assistance -'!$C$1:$AV$1, 0)),""),"")</f>
        <v/>
      </c>
      <c r="X140" s="21" t="str">
        <f t="shared" si="43"/>
        <v/>
      </c>
      <c r="Y140" s="21" t="str">
        <f t="shared" si="44"/>
        <v/>
      </c>
      <c r="AA140" s="21" t="str">
        <f t="array" ref="AA140">IF(Prototype_input!$C$6="Federal or Tribal Government",IF(O140&lt;&gt;"", INDEX('Summary - Objective - Tradeoff'!$C$2:$AV$4, MATCH(Prototype_input!$C$38, 'Summary - Objective - Tradeoff'!$B$2:$B$4, 0), MATCH(B140, 'Summary - Objective - Tradeoff'!$C$1:$AV$1, 0)),""),"")</f>
        <v/>
      </c>
      <c r="AB140" s="21" t="str">
        <f t="shared" si="45"/>
        <v/>
      </c>
      <c r="AC140" s="21" t="str">
        <f t="shared" si="46"/>
        <v/>
      </c>
      <c r="AE140" s="21" t="str">
        <f t="array" ref="AE140">IF(Prototype_input!$C$6="Federal or Tribal Government",IF(O140&lt;&gt;"", INDEX('Summary- PoP - Tradeoff'!$C$2:$AV$5, MATCH(Prototype_input!$C$46, 'Summary- PoP - Tradeoff'!$B$2:$B$5, 0), MATCH(B140, 'Summary- PoP - Tradeoff'!$C$1:$AV$1, 0)),""),"")</f>
        <v/>
      </c>
      <c r="AF140" s="21" t="str">
        <f t="shared" si="47"/>
        <v/>
      </c>
      <c r="AG140" s="21" t="str">
        <f t="shared" si="48"/>
        <v/>
      </c>
      <c r="AI140" s="21" t="str">
        <f t="array" ref="AI140">IF(Prototype_input!$C$6="Federal or Tribal Government",IF(O140&lt;&gt;"", INDEX('Summary - EDV - Tradeoff'!$C$2:$AV$4, MATCH(Prototype_input!$C$54, 'Summary - EDV - Tradeoff'!$B$2:$B$4, 0), MATCH(B140, 'Summary - EDV - Tradeoff'!$C$1:$AV$1, 0)),""),"")</f>
        <v/>
      </c>
      <c r="AJ140" s="21" t="str">
        <f t="shared" si="49"/>
        <v/>
      </c>
      <c r="AK140" s="21" t="str">
        <f t="shared" si="50"/>
        <v/>
      </c>
      <c r="AL140" s="21" t="str">
        <f t="shared" ca="1" si="51"/>
        <v/>
      </c>
    </row>
    <row r="141" spans="2:38" ht="12.75" x14ac:dyDescent="0.2">
      <c r="B141" s="21" t="str">
        <f ca="1">IFERROR(__xludf.DUMMYFUNCTION("IFNA(
  IF(
    Prototype_input!C145 = ""Federal or Tribal Government"",
    IF(
      AND(
        Prototype_input!E159 &lt;&gt; """",
        Prototype_input!D159 &lt;&gt; """",
        Prototype_input!D159 &lt;&gt; ""Please input"",
        Prototype_input!E159 &lt;&gt; ""Ple"&amp;"ase input""
      ),
      TRANSPOSE(
        FILTER(
          'ITC Offerings Mapping'!$D$1:$BY$1,
          (INDEX('ITC Offerings Mapping'!$D$2:$BY$1000, MATCH(Prototype_input!E158, 'ITC Offerings Mapping'!$C$2:$C$1000, 0), 0) = IF(A141 &gt;= 8, ""X"", ""X"&amp;""")) +
          (IF(A141 &lt; 8, INDEX('ITC Offerings Mapping'!$D$2:$BY$1000, MATCH(Prototype_input!E158,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1" s="21" t="str">
        <f ca="1">IFERROR(__xludf.DUMMYFUNCTION("IFNA(
  IF(
    Prototype_input!C145 = ""State or Local Government"",
    IF(
      AND(
        Prototype_input!E159 &lt;&gt; """",
        Prototype_input!D159 &lt;&gt; """",
        Prototype_input!D159 &lt;&gt; ""Please input"",
        Prototype_input!E159 &lt;&gt; ""Please"&amp;" input""
      ),
      TRANSPOSE(
        FILTER(
          'ITC Offerings Mapping'!$D$1:$BY$1,
          (
            IF(
              A141 &gt;= 8,
              INDEX('ITC Offerings Mapping'!$D$2:$BY$1000, MATCH(Prototype_input!E158, 'ITC Offerings Map"&amp;"ping'!$C$2:$C$1000, 0), 0) = ""X"",
              (INDEX('ITC Offerings Mapping'!$D$2:$BY$1000, MATCH(Prototype_input!E158, 'ITC Offerings Mapping'!$C$2:$C$1000, 0), 0) = ""X"") +
              (INDEX('ITC Offerings Mapping'!$D$2:$BY$1000, MATCH(Prototype"&amp;"_input!E158,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1" s="21" t="str">
        <f>IF(
  Prototype_input!$C$6 = "State or Local Government",
  IF(
    C141 &lt;&gt; "",
    IFERROR(
      INDEX(
        'Summary - Acquisition Need'!$C$2:$AD$4,
        MATCH(Prototype_input!$C$30, 'Summary - Acquisition Need'!$B$2:$B$4, 0),
        MATCH(C141, 'Summary - Acquisition Need'!$C$1:$AD$1, 0)
      ),
      ""
    ),
    ""
  ),
  IF(
    Prototype_input!$C$6 = "Federal or Tribal Government",
    IF(
      B141 &lt;&gt; "",
      IFERROR(
        INDEX(
          'Summary - Place of Performance'!$C$2:$AW$14,
          MATCH(Prototype_input!$C$30, 'Summary - Place of Performance'!$B$2:$B$14, 0),
          MATCH(B141, 'Summary - Place of Performance'!$C$1:$AW$1, 0)
        ),
        ""
      ),
      ""
    ),
    ""
  )
)</f>
        <v/>
      </c>
      <c r="E141" s="21" t="str">
        <f>IF(
  Prototype_input!$C$6 = "State or Local Government",
  IF(
    C141 &lt;&gt; "",
    IFERROR(
      INDEX(
        'Summary - Contract Type'!$C$2:$BX$6,
        MATCH(Prototype_input!$C$34, 'Summary - Contract Type'!$B$2:$B$6, 0),
        MATCH(C141, 'Summary - Contract Type'!$C$1:$BX$1, 0)
      ),
      ""
    ),
    ""
  ),
  IF(
    Prototype_input!$C$6 = "Federal or Tribal Government",
    IF(
      B141 &lt;&gt; "",
      IFERROR(
        INDEX(
          'Summary - Level of Assistance'!$C$2:$AW$7,
          MATCH(Prototype_input!$C$34, 'Summary - Level of Assistance'!$B$2:$B$7, 0),
          MATCH(B141, 'Summary - Level of Assistance'!$C$1:$AW$1, 0)
        ),
        ""
      ),
      ""
    ),
    ""
  )
)</f>
        <v/>
      </c>
      <c r="F141" s="21" t="str">
        <f>IF(
  Prototype_input!$C$6 = "State or Local Government",
  IF(
    C141 &lt;&gt; "",
    IFERROR(
      INDEX(
        'Summary - Socioeconomic'!$C$2:$BX$11,
        MATCH(Prototype_input!$C$38, 'Summary - Socioeconomic'!$B$2:$B$11, 0),
        MATCH(C141, 'Summary - Socioeconomic'!$C$1:$BX$1, 0)
      ),
      ""
    ),
    ""
  ),
  IF(
    Prototype_input!$C$6 = "Federal or Tribal Government",
    IF(
      B141 &lt;&gt; "",
      IFERROR(
        INDEX(
          'Summary - Objective'!$C$2:$AX$4,
          MATCH(Prototype_input!$C$38, 'Summary - Objective'!$B$2:$B$4, 0),
          MATCH(B141, 'Summary - Objective'!$C$1:$AX$1, 0)
        ),
        ""
      ),
      ""
    ),
    ""
  )
)</f>
        <v/>
      </c>
      <c r="G141" s="21" t="str">
        <f>IF(
  Prototype_input!$C$6 = "Federal or Tribal Government",
  IF(
    B141 &lt;&gt; "",
    IFERROR(
      INDEX(
        'Summary - Contract Type'!$C$2:$BX$6,
        MATCH(Prototype_input!$C$42, 'Summary - Contract Type'!$B$2:$B$6, 0),
        MATCH(B141, 'Summary - Contract Type'!$C$1:$BX$1, 0)
      ),
      ""
    ),
    ""
  ),
  ""
)</f>
        <v/>
      </c>
      <c r="H141" s="21" t="str">
        <f>IF(
  Prototype_input!$C$6 = "Federal or Tribal Government",
  IF(
    B141 &lt;&gt; "",
    IFERROR(
      INDEX(
        'Summary - Period of Performance'!$C$2:$AW$5,
        MATCH(Prototype_input!$C$46, 'Summary - Period of Performance'!$B$2:$B$5, 0),
        MATCH(B141, 'Summary - Period of Performance'!$C$1:$AW$1, 0)
      ),
      ""
    ),
    ""
  ),
  ""
)</f>
        <v/>
      </c>
      <c r="I141" s="21" t="str">
        <f>IF(
  Prototype_input!$C$6 = "Federal or Tribal Government",
  IF(
    B141 &lt;&gt; "",
    IFERROR(
      INDEX(
        'Summary - Socioeconomic'!$C$2:$BX$11,
        MATCH(Prototype_input!$C$50, 'Summary - Socioeconomic'!$B$2:$B$11, 0),
        MATCH(B141, 'Summary - Socioeconomic'!$C$1:$BX$1, 0)
      ),
      ""
    ),
    ""
  ),
  ""
)</f>
        <v/>
      </c>
      <c r="J141" s="21" t="str">
        <f>IF(
  Prototype_input!$C$6 = "Federal or Tribal Government",
  IF(
    B141 &lt;&gt; "",
    IFERROR(
      INDEX(
        'Summary - Estimated Dollar Valu'!$C$2:$AW$4,
        MATCH(Prototype_input!$C$54, 'Summary - Estimated Dollar Valu'!$B$2:$B$4, 0),
        MATCH(B141, 'Summary - Estimated Dollar Valu'!$C$1:$AW$1, 0)
      ),
      ""
    ),
    ""
  ),
  ""
)</f>
        <v/>
      </c>
      <c r="K141" s="21" t="str">
        <f>IF(AND(Prototype_input!$C$56&lt;&gt;"",J141&lt;&gt;""),Prototype_input!$C$58,"")</f>
        <v/>
      </c>
      <c r="L141" s="21" t="str">
        <f>IF(AND(Prototype_input!$C$60&lt;&gt;"",J141&lt;&gt;""),Prototype_input!$C$62,"")</f>
        <v/>
      </c>
      <c r="M141" s="21" t="str">
        <f>IF(AND(Prototype_input!$C$64&lt;&gt;"",J141&lt;&gt;""),Prototype_input!$C$66,"")</f>
        <v/>
      </c>
      <c r="N141" s="21" t="str">
        <f>IF(AND(Prototype_input!$C$68&lt;&gt;"",J141&lt;&gt;""),Prototype_input!$C$70,"")</f>
        <v/>
      </c>
      <c r="O141" s="21" t="str">
        <f>IF(N141&lt;&gt;"",_xlfn.XLOOKUP(Prototype_input!$E$22,'ITC Offerings Mapping'!$C$1:$C$1000,'ITC Offerings Mapping'!$B$1:$B$1000),"")</f>
        <v/>
      </c>
      <c r="Q141" s="21" t="str">
        <f t="array" ref="Q141">IF(Prototype_input!$C$6="Federal or Tribal Government",IF(O141&lt;&gt;"", INDEX('Scope Scoring'!$C$2:$BX$50, MATCH(O141, 'Scope Scoring'!$B$2:$B$50, 0), MATCH(B141, 'Scope Scoring'!$C$1:$BX$1, 0)),""),"")</f>
        <v/>
      </c>
      <c r="R141" s="21" t="str">
        <f t="shared" si="39"/>
        <v/>
      </c>
      <c r="S141" s="21" t="str">
        <f t="shared" si="40"/>
        <v/>
      </c>
      <c r="T141" s="21" t="str">
        <f t="shared" si="41"/>
        <v/>
      </c>
      <c r="U141" s="21" t="str">
        <f t="shared" ca="1" si="42"/>
        <v/>
      </c>
      <c r="W141" s="21" t="str">
        <f t="array" ref="W141">IF(Prototype_input!$C$6="Federal or Tribal Government",IF(O141&lt;&gt;"", INDEX('Summary - Level of Assistance -'!$C$2:$AV$7, MATCH(Prototype_input!$C$34, 'Summary - Level of Assistance -'!$B$2:$B$7, 0), MATCH(B141, 'Summary - Level of Assistance -'!$C$1:$AV$1, 0)),""),"")</f>
        <v/>
      </c>
      <c r="X141" s="21" t="str">
        <f t="shared" si="43"/>
        <v/>
      </c>
      <c r="Y141" s="21" t="str">
        <f t="shared" si="44"/>
        <v/>
      </c>
      <c r="AA141" s="21" t="str">
        <f t="array" ref="AA141">IF(Prototype_input!$C$6="Federal or Tribal Government",IF(O141&lt;&gt;"", INDEX('Summary - Objective - Tradeoff'!$C$2:$AV$4, MATCH(Prototype_input!$C$38, 'Summary - Objective - Tradeoff'!$B$2:$B$4, 0), MATCH(B141, 'Summary - Objective - Tradeoff'!$C$1:$AV$1, 0)),""),"")</f>
        <v/>
      </c>
      <c r="AB141" s="21" t="str">
        <f t="shared" si="45"/>
        <v/>
      </c>
      <c r="AC141" s="21" t="str">
        <f t="shared" si="46"/>
        <v/>
      </c>
      <c r="AE141" s="21" t="str">
        <f t="array" ref="AE141">IF(Prototype_input!$C$6="Federal or Tribal Government",IF(O141&lt;&gt;"", INDEX('Summary- PoP - Tradeoff'!$C$2:$AV$5, MATCH(Prototype_input!$C$46, 'Summary- PoP - Tradeoff'!$B$2:$B$5, 0), MATCH(B141, 'Summary- PoP - Tradeoff'!$C$1:$AV$1, 0)),""),"")</f>
        <v/>
      </c>
      <c r="AF141" s="21" t="str">
        <f t="shared" si="47"/>
        <v/>
      </c>
      <c r="AG141" s="21" t="str">
        <f t="shared" si="48"/>
        <v/>
      </c>
      <c r="AI141" s="21" t="str">
        <f t="array" ref="AI141">IF(Prototype_input!$C$6="Federal or Tribal Government",IF(O141&lt;&gt;"", INDEX('Summary - EDV - Tradeoff'!$C$2:$AV$4, MATCH(Prototype_input!$C$54, 'Summary - EDV - Tradeoff'!$B$2:$B$4, 0), MATCH(B141, 'Summary - EDV - Tradeoff'!$C$1:$AV$1, 0)),""),"")</f>
        <v/>
      </c>
      <c r="AJ141" s="21" t="str">
        <f t="shared" si="49"/>
        <v/>
      </c>
      <c r="AK141" s="21" t="str">
        <f t="shared" si="50"/>
        <v/>
      </c>
      <c r="AL141" s="21" t="str">
        <f t="shared" ca="1" si="51"/>
        <v/>
      </c>
    </row>
    <row r="142" spans="2:38" ht="12.75" x14ac:dyDescent="0.2">
      <c r="B142" s="21" t="str">
        <f ca="1">IFERROR(__xludf.DUMMYFUNCTION("IFNA(
  IF(
    Prototype_input!C146 = ""Federal or Tribal Government"",
    IF(
      AND(
        Prototype_input!E160 &lt;&gt; """",
        Prototype_input!D160 &lt;&gt; """",
        Prototype_input!D160 &lt;&gt; ""Please input"",
        Prototype_input!E160 &lt;&gt; ""Ple"&amp;"ase input""
      ),
      TRANSPOSE(
        FILTER(
          'ITC Offerings Mapping'!$D$1:$BY$1,
          (INDEX('ITC Offerings Mapping'!$D$2:$BY$1000, MATCH(Prototype_input!E159, 'ITC Offerings Mapping'!$C$2:$C$1000, 0), 0) = IF(A142 &gt;= 8, ""X"", ""X"&amp;""")) +
          (IF(A142 &lt; 8, INDEX('ITC Offerings Mapping'!$D$2:$BY$1000, MATCH(Prototype_input!E159,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2" s="21" t="str">
        <f ca="1">IFERROR(__xludf.DUMMYFUNCTION("IFNA(
  IF(
    Prototype_input!C146 = ""State or Local Government"",
    IF(
      AND(
        Prototype_input!E160 &lt;&gt; """",
        Prototype_input!D160 &lt;&gt; """",
        Prototype_input!D160 &lt;&gt; ""Please input"",
        Prototype_input!E160 &lt;&gt; ""Please"&amp;" input""
      ),
      TRANSPOSE(
        FILTER(
          'ITC Offerings Mapping'!$D$1:$BY$1,
          (
            IF(
              A142 &gt;= 8,
              INDEX('ITC Offerings Mapping'!$D$2:$BY$1000, MATCH(Prototype_input!E159, 'ITC Offerings Map"&amp;"ping'!$C$2:$C$1000, 0), 0) = ""X"",
              (INDEX('ITC Offerings Mapping'!$D$2:$BY$1000, MATCH(Prototype_input!E159, 'ITC Offerings Mapping'!$C$2:$C$1000, 0), 0) = ""X"") +
              (INDEX('ITC Offerings Mapping'!$D$2:$BY$1000, MATCH(Prototype"&amp;"_input!E159,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2" s="21" t="str">
        <f>IF(
  Prototype_input!$C$6 = "State or Local Government",
  IF(
    C142 &lt;&gt; "",
    IFERROR(
      INDEX(
        'Summary - Acquisition Need'!$C$2:$AD$4,
        MATCH(Prototype_input!$C$30, 'Summary - Acquisition Need'!$B$2:$B$4, 0),
        MATCH(C142, 'Summary - Acquisition Need'!$C$1:$AD$1, 0)
      ),
      ""
    ),
    ""
  ),
  IF(
    Prototype_input!$C$6 = "Federal or Tribal Government",
    IF(
      B142 &lt;&gt; "",
      IFERROR(
        INDEX(
          'Summary - Place of Performance'!$C$2:$AW$14,
          MATCH(Prototype_input!$C$30, 'Summary - Place of Performance'!$B$2:$B$14, 0),
          MATCH(B142, 'Summary - Place of Performance'!$C$1:$AW$1, 0)
        ),
        ""
      ),
      ""
    ),
    ""
  )
)</f>
        <v/>
      </c>
      <c r="E142" s="21" t="str">
        <f>IF(
  Prototype_input!$C$6 = "State or Local Government",
  IF(
    C142 &lt;&gt; "",
    IFERROR(
      INDEX(
        'Summary - Contract Type'!$C$2:$BX$6,
        MATCH(Prototype_input!$C$34, 'Summary - Contract Type'!$B$2:$B$6, 0),
        MATCH(C142, 'Summary - Contract Type'!$C$1:$BX$1, 0)
      ),
      ""
    ),
    ""
  ),
  IF(
    Prototype_input!$C$6 = "Federal or Tribal Government",
    IF(
      B142 &lt;&gt; "",
      IFERROR(
        INDEX(
          'Summary - Level of Assistance'!$C$2:$AW$7,
          MATCH(Prototype_input!$C$34, 'Summary - Level of Assistance'!$B$2:$B$7, 0),
          MATCH(B142, 'Summary - Level of Assistance'!$C$1:$AW$1, 0)
        ),
        ""
      ),
      ""
    ),
    ""
  )
)</f>
        <v/>
      </c>
      <c r="F142" s="21" t="str">
        <f>IF(
  Prototype_input!$C$6 = "State or Local Government",
  IF(
    C142 &lt;&gt; "",
    IFERROR(
      INDEX(
        'Summary - Socioeconomic'!$C$2:$BX$11,
        MATCH(Prototype_input!$C$38, 'Summary - Socioeconomic'!$B$2:$B$11, 0),
        MATCH(C142, 'Summary - Socioeconomic'!$C$1:$BX$1, 0)
      ),
      ""
    ),
    ""
  ),
  IF(
    Prototype_input!$C$6 = "Federal or Tribal Government",
    IF(
      B142 &lt;&gt; "",
      IFERROR(
        INDEX(
          'Summary - Objective'!$C$2:$AX$4,
          MATCH(Prototype_input!$C$38, 'Summary - Objective'!$B$2:$B$4, 0),
          MATCH(B142, 'Summary - Objective'!$C$1:$AX$1, 0)
        ),
        ""
      ),
      ""
    ),
    ""
  )
)</f>
        <v/>
      </c>
      <c r="G142" s="21" t="str">
        <f>IF(
  Prototype_input!$C$6 = "Federal or Tribal Government",
  IF(
    B142 &lt;&gt; "",
    IFERROR(
      INDEX(
        'Summary - Contract Type'!$C$2:$BX$6,
        MATCH(Prototype_input!$C$42, 'Summary - Contract Type'!$B$2:$B$6, 0),
        MATCH(B142, 'Summary - Contract Type'!$C$1:$BX$1, 0)
      ),
      ""
    ),
    ""
  ),
  ""
)</f>
        <v/>
      </c>
      <c r="H142" s="21" t="str">
        <f>IF(
  Prototype_input!$C$6 = "Federal or Tribal Government",
  IF(
    B142 &lt;&gt; "",
    IFERROR(
      INDEX(
        'Summary - Period of Performance'!$C$2:$AW$5,
        MATCH(Prototype_input!$C$46, 'Summary - Period of Performance'!$B$2:$B$5, 0),
        MATCH(B142, 'Summary - Period of Performance'!$C$1:$AW$1, 0)
      ),
      ""
    ),
    ""
  ),
  ""
)</f>
        <v/>
      </c>
      <c r="I142" s="21" t="str">
        <f>IF(
  Prototype_input!$C$6 = "Federal or Tribal Government",
  IF(
    B142 &lt;&gt; "",
    IFERROR(
      INDEX(
        'Summary - Socioeconomic'!$C$2:$BX$11,
        MATCH(Prototype_input!$C$50, 'Summary - Socioeconomic'!$B$2:$B$11, 0),
        MATCH(B142, 'Summary - Socioeconomic'!$C$1:$BX$1, 0)
      ),
      ""
    ),
    ""
  ),
  ""
)</f>
        <v/>
      </c>
      <c r="J142" s="21" t="str">
        <f>IF(
  Prototype_input!$C$6 = "Federal or Tribal Government",
  IF(
    B142 &lt;&gt; "",
    IFERROR(
      INDEX(
        'Summary - Estimated Dollar Valu'!$C$2:$AW$4,
        MATCH(Prototype_input!$C$54, 'Summary - Estimated Dollar Valu'!$B$2:$B$4, 0),
        MATCH(B142, 'Summary - Estimated Dollar Valu'!$C$1:$AW$1, 0)
      ),
      ""
    ),
    ""
  ),
  ""
)</f>
        <v/>
      </c>
      <c r="K142" s="21" t="str">
        <f>IF(AND(Prototype_input!$C$56&lt;&gt;"",J142&lt;&gt;""),Prototype_input!$C$58,"")</f>
        <v/>
      </c>
      <c r="L142" s="21" t="str">
        <f>IF(AND(Prototype_input!$C$60&lt;&gt;"",J142&lt;&gt;""),Prototype_input!$C$62,"")</f>
        <v/>
      </c>
      <c r="M142" s="21" t="str">
        <f>IF(AND(Prototype_input!$C$64&lt;&gt;"",J142&lt;&gt;""),Prototype_input!$C$66,"")</f>
        <v/>
      </c>
      <c r="N142" s="21" t="str">
        <f>IF(AND(Prototype_input!$C$68&lt;&gt;"",J142&lt;&gt;""),Prototype_input!$C$70,"")</f>
        <v/>
      </c>
      <c r="O142" s="21" t="str">
        <f>IF(N142&lt;&gt;"",_xlfn.XLOOKUP(Prototype_input!$E$22,'ITC Offerings Mapping'!$C$1:$C$1000,'ITC Offerings Mapping'!$B$1:$B$1000),"")</f>
        <v/>
      </c>
      <c r="Q142" s="21" t="str">
        <f t="array" ref="Q142">IF(Prototype_input!$C$6="Federal or Tribal Government",IF(O142&lt;&gt;"", INDEX('Scope Scoring'!$C$2:$BX$50, MATCH(O142, 'Scope Scoring'!$B$2:$B$50, 0), MATCH(B142, 'Scope Scoring'!$C$1:$BX$1, 0)),""),"")</f>
        <v/>
      </c>
      <c r="R142" s="21" t="str">
        <f t="shared" si="39"/>
        <v/>
      </c>
      <c r="S142" s="21" t="str">
        <f t="shared" si="40"/>
        <v/>
      </c>
      <c r="T142" s="21" t="str">
        <f t="shared" si="41"/>
        <v/>
      </c>
      <c r="U142" s="21" t="str">
        <f t="shared" ca="1" si="42"/>
        <v/>
      </c>
      <c r="W142" s="21" t="str">
        <f t="array" ref="W142">IF(Prototype_input!$C$6="Federal or Tribal Government",IF(O142&lt;&gt;"", INDEX('Summary - Level of Assistance -'!$C$2:$AV$7, MATCH(Prototype_input!$C$34, 'Summary - Level of Assistance -'!$B$2:$B$7, 0), MATCH(B142, 'Summary - Level of Assistance -'!$C$1:$AV$1, 0)),""),"")</f>
        <v/>
      </c>
      <c r="X142" s="21" t="str">
        <f t="shared" si="43"/>
        <v/>
      </c>
      <c r="Y142" s="21" t="str">
        <f t="shared" si="44"/>
        <v/>
      </c>
      <c r="AA142" s="21" t="str">
        <f t="array" ref="AA142">IF(Prototype_input!$C$6="Federal or Tribal Government",IF(O142&lt;&gt;"", INDEX('Summary - Objective - Tradeoff'!$C$2:$AV$4, MATCH(Prototype_input!$C$38, 'Summary - Objective - Tradeoff'!$B$2:$B$4, 0), MATCH(B142, 'Summary - Objective - Tradeoff'!$C$1:$AV$1, 0)),""),"")</f>
        <v/>
      </c>
      <c r="AB142" s="21" t="str">
        <f t="shared" si="45"/>
        <v/>
      </c>
      <c r="AC142" s="21" t="str">
        <f t="shared" si="46"/>
        <v/>
      </c>
      <c r="AE142" s="21" t="str">
        <f t="array" ref="AE142">IF(Prototype_input!$C$6="Federal or Tribal Government",IF(O142&lt;&gt;"", INDEX('Summary- PoP - Tradeoff'!$C$2:$AV$5, MATCH(Prototype_input!$C$46, 'Summary- PoP - Tradeoff'!$B$2:$B$5, 0), MATCH(B142, 'Summary- PoP - Tradeoff'!$C$1:$AV$1, 0)),""),"")</f>
        <v/>
      </c>
      <c r="AF142" s="21" t="str">
        <f t="shared" si="47"/>
        <v/>
      </c>
      <c r="AG142" s="21" t="str">
        <f t="shared" si="48"/>
        <v/>
      </c>
      <c r="AI142" s="21" t="str">
        <f t="array" ref="AI142">IF(Prototype_input!$C$6="Federal or Tribal Government",IF(O142&lt;&gt;"", INDEX('Summary - EDV - Tradeoff'!$C$2:$AV$4, MATCH(Prototype_input!$C$54, 'Summary - EDV - Tradeoff'!$B$2:$B$4, 0), MATCH(B142, 'Summary - EDV - Tradeoff'!$C$1:$AV$1, 0)),""),"")</f>
        <v/>
      </c>
      <c r="AJ142" s="21" t="str">
        <f t="shared" si="49"/>
        <v/>
      </c>
      <c r="AK142" s="21" t="str">
        <f t="shared" si="50"/>
        <v/>
      </c>
      <c r="AL142" s="21" t="str">
        <f t="shared" ca="1" si="51"/>
        <v/>
      </c>
    </row>
    <row r="143" spans="2:38" ht="12.75" x14ac:dyDescent="0.2">
      <c r="B143" s="21" t="str">
        <f ca="1">IFERROR(__xludf.DUMMYFUNCTION("IFNA(
  IF(
    Prototype_input!C147 = ""Federal or Tribal Government"",
    IF(
      AND(
        Prototype_input!E161 &lt;&gt; """",
        Prototype_input!D161 &lt;&gt; """",
        Prototype_input!D161 &lt;&gt; ""Please input"",
        Prototype_input!E161 &lt;&gt; ""Ple"&amp;"ase input""
      ),
      TRANSPOSE(
        FILTER(
          'ITC Offerings Mapping'!$D$1:$BY$1,
          (INDEX('ITC Offerings Mapping'!$D$2:$BY$1000, MATCH(Prototype_input!E160, 'ITC Offerings Mapping'!$C$2:$C$1000, 0), 0) = IF(A143 &gt;= 8, ""X"", ""X"&amp;""")) +
          (IF(A143 &lt; 8, INDEX('ITC Offerings Mapping'!$D$2:$BY$1000, MATCH(Prototype_input!E160,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3" s="21" t="str">
        <f ca="1">IFERROR(__xludf.DUMMYFUNCTION("IFNA(
  IF(
    Prototype_input!C147 = ""State or Local Government"",
    IF(
      AND(
        Prototype_input!E161 &lt;&gt; """",
        Prototype_input!D161 &lt;&gt; """",
        Prototype_input!D161 &lt;&gt; ""Please input"",
        Prototype_input!E161 &lt;&gt; ""Please"&amp;" input""
      ),
      TRANSPOSE(
        FILTER(
          'ITC Offerings Mapping'!$D$1:$BY$1,
          (
            IF(
              A143 &gt;= 8,
              INDEX('ITC Offerings Mapping'!$D$2:$BY$1000, MATCH(Prototype_input!E160, 'ITC Offerings Map"&amp;"ping'!$C$2:$C$1000, 0), 0) = ""X"",
              (INDEX('ITC Offerings Mapping'!$D$2:$BY$1000, MATCH(Prototype_input!E160, 'ITC Offerings Mapping'!$C$2:$C$1000, 0), 0) = ""X"") +
              (INDEX('ITC Offerings Mapping'!$D$2:$BY$1000, MATCH(Prototype"&amp;"_input!E160,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3" s="21" t="str">
        <f>IF(
  Prototype_input!$C$6 = "State or Local Government",
  IF(
    C143 &lt;&gt; "",
    IFERROR(
      INDEX(
        'Summary - Acquisition Need'!$C$2:$AD$4,
        MATCH(Prototype_input!$C$30, 'Summary - Acquisition Need'!$B$2:$B$4, 0),
        MATCH(C143, 'Summary - Acquisition Need'!$C$1:$AD$1, 0)
      ),
      ""
    ),
    ""
  ),
  IF(
    Prototype_input!$C$6 = "Federal or Tribal Government",
    IF(
      B143 &lt;&gt; "",
      IFERROR(
        INDEX(
          'Summary - Place of Performance'!$C$2:$AW$14,
          MATCH(Prototype_input!$C$30, 'Summary - Place of Performance'!$B$2:$B$14, 0),
          MATCH(B143, 'Summary - Place of Performance'!$C$1:$AW$1, 0)
        ),
        ""
      ),
      ""
    ),
    ""
  )
)</f>
        <v/>
      </c>
      <c r="E143" s="21" t="str">
        <f>IF(
  Prototype_input!$C$6 = "State or Local Government",
  IF(
    C143 &lt;&gt; "",
    IFERROR(
      INDEX(
        'Summary - Contract Type'!$C$2:$BX$6,
        MATCH(Prototype_input!$C$34, 'Summary - Contract Type'!$B$2:$B$6, 0),
        MATCH(C143, 'Summary - Contract Type'!$C$1:$BX$1, 0)
      ),
      ""
    ),
    ""
  ),
  IF(
    Prototype_input!$C$6 = "Federal or Tribal Government",
    IF(
      B143 &lt;&gt; "",
      IFERROR(
        INDEX(
          'Summary - Level of Assistance'!$C$2:$AW$7,
          MATCH(Prototype_input!$C$34, 'Summary - Level of Assistance'!$B$2:$B$7, 0),
          MATCH(B143, 'Summary - Level of Assistance'!$C$1:$AW$1, 0)
        ),
        ""
      ),
      ""
    ),
    ""
  )
)</f>
        <v/>
      </c>
      <c r="F143" s="21" t="str">
        <f>IF(
  Prototype_input!$C$6 = "State or Local Government",
  IF(
    C143 &lt;&gt; "",
    IFERROR(
      INDEX(
        'Summary - Socioeconomic'!$C$2:$BX$11,
        MATCH(Prototype_input!$C$38, 'Summary - Socioeconomic'!$B$2:$B$11, 0),
        MATCH(C143, 'Summary - Socioeconomic'!$C$1:$BX$1, 0)
      ),
      ""
    ),
    ""
  ),
  IF(
    Prototype_input!$C$6 = "Federal or Tribal Government",
    IF(
      B143 &lt;&gt; "",
      IFERROR(
        INDEX(
          'Summary - Objective'!$C$2:$AX$4,
          MATCH(Prototype_input!$C$38, 'Summary - Objective'!$B$2:$B$4, 0),
          MATCH(B143, 'Summary - Objective'!$C$1:$AX$1, 0)
        ),
        ""
      ),
      ""
    ),
    ""
  )
)</f>
        <v/>
      </c>
      <c r="G143" s="21" t="str">
        <f>IF(
  Prototype_input!$C$6 = "Federal or Tribal Government",
  IF(
    B143 &lt;&gt; "",
    IFERROR(
      INDEX(
        'Summary - Contract Type'!$C$2:$BX$6,
        MATCH(Prototype_input!$C$42, 'Summary - Contract Type'!$B$2:$B$6, 0),
        MATCH(B143, 'Summary - Contract Type'!$C$1:$BX$1, 0)
      ),
      ""
    ),
    ""
  ),
  ""
)</f>
        <v/>
      </c>
      <c r="H143" s="21" t="str">
        <f>IF(
  Prototype_input!$C$6 = "Federal or Tribal Government",
  IF(
    B143 &lt;&gt; "",
    IFERROR(
      INDEX(
        'Summary - Period of Performance'!$C$2:$AW$5,
        MATCH(Prototype_input!$C$46, 'Summary - Period of Performance'!$B$2:$B$5, 0),
        MATCH(B143, 'Summary - Period of Performance'!$C$1:$AW$1, 0)
      ),
      ""
    ),
    ""
  ),
  ""
)</f>
        <v/>
      </c>
      <c r="I143" s="21" t="str">
        <f>IF(
  Prototype_input!$C$6 = "Federal or Tribal Government",
  IF(
    B143 &lt;&gt; "",
    IFERROR(
      INDEX(
        'Summary - Socioeconomic'!$C$2:$BX$11,
        MATCH(Prototype_input!$C$50, 'Summary - Socioeconomic'!$B$2:$B$11, 0),
        MATCH(B143, 'Summary - Socioeconomic'!$C$1:$BX$1, 0)
      ),
      ""
    ),
    ""
  ),
  ""
)</f>
        <v/>
      </c>
      <c r="J143" s="21" t="str">
        <f>IF(
  Prototype_input!$C$6 = "Federal or Tribal Government",
  IF(
    B143 &lt;&gt; "",
    IFERROR(
      INDEX(
        'Summary - Estimated Dollar Valu'!$C$2:$AW$4,
        MATCH(Prototype_input!$C$54, 'Summary - Estimated Dollar Valu'!$B$2:$B$4, 0),
        MATCH(B143, 'Summary - Estimated Dollar Valu'!$C$1:$AW$1, 0)
      ),
      ""
    ),
    ""
  ),
  ""
)</f>
        <v/>
      </c>
      <c r="K143" s="21" t="str">
        <f>IF(AND(Prototype_input!$C$56&lt;&gt;"",J143&lt;&gt;""),Prototype_input!$C$58,"")</f>
        <v/>
      </c>
      <c r="L143" s="21" t="str">
        <f>IF(AND(Prototype_input!$C$60&lt;&gt;"",J143&lt;&gt;""),Prototype_input!$C$62,"")</f>
        <v/>
      </c>
      <c r="M143" s="21" t="str">
        <f>IF(AND(Prototype_input!$C$64&lt;&gt;"",J143&lt;&gt;""),Prototype_input!$C$66,"")</f>
        <v/>
      </c>
      <c r="N143" s="21" t="str">
        <f>IF(AND(Prototype_input!$C$68&lt;&gt;"",J143&lt;&gt;""),Prototype_input!$C$70,"")</f>
        <v/>
      </c>
      <c r="O143" s="21" t="str">
        <f>IF(N143&lt;&gt;"",_xlfn.XLOOKUP(Prototype_input!$E$22,'ITC Offerings Mapping'!$C$1:$C$1000,'ITC Offerings Mapping'!$B$1:$B$1000),"")</f>
        <v/>
      </c>
      <c r="Q143" s="21" t="str">
        <f t="array" ref="Q143">IF(Prototype_input!$C$6="Federal or Tribal Government",IF(O143&lt;&gt;"", INDEX('Scope Scoring'!$C$2:$BX$50, MATCH(O143, 'Scope Scoring'!$B$2:$B$50, 0), MATCH(B143, 'Scope Scoring'!$C$1:$BX$1, 0)),""),"")</f>
        <v/>
      </c>
      <c r="R143" s="21" t="str">
        <f t="shared" si="39"/>
        <v/>
      </c>
      <c r="S143" s="21" t="str">
        <f t="shared" si="40"/>
        <v/>
      </c>
      <c r="T143" s="21" t="str">
        <f t="shared" si="41"/>
        <v/>
      </c>
      <c r="U143" s="21" t="str">
        <f t="shared" ca="1" si="42"/>
        <v/>
      </c>
      <c r="W143" s="21" t="str">
        <f t="array" ref="W143">IF(Prototype_input!$C$6="Federal or Tribal Government",IF(O143&lt;&gt;"", INDEX('Summary - Level of Assistance -'!$C$2:$AV$7, MATCH(Prototype_input!$C$34, 'Summary - Level of Assistance -'!$B$2:$B$7, 0), MATCH(B143, 'Summary - Level of Assistance -'!$C$1:$AV$1, 0)),""),"")</f>
        <v/>
      </c>
      <c r="X143" s="21" t="str">
        <f t="shared" si="43"/>
        <v/>
      </c>
      <c r="Y143" s="21" t="str">
        <f t="shared" si="44"/>
        <v/>
      </c>
      <c r="AA143" s="21" t="str">
        <f t="array" ref="AA143">IF(Prototype_input!$C$6="Federal or Tribal Government",IF(O143&lt;&gt;"", INDEX('Summary - Objective - Tradeoff'!$C$2:$AV$4, MATCH(Prototype_input!$C$38, 'Summary - Objective - Tradeoff'!$B$2:$B$4, 0), MATCH(B143, 'Summary - Objective - Tradeoff'!$C$1:$AV$1, 0)),""),"")</f>
        <v/>
      </c>
      <c r="AB143" s="21" t="str">
        <f t="shared" si="45"/>
        <v/>
      </c>
      <c r="AC143" s="21" t="str">
        <f t="shared" si="46"/>
        <v/>
      </c>
      <c r="AE143" s="21" t="str">
        <f t="array" ref="AE143">IF(Prototype_input!$C$6="Federal or Tribal Government",IF(O143&lt;&gt;"", INDEX('Summary- PoP - Tradeoff'!$C$2:$AV$5, MATCH(Prototype_input!$C$46, 'Summary- PoP - Tradeoff'!$B$2:$B$5, 0), MATCH(B143, 'Summary- PoP - Tradeoff'!$C$1:$AV$1, 0)),""),"")</f>
        <v/>
      </c>
      <c r="AF143" s="21" t="str">
        <f t="shared" si="47"/>
        <v/>
      </c>
      <c r="AG143" s="21" t="str">
        <f t="shared" si="48"/>
        <v/>
      </c>
      <c r="AI143" s="21" t="str">
        <f t="array" ref="AI143">IF(Prototype_input!$C$6="Federal or Tribal Government",IF(O143&lt;&gt;"", INDEX('Summary - EDV - Tradeoff'!$C$2:$AV$4, MATCH(Prototype_input!$C$54, 'Summary - EDV - Tradeoff'!$B$2:$B$4, 0), MATCH(B143, 'Summary - EDV - Tradeoff'!$C$1:$AV$1, 0)),""),"")</f>
        <v/>
      </c>
      <c r="AJ143" s="21" t="str">
        <f t="shared" si="49"/>
        <v/>
      </c>
      <c r="AK143" s="21" t="str">
        <f t="shared" si="50"/>
        <v/>
      </c>
      <c r="AL143" s="21" t="str">
        <f t="shared" ca="1" si="51"/>
        <v/>
      </c>
    </row>
    <row r="144" spans="2:38" ht="12.75" x14ac:dyDescent="0.2">
      <c r="B144" s="21" t="str">
        <f ca="1">IFERROR(__xludf.DUMMYFUNCTION("IFNA(
  IF(
    Prototype_input!C148 = ""Federal or Tribal Government"",
    IF(
      AND(
        Prototype_input!E162 &lt;&gt; """",
        Prototype_input!D162 &lt;&gt; """",
        Prototype_input!D162 &lt;&gt; ""Please input"",
        Prototype_input!E162 &lt;&gt; ""Ple"&amp;"ase input""
      ),
      TRANSPOSE(
        FILTER(
          'ITC Offerings Mapping'!$D$1:$BY$1,
          (INDEX('ITC Offerings Mapping'!$D$2:$BY$1000, MATCH(Prototype_input!E161, 'ITC Offerings Mapping'!$C$2:$C$1000, 0), 0) = IF(A144 &gt;= 8, ""X"", ""X"&amp;""")) +
          (IF(A144 &lt; 8, INDEX('ITC Offerings Mapping'!$D$2:$BY$1000, MATCH(Prototype_input!E161,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4" s="21" t="str">
        <f ca="1">IFERROR(__xludf.DUMMYFUNCTION("IFNA(
  IF(
    Prototype_input!C148 = ""State or Local Government"",
    IF(
      AND(
        Prototype_input!E162 &lt;&gt; """",
        Prototype_input!D162 &lt;&gt; """",
        Prototype_input!D162 &lt;&gt; ""Please input"",
        Prototype_input!E162 &lt;&gt; ""Please"&amp;" input""
      ),
      TRANSPOSE(
        FILTER(
          'ITC Offerings Mapping'!$D$1:$BY$1,
          (
            IF(
              A144 &gt;= 8,
              INDEX('ITC Offerings Mapping'!$D$2:$BY$1000, MATCH(Prototype_input!E161, 'ITC Offerings Map"&amp;"ping'!$C$2:$C$1000, 0), 0) = ""X"",
              (INDEX('ITC Offerings Mapping'!$D$2:$BY$1000, MATCH(Prototype_input!E161, 'ITC Offerings Mapping'!$C$2:$C$1000, 0), 0) = ""X"") +
              (INDEX('ITC Offerings Mapping'!$D$2:$BY$1000, MATCH(Prototype"&amp;"_input!E161,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4" s="21" t="str">
        <f>IF(
  Prototype_input!$C$6 = "State or Local Government",
  IF(
    C144 &lt;&gt; "",
    IFERROR(
      INDEX(
        'Summary - Acquisition Need'!$C$2:$AD$4,
        MATCH(Prototype_input!$C$30, 'Summary - Acquisition Need'!$B$2:$B$4, 0),
        MATCH(C144, 'Summary - Acquisition Need'!$C$1:$AD$1, 0)
      ),
      ""
    ),
    ""
  ),
  IF(
    Prototype_input!$C$6 = "Federal or Tribal Government",
    IF(
      B144 &lt;&gt; "",
      IFERROR(
        INDEX(
          'Summary - Place of Performance'!$C$2:$AW$14,
          MATCH(Prototype_input!$C$30, 'Summary - Place of Performance'!$B$2:$B$14, 0),
          MATCH(B144, 'Summary - Place of Performance'!$C$1:$AW$1, 0)
        ),
        ""
      ),
      ""
    ),
    ""
  )
)</f>
        <v/>
      </c>
      <c r="E144" s="21" t="str">
        <f>IF(
  Prototype_input!$C$6 = "State or Local Government",
  IF(
    C144 &lt;&gt; "",
    IFERROR(
      INDEX(
        'Summary - Contract Type'!$C$2:$BX$6,
        MATCH(Prototype_input!$C$34, 'Summary - Contract Type'!$B$2:$B$6, 0),
        MATCH(C144, 'Summary - Contract Type'!$C$1:$BX$1, 0)
      ),
      ""
    ),
    ""
  ),
  IF(
    Prototype_input!$C$6 = "Federal or Tribal Government",
    IF(
      B144 &lt;&gt; "",
      IFERROR(
        INDEX(
          'Summary - Level of Assistance'!$C$2:$AW$7,
          MATCH(Prototype_input!$C$34, 'Summary - Level of Assistance'!$B$2:$B$7, 0),
          MATCH(B144, 'Summary - Level of Assistance'!$C$1:$AW$1, 0)
        ),
        ""
      ),
      ""
    ),
    ""
  )
)</f>
        <v/>
      </c>
      <c r="F144" s="21" t="str">
        <f>IF(
  Prototype_input!$C$6 = "State or Local Government",
  IF(
    C144 &lt;&gt; "",
    IFERROR(
      INDEX(
        'Summary - Socioeconomic'!$C$2:$BX$11,
        MATCH(Prototype_input!$C$38, 'Summary - Socioeconomic'!$B$2:$B$11, 0),
        MATCH(C144, 'Summary - Socioeconomic'!$C$1:$BX$1, 0)
      ),
      ""
    ),
    ""
  ),
  IF(
    Prototype_input!$C$6 = "Federal or Tribal Government",
    IF(
      B144 &lt;&gt; "",
      IFERROR(
        INDEX(
          'Summary - Objective'!$C$2:$AX$4,
          MATCH(Prototype_input!$C$38, 'Summary - Objective'!$B$2:$B$4, 0),
          MATCH(B144, 'Summary - Objective'!$C$1:$AX$1, 0)
        ),
        ""
      ),
      ""
    ),
    ""
  )
)</f>
        <v/>
      </c>
      <c r="G144" s="21" t="str">
        <f>IF(
  Prototype_input!$C$6 = "Federal or Tribal Government",
  IF(
    B144 &lt;&gt; "",
    IFERROR(
      INDEX(
        'Summary - Contract Type'!$C$2:$BX$6,
        MATCH(Prototype_input!$C$42, 'Summary - Contract Type'!$B$2:$B$6, 0),
        MATCH(B144, 'Summary - Contract Type'!$C$1:$BX$1, 0)
      ),
      ""
    ),
    ""
  ),
  ""
)</f>
        <v/>
      </c>
      <c r="H144" s="21" t="str">
        <f>IF(
  Prototype_input!$C$6 = "Federal or Tribal Government",
  IF(
    B144 &lt;&gt; "",
    IFERROR(
      INDEX(
        'Summary - Period of Performance'!$C$2:$AW$5,
        MATCH(Prototype_input!$C$46, 'Summary - Period of Performance'!$B$2:$B$5, 0),
        MATCH(B144, 'Summary - Period of Performance'!$C$1:$AW$1, 0)
      ),
      ""
    ),
    ""
  ),
  ""
)</f>
        <v/>
      </c>
      <c r="I144" s="21" t="str">
        <f>IF(
  Prototype_input!$C$6 = "Federal or Tribal Government",
  IF(
    B144 &lt;&gt; "",
    IFERROR(
      INDEX(
        'Summary - Socioeconomic'!$C$2:$BX$11,
        MATCH(Prototype_input!$C$50, 'Summary - Socioeconomic'!$B$2:$B$11, 0),
        MATCH(B144, 'Summary - Socioeconomic'!$C$1:$BX$1, 0)
      ),
      ""
    ),
    ""
  ),
  ""
)</f>
        <v/>
      </c>
      <c r="J144" s="21" t="str">
        <f>IF(
  Prototype_input!$C$6 = "Federal or Tribal Government",
  IF(
    B144 &lt;&gt; "",
    IFERROR(
      INDEX(
        'Summary - Estimated Dollar Valu'!$C$2:$AW$4,
        MATCH(Prototype_input!$C$54, 'Summary - Estimated Dollar Valu'!$B$2:$B$4, 0),
        MATCH(B144, 'Summary - Estimated Dollar Valu'!$C$1:$AW$1, 0)
      ),
      ""
    ),
    ""
  ),
  ""
)</f>
        <v/>
      </c>
      <c r="K144" s="21" t="str">
        <f>IF(AND(Prototype_input!$C$56&lt;&gt;"",J144&lt;&gt;""),Prototype_input!$C$58,"")</f>
        <v/>
      </c>
      <c r="L144" s="21" t="str">
        <f>IF(AND(Prototype_input!$C$60&lt;&gt;"",J144&lt;&gt;""),Prototype_input!$C$62,"")</f>
        <v/>
      </c>
      <c r="M144" s="21" t="str">
        <f>IF(AND(Prototype_input!$C$64&lt;&gt;"",J144&lt;&gt;""),Prototype_input!$C$66,"")</f>
        <v/>
      </c>
      <c r="N144" s="21" t="str">
        <f>IF(AND(Prototype_input!$C$68&lt;&gt;"",J144&lt;&gt;""),Prototype_input!$C$70,"")</f>
        <v/>
      </c>
      <c r="O144" s="21" t="str">
        <f>IF(N144&lt;&gt;"",_xlfn.XLOOKUP(Prototype_input!$E$22,'ITC Offerings Mapping'!$C$1:$C$1000,'ITC Offerings Mapping'!$B$1:$B$1000),"")</f>
        <v/>
      </c>
      <c r="Q144" s="21" t="str">
        <f t="array" ref="Q144">IF(Prototype_input!$C$6="Federal or Tribal Government",IF(O144&lt;&gt;"", INDEX('Scope Scoring'!$C$2:$BX$50, MATCH(O144, 'Scope Scoring'!$B$2:$B$50, 0), MATCH(B144, 'Scope Scoring'!$C$1:$BX$1, 0)),""),"")</f>
        <v/>
      </c>
      <c r="R144" s="21" t="str">
        <f t="shared" si="39"/>
        <v/>
      </c>
      <c r="S144" s="21" t="str">
        <f t="shared" si="40"/>
        <v/>
      </c>
      <c r="T144" s="21" t="str">
        <f t="shared" si="41"/>
        <v/>
      </c>
      <c r="U144" s="21" t="str">
        <f t="shared" ca="1" si="42"/>
        <v/>
      </c>
      <c r="W144" s="21" t="str">
        <f t="array" ref="W144">IF(Prototype_input!$C$6="Federal or Tribal Government",IF(O144&lt;&gt;"", INDEX('Summary - Level of Assistance -'!$C$2:$AV$7, MATCH(Prototype_input!$C$34, 'Summary - Level of Assistance -'!$B$2:$B$7, 0), MATCH(B144, 'Summary - Level of Assistance -'!$C$1:$AV$1, 0)),""),"")</f>
        <v/>
      </c>
      <c r="X144" s="21" t="str">
        <f t="shared" si="43"/>
        <v/>
      </c>
      <c r="Y144" s="21" t="str">
        <f t="shared" si="44"/>
        <v/>
      </c>
      <c r="AA144" s="21" t="str">
        <f t="array" ref="AA144">IF(Prototype_input!$C$6="Federal or Tribal Government",IF(O144&lt;&gt;"", INDEX('Summary - Objective - Tradeoff'!$C$2:$AV$4, MATCH(Prototype_input!$C$38, 'Summary - Objective - Tradeoff'!$B$2:$B$4, 0), MATCH(B144, 'Summary - Objective - Tradeoff'!$C$1:$AV$1, 0)),""),"")</f>
        <v/>
      </c>
      <c r="AB144" s="21" t="str">
        <f t="shared" si="45"/>
        <v/>
      </c>
      <c r="AC144" s="21" t="str">
        <f t="shared" si="46"/>
        <v/>
      </c>
      <c r="AE144" s="21" t="str">
        <f t="array" ref="AE144">IF(Prototype_input!$C$6="Federal or Tribal Government",IF(O144&lt;&gt;"", INDEX('Summary- PoP - Tradeoff'!$C$2:$AV$5, MATCH(Prototype_input!$C$46, 'Summary- PoP - Tradeoff'!$B$2:$B$5, 0), MATCH(B144, 'Summary- PoP - Tradeoff'!$C$1:$AV$1, 0)),""),"")</f>
        <v/>
      </c>
      <c r="AF144" s="21" t="str">
        <f t="shared" si="47"/>
        <v/>
      </c>
      <c r="AG144" s="21" t="str">
        <f t="shared" si="48"/>
        <v/>
      </c>
      <c r="AI144" s="21" t="str">
        <f t="array" ref="AI144">IF(Prototype_input!$C$6="Federal or Tribal Government",IF(O144&lt;&gt;"", INDEX('Summary - EDV - Tradeoff'!$C$2:$AV$4, MATCH(Prototype_input!$C$54, 'Summary - EDV - Tradeoff'!$B$2:$B$4, 0), MATCH(B144, 'Summary - EDV - Tradeoff'!$C$1:$AV$1, 0)),""),"")</f>
        <v/>
      </c>
      <c r="AJ144" s="21" t="str">
        <f t="shared" si="49"/>
        <v/>
      </c>
      <c r="AK144" s="21" t="str">
        <f t="shared" si="50"/>
        <v/>
      </c>
      <c r="AL144" s="21" t="str">
        <f t="shared" ca="1" si="51"/>
        <v/>
      </c>
    </row>
    <row r="145" spans="2:38" ht="12.75" x14ac:dyDescent="0.2">
      <c r="B145" s="21" t="str">
        <f ca="1">IFERROR(__xludf.DUMMYFUNCTION("IFNA(
  IF(
    Prototype_input!C149 = ""Federal or Tribal Government"",
    IF(
      AND(
        Prototype_input!E163 &lt;&gt; """",
        Prototype_input!D163 &lt;&gt; """",
        Prototype_input!D163 &lt;&gt; ""Please input"",
        Prototype_input!E163 &lt;&gt; ""Ple"&amp;"ase input""
      ),
      TRANSPOSE(
        FILTER(
          'ITC Offerings Mapping'!$D$1:$BY$1,
          (INDEX('ITC Offerings Mapping'!$D$2:$BY$1000, MATCH(Prototype_input!E162, 'ITC Offerings Mapping'!$C$2:$C$1000, 0), 0) = IF(A145 &gt;= 8, ""X"", ""X"&amp;""")) +
          (IF(A145 &lt; 8, INDEX('ITC Offerings Mapping'!$D$2:$BY$1000, MATCH(Prototype_input!E162,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5" s="21" t="str">
        <f ca="1">IFERROR(__xludf.DUMMYFUNCTION("IFNA(
  IF(
    Prototype_input!C149 = ""State or Local Government"",
    IF(
      AND(
        Prototype_input!E163 &lt;&gt; """",
        Prototype_input!D163 &lt;&gt; """",
        Prototype_input!D163 &lt;&gt; ""Please input"",
        Prototype_input!E163 &lt;&gt; ""Please"&amp;" input""
      ),
      TRANSPOSE(
        FILTER(
          'ITC Offerings Mapping'!$D$1:$BY$1,
          (
            IF(
              A145 &gt;= 8,
              INDEX('ITC Offerings Mapping'!$D$2:$BY$1000, MATCH(Prototype_input!E162, 'ITC Offerings Map"&amp;"ping'!$C$2:$C$1000, 0), 0) = ""X"",
              (INDEX('ITC Offerings Mapping'!$D$2:$BY$1000, MATCH(Prototype_input!E162, 'ITC Offerings Mapping'!$C$2:$C$1000, 0), 0) = ""X"") +
              (INDEX('ITC Offerings Mapping'!$D$2:$BY$1000, MATCH(Prototype"&amp;"_input!E162,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5" s="21" t="str">
        <f>IF(
  Prototype_input!$C$6 = "State or Local Government",
  IF(
    C145 &lt;&gt; "",
    IFERROR(
      INDEX(
        'Summary - Acquisition Need'!$C$2:$AD$4,
        MATCH(Prototype_input!$C$30, 'Summary - Acquisition Need'!$B$2:$B$4, 0),
        MATCH(C145, 'Summary - Acquisition Need'!$C$1:$AD$1, 0)
      ),
      ""
    ),
    ""
  ),
  IF(
    Prototype_input!$C$6 = "Federal or Tribal Government",
    IF(
      B145 &lt;&gt; "",
      IFERROR(
        INDEX(
          'Summary - Place of Performance'!$C$2:$AW$14,
          MATCH(Prototype_input!$C$30, 'Summary - Place of Performance'!$B$2:$B$14, 0),
          MATCH(B145, 'Summary - Place of Performance'!$C$1:$AW$1, 0)
        ),
        ""
      ),
      ""
    ),
    ""
  )
)</f>
        <v/>
      </c>
      <c r="E145" s="21" t="str">
        <f>IF(
  Prototype_input!$C$6 = "State or Local Government",
  IF(
    C145 &lt;&gt; "",
    IFERROR(
      INDEX(
        'Summary - Contract Type'!$C$2:$BX$6,
        MATCH(Prototype_input!$C$34, 'Summary - Contract Type'!$B$2:$B$6, 0),
        MATCH(C145, 'Summary - Contract Type'!$C$1:$BX$1, 0)
      ),
      ""
    ),
    ""
  ),
  IF(
    Prototype_input!$C$6 = "Federal or Tribal Government",
    IF(
      B145 &lt;&gt; "",
      IFERROR(
        INDEX(
          'Summary - Level of Assistance'!$C$2:$AW$7,
          MATCH(Prototype_input!$C$34, 'Summary - Level of Assistance'!$B$2:$B$7, 0),
          MATCH(B145, 'Summary - Level of Assistance'!$C$1:$AW$1, 0)
        ),
        ""
      ),
      ""
    ),
    ""
  )
)</f>
        <v/>
      </c>
      <c r="F145" s="21" t="str">
        <f>IF(
  Prototype_input!$C$6 = "State or Local Government",
  IF(
    C145 &lt;&gt; "",
    IFERROR(
      INDEX(
        'Summary - Socioeconomic'!$C$2:$BX$11,
        MATCH(Prototype_input!$C$38, 'Summary - Socioeconomic'!$B$2:$B$11, 0),
        MATCH(C145, 'Summary - Socioeconomic'!$C$1:$BX$1, 0)
      ),
      ""
    ),
    ""
  ),
  IF(
    Prototype_input!$C$6 = "Federal or Tribal Government",
    IF(
      B145 &lt;&gt; "",
      IFERROR(
        INDEX(
          'Summary - Objective'!$C$2:$AX$4,
          MATCH(Prototype_input!$C$38, 'Summary - Objective'!$B$2:$B$4, 0),
          MATCH(B145, 'Summary - Objective'!$C$1:$AX$1, 0)
        ),
        ""
      ),
      ""
    ),
    ""
  )
)</f>
        <v/>
      </c>
      <c r="G145" s="21" t="str">
        <f>IF(
  Prototype_input!$C$6 = "Federal or Tribal Government",
  IF(
    B145 &lt;&gt; "",
    IFERROR(
      INDEX(
        'Summary - Contract Type'!$C$2:$BX$6,
        MATCH(Prototype_input!$C$42, 'Summary - Contract Type'!$B$2:$B$6, 0),
        MATCH(B145, 'Summary - Contract Type'!$C$1:$BX$1, 0)
      ),
      ""
    ),
    ""
  ),
  ""
)</f>
        <v/>
      </c>
      <c r="H145" s="21" t="str">
        <f>IF(
  Prototype_input!$C$6 = "Federal or Tribal Government",
  IF(
    B145 &lt;&gt; "",
    IFERROR(
      INDEX(
        'Summary - Period of Performance'!$C$2:$AW$5,
        MATCH(Prototype_input!$C$46, 'Summary - Period of Performance'!$B$2:$B$5, 0),
        MATCH(B145, 'Summary - Period of Performance'!$C$1:$AW$1, 0)
      ),
      ""
    ),
    ""
  ),
  ""
)</f>
        <v/>
      </c>
      <c r="I145" s="21" t="str">
        <f>IF(
  Prototype_input!$C$6 = "Federal or Tribal Government",
  IF(
    B145 &lt;&gt; "",
    IFERROR(
      INDEX(
        'Summary - Socioeconomic'!$C$2:$BX$11,
        MATCH(Prototype_input!$C$50, 'Summary - Socioeconomic'!$B$2:$B$11, 0),
        MATCH(B145, 'Summary - Socioeconomic'!$C$1:$BX$1, 0)
      ),
      ""
    ),
    ""
  ),
  ""
)</f>
        <v/>
      </c>
      <c r="J145" s="21" t="str">
        <f>IF(
  Prototype_input!$C$6 = "Federal or Tribal Government",
  IF(
    B145 &lt;&gt; "",
    IFERROR(
      INDEX(
        'Summary - Estimated Dollar Valu'!$C$2:$AW$4,
        MATCH(Prototype_input!$C$54, 'Summary - Estimated Dollar Valu'!$B$2:$B$4, 0),
        MATCH(B145, 'Summary - Estimated Dollar Valu'!$C$1:$AW$1, 0)
      ),
      ""
    ),
    ""
  ),
  ""
)</f>
        <v/>
      </c>
      <c r="K145" s="21" t="str">
        <f>IF(AND(Prototype_input!$C$56&lt;&gt;"",J145&lt;&gt;""),Prototype_input!$C$58,"")</f>
        <v/>
      </c>
      <c r="L145" s="21" t="str">
        <f>IF(AND(Prototype_input!$C$60&lt;&gt;"",J145&lt;&gt;""),Prototype_input!$C$62,"")</f>
        <v/>
      </c>
      <c r="M145" s="21" t="str">
        <f>IF(AND(Prototype_input!$C$64&lt;&gt;"",J145&lt;&gt;""),Prototype_input!$C$66,"")</f>
        <v/>
      </c>
      <c r="N145" s="21" t="str">
        <f>IF(AND(Prototype_input!$C$68&lt;&gt;"",J145&lt;&gt;""),Prototype_input!$C$70,"")</f>
        <v/>
      </c>
      <c r="O145" s="21" t="str">
        <f>IF(N145&lt;&gt;"",_xlfn.XLOOKUP(Prototype_input!$E$22,'ITC Offerings Mapping'!$C$1:$C$1000,'ITC Offerings Mapping'!$B$1:$B$1000),"")</f>
        <v/>
      </c>
      <c r="Q145" s="21" t="str">
        <f t="array" ref="Q145">IF(Prototype_input!$C$6="Federal or Tribal Government",IF(O145&lt;&gt;"", INDEX('Scope Scoring'!$C$2:$BX$50, MATCH(O145, 'Scope Scoring'!$B$2:$B$50, 0), MATCH(B145, 'Scope Scoring'!$C$1:$BX$1, 0)),""),"")</f>
        <v/>
      </c>
      <c r="R145" s="21" t="str">
        <f t="shared" si="39"/>
        <v/>
      </c>
      <c r="S145" s="21" t="str">
        <f t="shared" si="40"/>
        <v/>
      </c>
      <c r="T145" s="21" t="str">
        <f t="shared" si="41"/>
        <v/>
      </c>
      <c r="U145" s="21" t="str">
        <f t="shared" ca="1" si="42"/>
        <v/>
      </c>
      <c r="W145" s="21" t="str">
        <f t="array" ref="W145">IF(Prototype_input!$C$6="Federal or Tribal Government",IF(O145&lt;&gt;"", INDEX('Summary - Level of Assistance -'!$C$2:$AV$7, MATCH(Prototype_input!$C$34, 'Summary - Level of Assistance -'!$B$2:$B$7, 0), MATCH(B145, 'Summary - Level of Assistance -'!$C$1:$AV$1, 0)),""),"")</f>
        <v/>
      </c>
      <c r="X145" s="21" t="str">
        <f t="shared" si="43"/>
        <v/>
      </c>
      <c r="Y145" s="21" t="str">
        <f t="shared" si="44"/>
        <v/>
      </c>
      <c r="AA145" s="21" t="str">
        <f t="array" ref="AA145">IF(Prototype_input!$C$6="Federal or Tribal Government",IF(O145&lt;&gt;"", INDEX('Summary - Objective - Tradeoff'!$C$2:$AV$4, MATCH(Prototype_input!$C$38, 'Summary - Objective - Tradeoff'!$B$2:$B$4, 0), MATCH(B145, 'Summary - Objective - Tradeoff'!$C$1:$AV$1, 0)),""),"")</f>
        <v/>
      </c>
      <c r="AB145" s="21" t="str">
        <f t="shared" si="45"/>
        <v/>
      </c>
      <c r="AC145" s="21" t="str">
        <f t="shared" si="46"/>
        <v/>
      </c>
      <c r="AE145" s="21" t="str">
        <f t="array" ref="AE145">IF(Prototype_input!$C$6="Federal or Tribal Government",IF(O145&lt;&gt;"", INDEX('Summary- PoP - Tradeoff'!$C$2:$AV$5, MATCH(Prototype_input!$C$46, 'Summary- PoP - Tradeoff'!$B$2:$B$5, 0), MATCH(B145, 'Summary- PoP - Tradeoff'!$C$1:$AV$1, 0)),""),"")</f>
        <v/>
      </c>
      <c r="AF145" s="21" t="str">
        <f t="shared" si="47"/>
        <v/>
      </c>
      <c r="AG145" s="21" t="str">
        <f t="shared" si="48"/>
        <v/>
      </c>
      <c r="AI145" s="21" t="str">
        <f t="array" ref="AI145">IF(Prototype_input!$C$6="Federal or Tribal Government",IF(O145&lt;&gt;"", INDEX('Summary - EDV - Tradeoff'!$C$2:$AV$4, MATCH(Prototype_input!$C$54, 'Summary - EDV - Tradeoff'!$B$2:$B$4, 0), MATCH(B145, 'Summary - EDV - Tradeoff'!$C$1:$AV$1, 0)),""),"")</f>
        <v/>
      </c>
      <c r="AJ145" s="21" t="str">
        <f t="shared" si="49"/>
        <v/>
      </c>
      <c r="AK145" s="21" t="str">
        <f t="shared" si="50"/>
        <v/>
      </c>
      <c r="AL145" s="21" t="str">
        <f t="shared" ca="1" si="51"/>
        <v/>
      </c>
    </row>
    <row r="146" spans="2:38" ht="12.75" x14ac:dyDescent="0.2">
      <c r="B146" s="21" t="str">
        <f ca="1">IFERROR(__xludf.DUMMYFUNCTION("IFNA(
  IF(
    Prototype_input!C150 = ""Federal or Tribal Government"",
    IF(
      AND(
        Prototype_input!E164 &lt;&gt; """",
        Prototype_input!D164 &lt;&gt; """",
        Prototype_input!D164 &lt;&gt; ""Please input"",
        Prototype_input!E164 &lt;&gt; ""Ple"&amp;"ase input""
      ),
      TRANSPOSE(
        FILTER(
          'ITC Offerings Mapping'!$D$1:$BY$1,
          (INDEX('ITC Offerings Mapping'!$D$2:$BY$1000, MATCH(Prototype_input!E163, 'ITC Offerings Mapping'!$C$2:$C$1000, 0), 0) = IF(A146 &gt;= 8, ""X"", ""X"&amp;""")) +
          (IF(A146 &lt; 8, INDEX('ITC Offerings Mapping'!$D$2:$BY$1000, MATCH(Prototype_input!E163,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6" s="21" t="str">
        <f ca="1">IFERROR(__xludf.DUMMYFUNCTION("IFNA(
  IF(
    Prototype_input!C150 = ""State or Local Government"",
    IF(
      AND(
        Prototype_input!E164 &lt;&gt; """",
        Prototype_input!D164 &lt;&gt; """",
        Prototype_input!D164 &lt;&gt; ""Please input"",
        Prototype_input!E164 &lt;&gt; ""Please"&amp;" input""
      ),
      TRANSPOSE(
        FILTER(
          'ITC Offerings Mapping'!$D$1:$BY$1,
          (
            IF(
              A146 &gt;= 8,
              INDEX('ITC Offerings Mapping'!$D$2:$BY$1000, MATCH(Prototype_input!E163, 'ITC Offerings Map"&amp;"ping'!$C$2:$C$1000, 0), 0) = ""X"",
              (INDEX('ITC Offerings Mapping'!$D$2:$BY$1000, MATCH(Prototype_input!E163, 'ITC Offerings Mapping'!$C$2:$C$1000, 0), 0) = ""X"") +
              (INDEX('ITC Offerings Mapping'!$D$2:$BY$1000, MATCH(Prototype"&amp;"_input!E163,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6" s="21" t="str">
        <f>IF(
  Prototype_input!$C$6 = "State or Local Government",
  IF(
    C146 &lt;&gt; "",
    IFERROR(
      INDEX(
        'Summary - Acquisition Need'!$C$2:$AD$4,
        MATCH(Prototype_input!$C$30, 'Summary - Acquisition Need'!$B$2:$B$4, 0),
        MATCH(C146, 'Summary - Acquisition Need'!$C$1:$AD$1, 0)
      ),
      ""
    ),
    ""
  ),
  IF(
    Prototype_input!$C$6 = "Federal or Tribal Government",
    IF(
      B146 &lt;&gt; "",
      IFERROR(
        INDEX(
          'Summary - Place of Performance'!$C$2:$AW$14,
          MATCH(Prototype_input!$C$30, 'Summary - Place of Performance'!$B$2:$B$14, 0),
          MATCH(B146, 'Summary - Place of Performance'!$C$1:$AW$1, 0)
        ),
        ""
      ),
      ""
    ),
    ""
  )
)</f>
        <v/>
      </c>
      <c r="E146" s="21" t="str">
        <f>IF(
  Prototype_input!$C$6 = "State or Local Government",
  IF(
    C146 &lt;&gt; "",
    IFERROR(
      INDEX(
        'Summary - Contract Type'!$C$2:$BX$6,
        MATCH(Prototype_input!$C$34, 'Summary - Contract Type'!$B$2:$B$6, 0),
        MATCH(C146, 'Summary - Contract Type'!$C$1:$BX$1, 0)
      ),
      ""
    ),
    ""
  ),
  IF(
    Prototype_input!$C$6 = "Federal or Tribal Government",
    IF(
      B146 &lt;&gt; "",
      IFERROR(
        INDEX(
          'Summary - Level of Assistance'!$C$2:$AW$7,
          MATCH(Prototype_input!$C$34, 'Summary - Level of Assistance'!$B$2:$B$7, 0),
          MATCH(B146, 'Summary - Level of Assistance'!$C$1:$AW$1, 0)
        ),
        ""
      ),
      ""
    ),
    ""
  )
)</f>
        <v/>
      </c>
      <c r="F146" s="21" t="str">
        <f>IF(
  Prototype_input!$C$6 = "State or Local Government",
  IF(
    C146 &lt;&gt; "",
    IFERROR(
      INDEX(
        'Summary - Socioeconomic'!$C$2:$BX$11,
        MATCH(Prototype_input!$C$38, 'Summary - Socioeconomic'!$B$2:$B$11, 0),
        MATCH(C146, 'Summary - Socioeconomic'!$C$1:$BX$1, 0)
      ),
      ""
    ),
    ""
  ),
  IF(
    Prototype_input!$C$6 = "Federal or Tribal Government",
    IF(
      B146 &lt;&gt; "",
      IFERROR(
        INDEX(
          'Summary - Objective'!$C$2:$AX$4,
          MATCH(Prototype_input!$C$38, 'Summary - Objective'!$B$2:$B$4, 0),
          MATCH(B146, 'Summary - Objective'!$C$1:$AX$1, 0)
        ),
        ""
      ),
      ""
    ),
    ""
  )
)</f>
        <v/>
      </c>
      <c r="G146" s="21" t="str">
        <f>IF(
  Prototype_input!$C$6 = "Federal or Tribal Government",
  IF(
    B146 &lt;&gt; "",
    IFERROR(
      INDEX(
        'Summary - Contract Type'!$C$2:$BX$6,
        MATCH(Prototype_input!$C$42, 'Summary - Contract Type'!$B$2:$B$6, 0),
        MATCH(B146, 'Summary - Contract Type'!$C$1:$BX$1, 0)
      ),
      ""
    ),
    ""
  ),
  ""
)</f>
        <v/>
      </c>
      <c r="H146" s="21" t="str">
        <f>IF(
  Prototype_input!$C$6 = "Federal or Tribal Government",
  IF(
    B146 &lt;&gt; "",
    IFERROR(
      INDEX(
        'Summary - Period of Performance'!$C$2:$AW$5,
        MATCH(Prototype_input!$C$46, 'Summary - Period of Performance'!$B$2:$B$5, 0),
        MATCH(B146, 'Summary - Period of Performance'!$C$1:$AW$1, 0)
      ),
      ""
    ),
    ""
  ),
  ""
)</f>
        <v/>
      </c>
      <c r="I146" s="21" t="str">
        <f>IF(
  Prototype_input!$C$6 = "Federal or Tribal Government",
  IF(
    B146 &lt;&gt; "",
    IFERROR(
      INDEX(
        'Summary - Socioeconomic'!$C$2:$BX$11,
        MATCH(Prototype_input!$C$50, 'Summary - Socioeconomic'!$B$2:$B$11, 0),
        MATCH(B146, 'Summary - Socioeconomic'!$C$1:$BX$1, 0)
      ),
      ""
    ),
    ""
  ),
  ""
)</f>
        <v/>
      </c>
      <c r="J146" s="21" t="str">
        <f>IF(
  Prototype_input!$C$6 = "Federal or Tribal Government",
  IF(
    B146 &lt;&gt; "",
    IFERROR(
      INDEX(
        'Summary - Estimated Dollar Valu'!$C$2:$AW$4,
        MATCH(Prototype_input!$C$54, 'Summary - Estimated Dollar Valu'!$B$2:$B$4, 0),
        MATCH(B146, 'Summary - Estimated Dollar Valu'!$C$1:$AW$1, 0)
      ),
      ""
    ),
    ""
  ),
  ""
)</f>
        <v/>
      </c>
      <c r="K146" s="21" t="str">
        <f>IF(AND(Prototype_input!$C$56&lt;&gt;"",J146&lt;&gt;""),Prototype_input!$C$58,"")</f>
        <v/>
      </c>
      <c r="L146" s="21" t="str">
        <f>IF(AND(Prototype_input!$C$60&lt;&gt;"",J146&lt;&gt;""),Prototype_input!$C$62,"")</f>
        <v/>
      </c>
      <c r="M146" s="21" t="str">
        <f>IF(AND(Prototype_input!$C$64&lt;&gt;"",J146&lt;&gt;""),Prototype_input!$C$66,"")</f>
        <v/>
      </c>
      <c r="N146" s="21" t="str">
        <f>IF(AND(Prototype_input!$C$68&lt;&gt;"",J146&lt;&gt;""),Prototype_input!$C$70,"")</f>
        <v/>
      </c>
      <c r="O146" s="21" t="str">
        <f>IF(N146&lt;&gt;"",_xlfn.XLOOKUP(Prototype_input!$E$22,'ITC Offerings Mapping'!$C$1:$C$1000,'ITC Offerings Mapping'!$B$1:$B$1000),"")</f>
        <v/>
      </c>
      <c r="Q146" s="21" t="str">
        <f t="array" ref="Q146">IF(Prototype_input!$C$6="Federal or Tribal Government",IF(O146&lt;&gt;"", INDEX('Scope Scoring'!$C$2:$BX$50, MATCH(O146, 'Scope Scoring'!$B$2:$B$50, 0), MATCH(B146, 'Scope Scoring'!$C$1:$BX$1, 0)),""),"")</f>
        <v/>
      </c>
      <c r="R146" s="21" t="str">
        <f t="shared" si="39"/>
        <v/>
      </c>
      <c r="S146" s="21" t="str">
        <f t="shared" si="40"/>
        <v/>
      </c>
      <c r="T146" s="21" t="str">
        <f t="shared" si="41"/>
        <v/>
      </c>
      <c r="U146" s="21" t="str">
        <f t="shared" ca="1" si="42"/>
        <v/>
      </c>
      <c r="W146" s="21" t="str">
        <f t="array" ref="W146">IF(Prototype_input!$C$6="Federal or Tribal Government",IF(O146&lt;&gt;"", INDEX('Summary - Level of Assistance -'!$C$2:$AV$7, MATCH(Prototype_input!$C$34, 'Summary - Level of Assistance -'!$B$2:$B$7, 0), MATCH(B146, 'Summary - Level of Assistance -'!$C$1:$AV$1, 0)),""),"")</f>
        <v/>
      </c>
      <c r="X146" s="21" t="str">
        <f t="shared" si="43"/>
        <v/>
      </c>
      <c r="Y146" s="21" t="str">
        <f t="shared" si="44"/>
        <v/>
      </c>
      <c r="AA146" s="21" t="str">
        <f t="array" ref="AA146">IF(Prototype_input!$C$6="Federal or Tribal Government",IF(O146&lt;&gt;"", INDEX('Summary - Objective - Tradeoff'!$C$2:$AV$4, MATCH(Prototype_input!$C$38, 'Summary - Objective - Tradeoff'!$B$2:$B$4, 0), MATCH(B146, 'Summary - Objective - Tradeoff'!$C$1:$AV$1, 0)),""),"")</f>
        <v/>
      </c>
      <c r="AB146" s="21" t="str">
        <f t="shared" si="45"/>
        <v/>
      </c>
      <c r="AC146" s="21" t="str">
        <f t="shared" si="46"/>
        <v/>
      </c>
      <c r="AE146" s="21" t="str">
        <f t="array" ref="AE146">IF(Prototype_input!$C$6="Federal or Tribal Government",IF(O146&lt;&gt;"", INDEX('Summary- PoP - Tradeoff'!$C$2:$AV$5, MATCH(Prototype_input!$C$46, 'Summary- PoP - Tradeoff'!$B$2:$B$5, 0), MATCH(B146, 'Summary- PoP - Tradeoff'!$C$1:$AV$1, 0)),""),"")</f>
        <v/>
      </c>
      <c r="AF146" s="21" t="str">
        <f t="shared" si="47"/>
        <v/>
      </c>
      <c r="AG146" s="21" t="str">
        <f t="shared" si="48"/>
        <v/>
      </c>
      <c r="AI146" s="21" t="str">
        <f t="array" ref="AI146">IF(Prototype_input!$C$6="Federal or Tribal Government",IF(O146&lt;&gt;"", INDEX('Summary - EDV - Tradeoff'!$C$2:$AV$4, MATCH(Prototype_input!$C$54, 'Summary - EDV - Tradeoff'!$B$2:$B$4, 0), MATCH(B146, 'Summary - EDV - Tradeoff'!$C$1:$AV$1, 0)),""),"")</f>
        <v/>
      </c>
      <c r="AJ146" s="21" t="str">
        <f t="shared" si="49"/>
        <v/>
      </c>
      <c r="AK146" s="21" t="str">
        <f t="shared" si="50"/>
        <v/>
      </c>
      <c r="AL146" s="21" t="str">
        <f t="shared" ca="1" si="51"/>
        <v/>
      </c>
    </row>
    <row r="147" spans="2:38" ht="12.75" x14ac:dyDescent="0.2">
      <c r="B147" s="21" t="str">
        <f ca="1">IFERROR(__xludf.DUMMYFUNCTION("IFNA(
  IF(
    Prototype_input!C151 = ""Federal or Tribal Government"",
    IF(
      AND(
        Prototype_input!E165 &lt;&gt; """",
        Prototype_input!D165 &lt;&gt; """",
        Prototype_input!D165 &lt;&gt; ""Please input"",
        Prototype_input!E165 &lt;&gt; ""Ple"&amp;"ase input""
      ),
      TRANSPOSE(
        FILTER(
          'ITC Offerings Mapping'!$D$1:$BY$1,
          (INDEX('ITC Offerings Mapping'!$D$2:$BY$1000, MATCH(Prototype_input!E164, 'ITC Offerings Mapping'!$C$2:$C$1000, 0), 0) = IF(A147 &gt;= 8, ""X"", ""X"&amp;""")) +
          (IF(A147 &lt; 8, INDEX('ITC Offerings Mapping'!$D$2:$BY$1000, MATCH(Prototype_input!E164,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7" s="21" t="str">
        <f ca="1">IFERROR(__xludf.DUMMYFUNCTION("IFNA(
  IF(
    Prototype_input!C151 = ""State or Local Government"",
    IF(
      AND(
        Prototype_input!E165 &lt;&gt; """",
        Prototype_input!D165 &lt;&gt; """",
        Prototype_input!D165 &lt;&gt; ""Please input"",
        Prototype_input!E165 &lt;&gt; ""Please"&amp;" input""
      ),
      TRANSPOSE(
        FILTER(
          'ITC Offerings Mapping'!$D$1:$BY$1,
          (
            IF(
              A147 &gt;= 8,
              INDEX('ITC Offerings Mapping'!$D$2:$BY$1000, MATCH(Prototype_input!E164, 'ITC Offerings Map"&amp;"ping'!$C$2:$C$1000, 0), 0) = ""X"",
              (INDEX('ITC Offerings Mapping'!$D$2:$BY$1000, MATCH(Prototype_input!E164, 'ITC Offerings Mapping'!$C$2:$C$1000, 0), 0) = ""X"") +
              (INDEX('ITC Offerings Mapping'!$D$2:$BY$1000, MATCH(Prototype"&amp;"_input!E164,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7" s="21" t="str">
        <f>IF(
  Prototype_input!$C$6 = "State or Local Government",
  IF(
    C147 &lt;&gt; "",
    IFERROR(
      INDEX(
        'Summary - Acquisition Need'!$C$2:$AD$4,
        MATCH(Prototype_input!$C$30, 'Summary - Acquisition Need'!$B$2:$B$4, 0),
        MATCH(C147, 'Summary - Acquisition Need'!$C$1:$AD$1, 0)
      ),
      ""
    ),
    ""
  ),
  IF(
    Prototype_input!$C$6 = "Federal or Tribal Government",
    IF(
      B147 &lt;&gt; "",
      IFERROR(
        INDEX(
          'Summary - Place of Performance'!$C$2:$AW$14,
          MATCH(Prototype_input!$C$30, 'Summary - Place of Performance'!$B$2:$B$14, 0),
          MATCH(B147, 'Summary - Place of Performance'!$C$1:$AW$1, 0)
        ),
        ""
      ),
      ""
    ),
    ""
  )
)</f>
        <v/>
      </c>
      <c r="E147" s="21" t="str">
        <f>IF(
  Prototype_input!$C$6 = "State or Local Government",
  IF(
    C147 &lt;&gt; "",
    IFERROR(
      INDEX(
        'Summary - Contract Type'!$C$2:$BX$6,
        MATCH(Prototype_input!$C$34, 'Summary - Contract Type'!$B$2:$B$6, 0),
        MATCH(C147, 'Summary - Contract Type'!$C$1:$BX$1, 0)
      ),
      ""
    ),
    ""
  ),
  IF(
    Prototype_input!$C$6 = "Federal or Tribal Government",
    IF(
      B147 &lt;&gt; "",
      IFERROR(
        INDEX(
          'Summary - Level of Assistance'!$C$2:$AW$7,
          MATCH(Prototype_input!$C$34, 'Summary - Level of Assistance'!$B$2:$B$7, 0),
          MATCH(B147, 'Summary - Level of Assistance'!$C$1:$AW$1, 0)
        ),
        ""
      ),
      ""
    ),
    ""
  )
)</f>
        <v/>
      </c>
      <c r="F147" s="21" t="str">
        <f>IF(
  Prototype_input!$C$6 = "State or Local Government",
  IF(
    C147 &lt;&gt; "",
    IFERROR(
      INDEX(
        'Summary - Socioeconomic'!$C$2:$BX$11,
        MATCH(Prototype_input!$C$38, 'Summary - Socioeconomic'!$B$2:$B$11, 0),
        MATCH(C147, 'Summary - Socioeconomic'!$C$1:$BX$1, 0)
      ),
      ""
    ),
    ""
  ),
  IF(
    Prototype_input!$C$6 = "Federal or Tribal Government",
    IF(
      B147 &lt;&gt; "",
      IFERROR(
        INDEX(
          'Summary - Objective'!$C$2:$AX$4,
          MATCH(Prototype_input!$C$38, 'Summary - Objective'!$B$2:$B$4, 0),
          MATCH(B147, 'Summary - Objective'!$C$1:$AX$1, 0)
        ),
        ""
      ),
      ""
    ),
    ""
  )
)</f>
        <v/>
      </c>
      <c r="G147" s="21" t="str">
        <f>IF(
  Prototype_input!$C$6 = "Federal or Tribal Government",
  IF(
    B147 &lt;&gt; "",
    IFERROR(
      INDEX(
        'Summary - Contract Type'!$C$2:$BX$6,
        MATCH(Prototype_input!$C$42, 'Summary - Contract Type'!$B$2:$B$6, 0),
        MATCH(B147, 'Summary - Contract Type'!$C$1:$BX$1, 0)
      ),
      ""
    ),
    ""
  ),
  ""
)</f>
        <v/>
      </c>
      <c r="H147" s="21" t="str">
        <f>IF(
  Prototype_input!$C$6 = "Federal or Tribal Government",
  IF(
    B147 &lt;&gt; "",
    IFERROR(
      INDEX(
        'Summary - Period of Performance'!$C$2:$AW$5,
        MATCH(Prototype_input!$C$46, 'Summary - Period of Performance'!$B$2:$B$5, 0),
        MATCH(B147, 'Summary - Period of Performance'!$C$1:$AW$1, 0)
      ),
      ""
    ),
    ""
  ),
  ""
)</f>
        <v/>
      </c>
      <c r="I147" s="21" t="str">
        <f>IF(
  Prototype_input!$C$6 = "Federal or Tribal Government",
  IF(
    B147 &lt;&gt; "",
    IFERROR(
      INDEX(
        'Summary - Socioeconomic'!$C$2:$BX$11,
        MATCH(Prototype_input!$C$50, 'Summary - Socioeconomic'!$B$2:$B$11, 0),
        MATCH(B147, 'Summary - Socioeconomic'!$C$1:$BX$1, 0)
      ),
      ""
    ),
    ""
  ),
  ""
)</f>
        <v/>
      </c>
      <c r="J147" s="21" t="str">
        <f>IF(
  Prototype_input!$C$6 = "Federal or Tribal Government",
  IF(
    B147 &lt;&gt; "",
    IFERROR(
      INDEX(
        'Summary - Estimated Dollar Valu'!$C$2:$AW$4,
        MATCH(Prototype_input!$C$54, 'Summary - Estimated Dollar Valu'!$B$2:$B$4, 0),
        MATCH(B147, 'Summary - Estimated Dollar Valu'!$C$1:$AW$1, 0)
      ),
      ""
    ),
    ""
  ),
  ""
)</f>
        <v/>
      </c>
      <c r="K147" s="21" t="str">
        <f>IF(AND(Prototype_input!$C$56&lt;&gt;"",J147&lt;&gt;""),Prototype_input!$C$58,"")</f>
        <v/>
      </c>
      <c r="L147" s="21" t="str">
        <f>IF(AND(Prototype_input!$C$60&lt;&gt;"",J147&lt;&gt;""),Prototype_input!$C$62,"")</f>
        <v/>
      </c>
      <c r="M147" s="21" t="str">
        <f>IF(AND(Prototype_input!$C$64&lt;&gt;"",J147&lt;&gt;""),Prototype_input!$C$66,"")</f>
        <v/>
      </c>
      <c r="N147" s="21" t="str">
        <f>IF(AND(Prototype_input!$C$68&lt;&gt;"",J147&lt;&gt;""),Prototype_input!$C$70,"")</f>
        <v/>
      </c>
      <c r="O147" s="21" t="str">
        <f>IF(N147&lt;&gt;"",_xlfn.XLOOKUP(Prototype_input!$E$22,'ITC Offerings Mapping'!$C$1:$C$1000,'ITC Offerings Mapping'!$B$1:$B$1000),"")</f>
        <v/>
      </c>
      <c r="Q147" s="21" t="str">
        <f t="array" ref="Q147">IF(Prototype_input!$C$6="Federal or Tribal Government",IF(O147&lt;&gt;"", INDEX('Scope Scoring'!$C$2:$BX$50, MATCH(O147, 'Scope Scoring'!$B$2:$B$50, 0), MATCH(B147, 'Scope Scoring'!$C$1:$BX$1, 0)),""),"")</f>
        <v/>
      </c>
      <c r="R147" s="21" t="str">
        <f t="shared" si="39"/>
        <v/>
      </c>
      <c r="S147" s="21" t="str">
        <f t="shared" si="40"/>
        <v/>
      </c>
      <c r="T147" s="21" t="str">
        <f t="shared" si="41"/>
        <v/>
      </c>
      <c r="U147" s="21" t="str">
        <f t="shared" ca="1" si="42"/>
        <v/>
      </c>
      <c r="W147" s="21" t="str">
        <f t="array" ref="W147">IF(Prototype_input!$C$6="Federal or Tribal Government",IF(O147&lt;&gt;"", INDEX('Summary - Level of Assistance -'!$C$2:$AV$7, MATCH(Prototype_input!$C$34, 'Summary - Level of Assistance -'!$B$2:$B$7, 0), MATCH(B147, 'Summary - Level of Assistance -'!$C$1:$AV$1, 0)),""),"")</f>
        <v/>
      </c>
      <c r="X147" s="21" t="str">
        <f t="shared" si="43"/>
        <v/>
      </c>
      <c r="Y147" s="21" t="str">
        <f t="shared" si="44"/>
        <v/>
      </c>
      <c r="AA147" s="21" t="str">
        <f t="array" ref="AA147">IF(Prototype_input!$C$6="Federal or Tribal Government",IF(O147&lt;&gt;"", INDEX('Summary - Objective - Tradeoff'!$C$2:$AV$4, MATCH(Prototype_input!$C$38, 'Summary - Objective - Tradeoff'!$B$2:$B$4, 0), MATCH(B147, 'Summary - Objective - Tradeoff'!$C$1:$AV$1, 0)),""),"")</f>
        <v/>
      </c>
      <c r="AB147" s="21" t="str">
        <f t="shared" si="45"/>
        <v/>
      </c>
      <c r="AC147" s="21" t="str">
        <f t="shared" si="46"/>
        <v/>
      </c>
      <c r="AE147" s="21" t="str">
        <f t="array" ref="AE147">IF(Prototype_input!$C$6="Federal or Tribal Government",IF(O147&lt;&gt;"", INDEX('Summary- PoP - Tradeoff'!$C$2:$AV$5, MATCH(Prototype_input!$C$46, 'Summary- PoP - Tradeoff'!$B$2:$B$5, 0), MATCH(B147, 'Summary- PoP - Tradeoff'!$C$1:$AV$1, 0)),""),"")</f>
        <v/>
      </c>
      <c r="AF147" s="21" t="str">
        <f t="shared" si="47"/>
        <v/>
      </c>
      <c r="AG147" s="21" t="str">
        <f t="shared" si="48"/>
        <v/>
      </c>
      <c r="AI147" s="21" t="str">
        <f t="array" ref="AI147">IF(Prototype_input!$C$6="Federal or Tribal Government",IF(O147&lt;&gt;"", INDEX('Summary - EDV - Tradeoff'!$C$2:$AV$4, MATCH(Prototype_input!$C$54, 'Summary - EDV - Tradeoff'!$B$2:$B$4, 0), MATCH(B147, 'Summary - EDV - Tradeoff'!$C$1:$AV$1, 0)),""),"")</f>
        <v/>
      </c>
      <c r="AJ147" s="21" t="str">
        <f t="shared" si="49"/>
        <v/>
      </c>
      <c r="AK147" s="21" t="str">
        <f t="shared" si="50"/>
        <v/>
      </c>
      <c r="AL147" s="21" t="str">
        <f t="shared" ca="1" si="51"/>
        <v/>
      </c>
    </row>
    <row r="148" spans="2:38" ht="12.75" x14ac:dyDescent="0.2">
      <c r="B148" s="21" t="str">
        <f ca="1">IFERROR(__xludf.DUMMYFUNCTION("IFNA(
  IF(
    Prototype_input!C152 = ""Federal or Tribal Government"",
    IF(
      AND(
        Prototype_input!E166 &lt;&gt; """",
        Prototype_input!D166 &lt;&gt; """",
        Prototype_input!D166 &lt;&gt; ""Please input"",
        Prototype_input!E166 &lt;&gt; ""Ple"&amp;"ase input""
      ),
      TRANSPOSE(
        FILTER(
          'ITC Offerings Mapping'!$D$1:$BY$1,
          (INDEX('ITC Offerings Mapping'!$D$2:$BY$1000, MATCH(Prototype_input!E165, 'ITC Offerings Mapping'!$C$2:$C$1000, 0), 0) = IF(A148 &gt;= 8, ""X"", ""X"&amp;""")) +
          (IF(A148 &lt; 8, INDEX('ITC Offerings Mapping'!$D$2:$BY$1000, MATCH(Prototype_input!E165,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8" s="21" t="str">
        <f ca="1">IFERROR(__xludf.DUMMYFUNCTION("IFNA(
  IF(
    Prototype_input!C152 = ""State or Local Government"",
    IF(
      AND(
        Prototype_input!E166 &lt;&gt; """",
        Prototype_input!D166 &lt;&gt; """",
        Prototype_input!D166 &lt;&gt; ""Please input"",
        Prototype_input!E166 &lt;&gt; ""Please"&amp;" input""
      ),
      TRANSPOSE(
        FILTER(
          'ITC Offerings Mapping'!$D$1:$BY$1,
          (
            IF(
              A148 &gt;= 8,
              INDEX('ITC Offerings Mapping'!$D$2:$BY$1000, MATCH(Prototype_input!E165, 'ITC Offerings Map"&amp;"ping'!$C$2:$C$1000, 0), 0) = ""X"",
              (INDEX('ITC Offerings Mapping'!$D$2:$BY$1000, MATCH(Prototype_input!E165, 'ITC Offerings Mapping'!$C$2:$C$1000, 0), 0) = ""X"") +
              (INDEX('ITC Offerings Mapping'!$D$2:$BY$1000, MATCH(Prototype"&amp;"_input!E165,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8" s="21" t="str">
        <f>IF(
  Prototype_input!$C$6 = "State or Local Government",
  IF(
    C148 &lt;&gt; "",
    IFERROR(
      INDEX(
        'Summary - Acquisition Need'!$C$2:$AD$4,
        MATCH(Prototype_input!$C$30, 'Summary - Acquisition Need'!$B$2:$B$4, 0),
        MATCH(C148, 'Summary - Acquisition Need'!$C$1:$AD$1, 0)
      ),
      ""
    ),
    ""
  ),
  IF(
    Prototype_input!$C$6 = "Federal or Tribal Government",
    IF(
      B148 &lt;&gt; "",
      IFERROR(
        INDEX(
          'Summary - Place of Performance'!$C$2:$AW$14,
          MATCH(Prototype_input!$C$30, 'Summary - Place of Performance'!$B$2:$B$14, 0),
          MATCH(B148, 'Summary - Place of Performance'!$C$1:$AW$1, 0)
        ),
        ""
      ),
      ""
    ),
    ""
  )
)</f>
        <v/>
      </c>
      <c r="E148" s="21" t="str">
        <f>IF(
  Prototype_input!$C$6 = "State or Local Government",
  IF(
    C148 &lt;&gt; "",
    IFERROR(
      INDEX(
        'Summary - Contract Type'!$C$2:$BX$6,
        MATCH(Prototype_input!$C$34, 'Summary - Contract Type'!$B$2:$B$6, 0),
        MATCH(C148, 'Summary - Contract Type'!$C$1:$BX$1, 0)
      ),
      ""
    ),
    ""
  ),
  IF(
    Prototype_input!$C$6 = "Federal or Tribal Government",
    IF(
      B148 &lt;&gt; "",
      IFERROR(
        INDEX(
          'Summary - Level of Assistance'!$C$2:$AW$7,
          MATCH(Prototype_input!$C$34, 'Summary - Level of Assistance'!$B$2:$B$7, 0),
          MATCH(B148, 'Summary - Level of Assistance'!$C$1:$AW$1, 0)
        ),
        ""
      ),
      ""
    ),
    ""
  )
)</f>
        <v/>
      </c>
      <c r="F148" s="21" t="str">
        <f>IF(
  Prototype_input!$C$6 = "State or Local Government",
  IF(
    C148 &lt;&gt; "",
    IFERROR(
      INDEX(
        'Summary - Socioeconomic'!$C$2:$BX$11,
        MATCH(Prototype_input!$C$38, 'Summary - Socioeconomic'!$B$2:$B$11, 0),
        MATCH(C148, 'Summary - Socioeconomic'!$C$1:$BX$1, 0)
      ),
      ""
    ),
    ""
  ),
  IF(
    Prototype_input!$C$6 = "Federal or Tribal Government",
    IF(
      B148 &lt;&gt; "",
      IFERROR(
        INDEX(
          'Summary - Objective'!$C$2:$AX$4,
          MATCH(Prototype_input!$C$38, 'Summary - Objective'!$B$2:$B$4, 0),
          MATCH(B148, 'Summary - Objective'!$C$1:$AX$1, 0)
        ),
        ""
      ),
      ""
    ),
    ""
  )
)</f>
        <v/>
      </c>
      <c r="G148" s="21" t="str">
        <f>IF(
  Prototype_input!$C$6 = "Federal or Tribal Government",
  IF(
    B148 &lt;&gt; "",
    IFERROR(
      INDEX(
        'Summary - Contract Type'!$C$2:$BX$6,
        MATCH(Prototype_input!$C$42, 'Summary - Contract Type'!$B$2:$B$6, 0),
        MATCH(B148, 'Summary - Contract Type'!$C$1:$BX$1, 0)
      ),
      ""
    ),
    ""
  ),
  ""
)</f>
        <v/>
      </c>
      <c r="H148" s="21" t="str">
        <f>IF(
  Prototype_input!$C$6 = "Federal or Tribal Government",
  IF(
    B148 &lt;&gt; "",
    IFERROR(
      INDEX(
        'Summary - Period of Performance'!$C$2:$AW$5,
        MATCH(Prototype_input!$C$46, 'Summary - Period of Performance'!$B$2:$B$5, 0),
        MATCH(B148, 'Summary - Period of Performance'!$C$1:$AW$1, 0)
      ),
      ""
    ),
    ""
  ),
  ""
)</f>
        <v/>
      </c>
      <c r="I148" s="21" t="str">
        <f>IF(
  Prototype_input!$C$6 = "Federal or Tribal Government",
  IF(
    B148 &lt;&gt; "",
    IFERROR(
      INDEX(
        'Summary - Socioeconomic'!$C$2:$BX$11,
        MATCH(Prototype_input!$C$50, 'Summary - Socioeconomic'!$B$2:$B$11, 0),
        MATCH(B148, 'Summary - Socioeconomic'!$C$1:$BX$1, 0)
      ),
      ""
    ),
    ""
  ),
  ""
)</f>
        <v/>
      </c>
      <c r="J148" s="21" t="str">
        <f>IF(
  Prototype_input!$C$6 = "Federal or Tribal Government",
  IF(
    B148 &lt;&gt; "",
    IFERROR(
      INDEX(
        'Summary - Estimated Dollar Valu'!$C$2:$AW$4,
        MATCH(Prototype_input!$C$54, 'Summary - Estimated Dollar Valu'!$B$2:$B$4, 0),
        MATCH(B148, 'Summary - Estimated Dollar Valu'!$C$1:$AW$1, 0)
      ),
      ""
    ),
    ""
  ),
  ""
)</f>
        <v/>
      </c>
      <c r="K148" s="21" t="str">
        <f>IF(AND(Prototype_input!$C$56&lt;&gt;"",J148&lt;&gt;""),Prototype_input!$C$58,"")</f>
        <v/>
      </c>
      <c r="L148" s="21" t="str">
        <f>IF(AND(Prototype_input!$C$60&lt;&gt;"",J148&lt;&gt;""),Prototype_input!$C$62,"")</f>
        <v/>
      </c>
      <c r="M148" s="21" t="str">
        <f>IF(AND(Prototype_input!$C$64&lt;&gt;"",J148&lt;&gt;""),Prototype_input!$C$66,"")</f>
        <v/>
      </c>
      <c r="N148" s="21" t="str">
        <f>IF(AND(Prototype_input!$C$68&lt;&gt;"",J148&lt;&gt;""),Prototype_input!$C$70,"")</f>
        <v/>
      </c>
      <c r="O148" s="21" t="str">
        <f>IF(N148&lt;&gt;"",_xlfn.XLOOKUP(Prototype_input!$E$22,'ITC Offerings Mapping'!$C$1:$C$1000,'ITC Offerings Mapping'!$B$1:$B$1000),"")</f>
        <v/>
      </c>
      <c r="Q148" s="21" t="str">
        <f t="array" ref="Q148">IF(Prototype_input!$C$6="Federal or Tribal Government",IF(O148&lt;&gt;"", INDEX('Scope Scoring'!$C$2:$BX$50, MATCH(O148, 'Scope Scoring'!$B$2:$B$50, 0), MATCH(B148, 'Scope Scoring'!$C$1:$BX$1, 0)),""),"")</f>
        <v/>
      </c>
      <c r="R148" s="21" t="str">
        <f t="shared" si="39"/>
        <v/>
      </c>
      <c r="S148" s="21" t="str">
        <f t="shared" si="40"/>
        <v/>
      </c>
      <c r="T148" s="21" t="str">
        <f t="shared" si="41"/>
        <v/>
      </c>
      <c r="U148" s="21" t="str">
        <f t="shared" ca="1" si="42"/>
        <v/>
      </c>
      <c r="W148" s="21" t="str">
        <f t="array" ref="W148">IF(Prototype_input!$C$6="Federal or Tribal Government",IF(O148&lt;&gt;"", INDEX('Summary - Level of Assistance -'!$C$2:$AV$7, MATCH(Prototype_input!$C$34, 'Summary - Level of Assistance -'!$B$2:$B$7, 0), MATCH(B148, 'Summary - Level of Assistance -'!$C$1:$AV$1, 0)),""),"")</f>
        <v/>
      </c>
      <c r="X148" s="21" t="str">
        <f t="shared" si="43"/>
        <v/>
      </c>
      <c r="Y148" s="21" t="str">
        <f t="shared" si="44"/>
        <v/>
      </c>
      <c r="AA148" s="21" t="str">
        <f t="array" ref="AA148">IF(Prototype_input!$C$6="Federal or Tribal Government",IF(O148&lt;&gt;"", INDEX('Summary - Objective - Tradeoff'!$C$2:$AV$4, MATCH(Prototype_input!$C$38, 'Summary - Objective - Tradeoff'!$B$2:$B$4, 0), MATCH(B148, 'Summary - Objective - Tradeoff'!$C$1:$AV$1, 0)),""),"")</f>
        <v/>
      </c>
      <c r="AB148" s="21" t="str">
        <f t="shared" si="45"/>
        <v/>
      </c>
      <c r="AC148" s="21" t="str">
        <f t="shared" si="46"/>
        <v/>
      </c>
      <c r="AE148" s="21" t="str">
        <f t="array" ref="AE148">IF(Prototype_input!$C$6="Federal or Tribal Government",IF(O148&lt;&gt;"", INDEX('Summary- PoP - Tradeoff'!$C$2:$AV$5, MATCH(Prototype_input!$C$46, 'Summary- PoP - Tradeoff'!$B$2:$B$5, 0), MATCH(B148, 'Summary- PoP - Tradeoff'!$C$1:$AV$1, 0)),""),"")</f>
        <v/>
      </c>
      <c r="AF148" s="21" t="str">
        <f t="shared" si="47"/>
        <v/>
      </c>
      <c r="AG148" s="21" t="str">
        <f t="shared" si="48"/>
        <v/>
      </c>
      <c r="AI148" s="21" t="str">
        <f t="array" ref="AI148">IF(Prototype_input!$C$6="Federal or Tribal Government",IF(O148&lt;&gt;"", INDEX('Summary - EDV - Tradeoff'!$C$2:$AV$4, MATCH(Prototype_input!$C$54, 'Summary - EDV - Tradeoff'!$B$2:$B$4, 0), MATCH(B148, 'Summary - EDV - Tradeoff'!$C$1:$AV$1, 0)),""),"")</f>
        <v/>
      </c>
      <c r="AJ148" s="21" t="str">
        <f t="shared" si="49"/>
        <v/>
      </c>
      <c r="AK148" s="21" t="str">
        <f t="shared" si="50"/>
        <v/>
      </c>
      <c r="AL148" s="21" t="str">
        <f t="shared" ca="1" si="51"/>
        <v/>
      </c>
    </row>
    <row r="149" spans="2:38" ht="12.75" x14ac:dyDescent="0.2">
      <c r="B149" s="21" t="str">
        <f ca="1">IFERROR(__xludf.DUMMYFUNCTION("IFNA(
  IF(
    Prototype_input!C153 = ""Federal or Tribal Government"",
    IF(
      AND(
        Prototype_input!E167 &lt;&gt; """",
        Prototype_input!D167 &lt;&gt; """",
        Prototype_input!D167 &lt;&gt; ""Please input"",
        Prototype_input!E167 &lt;&gt; ""Ple"&amp;"ase input""
      ),
      TRANSPOSE(
        FILTER(
          'ITC Offerings Mapping'!$D$1:$BY$1,
          (INDEX('ITC Offerings Mapping'!$D$2:$BY$1000, MATCH(Prototype_input!E166, 'ITC Offerings Mapping'!$C$2:$C$1000, 0), 0) = IF(A149 &gt;= 8, ""X"", ""X"&amp;""")) +
          (IF(A149 &lt; 8, INDEX('ITC Offerings Mapping'!$D$2:$BY$1000, MATCH(Prototype_input!E166,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49" s="21" t="str">
        <f ca="1">IFERROR(__xludf.DUMMYFUNCTION("IFNA(
  IF(
    Prototype_input!C153 = ""State or Local Government"",
    IF(
      AND(
        Prototype_input!E167 &lt;&gt; """",
        Prototype_input!D167 &lt;&gt; """",
        Prototype_input!D167 &lt;&gt; ""Please input"",
        Prototype_input!E167 &lt;&gt; ""Please"&amp;" input""
      ),
      TRANSPOSE(
        FILTER(
          'ITC Offerings Mapping'!$D$1:$BY$1,
          (
            IF(
              A149 &gt;= 8,
              INDEX('ITC Offerings Mapping'!$D$2:$BY$1000, MATCH(Prototype_input!E166, 'ITC Offerings Map"&amp;"ping'!$C$2:$C$1000, 0), 0) = ""X"",
              (INDEX('ITC Offerings Mapping'!$D$2:$BY$1000, MATCH(Prototype_input!E166, 'ITC Offerings Mapping'!$C$2:$C$1000, 0), 0) = ""X"") +
              (INDEX('ITC Offerings Mapping'!$D$2:$BY$1000, MATCH(Prototype"&amp;"_input!E166,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49" s="21" t="str">
        <f>IF(
  Prototype_input!$C$6 = "State or Local Government",
  IF(
    C149 &lt;&gt; "",
    IFERROR(
      INDEX(
        'Summary - Acquisition Need'!$C$2:$AD$4,
        MATCH(Prototype_input!$C$30, 'Summary - Acquisition Need'!$B$2:$B$4, 0),
        MATCH(C149, 'Summary - Acquisition Need'!$C$1:$AD$1, 0)
      ),
      ""
    ),
    ""
  ),
  IF(
    Prototype_input!$C$6 = "Federal or Tribal Government",
    IF(
      B149 &lt;&gt; "",
      IFERROR(
        INDEX(
          'Summary - Place of Performance'!$C$2:$AW$14,
          MATCH(Prototype_input!$C$30, 'Summary - Place of Performance'!$B$2:$B$14, 0),
          MATCH(B149, 'Summary - Place of Performance'!$C$1:$AW$1, 0)
        ),
        ""
      ),
      ""
    ),
    ""
  )
)</f>
        <v/>
      </c>
      <c r="E149" s="21" t="str">
        <f>IF(
  Prototype_input!$C$6 = "State or Local Government",
  IF(
    C149 &lt;&gt; "",
    IFERROR(
      INDEX(
        'Summary - Contract Type'!$C$2:$BX$6,
        MATCH(Prototype_input!$C$34, 'Summary - Contract Type'!$B$2:$B$6, 0),
        MATCH(C149, 'Summary - Contract Type'!$C$1:$BX$1, 0)
      ),
      ""
    ),
    ""
  ),
  IF(
    Prototype_input!$C$6 = "Federal or Tribal Government",
    IF(
      B149 &lt;&gt; "",
      IFERROR(
        INDEX(
          'Summary - Level of Assistance'!$C$2:$AW$7,
          MATCH(Prototype_input!$C$34, 'Summary - Level of Assistance'!$B$2:$B$7, 0),
          MATCH(B149, 'Summary - Level of Assistance'!$C$1:$AW$1, 0)
        ),
        ""
      ),
      ""
    ),
    ""
  )
)</f>
        <v/>
      </c>
      <c r="F149" s="21" t="str">
        <f>IF(
  Prototype_input!$C$6 = "State or Local Government",
  IF(
    C149 &lt;&gt; "",
    IFERROR(
      INDEX(
        'Summary - Socioeconomic'!$C$2:$BX$11,
        MATCH(Prototype_input!$C$38, 'Summary - Socioeconomic'!$B$2:$B$11, 0),
        MATCH(C149, 'Summary - Socioeconomic'!$C$1:$BX$1, 0)
      ),
      ""
    ),
    ""
  ),
  IF(
    Prototype_input!$C$6 = "Federal or Tribal Government",
    IF(
      B149 &lt;&gt; "",
      IFERROR(
        INDEX(
          'Summary - Objective'!$C$2:$AX$4,
          MATCH(Prototype_input!$C$38, 'Summary - Objective'!$B$2:$B$4, 0),
          MATCH(B149, 'Summary - Objective'!$C$1:$AX$1, 0)
        ),
        ""
      ),
      ""
    ),
    ""
  )
)</f>
        <v/>
      </c>
      <c r="G149" s="21" t="str">
        <f>IF(
  Prototype_input!$C$6 = "Federal or Tribal Government",
  IF(
    B149 &lt;&gt; "",
    IFERROR(
      INDEX(
        'Summary - Contract Type'!$C$2:$BX$6,
        MATCH(Prototype_input!$C$42, 'Summary - Contract Type'!$B$2:$B$6, 0),
        MATCH(B149, 'Summary - Contract Type'!$C$1:$BX$1, 0)
      ),
      ""
    ),
    ""
  ),
  ""
)</f>
        <v/>
      </c>
      <c r="H149" s="21" t="str">
        <f>IF(
  Prototype_input!$C$6 = "Federal or Tribal Government",
  IF(
    B149 &lt;&gt; "",
    IFERROR(
      INDEX(
        'Summary - Period of Performance'!$C$2:$AW$5,
        MATCH(Prototype_input!$C$46, 'Summary - Period of Performance'!$B$2:$B$5, 0),
        MATCH(B149, 'Summary - Period of Performance'!$C$1:$AW$1, 0)
      ),
      ""
    ),
    ""
  ),
  ""
)</f>
        <v/>
      </c>
      <c r="I149" s="21" t="str">
        <f>IF(
  Prototype_input!$C$6 = "Federal or Tribal Government",
  IF(
    B149 &lt;&gt; "",
    IFERROR(
      INDEX(
        'Summary - Socioeconomic'!$C$2:$BX$11,
        MATCH(Prototype_input!$C$50, 'Summary - Socioeconomic'!$B$2:$B$11, 0),
        MATCH(B149, 'Summary - Socioeconomic'!$C$1:$BX$1, 0)
      ),
      ""
    ),
    ""
  ),
  ""
)</f>
        <v/>
      </c>
      <c r="J149" s="21" t="str">
        <f>IF(
  Prototype_input!$C$6 = "Federal or Tribal Government",
  IF(
    B149 &lt;&gt; "",
    IFERROR(
      INDEX(
        'Summary - Estimated Dollar Valu'!$C$2:$AW$4,
        MATCH(Prototype_input!$C$54, 'Summary - Estimated Dollar Valu'!$B$2:$B$4, 0),
        MATCH(B149, 'Summary - Estimated Dollar Valu'!$C$1:$AW$1, 0)
      ),
      ""
    ),
    ""
  ),
  ""
)</f>
        <v/>
      </c>
      <c r="K149" s="21" t="str">
        <f>IF(AND(Prototype_input!$C$56&lt;&gt;"",J149&lt;&gt;""),Prototype_input!$C$58,"")</f>
        <v/>
      </c>
      <c r="L149" s="21" t="str">
        <f>IF(AND(Prototype_input!$C$60&lt;&gt;"",J149&lt;&gt;""),Prototype_input!$C$62,"")</f>
        <v/>
      </c>
      <c r="M149" s="21" t="str">
        <f>IF(AND(Prototype_input!$C$64&lt;&gt;"",J149&lt;&gt;""),Prototype_input!$C$66,"")</f>
        <v/>
      </c>
      <c r="N149" s="21" t="str">
        <f>IF(AND(Prototype_input!$C$68&lt;&gt;"",J149&lt;&gt;""),Prototype_input!$C$70,"")</f>
        <v/>
      </c>
      <c r="O149" s="21" t="str">
        <f>IF(N149&lt;&gt;"",_xlfn.XLOOKUP(Prototype_input!$E$22,'ITC Offerings Mapping'!$C$1:$C$1000,'ITC Offerings Mapping'!$B$1:$B$1000),"")</f>
        <v/>
      </c>
      <c r="Q149" s="21" t="str">
        <f t="array" ref="Q149">IF(Prototype_input!$C$6="Federal or Tribal Government",IF(O149&lt;&gt;"", INDEX('Scope Scoring'!$C$2:$BX$50, MATCH(O149, 'Scope Scoring'!$B$2:$B$50, 0), MATCH(B149, 'Scope Scoring'!$C$1:$BX$1, 0)),""),"")</f>
        <v/>
      </c>
      <c r="R149" s="21" t="str">
        <f t="shared" si="39"/>
        <v/>
      </c>
      <c r="S149" s="21" t="str">
        <f t="shared" si="40"/>
        <v/>
      </c>
      <c r="T149" s="21" t="str">
        <f t="shared" si="41"/>
        <v/>
      </c>
      <c r="U149" s="21" t="str">
        <f t="shared" ca="1" si="42"/>
        <v/>
      </c>
      <c r="W149" s="21" t="str">
        <f t="array" ref="W149">IF(Prototype_input!$C$6="Federal or Tribal Government",IF(O149&lt;&gt;"", INDEX('Summary - Level of Assistance -'!$C$2:$AV$7, MATCH(Prototype_input!$C$34, 'Summary - Level of Assistance -'!$B$2:$B$7, 0), MATCH(B149, 'Summary - Level of Assistance -'!$C$1:$AV$1, 0)),""),"")</f>
        <v/>
      </c>
      <c r="X149" s="21" t="str">
        <f t="shared" si="43"/>
        <v/>
      </c>
      <c r="Y149" s="21" t="str">
        <f t="shared" si="44"/>
        <v/>
      </c>
      <c r="AA149" s="21" t="str">
        <f t="array" ref="AA149">IF(Prototype_input!$C$6="Federal or Tribal Government",IF(O149&lt;&gt;"", INDEX('Summary - Objective - Tradeoff'!$C$2:$AV$4, MATCH(Prototype_input!$C$38, 'Summary - Objective - Tradeoff'!$B$2:$B$4, 0), MATCH(B149, 'Summary - Objective - Tradeoff'!$C$1:$AV$1, 0)),""),"")</f>
        <v/>
      </c>
      <c r="AB149" s="21" t="str">
        <f t="shared" si="45"/>
        <v/>
      </c>
      <c r="AC149" s="21" t="str">
        <f t="shared" si="46"/>
        <v/>
      </c>
      <c r="AE149" s="21" t="str">
        <f t="array" ref="AE149">IF(Prototype_input!$C$6="Federal or Tribal Government",IF(O149&lt;&gt;"", INDEX('Summary- PoP - Tradeoff'!$C$2:$AV$5, MATCH(Prototype_input!$C$46, 'Summary- PoP - Tradeoff'!$B$2:$B$5, 0), MATCH(B149, 'Summary- PoP - Tradeoff'!$C$1:$AV$1, 0)),""),"")</f>
        <v/>
      </c>
      <c r="AF149" s="21" t="str">
        <f t="shared" si="47"/>
        <v/>
      </c>
      <c r="AG149" s="21" t="str">
        <f t="shared" si="48"/>
        <v/>
      </c>
      <c r="AI149" s="21" t="str">
        <f t="array" ref="AI149">IF(Prototype_input!$C$6="Federal or Tribal Government",IF(O149&lt;&gt;"", INDEX('Summary - EDV - Tradeoff'!$C$2:$AV$4, MATCH(Prototype_input!$C$54, 'Summary - EDV - Tradeoff'!$B$2:$B$4, 0), MATCH(B149, 'Summary - EDV - Tradeoff'!$C$1:$AV$1, 0)),""),"")</f>
        <v/>
      </c>
      <c r="AJ149" s="21" t="str">
        <f t="shared" si="49"/>
        <v/>
      </c>
      <c r="AK149" s="21" t="str">
        <f t="shared" si="50"/>
        <v/>
      </c>
      <c r="AL149" s="21" t="str">
        <f t="shared" ca="1" si="51"/>
        <v/>
      </c>
    </row>
    <row r="150" spans="2:38" ht="12.75" x14ac:dyDescent="0.2">
      <c r="B150" s="21" t="str">
        <f ca="1">IFERROR(__xludf.DUMMYFUNCTION("IFNA(
  IF(
    Prototype_input!C154 = ""Federal or Tribal Government"",
    IF(
      AND(
        Prototype_input!E168 &lt;&gt; """",
        Prototype_input!D168 &lt;&gt; """",
        Prototype_input!D168 &lt;&gt; ""Please input"",
        Prototype_input!E168 &lt;&gt; ""Ple"&amp;"ase input""
      ),
      TRANSPOSE(
        FILTER(
          'ITC Offerings Mapping'!$D$1:$BY$1,
          (INDEX('ITC Offerings Mapping'!$D$2:$BY$1000, MATCH(Prototype_input!E167, 'ITC Offerings Mapping'!$C$2:$C$1000, 0), 0) = IF(A150 &gt;= 8, ""X"", ""X"&amp;""")) +
          (IF(A150 &lt; 8, INDEX('ITC Offerings Mapping'!$D$2:$BY$1000, MATCH(Prototype_input!E167,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0" s="21" t="str">
        <f ca="1">IFERROR(__xludf.DUMMYFUNCTION("IFNA(
  IF(
    Prototype_input!C154 = ""State or Local Government"",
    IF(
      AND(
        Prototype_input!E168 &lt;&gt; """",
        Prototype_input!D168 &lt;&gt; """",
        Prototype_input!D168 &lt;&gt; ""Please input"",
        Prototype_input!E168 &lt;&gt; ""Please"&amp;" input""
      ),
      TRANSPOSE(
        FILTER(
          'ITC Offerings Mapping'!$D$1:$BY$1,
          (
            IF(
              A150 &gt;= 8,
              INDEX('ITC Offerings Mapping'!$D$2:$BY$1000, MATCH(Prototype_input!E167, 'ITC Offerings Map"&amp;"ping'!$C$2:$C$1000, 0), 0) = ""X"",
              (INDEX('ITC Offerings Mapping'!$D$2:$BY$1000, MATCH(Prototype_input!E167, 'ITC Offerings Mapping'!$C$2:$C$1000, 0), 0) = ""X"") +
              (INDEX('ITC Offerings Mapping'!$D$2:$BY$1000, MATCH(Prototype"&amp;"_input!E167,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0" s="21" t="str">
        <f>IF(
  Prototype_input!$C$6 = "State or Local Government",
  IF(
    C150 &lt;&gt; "",
    IFERROR(
      INDEX(
        'Summary - Acquisition Need'!$C$2:$AD$4,
        MATCH(Prototype_input!$C$30, 'Summary - Acquisition Need'!$B$2:$B$4, 0),
        MATCH(C150, 'Summary - Acquisition Need'!$C$1:$AD$1, 0)
      ),
      ""
    ),
    ""
  ),
  IF(
    Prototype_input!$C$6 = "Federal or Tribal Government",
    IF(
      B150 &lt;&gt; "",
      IFERROR(
        INDEX(
          'Summary - Place of Performance'!$C$2:$AW$14,
          MATCH(Prototype_input!$C$30, 'Summary - Place of Performance'!$B$2:$B$14, 0),
          MATCH(B150, 'Summary - Place of Performance'!$C$1:$AW$1, 0)
        ),
        ""
      ),
      ""
    ),
    ""
  )
)</f>
        <v/>
      </c>
      <c r="E150" s="21" t="str">
        <f>IF(
  Prototype_input!$C$6 = "State or Local Government",
  IF(
    C150 &lt;&gt; "",
    IFERROR(
      INDEX(
        'Summary - Contract Type'!$C$2:$BX$6,
        MATCH(Prototype_input!$C$34, 'Summary - Contract Type'!$B$2:$B$6, 0),
        MATCH(C150, 'Summary - Contract Type'!$C$1:$BX$1, 0)
      ),
      ""
    ),
    ""
  ),
  IF(
    Prototype_input!$C$6 = "Federal or Tribal Government",
    IF(
      B150 &lt;&gt; "",
      IFERROR(
        INDEX(
          'Summary - Level of Assistance'!$C$2:$AW$7,
          MATCH(Prototype_input!$C$34, 'Summary - Level of Assistance'!$B$2:$B$7, 0),
          MATCH(B150, 'Summary - Level of Assistance'!$C$1:$AW$1, 0)
        ),
        ""
      ),
      ""
    ),
    ""
  )
)</f>
        <v/>
      </c>
      <c r="F150" s="21" t="str">
        <f>IF(
  Prototype_input!$C$6 = "State or Local Government",
  IF(
    C150 &lt;&gt; "",
    IFERROR(
      INDEX(
        'Summary - Socioeconomic'!$C$2:$BX$11,
        MATCH(Prototype_input!$C$38, 'Summary - Socioeconomic'!$B$2:$B$11, 0),
        MATCH(C150, 'Summary - Socioeconomic'!$C$1:$BX$1, 0)
      ),
      ""
    ),
    ""
  ),
  IF(
    Prototype_input!$C$6 = "Federal or Tribal Government",
    IF(
      B150 &lt;&gt; "",
      IFERROR(
        INDEX(
          'Summary - Objective'!$C$2:$AX$4,
          MATCH(Prototype_input!$C$38, 'Summary - Objective'!$B$2:$B$4, 0),
          MATCH(B150, 'Summary - Objective'!$C$1:$AX$1, 0)
        ),
        ""
      ),
      ""
    ),
    ""
  )
)</f>
        <v/>
      </c>
      <c r="G150" s="21" t="str">
        <f>IF(
  Prototype_input!$C$6 = "Federal or Tribal Government",
  IF(
    B150 &lt;&gt; "",
    IFERROR(
      INDEX(
        'Summary - Contract Type'!$C$2:$BX$6,
        MATCH(Prototype_input!$C$42, 'Summary - Contract Type'!$B$2:$B$6, 0),
        MATCH(B150, 'Summary - Contract Type'!$C$1:$BX$1, 0)
      ),
      ""
    ),
    ""
  ),
  ""
)</f>
        <v/>
      </c>
      <c r="H150" s="21" t="str">
        <f>IF(
  Prototype_input!$C$6 = "Federal or Tribal Government",
  IF(
    B150 &lt;&gt; "",
    IFERROR(
      INDEX(
        'Summary - Period of Performance'!$C$2:$AW$5,
        MATCH(Prototype_input!$C$46, 'Summary - Period of Performance'!$B$2:$B$5, 0),
        MATCH(B150, 'Summary - Period of Performance'!$C$1:$AW$1, 0)
      ),
      ""
    ),
    ""
  ),
  ""
)</f>
        <v/>
      </c>
      <c r="I150" s="21" t="str">
        <f>IF(
  Prototype_input!$C$6 = "Federal or Tribal Government",
  IF(
    B150 &lt;&gt; "",
    IFERROR(
      INDEX(
        'Summary - Socioeconomic'!$C$2:$BX$11,
        MATCH(Prototype_input!$C$50, 'Summary - Socioeconomic'!$B$2:$B$11, 0),
        MATCH(B150, 'Summary - Socioeconomic'!$C$1:$BX$1, 0)
      ),
      ""
    ),
    ""
  ),
  ""
)</f>
        <v/>
      </c>
      <c r="J150" s="21" t="str">
        <f>IF(
  Prototype_input!$C$6 = "Federal or Tribal Government",
  IF(
    B150 &lt;&gt; "",
    IFERROR(
      INDEX(
        'Summary - Estimated Dollar Valu'!$C$2:$AW$4,
        MATCH(Prototype_input!$C$54, 'Summary - Estimated Dollar Valu'!$B$2:$B$4, 0),
        MATCH(B150, 'Summary - Estimated Dollar Valu'!$C$1:$AW$1, 0)
      ),
      ""
    ),
    ""
  ),
  ""
)</f>
        <v/>
      </c>
      <c r="K150" s="21" t="str">
        <f>IF(AND(Prototype_input!$C$56&lt;&gt;"",J150&lt;&gt;""),Prototype_input!$C$58,"")</f>
        <v/>
      </c>
      <c r="L150" s="21" t="str">
        <f>IF(AND(Prototype_input!$C$60&lt;&gt;"",J150&lt;&gt;""),Prototype_input!$C$62,"")</f>
        <v/>
      </c>
      <c r="M150" s="21" t="str">
        <f>IF(AND(Prototype_input!$C$64&lt;&gt;"",J150&lt;&gt;""),Prototype_input!$C$66,"")</f>
        <v/>
      </c>
      <c r="N150" s="21" t="str">
        <f>IF(AND(Prototype_input!$C$68&lt;&gt;"",J150&lt;&gt;""),Prototype_input!$C$70,"")</f>
        <v/>
      </c>
      <c r="O150" s="21" t="str">
        <f>IF(N150&lt;&gt;"",_xlfn.XLOOKUP(Prototype_input!$E$22,'ITC Offerings Mapping'!$C$1:$C$1000,'ITC Offerings Mapping'!$B$1:$B$1000),"")</f>
        <v/>
      </c>
      <c r="Q150" s="21" t="str">
        <f t="array" ref="Q150">IF(Prototype_input!$C$6="Federal or Tribal Government",IF(O150&lt;&gt;"", INDEX('Scope Scoring'!$C$2:$BX$50, MATCH(O150, 'Scope Scoring'!$B$2:$B$50, 0), MATCH(B150, 'Scope Scoring'!$C$1:$BX$1, 0)),""),"")</f>
        <v/>
      </c>
      <c r="R150" s="21" t="str">
        <f t="shared" si="39"/>
        <v/>
      </c>
      <c r="S150" s="21" t="str">
        <f t="shared" si="40"/>
        <v/>
      </c>
      <c r="T150" s="21" t="str">
        <f t="shared" si="41"/>
        <v/>
      </c>
      <c r="U150" s="21" t="str">
        <f t="shared" ca="1" si="42"/>
        <v/>
      </c>
      <c r="W150" s="21" t="str">
        <f t="array" ref="W150">IF(Prototype_input!$C$6="Federal or Tribal Government",IF(O150&lt;&gt;"", INDEX('Summary - Level of Assistance -'!$C$2:$AV$7, MATCH(Prototype_input!$C$34, 'Summary - Level of Assistance -'!$B$2:$B$7, 0), MATCH(B150, 'Summary - Level of Assistance -'!$C$1:$AV$1, 0)),""),"")</f>
        <v/>
      </c>
      <c r="X150" s="21" t="str">
        <f t="shared" si="43"/>
        <v/>
      </c>
      <c r="Y150" s="21" t="str">
        <f t="shared" si="44"/>
        <v/>
      </c>
      <c r="AA150" s="21" t="str">
        <f t="array" ref="AA150">IF(Prototype_input!$C$6="Federal or Tribal Government",IF(O150&lt;&gt;"", INDEX('Summary - Objective - Tradeoff'!$C$2:$AV$4, MATCH(Prototype_input!$C$38, 'Summary - Objective - Tradeoff'!$B$2:$B$4, 0), MATCH(B150, 'Summary - Objective - Tradeoff'!$C$1:$AV$1, 0)),""),"")</f>
        <v/>
      </c>
      <c r="AB150" s="21" t="str">
        <f t="shared" si="45"/>
        <v/>
      </c>
      <c r="AC150" s="21" t="str">
        <f t="shared" si="46"/>
        <v/>
      </c>
      <c r="AE150" s="21" t="str">
        <f t="array" ref="AE150">IF(Prototype_input!$C$6="Federal or Tribal Government",IF(O150&lt;&gt;"", INDEX('Summary- PoP - Tradeoff'!$C$2:$AV$5, MATCH(Prototype_input!$C$46, 'Summary- PoP - Tradeoff'!$B$2:$B$5, 0), MATCH(B150, 'Summary- PoP - Tradeoff'!$C$1:$AV$1, 0)),""),"")</f>
        <v/>
      </c>
      <c r="AF150" s="21" t="str">
        <f t="shared" si="47"/>
        <v/>
      </c>
      <c r="AG150" s="21" t="str">
        <f t="shared" si="48"/>
        <v/>
      </c>
      <c r="AI150" s="21" t="str">
        <f t="array" ref="AI150">IF(Prototype_input!$C$6="Federal or Tribal Government",IF(O150&lt;&gt;"", INDEX('Summary - EDV - Tradeoff'!$C$2:$AV$4, MATCH(Prototype_input!$C$54, 'Summary - EDV - Tradeoff'!$B$2:$B$4, 0), MATCH(B150, 'Summary - EDV - Tradeoff'!$C$1:$AV$1, 0)),""),"")</f>
        <v/>
      </c>
      <c r="AJ150" s="21" t="str">
        <f t="shared" si="49"/>
        <v/>
      </c>
      <c r="AK150" s="21" t="str">
        <f t="shared" si="50"/>
        <v/>
      </c>
      <c r="AL150" s="21" t="str">
        <f t="shared" ca="1" si="51"/>
        <v/>
      </c>
    </row>
    <row r="151" spans="2:38" ht="12.75" x14ac:dyDescent="0.2">
      <c r="B151" s="21" t="str">
        <f ca="1">IFERROR(__xludf.DUMMYFUNCTION("IFNA(
  IF(
    Prototype_input!C155 = ""Federal or Tribal Government"",
    IF(
      AND(
        Prototype_input!E169 &lt;&gt; """",
        Prototype_input!D169 &lt;&gt; """",
        Prototype_input!D169 &lt;&gt; ""Please input"",
        Prototype_input!E169 &lt;&gt; ""Ple"&amp;"ase input""
      ),
      TRANSPOSE(
        FILTER(
          'ITC Offerings Mapping'!$D$1:$BY$1,
          (INDEX('ITC Offerings Mapping'!$D$2:$BY$1000, MATCH(Prototype_input!E168, 'ITC Offerings Mapping'!$C$2:$C$1000, 0), 0) = IF(A151 &gt;= 8, ""X"", ""X"&amp;""")) +
          (IF(A151 &lt; 8, INDEX('ITC Offerings Mapping'!$D$2:$BY$1000, MATCH(Prototype_input!E168,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1" s="21" t="str">
        <f ca="1">IFERROR(__xludf.DUMMYFUNCTION("IFNA(
  IF(
    Prototype_input!C155 = ""State or Local Government"",
    IF(
      AND(
        Prototype_input!E169 &lt;&gt; """",
        Prototype_input!D169 &lt;&gt; """",
        Prototype_input!D169 &lt;&gt; ""Please input"",
        Prototype_input!E169 &lt;&gt; ""Please"&amp;" input""
      ),
      TRANSPOSE(
        FILTER(
          'ITC Offerings Mapping'!$D$1:$BY$1,
          (
            IF(
              A151 &gt;= 8,
              INDEX('ITC Offerings Mapping'!$D$2:$BY$1000, MATCH(Prototype_input!E168, 'ITC Offerings Map"&amp;"ping'!$C$2:$C$1000, 0), 0) = ""X"",
              (INDEX('ITC Offerings Mapping'!$D$2:$BY$1000, MATCH(Prototype_input!E168, 'ITC Offerings Mapping'!$C$2:$C$1000, 0), 0) = ""X"") +
              (INDEX('ITC Offerings Mapping'!$D$2:$BY$1000, MATCH(Prototype"&amp;"_input!E168,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1" s="21" t="str">
        <f>IF(
  Prototype_input!$C$6 = "State or Local Government",
  IF(
    C151 &lt;&gt; "",
    IFERROR(
      INDEX(
        'Summary - Acquisition Need'!$C$2:$AD$4,
        MATCH(Prototype_input!$C$30, 'Summary - Acquisition Need'!$B$2:$B$4, 0),
        MATCH(C151, 'Summary - Acquisition Need'!$C$1:$AD$1, 0)
      ),
      ""
    ),
    ""
  ),
  IF(
    Prototype_input!$C$6 = "Federal or Tribal Government",
    IF(
      B151 &lt;&gt; "",
      IFERROR(
        INDEX(
          'Summary - Place of Performance'!$C$2:$AW$14,
          MATCH(Prototype_input!$C$30, 'Summary - Place of Performance'!$B$2:$B$14, 0),
          MATCH(B151, 'Summary - Place of Performance'!$C$1:$AW$1, 0)
        ),
        ""
      ),
      ""
    ),
    ""
  )
)</f>
        <v/>
      </c>
      <c r="E151" s="21" t="str">
        <f>IF(
  Prototype_input!$C$6 = "State or Local Government",
  IF(
    C151 &lt;&gt; "",
    IFERROR(
      INDEX(
        'Summary - Contract Type'!$C$2:$BX$6,
        MATCH(Prototype_input!$C$34, 'Summary - Contract Type'!$B$2:$B$6, 0),
        MATCH(C151, 'Summary - Contract Type'!$C$1:$BX$1, 0)
      ),
      ""
    ),
    ""
  ),
  IF(
    Prototype_input!$C$6 = "Federal or Tribal Government",
    IF(
      B151 &lt;&gt; "",
      IFERROR(
        INDEX(
          'Summary - Level of Assistance'!$C$2:$AW$7,
          MATCH(Prototype_input!$C$34, 'Summary - Level of Assistance'!$B$2:$B$7, 0),
          MATCH(B151, 'Summary - Level of Assistance'!$C$1:$AW$1, 0)
        ),
        ""
      ),
      ""
    ),
    ""
  )
)</f>
        <v/>
      </c>
      <c r="F151" s="21" t="str">
        <f>IF(
  Prototype_input!$C$6 = "State or Local Government",
  IF(
    C151 &lt;&gt; "",
    IFERROR(
      INDEX(
        'Summary - Socioeconomic'!$C$2:$BX$11,
        MATCH(Prototype_input!$C$38, 'Summary - Socioeconomic'!$B$2:$B$11, 0),
        MATCH(C151, 'Summary - Socioeconomic'!$C$1:$BX$1, 0)
      ),
      ""
    ),
    ""
  ),
  IF(
    Prototype_input!$C$6 = "Federal or Tribal Government",
    IF(
      B151 &lt;&gt; "",
      IFERROR(
        INDEX(
          'Summary - Objective'!$C$2:$AX$4,
          MATCH(Prototype_input!$C$38, 'Summary - Objective'!$B$2:$B$4, 0),
          MATCH(B151, 'Summary - Objective'!$C$1:$AX$1, 0)
        ),
        ""
      ),
      ""
    ),
    ""
  )
)</f>
        <v/>
      </c>
      <c r="G151" s="21" t="str">
        <f>IF(
  Prototype_input!$C$6 = "Federal or Tribal Government",
  IF(
    B151 &lt;&gt; "",
    IFERROR(
      INDEX(
        'Summary - Contract Type'!$C$2:$BX$6,
        MATCH(Prototype_input!$C$42, 'Summary - Contract Type'!$B$2:$B$6, 0),
        MATCH(B151, 'Summary - Contract Type'!$C$1:$BX$1, 0)
      ),
      ""
    ),
    ""
  ),
  ""
)</f>
        <v/>
      </c>
      <c r="H151" s="21" t="str">
        <f>IF(
  Prototype_input!$C$6 = "Federal or Tribal Government",
  IF(
    B151 &lt;&gt; "",
    IFERROR(
      INDEX(
        'Summary - Period of Performance'!$C$2:$AW$5,
        MATCH(Prototype_input!$C$46, 'Summary - Period of Performance'!$B$2:$B$5, 0),
        MATCH(B151, 'Summary - Period of Performance'!$C$1:$AW$1, 0)
      ),
      ""
    ),
    ""
  ),
  ""
)</f>
        <v/>
      </c>
      <c r="I151" s="21" t="str">
        <f>IF(
  Prototype_input!$C$6 = "Federal or Tribal Government",
  IF(
    B151 &lt;&gt; "",
    IFERROR(
      INDEX(
        'Summary - Socioeconomic'!$C$2:$BX$11,
        MATCH(Prototype_input!$C$50, 'Summary - Socioeconomic'!$B$2:$B$11, 0),
        MATCH(B151, 'Summary - Socioeconomic'!$C$1:$BX$1, 0)
      ),
      ""
    ),
    ""
  ),
  ""
)</f>
        <v/>
      </c>
      <c r="J151" s="21" t="str">
        <f>IF(
  Prototype_input!$C$6 = "Federal or Tribal Government",
  IF(
    B151 &lt;&gt; "",
    IFERROR(
      INDEX(
        'Summary - Estimated Dollar Valu'!$C$2:$AW$4,
        MATCH(Prototype_input!$C$54, 'Summary - Estimated Dollar Valu'!$B$2:$B$4, 0),
        MATCH(B151, 'Summary - Estimated Dollar Valu'!$C$1:$AW$1, 0)
      ),
      ""
    ),
    ""
  ),
  ""
)</f>
        <v/>
      </c>
      <c r="K151" s="21" t="str">
        <f>IF(AND(Prototype_input!$C$56&lt;&gt;"",J151&lt;&gt;""),Prototype_input!$C$58,"")</f>
        <v/>
      </c>
      <c r="L151" s="21" t="str">
        <f>IF(AND(Prototype_input!$C$60&lt;&gt;"",J151&lt;&gt;""),Prototype_input!$C$62,"")</f>
        <v/>
      </c>
      <c r="M151" s="21" t="str">
        <f>IF(AND(Prototype_input!$C$64&lt;&gt;"",J151&lt;&gt;""),Prototype_input!$C$66,"")</f>
        <v/>
      </c>
      <c r="N151" s="21" t="str">
        <f>IF(AND(Prototype_input!$C$68&lt;&gt;"",J151&lt;&gt;""),Prototype_input!$C$70,"")</f>
        <v/>
      </c>
      <c r="O151" s="21" t="str">
        <f>IF(N151&lt;&gt;"",_xlfn.XLOOKUP(Prototype_input!$E$22,'ITC Offerings Mapping'!$C$1:$C$1000,'ITC Offerings Mapping'!$B$1:$B$1000),"")</f>
        <v/>
      </c>
      <c r="Q151" s="21" t="str">
        <f t="array" ref="Q151">IF(Prototype_input!$C$6="Federal or Tribal Government",IF(O151&lt;&gt;"", INDEX('Scope Scoring'!$C$2:$BX$50, MATCH(O151, 'Scope Scoring'!$B$2:$B$50, 0), MATCH(B151, 'Scope Scoring'!$C$1:$BX$1, 0)),""),"")</f>
        <v/>
      </c>
      <c r="R151" s="21" t="str">
        <f t="shared" si="39"/>
        <v/>
      </c>
      <c r="S151" s="21" t="str">
        <f t="shared" si="40"/>
        <v/>
      </c>
      <c r="T151" s="21" t="str">
        <f t="shared" si="41"/>
        <v/>
      </c>
      <c r="U151" s="21" t="str">
        <f t="shared" ca="1" si="42"/>
        <v/>
      </c>
      <c r="W151" s="21" t="str">
        <f t="array" ref="W151">IF(Prototype_input!$C$6="Federal or Tribal Government",IF(O151&lt;&gt;"", INDEX('Summary - Level of Assistance -'!$C$2:$AV$7, MATCH(Prototype_input!$C$34, 'Summary - Level of Assistance -'!$B$2:$B$7, 0), MATCH(B151, 'Summary - Level of Assistance -'!$C$1:$AV$1, 0)),""),"")</f>
        <v/>
      </c>
      <c r="X151" s="21" t="str">
        <f t="shared" si="43"/>
        <v/>
      </c>
      <c r="Y151" s="21" t="str">
        <f t="shared" si="44"/>
        <v/>
      </c>
      <c r="AA151" s="21" t="str">
        <f t="array" ref="AA151">IF(Prototype_input!$C$6="Federal or Tribal Government",IF(O151&lt;&gt;"", INDEX('Summary - Objective - Tradeoff'!$C$2:$AV$4, MATCH(Prototype_input!$C$38, 'Summary - Objective - Tradeoff'!$B$2:$B$4, 0), MATCH(B151, 'Summary - Objective - Tradeoff'!$C$1:$AV$1, 0)),""),"")</f>
        <v/>
      </c>
      <c r="AB151" s="21" t="str">
        <f t="shared" si="45"/>
        <v/>
      </c>
      <c r="AC151" s="21" t="str">
        <f t="shared" si="46"/>
        <v/>
      </c>
      <c r="AE151" s="21" t="str">
        <f t="array" ref="AE151">IF(Prototype_input!$C$6="Federal or Tribal Government",IF(O151&lt;&gt;"", INDEX('Summary- PoP - Tradeoff'!$C$2:$AV$5, MATCH(Prototype_input!$C$46, 'Summary- PoP - Tradeoff'!$B$2:$B$5, 0), MATCH(B151, 'Summary- PoP - Tradeoff'!$C$1:$AV$1, 0)),""),"")</f>
        <v/>
      </c>
      <c r="AF151" s="21" t="str">
        <f t="shared" si="47"/>
        <v/>
      </c>
      <c r="AG151" s="21" t="str">
        <f t="shared" si="48"/>
        <v/>
      </c>
      <c r="AI151" s="21" t="str">
        <f t="array" ref="AI151">IF(Prototype_input!$C$6="Federal or Tribal Government",IF(O151&lt;&gt;"", INDEX('Summary - EDV - Tradeoff'!$C$2:$AV$4, MATCH(Prototype_input!$C$54, 'Summary - EDV - Tradeoff'!$B$2:$B$4, 0), MATCH(B151, 'Summary - EDV - Tradeoff'!$C$1:$AV$1, 0)),""),"")</f>
        <v/>
      </c>
      <c r="AJ151" s="21" t="str">
        <f t="shared" si="49"/>
        <v/>
      </c>
      <c r="AK151" s="21" t="str">
        <f t="shared" si="50"/>
        <v/>
      </c>
      <c r="AL151" s="21" t="str">
        <f t="shared" ca="1" si="51"/>
        <v/>
      </c>
    </row>
    <row r="152" spans="2:38" ht="12.75" x14ac:dyDescent="0.2">
      <c r="B152" s="21" t="str">
        <f ca="1">IFERROR(__xludf.DUMMYFUNCTION("IFNA(
  IF(
    Prototype_input!C156 = ""Federal or Tribal Government"",
    IF(
      AND(
        Prototype_input!E170 &lt;&gt; """",
        Prototype_input!D170 &lt;&gt; """",
        Prototype_input!D170 &lt;&gt; ""Please input"",
        Prototype_input!E170 &lt;&gt; ""Ple"&amp;"ase input""
      ),
      TRANSPOSE(
        FILTER(
          'ITC Offerings Mapping'!$D$1:$BY$1,
          (INDEX('ITC Offerings Mapping'!$D$2:$BY$1000, MATCH(Prototype_input!E169, 'ITC Offerings Mapping'!$C$2:$C$1000, 0), 0) = IF(A152 &gt;= 8, ""X"", ""X"&amp;""")) +
          (IF(A152 &lt; 8, INDEX('ITC Offerings Mapping'!$D$2:$BY$1000, MATCH(Prototype_input!E169,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2" s="21" t="str">
        <f ca="1">IFERROR(__xludf.DUMMYFUNCTION("IFNA(
  IF(
    Prototype_input!C156 = ""State or Local Government"",
    IF(
      AND(
        Prototype_input!E170 &lt;&gt; """",
        Prototype_input!D170 &lt;&gt; """",
        Prototype_input!D170 &lt;&gt; ""Please input"",
        Prototype_input!E170 &lt;&gt; ""Please"&amp;" input""
      ),
      TRANSPOSE(
        FILTER(
          'ITC Offerings Mapping'!$D$1:$BY$1,
          (
            IF(
              A152 &gt;= 8,
              INDEX('ITC Offerings Mapping'!$D$2:$BY$1000, MATCH(Prototype_input!E169, 'ITC Offerings Map"&amp;"ping'!$C$2:$C$1000, 0), 0) = ""X"",
              (INDEX('ITC Offerings Mapping'!$D$2:$BY$1000, MATCH(Prototype_input!E169, 'ITC Offerings Mapping'!$C$2:$C$1000, 0), 0) = ""X"") +
              (INDEX('ITC Offerings Mapping'!$D$2:$BY$1000, MATCH(Prototype"&amp;"_input!E169,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2" s="21" t="str">
        <f>IF(
  Prototype_input!$C$6 = "State or Local Government",
  IF(
    C152 &lt;&gt; "",
    IFERROR(
      INDEX(
        'Summary - Acquisition Need'!$C$2:$AD$4,
        MATCH(Prototype_input!$C$30, 'Summary - Acquisition Need'!$B$2:$B$4, 0),
        MATCH(C152, 'Summary - Acquisition Need'!$C$1:$AD$1, 0)
      ),
      ""
    ),
    ""
  ),
  IF(
    Prototype_input!$C$6 = "Federal or Tribal Government",
    IF(
      B152 &lt;&gt; "",
      IFERROR(
        INDEX(
          'Summary - Place of Performance'!$C$2:$AW$14,
          MATCH(Prototype_input!$C$30, 'Summary - Place of Performance'!$B$2:$B$14, 0),
          MATCH(B152, 'Summary - Place of Performance'!$C$1:$AW$1, 0)
        ),
        ""
      ),
      ""
    ),
    ""
  )
)</f>
        <v/>
      </c>
      <c r="E152" s="21" t="str">
        <f>IF(
  Prototype_input!$C$6 = "State or Local Government",
  IF(
    C152 &lt;&gt; "",
    IFERROR(
      INDEX(
        'Summary - Contract Type'!$C$2:$BX$6,
        MATCH(Prototype_input!$C$34, 'Summary - Contract Type'!$B$2:$B$6, 0),
        MATCH(C152, 'Summary - Contract Type'!$C$1:$BX$1, 0)
      ),
      ""
    ),
    ""
  ),
  IF(
    Prototype_input!$C$6 = "Federal or Tribal Government",
    IF(
      B152 &lt;&gt; "",
      IFERROR(
        INDEX(
          'Summary - Level of Assistance'!$C$2:$AW$7,
          MATCH(Prototype_input!$C$34, 'Summary - Level of Assistance'!$B$2:$B$7, 0),
          MATCH(B152, 'Summary - Level of Assistance'!$C$1:$AW$1, 0)
        ),
        ""
      ),
      ""
    ),
    ""
  )
)</f>
        <v/>
      </c>
      <c r="F152" s="21" t="str">
        <f>IF(
  Prototype_input!$C$6 = "State or Local Government",
  IF(
    C152 &lt;&gt; "",
    IFERROR(
      INDEX(
        'Summary - Socioeconomic'!$C$2:$BX$11,
        MATCH(Prototype_input!$C$38, 'Summary - Socioeconomic'!$B$2:$B$11, 0),
        MATCH(C152, 'Summary - Socioeconomic'!$C$1:$BX$1, 0)
      ),
      ""
    ),
    ""
  ),
  IF(
    Prototype_input!$C$6 = "Federal or Tribal Government",
    IF(
      B152 &lt;&gt; "",
      IFERROR(
        INDEX(
          'Summary - Objective'!$C$2:$AX$4,
          MATCH(Prototype_input!$C$38, 'Summary - Objective'!$B$2:$B$4, 0),
          MATCH(B152, 'Summary - Objective'!$C$1:$AX$1, 0)
        ),
        ""
      ),
      ""
    ),
    ""
  )
)</f>
        <v/>
      </c>
      <c r="G152" s="21" t="str">
        <f>IF(
  Prototype_input!$C$6 = "Federal or Tribal Government",
  IF(
    B152 &lt;&gt; "",
    IFERROR(
      INDEX(
        'Summary - Contract Type'!$C$2:$BX$6,
        MATCH(Prototype_input!$C$42, 'Summary - Contract Type'!$B$2:$B$6, 0),
        MATCH(B152, 'Summary - Contract Type'!$C$1:$BX$1, 0)
      ),
      ""
    ),
    ""
  ),
  ""
)</f>
        <v/>
      </c>
      <c r="H152" s="21" t="str">
        <f>IF(
  Prototype_input!$C$6 = "Federal or Tribal Government",
  IF(
    B152 &lt;&gt; "",
    IFERROR(
      INDEX(
        'Summary - Period of Performance'!$C$2:$AW$5,
        MATCH(Prototype_input!$C$46, 'Summary - Period of Performance'!$B$2:$B$5, 0),
        MATCH(B152, 'Summary - Period of Performance'!$C$1:$AW$1, 0)
      ),
      ""
    ),
    ""
  ),
  ""
)</f>
        <v/>
      </c>
      <c r="I152" s="21" t="str">
        <f>IF(
  Prototype_input!$C$6 = "Federal or Tribal Government",
  IF(
    B152 &lt;&gt; "",
    IFERROR(
      INDEX(
        'Summary - Socioeconomic'!$C$2:$BX$11,
        MATCH(Prototype_input!$C$50, 'Summary - Socioeconomic'!$B$2:$B$11, 0),
        MATCH(B152, 'Summary - Socioeconomic'!$C$1:$BX$1, 0)
      ),
      ""
    ),
    ""
  ),
  ""
)</f>
        <v/>
      </c>
      <c r="J152" s="21" t="str">
        <f>IF(
  Prototype_input!$C$6 = "Federal or Tribal Government",
  IF(
    B152 &lt;&gt; "",
    IFERROR(
      INDEX(
        'Summary - Estimated Dollar Valu'!$C$2:$AW$4,
        MATCH(Prototype_input!$C$54, 'Summary - Estimated Dollar Valu'!$B$2:$B$4, 0),
        MATCH(B152, 'Summary - Estimated Dollar Valu'!$C$1:$AW$1, 0)
      ),
      ""
    ),
    ""
  ),
  ""
)</f>
        <v/>
      </c>
      <c r="K152" s="21" t="str">
        <f>IF(AND(Prototype_input!$C$56&lt;&gt;"",J152&lt;&gt;""),Prototype_input!$C$58,"")</f>
        <v/>
      </c>
      <c r="L152" s="21" t="str">
        <f>IF(AND(Prototype_input!$C$60&lt;&gt;"",J152&lt;&gt;""),Prototype_input!$C$62,"")</f>
        <v/>
      </c>
      <c r="M152" s="21" t="str">
        <f>IF(AND(Prototype_input!$C$64&lt;&gt;"",J152&lt;&gt;""),Prototype_input!$C$66,"")</f>
        <v/>
      </c>
      <c r="N152" s="21" t="str">
        <f>IF(AND(Prototype_input!$C$68&lt;&gt;"",J152&lt;&gt;""),Prototype_input!$C$70,"")</f>
        <v/>
      </c>
      <c r="O152" s="21" t="str">
        <f>IF(N152&lt;&gt;"",_xlfn.XLOOKUP(Prototype_input!$E$22,'ITC Offerings Mapping'!$C$1:$C$1000,'ITC Offerings Mapping'!$B$1:$B$1000),"")</f>
        <v/>
      </c>
      <c r="Q152" s="21" t="str">
        <f t="array" ref="Q152">IF(Prototype_input!$C$6="Federal or Tribal Government",IF(O152&lt;&gt;"", INDEX('Scope Scoring'!$C$2:$BX$50, MATCH(O152, 'Scope Scoring'!$B$2:$B$50, 0), MATCH(B152, 'Scope Scoring'!$C$1:$BX$1, 0)),""),"")</f>
        <v/>
      </c>
      <c r="R152" s="21" t="str">
        <f t="shared" si="39"/>
        <v/>
      </c>
      <c r="S152" s="21" t="str">
        <f t="shared" si="40"/>
        <v/>
      </c>
      <c r="T152" s="21" t="str">
        <f t="shared" si="41"/>
        <v/>
      </c>
      <c r="U152" s="21" t="str">
        <f t="shared" ca="1" si="42"/>
        <v/>
      </c>
      <c r="W152" s="21" t="str">
        <f t="array" ref="W152">IF(Prototype_input!$C$6="Federal or Tribal Government",IF(O152&lt;&gt;"", INDEX('Summary - Level of Assistance -'!$C$2:$AV$7, MATCH(Prototype_input!$C$34, 'Summary - Level of Assistance -'!$B$2:$B$7, 0), MATCH(B152, 'Summary - Level of Assistance -'!$C$1:$AV$1, 0)),""),"")</f>
        <v/>
      </c>
      <c r="X152" s="21" t="str">
        <f t="shared" si="43"/>
        <v/>
      </c>
      <c r="Y152" s="21" t="str">
        <f t="shared" si="44"/>
        <v/>
      </c>
      <c r="AA152" s="21" t="str">
        <f t="array" ref="AA152">IF(Prototype_input!$C$6="Federal or Tribal Government",IF(O152&lt;&gt;"", INDEX('Summary - Objective - Tradeoff'!$C$2:$AV$4, MATCH(Prototype_input!$C$38, 'Summary - Objective - Tradeoff'!$B$2:$B$4, 0), MATCH(B152, 'Summary - Objective - Tradeoff'!$C$1:$AV$1, 0)),""),"")</f>
        <v/>
      </c>
      <c r="AB152" s="21" t="str">
        <f t="shared" si="45"/>
        <v/>
      </c>
      <c r="AC152" s="21" t="str">
        <f t="shared" si="46"/>
        <v/>
      </c>
      <c r="AE152" s="21" t="str">
        <f t="array" ref="AE152">IF(Prototype_input!$C$6="Federal or Tribal Government",IF(O152&lt;&gt;"", INDEX('Summary- PoP - Tradeoff'!$C$2:$AV$5, MATCH(Prototype_input!$C$46, 'Summary- PoP - Tradeoff'!$B$2:$B$5, 0), MATCH(B152, 'Summary- PoP - Tradeoff'!$C$1:$AV$1, 0)),""),"")</f>
        <v/>
      </c>
      <c r="AF152" s="21" t="str">
        <f t="shared" si="47"/>
        <v/>
      </c>
      <c r="AG152" s="21" t="str">
        <f t="shared" si="48"/>
        <v/>
      </c>
      <c r="AI152" s="21" t="str">
        <f t="array" ref="AI152">IF(Prototype_input!$C$6="Federal or Tribal Government",IF(O152&lt;&gt;"", INDEX('Summary - EDV - Tradeoff'!$C$2:$AV$4, MATCH(Prototype_input!$C$54, 'Summary - EDV - Tradeoff'!$B$2:$B$4, 0), MATCH(B152, 'Summary - EDV - Tradeoff'!$C$1:$AV$1, 0)),""),"")</f>
        <v/>
      </c>
      <c r="AJ152" s="21" t="str">
        <f t="shared" si="49"/>
        <v/>
      </c>
      <c r="AK152" s="21" t="str">
        <f t="shared" si="50"/>
        <v/>
      </c>
      <c r="AL152" s="21" t="str">
        <f t="shared" ca="1" si="51"/>
        <v/>
      </c>
    </row>
    <row r="153" spans="2:38" ht="12.75" x14ac:dyDescent="0.2">
      <c r="B153" s="21" t="str">
        <f ca="1">IFERROR(__xludf.DUMMYFUNCTION("IFNA(
  IF(
    Prototype_input!C157 = ""Federal or Tribal Government"",
    IF(
      AND(
        Prototype_input!E171 &lt;&gt; """",
        Prototype_input!D171 &lt;&gt; """",
        Prototype_input!D171 &lt;&gt; ""Please input"",
        Prototype_input!E171 &lt;&gt; ""Ple"&amp;"ase input""
      ),
      TRANSPOSE(
        FILTER(
          'ITC Offerings Mapping'!$D$1:$BY$1,
          (INDEX('ITC Offerings Mapping'!$D$2:$BY$1000, MATCH(Prototype_input!E170, 'ITC Offerings Mapping'!$C$2:$C$1000, 0), 0) = IF(A153 &gt;= 8, ""X"", ""X"&amp;""")) +
          (IF(A153 &lt; 8, INDEX('ITC Offerings Mapping'!$D$2:$BY$1000, MATCH(Prototype_input!E170,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3" s="21" t="str">
        <f ca="1">IFERROR(__xludf.DUMMYFUNCTION("IFNA(
  IF(
    Prototype_input!C157 = ""State or Local Government"",
    IF(
      AND(
        Prototype_input!E171 &lt;&gt; """",
        Prototype_input!D171 &lt;&gt; """",
        Prototype_input!D171 &lt;&gt; ""Please input"",
        Prototype_input!E171 &lt;&gt; ""Please"&amp;" input""
      ),
      TRANSPOSE(
        FILTER(
          'ITC Offerings Mapping'!$D$1:$BY$1,
          (
            IF(
              A153 &gt;= 8,
              INDEX('ITC Offerings Mapping'!$D$2:$BY$1000, MATCH(Prototype_input!E170, 'ITC Offerings Map"&amp;"ping'!$C$2:$C$1000, 0), 0) = ""X"",
              (INDEX('ITC Offerings Mapping'!$D$2:$BY$1000, MATCH(Prototype_input!E170, 'ITC Offerings Mapping'!$C$2:$C$1000, 0), 0) = ""X"") +
              (INDEX('ITC Offerings Mapping'!$D$2:$BY$1000, MATCH(Prototype"&amp;"_input!E170,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3" s="21" t="str">
        <f>IF(
  Prototype_input!$C$6 = "State or Local Government",
  IF(
    C153 &lt;&gt; "",
    IFERROR(
      INDEX(
        'Summary - Acquisition Need'!$C$2:$AD$4,
        MATCH(Prototype_input!$C$30, 'Summary - Acquisition Need'!$B$2:$B$4, 0),
        MATCH(C153, 'Summary - Acquisition Need'!$C$1:$AD$1, 0)
      ),
      ""
    ),
    ""
  ),
  IF(
    Prototype_input!$C$6 = "Federal or Tribal Government",
    IF(
      B153 &lt;&gt; "",
      IFERROR(
        INDEX(
          'Summary - Place of Performance'!$C$2:$AW$14,
          MATCH(Prototype_input!$C$30, 'Summary - Place of Performance'!$B$2:$B$14, 0),
          MATCH(B153, 'Summary - Place of Performance'!$C$1:$AW$1, 0)
        ),
        ""
      ),
      ""
    ),
    ""
  )
)</f>
        <v/>
      </c>
      <c r="E153" s="21" t="str">
        <f>IF(
  Prototype_input!$C$6 = "State or Local Government",
  IF(
    C153 &lt;&gt; "",
    IFERROR(
      INDEX(
        'Summary - Contract Type'!$C$2:$BX$6,
        MATCH(Prototype_input!$C$34, 'Summary - Contract Type'!$B$2:$B$6, 0),
        MATCH(C153, 'Summary - Contract Type'!$C$1:$BX$1, 0)
      ),
      ""
    ),
    ""
  ),
  IF(
    Prototype_input!$C$6 = "Federal or Tribal Government",
    IF(
      B153 &lt;&gt; "",
      IFERROR(
        INDEX(
          'Summary - Level of Assistance'!$C$2:$AW$7,
          MATCH(Prototype_input!$C$34, 'Summary - Level of Assistance'!$B$2:$B$7, 0),
          MATCH(B153, 'Summary - Level of Assistance'!$C$1:$AW$1, 0)
        ),
        ""
      ),
      ""
    ),
    ""
  )
)</f>
        <v/>
      </c>
      <c r="F153" s="21" t="str">
        <f>IF(
  Prototype_input!$C$6 = "State or Local Government",
  IF(
    C153 &lt;&gt; "",
    IFERROR(
      INDEX(
        'Summary - Socioeconomic'!$C$2:$BX$11,
        MATCH(Prototype_input!$C$38, 'Summary - Socioeconomic'!$B$2:$B$11, 0),
        MATCH(C153, 'Summary - Socioeconomic'!$C$1:$BX$1, 0)
      ),
      ""
    ),
    ""
  ),
  IF(
    Prototype_input!$C$6 = "Federal or Tribal Government",
    IF(
      B153 &lt;&gt; "",
      IFERROR(
        INDEX(
          'Summary - Objective'!$C$2:$AX$4,
          MATCH(Prototype_input!$C$38, 'Summary - Objective'!$B$2:$B$4, 0),
          MATCH(B153, 'Summary - Objective'!$C$1:$AX$1, 0)
        ),
        ""
      ),
      ""
    ),
    ""
  )
)</f>
        <v/>
      </c>
      <c r="G153" s="21" t="str">
        <f>IF(
  Prototype_input!$C$6 = "Federal or Tribal Government",
  IF(
    B153 &lt;&gt; "",
    IFERROR(
      INDEX(
        'Summary - Contract Type'!$C$2:$BX$6,
        MATCH(Prototype_input!$C$42, 'Summary - Contract Type'!$B$2:$B$6, 0),
        MATCH(B153, 'Summary - Contract Type'!$C$1:$BX$1, 0)
      ),
      ""
    ),
    ""
  ),
  ""
)</f>
        <v/>
      </c>
      <c r="H153" s="21" t="str">
        <f>IF(
  Prototype_input!$C$6 = "Federal or Tribal Government",
  IF(
    B153 &lt;&gt; "",
    IFERROR(
      INDEX(
        'Summary - Period of Performance'!$C$2:$AW$5,
        MATCH(Prototype_input!$C$46, 'Summary - Period of Performance'!$B$2:$B$5, 0),
        MATCH(B153, 'Summary - Period of Performance'!$C$1:$AW$1, 0)
      ),
      ""
    ),
    ""
  ),
  ""
)</f>
        <v/>
      </c>
      <c r="I153" s="21" t="str">
        <f>IF(
  Prototype_input!$C$6 = "Federal or Tribal Government",
  IF(
    B153 &lt;&gt; "",
    IFERROR(
      INDEX(
        'Summary - Socioeconomic'!$C$2:$BX$11,
        MATCH(Prototype_input!$C$50, 'Summary - Socioeconomic'!$B$2:$B$11, 0),
        MATCH(B153, 'Summary - Socioeconomic'!$C$1:$BX$1, 0)
      ),
      ""
    ),
    ""
  ),
  ""
)</f>
        <v/>
      </c>
      <c r="J153" s="21" t="str">
        <f>IF(
  Prototype_input!$C$6 = "Federal or Tribal Government",
  IF(
    B153 &lt;&gt; "",
    IFERROR(
      INDEX(
        'Summary - Estimated Dollar Valu'!$C$2:$AW$4,
        MATCH(Prototype_input!$C$54, 'Summary - Estimated Dollar Valu'!$B$2:$B$4, 0),
        MATCH(B153, 'Summary - Estimated Dollar Valu'!$C$1:$AW$1, 0)
      ),
      ""
    ),
    ""
  ),
  ""
)</f>
        <v/>
      </c>
      <c r="K153" s="21" t="str">
        <f>IF(AND(Prototype_input!$C$56&lt;&gt;"",J153&lt;&gt;""),Prototype_input!$C$58,"")</f>
        <v/>
      </c>
      <c r="L153" s="21" t="str">
        <f>IF(AND(Prototype_input!$C$60&lt;&gt;"",J153&lt;&gt;""),Prototype_input!$C$62,"")</f>
        <v/>
      </c>
      <c r="M153" s="21" t="str">
        <f>IF(AND(Prototype_input!$C$64&lt;&gt;"",J153&lt;&gt;""),Prototype_input!$C$66,"")</f>
        <v/>
      </c>
      <c r="N153" s="21" t="str">
        <f>IF(AND(Prototype_input!$C$68&lt;&gt;"",J153&lt;&gt;""),Prototype_input!$C$70,"")</f>
        <v/>
      </c>
      <c r="O153" s="21" t="str">
        <f>IF(N153&lt;&gt;"",_xlfn.XLOOKUP(Prototype_input!$E$22,'ITC Offerings Mapping'!$C$1:$C$1000,'ITC Offerings Mapping'!$B$1:$B$1000),"")</f>
        <v/>
      </c>
      <c r="Q153" s="21" t="str">
        <f t="array" ref="Q153">IF(Prototype_input!$C$6="Federal or Tribal Government",IF(O153&lt;&gt;"", INDEX('Scope Scoring'!$C$2:$BX$50, MATCH(O153, 'Scope Scoring'!$B$2:$B$50, 0), MATCH(B153, 'Scope Scoring'!$C$1:$BX$1, 0)),""),"")</f>
        <v/>
      </c>
      <c r="R153" s="21" t="str">
        <f t="shared" si="39"/>
        <v/>
      </c>
      <c r="S153" s="21" t="str">
        <f t="shared" si="40"/>
        <v/>
      </c>
      <c r="T153" s="21" t="str">
        <f t="shared" si="41"/>
        <v/>
      </c>
      <c r="U153" s="21" t="str">
        <f t="shared" ca="1" si="42"/>
        <v/>
      </c>
      <c r="W153" s="21" t="str">
        <f t="array" ref="W153">IF(Prototype_input!$C$6="Federal or Tribal Government",IF(O153&lt;&gt;"", INDEX('Summary - Level of Assistance -'!$C$2:$AV$7, MATCH(Prototype_input!$C$34, 'Summary - Level of Assistance -'!$B$2:$B$7, 0), MATCH(B153, 'Summary - Level of Assistance -'!$C$1:$AV$1, 0)),""),"")</f>
        <v/>
      </c>
      <c r="X153" s="21" t="str">
        <f t="shared" si="43"/>
        <v/>
      </c>
      <c r="Y153" s="21" t="str">
        <f t="shared" si="44"/>
        <v/>
      </c>
      <c r="AA153" s="21" t="str">
        <f t="array" ref="AA153">IF(Prototype_input!$C$6="Federal or Tribal Government",IF(O153&lt;&gt;"", INDEX('Summary - Objective - Tradeoff'!$C$2:$AV$4, MATCH(Prototype_input!$C$38, 'Summary - Objective - Tradeoff'!$B$2:$B$4, 0), MATCH(B153, 'Summary - Objective - Tradeoff'!$C$1:$AV$1, 0)),""),"")</f>
        <v/>
      </c>
      <c r="AB153" s="21" t="str">
        <f t="shared" si="45"/>
        <v/>
      </c>
      <c r="AC153" s="21" t="str">
        <f t="shared" si="46"/>
        <v/>
      </c>
      <c r="AE153" s="21" t="str">
        <f t="array" ref="AE153">IF(Prototype_input!$C$6="Federal or Tribal Government",IF(O153&lt;&gt;"", INDEX('Summary- PoP - Tradeoff'!$C$2:$AV$5, MATCH(Prototype_input!$C$46, 'Summary- PoP - Tradeoff'!$B$2:$B$5, 0), MATCH(B153, 'Summary- PoP - Tradeoff'!$C$1:$AV$1, 0)),""),"")</f>
        <v/>
      </c>
      <c r="AF153" s="21" t="str">
        <f t="shared" si="47"/>
        <v/>
      </c>
      <c r="AG153" s="21" t="str">
        <f t="shared" si="48"/>
        <v/>
      </c>
      <c r="AI153" s="21" t="str">
        <f t="array" ref="AI153">IF(Prototype_input!$C$6="Federal or Tribal Government",IF(O153&lt;&gt;"", INDEX('Summary - EDV - Tradeoff'!$C$2:$AV$4, MATCH(Prototype_input!$C$54, 'Summary - EDV - Tradeoff'!$B$2:$B$4, 0), MATCH(B153, 'Summary - EDV - Tradeoff'!$C$1:$AV$1, 0)),""),"")</f>
        <v/>
      </c>
      <c r="AJ153" s="21" t="str">
        <f t="shared" si="49"/>
        <v/>
      </c>
      <c r="AK153" s="21" t="str">
        <f t="shared" si="50"/>
        <v/>
      </c>
      <c r="AL153" s="21" t="str">
        <f t="shared" ca="1" si="51"/>
        <v/>
      </c>
    </row>
    <row r="154" spans="2:38" ht="12.75" x14ac:dyDescent="0.2">
      <c r="B154" s="21" t="str">
        <f ca="1">IFERROR(__xludf.DUMMYFUNCTION("IFNA(
  IF(
    Prototype_input!C158 = ""Federal or Tribal Government"",
    IF(
      AND(
        Prototype_input!E172 &lt;&gt; """",
        Prototype_input!D172 &lt;&gt; """",
        Prototype_input!D172 &lt;&gt; ""Please input"",
        Prototype_input!E172 &lt;&gt; ""Ple"&amp;"ase input""
      ),
      TRANSPOSE(
        FILTER(
          'ITC Offerings Mapping'!$D$1:$BY$1,
          (INDEX('ITC Offerings Mapping'!$D$2:$BY$1000, MATCH(Prototype_input!E171, 'ITC Offerings Mapping'!$C$2:$C$1000, 0), 0) = IF(A154 &gt;= 8, ""X"", ""X"&amp;""")) +
          (IF(A154 &lt; 8, INDEX('ITC Offerings Mapping'!$D$2:$BY$1000, MATCH(Prototype_input!E171,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4" s="21" t="str">
        <f ca="1">IFERROR(__xludf.DUMMYFUNCTION("IFNA(
  IF(
    Prototype_input!C158 = ""State or Local Government"",
    IF(
      AND(
        Prototype_input!E172 &lt;&gt; """",
        Prototype_input!D172 &lt;&gt; """",
        Prototype_input!D172 &lt;&gt; ""Please input"",
        Prototype_input!E172 &lt;&gt; ""Please"&amp;" input""
      ),
      TRANSPOSE(
        FILTER(
          'ITC Offerings Mapping'!$D$1:$BY$1,
          (
            IF(
              A154 &gt;= 8,
              INDEX('ITC Offerings Mapping'!$D$2:$BY$1000, MATCH(Prototype_input!E171, 'ITC Offerings Map"&amp;"ping'!$C$2:$C$1000, 0), 0) = ""X"",
              (INDEX('ITC Offerings Mapping'!$D$2:$BY$1000, MATCH(Prototype_input!E171, 'ITC Offerings Mapping'!$C$2:$C$1000, 0), 0) = ""X"") +
              (INDEX('ITC Offerings Mapping'!$D$2:$BY$1000, MATCH(Prototype"&amp;"_input!E171,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4" s="21" t="str">
        <f>IF(
  Prototype_input!$C$6 = "State or Local Government",
  IF(
    C154 &lt;&gt; "",
    IFERROR(
      INDEX(
        'Summary - Acquisition Need'!$C$2:$AD$4,
        MATCH(Prototype_input!$C$30, 'Summary - Acquisition Need'!$B$2:$B$4, 0),
        MATCH(C154, 'Summary - Acquisition Need'!$C$1:$AD$1, 0)
      ),
      ""
    ),
    ""
  ),
  IF(
    Prototype_input!$C$6 = "Federal or Tribal Government",
    IF(
      B154 &lt;&gt; "",
      IFERROR(
        INDEX(
          'Summary - Place of Performance'!$C$2:$AW$14,
          MATCH(Prototype_input!$C$30, 'Summary - Place of Performance'!$B$2:$B$14, 0),
          MATCH(B154, 'Summary - Place of Performance'!$C$1:$AW$1, 0)
        ),
        ""
      ),
      ""
    ),
    ""
  )
)</f>
        <v/>
      </c>
      <c r="E154" s="21" t="str">
        <f>IF(
  Prototype_input!$C$6 = "State or Local Government",
  IF(
    C154 &lt;&gt; "",
    IFERROR(
      INDEX(
        'Summary - Contract Type'!$C$2:$BX$6,
        MATCH(Prototype_input!$C$34, 'Summary - Contract Type'!$B$2:$B$6, 0),
        MATCH(C154, 'Summary - Contract Type'!$C$1:$BX$1, 0)
      ),
      ""
    ),
    ""
  ),
  IF(
    Prototype_input!$C$6 = "Federal or Tribal Government",
    IF(
      B154 &lt;&gt; "",
      IFERROR(
        INDEX(
          'Summary - Level of Assistance'!$C$2:$AW$7,
          MATCH(Prototype_input!$C$34, 'Summary - Level of Assistance'!$B$2:$B$7, 0),
          MATCH(B154, 'Summary - Level of Assistance'!$C$1:$AW$1, 0)
        ),
        ""
      ),
      ""
    ),
    ""
  )
)</f>
        <v/>
      </c>
      <c r="F154" s="21" t="str">
        <f>IF(
  Prototype_input!$C$6 = "State or Local Government",
  IF(
    C154 &lt;&gt; "",
    IFERROR(
      INDEX(
        'Summary - Socioeconomic'!$C$2:$BX$11,
        MATCH(Prototype_input!$C$38, 'Summary - Socioeconomic'!$B$2:$B$11, 0),
        MATCH(C154, 'Summary - Socioeconomic'!$C$1:$BX$1, 0)
      ),
      ""
    ),
    ""
  ),
  IF(
    Prototype_input!$C$6 = "Federal or Tribal Government",
    IF(
      B154 &lt;&gt; "",
      IFERROR(
        INDEX(
          'Summary - Objective'!$C$2:$AX$4,
          MATCH(Prototype_input!$C$38, 'Summary - Objective'!$B$2:$B$4, 0),
          MATCH(B154, 'Summary - Objective'!$C$1:$AX$1, 0)
        ),
        ""
      ),
      ""
    ),
    ""
  )
)</f>
        <v/>
      </c>
      <c r="G154" s="21" t="str">
        <f>IF(
  Prototype_input!$C$6 = "Federal or Tribal Government",
  IF(
    B154 &lt;&gt; "",
    IFERROR(
      INDEX(
        'Summary - Contract Type'!$C$2:$BX$6,
        MATCH(Prototype_input!$C$42, 'Summary - Contract Type'!$B$2:$B$6, 0),
        MATCH(B154, 'Summary - Contract Type'!$C$1:$BX$1, 0)
      ),
      ""
    ),
    ""
  ),
  ""
)</f>
        <v/>
      </c>
      <c r="H154" s="21" t="str">
        <f>IF(
  Prototype_input!$C$6 = "Federal or Tribal Government",
  IF(
    B154 &lt;&gt; "",
    IFERROR(
      INDEX(
        'Summary - Period of Performance'!$C$2:$AW$5,
        MATCH(Prototype_input!$C$46, 'Summary - Period of Performance'!$B$2:$B$5, 0),
        MATCH(B154, 'Summary - Period of Performance'!$C$1:$AW$1, 0)
      ),
      ""
    ),
    ""
  ),
  ""
)</f>
        <v/>
      </c>
      <c r="I154" s="21" t="str">
        <f>IF(
  Prototype_input!$C$6 = "Federal or Tribal Government",
  IF(
    B154 &lt;&gt; "",
    IFERROR(
      INDEX(
        'Summary - Socioeconomic'!$C$2:$BX$11,
        MATCH(Prototype_input!$C$50, 'Summary - Socioeconomic'!$B$2:$B$11, 0),
        MATCH(B154, 'Summary - Socioeconomic'!$C$1:$BX$1, 0)
      ),
      ""
    ),
    ""
  ),
  ""
)</f>
        <v/>
      </c>
      <c r="J154" s="21" t="str">
        <f>IF(
  Prototype_input!$C$6 = "Federal or Tribal Government",
  IF(
    B154 &lt;&gt; "",
    IFERROR(
      INDEX(
        'Summary - Estimated Dollar Valu'!$C$2:$AW$4,
        MATCH(Prototype_input!$C$54, 'Summary - Estimated Dollar Valu'!$B$2:$B$4, 0),
        MATCH(B154, 'Summary - Estimated Dollar Valu'!$C$1:$AW$1, 0)
      ),
      ""
    ),
    ""
  ),
  ""
)</f>
        <v/>
      </c>
      <c r="K154" s="21" t="str">
        <f>IF(AND(Prototype_input!$C$56&lt;&gt;"",J154&lt;&gt;""),Prototype_input!$C$58,"")</f>
        <v/>
      </c>
      <c r="L154" s="21" t="str">
        <f>IF(AND(Prototype_input!$C$60&lt;&gt;"",J154&lt;&gt;""),Prototype_input!$C$62,"")</f>
        <v/>
      </c>
      <c r="M154" s="21" t="str">
        <f>IF(AND(Prototype_input!$C$64&lt;&gt;"",J154&lt;&gt;""),Prototype_input!$C$66,"")</f>
        <v/>
      </c>
      <c r="N154" s="21" t="str">
        <f>IF(AND(Prototype_input!$C$68&lt;&gt;"",J154&lt;&gt;""),Prototype_input!$C$70,"")</f>
        <v/>
      </c>
      <c r="O154" s="21" t="str">
        <f>IF(N154&lt;&gt;"",_xlfn.XLOOKUP(Prototype_input!$E$22,'ITC Offerings Mapping'!$C$1:$C$1000,'ITC Offerings Mapping'!$B$1:$B$1000),"")</f>
        <v/>
      </c>
      <c r="Q154" s="21" t="str">
        <f t="array" ref="Q154">IF(Prototype_input!$C$6="Federal or Tribal Government",IF(O154&lt;&gt;"", INDEX('Scope Scoring'!$C$2:$BX$50, MATCH(O154, 'Scope Scoring'!$B$2:$B$50, 0), MATCH(B154, 'Scope Scoring'!$C$1:$BX$1, 0)),""),"")</f>
        <v/>
      </c>
      <c r="R154" s="21" t="str">
        <f t="shared" si="39"/>
        <v/>
      </c>
      <c r="S154" s="21" t="str">
        <f t="shared" si="40"/>
        <v/>
      </c>
      <c r="T154" s="21" t="str">
        <f t="shared" si="41"/>
        <v/>
      </c>
      <c r="U154" s="21" t="str">
        <f t="shared" ca="1" si="42"/>
        <v/>
      </c>
      <c r="W154" s="21" t="str">
        <f t="array" ref="W154">IF(Prototype_input!$C$6="Federal or Tribal Government",IF(O154&lt;&gt;"", INDEX('Summary - Level of Assistance -'!$C$2:$AV$7, MATCH(Prototype_input!$C$34, 'Summary - Level of Assistance -'!$B$2:$B$7, 0), MATCH(B154, 'Summary - Level of Assistance -'!$C$1:$AV$1, 0)),""),"")</f>
        <v/>
      </c>
      <c r="X154" s="21" t="str">
        <f t="shared" si="43"/>
        <v/>
      </c>
      <c r="Y154" s="21" t="str">
        <f t="shared" si="44"/>
        <v/>
      </c>
      <c r="AA154" s="21" t="str">
        <f t="array" ref="AA154">IF(Prototype_input!$C$6="Federal or Tribal Government",IF(O154&lt;&gt;"", INDEX('Summary - Objective - Tradeoff'!$C$2:$AV$4, MATCH(Prototype_input!$C$38, 'Summary - Objective - Tradeoff'!$B$2:$B$4, 0), MATCH(B154, 'Summary - Objective - Tradeoff'!$C$1:$AV$1, 0)),""),"")</f>
        <v/>
      </c>
      <c r="AB154" s="21" t="str">
        <f t="shared" si="45"/>
        <v/>
      </c>
      <c r="AC154" s="21" t="str">
        <f t="shared" si="46"/>
        <v/>
      </c>
      <c r="AE154" s="21" t="str">
        <f t="array" ref="AE154">IF(Prototype_input!$C$6="Federal or Tribal Government",IF(O154&lt;&gt;"", INDEX('Summary- PoP - Tradeoff'!$C$2:$AV$5, MATCH(Prototype_input!$C$46, 'Summary- PoP - Tradeoff'!$B$2:$B$5, 0), MATCH(B154, 'Summary- PoP - Tradeoff'!$C$1:$AV$1, 0)),""),"")</f>
        <v/>
      </c>
      <c r="AF154" s="21" t="str">
        <f t="shared" si="47"/>
        <v/>
      </c>
      <c r="AG154" s="21" t="str">
        <f t="shared" si="48"/>
        <v/>
      </c>
      <c r="AI154" s="21" t="str">
        <f t="array" ref="AI154">IF(Prototype_input!$C$6="Federal or Tribal Government",IF(O154&lt;&gt;"", INDEX('Summary - EDV - Tradeoff'!$C$2:$AV$4, MATCH(Prototype_input!$C$54, 'Summary - EDV - Tradeoff'!$B$2:$B$4, 0), MATCH(B154, 'Summary - EDV - Tradeoff'!$C$1:$AV$1, 0)),""),"")</f>
        <v/>
      </c>
      <c r="AJ154" s="21" t="str">
        <f t="shared" si="49"/>
        <v/>
      </c>
      <c r="AK154" s="21" t="str">
        <f t="shared" si="50"/>
        <v/>
      </c>
      <c r="AL154" s="21" t="str">
        <f t="shared" ca="1" si="51"/>
        <v/>
      </c>
    </row>
    <row r="155" spans="2:38" ht="12.75" x14ac:dyDescent="0.2">
      <c r="B155" s="21" t="str">
        <f ca="1">IFERROR(__xludf.DUMMYFUNCTION("IFNA(
  IF(
    Prototype_input!C159 = ""Federal or Tribal Government"",
    IF(
      AND(
        Prototype_input!E173 &lt;&gt; """",
        Prototype_input!D173 &lt;&gt; """",
        Prototype_input!D173 &lt;&gt; ""Please input"",
        Prototype_input!E173 &lt;&gt; ""Ple"&amp;"ase input""
      ),
      TRANSPOSE(
        FILTER(
          'ITC Offerings Mapping'!$D$1:$BY$1,
          (INDEX('ITC Offerings Mapping'!$D$2:$BY$1000, MATCH(Prototype_input!E172, 'ITC Offerings Mapping'!$C$2:$C$1000, 0), 0) = IF(A155 &gt;= 8, ""X"", ""X"&amp;""")) +
          (IF(A155 &lt; 8, INDEX('ITC Offerings Mapping'!$D$2:$BY$1000, MATCH(Prototype_input!E172,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5" s="21" t="str">
        <f ca="1">IFERROR(__xludf.DUMMYFUNCTION("IFNA(
  IF(
    Prototype_input!C159 = ""State or Local Government"",
    IF(
      AND(
        Prototype_input!E173 &lt;&gt; """",
        Prototype_input!D173 &lt;&gt; """",
        Prototype_input!D173 &lt;&gt; ""Please input"",
        Prototype_input!E173 &lt;&gt; ""Please"&amp;" input""
      ),
      TRANSPOSE(
        FILTER(
          'ITC Offerings Mapping'!$D$1:$BY$1,
          (
            IF(
              A155 &gt;= 8,
              INDEX('ITC Offerings Mapping'!$D$2:$BY$1000, MATCH(Prototype_input!E172, 'ITC Offerings Map"&amp;"ping'!$C$2:$C$1000, 0), 0) = ""X"",
              (INDEX('ITC Offerings Mapping'!$D$2:$BY$1000, MATCH(Prototype_input!E172, 'ITC Offerings Mapping'!$C$2:$C$1000, 0), 0) = ""X"") +
              (INDEX('ITC Offerings Mapping'!$D$2:$BY$1000, MATCH(Prototype"&amp;"_input!E172,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5" s="21" t="str">
        <f>IF(
  Prototype_input!$C$6 = "State or Local Government",
  IF(
    C155 &lt;&gt; "",
    IFERROR(
      INDEX(
        'Summary - Acquisition Need'!$C$2:$AD$4,
        MATCH(Prototype_input!$C$30, 'Summary - Acquisition Need'!$B$2:$B$4, 0),
        MATCH(C155, 'Summary - Acquisition Need'!$C$1:$AD$1, 0)
      ),
      ""
    ),
    ""
  ),
  IF(
    Prototype_input!$C$6 = "Federal or Tribal Government",
    IF(
      B155 &lt;&gt; "",
      IFERROR(
        INDEX(
          'Summary - Place of Performance'!$C$2:$AW$14,
          MATCH(Prototype_input!$C$30, 'Summary - Place of Performance'!$B$2:$B$14, 0),
          MATCH(B155, 'Summary - Place of Performance'!$C$1:$AW$1, 0)
        ),
        ""
      ),
      ""
    ),
    ""
  )
)</f>
        <v/>
      </c>
      <c r="E155" s="21" t="str">
        <f>IF(
  Prototype_input!$C$6 = "State or Local Government",
  IF(
    C155 &lt;&gt; "",
    IFERROR(
      INDEX(
        'Summary - Contract Type'!$C$2:$BX$6,
        MATCH(Prototype_input!$C$34, 'Summary - Contract Type'!$B$2:$B$6, 0),
        MATCH(C155, 'Summary - Contract Type'!$C$1:$BX$1, 0)
      ),
      ""
    ),
    ""
  ),
  IF(
    Prototype_input!$C$6 = "Federal or Tribal Government",
    IF(
      B155 &lt;&gt; "",
      IFERROR(
        INDEX(
          'Summary - Level of Assistance'!$C$2:$AW$7,
          MATCH(Prototype_input!$C$34, 'Summary - Level of Assistance'!$B$2:$B$7, 0),
          MATCH(B155, 'Summary - Level of Assistance'!$C$1:$AW$1, 0)
        ),
        ""
      ),
      ""
    ),
    ""
  )
)</f>
        <v/>
      </c>
      <c r="F155" s="21" t="str">
        <f>IF(
  Prototype_input!$C$6 = "State or Local Government",
  IF(
    C155 &lt;&gt; "",
    IFERROR(
      INDEX(
        'Summary - Socioeconomic'!$C$2:$BX$11,
        MATCH(Prototype_input!$C$38, 'Summary - Socioeconomic'!$B$2:$B$11, 0),
        MATCH(C155, 'Summary - Socioeconomic'!$C$1:$BX$1, 0)
      ),
      ""
    ),
    ""
  ),
  IF(
    Prototype_input!$C$6 = "Federal or Tribal Government",
    IF(
      B155 &lt;&gt; "",
      IFERROR(
        INDEX(
          'Summary - Objective'!$C$2:$AX$4,
          MATCH(Prototype_input!$C$38, 'Summary - Objective'!$B$2:$B$4, 0),
          MATCH(B155, 'Summary - Objective'!$C$1:$AX$1, 0)
        ),
        ""
      ),
      ""
    ),
    ""
  )
)</f>
        <v/>
      </c>
      <c r="G155" s="21" t="str">
        <f>IF(
  Prototype_input!$C$6 = "Federal or Tribal Government",
  IF(
    B155 &lt;&gt; "",
    IFERROR(
      INDEX(
        'Summary - Contract Type'!$C$2:$BX$6,
        MATCH(Prototype_input!$C$42, 'Summary - Contract Type'!$B$2:$B$6, 0),
        MATCH(B155, 'Summary - Contract Type'!$C$1:$BX$1, 0)
      ),
      ""
    ),
    ""
  ),
  ""
)</f>
        <v/>
      </c>
      <c r="H155" s="21" t="str">
        <f>IF(
  Prototype_input!$C$6 = "Federal or Tribal Government",
  IF(
    B155 &lt;&gt; "",
    IFERROR(
      INDEX(
        'Summary - Period of Performance'!$C$2:$AW$5,
        MATCH(Prototype_input!$C$46, 'Summary - Period of Performance'!$B$2:$B$5, 0),
        MATCH(B155, 'Summary - Period of Performance'!$C$1:$AW$1, 0)
      ),
      ""
    ),
    ""
  ),
  ""
)</f>
        <v/>
      </c>
      <c r="I155" s="21" t="str">
        <f>IF(
  Prototype_input!$C$6 = "Federal or Tribal Government",
  IF(
    B155 &lt;&gt; "",
    IFERROR(
      INDEX(
        'Summary - Socioeconomic'!$C$2:$BX$11,
        MATCH(Prototype_input!$C$50, 'Summary - Socioeconomic'!$B$2:$B$11, 0),
        MATCH(B155, 'Summary - Socioeconomic'!$C$1:$BX$1, 0)
      ),
      ""
    ),
    ""
  ),
  ""
)</f>
        <v/>
      </c>
      <c r="J155" s="21" t="str">
        <f>IF(
  Prototype_input!$C$6 = "Federal or Tribal Government",
  IF(
    B155 &lt;&gt; "",
    IFERROR(
      INDEX(
        'Summary - Estimated Dollar Valu'!$C$2:$AW$4,
        MATCH(Prototype_input!$C$54, 'Summary - Estimated Dollar Valu'!$B$2:$B$4, 0),
        MATCH(B155, 'Summary - Estimated Dollar Valu'!$C$1:$AW$1, 0)
      ),
      ""
    ),
    ""
  ),
  ""
)</f>
        <v/>
      </c>
      <c r="K155" s="21" t="str">
        <f>IF(AND(Prototype_input!$C$56&lt;&gt;"",J155&lt;&gt;""),Prototype_input!$C$58,"")</f>
        <v/>
      </c>
      <c r="L155" s="21" t="str">
        <f>IF(AND(Prototype_input!$C$60&lt;&gt;"",J155&lt;&gt;""),Prototype_input!$C$62,"")</f>
        <v/>
      </c>
      <c r="M155" s="21" t="str">
        <f>IF(AND(Prototype_input!$C$64&lt;&gt;"",J155&lt;&gt;""),Prototype_input!$C$66,"")</f>
        <v/>
      </c>
      <c r="N155" s="21" t="str">
        <f>IF(AND(Prototype_input!$C$68&lt;&gt;"",J155&lt;&gt;""),Prototype_input!$C$70,"")</f>
        <v/>
      </c>
      <c r="O155" s="21" t="str">
        <f>IF(N155&lt;&gt;"",_xlfn.XLOOKUP(Prototype_input!$E$22,'ITC Offerings Mapping'!$C$1:$C$1000,'ITC Offerings Mapping'!$B$1:$B$1000),"")</f>
        <v/>
      </c>
      <c r="Q155" s="21" t="str">
        <f t="array" ref="Q155">IF(Prototype_input!$C$6="Federal or Tribal Government",IF(O155&lt;&gt;"", INDEX('Scope Scoring'!$C$2:$BX$50, MATCH(O155, 'Scope Scoring'!$B$2:$B$50, 0), MATCH(B155, 'Scope Scoring'!$C$1:$BX$1, 0)),""),"")</f>
        <v/>
      </c>
      <c r="R155" s="21" t="str">
        <f t="shared" si="39"/>
        <v/>
      </c>
      <c r="S155" s="21" t="str">
        <f t="shared" si="40"/>
        <v/>
      </c>
      <c r="T155" s="21" t="str">
        <f t="shared" si="41"/>
        <v/>
      </c>
      <c r="U155" s="21" t="str">
        <f t="shared" ca="1" si="42"/>
        <v/>
      </c>
      <c r="W155" s="21" t="str">
        <f t="array" ref="W155">IF(Prototype_input!$C$6="Federal or Tribal Government",IF(O155&lt;&gt;"", INDEX('Summary - Level of Assistance -'!$C$2:$AV$7, MATCH(Prototype_input!$C$34, 'Summary - Level of Assistance -'!$B$2:$B$7, 0), MATCH(B155, 'Summary - Level of Assistance -'!$C$1:$AV$1, 0)),""),"")</f>
        <v/>
      </c>
      <c r="X155" s="21" t="str">
        <f t="shared" si="43"/>
        <v/>
      </c>
      <c r="Y155" s="21" t="str">
        <f t="shared" si="44"/>
        <v/>
      </c>
      <c r="AA155" s="21" t="str">
        <f t="array" ref="AA155">IF(Prototype_input!$C$6="Federal or Tribal Government",IF(O155&lt;&gt;"", INDEX('Summary - Objective - Tradeoff'!$C$2:$AV$4, MATCH(Prototype_input!$C$38, 'Summary - Objective - Tradeoff'!$B$2:$B$4, 0), MATCH(B155, 'Summary - Objective - Tradeoff'!$C$1:$AV$1, 0)),""),"")</f>
        <v/>
      </c>
      <c r="AB155" s="21" t="str">
        <f t="shared" si="45"/>
        <v/>
      </c>
      <c r="AC155" s="21" t="str">
        <f t="shared" si="46"/>
        <v/>
      </c>
      <c r="AE155" s="21" t="str">
        <f t="array" ref="AE155">IF(Prototype_input!$C$6="Federal or Tribal Government",IF(O155&lt;&gt;"", INDEX('Summary- PoP - Tradeoff'!$C$2:$AV$5, MATCH(Prototype_input!$C$46, 'Summary- PoP - Tradeoff'!$B$2:$B$5, 0), MATCH(B155, 'Summary- PoP - Tradeoff'!$C$1:$AV$1, 0)),""),"")</f>
        <v/>
      </c>
      <c r="AF155" s="21" t="str">
        <f t="shared" si="47"/>
        <v/>
      </c>
      <c r="AG155" s="21" t="str">
        <f t="shared" si="48"/>
        <v/>
      </c>
      <c r="AI155" s="21" t="str">
        <f t="array" ref="AI155">IF(Prototype_input!$C$6="Federal or Tribal Government",IF(O155&lt;&gt;"", INDEX('Summary - EDV - Tradeoff'!$C$2:$AV$4, MATCH(Prototype_input!$C$54, 'Summary - EDV - Tradeoff'!$B$2:$B$4, 0), MATCH(B155, 'Summary - EDV - Tradeoff'!$C$1:$AV$1, 0)),""),"")</f>
        <v/>
      </c>
      <c r="AJ155" s="21" t="str">
        <f t="shared" si="49"/>
        <v/>
      </c>
      <c r="AK155" s="21" t="str">
        <f t="shared" si="50"/>
        <v/>
      </c>
      <c r="AL155" s="21" t="str">
        <f t="shared" ca="1" si="51"/>
        <v/>
      </c>
    </row>
    <row r="156" spans="2:38" ht="12.75" x14ac:dyDescent="0.2">
      <c r="B156" s="21" t="str">
        <f ca="1">IFERROR(__xludf.DUMMYFUNCTION("IFNA(
  IF(
    Prototype_input!C160 = ""Federal or Tribal Government"",
    IF(
      AND(
        Prototype_input!E174 &lt;&gt; """",
        Prototype_input!D174 &lt;&gt; """",
        Prototype_input!D174 &lt;&gt; ""Please input"",
        Prototype_input!E174 &lt;&gt; ""Ple"&amp;"ase input""
      ),
      TRANSPOSE(
        FILTER(
          'ITC Offerings Mapping'!$D$1:$BY$1,
          (INDEX('ITC Offerings Mapping'!$D$2:$BY$1000, MATCH(Prototype_input!E173, 'ITC Offerings Mapping'!$C$2:$C$1000, 0), 0) = IF(A156 &gt;= 8, ""X"", ""X"&amp;""")) +
          (IF(A156 &lt; 8, INDEX('ITC Offerings Mapping'!$D$2:$BY$1000, MATCH(Prototype_input!E173,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6" s="21" t="str">
        <f ca="1">IFERROR(__xludf.DUMMYFUNCTION("IFNA(
  IF(
    Prototype_input!C160 = ""State or Local Government"",
    IF(
      AND(
        Prototype_input!E174 &lt;&gt; """",
        Prototype_input!D174 &lt;&gt; """",
        Prototype_input!D174 &lt;&gt; ""Please input"",
        Prototype_input!E174 &lt;&gt; ""Please"&amp;" input""
      ),
      TRANSPOSE(
        FILTER(
          'ITC Offerings Mapping'!$D$1:$BY$1,
          (
            IF(
              A156 &gt;= 8,
              INDEX('ITC Offerings Mapping'!$D$2:$BY$1000, MATCH(Prototype_input!E173, 'ITC Offerings Map"&amp;"ping'!$C$2:$C$1000, 0), 0) = ""X"",
              (INDEX('ITC Offerings Mapping'!$D$2:$BY$1000, MATCH(Prototype_input!E173, 'ITC Offerings Mapping'!$C$2:$C$1000, 0), 0) = ""X"") +
              (INDEX('ITC Offerings Mapping'!$D$2:$BY$1000, MATCH(Prototype"&amp;"_input!E173,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6" s="21" t="str">
        <f>IF(
  Prototype_input!$C$6 = "State or Local Government",
  IF(
    C156 &lt;&gt; "",
    IFERROR(
      INDEX(
        'Summary - Acquisition Need'!$C$2:$AD$4,
        MATCH(Prototype_input!$C$30, 'Summary - Acquisition Need'!$B$2:$B$4, 0),
        MATCH(C156, 'Summary - Acquisition Need'!$C$1:$AD$1, 0)
      ),
      ""
    ),
    ""
  ),
  IF(
    Prototype_input!$C$6 = "Federal or Tribal Government",
    IF(
      B156 &lt;&gt; "",
      IFERROR(
        INDEX(
          'Summary - Place of Performance'!$C$2:$AW$14,
          MATCH(Prototype_input!$C$30, 'Summary - Place of Performance'!$B$2:$B$14, 0),
          MATCH(B156, 'Summary - Place of Performance'!$C$1:$AW$1, 0)
        ),
        ""
      ),
      ""
    ),
    ""
  )
)</f>
        <v/>
      </c>
      <c r="E156" s="21" t="str">
        <f>IF(
  Prototype_input!$C$6 = "State or Local Government",
  IF(
    C156 &lt;&gt; "",
    IFERROR(
      INDEX(
        'Summary - Contract Type'!$C$2:$BX$6,
        MATCH(Prototype_input!$C$34, 'Summary - Contract Type'!$B$2:$B$6, 0),
        MATCH(C156, 'Summary - Contract Type'!$C$1:$BX$1, 0)
      ),
      ""
    ),
    ""
  ),
  IF(
    Prototype_input!$C$6 = "Federal or Tribal Government",
    IF(
      B156 &lt;&gt; "",
      IFERROR(
        INDEX(
          'Summary - Level of Assistance'!$C$2:$AW$7,
          MATCH(Prototype_input!$C$34, 'Summary - Level of Assistance'!$B$2:$B$7, 0),
          MATCH(B156, 'Summary - Level of Assistance'!$C$1:$AW$1, 0)
        ),
        ""
      ),
      ""
    ),
    ""
  )
)</f>
        <v/>
      </c>
      <c r="F156" s="21" t="str">
        <f>IF(
  Prototype_input!$C$6 = "State or Local Government",
  IF(
    C156 &lt;&gt; "",
    IFERROR(
      INDEX(
        'Summary - Socioeconomic'!$C$2:$BX$11,
        MATCH(Prototype_input!$C$38, 'Summary - Socioeconomic'!$B$2:$B$11, 0),
        MATCH(C156, 'Summary - Socioeconomic'!$C$1:$BX$1, 0)
      ),
      ""
    ),
    ""
  ),
  IF(
    Prototype_input!$C$6 = "Federal or Tribal Government",
    IF(
      B156 &lt;&gt; "",
      IFERROR(
        INDEX(
          'Summary - Objective'!$C$2:$AX$4,
          MATCH(Prototype_input!$C$38, 'Summary - Objective'!$B$2:$B$4, 0),
          MATCH(B156, 'Summary - Objective'!$C$1:$AX$1, 0)
        ),
        ""
      ),
      ""
    ),
    ""
  )
)</f>
        <v/>
      </c>
      <c r="G156" s="21" t="str">
        <f>IF(
  Prototype_input!$C$6 = "Federal or Tribal Government",
  IF(
    B156 &lt;&gt; "",
    IFERROR(
      INDEX(
        'Summary - Contract Type'!$C$2:$BX$6,
        MATCH(Prototype_input!$C$42, 'Summary - Contract Type'!$B$2:$B$6, 0),
        MATCH(B156, 'Summary - Contract Type'!$C$1:$BX$1, 0)
      ),
      ""
    ),
    ""
  ),
  ""
)</f>
        <v/>
      </c>
      <c r="H156" s="21" t="str">
        <f>IF(
  Prototype_input!$C$6 = "Federal or Tribal Government",
  IF(
    B156 &lt;&gt; "",
    IFERROR(
      INDEX(
        'Summary - Period of Performance'!$C$2:$AW$5,
        MATCH(Prototype_input!$C$46, 'Summary - Period of Performance'!$B$2:$B$5, 0),
        MATCH(B156, 'Summary - Period of Performance'!$C$1:$AW$1, 0)
      ),
      ""
    ),
    ""
  ),
  ""
)</f>
        <v/>
      </c>
      <c r="I156" s="21" t="str">
        <f>IF(
  Prototype_input!$C$6 = "Federal or Tribal Government",
  IF(
    B156 &lt;&gt; "",
    IFERROR(
      INDEX(
        'Summary - Socioeconomic'!$C$2:$BX$11,
        MATCH(Prototype_input!$C$50, 'Summary - Socioeconomic'!$B$2:$B$11, 0),
        MATCH(B156, 'Summary - Socioeconomic'!$C$1:$BX$1, 0)
      ),
      ""
    ),
    ""
  ),
  ""
)</f>
        <v/>
      </c>
      <c r="J156" s="21" t="str">
        <f>IF(
  Prototype_input!$C$6 = "Federal or Tribal Government",
  IF(
    B156 &lt;&gt; "",
    IFERROR(
      INDEX(
        'Summary - Estimated Dollar Valu'!$C$2:$AW$4,
        MATCH(Prototype_input!$C$54, 'Summary - Estimated Dollar Valu'!$B$2:$B$4, 0),
        MATCH(B156, 'Summary - Estimated Dollar Valu'!$C$1:$AW$1, 0)
      ),
      ""
    ),
    ""
  ),
  ""
)</f>
        <v/>
      </c>
      <c r="K156" s="21" t="str">
        <f>IF(AND(Prototype_input!$C$56&lt;&gt;"",J156&lt;&gt;""),Prototype_input!$C$58,"")</f>
        <v/>
      </c>
      <c r="L156" s="21" t="str">
        <f>IF(AND(Prototype_input!$C$60&lt;&gt;"",J156&lt;&gt;""),Prototype_input!$C$62,"")</f>
        <v/>
      </c>
      <c r="M156" s="21" t="str">
        <f>IF(AND(Prototype_input!$C$64&lt;&gt;"",J156&lt;&gt;""),Prototype_input!$C$66,"")</f>
        <v/>
      </c>
      <c r="N156" s="21" t="str">
        <f>IF(AND(Prototype_input!$C$68&lt;&gt;"",J156&lt;&gt;""),Prototype_input!$C$70,"")</f>
        <v/>
      </c>
      <c r="O156" s="21" t="str">
        <f>IF(N156&lt;&gt;"",_xlfn.XLOOKUP(Prototype_input!$E$22,'ITC Offerings Mapping'!$C$1:$C$1000,'ITC Offerings Mapping'!$B$1:$B$1000),"")</f>
        <v/>
      </c>
      <c r="Q156" s="21" t="str">
        <f t="array" ref="Q156">IF(Prototype_input!$C$6="Federal or Tribal Government",IF(O156&lt;&gt;"", INDEX('Scope Scoring'!$C$2:$BX$50, MATCH(O156, 'Scope Scoring'!$B$2:$B$50, 0), MATCH(B156, 'Scope Scoring'!$C$1:$BX$1, 0)),""),"")</f>
        <v/>
      </c>
      <c r="R156" s="21" t="str">
        <f t="shared" si="39"/>
        <v/>
      </c>
      <c r="S156" s="21" t="str">
        <f t="shared" si="40"/>
        <v/>
      </c>
      <c r="T156" s="21" t="str">
        <f t="shared" si="41"/>
        <v/>
      </c>
      <c r="U156" s="21" t="str">
        <f t="shared" ca="1" si="42"/>
        <v/>
      </c>
      <c r="W156" s="21" t="str">
        <f t="array" ref="W156">IF(Prototype_input!$C$6="Federal or Tribal Government",IF(O156&lt;&gt;"", INDEX('Summary - Level of Assistance -'!$C$2:$AV$7, MATCH(Prototype_input!$C$34, 'Summary - Level of Assistance -'!$B$2:$B$7, 0), MATCH(B156, 'Summary - Level of Assistance -'!$C$1:$AV$1, 0)),""),"")</f>
        <v/>
      </c>
      <c r="X156" s="21" t="str">
        <f t="shared" si="43"/>
        <v/>
      </c>
      <c r="Y156" s="21" t="str">
        <f t="shared" si="44"/>
        <v/>
      </c>
      <c r="AA156" s="21" t="str">
        <f t="array" ref="AA156">IF(Prototype_input!$C$6="Federal or Tribal Government",IF(O156&lt;&gt;"", INDEX('Summary - Objective - Tradeoff'!$C$2:$AV$4, MATCH(Prototype_input!$C$38, 'Summary - Objective - Tradeoff'!$B$2:$B$4, 0), MATCH(B156, 'Summary - Objective - Tradeoff'!$C$1:$AV$1, 0)),""),"")</f>
        <v/>
      </c>
      <c r="AB156" s="21" t="str">
        <f t="shared" si="45"/>
        <v/>
      </c>
      <c r="AC156" s="21" t="str">
        <f t="shared" si="46"/>
        <v/>
      </c>
      <c r="AE156" s="21" t="str">
        <f t="array" ref="AE156">IF(Prototype_input!$C$6="Federal or Tribal Government",IF(O156&lt;&gt;"", INDEX('Summary- PoP - Tradeoff'!$C$2:$AV$5, MATCH(Prototype_input!$C$46, 'Summary- PoP - Tradeoff'!$B$2:$B$5, 0), MATCH(B156, 'Summary- PoP - Tradeoff'!$C$1:$AV$1, 0)),""),"")</f>
        <v/>
      </c>
      <c r="AF156" s="21" t="str">
        <f t="shared" si="47"/>
        <v/>
      </c>
      <c r="AG156" s="21" t="str">
        <f t="shared" si="48"/>
        <v/>
      </c>
      <c r="AI156" s="21" t="str">
        <f t="array" ref="AI156">IF(Prototype_input!$C$6="Federal or Tribal Government",IF(O156&lt;&gt;"", INDEX('Summary - EDV - Tradeoff'!$C$2:$AV$4, MATCH(Prototype_input!$C$54, 'Summary - EDV - Tradeoff'!$B$2:$B$4, 0), MATCH(B156, 'Summary - EDV - Tradeoff'!$C$1:$AV$1, 0)),""),"")</f>
        <v/>
      </c>
      <c r="AJ156" s="21" t="str">
        <f t="shared" si="49"/>
        <v/>
      </c>
      <c r="AK156" s="21" t="str">
        <f t="shared" si="50"/>
        <v/>
      </c>
      <c r="AL156" s="21" t="str">
        <f t="shared" ca="1" si="51"/>
        <v/>
      </c>
    </row>
    <row r="157" spans="2:38" ht="12.75" x14ac:dyDescent="0.2">
      <c r="B157" s="21" t="str">
        <f ca="1">IFERROR(__xludf.DUMMYFUNCTION("IFNA(
  IF(
    Prototype_input!C161 = ""Federal or Tribal Government"",
    IF(
      AND(
        Prototype_input!E175 &lt;&gt; """",
        Prototype_input!D175 &lt;&gt; """",
        Prototype_input!D175 &lt;&gt; ""Please input"",
        Prototype_input!E175 &lt;&gt; ""Ple"&amp;"ase input""
      ),
      TRANSPOSE(
        FILTER(
          'ITC Offerings Mapping'!$D$1:$BY$1,
          (INDEX('ITC Offerings Mapping'!$D$2:$BY$1000, MATCH(Prototype_input!E174, 'ITC Offerings Mapping'!$C$2:$C$1000, 0), 0) = IF(A157 &gt;= 8, ""X"", ""X"&amp;""")) +
          (IF(A157 &lt; 8, INDEX('ITC Offerings Mapping'!$D$2:$BY$1000, MATCH(Prototype_input!E174,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7" s="21" t="str">
        <f ca="1">IFERROR(__xludf.DUMMYFUNCTION("IFNA(
  IF(
    Prototype_input!C161 = ""State or Local Government"",
    IF(
      AND(
        Prototype_input!E175 &lt;&gt; """",
        Prototype_input!D175 &lt;&gt; """",
        Prototype_input!D175 &lt;&gt; ""Please input"",
        Prototype_input!E175 &lt;&gt; ""Please"&amp;" input""
      ),
      TRANSPOSE(
        FILTER(
          'ITC Offerings Mapping'!$D$1:$BY$1,
          (
            IF(
              A157 &gt;= 8,
              INDEX('ITC Offerings Mapping'!$D$2:$BY$1000, MATCH(Prototype_input!E174, 'ITC Offerings Map"&amp;"ping'!$C$2:$C$1000, 0), 0) = ""X"",
              (INDEX('ITC Offerings Mapping'!$D$2:$BY$1000, MATCH(Prototype_input!E174, 'ITC Offerings Mapping'!$C$2:$C$1000, 0), 0) = ""X"") +
              (INDEX('ITC Offerings Mapping'!$D$2:$BY$1000, MATCH(Prototype"&amp;"_input!E174,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7" s="21" t="str">
        <f>IF(
  Prototype_input!$C$6 = "State or Local Government",
  IF(
    C157 &lt;&gt; "",
    IFERROR(
      INDEX(
        'Summary - Acquisition Need'!$C$2:$AD$4,
        MATCH(Prototype_input!$C$30, 'Summary - Acquisition Need'!$B$2:$B$4, 0),
        MATCH(C157, 'Summary - Acquisition Need'!$C$1:$AD$1, 0)
      ),
      ""
    ),
    ""
  ),
  IF(
    Prototype_input!$C$6 = "Federal or Tribal Government",
    IF(
      B157 &lt;&gt; "",
      IFERROR(
        INDEX(
          'Summary - Place of Performance'!$C$2:$AW$14,
          MATCH(Prototype_input!$C$30, 'Summary - Place of Performance'!$B$2:$B$14, 0),
          MATCH(B157, 'Summary - Place of Performance'!$C$1:$AW$1, 0)
        ),
        ""
      ),
      ""
    ),
    ""
  )
)</f>
        <v/>
      </c>
      <c r="E157" s="21" t="str">
        <f>IF(
  Prototype_input!$C$6 = "State or Local Government",
  IF(
    C157 &lt;&gt; "",
    IFERROR(
      INDEX(
        'Summary - Contract Type'!$C$2:$BX$6,
        MATCH(Prototype_input!$C$34, 'Summary - Contract Type'!$B$2:$B$6, 0),
        MATCH(C157, 'Summary - Contract Type'!$C$1:$BX$1, 0)
      ),
      ""
    ),
    ""
  ),
  IF(
    Prototype_input!$C$6 = "Federal or Tribal Government",
    IF(
      B157 &lt;&gt; "",
      IFERROR(
        INDEX(
          'Summary - Level of Assistance'!$C$2:$AW$7,
          MATCH(Prototype_input!$C$34, 'Summary - Level of Assistance'!$B$2:$B$7, 0),
          MATCH(B157, 'Summary - Level of Assistance'!$C$1:$AW$1, 0)
        ),
        ""
      ),
      ""
    ),
    ""
  )
)</f>
        <v/>
      </c>
      <c r="F157" s="21" t="str">
        <f>IF(
  Prototype_input!$C$6 = "State or Local Government",
  IF(
    C157 &lt;&gt; "",
    IFERROR(
      INDEX(
        'Summary - Socioeconomic'!$C$2:$BX$11,
        MATCH(Prototype_input!$C$38, 'Summary - Socioeconomic'!$B$2:$B$11, 0),
        MATCH(C157, 'Summary - Socioeconomic'!$C$1:$BX$1, 0)
      ),
      ""
    ),
    ""
  ),
  IF(
    Prototype_input!$C$6 = "Federal or Tribal Government",
    IF(
      B157 &lt;&gt; "",
      IFERROR(
        INDEX(
          'Summary - Objective'!$C$2:$AX$4,
          MATCH(Prototype_input!$C$38, 'Summary - Objective'!$B$2:$B$4, 0),
          MATCH(B157, 'Summary - Objective'!$C$1:$AX$1, 0)
        ),
        ""
      ),
      ""
    ),
    ""
  )
)</f>
        <v/>
      </c>
      <c r="G157" s="21" t="str">
        <f>IF(
  Prototype_input!$C$6 = "Federal or Tribal Government",
  IF(
    B157 &lt;&gt; "",
    IFERROR(
      INDEX(
        'Summary - Contract Type'!$C$2:$BX$6,
        MATCH(Prototype_input!$C$42, 'Summary - Contract Type'!$B$2:$B$6, 0),
        MATCH(B157, 'Summary - Contract Type'!$C$1:$BX$1, 0)
      ),
      ""
    ),
    ""
  ),
  ""
)</f>
        <v/>
      </c>
      <c r="H157" s="21" t="str">
        <f>IF(
  Prototype_input!$C$6 = "Federal or Tribal Government",
  IF(
    B157 &lt;&gt; "",
    IFERROR(
      INDEX(
        'Summary - Period of Performance'!$C$2:$AW$5,
        MATCH(Prototype_input!$C$46, 'Summary - Period of Performance'!$B$2:$B$5, 0),
        MATCH(B157, 'Summary - Period of Performance'!$C$1:$AW$1, 0)
      ),
      ""
    ),
    ""
  ),
  ""
)</f>
        <v/>
      </c>
      <c r="I157" s="21" t="str">
        <f>IF(
  Prototype_input!$C$6 = "Federal or Tribal Government",
  IF(
    B157 &lt;&gt; "",
    IFERROR(
      INDEX(
        'Summary - Socioeconomic'!$C$2:$BX$11,
        MATCH(Prototype_input!$C$50, 'Summary - Socioeconomic'!$B$2:$B$11, 0),
        MATCH(B157, 'Summary - Socioeconomic'!$C$1:$BX$1, 0)
      ),
      ""
    ),
    ""
  ),
  ""
)</f>
        <v/>
      </c>
      <c r="J157" s="21" t="str">
        <f>IF(
  Prototype_input!$C$6 = "Federal or Tribal Government",
  IF(
    B157 &lt;&gt; "",
    IFERROR(
      INDEX(
        'Summary - Estimated Dollar Valu'!$C$2:$AW$4,
        MATCH(Prototype_input!$C$54, 'Summary - Estimated Dollar Valu'!$B$2:$B$4, 0),
        MATCH(B157, 'Summary - Estimated Dollar Valu'!$C$1:$AW$1, 0)
      ),
      ""
    ),
    ""
  ),
  ""
)</f>
        <v/>
      </c>
      <c r="K157" s="21" t="str">
        <f>IF(AND(Prototype_input!$C$56&lt;&gt;"",J157&lt;&gt;""),Prototype_input!$C$58,"")</f>
        <v/>
      </c>
      <c r="L157" s="21" t="str">
        <f>IF(AND(Prototype_input!$C$60&lt;&gt;"",J157&lt;&gt;""),Prototype_input!$C$62,"")</f>
        <v/>
      </c>
      <c r="M157" s="21" t="str">
        <f>IF(AND(Prototype_input!$C$64&lt;&gt;"",J157&lt;&gt;""),Prototype_input!$C$66,"")</f>
        <v/>
      </c>
      <c r="N157" s="21" t="str">
        <f>IF(AND(Prototype_input!$C$68&lt;&gt;"",J157&lt;&gt;""),Prototype_input!$C$70,"")</f>
        <v/>
      </c>
      <c r="O157" s="21" t="str">
        <f>IF(N157&lt;&gt;"",_xlfn.XLOOKUP(Prototype_input!$E$22,'ITC Offerings Mapping'!$C$1:$C$1000,'ITC Offerings Mapping'!$B$1:$B$1000),"")</f>
        <v/>
      </c>
      <c r="Q157" s="21" t="str">
        <f t="array" ref="Q157">IF(Prototype_input!$C$6="Federal or Tribal Government",IF(O157&lt;&gt;"", INDEX('Scope Scoring'!$C$2:$BX$50, MATCH(O157, 'Scope Scoring'!$B$2:$B$50, 0), MATCH(B157, 'Scope Scoring'!$C$1:$BX$1, 0)),""),"")</f>
        <v/>
      </c>
      <c r="R157" s="21" t="str">
        <f t="shared" si="39"/>
        <v/>
      </c>
      <c r="S157" s="21" t="str">
        <f t="shared" si="40"/>
        <v/>
      </c>
      <c r="T157" s="21" t="str">
        <f t="shared" si="41"/>
        <v/>
      </c>
      <c r="U157" s="21" t="str">
        <f t="shared" ca="1" si="42"/>
        <v/>
      </c>
      <c r="W157" s="21" t="str">
        <f t="array" ref="W157">IF(Prototype_input!$C$6="Federal or Tribal Government",IF(O157&lt;&gt;"", INDEX('Summary - Level of Assistance -'!$C$2:$AV$7, MATCH(Prototype_input!$C$34, 'Summary - Level of Assistance -'!$B$2:$B$7, 0), MATCH(B157, 'Summary - Level of Assistance -'!$C$1:$AV$1, 0)),""),"")</f>
        <v/>
      </c>
      <c r="X157" s="21" t="str">
        <f t="shared" si="43"/>
        <v/>
      </c>
      <c r="Y157" s="21" t="str">
        <f t="shared" si="44"/>
        <v/>
      </c>
      <c r="AA157" s="21" t="str">
        <f t="array" ref="AA157">IF(Prototype_input!$C$6="Federal or Tribal Government",IF(O157&lt;&gt;"", INDEX('Summary - Objective - Tradeoff'!$C$2:$AV$4, MATCH(Prototype_input!$C$38, 'Summary - Objective - Tradeoff'!$B$2:$B$4, 0), MATCH(B157, 'Summary - Objective - Tradeoff'!$C$1:$AV$1, 0)),""),"")</f>
        <v/>
      </c>
      <c r="AB157" s="21" t="str">
        <f t="shared" si="45"/>
        <v/>
      </c>
      <c r="AC157" s="21" t="str">
        <f t="shared" si="46"/>
        <v/>
      </c>
      <c r="AE157" s="21" t="str">
        <f t="array" ref="AE157">IF(Prototype_input!$C$6="Federal or Tribal Government",IF(O157&lt;&gt;"", INDEX('Summary- PoP - Tradeoff'!$C$2:$AV$5, MATCH(Prototype_input!$C$46, 'Summary- PoP - Tradeoff'!$B$2:$B$5, 0), MATCH(B157, 'Summary- PoP - Tradeoff'!$C$1:$AV$1, 0)),""),"")</f>
        <v/>
      </c>
      <c r="AF157" s="21" t="str">
        <f t="shared" si="47"/>
        <v/>
      </c>
      <c r="AG157" s="21" t="str">
        <f t="shared" si="48"/>
        <v/>
      </c>
      <c r="AI157" s="21" t="str">
        <f t="array" ref="AI157">IF(Prototype_input!$C$6="Federal or Tribal Government",IF(O157&lt;&gt;"", INDEX('Summary - EDV - Tradeoff'!$C$2:$AV$4, MATCH(Prototype_input!$C$54, 'Summary - EDV - Tradeoff'!$B$2:$B$4, 0), MATCH(B157, 'Summary - EDV - Tradeoff'!$C$1:$AV$1, 0)),""),"")</f>
        <v/>
      </c>
      <c r="AJ157" s="21" t="str">
        <f t="shared" si="49"/>
        <v/>
      </c>
      <c r="AK157" s="21" t="str">
        <f t="shared" si="50"/>
        <v/>
      </c>
      <c r="AL157" s="21" t="str">
        <f t="shared" ca="1" si="51"/>
        <v/>
      </c>
    </row>
    <row r="158" spans="2:38" ht="12.75" x14ac:dyDescent="0.2">
      <c r="B158" s="21" t="str">
        <f ca="1">IFERROR(__xludf.DUMMYFUNCTION("IFNA(
  IF(
    Prototype_input!C162 = ""Federal or Tribal Government"",
    IF(
      AND(
        Prototype_input!E176 &lt;&gt; """",
        Prototype_input!D176 &lt;&gt; """",
        Prototype_input!D176 &lt;&gt; ""Please input"",
        Prototype_input!E176 &lt;&gt; ""Ple"&amp;"ase input""
      ),
      TRANSPOSE(
        FILTER(
          'ITC Offerings Mapping'!$D$1:$BY$1,
          (INDEX('ITC Offerings Mapping'!$D$2:$BY$1000, MATCH(Prototype_input!E175, 'ITC Offerings Mapping'!$C$2:$C$1000, 0), 0) = IF(A158 &gt;= 8, ""X"", ""X"&amp;""")) +
          (IF(A158 &lt; 8, INDEX('ITC Offerings Mapping'!$D$2:$BY$1000, MATCH(Prototype_input!E175,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8" s="21" t="str">
        <f ca="1">IFERROR(__xludf.DUMMYFUNCTION("IFNA(
  IF(
    Prototype_input!C162 = ""State or Local Government"",
    IF(
      AND(
        Prototype_input!E176 &lt;&gt; """",
        Prototype_input!D176 &lt;&gt; """",
        Prototype_input!D176 &lt;&gt; ""Please input"",
        Prototype_input!E176 &lt;&gt; ""Please"&amp;" input""
      ),
      TRANSPOSE(
        FILTER(
          'ITC Offerings Mapping'!$D$1:$BY$1,
          (
            IF(
              A158 &gt;= 8,
              INDEX('ITC Offerings Mapping'!$D$2:$BY$1000, MATCH(Prototype_input!E175, 'ITC Offerings Map"&amp;"ping'!$C$2:$C$1000, 0), 0) = ""X"",
              (INDEX('ITC Offerings Mapping'!$D$2:$BY$1000, MATCH(Prototype_input!E175, 'ITC Offerings Mapping'!$C$2:$C$1000, 0), 0) = ""X"") +
              (INDEX('ITC Offerings Mapping'!$D$2:$BY$1000, MATCH(Prototype"&amp;"_input!E175,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8" s="21" t="str">
        <f>IF(
  Prototype_input!$C$6 = "State or Local Government",
  IF(
    C158 &lt;&gt; "",
    IFERROR(
      INDEX(
        'Summary - Acquisition Need'!$C$2:$AD$4,
        MATCH(Prototype_input!$C$30, 'Summary - Acquisition Need'!$B$2:$B$4, 0),
        MATCH(C158, 'Summary - Acquisition Need'!$C$1:$AD$1, 0)
      ),
      ""
    ),
    ""
  ),
  IF(
    Prototype_input!$C$6 = "Federal or Tribal Government",
    IF(
      B158 &lt;&gt; "",
      IFERROR(
        INDEX(
          'Summary - Place of Performance'!$C$2:$AW$14,
          MATCH(Prototype_input!$C$30, 'Summary - Place of Performance'!$B$2:$B$14, 0),
          MATCH(B158, 'Summary - Place of Performance'!$C$1:$AW$1, 0)
        ),
        ""
      ),
      ""
    ),
    ""
  )
)</f>
        <v/>
      </c>
      <c r="E158" s="21" t="str">
        <f>IF(
  Prototype_input!$C$6 = "State or Local Government",
  IF(
    C158 &lt;&gt; "",
    IFERROR(
      INDEX(
        'Summary - Contract Type'!$C$2:$BX$6,
        MATCH(Prototype_input!$C$34, 'Summary - Contract Type'!$B$2:$B$6, 0),
        MATCH(C158, 'Summary - Contract Type'!$C$1:$BX$1, 0)
      ),
      ""
    ),
    ""
  ),
  IF(
    Prototype_input!$C$6 = "Federal or Tribal Government",
    IF(
      B158 &lt;&gt; "",
      IFERROR(
        INDEX(
          'Summary - Level of Assistance'!$C$2:$AW$7,
          MATCH(Prototype_input!$C$34, 'Summary - Level of Assistance'!$B$2:$B$7, 0),
          MATCH(B158, 'Summary - Level of Assistance'!$C$1:$AW$1, 0)
        ),
        ""
      ),
      ""
    ),
    ""
  )
)</f>
        <v/>
      </c>
      <c r="F158" s="21" t="str">
        <f>IF(
  Prototype_input!$C$6 = "State or Local Government",
  IF(
    C158 &lt;&gt; "",
    IFERROR(
      INDEX(
        'Summary - Socioeconomic'!$C$2:$BX$11,
        MATCH(Prototype_input!$C$38, 'Summary - Socioeconomic'!$B$2:$B$11, 0),
        MATCH(C158, 'Summary - Socioeconomic'!$C$1:$BX$1, 0)
      ),
      ""
    ),
    ""
  ),
  IF(
    Prototype_input!$C$6 = "Federal or Tribal Government",
    IF(
      B158 &lt;&gt; "",
      IFERROR(
        INDEX(
          'Summary - Objective'!$C$2:$AX$4,
          MATCH(Prototype_input!$C$38, 'Summary - Objective'!$B$2:$B$4, 0),
          MATCH(B158, 'Summary - Objective'!$C$1:$AX$1, 0)
        ),
        ""
      ),
      ""
    ),
    ""
  )
)</f>
        <v/>
      </c>
      <c r="G158" s="21" t="str">
        <f>IF(
  Prototype_input!$C$6 = "Federal or Tribal Government",
  IF(
    B158 &lt;&gt; "",
    IFERROR(
      INDEX(
        'Summary - Contract Type'!$C$2:$BX$6,
        MATCH(Prototype_input!$C$42, 'Summary - Contract Type'!$B$2:$B$6, 0),
        MATCH(B158, 'Summary - Contract Type'!$C$1:$BX$1, 0)
      ),
      ""
    ),
    ""
  ),
  ""
)</f>
        <v/>
      </c>
      <c r="H158" s="21" t="str">
        <f>IF(
  Prototype_input!$C$6 = "Federal or Tribal Government",
  IF(
    B158 &lt;&gt; "",
    IFERROR(
      INDEX(
        'Summary - Period of Performance'!$C$2:$AW$5,
        MATCH(Prototype_input!$C$46, 'Summary - Period of Performance'!$B$2:$B$5, 0),
        MATCH(B158, 'Summary - Period of Performance'!$C$1:$AW$1, 0)
      ),
      ""
    ),
    ""
  ),
  ""
)</f>
        <v/>
      </c>
      <c r="I158" s="21" t="str">
        <f>IF(
  Prototype_input!$C$6 = "Federal or Tribal Government",
  IF(
    B158 &lt;&gt; "",
    IFERROR(
      INDEX(
        'Summary - Socioeconomic'!$C$2:$BX$11,
        MATCH(Prototype_input!$C$50, 'Summary - Socioeconomic'!$B$2:$B$11, 0),
        MATCH(B158, 'Summary - Socioeconomic'!$C$1:$BX$1, 0)
      ),
      ""
    ),
    ""
  ),
  ""
)</f>
        <v/>
      </c>
      <c r="J158" s="21" t="str">
        <f>IF(
  Prototype_input!$C$6 = "Federal or Tribal Government",
  IF(
    B158 &lt;&gt; "",
    IFERROR(
      INDEX(
        'Summary - Estimated Dollar Valu'!$C$2:$AW$4,
        MATCH(Prototype_input!$C$54, 'Summary - Estimated Dollar Valu'!$B$2:$B$4, 0),
        MATCH(B158, 'Summary - Estimated Dollar Valu'!$C$1:$AW$1, 0)
      ),
      ""
    ),
    ""
  ),
  ""
)</f>
        <v/>
      </c>
      <c r="K158" s="21" t="str">
        <f>IF(AND(Prototype_input!$C$56&lt;&gt;"",J158&lt;&gt;""),Prototype_input!$C$58,"")</f>
        <v/>
      </c>
      <c r="L158" s="21" t="str">
        <f>IF(AND(Prototype_input!$C$60&lt;&gt;"",J158&lt;&gt;""),Prototype_input!$C$62,"")</f>
        <v/>
      </c>
      <c r="M158" s="21" t="str">
        <f>IF(AND(Prototype_input!$C$64&lt;&gt;"",J158&lt;&gt;""),Prototype_input!$C$66,"")</f>
        <v/>
      </c>
      <c r="N158" s="21" t="str">
        <f>IF(AND(Prototype_input!$C$68&lt;&gt;"",J158&lt;&gt;""),Prototype_input!$C$70,"")</f>
        <v/>
      </c>
      <c r="O158" s="21" t="str">
        <f>IF(N158&lt;&gt;"",_xlfn.XLOOKUP(Prototype_input!$E$22,'ITC Offerings Mapping'!$C$1:$C$1000,'ITC Offerings Mapping'!$B$1:$B$1000),"")</f>
        <v/>
      </c>
      <c r="Q158" s="21" t="str">
        <f t="array" ref="Q158">IF(Prototype_input!$C$6="Federal or Tribal Government",IF(O158&lt;&gt;"", INDEX('Scope Scoring'!$C$2:$BX$50, MATCH(O158, 'Scope Scoring'!$B$2:$B$50, 0), MATCH(B158, 'Scope Scoring'!$C$1:$BX$1, 0)),""),"")</f>
        <v/>
      </c>
      <c r="R158" s="21" t="str">
        <f t="shared" si="39"/>
        <v/>
      </c>
      <c r="S158" s="21" t="str">
        <f t="shared" si="40"/>
        <v/>
      </c>
      <c r="T158" s="21" t="str">
        <f t="shared" si="41"/>
        <v/>
      </c>
      <c r="U158" s="21" t="str">
        <f t="shared" ca="1" si="42"/>
        <v/>
      </c>
      <c r="W158" s="21" t="str">
        <f t="array" ref="W158">IF(Prototype_input!$C$6="Federal or Tribal Government",IF(O158&lt;&gt;"", INDEX('Summary - Level of Assistance -'!$C$2:$AV$7, MATCH(Prototype_input!$C$34, 'Summary - Level of Assistance -'!$B$2:$B$7, 0), MATCH(B158, 'Summary - Level of Assistance -'!$C$1:$AV$1, 0)),""),"")</f>
        <v/>
      </c>
      <c r="X158" s="21" t="str">
        <f t="shared" si="43"/>
        <v/>
      </c>
      <c r="Y158" s="21" t="str">
        <f t="shared" si="44"/>
        <v/>
      </c>
      <c r="AA158" s="21" t="str">
        <f t="array" ref="AA158">IF(Prototype_input!$C$6="Federal or Tribal Government",IF(O158&lt;&gt;"", INDEX('Summary - Objective - Tradeoff'!$C$2:$AV$4, MATCH(Prototype_input!$C$38, 'Summary - Objective - Tradeoff'!$B$2:$B$4, 0), MATCH(B158, 'Summary - Objective - Tradeoff'!$C$1:$AV$1, 0)),""),"")</f>
        <v/>
      </c>
      <c r="AB158" s="21" t="str">
        <f t="shared" si="45"/>
        <v/>
      </c>
      <c r="AC158" s="21" t="str">
        <f t="shared" si="46"/>
        <v/>
      </c>
      <c r="AE158" s="21" t="str">
        <f t="array" ref="AE158">IF(Prototype_input!$C$6="Federal or Tribal Government",IF(O158&lt;&gt;"", INDEX('Summary- PoP - Tradeoff'!$C$2:$AV$5, MATCH(Prototype_input!$C$46, 'Summary- PoP - Tradeoff'!$B$2:$B$5, 0), MATCH(B158, 'Summary- PoP - Tradeoff'!$C$1:$AV$1, 0)),""),"")</f>
        <v/>
      </c>
      <c r="AF158" s="21" t="str">
        <f t="shared" si="47"/>
        <v/>
      </c>
      <c r="AG158" s="21" t="str">
        <f t="shared" si="48"/>
        <v/>
      </c>
      <c r="AI158" s="21" t="str">
        <f t="array" ref="AI158">IF(Prototype_input!$C$6="Federal or Tribal Government",IF(O158&lt;&gt;"", INDEX('Summary - EDV - Tradeoff'!$C$2:$AV$4, MATCH(Prototype_input!$C$54, 'Summary - EDV - Tradeoff'!$B$2:$B$4, 0), MATCH(B158, 'Summary - EDV - Tradeoff'!$C$1:$AV$1, 0)),""),"")</f>
        <v/>
      </c>
      <c r="AJ158" s="21" t="str">
        <f t="shared" si="49"/>
        <v/>
      </c>
      <c r="AK158" s="21" t="str">
        <f t="shared" si="50"/>
        <v/>
      </c>
      <c r="AL158" s="21" t="str">
        <f t="shared" ca="1" si="51"/>
        <v/>
      </c>
    </row>
    <row r="159" spans="2:38" ht="12.75" x14ac:dyDescent="0.2">
      <c r="B159" s="21" t="str">
        <f ca="1">IFERROR(__xludf.DUMMYFUNCTION("IFNA(
  IF(
    Prototype_input!C163 = ""Federal or Tribal Government"",
    IF(
      AND(
        Prototype_input!E177 &lt;&gt; """",
        Prototype_input!D177 &lt;&gt; """",
        Prototype_input!D177 &lt;&gt; ""Please input"",
        Prototype_input!E177 &lt;&gt; ""Ple"&amp;"ase input""
      ),
      TRANSPOSE(
        FILTER(
          'ITC Offerings Mapping'!$D$1:$BY$1,
          (INDEX('ITC Offerings Mapping'!$D$2:$BY$1000, MATCH(Prototype_input!E176, 'ITC Offerings Mapping'!$C$2:$C$1000, 0), 0) = IF(A159 &gt;= 8, ""X"", ""X"&amp;""")) +
          (IF(A159 &lt; 8, INDEX('ITC Offerings Mapping'!$D$2:$BY$1000, MATCH(Prototype_input!E176,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59" s="21" t="str">
        <f ca="1">IFERROR(__xludf.DUMMYFUNCTION("IFNA(
  IF(
    Prototype_input!C163 = ""State or Local Government"",
    IF(
      AND(
        Prototype_input!E177 &lt;&gt; """",
        Prototype_input!D177 &lt;&gt; """",
        Prototype_input!D177 &lt;&gt; ""Please input"",
        Prototype_input!E177 &lt;&gt; ""Please"&amp;" input""
      ),
      TRANSPOSE(
        FILTER(
          'ITC Offerings Mapping'!$D$1:$BY$1,
          (
            IF(
              A159 &gt;= 8,
              INDEX('ITC Offerings Mapping'!$D$2:$BY$1000, MATCH(Prototype_input!E176, 'ITC Offerings Map"&amp;"ping'!$C$2:$C$1000, 0), 0) = ""X"",
              (INDEX('ITC Offerings Mapping'!$D$2:$BY$1000, MATCH(Prototype_input!E176, 'ITC Offerings Mapping'!$C$2:$C$1000, 0), 0) = ""X"") +
              (INDEX('ITC Offerings Mapping'!$D$2:$BY$1000, MATCH(Prototype"&amp;"_input!E176,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59" s="21" t="str">
        <f>IF(
  Prototype_input!$C$6 = "State or Local Government",
  IF(
    C159 &lt;&gt; "",
    IFERROR(
      INDEX(
        'Summary - Acquisition Need'!$C$2:$AD$4,
        MATCH(Prototype_input!$C$30, 'Summary - Acquisition Need'!$B$2:$B$4, 0),
        MATCH(C159, 'Summary - Acquisition Need'!$C$1:$AD$1, 0)
      ),
      ""
    ),
    ""
  ),
  IF(
    Prototype_input!$C$6 = "Federal or Tribal Government",
    IF(
      B159 &lt;&gt; "",
      IFERROR(
        INDEX(
          'Summary - Place of Performance'!$C$2:$AW$14,
          MATCH(Prototype_input!$C$30, 'Summary - Place of Performance'!$B$2:$B$14, 0),
          MATCH(B159, 'Summary - Place of Performance'!$C$1:$AW$1, 0)
        ),
        ""
      ),
      ""
    ),
    ""
  )
)</f>
        <v/>
      </c>
      <c r="E159" s="21" t="str">
        <f>IF(
  Prototype_input!$C$6 = "State or Local Government",
  IF(
    C159 &lt;&gt; "",
    IFERROR(
      INDEX(
        'Summary - Contract Type'!$C$2:$BX$6,
        MATCH(Prototype_input!$C$34, 'Summary - Contract Type'!$B$2:$B$6, 0),
        MATCH(C159, 'Summary - Contract Type'!$C$1:$BX$1, 0)
      ),
      ""
    ),
    ""
  ),
  IF(
    Prototype_input!$C$6 = "Federal or Tribal Government",
    IF(
      B159 &lt;&gt; "",
      IFERROR(
        INDEX(
          'Summary - Level of Assistance'!$C$2:$AW$7,
          MATCH(Prototype_input!$C$34, 'Summary - Level of Assistance'!$B$2:$B$7, 0),
          MATCH(B159, 'Summary - Level of Assistance'!$C$1:$AW$1, 0)
        ),
        ""
      ),
      ""
    ),
    ""
  )
)</f>
        <v/>
      </c>
      <c r="F159" s="21" t="str">
        <f>IF(
  Prototype_input!$C$6 = "State or Local Government",
  IF(
    C159 &lt;&gt; "",
    IFERROR(
      INDEX(
        'Summary - Socioeconomic'!$C$2:$BX$11,
        MATCH(Prototype_input!$C$38, 'Summary - Socioeconomic'!$B$2:$B$11, 0),
        MATCH(C159, 'Summary - Socioeconomic'!$C$1:$BX$1, 0)
      ),
      ""
    ),
    ""
  ),
  IF(
    Prototype_input!$C$6 = "Federal or Tribal Government",
    IF(
      B159 &lt;&gt; "",
      IFERROR(
        INDEX(
          'Summary - Objective'!$C$2:$AX$4,
          MATCH(Prototype_input!$C$38, 'Summary - Objective'!$B$2:$B$4, 0),
          MATCH(B159, 'Summary - Objective'!$C$1:$AX$1, 0)
        ),
        ""
      ),
      ""
    ),
    ""
  )
)</f>
        <v/>
      </c>
      <c r="G159" s="21" t="str">
        <f>IF(
  Prototype_input!$C$6 = "Federal or Tribal Government",
  IF(
    B159 &lt;&gt; "",
    IFERROR(
      INDEX(
        'Summary - Contract Type'!$C$2:$BX$6,
        MATCH(Prototype_input!$C$42, 'Summary - Contract Type'!$B$2:$B$6, 0),
        MATCH(B159, 'Summary - Contract Type'!$C$1:$BX$1, 0)
      ),
      ""
    ),
    ""
  ),
  ""
)</f>
        <v/>
      </c>
      <c r="H159" s="21" t="str">
        <f>IF(
  Prototype_input!$C$6 = "Federal or Tribal Government",
  IF(
    B159 &lt;&gt; "",
    IFERROR(
      INDEX(
        'Summary - Period of Performance'!$C$2:$AW$5,
        MATCH(Prototype_input!$C$46, 'Summary - Period of Performance'!$B$2:$B$5, 0),
        MATCH(B159, 'Summary - Period of Performance'!$C$1:$AW$1, 0)
      ),
      ""
    ),
    ""
  ),
  ""
)</f>
        <v/>
      </c>
      <c r="I159" s="21" t="str">
        <f>IF(
  Prototype_input!$C$6 = "Federal or Tribal Government",
  IF(
    B159 &lt;&gt; "",
    IFERROR(
      INDEX(
        'Summary - Socioeconomic'!$C$2:$BX$11,
        MATCH(Prototype_input!$C$50, 'Summary - Socioeconomic'!$B$2:$B$11, 0),
        MATCH(B159, 'Summary - Socioeconomic'!$C$1:$BX$1, 0)
      ),
      ""
    ),
    ""
  ),
  ""
)</f>
        <v/>
      </c>
      <c r="J159" s="21" t="str">
        <f>IF(
  Prototype_input!$C$6 = "Federal or Tribal Government",
  IF(
    B159 &lt;&gt; "",
    IFERROR(
      INDEX(
        'Summary - Estimated Dollar Valu'!$C$2:$AW$4,
        MATCH(Prototype_input!$C$54, 'Summary - Estimated Dollar Valu'!$B$2:$B$4, 0),
        MATCH(B159, 'Summary - Estimated Dollar Valu'!$C$1:$AW$1, 0)
      ),
      ""
    ),
    ""
  ),
  ""
)</f>
        <v/>
      </c>
      <c r="K159" s="21" t="str">
        <f>IF(AND(Prototype_input!$C$56&lt;&gt;"",J159&lt;&gt;""),Prototype_input!$C$58,"")</f>
        <v/>
      </c>
      <c r="L159" s="21" t="str">
        <f>IF(AND(Prototype_input!$C$60&lt;&gt;"",J159&lt;&gt;""),Prototype_input!$C$62,"")</f>
        <v/>
      </c>
      <c r="M159" s="21" t="str">
        <f>IF(AND(Prototype_input!$C$64&lt;&gt;"",J159&lt;&gt;""),Prototype_input!$C$66,"")</f>
        <v/>
      </c>
      <c r="N159" s="21" t="str">
        <f>IF(AND(Prototype_input!$C$68&lt;&gt;"",J159&lt;&gt;""),Prototype_input!$C$70,"")</f>
        <v/>
      </c>
      <c r="O159" s="21" t="str">
        <f>IF(N159&lt;&gt;"",_xlfn.XLOOKUP(Prototype_input!$E$22,'ITC Offerings Mapping'!$C$1:$C$1000,'ITC Offerings Mapping'!$B$1:$B$1000),"")</f>
        <v/>
      </c>
      <c r="Q159" s="21" t="str">
        <f t="array" ref="Q159">IF(Prototype_input!$C$6="Federal or Tribal Government",IF(O159&lt;&gt;"", INDEX('Scope Scoring'!$C$2:$BX$50, MATCH(O159, 'Scope Scoring'!$B$2:$B$50, 0), MATCH(B159, 'Scope Scoring'!$C$1:$BX$1, 0)),""),"")</f>
        <v/>
      </c>
      <c r="R159" s="21" t="str">
        <f t="shared" si="39"/>
        <v/>
      </c>
      <c r="S159" s="21" t="str">
        <f t="shared" si="40"/>
        <v/>
      </c>
      <c r="T159" s="21" t="str">
        <f t="shared" si="41"/>
        <v/>
      </c>
      <c r="U159" s="21" t="str">
        <f t="shared" ca="1" si="42"/>
        <v/>
      </c>
      <c r="W159" s="21" t="str">
        <f t="array" ref="W159">IF(Prototype_input!$C$6="Federal or Tribal Government",IF(O159&lt;&gt;"", INDEX('Summary - Level of Assistance -'!$C$2:$AV$7, MATCH(Prototype_input!$C$34, 'Summary - Level of Assistance -'!$B$2:$B$7, 0), MATCH(B159, 'Summary - Level of Assistance -'!$C$1:$AV$1, 0)),""),"")</f>
        <v/>
      </c>
      <c r="X159" s="21" t="str">
        <f t="shared" si="43"/>
        <v/>
      </c>
      <c r="Y159" s="21" t="str">
        <f t="shared" si="44"/>
        <v/>
      </c>
      <c r="AA159" s="21" t="str">
        <f t="array" ref="AA159">IF(Prototype_input!$C$6="Federal or Tribal Government",IF(O159&lt;&gt;"", INDEX('Summary - Objective - Tradeoff'!$C$2:$AV$4, MATCH(Prototype_input!$C$38, 'Summary - Objective - Tradeoff'!$B$2:$B$4, 0), MATCH(B159, 'Summary - Objective - Tradeoff'!$C$1:$AV$1, 0)),""),"")</f>
        <v/>
      </c>
      <c r="AB159" s="21" t="str">
        <f t="shared" si="45"/>
        <v/>
      </c>
      <c r="AC159" s="21" t="str">
        <f t="shared" si="46"/>
        <v/>
      </c>
      <c r="AE159" s="21" t="str">
        <f t="array" ref="AE159">IF(Prototype_input!$C$6="Federal or Tribal Government",IF(O159&lt;&gt;"", INDEX('Summary- PoP - Tradeoff'!$C$2:$AV$5, MATCH(Prototype_input!$C$46, 'Summary- PoP - Tradeoff'!$B$2:$B$5, 0), MATCH(B159, 'Summary- PoP - Tradeoff'!$C$1:$AV$1, 0)),""),"")</f>
        <v/>
      </c>
      <c r="AF159" s="21" t="str">
        <f t="shared" si="47"/>
        <v/>
      </c>
      <c r="AG159" s="21" t="str">
        <f t="shared" si="48"/>
        <v/>
      </c>
      <c r="AI159" s="21" t="str">
        <f t="array" ref="AI159">IF(Prototype_input!$C$6="Federal or Tribal Government",IF(O159&lt;&gt;"", INDEX('Summary - EDV - Tradeoff'!$C$2:$AV$4, MATCH(Prototype_input!$C$54, 'Summary - EDV - Tradeoff'!$B$2:$B$4, 0), MATCH(B159, 'Summary - EDV - Tradeoff'!$C$1:$AV$1, 0)),""),"")</f>
        <v/>
      </c>
      <c r="AJ159" s="21" t="str">
        <f t="shared" si="49"/>
        <v/>
      </c>
      <c r="AK159" s="21" t="str">
        <f t="shared" si="50"/>
        <v/>
      </c>
      <c r="AL159" s="21" t="str">
        <f t="shared" ca="1" si="51"/>
        <v/>
      </c>
    </row>
    <row r="160" spans="2:38" ht="12.75" x14ac:dyDescent="0.2">
      <c r="B160" s="21" t="str">
        <f ca="1">IFERROR(__xludf.DUMMYFUNCTION("IFNA(
  IF(
    Prototype_input!C164 = ""Federal or Tribal Government"",
    IF(
      AND(
        Prototype_input!E178 &lt;&gt; """",
        Prototype_input!D178 &lt;&gt; """",
        Prototype_input!D178 &lt;&gt; ""Please input"",
        Prototype_input!E178 &lt;&gt; ""Ple"&amp;"ase input""
      ),
      TRANSPOSE(
        FILTER(
          'ITC Offerings Mapping'!$D$1:$BY$1,
          (INDEX('ITC Offerings Mapping'!$D$2:$BY$1000, MATCH(Prototype_input!E177, 'ITC Offerings Mapping'!$C$2:$C$1000, 0), 0) = IF(A160 &gt;= 8, ""X"", ""X"&amp;""")) +
          (IF(A160 &lt; 8, INDEX('ITC Offerings Mapping'!$D$2:$BY$1000, MATCH(Prototype_input!E177,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0" s="21" t="str">
        <f ca="1">IFERROR(__xludf.DUMMYFUNCTION("IFNA(
  IF(
    Prototype_input!C164 = ""State or Local Government"",
    IF(
      AND(
        Prototype_input!E178 &lt;&gt; """",
        Prototype_input!D178 &lt;&gt; """",
        Prototype_input!D178 &lt;&gt; ""Please input"",
        Prototype_input!E178 &lt;&gt; ""Please"&amp;" input""
      ),
      TRANSPOSE(
        FILTER(
          'ITC Offerings Mapping'!$D$1:$BY$1,
          (
            IF(
              A160 &gt;= 8,
              INDEX('ITC Offerings Mapping'!$D$2:$BY$1000, MATCH(Prototype_input!E177, 'ITC Offerings Map"&amp;"ping'!$C$2:$C$1000, 0), 0) = ""X"",
              (INDEX('ITC Offerings Mapping'!$D$2:$BY$1000, MATCH(Prototype_input!E177, 'ITC Offerings Mapping'!$C$2:$C$1000, 0), 0) = ""X"") +
              (INDEX('ITC Offerings Mapping'!$D$2:$BY$1000, MATCH(Prototype"&amp;"_input!E177,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0" s="21" t="str">
        <f>IF(
  Prototype_input!$C$6 = "State or Local Government",
  IF(
    C160 &lt;&gt; "",
    IFERROR(
      INDEX(
        'Summary - Acquisition Need'!$C$2:$AD$4,
        MATCH(Prototype_input!$C$30, 'Summary - Acquisition Need'!$B$2:$B$4, 0),
        MATCH(C160, 'Summary - Acquisition Need'!$C$1:$AD$1, 0)
      ),
      ""
    ),
    ""
  ),
  IF(
    Prototype_input!$C$6 = "Federal or Tribal Government",
    IF(
      B160 &lt;&gt; "",
      IFERROR(
        INDEX(
          'Summary - Place of Performance'!$C$2:$AW$14,
          MATCH(Prototype_input!$C$30, 'Summary - Place of Performance'!$B$2:$B$14, 0),
          MATCH(B160, 'Summary - Place of Performance'!$C$1:$AW$1, 0)
        ),
        ""
      ),
      ""
    ),
    ""
  )
)</f>
        <v/>
      </c>
      <c r="E160" s="21" t="str">
        <f>IF(
  Prototype_input!$C$6 = "State or Local Government",
  IF(
    C160 &lt;&gt; "",
    IFERROR(
      INDEX(
        'Summary - Contract Type'!$C$2:$BX$6,
        MATCH(Prototype_input!$C$34, 'Summary - Contract Type'!$B$2:$B$6, 0),
        MATCH(C160, 'Summary - Contract Type'!$C$1:$BX$1, 0)
      ),
      ""
    ),
    ""
  ),
  IF(
    Prototype_input!$C$6 = "Federal or Tribal Government",
    IF(
      B160 &lt;&gt; "",
      IFERROR(
        INDEX(
          'Summary - Level of Assistance'!$C$2:$AW$7,
          MATCH(Prototype_input!$C$34, 'Summary - Level of Assistance'!$B$2:$B$7, 0),
          MATCH(B160, 'Summary - Level of Assistance'!$C$1:$AW$1, 0)
        ),
        ""
      ),
      ""
    ),
    ""
  )
)</f>
        <v/>
      </c>
      <c r="F160" s="21" t="str">
        <f>IF(
  Prototype_input!$C$6 = "State or Local Government",
  IF(
    C160 &lt;&gt; "",
    IFERROR(
      INDEX(
        'Summary - Socioeconomic'!$C$2:$BX$11,
        MATCH(Prototype_input!$C$38, 'Summary - Socioeconomic'!$B$2:$B$11, 0),
        MATCH(C160, 'Summary - Socioeconomic'!$C$1:$BX$1, 0)
      ),
      ""
    ),
    ""
  ),
  IF(
    Prototype_input!$C$6 = "Federal or Tribal Government",
    IF(
      B160 &lt;&gt; "",
      IFERROR(
        INDEX(
          'Summary - Objective'!$C$2:$AX$4,
          MATCH(Prototype_input!$C$38, 'Summary - Objective'!$B$2:$B$4, 0),
          MATCH(B160, 'Summary - Objective'!$C$1:$AX$1, 0)
        ),
        ""
      ),
      ""
    ),
    ""
  )
)</f>
        <v/>
      </c>
      <c r="G160" s="21" t="str">
        <f>IF(
  Prototype_input!$C$6 = "Federal or Tribal Government",
  IF(
    B160 &lt;&gt; "",
    IFERROR(
      INDEX(
        'Summary - Contract Type'!$C$2:$BX$6,
        MATCH(Prototype_input!$C$42, 'Summary - Contract Type'!$B$2:$B$6, 0),
        MATCH(B160, 'Summary - Contract Type'!$C$1:$BX$1, 0)
      ),
      ""
    ),
    ""
  ),
  ""
)</f>
        <v/>
      </c>
      <c r="H160" s="21" t="str">
        <f>IF(
  Prototype_input!$C$6 = "Federal or Tribal Government",
  IF(
    B160 &lt;&gt; "",
    IFERROR(
      INDEX(
        'Summary - Period of Performance'!$C$2:$AW$5,
        MATCH(Prototype_input!$C$46, 'Summary - Period of Performance'!$B$2:$B$5, 0),
        MATCH(B160, 'Summary - Period of Performance'!$C$1:$AW$1, 0)
      ),
      ""
    ),
    ""
  ),
  ""
)</f>
        <v/>
      </c>
      <c r="I160" s="21" t="str">
        <f>IF(
  Prototype_input!$C$6 = "Federal or Tribal Government",
  IF(
    B160 &lt;&gt; "",
    IFERROR(
      INDEX(
        'Summary - Socioeconomic'!$C$2:$BX$11,
        MATCH(Prototype_input!$C$50, 'Summary - Socioeconomic'!$B$2:$B$11, 0),
        MATCH(B160, 'Summary - Socioeconomic'!$C$1:$BX$1, 0)
      ),
      ""
    ),
    ""
  ),
  ""
)</f>
        <v/>
      </c>
      <c r="J160" s="21" t="str">
        <f>IF(
  Prototype_input!$C$6 = "Federal or Tribal Government",
  IF(
    B160 &lt;&gt; "",
    IFERROR(
      INDEX(
        'Summary - Estimated Dollar Valu'!$C$2:$AW$4,
        MATCH(Prototype_input!$C$54, 'Summary - Estimated Dollar Valu'!$B$2:$B$4, 0),
        MATCH(B160, 'Summary - Estimated Dollar Valu'!$C$1:$AW$1, 0)
      ),
      ""
    ),
    ""
  ),
  ""
)</f>
        <v/>
      </c>
      <c r="K160" s="21" t="str">
        <f>IF(AND(Prototype_input!$C$56&lt;&gt;"",J160&lt;&gt;""),Prototype_input!$C$58,"")</f>
        <v/>
      </c>
      <c r="L160" s="21" t="str">
        <f>IF(AND(Prototype_input!$C$60&lt;&gt;"",J160&lt;&gt;""),Prototype_input!$C$62,"")</f>
        <v/>
      </c>
      <c r="M160" s="21" t="str">
        <f>IF(AND(Prototype_input!$C$64&lt;&gt;"",J160&lt;&gt;""),Prototype_input!$C$66,"")</f>
        <v/>
      </c>
      <c r="N160" s="21" t="str">
        <f>IF(AND(Prototype_input!$C$68&lt;&gt;"",J160&lt;&gt;""),Prototype_input!$C$70,"")</f>
        <v/>
      </c>
      <c r="O160" s="21" t="str">
        <f>IF(N160&lt;&gt;"",_xlfn.XLOOKUP(Prototype_input!$E$22,'ITC Offerings Mapping'!$C$1:$C$1000,'ITC Offerings Mapping'!$B$1:$B$1000),"")</f>
        <v/>
      </c>
      <c r="Q160" s="21" t="str">
        <f t="array" ref="Q160">IF(Prototype_input!$C$6="Federal or Tribal Government",IF(O160&lt;&gt;"", INDEX('Scope Scoring'!$C$2:$BX$50, MATCH(O160, 'Scope Scoring'!$B$2:$B$50, 0), MATCH(B160, 'Scope Scoring'!$C$1:$BX$1, 0)),""),"")</f>
        <v/>
      </c>
      <c r="R160" s="21" t="str">
        <f t="shared" si="39"/>
        <v/>
      </c>
      <c r="S160" s="21" t="str">
        <f t="shared" si="40"/>
        <v/>
      </c>
      <c r="T160" s="21" t="str">
        <f t="shared" si="41"/>
        <v/>
      </c>
      <c r="U160" s="21" t="str">
        <f t="shared" ca="1" si="42"/>
        <v/>
      </c>
      <c r="W160" s="21" t="str">
        <f t="array" ref="W160">IF(Prototype_input!$C$6="Federal or Tribal Government",IF(O160&lt;&gt;"", INDEX('Summary - Level of Assistance -'!$C$2:$AV$7, MATCH(Prototype_input!$C$34, 'Summary - Level of Assistance -'!$B$2:$B$7, 0), MATCH(B160, 'Summary - Level of Assistance -'!$C$1:$AV$1, 0)),""),"")</f>
        <v/>
      </c>
      <c r="X160" s="21" t="str">
        <f t="shared" si="43"/>
        <v/>
      </c>
      <c r="Y160" s="21" t="str">
        <f t="shared" si="44"/>
        <v/>
      </c>
      <c r="AA160" s="21" t="str">
        <f t="array" ref="AA160">IF(Prototype_input!$C$6="Federal or Tribal Government",IF(O160&lt;&gt;"", INDEX('Summary - Objective - Tradeoff'!$C$2:$AV$4, MATCH(Prototype_input!$C$38, 'Summary - Objective - Tradeoff'!$B$2:$B$4, 0), MATCH(B160, 'Summary - Objective - Tradeoff'!$C$1:$AV$1, 0)),""),"")</f>
        <v/>
      </c>
      <c r="AB160" s="21" t="str">
        <f t="shared" si="45"/>
        <v/>
      </c>
      <c r="AC160" s="21" t="str">
        <f t="shared" si="46"/>
        <v/>
      </c>
      <c r="AE160" s="21" t="str">
        <f t="array" ref="AE160">IF(Prototype_input!$C$6="Federal or Tribal Government",IF(O160&lt;&gt;"", INDEX('Summary- PoP - Tradeoff'!$C$2:$AV$5, MATCH(Prototype_input!$C$46, 'Summary- PoP - Tradeoff'!$B$2:$B$5, 0), MATCH(B160, 'Summary- PoP - Tradeoff'!$C$1:$AV$1, 0)),""),"")</f>
        <v/>
      </c>
      <c r="AF160" s="21" t="str">
        <f t="shared" si="47"/>
        <v/>
      </c>
      <c r="AG160" s="21" t="str">
        <f t="shared" si="48"/>
        <v/>
      </c>
      <c r="AI160" s="21" t="str">
        <f t="array" ref="AI160">IF(Prototype_input!$C$6="Federal or Tribal Government",IF(O160&lt;&gt;"", INDEX('Summary - EDV - Tradeoff'!$C$2:$AV$4, MATCH(Prototype_input!$C$54, 'Summary - EDV - Tradeoff'!$B$2:$B$4, 0), MATCH(B160, 'Summary - EDV - Tradeoff'!$C$1:$AV$1, 0)),""),"")</f>
        <v/>
      </c>
      <c r="AJ160" s="21" t="str">
        <f t="shared" si="49"/>
        <v/>
      </c>
      <c r="AK160" s="21" t="str">
        <f t="shared" si="50"/>
        <v/>
      </c>
      <c r="AL160" s="21" t="str">
        <f t="shared" ca="1" si="51"/>
        <v/>
      </c>
    </row>
    <row r="161" spans="2:38" ht="12.75" x14ac:dyDescent="0.2">
      <c r="B161" s="21" t="str">
        <f ca="1">IFERROR(__xludf.DUMMYFUNCTION("IFNA(
  IF(
    Prototype_input!C165 = ""Federal or Tribal Government"",
    IF(
      AND(
        Prototype_input!E179 &lt;&gt; """",
        Prototype_input!D179 &lt;&gt; """",
        Prototype_input!D179 &lt;&gt; ""Please input"",
        Prototype_input!E179 &lt;&gt; ""Ple"&amp;"ase input""
      ),
      TRANSPOSE(
        FILTER(
          'ITC Offerings Mapping'!$D$1:$BY$1,
          (INDEX('ITC Offerings Mapping'!$D$2:$BY$1000, MATCH(Prototype_input!E178, 'ITC Offerings Mapping'!$C$2:$C$1000, 0), 0) = IF(A161 &gt;= 8, ""X"", ""X"&amp;""")) +
          (IF(A161 &lt; 8, INDEX('ITC Offerings Mapping'!$D$2:$BY$1000, MATCH(Prototype_input!E178,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1" s="21" t="str">
        <f ca="1">IFERROR(__xludf.DUMMYFUNCTION("IFNA(
  IF(
    Prototype_input!C165 = ""State or Local Government"",
    IF(
      AND(
        Prototype_input!E179 &lt;&gt; """",
        Prototype_input!D179 &lt;&gt; """",
        Prototype_input!D179 &lt;&gt; ""Please input"",
        Prototype_input!E179 &lt;&gt; ""Please"&amp;" input""
      ),
      TRANSPOSE(
        FILTER(
          'ITC Offerings Mapping'!$D$1:$BY$1,
          (
            IF(
              A161 &gt;= 8,
              INDEX('ITC Offerings Mapping'!$D$2:$BY$1000, MATCH(Prototype_input!E178, 'ITC Offerings Map"&amp;"ping'!$C$2:$C$1000, 0), 0) = ""X"",
              (INDEX('ITC Offerings Mapping'!$D$2:$BY$1000, MATCH(Prototype_input!E178, 'ITC Offerings Mapping'!$C$2:$C$1000, 0), 0) = ""X"") +
              (INDEX('ITC Offerings Mapping'!$D$2:$BY$1000, MATCH(Prototype"&amp;"_input!E178,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1" s="21" t="str">
        <f>IF(
  Prototype_input!$C$6 = "State or Local Government",
  IF(
    C161 &lt;&gt; "",
    IFERROR(
      INDEX(
        'Summary - Acquisition Need'!$C$2:$AD$4,
        MATCH(Prototype_input!$C$30, 'Summary - Acquisition Need'!$B$2:$B$4, 0),
        MATCH(C161, 'Summary - Acquisition Need'!$C$1:$AD$1, 0)
      ),
      ""
    ),
    ""
  ),
  IF(
    Prototype_input!$C$6 = "Federal or Tribal Government",
    IF(
      B161 &lt;&gt; "",
      IFERROR(
        INDEX(
          'Summary - Place of Performance'!$C$2:$AW$14,
          MATCH(Prototype_input!$C$30, 'Summary - Place of Performance'!$B$2:$B$14, 0),
          MATCH(B161, 'Summary - Place of Performance'!$C$1:$AW$1, 0)
        ),
        ""
      ),
      ""
    ),
    ""
  )
)</f>
        <v/>
      </c>
      <c r="E161" s="21" t="str">
        <f>IF(
  Prototype_input!$C$6 = "State or Local Government",
  IF(
    C161 &lt;&gt; "",
    IFERROR(
      INDEX(
        'Summary - Contract Type'!$C$2:$BX$6,
        MATCH(Prototype_input!$C$34, 'Summary - Contract Type'!$B$2:$B$6, 0),
        MATCH(C161, 'Summary - Contract Type'!$C$1:$BX$1, 0)
      ),
      ""
    ),
    ""
  ),
  IF(
    Prototype_input!$C$6 = "Federal or Tribal Government",
    IF(
      B161 &lt;&gt; "",
      IFERROR(
        INDEX(
          'Summary - Level of Assistance'!$C$2:$AW$7,
          MATCH(Prototype_input!$C$34, 'Summary - Level of Assistance'!$B$2:$B$7, 0),
          MATCH(B161, 'Summary - Level of Assistance'!$C$1:$AW$1, 0)
        ),
        ""
      ),
      ""
    ),
    ""
  )
)</f>
        <v/>
      </c>
      <c r="F161" s="21" t="str">
        <f>IF(
  Prototype_input!$C$6 = "State or Local Government",
  IF(
    C161 &lt;&gt; "",
    IFERROR(
      INDEX(
        'Summary - Socioeconomic'!$C$2:$BX$11,
        MATCH(Prototype_input!$C$38, 'Summary - Socioeconomic'!$B$2:$B$11, 0),
        MATCH(C161, 'Summary - Socioeconomic'!$C$1:$BX$1, 0)
      ),
      ""
    ),
    ""
  ),
  IF(
    Prototype_input!$C$6 = "Federal or Tribal Government",
    IF(
      B161 &lt;&gt; "",
      IFERROR(
        INDEX(
          'Summary - Objective'!$C$2:$AX$4,
          MATCH(Prototype_input!$C$38, 'Summary - Objective'!$B$2:$B$4, 0),
          MATCH(B161, 'Summary - Objective'!$C$1:$AX$1, 0)
        ),
        ""
      ),
      ""
    ),
    ""
  )
)</f>
        <v/>
      </c>
      <c r="G161" s="21" t="str">
        <f>IF(
  Prototype_input!$C$6 = "Federal or Tribal Government",
  IF(
    B161 &lt;&gt; "",
    IFERROR(
      INDEX(
        'Summary - Contract Type'!$C$2:$BX$6,
        MATCH(Prototype_input!$C$42, 'Summary - Contract Type'!$B$2:$B$6, 0),
        MATCH(B161, 'Summary - Contract Type'!$C$1:$BX$1, 0)
      ),
      ""
    ),
    ""
  ),
  ""
)</f>
        <v/>
      </c>
      <c r="H161" s="21" t="str">
        <f>IF(
  Prototype_input!$C$6 = "Federal or Tribal Government",
  IF(
    B161 &lt;&gt; "",
    IFERROR(
      INDEX(
        'Summary - Period of Performance'!$C$2:$AW$5,
        MATCH(Prototype_input!$C$46, 'Summary - Period of Performance'!$B$2:$B$5, 0),
        MATCH(B161, 'Summary - Period of Performance'!$C$1:$AW$1, 0)
      ),
      ""
    ),
    ""
  ),
  ""
)</f>
        <v/>
      </c>
      <c r="I161" s="21" t="str">
        <f>IF(
  Prototype_input!$C$6 = "Federal or Tribal Government",
  IF(
    B161 &lt;&gt; "",
    IFERROR(
      INDEX(
        'Summary - Socioeconomic'!$C$2:$BX$11,
        MATCH(Prototype_input!$C$50, 'Summary - Socioeconomic'!$B$2:$B$11, 0),
        MATCH(B161, 'Summary - Socioeconomic'!$C$1:$BX$1, 0)
      ),
      ""
    ),
    ""
  ),
  ""
)</f>
        <v/>
      </c>
      <c r="J161" s="21" t="str">
        <f>IF(
  Prototype_input!$C$6 = "Federal or Tribal Government",
  IF(
    B161 &lt;&gt; "",
    IFERROR(
      INDEX(
        'Summary - Estimated Dollar Valu'!$C$2:$AW$4,
        MATCH(Prototype_input!$C$54, 'Summary - Estimated Dollar Valu'!$B$2:$B$4, 0),
        MATCH(B161, 'Summary - Estimated Dollar Valu'!$C$1:$AW$1, 0)
      ),
      ""
    ),
    ""
  ),
  ""
)</f>
        <v/>
      </c>
      <c r="K161" s="21" t="str">
        <f>IF(AND(Prototype_input!$C$56&lt;&gt;"",J161&lt;&gt;""),Prototype_input!$C$58,"")</f>
        <v/>
      </c>
      <c r="L161" s="21" t="str">
        <f>IF(AND(Prototype_input!$C$60&lt;&gt;"",J161&lt;&gt;""),Prototype_input!$C$62,"")</f>
        <v/>
      </c>
      <c r="M161" s="21" t="str">
        <f>IF(AND(Prototype_input!$C$64&lt;&gt;"",J161&lt;&gt;""),Prototype_input!$C$66,"")</f>
        <v/>
      </c>
      <c r="N161" s="21" t="str">
        <f>IF(AND(Prototype_input!$C$68&lt;&gt;"",J161&lt;&gt;""),Prototype_input!$C$70,"")</f>
        <v/>
      </c>
      <c r="O161" s="21" t="str">
        <f>IF(N161&lt;&gt;"",_xlfn.XLOOKUP(Prototype_input!$E$22,'ITC Offerings Mapping'!$C$1:$C$1000,'ITC Offerings Mapping'!$B$1:$B$1000),"")</f>
        <v/>
      </c>
      <c r="Q161" s="21" t="str">
        <f t="array" ref="Q161">IF(Prototype_input!$C$6="Federal or Tribal Government",IF(O161&lt;&gt;"", INDEX('Scope Scoring'!$C$2:$BX$50, MATCH(O161, 'Scope Scoring'!$B$2:$B$50, 0), MATCH(B161, 'Scope Scoring'!$C$1:$BX$1, 0)),""),"")</f>
        <v/>
      </c>
      <c r="R161" s="21" t="str">
        <f t="shared" si="39"/>
        <v/>
      </c>
      <c r="S161" s="21" t="str">
        <f t="shared" si="40"/>
        <v/>
      </c>
      <c r="T161" s="21" t="str">
        <f t="shared" si="41"/>
        <v/>
      </c>
      <c r="U161" s="21" t="str">
        <f t="shared" ca="1" si="42"/>
        <v/>
      </c>
      <c r="W161" s="21" t="str">
        <f t="array" ref="W161">IF(Prototype_input!$C$6="Federal or Tribal Government",IF(O161&lt;&gt;"", INDEX('Summary - Level of Assistance -'!$C$2:$AV$7, MATCH(Prototype_input!$C$34, 'Summary - Level of Assistance -'!$B$2:$B$7, 0), MATCH(B161, 'Summary - Level of Assistance -'!$C$1:$AV$1, 0)),""),"")</f>
        <v/>
      </c>
      <c r="X161" s="21" t="str">
        <f t="shared" si="43"/>
        <v/>
      </c>
      <c r="Y161" s="21" t="str">
        <f t="shared" si="44"/>
        <v/>
      </c>
      <c r="AA161" s="21" t="str">
        <f t="array" ref="AA161">IF(Prototype_input!$C$6="Federal or Tribal Government",IF(O161&lt;&gt;"", INDEX('Summary - Objective - Tradeoff'!$C$2:$AV$4, MATCH(Prototype_input!$C$38, 'Summary - Objective - Tradeoff'!$B$2:$B$4, 0), MATCH(B161, 'Summary - Objective - Tradeoff'!$C$1:$AV$1, 0)),""),"")</f>
        <v/>
      </c>
      <c r="AB161" s="21" t="str">
        <f t="shared" si="45"/>
        <v/>
      </c>
      <c r="AC161" s="21" t="str">
        <f t="shared" si="46"/>
        <v/>
      </c>
      <c r="AE161" s="21" t="str">
        <f t="array" ref="AE161">IF(Prototype_input!$C$6="Federal or Tribal Government",IF(O161&lt;&gt;"", INDEX('Summary- PoP - Tradeoff'!$C$2:$AV$5, MATCH(Prototype_input!$C$46, 'Summary- PoP - Tradeoff'!$B$2:$B$5, 0), MATCH(B161, 'Summary- PoP - Tradeoff'!$C$1:$AV$1, 0)),""),"")</f>
        <v/>
      </c>
      <c r="AF161" s="21" t="str">
        <f t="shared" si="47"/>
        <v/>
      </c>
      <c r="AG161" s="21" t="str">
        <f t="shared" si="48"/>
        <v/>
      </c>
      <c r="AI161" s="21" t="str">
        <f t="array" ref="AI161">IF(Prototype_input!$C$6="Federal or Tribal Government",IF(O161&lt;&gt;"", INDEX('Summary - EDV - Tradeoff'!$C$2:$AV$4, MATCH(Prototype_input!$C$54, 'Summary - EDV - Tradeoff'!$B$2:$B$4, 0), MATCH(B161, 'Summary - EDV - Tradeoff'!$C$1:$AV$1, 0)),""),"")</f>
        <v/>
      </c>
      <c r="AJ161" s="21" t="str">
        <f t="shared" si="49"/>
        <v/>
      </c>
      <c r="AK161" s="21" t="str">
        <f t="shared" si="50"/>
        <v/>
      </c>
      <c r="AL161" s="21" t="str">
        <f t="shared" ca="1" si="51"/>
        <v/>
      </c>
    </row>
    <row r="162" spans="2:38" ht="12.75" x14ac:dyDescent="0.2">
      <c r="B162" s="21" t="str">
        <f ca="1">IFERROR(__xludf.DUMMYFUNCTION("IFNA(
  IF(
    Prototype_input!C166 = ""Federal or Tribal Government"",
    IF(
      AND(
        Prototype_input!E180 &lt;&gt; """",
        Prototype_input!D180 &lt;&gt; """",
        Prototype_input!D180 &lt;&gt; ""Please input"",
        Prototype_input!E180 &lt;&gt; ""Ple"&amp;"ase input""
      ),
      TRANSPOSE(
        FILTER(
          'ITC Offerings Mapping'!$D$1:$BY$1,
          (INDEX('ITC Offerings Mapping'!$D$2:$BY$1000, MATCH(Prototype_input!E179, 'ITC Offerings Mapping'!$C$2:$C$1000, 0), 0) = IF(A162 &gt;= 8, ""X"", ""X"&amp;""")) +
          (IF(A162 &lt; 8, INDEX('ITC Offerings Mapping'!$D$2:$BY$1000, MATCH(Prototype_input!E179,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2" s="21" t="str">
        <f ca="1">IFERROR(__xludf.DUMMYFUNCTION("IFNA(
  IF(
    Prototype_input!C166 = ""State or Local Government"",
    IF(
      AND(
        Prototype_input!E180 &lt;&gt; """",
        Prototype_input!D180 &lt;&gt; """",
        Prototype_input!D180 &lt;&gt; ""Please input"",
        Prototype_input!E180 &lt;&gt; ""Please"&amp;" input""
      ),
      TRANSPOSE(
        FILTER(
          'ITC Offerings Mapping'!$D$1:$BY$1,
          (
            IF(
              A162 &gt;= 8,
              INDEX('ITC Offerings Mapping'!$D$2:$BY$1000, MATCH(Prototype_input!E179, 'ITC Offerings Map"&amp;"ping'!$C$2:$C$1000, 0), 0) = ""X"",
              (INDEX('ITC Offerings Mapping'!$D$2:$BY$1000, MATCH(Prototype_input!E179, 'ITC Offerings Mapping'!$C$2:$C$1000, 0), 0) = ""X"") +
              (INDEX('ITC Offerings Mapping'!$D$2:$BY$1000, MATCH(Prototype"&amp;"_input!E179,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2" s="21" t="str">
        <f>IF(
  Prototype_input!$C$6 = "State or Local Government",
  IF(
    C162 &lt;&gt; "",
    IFERROR(
      INDEX(
        'Summary - Acquisition Need'!$C$2:$AD$4,
        MATCH(Prototype_input!$C$30, 'Summary - Acquisition Need'!$B$2:$B$4, 0),
        MATCH(C162, 'Summary - Acquisition Need'!$C$1:$AD$1, 0)
      ),
      ""
    ),
    ""
  ),
  IF(
    Prototype_input!$C$6 = "Federal or Tribal Government",
    IF(
      B162 &lt;&gt; "",
      IFERROR(
        INDEX(
          'Summary - Place of Performance'!$C$2:$AW$14,
          MATCH(Prototype_input!$C$30, 'Summary - Place of Performance'!$B$2:$B$14, 0),
          MATCH(B162, 'Summary - Place of Performance'!$C$1:$AW$1, 0)
        ),
        ""
      ),
      ""
    ),
    ""
  )
)</f>
        <v/>
      </c>
      <c r="E162" s="21" t="str">
        <f>IF(
  Prototype_input!$C$6 = "State or Local Government",
  IF(
    C162 &lt;&gt; "",
    IFERROR(
      INDEX(
        'Summary - Contract Type'!$C$2:$BX$6,
        MATCH(Prototype_input!$C$34, 'Summary - Contract Type'!$B$2:$B$6, 0),
        MATCH(C162, 'Summary - Contract Type'!$C$1:$BX$1, 0)
      ),
      ""
    ),
    ""
  ),
  IF(
    Prototype_input!$C$6 = "Federal or Tribal Government",
    IF(
      B162 &lt;&gt; "",
      IFERROR(
        INDEX(
          'Summary - Level of Assistance'!$C$2:$AW$7,
          MATCH(Prototype_input!$C$34, 'Summary - Level of Assistance'!$B$2:$B$7, 0),
          MATCH(B162, 'Summary - Level of Assistance'!$C$1:$AW$1, 0)
        ),
        ""
      ),
      ""
    ),
    ""
  )
)</f>
        <v/>
      </c>
      <c r="F162" s="21" t="str">
        <f>IF(
  Prototype_input!$C$6 = "State or Local Government",
  IF(
    C162 &lt;&gt; "",
    IFERROR(
      INDEX(
        'Summary - Socioeconomic'!$C$2:$BX$11,
        MATCH(Prototype_input!$C$38, 'Summary - Socioeconomic'!$B$2:$B$11, 0),
        MATCH(C162, 'Summary - Socioeconomic'!$C$1:$BX$1, 0)
      ),
      ""
    ),
    ""
  ),
  IF(
    Prototype_input!$C$6 = "Federal or Tribal Government",
    IF(
      B162 &lt;&gt; "",
      IFERROR(
        INDEX(
          'Summary - Objective'!$C$2:$AX$4,
          MATCH(Prototype_input!$C$38, 'Summary - Objective'!$B$2:$B$4, 0),
          MATCH(B162, 'Summary - Objective'!$C$1:$AX$1, 0)
        ),
        ""
      ),
      ""
    ),
    ""
  )
)</f>
        <v/>
      </c>
      <c r="G162" s="21" t="str">
        <f>IF(
  Prototype_input!$C$6 = "Federal or Tribal Government",
  IF(
    B162 &lt;&gt; "",
    IFERROR(
      INDEX(
        'Summary - Contract Type'!$C$2:$BX$6,
        MATCH(Prototype_input!$C$42, 'Summary - Contract Type'!$B$2:$B$6, 0),
        MATCH(B162, 'Summary - Contract Type'!$C$1:$BX$1, 0)
      ),
      ""
    ),
    ""
  ),
  ""
)</f>
        <v/>
      </c>
      <c r="H162" s="21" t="str">
        <f>IF(
  Prototype_input!$C$6 = "Federal or Tribal Government",
  IF(
    B162 &lt;&gt; "",
    IFERROR(
      INDEX(
        'Summary - Period of Performance'!$C$2:$AW$5,
        MATCH(Prototype_input!$C$46, 'Summary - Period of Performance'!$B$2:$B$5, 0),
        MATCH(B162, 'Summary - Period of Performance'!$C$1:$AW$1, 0)
      ),
      ""
    ),
    ""
  ),
  ""
)</f>
        <v/>
      </c>
      <c r="I162" s="21" t="str">
        <f>IF(
  Prototype_input!$C$6 = "Federal or Tribal Government",
  IF(
    B162 &lt;&gt; "",
    IFERROR(
      INDEX(
        'Summary - Socioeconomic'!$C$2:$BX$11,
        MATCH(Prototype_input!$C$50, 'Summary - Socioeconomic'!$B$2:$B$11, 0),
        MATCH(B162, 'Summary - Socioeconomic'!$C$1:$BX$1, 0)
      ),
      ""
    ),
    ""
  ),
  ""
)</f>
        <v/>
      </c>
      <c r="J162" s="21" t="str">
        <f>IF(
  Prototype_input!$C$6 = "Federal or Tribal Government",
  IF(
    B162 &lt;&gt; "",
    IFERROR(
      INDEX(
        'Summary - Estimated Dollar Valu'!$C$2:$AW$4,
        MATCH(Prototype_input!$C$54, 'Summary - Estimated Dollar Valu'!$B$2:$B$4, 0),
        MATCH(B162, 'Summary - Estimated Dollar Valu'!$C$1:$AW$1, 0)
      ),
      ""
    ),
    ""
  ),
  ""
)</f>
        <v/>
      </c>
      <c r="K162" s="21" t="str">
        <f>IF(AND(Prototype_input!$C$56&lt;&gt;"",J162&lt;&gt;""),Prototype_input!$C$58,"")</f>
        <v/>
      </c>
      <c r="L162" s="21" t="str">
        <f>IF(AND(Prototype_input!$C$60&lt;&gt;"",J162&lt;&gt;""),Prototype_input!$C$62,"")</f>
        <v/>
      </c>
      <c r="M162" s="21" t="str">
        <f>IF(AND(Prototype_input!$C$64&lt;&gt;"",J162&lt;&gt;""),Prototype_input!$C$66,"")</f>
        <v/>
      </c>
      <c r="N162" s="21" t="str">
        <f>IF(AND(Prototype_input!$C$68&lt;&gt;"",J162&lt;&gt;""),Prototype_input!$C$70,"")</f>
        <v/>
      </c>
      <c r="O162" s="21" t="str">
        <f>IF(N162&lt;&gt;"",_xlfn.XLOOKUP(Prototype_input!$E$22,'ITC Offerings Mapping'!$C$1:$C$1000,'ITC Offerings Mapping'!$B$1:$B$1000),"")</f>
        <v/>
      </c>
      <c r="Q162" s="21" t="str">
        <f t="array" ref="Q162">IF(Prototype_input!$C$6="Federal or Tribal Government",IF(O162&lt;&gt;"", INDEX('Scope Scoring'!$C$2:$BX$50, MATCH(O162, 'Scope Scoring'!$B$2:$B$50, 0), MATCH(B162, 'Scope Scoring'!$C$1:$BX$1, 0)),""),"")</f>
        <v/>
      </c>
      <c r="R162" s="21" t="str">
        <f t="shared" si="39"/>
        <v/>
      </c>
      <c r="S162" s="21" t="str">
        <f t="shared" si="40"/>
        <v/>
      </c>
      <c r="T162" s="21" t="str">
        <f t="shared" si="41"/>
        <v/>
      </c>
      <c r="U162" s="21" t="str">
        <f t="shared" ca="1" si="42"/>
        <v/>
      </c>
      <c r="W162" s="21" t="str">
        <f t="array" ref="W162">IF(Prototype_input!$C$6="Federal or Tribal Government",IF(O162&lt;&gt;"", INDEX('Summary - Level of Assistance -'!$C$2:$AV$7, MATCH(Prototype_input!$C$34, 'Summary - Level of Assistance -'!$B$2:$B$7, 0), MATCH(B162, 'Summary - Level of Assistance -'!$C$1:$AV$1, 0)),""),"")</f>
        <v/>
      </c>
      <c r="X162" s="21" t="str">
        <f t="shared" si="43"/>
        <v/>
      </c>
      <c r="Y162" s="21" t="str">
        <f t="shared" si="44"/>
        <v/>
      </c>
      <c r="AA162" s="21" t="str">
        <f t="array" ref="AA162">IF(Prototype_input!$C$6="Federal or Tribal Government",IF(O162&lt;&gt;"", INDEX('Summary - Objective - Tradeoff'!$C$2:$AV$4, MATCH(Prototype_input!$C$38, 'Summary - Objective - Tradeoff'!$B$2:$B$4, 0), MATCH(B162, 'Summary - Objective - Tradeoff'!$C$1:$AV$1, 0)),""),"")</f>
        <v/>
      </c>
      <c r="AB162" s="21" t="str">
        <f t="shared" si="45"/>
        <v/>
      </c>
      <c r="AC162" s="21" t="str">
        <f t="shared" si="46"/>
        <v/>
      </c>
      <c r="AE162" s="21" t="str">
        <f t="array" ref="AE162">IF(Prototype_input!$C$6="Federal or Tribal Government",IF(O162&lt;&gt;"", INDEX('Summary- PoP - Tradeoff'!$C$2:$AV$5, MATCH(Prototype_input!$C$46, 'Summary- PoP - Tradeoff'!$B$2:$B$5, 0), MATCH(B162, 'Summary- PoP - Tradeoff'!$C$1:$AV$1, 0)),""),"")</f>
        <v/>
      </c>
      <c r="AF162" s="21" t="str">
        <f t="shared" si="47"/>
        <v/>
      </c>
      <c r="AG162" s="21" t="str">
        <f t="shared" si="48"/>
        <v/>
      </c>
      <c r="AI162" s="21" t="str">
        <f t="array" ref="AI162">IF(Prototype_input!$C$6="Federal or Tribal Government",IF(O162&lt;&gt;"", INDEX('Summary - EDV - Tradeoff'!$C$2:$AV$4, MATCH(Prototype_input!$C$54, 'Summary - EDV - Tradeoff'!$B$2:$B$4, 0), MATCH(B162, 'Summary - EDV - Tradeoff'!$C$1:$AV$1, 0)),""),"")</f>
        <v/>
      </c>
      <c r="AJ162" s="21" t="str">
        <f t="shared" si="49"/>
        <v/>
      </c>
      <c r="AK162" s="21" t="str">
        <f t="shared" si="50"/>
        <v/>
      </c>
      <c r="AL162" s="21" t="str">
        <f t="shared" ca="1" si="51"/>
        <v/>
      </c>
    </row>
    <row r="163" spans="2:38" ht="12.75" x14ac:dyDescent="0.2">
      <c r="B163" s="21" t="str">
        <f ca="1">IFERROR(__xludf.DUMMYFUNCTION("IFNA(
  IF(
    Prototype_input!C167 = ""Federal or Tribal Government"",
    IF(
      AND(
        Prototype_input!E181 &lt;&gt; """",
        Prototype_input!D181 &lt;&gt; """",
        Prototype_input!D181 &lt;&gt; ""Please input"",
        Prototype_input!E181 &lt;&gt; ""Ple"&amp;"ase input""
      ),
      TRANSPOSE(
        FILTER(
          'ITC Offerings Mapping'!$D$1:$BY$1,
          (INDEX('ITC Offerings Mapping'!$D$2:$BY$1000, MATCH(Prototype_input!E180, 'ITC Offerings Mapping'!$C$2:$C$1000, 0), 0) = IF(A163 &gt;= 8, ""X"", ""X"&amp;""")) +
          (IF(A163 &lt; 8, INDEX('ITC Offerings Mapping'!$D$2:$BY$1000, MATCH(Prototype_input!E180,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3" s="21" t="str">
        <f ca="1">IFERROR(__xludf.DUMMYFUNCTION("IFNA(
  IF(
    Prototype_input!C167 = ""State or Local Government"",
    IF(
      AND(
        Prototype_input!E181 &lt;&gt; """",
        Prototype_input!D181 &lt;&gt; """",
        Prototype_input!D181 &lt;&gt; ""Please input"",
        Prototype_input!E181 &lt;&gt; ""Please"&amp;" input""
      ),
      TRANSPOSE(
        FILTER(
          'ITC Offerings Mapping'!$D$1:$BY$1,
          (
            IF(
              A163 &gt;= 8,
              INDEX('ITC Offerings Mapping'!$D$2:$BY$1000, MATCH(Prototype_input!E180, 'ITC Offerings Map"&amp;"ping'!$C$2:$C$1000, 0), 0) = ""X"",
              (INDEX('ITC Offerings Mapping'!$D$2:$BY$1000, MATCH(Prototype_input!E180, 'ITC Offerings Mapping'!$C$2:$C$1000, 0), 0) = ""X"") +
              (INDEX('ITC Offerings Mapping'!$D$2:$BY$1000, MATCH(Prototype"&amp;"_input!E180,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3" s="21" t="str">
        <f>IF(
  Prototype_input!$C$6 = "State or Local Government",
  IF(
    C163 &lt;&gt; "",
    IFERROR(
      INDEX(
        'Summary - Acquisition Need'!$C$2:$AD$4,
        MATCH(Prototype_input!$C$30, 'Summary - Acquisition Need'!$B$2:$B$4, 0),
        MATCH(C163, 'Summary - Acquisition Need'!$C$1:$AD$1, 0)
      ),
      ""
    ),
    ""
  ),
  IF(
    Prototype_input!$C$6 = "Federal or Tribal Government",
    IF(
      B163 &lt;&gt; "",
      IFERROR(
        INDEX(
          'Summary - Place of Performance'!$C$2:$AW$14,
          MATCH(Prototype_input!$C$30, 'Summary - Place of Performance'!$B$2:$B$14, 0),
          MATCH(B163, 'Summary - Place of Performance'!$C$1:$AW$1, 0)
        ),
        ""
      ),
      ""
    ),
    ""
  )
)</f>
        <v/>
      </c>
      <c r="E163" s="21" t="str">
        <f>IF(
  Prototype_input!$C$6 = "State or Local Government",
  IF(
    C163 &lt;&gt; "",
    IFERROR(
      INDEX(
        'Summary - Contract Type'!$C$2:$BX$6,
        MATCH(Prototype_input!$C$34, 'Summary - Contract Type'!$B$2:$B$6, 0),
        MATCH(C163, 'Summary - Contract Type'!$C$1:$BX$1, 0)
      ),
      ""
    ),
    ""
  ),
  IF(
    Prototype_input!$C$6 = "Federal or Tribal Government",
    IF(
      B163 &lt;&gt; "",
      IFERROR(
        INDEX(
          'Summary - Level of Assistance'!$C$2:$AW$7,
          MATCH(Prototype_input!$C$34, 'Summary - Level of Assistance'!$B$2:$B$7, 0),
          MATCH(B163, 'Summary - Level of Assistance'!$C$1:$AW$1, 0)
        ),
        ""
      ),
      ""
    ),
    ""
  )
)</f>
        <v/>
      </c>
      <c r="F163" s="21" t="str">
        <f>IF(
  Prototype_input!$C$6 = "State or Local Government",
  IF(
    C163 &lt;&gt; "",
    IFERROR(
      INDEX(
        'Summary - Socioeconomic'!$C$2:$BX$11,
        MATCH(Prototype_input!$C$38, 'Summary - Socioeconomic'!$B$2:$B$11, 0),
        MATCH(C163, 'Summary - Socioeconomic'!$C$1:$BX$1, 0)
      ),
      ""
    ),
    ""
  ),
  IF(
    Prototype_input!$C$6 = "Federal or Tribal Government",
    IF(
      B163 &lt;&gt; "",
      IFERROR(
        INDEX(
          'Summary - Objective'!$C$2:$AX$4,
          MATCH(Prototype_input!$C$38, 'Summary - Objective'!$B$2:$B$4, 0),
          MATCH(B163, 'Summary - Objective'!$C$1:$AX$1, 0)
        ),
        ""
      ),
      ""
    ),
    ""
  )
)</f>
        <v/>
      </c>
      <c r="G163" s="21" t="str">
        <f>IF(
  Prototype_input!$C$6 = "Federal or Tribal Government",
  IF(
    B163 &lt;&gt; "",
    IFERROR(
      INDEX(
        'Summary - Contract Type'!$C$2:$BX$6,
        MATCH(Prototype_input!$C$42, 'Summary - Contract Type'!$B$2:$B$6, 0),
        MATCH(B163, 'Summary - Contract Type'!$C$1:$BX$1, 0)
      ),
      ""
    ),
    ""
  ),
  ""
)</f>
        <v/>
      </c>
      <c r="H163" s="21" t="str">
        <f>IF(
  Prototype_input!$C$6 = "Federal or Tribal Government",
  IF(
    B163 &lt;&gt; "",
    IFERROR(
      INDEX(
        'Summary - Period of Performance'!$C$2:$AW$5,
        MATCH(Prototype_input!$C$46, 'Summary - Period of Performance'!$B$2:$B$5, 0),
        MATCH(B163, 'Summary - Period of Performance'!$C$1:$AW$1, 0)
      ),
      ""
    ),
    ""
  ),
  ""
)</f>
        <v/>
      </c>
      <c r="I163" s="21" t="str">
        <f>IF(
  Prototype_input!$C$6 = "Federal or Tribal Government",
  IF(
    B163 &lt;&gt; "",
    IFERROR(
      INDEX(
        'Summary - Socioeconomic'!$C$2:$BX$11,
        MATCH(Prototype_input!$C$50, 'Summary - Socioeconomic'!$B$2:$B$11, 0),
        MATCH(B163, 'Summary - Socioeconomic'!$C$1:$BX$1, 0)
      ),
      ""
    ),
    ""
  ),
  ""
)</f>
        <v/>
      </c>
      <c r="J163" s="21" t="str">
        <f>IF(
  Prototype_input!$C$6 = "Federal or Tribal Government",
  IF(
    B163 &lt;&gt; "",
    IFERROR(
      INDEX(
        'Summary - Estimated Dollar Valu'!$C$2:$AW$4,
        MATCH(Prototype_input!$C$54, 'Summary - Estimated Dollar Valu'!$B$2:$B$4, 0),
        MATCH(B163, 'Summary - Estimated Dollar Valu'!$C$1:$AW$1, 0)
      ),
      ""
    ),
    ""
  ),
  ""
)</f>
        <v/>
      </c>
      <c r="K163" s="21" t="str">
        <f>IF(AND(Prototype_input!$C$56&lt;&gt;"",J163&lt;&gt;""),Prototype_input!$C$58,"")</f>
        <v/>
      </c>
      <c r="L163" s="21" t="str">
        <f>IF(AND(Prototype_input!$C$60&lt;&gt;"",J163&lt;&gt;""),Prototype_input!$C$62,"")</f>
        <v/>
      </c>
      <c r="M163" s="21" t="str">
        <f>IF(AND(Prototype_input!$C$64&lt;&gt;"",J163&lt;&gt;""),Prototype_input!$C$66,"")</f>
        <v/>
      </c>
      <c r="N163" s="21" t="str">
        <f>IF(AND(Prototype_input!$C$68&lt;&gt;"",J163&lt;&gt;""),Prototype_input!$C$70,"")</f>
        <v/>
      </c>
      <c r="O163" s="21" t="str">
        <f>IF(N163&lt;&gt;"",_xlfn.XLOOKUP(Prototype_input!$E$22,'ITC Offerings Mapping'!$C$1:$C$1000,'ITC Offerings Mapping'!$B$1:$B$1000),"")</f>
        <v/>
      </c>
      <c r="Q163" s="21" t="str">
        <f t="array" ref="Q163">IF(Prototype_input!$C$6="Federal or Tribal Government",IF(O163&lt;&gt;"", INDEX('Scope Scoring'!$C$2:$BX$50, MATCH(O163, 'Scope Scoring'!$B$2:$B$50, 0), MATCH(B163, 'Scope Scoring'!$C$1:$BX$1, 0)),""),"")</f>
        <v/>
      </c>
      <c r="R163" s="21" t="str">
        <f t="shared" si="39"/>
        <v/>
      </c>
      <c r="S163" s="21" t="str">
        <f t="shared" si="40"/>
        <v/>
      </c>
      <c r="T163" s="21" t="str">
        <f t="shared" si="41"/>
        <v/>
      </c>
      <c r="U163" s="21" t="str">
        <f t="shared" ca="1" si="42"/>
        <v/>
      </c>
      <c r="W163" s="21" t="str">
        <f t="array" ref="W163">IF(Prototype_input!$C$6="Federal or Tribal Government",IF(O163&lt;&gt;"", INDEX('Summary - Level of Assistance -'!$C$2:$AV$7, MATCH(Prototype_input!$C$34, 'Summary - Level of Assistance -'!$B$2:$B$7, 0), MATCH(B163, 'Summary - Level of Assistance -'!$C$1:$AV$1, 0)),""),"")</f>
        <v/>
      </c>
      <c r="X163" s="21" t="str">
        <f t="shared" si="43"/>
        <v/>
      </c>
      <c r="Y163" s="21" t="str">
        <f t="shared" si="44"/>
        <v/>
      </c>
      <c r="AA163" s="21" t="str">
        <f t="array" ref="AA163">IF(Prototype_input!$C$6="Federal or Tribal Government",IF(O163&lt;&gt;"", INDEX('Summary - Objective - Tradeoff'!$C$2:$AV$4, MATCH(Prototype_input!$C$38, 'Summary - Objective - Tradeoff'!$B$2:$B$4, 0), MATCH(B163, 'Summary - Objective - Tradeoff'!$C$1:$AV$1, 0)),""),"")</f>
        <v/>
      </c>
      <c r="AB163" s="21" t="str">
        <f t="shared" si="45"/>
        <v/>
      </c>
      <c r="AC163" s="21" t="str">
        <f t="shared" si="46"/>
        <v/>
      </c>
      <c r="AE163" s="21" t="str">
        <f t="array" ref="AE163">IF(Prototype_input!$C$6="Federal or Tribal Government",IF(O163&lt;&gt;"", INDEX('Summary- PoP - Tradeoff'!$C$2:$AV$5, MATCH(Prototype_input!$C$46, 'Summary- PoP - Tradeoff'!$B$2:$B$5, 0), MATCH(B163, 'Summary- PoP - Tradeoff'!$C$1:$AV$1, 0)),""),"")</f>
        <v/>
      </c>
      <c r="AF163" s="21" t="str">
        <f t="shared" si="47"/>
        <v/>
      </c>
      <c r="AG163" s="21" t="str">
        <f t="shared" si="48"/>
        <v/>
      </c>
      <c r="AI163" s="21" t="str">
        <f t="array" ref="AI163">IF(Prototype_input!$C$6="Federal or Tribal Government",IF(O163&lt;&gt;"", INDEX('Summary - EDV - Tradeoff'!$C$2:$AV$4, MATCH(Prototype_input!$C$54, 'Summary - EDV - Tradeoff'!$B$2:$B$4, 0), MATCH(B163, 'Summary - EDV - Tradeoff'!$C$1:$AV$1, 0)),""),"")</f>
        <v/>
      </c>
      <c r="AJ163" s="21" t="str">
        <f t="shared" si="49"/>
        <v/>
      </c>
      <c r="AK163" s="21" t="str">
        <f t="shared" si="50"/>
        <v/>
      </c>
      <c r="AL163" s="21" t="str">
        <f t="shared" ca="1" si="51"/>
        <v/>
      </c>
    </row>
    <row r="164" spans="2:38" ht="12.75" x14ac:dyDescent="0.2">
      <c r="B164" s="21" t="str">
        <f ca="1">IFERROR(__xludf.DUMMYFUNCTION("IFNA(
  IF(
    Prototype_input!C168 = ""Federal or Tribal Government"",
    IF(
      AND(
        Prototype_input!E182 &lt;&gt; """",
        Prototype_input!D182 &lt;&gt; """",
        Prototype_input!D182 &lt;&gt; ""Please input"",
        Prototype_input!E182 &lt;&gt; ""Ple"&amp;"ase input""
      ),
      TRANSPOSE(
        FILTER(
          'ITC Offerings Mapping'!$D$1:$BY$1,
          (INDEX('ITC Offerings Mapping'!$D$2:$BY$1000, MATCH(Prototype_input!E181, 'ITC Offerings Mapping'!$C$2:$C$1000, 0), 0) = IF(A164 &gt;= 8, ""X"", ""X"&amp;""")) +
          (IF(A164 &lt; 8, INDEX('ITC Offerings Mapping'!$D$2:$BY$1000, MATCH(Prototype_input!E181,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4" s="21" t="str">
        <f ca="1">IFERROR(__xludf.DUMMYFUNCTION("IFNA(
  IF(
    Prototype_input!C168 = ""State or Local Government"",
    IF(
      AND(
        Prototype_input!E182 &lt;&gt; """",
        Prototype_input!D182 &lt;&gt; """",
        Prototype_input!D182 &lt;&gt; ""Please input"",
        Prototype_input!E182 &lt;&gt; ""Please"&amp;" input""
      ),
      TRANSPOSE(
        FILTER(
          'ITC Offerings Mapping'!$D$1:$BY$1,
          (
            IF(
              A164 &gt;= 8,
              INDEX('ITC Offerings Mapping'!$D$2:$BY$1000, MATCH(Prototype_input!E181, 'ITC Offerings Map"&amp;"ping'!$C$2:$C$1000, 0), 0) = ""X"",
              (INDEX('ITC Offerings Mapping'!$D$2:$BY$1000, MATCH(Prototype_input!E181, 'ITC Offerings Mapping'!$C$2:$C$1000, 0), 0) = ""X"") +
              (INDEX('ITC Offerings Mapping'!$D$2:$BY$1000, MATCH(Prototype"&amp;"_input!E181,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4" s="21" t="str">
        <f>IF(
  Prototype_input!$C$6 = "State or Local Government",
  IF(
    C164 &lt;&gt; "",
    IFERROR(
      INDEX(
        'Summary - Acquisition Need'!$C$2:$AD$4,
        MATCH(Prototype_input!$C$30, 'Summary - Acquisition Need'!$B$2:$B$4, 0),
        MATCH(C164, 'Summary - Acquisition Need'!$C$1:$AD$1, 0)
      ),
      ""
    ),
    ""
  ),
  IF(
    Prototype_input!$C$6 = "Federal or Tribal Government",
    IF(
      B164 &lt;&gt; "",
      IFERROR(
        INDEX(
          'Summary - Place of Performance'!$C$2:$AW$14,
          MATCH(Prototype_input!$C$30, 'Summary - Place of Performance'!$B$2:$B$14, 0),
          MATCH(B164, 'Summary - Place of Performance'!$C$1:$AW$1, 0)
        ),
        ""
      ),
      ""
    ),
    ""
  )
)</f>
        <v/>
      </c>
      <c r="E164" s="21" t="str">
        <f>IF(
  Prototype_input!$C$6 = "State or Local Government",
  IF(
    C164 &lt;&gt; "",
    IFERROR(
      INDEX(
        'Summary - Contract Type'!$C$2:$BX$6,
        MATCH(Prototype_input!$C$34, 'Summary - Contract Type'!$B$2:$B$6, 0),
        MATCH(C164, 'Summary - Contract Type'!$C$1:$BX$1, 0)
      ),
      ""
    ),
    ""
  ),
  IF(
    Prototype_input!$C$6 = "Federal or Tribal Government",
    IF(
      B164 &lt;&gt; "",
      IFERROR(
        INDEX(
          'Summary - Level of Assistance'!$C$2:$AW$7,
          MATCH(Prototype_input!$C$34, 'Summary - Level of Assistance'!$B$2:$B$7, 0),
          MATCH(B164, 'Summary - Level of Assistance'!$C$1:$AW$1, 0)
        ),
        ""
      ),
      ""
    ),
    ""
  )
)</f>
        <v/>
      </c>
      <c r="F164" s="21" t="str">
        <f>IF(
  Prototype_input!$C$6 = "State or Local Government",
  IF(
    C164 &lt;&gt; "",
    IFERROR(
      INDEX(
        'Summary - Socioeconomic'!$C$2:$BX$11,
        MATCH(Prototype_input!$C$38, 'Summary - Socioeconomic'!$B$2:$B$11, 0),
        MATCH(C164, 'Summary - Socioeconomic'!$C$1:$BX$1, 0)
      ),
      ""
    ),
    ""
  ),
  IF(
    Prototype_input!$C$6 = "Federal or Tribal Government",
    IF(
      B164 &lt;&gt; "",
      IFERROR(
        INDEX(
          'Summary - Objective'!$C$2:$AX$4,
          MATCH(Prototype_input!$C$38, 'Summary - Objective'!$B$2:$B$4, 0),
          MATCH(B164, 'Summary - Objective'!$C$1:$AX$1, 0)
        ),
        ""
      ),
      ""
    ),
    ""
  )
)</f>
        <v/>
      </c>
      <c r="G164" s="21" t="str">
        <f>IF(
  Prototype_input!$C$6 = "Federal or Tribal Government",
  IF(
    B164 &lt;&gt; "",
    IFERROR(
      INDEX(
        'Summary - Contract Type'!$C$2:$BX$6,
        MATCH(Prototype_input!$C$42, 'Summary - Contract Type'!$B$2:$B$6, 0),
        MATCH(B164, 'Summary - Contract Type'!$C$1:$BX$1, 0)
      ),
      ""
    ),
    ""
  ),
  ""
)</f>
        <v/>
      </c>
      <c r="H164" s="21" t="str">
        <f>IF(
  Prototype_input!$C$6 = "Federal or Tribal Government",
  IF(
    B164 &lt;&gt; "",
    IFERROR(
      INDEX(
        'Summary - Period of Performance'!$C$2:$AW$5,
        MATCH(Prototype_input!$C$46, 'Summary - Period of Performance'!$B$2:$B$5, 0),
        MATCH(B164, 'Summary - Period of Performance'!$C$1:$AW$1, 0)
      ),
      ""
    ),
    ""
  ),
  ""
)</f>
        <v/>
      </c>
      <c r="I164" s="21" t="str">
        <f>IF(
  Prototype_input!$C$6 = "Federal or Tribal Government",
  IF(
    B164 &lt;&gt; "",
    IFERROR(
      INDEX(
        'Summary - Socioeconomic'!$C$2:$BX$11,
        MATCH(Prototype_input!$C$50, 'Summary - Socioeconomic'!$B$2:$B$11, 0),
        MATCH(B164, 'Summary - Socioeconomic'!$C$1:$BX$1, 0)
      ),
      ""
    ),
    ""
  ),
  ""
)</f>
        <v/>
      </c>
      <c r="J164" s="21" t="str">
        <f>IF(
  Prototype_input!$C$6 = "Federal or Tribal Government",
  IF(
    B164 &lt;&gt; "",
    IFERROR(
      INDEX(
        'Summary - Estimated Dollar Valu'!$C$2:$AW$4,
        MATCH(Prototype_input!$C$54, 'Summary - Estimated Dollar Valu'!$B$2:$B$4, 0),
        MATCH(B164, 'Summary - Estimated Dollar Valu'!$C$1:$AW$1, 0)
      ),
      ""
    ),
    ""
  ),
  ""
)</f>
        <v/>
      </c>
      <c r="K164" s="21" t="str">
        <f>IF(AND(Prototype_input!$C$56&lt;&gt;"",J164&lt;&gt;""),Prototype_input!$C$58,"")</f>
        <v/>
      </c>
      <c r="L164" s="21" t="str">
        <f>IF(AND(Prototype_input!$C$60&lt;&gt;"",J164&lt;&gt;""),Prototype_input!$C$62,"")</f>
        <v/>
      </c>
      <c r="M164" s="21" t="str">
        <f>IF(AND(Prototype_input!$C$64&lt;&gt;"",J164&lt;&gt;""),Prototype_input!$C$66,"")</f>
        <v/>
      </c>
      <c r="N164" s="21" t="str">
        <f>IF(AND(Prototype_input!$C$68&lt;&gt;"",J164&lt;&gt;""),Prototype_input!$C$70,"")</f>
        <v/>
      </c>
      <c r="O164" s="21" t="str">
        <f>IF(N164&lt;&gt;"",_xlfn.XLOOKUP(Prototype_input!$E$22,'ITC Offerings Mapping'!$C$1:$C$1000,'ITC Offerings Mapping'!$B$1:$B$1000),"")</f>
        <v/>
      </c>
      <c r="Q164" s="21" t="str">
        <f t="array" ref="Q164">IF(Prototype_input!$C$6="Federal or Tribal Government",IF(O164&lt;&gt;"", INDEX('Scope Scoring'!$C$2:$BX$50, MATCH(O164, 'Scope Scoring'!$B$2:$B$50, 0), MATCH(B164, 'Scope Scoring'!$C$1:$BX$1, 0)),""),"")</f>
        <v/>
      </c>
      <c r="R164" s="21" t="str">
        <f t="shared" si="39"/>
        <v/>
      </c>
      <c r="S164" s="21" t="str">
        <f t="shared" si="40"/>
        <v/>
      </c>
      <c r="T164" s="21" t="str">
        <f t="shared" si="41"/>
        <v/>
      </c>
      <c r="U164" s="21" t="str">
        <f t="shared" ca="1" si="42"/>
        <v/>
      </c>
      <c r="W164" s="21" t="str">
        <f t="array" ref="W164">IF(Prototype_input!$C$6="Federal or Tribal Government",IF(O164&lt;&gt;"", INDEX('Summary - Level of Assistance -'!$C$2:$AV$7, MATCH(Prototype_input!$C$34, 'Summary - Level of Assistance -'!$B$2:$B$7, 0), MATCH(B164, 'Summary - Level of Assistance -'!$C$1:$AV$1, 0)),""),"")</f>
        <v/>
      </c>
      <c r="X164" s="21" t="str">
        <f t="shared" si="43"/>
        <v/>
      </c>
      <c r="Y164" s="21" t="str">
        <f t="shared" si="44"/>
        <v/>
      </c>
      <c r="AA164" s="21" t="str">
        <f t="array" ref="AA164">IF(Prototype_input!$C$6="Federal or Tribal Government",IF(O164&lt;&gt;"", INDEX('Summary - Objective - Tradeoff'!$C$2:$AV$4, MATCH(Prototype_input!$C$38, 'Summary - Objective - Tradeoff'!$B$2:$B$4, 0), MATCH(B164, 'Summary - Objective - Tradeoff'!$C$1:$AV$1, 0)),""),"")</f>
        <v/>
      </c>
      <c r="AB164" s="21" t="str">
        <f t="shared" si="45"/>
        <v/>
      </c>
      <c r="AC164" s="21" t="str">
        <f t="shared" si="46"/>
        <v/>
      </c>
      <c r="AE164" s="21" t="str">
        <f t="array" ref="AE164">IF(Prototype_input!$C$6="Federal or Tribal Government",IF(O164&lt;&gt;"", INDEX('Summary- PoP - Tradeoff'!$C$2:$AV$5, MATCH(Prototype_input!$C$46, 'Summary- PoP - Tradeoff'!$B$2:$B$5, 0), MATCH(B164, 'Summary- PoP - Tradeoff'!$C$1:$AV$1, 0)),""),"")</f>
        <v/>
      </c>
      <c r="AF164" s="21" t="str">
        <f t="shared" si="47"/>
        <v/>
      </c>
      <c r="AG164" s="21" t="str">
        <f t="shared" si="48"/>
        <v/>
      </c>
      <c r="AI164" s="21" t="str">
        <f t="array" ref="AI164">IF(Prototype_input!$C$6="Federal or Tribal Government",IF(O164&lt;&gt;"", INDEX('Summary - EDV - Tradeoff'!$C$2:$AV$4, MATCH(Prototype_input!$C$54, 'Summary - EDV - Tradeoff'!$B$2:$B$4, 0), MATCH(B164, 'Summary - EDV - Tradeoff'!$C$1:$AV$1, 0)),""),"")</f>
        <v/>
      </c>
      <c r="AJ164" s="21" t="str">
        <f t="shared" si="49"/>
        <v/>
      </c>
      <c r="AK164" s="21" t="str">
        <f t="shared" si="50"/>
        <v/>
      </c>
      <c r="AL164" s="21" t="str">
        <f t="shared" ca="1" si="51"/>
        <v/>
      </c>
    </row>
    <row r="165" spans="2:38" ht="12.75" x14ac:dyDescent="0.2">
      <c r="B165" s="21" t="str">
        <f ca="1">IFERROR(__xludf.DUMMYFUNCTION("IFNA(
  IF(
    Prototype_input!C169 = ""Federal or Tribal Government"",
    IF(
      AND(
        Prototype_input!E183 &lt;&gt; """",
        Prototype_input!D183 &lt;&gt; """",
        Prototype_input!D183 &lt;&gt; ""Please input"",
        Prototype_input!E183 &lt;&gt; ""Ple"&amp;"ase input""
      ),
      TRANSPOSE(
        FILTER(
          'ITC Offerings Mapping'!$D$1:$BY$1,
          (INDEX('ITC Offerings Mapping'!$D$2:$BY$1000, MATCH(Prototype_input!E182, 'ITC Offerings Mapping'!$C$2:$C$1000, 0), 0) = IF(A165 &gt;= 8, ""X"", ""X"&amp;""")) +
          (IF(A165 &lt; 8, INDEX('ITC Offerings Mapping'!$D$2:$BY$1000, MATCH(Prototype_input!E182,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5" s="21" t="str">
        <f ca="1">IFERROR(__xludf.DUMMYFUNCTION("IFNA(
  IF(
    Prototype_input!C169 = ""State or Local Government"",
    IF(
      AND(
        Prototype_input!E183 &lt;&gt; """",
        Prototype_input!D183 &lt;&gt; """",
        Prototype_input!D183 &lt;&gt; ""Please input"",
        Prototype_input!E183 &lt;&gt; ""Please"&amp;" input""
      ),
      TRANSPOSE(
        FILTER(
          'ITC Offerings Mapping'!$D$1:$BY$1,
          (
            IF(
              A165 &gt;= 8,
              INDEX('ITC Offerings Mapping'!$D$2:$BY$1000, MATCH(Prototype_input!E182, 'ITC Offerings Map"&amp;"ping'!$C$2:$C$1000, 0), 0) = ""X"",
              (INDEX('ITC Offerings Mapping'!$D$2:$BY$1000, MATCH(Prototype_input!E182, 'ITC Offerings Mapping'!$C$2:$C$1000, 0), 0) = ""X"") +
              (INDEX('ITC Offerings Mapping'!$D$2:$BY$1000, MATCH(Prototype"&amp;"_input!E182,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5" s="21" t="str">
        <f>IF(
  Prototype_input!$C$6 = "State or Local Government",
  IF(
    C165 &lt;&gt; "",
    IFERROR(
      INDEX(
        'Summary - Acquisition Need'!$C$2:$AD$4,
        MATCH(Prototype_input!$C$30, 'Summary - Acquisition Need'!$B$2:$B$4, 0),
        MATCH(C165, 'Summary - Acquisition Need'!$C$1:$AD$1, 0)
      ),
      ""
    ),
    ""
  ),
  IF(
    Prototype_input!$C$6 = "Federal or Tribal Government",
    IF(
      B165 &lt;&gt; "",
      IFERROR(
        INDEX(
          'Summary - Place of Performance'!$C$2:$AW$14,
          MATCH(Prototype_input!$C$30, 'Summary - Place of Performance'!$B$2:$B$14, 0),
          MATCH(B165, 'Summary - Place of Performance'!$C$1:$AW$1, 0)
        ),
        ""
      ),
      ""
    ),
    ""
  )
)</f>
        <v/>
      </c>
      <c r="E165" s="21" t="str">
        <f>IF(
  Prototype_input!$C$6 = "State or Local Government",
  IF(
    C165 &lt;&gt; "",
    IFERROR(
      INDEX(
        'Summary - Contract Type'!$C$2:$BX$6,
        MATCH(Prototype_input!$C$34, 'Summary - Contract Type'!$B$2:$B$6, 0),
        MATCH(C165, 'Summary - Contract Type'!$C$1:$BX$1, 0)
      ),
      ""
    ),
    ""
  ),
  IF(
    Prototype_input!$C$6 = "Federal or Tribal Government",
    IF(
      B165 &lt;&gt; "",
      IFERROR(
        INDEX(
          'Summary - Level of Assistance'!$C$2:$AW$7,
          MATCH(Prototype_input!$C$34, 'Summary - Level of Assistance'!$B$2:$B$7, 0),
          MATCH(B165, 'Summary - Level of Assistance'!$C$1:$AW$1, 0)
        ),
        ""
      ),
      ""
    ),
    ""
  )
)</f>
        <v/>
      </c>
      <c r="F165" s="21" t="str">
        <f>IF(
  Prototype_input!$C$6 = "State or Local Government",
  IF(
    C165 &lt;&gt; "",
    IFERROR(
      INDEX(
        'Summary - Socioeconomic'!$C$2:$BX$11,
        MATCH(Prototype_input!$C$38, 'Summary - Socioeconomic'!$B$2:$B$11, 0),
        MATCH(C165, 'Summary - Socioeconomic'!$C$1:$BX$1, 0)
      ),
      ""
    ),
    ""
  ),
  IF(
    Prototype_input!$C$6 = "Federal or Tribal Government",
    IF(
      B165 &lt;&gt; "",
      IFERROR(
        INDEX(
          'Summary - Objective'!$C$2:$AX$4,
          MATCH(Prototype_input!$C$38, 'Summary - Objective'!$B$2:$B$4, 0),
          MATCH(B165, 'Summary - Objective'!$C$1:$AX$1, 0)
        ),
        ""
      ),
      ""
    ),
    ""
  )
)</f>
        <v/>
      </c>
      <c r="G165" s="21" t="str">
        <f>IF(
  Prototype_input!$C$6 = "Federal or Tribal Government",
  IF(
    B165 &lt;&gt; "",
    IFERROR(
      INDEX(
        'Summary - Contract Type'!$C$2:$BX$6,
        MATCH(Prototype_input!$C$42, 'Summary - Contract Type'!$B$2:$B$6, 0),
        MATCH(B165, 'Summary - Contract Type'!$C$1:$BX$1, 0)
      ),
      ""
    ),
    ""
  ),
  ""
)</f>
        <v/>
      </c>
      <c r="H165" s="21" t="str">
        <f>IF(
  Prototype_input!$C$6 = "Federal or Tribal Government",
  IF(
    B165 &lt;&gt; "",
    IFERROR(
      INDEX(
        'Summary - Period of Performance'!$C$2:$AW$5,
        MATCH(Prototype_input!$C$46, 'Summary - Period of Performance'!$B$2:$B$5, 0),
        MATCH(B165, 'Summary - Period of Performance'!$C$1:$AW$1, 0)
      ),
      ""
    ),
    ""
  ),
  ""
)</f>
        <v/>
      </c>
      <c r="I165" s="21" t="str">
        <f>IF(
  Prototype_input!$C$6 = "Federal or Tribal Government",
  IF(
    B165 &lt;&gt; "",
    IFERROR(
      INDEX(
        'Summary - Socioeconomic'!$C$2:$BX$11,
        MATCH(Prototype_input!$C$50, 'Summary - Socioeconomic'!$B$2:$B$11, 0),
        MATCH(B165, 'Summary - Socioeconomic'!$C$1:$BX$1, 0)
      ),
      ""
    ),
    ""
  ),
  ""
)</f>
        <v/>
      </c>
      <c r="J165" s="21" t="str">
        <f>IF(
  Prototype_input!$C$6 = "Federal or Tribal Government",
  IF(
    B165 &lt;&gt; "",
    IFERROR(
      INDEX(
        'Summary - Estimated Dollar Valu'!$C$2:$AW$4,
        MATCH(Prototype_input!$C$54, 'Summary - Estimated Dollar Valu'!$B$2:$B$4, 0),
        MATCH(B165, 'Summary - Estimated Dollar Valu'!$C$1:$AW$1, 0)
      ),
      ""
    ),
    ""
  ),
  ""
)</f>
        <v/>
      </c>
      <c r="K165" s="21" t="str">
        <f>IF(AND(Prototype_input!$C$56&lt;&gt;"",J165&lt;&gt;""),Prototype_input!$C$58,"")</f>
        <v/>
      </c>
      <c r="L165" s="21" t="str">
        <f>IF(AND(Prototype_input!$C$60&lt;&gt;"",J165&lt;&gt;""),Prototype_input!$C$62,"")</f>
        <v/>
      </c>
      <c r="M165" s="21" t="str">
        <f>IF(AND(Prototype_input!$C$64&lt;&gt;"",J165&lt;&gt;""),Prototype_input!$C$66,"")</f>
        <v/>
      </c>
      <c r="N165" s="21" t="str">
        <f>IF(AND(Prototype_input!$C$68&lt;&gt;"",J165&lt;&gt;""),Prototype_input!$C$70,"")</f>
        <v/>
      </c>
      <c r="O165" s="21" t="str">
        <f>IF(N165&lt;&gt;"",_xlfn.XLOOKUP(Prototype_input!$E$22,'ITC Offerings Mapping'!$C$1:$C$1000,'ITC Offerings Mapping'!$B$1:$B$1000),"")</f>
        <v/>
      </c>
      <c r="Q165" s="21" t="str">
        <f t="array" ref="Q165">IF(Prototype_input!$C$6="Federal or Tribal Government",IF(O165&lt;&gt;"", INDEX('Scope Scoring'!$C$2:$BX$50, MATCH(O165, 'Scope Scoring'!$B$2:$B$50, 0), MATCH(B165, 'Scope Scoring'!$C$1:$BX$1, 0)),""),"")</f>
        <v/>
      </c>
      <c r="R165" s="21" t="str">
        <f t="shared" si="39"/>
        <v/>
      </c>
      <c r="S165" s="21" t="str">
        <f t="shared" si="40"/>
        <v/>
      </c>
      <c r="T165" s="21" t="str">
        <f t="shared" si="41"/>
        <v/>
      </c>
      <c r="U165" s="21" t="str">
        <f t="shared" ca="1" si="42"/>
        <v/>
      </c>
      <c r="W165" s="21" t="str">
        <f t="array" ref="W165">IF(Prototype_input!$C$6="Federal or Tribal Government",IF(O165&lt;&gt;"", INDEX('Summary - Level of Assistance -'!$C$2:$AV$7, MATCH(Prototype_input!$C$34, 'Summary - Level of Assistance -'!$B$2:$B$7, 0), MATCH(B165, 'Summary - Level of Assistance -'!$C$1:$AV$1, 0)),""),"")</f>
        <v/>
      </c>
      <c r="X165" s="21" t="str">
        <f t="shared" si="43"/>
        <v/>
      </c>
      <c r="Y165" s="21" t="str">
        <f t="shared" si="44"/>
        <v/>
      </c>
      <c r="AA165" s="21" t="str">
        <f t="array" ref="AA165">IF(Prototype_input!$C$6="Federal or Tribal Government",IF(O165&lt;&gt;"", INDEX('Summary - Objective - Tradeoff'!$C$2:$AV$4, MATCH(Prototype_input!$C$38, 'Summary - Objective - Tradeoff'!$B$2:$B$4, 0), MATCH(B165, 'Summary - Objective - Tradeoff'!$C$1:$AV$1, 0)),""),"")</f>
        <v/>
      </c>
      <c r="AB165" s="21" t="str">
        <f t="shared" si="45"/>
        <v/>
      </c>
      <c r="AC165" s="21" t="str">
        <f t="shared" si="46"/>
        <v/>
      </c>
      <c r="AE165" s="21" t="str">
        <f t="array" ref="AE165">IF(Prototype_input!$C$6="Federal or Tribal Government",IF(O165&lt;&gt;"", INDEX('Summary- PoP - Tradeoff'!$C$2:$AV$5, MATCH(Prototype_input!$C$46, 'Summary- PoP - Tradeoff'!$B$2:$B$5, 0), MATCH(B165, 'Summary- PoP - Tradeoff'!$C$1:$AV$1, 0)),""),"")</f>
        <v/>
      </c>
      <c r="AF165" s="21" t="str">
        <f t="shared" si="47"/>
        <v/>
      </c>
      <c r="AG165" s="21" t="str">
        <f t="shared" si="48"/>
        <v/>
      </c>
      <c r="AI165" s="21" t="str">
        <f t="array" ref="AI165">IF(Prototype_input!$C$6="Federal or Tribal Government",IF(O165&lt;&gt;"", INDEX('Summary - EDV - Tradeoff'!$C$2:$AV$4, MATCH(Prototype_input!$C$54, 'Summary - EDV - Tradeoff'!$B$2:$B$4, 0), MATCH(B165, 'Summary - EDV - Tradeoff'!$C$1:$AV$1, 0)),""),"")</f>
        <v/>
      </c>
      <c r="AJ165" s="21" t="str">
        <f t="shared" si="49"/>
        <v/>
      </c>
      <c r="AK165" s="21" t="str">
        <f t="shared" si="50"/>
        <v/>
      </c>
      <c r="AL165" s="21" t="str">
        <f t="shared" ca="1" si="51"/>
        <v/>
      </c>
    </row>
    <row r="166" spans="2:38" ht="12.75" x14ac:dyDescent="0.2">
      <c r="B166" s="21" t="str">
        <f ca="1">IFERROR(__xludf.DUMMYFUNCTION("IFNA(
  IF(
    Prototype_input!C170 = ""Federal or Tribal Government"",
    IF(
      AND(
        Prototype_input!E184 &lt;&gt; """",
        Prototype_input!D184 &lt;&gt; """",
        Prototype_input!D184 &lt;&gt; ""Please input"",
        Prototype_input!E184 &lt;&gt; ""Ple"&amp;"ase input""
      ),
      TRANSPOSE(
        FILTER(
          'ITC Offerings Mapping'!$D$1:$BY$1,
          (INDEX('ITC Offerings Mapping'!$D$2:$BY$1000, MATCH(Prototype_input!E183, 'ITC Offerings Mapping'!$C$2:$C$1000, 0), 0) = IF(A166 &gt;= 8, ""X"", ""X"&amp;""")) +
          (IF(A166 &lt; 8, INDEX('ITC Offerings Mapping'!$D$2:$BY$1000, MATCH(Prototype_input!E183,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6" s="21" t="str">
        <f ca="1">IFERROR(__xludf.DUMMYFUNCTION("IFNA(
  IF(
    Prototype_input!C170 = ""State or Local Government"",
    IF(
      AND(
        Prototype_input!E184 &lt;&gt; """",
        Prototype_input!D184 &lt;&gt; """",
        Prototype_input!D184 &lt;&gt; ""Please input"",
        Prototype_input!E184 &lt;&gt; ""Please"&amp;" input""
      ),
      TRANSPOSE(
        FILTER(
          'ITC Offerings Mapping'!$D$1:$BY$1,
          (
            IF(
              A166 &gt;= 8,
              INDEX('ITC Offerings Mapping'!$D$2:$BY$1000, MATCH(Prototype_input!E183, 'ITC Offerings Map"&amp;"ping'!$C$2:$C$1000, 0), 0) = ""X"",
              (INDEX('ITC Offerings Mapping'!$D$2:$BY$1000, MATCH(Prototype_input!E183, 'ITC Offerings Mapping'!$C$2:$C$1000, 0), 0) = ""X"") +
              (INDEX('ITC Offerings Mapping'!$D$2:$BY$1000, MATCH(Prototype"&amp;"_input!E183,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6" s="21" t="str">
        <f>IF(
  Prototype_input!$C$6 = "State or Local Government",
  IF(
    C166 &lt;&gt; "",
    IFERROR(
      INDEX(
        'Summary - Acquisition Need'!$C$2:$AD$4,
        MATCH(Prototype_input!$C$30, 'Summary - Acquisition Need'!$B$2:$B$4, 0),
        MATCH(C166, 'Summary - Acquisition Need'!$C$1:$AD$1, 0)
      ),
      ""
    ),
    ""
  ),
  IF(
    Prototype_input!$C$6 = "Federal or Tribal Government",
    IF(
      B166 &lt;&gt; "",
      IFERROR(
        INDEX(
          'Summary - Place of Performance'!$C$2:$AW$14,
          MATCH(Prototype_input!$C$30, 'Summary - Place of Performance'!$B$2:$B$14, 0),
          MATCH(B166, 'Summary - Place of Performance'!$C$1:$AW$1, 0)
        ),
        ""
      ),
      ""
    ),
    ""
  )
)</f>
        <v/>
      </c>
      <c r="E166" s="21" t="str">
        <f>IF(
  Prototype_input!$C$6 = "State or Local Government",
  IF(
    C166 &lt;&gt; "",
    IFERROR(
      INDEX(
        'Summary - Contract Type'!$C$2:$BX$6,
        MATCH(Prototype_input!$C$34, 'Summary - Contract Type'!$B$2:$B$6, 0),
        MATCH(C166, 'Summary - Contract Type'!$C$1:$BX$1, 0)
      ),
      ""
    ),
    ""
  ),
  IF(
    Prototype_input!$C$6 = "Federal or Tribal Government",
    IF(
      B166 &lt;&gt; "",
      IFERROR(
        INDEX(
          'Summary - Level of Assistance'!$C$2:$AW$7,
          MATCH(Prototype_input!$C$34, 'Summary - Level of Assistance'!$B$2:$B$7, 0),
          MATCH(B166, 'Summary - Level of Assistance'!$C$1:$AW$1, 0)
        ),
        ""
      ),
      ""
    ),
    ""
  )
)</f>
        <v/>
      </c>
      <c r="F166" s="21" t="str">
        <f>IF(
  Prototype_input!$C$6 = "State or Local Government",
  IF(
    C166 &lt;&gt; "",
    IFERROR(
      INDEX(
        'Summary - Socioeconomic'!$C$2:$BX$11,
        MATCH(Prototype_input!$C$38, 'Summary - Socioeconomic'!$B$2:$B$11, 0),
        MATCH(C166, 'Summary - Socioeconomic'!$C$1:$BX$1, 0)
      ),
      ""
    ),
    ""
  ),
  IF(
    Prototype_input!$C$6 = "Federal or Tribal Government",
    IF(
      B166 &lt;&gt; "",
      IFERROR(
        INDEX(
          'Summary - Objective'!$C$2:$AX$4,
          MATCH(Prototype_input!$C$38, 'Summary - Objective'!$B$2:$B$4, 0),
          MATCH(B166, 'Summary - Objective'!$C$1:$AX$1, 0)
        ),
        ""
      ),
      ""
    ),
    ""
  )
)</f>
        <v/>
      </c>
      <c r="G166" s="21" t="str">
        <f>IF(
  Prototype_input!$C$6 = "Federal or Tribal Government",
  IF(
    B166 &lt;&gt; "",
    IFERROR(
      INDEX(
        'Summary - Contract Type'!$C$2:$BX$6,
        MATCH(Prototype_input!$C$42, 'Summary - Contract Type'!$B$2:$B$6, 0),
        MATCH(B166, 'Summary - Contract Type'!$C$1:$BX$1, 0)
      ),
      ""
    ),
    ""
  ),
  ""
)</f>
        <v/>
      </c>
      <c r="H166" s="21" t="str">
        <f>IF(
  Prototype_input!$C$6 = "Federal or Tribal Government",
  IF(
    B166 &lt;&gt; "",
    IFERROR(
      INDEX(
        'Summary - Period of Performance'!$C$2:$AW$5,
        MATCH(Prototype_input!$C$46, 'Summary - Period of Performance'!$B$2:$B$5, 0),
        MATCH(B166, 'Summary - Period of Performance'!$C$1:$AW$1, 0)
      ),
      ""
    ),
    ""
  ),
  ""
)</f>
        <v/>
      </c>
      <c r="I166" s="21" t="str">
        <f>IF(
  Prototype_input!$C$6 = "Federal or Tribal Government",
  IF(
    B166 &lt;&gt; "",
    IFERROR(
      INDEX(
        'Summary - Socioeconomic'!$C$2:$BX$11,
        MATCH(Prototype_input!$C$50, 'Summary - Socioeconomic'!$B$2:$B$11, 0),
        MATCH(B166, 'Summary - Socioeconomic'!$C$1:$BX$1, 0)
      ),
      ""
    ),
    ""
  ),
  ""
)</f>
        <v/>
      </c>
      <c r="J166" s="21" t="str">
        <f>IF(
  Prototype_input!$C$6 = "Federal or Tribal Government",
  IF(
    B166 &lt;&gt; "",
    IFERROR(
      INDEX(
        'Summary - Estimated Dollar Valu'!$C$2:$AW$4,
        MATCH(Prototype_input!$C$54, 'Summary - Estimated Dollar Valu'!$B$2:$B$4, 0),
        MATCH(B166, 'Summary - Estimated Dollar Valu'!$C$1:$AW$1, 0)
      ),
      ""
    ),
    ""
  ),
  ""
)</f>
        <v/>
      </c>
      <c r="K166" s="21" t="str">
        <f>IF(AND(Prototype_input!$C$56&lt;&gt;"",J166&lt;&gt;""),Prototype_input!$C$58,"")</f>
        <v/>
      </c>
      <c r="L166" s="21" t="str">
        <f>IF(AND(Prototype_input!$C$60&lt;&gt;"",J166&lt;&gt;""),Prototype_input!$C$62,"")</f>
        <v/>
      </c>
      <c r="M166" s="21" t="str">
        <f>IF(AND(Prototype_input!$C$64&lt;&gt;"",J166&lt;&gt;""),Prototype_input!$C$66,"")</f>
        <v/>
      </c>
      <c r="N166" s="21" t="str">
        <f>IF(AND(Prototype_input!$C$68&lt;&gt;"",J166&lt;&gt;""),Prototype_input!$C$70,"")</f>
        <v/>
      </c>
      <c r="O166" s="21" t="str">
        <f>IF(N166&lt;&gt;"",_xlfn.XLOOKUP(Prototype_input!$E$22,'ITC Offerings Mapping'!$C$1:$C$1000,'ITC Offerings Mapping'!$B$1:$B$1000),"")</f>
        <v/>
      </c>
      <c r="Q166" s="21" t="str">
        <f t="array" ref="Q166">IF(Prototype_input!$C$6="Federal or Tribal Government",IF(O166&lt;&gt;"", INDEX('Scope Scoring'!$C$2:$BX$50, MATCH(O166, 'Scope Scoring'!$B$2:$B$50, 0), MATCH(B166, 'Scope Scoring'!$C$1:$BX$1, 0)),""),"")</f>
        <v/>
      </c>
      <c r="R166" s="21" t="str">
        <f t="shared" si="39"/>
        <v/>
      </c>
      <c r="S166" s="21" t="str">
        <f t="shared" si="40"/>
        <v/>
      </c>
      <c r="T166" s="21" t="str">
        <f t="shared" si="41"/>
        <v/>
      </c>
      <c r="U166" s="21" t="str">
        <f t="shared" ca="1" si="42"/>
        <v/>
      </c>
      <c r="W166" s="21" t="str">
        <f t="array" ref="W166">IF(Prototype_input!$C$6="Federal or Tribal Government",IF(O166&lt;&gt;"", INDEX('Summary - Level of Assistance -'!$C$2:$AV$7, MATCH(Prototype_input!$C$34, 'Summary - Level of Assistance -'!$B$2:$B$7, 0), MATCH(B166, 'Summary - Level of Assistance -'!$C$1:$AV$1, 0)),""),"")</f>
        <v/>
      </c>
      <c r="X166" s="21" t="str">
        <f t="shared" si="43"/>
        <v/>
      </c>
      <c r="Y166" s="21" t="str">
        <f t="shared" si="44"/>
        <v/>
      </c>
      <c r="AA166" s="21" t="str">
        <f t="array" ref="AA166">IF(Prototype_input!$C$6="Federal or Tribal Government",IF(O166&lt;&gt;"", INDEX('Summary - Objective - Tradeoff'!$C$2:$AV$4, MATCH(Prototype_input!$C$38, 'Summary - Objective - Tradeoff'!$B$2:$B$4, 0), MATCH(B166, 'Summary - Objective - Tradeoff'!$C$1:$AV$1, 0)),""),"")</f>
        <v/>
      </c>
      <c r="AB166" s="21" t="str">
        <f t="shared" si="45"/>
        <v/>
      </c>
      <c r="AC166" s="21" t="str">
        <f t="shared" si="46"/>
        <v/>
      </c>
      <c r="AE166" s="21" t="str">
        <f t="array" ref="AE166">IF(Prototype_input!$C$6="Federal or Tribal Government",IF(O166&lt;&gt;"", INDEX('Summary- PoP - Tradeoff'!$C$2:$AV$5, MATCH(Prototype_input!$C$46, 'Summary- PoP - Tradeoff'!$B$2:$B$5, 0), MATCH(B166, 'Summary- PoP - Tradeoff'!$C$1:$AV$1, 0)),""),"")</f>
        <v/>
      </c>
      <c r="AF166" s="21" t="str">
        <f t="shared" si="47"/>
        <v/>
      </c>
      <c r="AG166" s="21" t="str">
        <f t="shared" si="48"/>
        <v/>
      </c>
      <c r="AI166" s="21" t="str">
        <f t="array" ref="AI166">IF(Prototype_input!$C$6="Federal or Tribal Government",IF(O166&lt;&gt;"", INDEX('Summary - EDV - Tradeoff'!$C$2:$AV$4, MATCH(Prototype_input!$C$54, 'Summary - EDV - Tradeoff'!$B$2:$B$4, 0), MATCH(B166, 'Summary - EDV - Tradeoff'!$C$1:$AV$1, 0)),""),"")</f>
        <v/>
      </c>
      <c r="AJ166" s="21" t="str">
        <f t="shared" si="49"/>
        <v/>
      </c>
      <c r="AK166" s="21" t="str">
        <f t="shared" si="50"/>
        <v/>
      </c>
      <c r="AL166" s="21" t="str">
        <f t="shared" ca="1" si="51"/>
        <v/>
      </c>
    </row>
    <row r="167" spans="2:38" ht="12.75" x14ac:dyDescent="0.2">
      <c r="B167" s="21" t="str">
        <f ca="1">IFERROR(__xludf.DUMMYFUNCTION("IFNA(
  IF(
    Prototype_input!C171 = ""Federal or Tribal Government"",
    IF(
      AND(
        Prototype_input!E185 &lt;&gt; """",
        Prototype_input!D185 &lt;&gt; """",
        Prototype_input!D185 &lt;&gt; ""Please input"",
        Prototype_input!E185 &lt;&gt; ""Ple"&amp;"ase input""
      ),
      TRANSPOSE(
        FILTER(
          'ITC Offerings Mapping'!$D$1:$BY$1,
          (INDEX('ITC Offerings Mapping'!$D$2:$BY$1000, MATCH(Prototype_input!E184, 'ITC Offerings Mapping'!$C$2:$C$1000, 0), 0) = IF(A167 &gt;= 8, ""X"", ""X"&amp;""")) +
          (IF(A167 &lt; 8, INDEX('ITC Offerings Mapping'!$D$2:$BY$1000, MATCH(Prototype_input!E184,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7" s="21" t="str">
        <f ca="1">IFERROR(__xludf.DUMMYFUNCTION("IFNA(
  IF(
    Prototype_input!C171 = ""State or Local Government"",
    IF(
      AND(
        Prototype_input!E185 &lt;&gt; """",
        Prototype_input!D185 &lt;&gt; """",
        Prototype_input!D185 &lt;&gt; ""Please input"",
        Prototype_input!E185 &lt;&gt; ""Please"&amp;" input""
      ),
      TRANSPOSE(
        FILTER(
          'ITC Offerings Mapping'!$D$1:$BY$1,
          (
            IF(
              A167 &gt;= 8,
              INDEX('ITC Offerings Mapping'!$D$2:$BY$1000, MATCH(Prototype_input!E184, 'ITC Offerings Map"&amp;"ping'!$C$2:$C$1000, 0), 0) = ""X"",
              (INDEX('ITC Offerings Mapping'!$D$2:$BY$1000, MATCH(Prototype_input!E184, 'ITC Offerings Mapping'!$C$2:$C$1000, 0), 0) = ""X"") +
              (INDEX('ITC Offerings Mapping'!$D$2:$BY$1000, MATCH(Prototype"&amp;"_input!E184,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7" s="21" t="str">
        <f>IF(
  Prototype_input!$C$6 = "State or Local Government",
  IF(
    C167 &lt;&gt; "",
    IFERROR(
      INDEX(
        'Summary - Acquisition Need'!$C$2:$AD$4,
        MATCH(Prototype_input!$C$30, 'Summary - Acquisition Need'!$B$2:$B$4, 0),
        MATCH(C167, 'Summary - Acquisition Need'!$C$1:$AD$1, 0)
      ),
      ""
    ),
    ""
  ),
  IF(
    Prototype_input!$C$6 = "Federal or Tribal Government",
    IF(
      B167 &lt;&gt; "",
      IFERROR(
        INDEX(
          'Summary - Place of Performance'!$C$2:$AW$14,
          MATCH(Prototype_input!$C$30, 'Summary - Place of Performance'!$B$2:$B$14, 0),
          MATCH(B167, 'Summary - Place of Performance'!$C$1:$AW$1, 0)
        ),
        ""
      ),
      ""
    ),
    ""
  )
)</f>
        <v/>
      </c>
      <c r="E167" s="21" t="str">
        <f>IF(
  Prototype_input!$C$6 = "State or Local Government",
  IF(
    C167 &lt;&gt; "",
    IFERROR(
      INDEX(
        'Summary - Contract Type'!$C$2:$BX$6,
        MATCH(Prototype_input!$C$34, 'Summary - Contract Type'!$B$2:$B$6, 0),
        MATCH(C167, 'Summary - Contract Type'!$C$1:$BX$1, 0)
      ),
      ""
    ),
    ""
  ),
  IF(
    Prototype_input!$C$6 = "Federal or Tribal Government",
    IF(
      B167 &lt;&gt; "",
      IFERROR(
        INDEX(
          'Summary - Level of Assistance'!$C$2:$AW$7,
          MATCH(Prototype_input!$C$34, 'Summary - Level of Assistance'!$B$2:$B$7, 0),
          MATCH(B167, 'Summary - Level of Assistance'!$C$1:$AW$1, 0)
        ),
        ""
      ),
      ""
    ),
    ""
  )
)</f>
        <v/>
      </c>
      <c r="F167" s="21" t="str">
        <f>IF(
  Prototype_input!$C$6 = "State or Local Government",
  IF(
    C167 &lt;&gt; "",
    IFERROR(
      INDEX(
        'Summary - Socioeconomic'!$C$2:$BX$11,
        MATCH(Prototype_input!$C$38, 'Summary - Socioeconomic'!$B$2:$B$11, 0),
        MATCH(C167, 'Summary - Socioeconomic'!$C$1:$BX$1, 0)
      ),
      ""
    ),
    ""
  ),
  IF(
    Prototype_input!$C$6 = "Federal or Tribal Government",
    IF(
      B167 &lt;&gt; "",
      IFERROR(
        INDEX(
          'Summary - Objective'!$C$2:$AX$4,
          MATCH(Prototype_input!$C$38, 'Summary - Objective'!$B$2:$B$4, 0),
          MATCH(B167, 'Summary - Objective'!$C$1:$AX$1, 0)
        ),
        ""
      ),
      ""
    ),
    ""
  )
)</f>
        <v/>
      </c>
      <c r="G167" s="21" t="str">
        <f>IF(
  Prototype_input!$C$6 = "Federal or Tribal Government",
  IF(
    B167 &lt;&gt; "",
    IFERROR(
      INDEX(
        'Summary - Contract Type'!$C$2:$BX$6,
        MATCH(Prototype_input!$C$42, 'Summary - Contract Type'!$B$2:$B$6, 0),
        MATCH(B167, 'Summary - Contract Type'!$C$1:$BX$1, 0)
      ),
      ""
    ),
    ""
  ),
  ""
)</f>
        <v/>
      </c>
      <c r="H167" s="21" t="str">
        <f>IF(
  Prototype_input!$C$6 = "Federal or Tribal Government",
  IF(
    B167 &lt;&gt; "",
    IFERROR(
      INDEX(
        'Summary - Period of Performance'!$C$2:$AW$5,
        MATCH(Prototype_input!$C$46, 'Summary - Period of Performance'!$B$2:$B$5, 0),
        MATCH(B167, 'Summary - Period of Performance'!$C$1:$AW$1, 0)
      ),
      ""
    ),
    ""
  ),
  ""
)</f>
        <v/>
      </c>
      <c r="I167" s="21" t="str">
        <f>IF(
  Prototype_input!$C$6 = "Federal or Tribal Government",
  IF(
    B167 &lt;&gt; "",
    IFERROR(
      INDEX(
        'Summary - Socioeconomic'!$C$2:$BX$11,
        MATCH(Prototype_input!$C$50, 'Summary - Socioeconomic'!$B$2:$B$11, 0),
        MATCH(B167, 'Summary - Socioeconomic'!$C$1:$BX$1, 0)
      ),
      ""
    ),
    ""
  ),
  ""
)</f>
        <v/>
      </c>
      <c r="J167" s="21" t="str">
        <f>IF(
  Prototype_input!$C$6 = "Federal or Tribal Government",
  IF(
    B167 &lt;&gt; "",
    IFERROR(
      INDEX(
        'Summary - Estimated Dollar Valu'!$C$2:$AW$4,
        MATCH(Prototype_input!$C$54, 'Summary - Estimated Dollar Valu'!$B$2:$B$4, 0),
        MATCH(B167, 'Summary - Estimated Dollar Valu'!$C$1:$AW$1, 0)
      ),
      ""
    ),
    ""
  ),
  ""
)</f>
        <v/>
      </c>
      <c r="K167" s="21" t="str">
        <f>IF(AND(Prototype_input!$C$56&lt;&gt;"",J167&lt;&gt;""),Prototype_input!$C$58,"")</f>
        <v/>
      </c>
      <c r="L167" s="21" t="str">
        <f>IF(AND(Prototype_input!$C$60&lt;&gt;"",J167&lt;&gt;""),Prototype_input!$C$62,"")</f>
        <v/>
      </c>
      <c r="M167" s="21" t="str">
        <f>IF(AND(Prototype_input!$C$64&lt;&gt;"",J167&lt;&gt;""),Prototype_input!$C$66,"")</f>
        <v/>
      </c>
      <c r="N167" s="21" t="str">
        <f>IF(AND(Prototype_input!$C$68&lt;&gt;"",J167&lt;&gt;""),Prototype_input!$C$70,"")</f>
        <v/>
      </c>
      <c r="O167" s="21" t="str">
        <f>IF(N167&lt;&gt;"",_xlfn.XLOOKUP(Prototype_input!$E$22,'ITC Offerings Mapping'!$C$1:$C$1000,'ITC Offerings Mapping'!$B$1:$B$1000),"")</f>
        <v/>
      </c>
      <c r="Q167" s="21" t="str">
        <f t="array" ref="Q167">IF(Prototype_input!$C$6="Federal or Tribal Government",IF(O167&lt;&gt;"", INDEX('Scope Scoring'!$C$2:$BX$50, MATCH(O167, 'Scope Scoring'!$B$2:$B$50, 0), MATCH(B167, 'Scope Scoring'!$C$1:$BX$1, 0)),""),"")</f>
        <v/>
      </c>
      <c r="R167" s="21" t="str">
        <f t="shared" si="39"/>
        <v/>
      </c>
      <c r="S167" s="21" t="str">
        <f t="shared" si="40"/>
        <v/>
      </c>
      <c r="T167" s="21" t="str">
        <f t="shared" si="41"/>
        <v/>
      </c>
      <c r="U167" s="21" t="str">
        <f t="shared" ca="1" si="42"/>
        <v/>
      </c>
      <c r="W167" s="21" t="str">
        <f t="array" ref="W167">IF(Prototype_input!$C$6="Federal or Tribal Government",IF(O167&lt;&gt;"", INDEX('Summary - Level of Assistance -'!$C$2:$AV$7, MATCH(Prototype_input!$C$34, 'Summary - Level of Assistance -'!$B$2:$B$7, 0), MATCH(B167, 'Summary - Level of Assistance -'!$C$1:$AV$1, 0)),""),"")</f>
        <v/>
      </c>
      <c r="X167" s="21" t="str">
        <f t="shared" si="43"/>
        <v/>
      </c>
      <c r="Y167" s="21" t="str">
        <f t="shared" si="44"/>
        <v/>
      </c>
      <c r="AA167" s="21" t="str">
        <f t="array" ref="AA167">IF(Prototype_input!$C$6="Federal or Tribal Government",IF(O167&lt;&gt;"", INDEX('Summary - Objective - Tradeoff'!$C$2:$AV$4, MATCH(Prototype_input!$C$38, 'Summary - Objective - Tradeoff'!$B$2:$B$4, 0), MATCH(B167, 'Summary - Objective - Tradeoff'!$C$1:$AV$1, 0)),""),"")</f>
        <v/>
      </c>
      <c r="AB167" s="21" t="str">
        <f t="shared" si="45"/>
        <v/>
      </c>
      <c r="AC167" s="21" t="str">
        <f t="shared" si="46"/>
        <v/>
      </c>
      <c r="AE167" s="21" t="str">
        <f t="array" ref="AE167">IF(Prototype_input!$C$6="Federal or Tribal Government",IF(O167&lt;&gt;"", INDEX('Summary- PoP - Tradeoff'!$C$2:$AV$5, MATCH(Prototype_input!$C$46, 'Summary- PoP - Tradeoff'!$B$2:$B$5, 0), MATCH(B167, 'Summary- PoP - Tradeoff'!$C$1:$AV$1, 0)),""),"")</f>
        <v/>
      </c>
      <c r="AF167" s="21" t="str">
        <f t="shared" si="47"/>
        <v/>
      </c>
      <c r="AG167" s="21" t="str">
        <f t="shared" si="48"/>
        <v/>
      </c>
      <c r="AI167" s="21" t="str">
        <f t="array" ref="AI167">IF(Prototype_input!$C$6="Federal or Tribal Government",IF(O167&lt;&gt;"", INDEX('Summary - EDV - Tradeoff'!$C$2:$AV$4, MATCH(Prototype_input!$C$54, 'Summary - EDV - Tradeoff'!$B$2:$B$4, 0), MATCH(B167, 'Summary - EDV - Tradeoff'!$C$1:$AV$1, 0)),""),"")</f>
        <v/>
      </c>
      <c r="AJ167" s="21" t="str">
        <f t="shared" si="49"/>
        <v/>
      </c>
      <c r="AK167" s="21" t="str">
        <f t="shared" si="50"/>
        <v/>
      </c>
      <c r="AL167" s="21" t="str">
        <f t="shared" ca="1" si="51"/>
        <v/>
      </c>
    </row>
    <row r="168" spans="2:38" ht="12.75" x14ac:dyDescent="0.2">
      <c r="B168" s="21" t="str">
        <f ca="1">IFERROR(__xludf.DUMMYFUNCTION("IFNA(
  IF(
    Prototype_input!C172 = ""Federal or Tribal Government"",
    IF(
      AND(
        Prototype_input!E186 &lt;&gt; """",
        Prototype_input!D186 &lt;&gt; """",
        Prototype_input!D186 &lt;&gt; ""Please input"",
        Prototype_input!E186 &lt;&gt; ""Ple"&amp;"ase input""
      ),
      TRANSPOSE(
        FILTER(
          'ITC Offerings Mapping'!$D$1:$BY$1,
          (INDEX('ITC Offerings Mapping'!$D$2:$BY$1000, MATCH(Prototype_input!E185, 'ITC Offerings Mapping'!$C$2:$C$1000, 0), 0) = IF(A168 &gt;= 8, ""X"", ""X"&amp;""")) +
          (IF(A168 &lt; 8, INDEX('ITC Offerings Mapping'!$D$2:$BY$1000, MATCH(Prototype_input!E185,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8" s="21" t="str">
        <f ca="1">IFERROR(__xludf.DUMMYFUNCTION("IFNA(
  IF(
    Prototype_input!C172 = ""State or Local Government"",
    IF(
      AND(
        Prototype_input!E186 &lt;&gt; """",
        Prototype_input!D186 &lt;&gt; """",
        Prototype_input!D186 &lt;&gt; ""Please input"",
        Prototype_input!E186 &lt;&gt; ""Please"&amp;" input""
      ),
      TRANSPOSE(
        FILTER(
          'ITC Offerings Mapping'!$D$1:$BY$1,
          (
            IF(
              A168 &gt;= 8,
              INDEX('ITC Offerings Mapping'!$D$2:$BY$1000, MATCH(Prototype_input!E185, 'ITC Offerings Map"&amp;"ping'!$C$2:$C$1000, 0), 0) = ""X"",
              (INDEX('ITC Offerings Mapping'!$D$2:$BY$1000, MATCH(Prototype_input!E185, 'ITC Offerings Mapping'!$C$2:$C$1000, 0), 0) = ""X"") +
              (INDEX('ITC Offerings Mapping'!$D$2:$BY$1000, MATCH(Prototype"&amp;"_input!E185,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8" s="21" t="str">
        <f>IF(
  Prototype_input!$C$6 = "State or Local Government",
  IF(
    C168 &lt;&gt; "",
    IFERROR(
      INDEX(
        'Summary - Acquisition Need'!$C$2:$AD$4,
        MATCH(Prototype_input!$C$30, 'Summary - Acquisition Need'!$B$2:$B$4, 0),
        MATCH(C168, 'Summary - Acquisition Need'!$C$1:$AD$1, 0)
      ),
      ""
    ),
    ""
  ),
  IF(
    Prototype_input!$C$6 = "Federal or Tribal Government",
    IF(
      B168 &lt;&gt; "",
      IFERROR(
        INDEX(
          'Summary - Place of Performance'!$C$2:$AW$14,
          MATCH(Prototype_input!$C$30, 'Summary - Place of Performance'!$B$2:$B$14, 0),
          MATCH(B168, 'Summary - Place of Performance'!$C$1:$AW$1, 0)
        ),
        ""
      ),
      ""
    ),
    ""
  )
)</f>
        <v/>
      </c>
      <c r="E168" s="21" t="str">
        <f>IF(
  Prototype_input!$C$6 = "State or Local Government",
  IF(
    C168 &lt;&gt; "",
    IFERROR(
      INDEX(
        'Summary - Contract Type'!$C$2:$BX$6,
        MATCH(Prototype_input!$C$34, 'Summary - Contract Type'!$B$2:$B$6, 0),
        MATCH(C168, 'Summary - Contract Type'!$C$1:$BX$1, 0)
      ),
      ""
    ),
    ""
  ),
  IF(
    Prototype_input!$C$6 = "Federal or Tribal Government",
    IF(
      B168 &lt;&gt; "",
      IFERROR(
        INDEX(
          'Summary - Level of Assistance'!$C$2:$AW$7,
          MATCH(Prototype_input!$C$34, 'Summary - Level of Assistance'!$B$2:$B$7, 0),
          MATCH(B168, 'Summary - Level of Assistance'!$C$1:$AW$1, 0)
        ),
        ""
      ),
      ""
    ),
    ""
  )
)</f>
        <v/>
      </c>
      <c r="F168" s="21" t="str">
        <f>IF(
  Prototype_input!$C$6 = "State or Local Government",
  IF(
    C168 &lt;&gt; "",
    IFERROR(
      INDEX(
        'Summary - Socioeconomic'!$C$2:$BX$11,
        MATCH(Prototype_input!$C$38, 'Summary - Socioeconomic'!$B$2:$B$11, 0),
        MATCH(C168, 'Summary - Socioeconomic'!$C$1:$BX$1, 0)
      ),
      ""
    ),
    ""
  ),
  IF(
    Prototype_input!$C$6 = "Federal or Tribal Government",
    IF(
      B168 &lt;&gt; "",
      IFERROR(
        INDEX(
          'Summary - Objective'!$C$2:$AX$4,
          MATCH(Prototype_input!$C$38, 'Summary - Objective'!$B$2:$B$4, 0),
          MATCH(B168, 'Summary - Objective'!$C$1:$AX$1, 0)
        ),
        ""
      ),
      ""
    ),
    ""
  )
)</f>
        <v/>
      </c>
      <c r="G168" s="21" t="str">
        <f>IF(
  Prototype_input!$C$6 = "Federal or Tribal Government",
  IF(
    B168 &lt;&gt; "",
    IFERROR(
      INDEX(
        'Summary - Contract Type'!$C$2:$BX$6,
        MATCH(Prototype_input!$C$42, 'Summary - Contract Type'!$B$2:$B$6, 0),
        MATCH(B168, 'Summary - Contract Type'!$C$1:$BX$1, 0)
      ),
      ""
    ),
    ""
  ),
  ""
)</f>
        <v/>
      </c>
      <c r="H168" s="21" t="str">
        <f>IF(
  Prototype_input!$C$6 = "Federal or Tribal Government",
  IF(
    B168 &lt;&gt; "",
    IFERROR(
      INDEX(
        'Summary - Period of Performance'!$C$2:$AW$5,
        MATCH(Prototype_input!$C$46, 'Summary - Period of Performance'!$B$2:$B$5, 0),
        MATCH(B168, 'Summary - Period of Performance'!$C$1:$AW$1, 0)
      ),
      ""
    ),
    ""
  ),
  ""
)</f>
        <v/>
      </c>
      <c r="I168" s="21" t="str">
        <f>IF(
  Prototype_input!$C$6 = "Federal or Tribal Government",
  IF(
    B168 &lt;&gt; "",
    IFERROR(
      INDEX(
        'Summary - Socioeconomic'!$C$2:$BX$11,
        MATCH(Prototype_input!$C$50, 'Summary - Socioeconomic'!$B$2:$B$11, 0),
        MATCH(B168, 'Summary - Socioeconomic'!$C$1:$BX$1, 0)
      ),
      ""
    ),
    ""
  ),
  ""
)</f>
        <v/>
      </c>
      <c r="J168" s="21" t="str">
        <f>IF(
  Prototype_input!$C$6 = "Federal or Tribal Government",
  IF(
    B168 &lt;&gt; "",
    IFERROR(
      INDEX(
        'Summary - Estimated Dollar Valu'!$C$2:$AW$4,
        MATCH(Prototype_input!$C$54, 'Summary - Estimated Dollar Valu'!$B$2:$B$4, 0),
        MATCH(B168, 'Summary - Estimated Dollar Valu'!$C$1:$AW$1, 0)
      ),
      ""
    ),
    ""
  ),
  ""
)</f>
        <v/>
      </c>
      <c r="K168" s="21" t="str">
        <f>IF(AND(Prototype_input!$C$56&lt;&gt;"",J168&lt;&gt;""),Prototype_input!$C$58,"")</f>
        <v/>
      </c>
      <c r="L168" s="21" t="str">
        <f>IF(AND(Prototype_input!$C$60&lt;&gt;"",J168&lt;&gt;""),Prototype_input!$C$62,"")</f>
        <v/>
      </c>
      <c r="M168" s="21" t="str">
        <f>IF(AND(Prototype_input!$C$64&lt;&gt;"",J168&lt;&gt;""),Prototype_input!$C$66,"")</f>
        <v/>
      </c>
      <c r="N168" s="21" t="str">
        <f>IF(AND(Prototype_input!$C$68&lt;&gt;"",J168&lt;&gt;""),Prototype_input!$C$70,"")</f>
        <v/>
      </c>
      <c r="O168" s="21" t="str">
        <f>IF(N168&lt;&gt;"",_xlfn.XLOOKUP(Prototype_input!$E$22,'ITC Offerings Mapping'!$C$1:$C$1000,'ITC Offerings Mapping'!$B$1:$B$1000),"")</f>
        <v/>
      </c>
      <c r="Q168" s="21" t="str">
        <f t="array" ref="Q168">IF(Prototype_input!$C$6="Federal or Tribal Government",IF(O168&lt;&gt;"", INDEX('Scope Scoring'!$C$2:$BX$50, MATCH(O168, 'Scope Scoring'!$B$2:$B$50, 0), MATCH(B168, 'Scope Scoring'!$C$1:$BX$1, 0)),""),"")</f>
        <v/>
      </c>
      <c r="R168" s="21" t="str">
        <f t="shared" si="39"/>
        <v/>
      </c>
      <c r="S168" s="21" t="str">
        <f t="shared" si="40"/>
        <v/>
      </c>
      <c r="T168" s="21" t="str">
        <f t="shared" si="41"/>
        <v/>
      </c>
      <c r="U168" s="21" t="str">
        <f t="shared" ca="1" si="42"/>
        <v/>
      </c>
      <c r="W168" s="21" t="str">
        <f t="array" ref="W168">IF(Prototype_input!$C$6="Federal or Tribal Government",IF(O168&lt;&gt;"", INDEX('Summary - Level of Assistance -'!$C$2:$AV$7, MATCH(Prototype_input!$C$34, 'Summary - Level of Assistance -'!$B$2:$B$7, 0), MATCH(B168, 'Summary - Level of Assistance -'!$C$1:$AV$1, 0)),""),"")</f>
        <v/>
      </c>
      <c r="X168" s="21" t="str">
        <f t="shared" si="43"/>
        <v/>
      </c>
      <c r="Y168" s="21" t="str">
        <f t="shared" si="44"/>
        <v/>
      </c>
      <c r="AA168" s="21" t="str">
        <f t="array" ref="AA168">IF(Prototype_input!$C$6="Federal or Tribal Government",IF(O168&lt;&gt;"", INDEX('Summary - Objective - Tradeoff'!$C$2:$AV$4, MATCH(Prototype_input!$C$38, 'Summary - Objective - Tradeoff'!$B$2:$B$4, 0), MATCH(B168, 'Summary - Objective - Tradeoff'!$C$1:$AV$1, 0)),""),"")</f>
        <v/>
      </c>
      <c r="AB168" s="21" t="str">
        <f t="shared" si="45"/>
        <v/>
      </c>
      <c r="AC168" s="21" t="str">
        <f t="shared" si="46"/>
        <v/>
      </c>
      <c r="AE168" s="21" t="str">
        <f t="array" ref="AE168">IF(Prototype_input!$C$6="Federal or Tribal Government",IF(O168&lt;&gt;"", INDEX('Summary- PoP - Tradeoff'!$C$2:$AV$5, MATCH(Prototype_input!$C$46, 'Summary- PoP - Tradeoff'!$B$2:$B$5, 0), MATCH(B168, 'Summary- PoP - Tradeoff'!$C$1:$AV$1, 0)),""),"")</f>
        <v/>
      </c>
      <c r="AF168" s="21" t="str">
        <f t="shared" si="47"/>
        <v/>
      </c>
      <c r="AG168" s="21" t="str">
        <f t="shared" si="48"/>
        <v/>
      </c>
      <c r="AI168" s="21" t="str">
        <f t="array" ref="AI168">IF(Prototype_input!$C$6="Federal or Tribal Government",IF(O168&lt;&gt;"", INDEX('Summary - EDV - Tradeoff'!$C$2:$AV$4, MATCH(Prototype_input!$C$54, 'Summary - EDV - Tradeoff'!$B$2:$B$4, 0), MATCH(B168, 'Summary - EDV - Tradeoff'!$C$1:$AV$1, 0)),""),"")</f>
        <v/>
      </c>
      <c r="AJ168" s="21" t="str">
        <f t="shared" si="49"/>
        <v/>
      </c>
      <c r="AK168" s="21" t="str">
        <f t="shared" si="50"/>
        <v/>
      </c>
      <c r="AL168" s="21" t="str">
        <f t="shared" ca="1" si="51"/>
        <v/>
      </c>
    </row>
    <row r="169" spans="2:38" ht="12.75" x14ac:dyDescent="0.2">
      <c r="B169" s="21" t="str">
        <f ca="1">IFERROR(__xludf.DUMMYFUNCTION("IFNA(
  IF(
    Prototype_input!C173 = ""Federal or Tribal Government"",
    IF(
      AND(
        Prototype_input!E187 &lt;&gt; """",
        Prototype_input!D187 &lt;&gt; """",
        Prototype_input!D187 &lt;&gt; ""Please input"",
        Prototype_input!E187 &lt;&gt; ""Ple"&amp;"ase input""
      ),
      TRANSPOSE(
        FILTER(
          'ITC Offerings Mapping'!$D$1:$BY$1,
          (INDEX('ITC Offerings Mapping'!$D$2:$BY$1000, MATCH(Prototype_input!E186, 'ITC Offerings Mapping'!$C$2:$C$1000, 0), 0) = IF(A169 &gt;= 8, ""X"", ""X"&amp;""")) +
          (IF(A169 &lt; 8, INDEX('ITC Offerings Mapping'!$D$2:$BY$1000, MATCH(Prototype_input!E186,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69" s="21" t="str">
        <f ca="1">IFERROR(__xludf.DUMMYFUNCTION("IFNA(
  IF(
    Prototype_input!C173 = ""State or Local Government"",
    IF(
      AND(
        Prototype_input!E187 &lt;&gt; """",
        Prototype_input!D187 &lt;&gt; """",
        Prototype_input!D187 &lt;&gt; ""Please input"",
        Prototype_input!E187 &lt;&gt; ""Please"&amp;" input""
      ),
      TRANSPOSE(
        FILTER(
          'ITC Offerings Mapping'!$D$1:$BY$1,
          (
            IF(
              A169 &gt;= 8,
              INDEX('ITC Offerings Mapping'!$D$2:$BY$1000, MATCH(Prototype_input!E186, 'ITC Offerings Map"&amp;"ping'!$C$2:$C$1000, 0), 0) = ""X"",
              (INDEX('ITC Offerings Mapping'!$D$2:$BY$1000, MATCH(Prototype_input!E186, 'ITC Offerings Mapping'!$C$2:$C$1000, 0), 0) = ""X"") +
              (INDEX('ITC Offerings Mapping'!$D$2:$BY$1000, MATCH(Prototype"&amp;"_input!E186,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69" s="21" t="str">
        <f>IF(
  Prototype_input!$C$6 = "State or Local Government",
  IF(
    C169 &lt;&gt; "",
    IFERROR(
      INDEX(
        'Summary - Acquisition Need'!$C$2:$AD$4,
        MATCH(Prototype_input!$C$30, 'Summary - Acquisition Need'!$B$2:$B$4, 0),
        MATCH(C169, 'Summary - Acquisition Need'!$C$1:$AD$1, 0)
      ),
      ""
    ),
    ""
  ),
  IF(
    Prototype_input!$C$6 = "Federal or Tribal Government",
    IF(
      B169 &lt;&gt; "",
      IFERROR(
        INDEX(
          'Summary - Place of Performance'!$C$2:$AW$14,
          MATCH(Prototype_input!$C$30, 'Summary - Place of Performance'!$B$2:$B$14, 0),
          MATCH(B169, 'Summary - Place of Performance'!$C$1:$AW$1, 0)
        ),
        ""
      ),
      ""
    ),
    ""
  )
)</f>
        <v/>
      </c>
      <c r="E169" s="21" t="str">
        <f>IF(
  Prototype_input!$C$6 = "State or Local Government",
  IF(
    C169 &lt;&gt; "",
    IFERROR(
      INDEX(
        'Summary - Contract Type'!$C$2:$BX$6,
        MATCH(Prototype_input!$C$34, 'Summary - Contract Type'!$B$2:$B$6, 0),
        MATCH(C169, 'Summary - Contract Type'!$C$1:$BX$1, 0)
      ),
      ""
    ),
    ""
  ),
  IF(
    Prototype_input!$C$6 = "Federal or Tribal Government",
    IF(
      B169 &lt;&gt; "",
      IFERROR(
        INDEX(
          'Summary - Level of Assistance'!$C$2:$AW$7,
          MATCH(Prototype_input!$C$34, 'Summary - Level of Assistance'!$B$2:$B$7, 0),
          MATCH(B169, 'Summary - Level of Assistance'!$C$1:$AW$1, 0)
        ),
        ""
      ),
      ""
    ),
    ""
  )
)</f>
        <v/>
      </c>
      <c r="F169" s="21" t="str">
        <f>IF(
  Prototype_input!$C$6 = "State or Local Government",
  IF(
    C169 &lt;&gt; "",
    IFERROR(
      INDEX(
        'Summary - Socioeconomic'!$C$2:$BX$11,
        MATCH(Prototype_input!$C$38, 'Summary - Socioeconomic'!$B$2:$B$11, 0),
        MATCH(C169, 'Summary - Socioeconomic'!$C$1:$BX$1, 0)
      ),
      ""
    ),
    ""
  ),
  IF(
    Prototype_input!$C$6 = "Federal or Tribal Government",
    IF(
      B169 &lt;&gt; "",
      IFERROR(
        INDEX(
          'Summary - Objective'!$C$2:$AX$4,
          MATCH(Prototype_input!$C$38, 'Summary - Objective'!$B$2:$B$4, 0),
          MATCH(B169, 'Summary - Objective'!$C$1:$AX$1, 0)
        ),
        ""
      ),
      ""
    ),
    ""
  )
)</f>
        <v/>
      </c>
      <c r="G169" s="21" t="str">
        <f>IF(
  Prototype_input!$C$6 = "Federal or Tribal Government",
  IF(
    B169 &lt;&gt; "",
    IFERROR(
      INDEX(
        'Summary - Contract Type'!$C$2:$BX$6,
        MATCH(Prototype_input!$C$42, 'Summary - Contract Type'!$B$2:$B$6, 0),
        MATCH(B169, 'Summary - Contract Type'!$C$1:$BX$1, 0)
      ),
      ""
    ),
    ""
  ),
  ""
)</f>
        <v/>
      </c>
      <c r="H169" s="21" t="str">
        <f>IF(
  Prototype_input!$C$6 = "Federal or Tribal Government",
  IF(
    B169 &lt;&gt; "",
    IFERROR(
      INDEX(
        'Summary - Period of Performance'!$C$2:$AW$5,
        MATCH(Prototype_input!$C$46, 'Summary - Period of Performance'!$B$2:$B$5, 0),
        MATCH(B169, 'Summary - Period of Performance'!$C$1:$AW$1, 0)
      ),
      ""
    ),
    ""
  ),
  ""
)</f>
        <v/>
      </c>
      <c r="I169" s="21" t="str">
        <f>IF(
  Prototype_input!$C$6 = "Federal or Tribal Government",
  IF(
    B169 &lt;&gt; "",
    IFERROR(
      INDEX(
        'Summary - Socioeconomic'!$C$2:$BX$11,
        MATCH(Prototype_input!$C$50, 'Summary - Socioeconomic'!$B$2:$B$11, 0),
        MATCH(B169, 'Summary - Socioeconomic'!$C$1:$BX$1, 0)
      ),
      ""
    ),
    ""
  ),
  ""
)</f>
        <v/>
      </c>
      <c r="J169" s="21" t="str">
        <f>IF(
  Prototype_input!$C$6 = "Federal or Tribal Government",
  IF(
    B169 &lt;&gt; "",
    IFERROR(
      INDEX(
        'Summary - Estimated Dollar Valu'!$C$2:$AW$4,
        MATCH(Prototype_input!$C$54, 'Summary - Estimated Dollar Valu'!$B$2:$B$4, 0),
        MATCH(B169, 'Summary - Estimated Dollar Valu'!$C$1:$AW$1, 0)
      ),
      ""
    ),
    ""
  ),
  ""
)</f>
        <v/>
      </c>
      <c r="K169" s="21" t="str">
        <f>IF(AND(Prototype_input!$C$56&lt;&gt;"",J169&lt;&gt;""),Prototype_input!$C$58,"")</f>
        <v/>
      </c>
      <c r="L169" s="21" t="str">
        <f>IF(AND(Prototype_input!$C$60&lt;&gt;"",J169&lt;&gt;""),Prototype_input!$C$62,"")</f>
        <v/>
      </c>
      <c r="M169" s="21" t="str">
        <f>IF(AND(Prototype_input!$C$64&lt;&gt;"",J169&lt;&gt;""),Prototype_input!$C$66,"")</f>
        <v/>
      </c>
      <c r="N169" s="21" t="str">
        <f>IF(AND(Prototype_input!$C$68&lt;&gt;"",J169&lt;&gt;""),Prototype_input!$C$70,"")</f>
        <v/>
      </c>
      <c r="O169" s="21" t="str">
        <f>IF(N169&lt;&gt;"",_xlfn.XLOOKUP(Prototype_input!$E$22,'ITC Offerings Mapping'!$C$1:$C$1000,'ITC Offerings Mapping'!$B$1:$B$1000),"")</f>
        <v/>
      </c>
      <c r="Q169" s="21" t="str">
        <f t="array" ref="Q169">IF(Prototype_input!$C$6="Federal or Tribal Government",IF(O169&lt;&gt;"", INDEX('Scope Scoring'!$C$2:$BX$50, MATCH(O169, 'Scope Scoring'!$B$2:$B$50, 0), MATCH(B169, 'Scope Scoring'!$C$1:$BX$1, 0)),""),"")</f>
        <v/>
      </c>
      <c r="R169" s="21" t="str">
        <f t="shared" si="39"/>
        <v/>
      </c>
      <c r="S169" s="21" t="str">
        <f t="shared" si="40"/>
        <v/>
      </c>
      <c r="T169" s="21" t="str">
        <f t="shared" si="41"/>
        <v/>
      </c>
      <c r="U169" s="21" t="str">
        <f t="shared" ca="1" si="42"/>
        <v/>
      </c>
      <c r="W169" s="21" t="str">
        <f t="array" ref="W169">IF(Prototype_input!$C$6="Federal or Tribal Government",IF(O169&lt;&gt;"", INDEX('Summary - Level of Assistance -'!$C$2:$AV$7, MATCH(Prototype_input!$C$34, 'Summary - Level of Assistance -'!$B$2:$B$7, 0), MATCH(B169, 'Summary - Level of Assistance -'!$C$1:$AV$1, 0)),""),"")</f>
        <v/>
      </c>
      <c r="X169" s="21" t="str">
        <f t="shared" si="43"/>
        <v/>
      </c>
      <c r="Y169" s="21" t="str">
        <f t="shared" si="44"/>
        <v/>
      </c>
      <c r="AA169" s="21" t="str">
        <f t="array" ref="AA169">IF(Prototype_input!$C$6="Federal or Tribal Government",IF(O169&lt;&gt;"", INDEX('Summary - Objective - Tradeoff'!$C$2:$AV$4, MATCH(Prototype_input!$C$38, 'Summary - Objective - Tradeoff'!$B$2:$B$4, 0), MATCH(B169, 'Summary - Objective - Tradeoff'!$C$1:$AV$1, 0)),""),"")</f>
        <v/>
      </c>
      <c r="AB169" s="21" t="str">
        <f t="shared" si="45"/>
        <v/>
      </c>
      <c r="AC169" s="21" t="str">
        <f t="shared" si="46"/>
        <v/>
      </c>
      <c r="AE169" s="21" t="str">
        <f t="array" ref="AE169">IF(Prototype_input!$C$6="Federal or Tribal Government",IF(O169&lt;&gt;"", INDEX('Summary- PoP - Tradeoff'!$C$2:$AV$5, MATCH(Prototype_input!$C$46, 'Summary- PoP - Tradeoff'!$B$2:$B$5, 0), MATCH(B169, 'Summary- PoP - Tradeoff'!$C$1:$AV$1, 0)),""),"")</f>
        <v/>
      </c>
      <c r="AF169" s="21" t="str">
        <f t="shared" si="47"/>
        <v/>
      </c>
      <c r="AG169" s="21" t="str">
        <f t="shared" si="48"/>
        <v/>
      </c>
      <c r="AI169" s="21" t="str">
        <f t="array" ref="AI169">IF(Prototype_input!$C$6="Federal or Tribal Government",IF(O169&lt;&gt;"", INDEX('Summary - EDV - Tradeoff'!$C$2:$AV$4, MATCH(Prototype_input!$C$54, 'Summary - EDV - Tradeoff'!$B$2:$B$4, 0), MATCH(B169, 'Summary - EDV - Tradeoff'!$C$1:$AV$1, 0)),""),"")</f>
        <v/>
      </c>
      <c r="AJ169" s="21" t="str">
        <f t="shared" si="49"/>
        <v/>
      </c>
      <c r="AK169" s="21" t="str">
        <f t="shared" si="50"/>
        <v/>
      </c>
      <c r="AL169" s="21" t="str">
        <f t="shared" ca="1" si="51"/>
        <v/>
      </c>
    </row>
    <row r="170" spans="2:38" ht="12.75" x14ac:dyDescent="0.2">
      <c r="B170" s="21" t="str">
        <f ca="1">IFERROR(__xludf.DUMMYFUNCTION("IFNA(
  IF(
    Prototype_input!C174 = ""Federal or Tribal Government"",
    IF(
      AND(
        Prototype_input!E188 &lt;&gt; """",
        Prototype_input!D188 &lt;&gt; """",
        Prototype_input!D188 &lt;&gt; ""Please input"",
        Prototype_input!E188 &lt;&gt; ""Ple"&amp;"ase input""
      ),
      TRANSPOSE(
        FILTER(
          'ITC Offerings Mapping'!$D$1:$BY$1,
          (INDEX('ITC Offerings Mapping'!$D$2:$BY$1000, MATCH(Prototype_input!E187, 'ITC Offerings Mapping'!$C$2:$C$1000, 0), 0) = IF(A170 &gt;= 8, ""X"", ""X"&amp;""")) +
          (IF(A170 &lt; 8, INDEX('ITC Offerings Mapping'!$D$2:$BY$1000, MATCH(Prototype_input!E187,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0" s="21" t="str">
        <f ca="1">IFERROR(__xludf.DUMMYFUNCTION("IFNA(
  IF(
    Prototype_input!C174 = ""State or Local Government"",
    IF(
      AND(
        Prototype_input!E188 &lt;&gt; """",
        Prototype_input!D188 &lt;&gt; """",
        Prototype_input!D188 &lt;&gt; ""Please input"",
        Prototype_input!E188 &lt;&gt; ""Please"&amp;" input""
      ),
      TRANSPOSE(
        FILTER(
          'ITC Offerings Mapping'!$D$1:$BY$1,
          (
            IF(
              A170 &gt;= 8,
              INDEX('ITC Offerings Mapping'!$D$2:$BY$1000, MATCH(Prototype_input!E187, 'ITC Offerings Map"&amp;"ping'!$C$2:$C$1000, 0), 0) = ""X"",
              (INDEX('ITC Offerings Mapping'!$D$2:$BY$1000, MATCH(Prototype_input!E187, 'ITC Offerings Mapping'!$C$2:$C$1000, 0), 0) = ""X"") +
              (INDEX('ITC Offerings Mapping'!$D$2:$BY$1000, MATCH(Prototype"&amp;"_input!E187,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0" s="21" t="str">
        <f>IF(
  Prototype_input!$C$6 = "State or Local Government",
  IF(
    C170 &lt;&gt; "",
    IFERROR(
      INDEX(
        'Summary - Acquisition Need'!$C$2:$AD$4,
        MATCH(Prototype_input!$C$30, 'Summary - Acquisition Need'!$B$2:$B$4, 0),
        MATCH(C170, 'Summary - Acquisition Need'!$C$1:$AD$1, 0)
      ),
      ""
    ),
    ""
  ),
  IF(
    Prototype_input!$C$6 = "Federal or Tribal Government",
    IF(
      B170 &lt;&gt; "",
      IFERROR(
        INDEX(
          'Summary - Place of Performance'!$C$2:$AW$14,
          MATCH(Prototype_input!$C$30, 'Summary - Place of Performance'!$B$2:$B$14, 0),
          MATCH(B170, 'Summary - Place of Performance'!$C$1:$AW$1, 0)
        ),
        ""
      ),
      ""
    ),
    ""
  )
)</f>
        <v/>
      </c>
      <c r="E170" s="21" t="str">
        <f>IF(
  Prototype_input!$C$6 = "State or Local Government",
  IF(
    C170 &lt;&gt; "",
    IFERROR(
      INDEX(
        'Summary - Contract Type'!$C$2:$BX$6,
        MATCH(Prototype_input!$C$34, 'Summary - Contract Type'!$B$2:$B$6, 0),
        MATCH(C170, 'Summary - Contract Type'!$C$1:$BX$1, 0)
      ),
      ""
    ),
    ""
  ),
  IF(
    Prototype_input!$C$6 = "Federal or Tribal Government",
    IF(
      B170 &lt;&gt; "",
      IFERROR(
        INDEX(
          'Summary - Level of Assistance'!$C$2:$AW$7,
          MATCH(Prototype_input!$C$34, 'Summary - Level of Assistance'!$B$2:$B$7, 0),
          MATCH(B170, 'Summary - Level of Assistance'!$C$1:$AW$1, 0)
        ),
        ""
      ),
      ""
    ),
    ""
  )
)</f>
        <v/>
      </c>
      <c r="F170" s="21" t="str">
        <f>IF(
  Prototype_input!$C$6 = "State or Local Government",
  IF(
    C170 &lt;&gt; "",
    IFERROR(
      INDEX(
        'Summary - Socioeconomic'!$C$2:$BX$11,
        MATCH(Prototype_input!$C$38, 'Summary - Socioeconomic'!$B$2:$B$11, 0),
        MATCH(C170, 'Summary - Socioeconomic'!$C$1:$BX$1, 0)
      ),
      ""
    ),
    ""
  ),
  IF(
    Prototype_input!$C$6 = "Federal or Tribal Government",
    IF(
      B170 &lt;&gt; "",
      IFERROR(
        INDEX(
          'Summary - Objective'!$C$2:$AX$4,
          MATCH(Prototype_input!$C$38, 'Summary - Objective'!$B$2:$B$4, 0),
          MATCH(B170, 'Summary - Objective'!$C$1:$AX$1, 0)
        ),
        ""
      ),
      ""
    ),
    ""
  )
)</f>
        <v/>
      </c>
      <c r="G170" s="21" t="str">
        <f>IF(
  Prototype_input!$C$6 = "Federal or Tribal Government",
  IF(
    B170 &lt;&gt; "",
    IFERROR(
      INDEX(
        'Summary - Contract Type'!$C$2:$BX$6,
        MATCH(Prototype_input!$C$42, 'Summary - Contract Type'!$B$2:$B$6, 0),
        MATCH(B170, 'Summary - Contract Type'!$C$1:$BX$1, 0)
      ),
      ""
    ),
    ""
  ),
  ""
)</f>
        <v/>
      </c>
      <c r="H170" s="21" t="str">
        <f>IF(
  Prototype_input!$C$6 = "Federal or Tribal Government",
  IF(
    B170 &lt;&gt; "",
    IFERROR(
      INDEX(
        'Summary - Period of Performance'!$C$2:$AW$5,
        MATCH(Prototype_input!$C$46, 'Summary - Period of Performance'!$B$2:$B$5, 0),
        MATCH(B170, 'Summary - Period of Performance'!$C$1:$AW$1, 0)
      ),
      ""
    ),
    ""
  ),
  ""
)</f>
        <v/>
      </c>
      <c r="I170" s="21" t="str">
        <f>IF(
  Prototype_input!$C$6 = "Federal or Tribal Government",
  IF(
    B170 &lt;&gt; "",
    IFERROR(
      INDEX(
        'Summary - Socioeconomic'!$C$2:$BX$11,
        MATCH(Prototype_input!$C$50, 'Summary - Socioeconomic'!$B$2:$B$11, 0),
        MATCH(B170, 'Summary - Socioeconomic'!$C$1:$BX$1, 0)
      ),
      ""
    ),
    ""
  ),
  ""
)</f>
        <v/>
      </c>
      <c r="J170" s="21" t="str">
        <f>IF(
  Prototype_input!$C$6 = "Federal or Tribal Government",
  IF(
    B170 &lt;&gt; "",
    IFERROR(
      INDEX(
        'Summary - Estimated Dollar Valu'!$C$2:$AW$4,
        MATCH(Prototype_input!$C$54, 'Summary - Estimated Dollar Valu'!$B$2:$B$4, 0),
        MATCH(B170, 'Summary - Estimated Dollar Valu'!$C$1:$AW$1, 0)
      ),
      ""
    ),
    ""
  ),
  ""
)</f>
        <v/>
      </c>
      <c r="K170" s="21" t="str">
        <f>IF(AND(Prototype_input!$C$56&lt;&gt;"",J170&lt;&gt;""),Prototype_input!$C$58,"")</f>
        <v/>
      </c>
      <c r="L170" s="21" t="str">
        <f>IF(AND(Prototype_input!$C$60&lt;&gt;"",J170&lt;&gt;""),Prototype_input!$C$62,"")</f>
        <v/>
      </c>
      <c r="M170" s="21" t="str">
        <f>IF(AND(Prototype_input!$C$64&lt;&gt;"",J170&lt;&gt;""),Prototype_input!$C$66,"")</f>
        <v/>
      </c>
      <c r="N170" s="21" t="str">
        <f>IF(AND(Prototype_input!$C$68&lt;&gt;"",J170&lt;&gt;""),Prototype_input!$C$70,"")</f>
        <v/>
      </c>
      <c r="O170" s="21" t="str">
        <f>IF(N170&lt;&gt;"",_xlfn.XLOOKUP(Prototype_input!$E$22,'ITC Offerings Mapping'!$C$1:$C$1000,'ITC Offerings Mapping'!$B$1:$B$1000),"")</f>
        <v/>
      </c>
      <c r="Q170" s="21" t="str">
        <f t="array" ref="Q170">IF(Prototype_input!$C$6="Federal or Tribal Government",IF(O170&lt;&gt;"", INDEX('Scope Scoring'!$C$2:$BX$50, MATCH(O170, 'Scope Scoring'!$B$2:$B$50, 0), MATCH(B170, 'Scope Scoring'!$C$1:$BX$1, 0)),""),"")</f>
        <v/>
      </c>
      <c r="R170" s="21" t="str">
        <f t="shared" si="39"/>
        <v/>
      </c>
      <c r="S170" s="21" t="str">
        <f t="shared" si="40"/>
        <v/>
      </c>
      <c r="T170" s="21" t="str">
        <f t="shared" si="41"/>
        <v/>
      </c>
      <c r="U170" s="21" t="str">
        <f t="shared" ca="1" si="42"/>
        <v/>
      </c>
      <c r="W170" s="21" t="str">
        <f t="array" ref="W170">IF(Prototype_input!$C$6="Federal or Tribal Government",IF(O170&lt;&gt;"", INDEX('Summary - Level of Assistance -'!$C$2:$AV$7, MATCH(Prototype_input!$C$34, 'Summary - Level of Assistance -'!$B$2:$B$7, 0), MATCH(B170, 'Summary - Level of Assistance -'!$C$1:$AV$1, 0)),""),"")</f>
        <v/>
      </c>
      <c r="X170" s="21" t="str">
        <f t="shared" si="43"/>
        <v/>
      </c>
      <c r="Y170" s="21" t="str">
        <f t="shared" si="44"/>
        <v/>
      </c>
      <c r="AA170" s="21" t="str">
        <f t="array" ref="AA170">IF(Prototype_input!$C$6="Federal or Tribal Government",IF(O170&lt;&gt;"", INDEX('Summary - Objective - Tradeoff'!$C$2:$AV$4, MATCH(Prototype_input!$C$38, 'Summary - Objective - Tradeoff'!$B$2:$B$4, 0), MATCH(B170, 'Summary - Objective - Tradeoff'!$C$1:$AV$1, 0)),""),"")</f>
        <v/>
      </c>
      <c r="AB170" s="21" t="str">
        <f t="shared" si="45"/>
        <v/>
      </c>
      <c r="AC170" s="21" t="str">
        <f t="shared" si="46"/>
        <v/>
      </c>
      <c r="AE170" s="21" t="str">
        <f t="array" ref="AE170">IF(Prototype_input!$C$6="Federal or Tribal Government",IF(O170&lt;&gt;"", INDEX('Summary- PoP - Tradeoff'!$C$2:$AV$5, MATCH(Prototype_input!$C$46, 'Summary- PoP - Tradeoff'!$B$2:$B$5, 0), MATCH(B170, 'Summary- PoP - Tradeoff'!$C$1:$AV$1, 0)),""),"")</f>
        <v/>
      </c>
      <c r="AF170" s="21" t="str">
        <f t="shared" si="47"/>
        <v/>
      </c>
      <c r="AG170" s="21" t="str">
        <f t="shared" si="48"/>
        <v/>
      </c>
      <c r="AI170" s="21" t="str">
        <f t="array" ref="AI170">IF(Prototype_input!$C$6="Federal or Tribal Government",IF(O170&lt;&gt;"", INDEX('Summary - EDV - Tradeoff'!$C$2:$AV$4, MATCH(Prototype_input!$C$54, 'Summary - EDV - Tradeoff'!$B$2:$B$4, 0), MATCH(B170, 'Summary - EDV - Tradeoff'!$C$1:$AV$1, 0)),""),"")</f>
        <v/>
      </c>
      <c r="AJ170" s="21" t="str">
        <f t="shared" si="49"/>
        <v/>
      </c>
      <c r="AK170" s="21" t="str">
        <f t="shared" si="50"/>
        <v/>
      </c>
      <c r="AL170" s="21" t="str">
        <f t="shared" ca="1" si="51"/>
        <v/>
      </c>
    </row>
    <row r="171" spans="2:38" ht="12.75" x14ac:dyDescent="0.2">
      <c r="B171" s="21" t="str">
        <f ca="1">IFERROR(__xludf.DUMMYFUNCTION("IFNA(
  IF(
    Prototype_input!C175 = ""Federal or Tribal Government"",
    IF(
      AND(
        Prototype_input!E189 &lt;&gt; """",
        Prototype_input!D189 &lt;&gt; """",
        Prototype_input!D189 &lt;&gt; ""Please input"",
        Prototype_input!E189 &lt;&gt; ""Ple"&amp;"ase input""
      ),
      TRANSPOSE(
        FILTER(
          'ITC Offerings Mapping'!$D$1:$BY$1,
          (INDEX('ITC Offerings Mapping'!$D$2:$BY$1000, MATCH(Prototype_input!E188, 'ITC Offerings Mapping'!$C$2:$C$1000, 0), 0) = IF(A171 &gt;= 8, ""X"", ""X"&amp;""")) +
          (IF(A171 &lt; 8, INDEX('ITC Offerings Mapping'!$D$2:$BY$1000, MATCH(Prototype_input!E188,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1" s="21" t="str">
        <f ca="1">IFERROR(__xludf.DUMMYFUNCTION("IFNA(
  IF(
    Prototype_input!C175 = ""State or Local Government"",
    IF(
      AND(
        Prototype_input!E189 &lt;&gt; """",
        Prototype_input!D189 &lt;&gt; """",
        Prototype_input!D189 &lt;&gt; ""Please input"",
        Prototype_input!E189 &lt;&gt; ""Please"&amp;" input""
      ),
      TRANSPOSE(
        FILTER(
          'ITC Offerings Mapping'!$D$1:$BY$1,
          (
            IF(
              A171 &gt;= 8,
              INDEX('ITC Offerings Mapping'!$D$2:$BY$1000, MATCH(Prototype_input!E188, 'ITC Offerings Map"&amp;"ping'!$C$2:$C$1000, 0), 0) = ""X"",
              (INDEX('ITC Offerings Mapping'!$D$2:$BY$1000, MATCH(Prototype_input!E188, 'ITC Offerings Mapping'!$C$2:$C$1000, 0), 0) = ""X"") +
              (INDEX('ITC Offerings Mapping'!$D$2:$BY$1000, MATCH(Prototype"&amp;"_input!E188,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1" s="21" t="str">
        <f>IF(
  Prototype_input!$C$6 = "State or Local Government",
  IF(
    C171 &lt;&gt; "",
    IFERROR(
      INDEX(
        'Summary - Acquisition Need'!$C$2:$AD$4,
        MATCH(Prototype_input!$C$30, 'Summary - Acquisition Need'!$B$2:$B$4, 0),
        MATCH(C171, 'Summary - Acquisition Need'!$C$1:$AD$1, 0)
      ),
      ""
    ),
    ""
  ),
  IF(
    Prototype_input!$C$6 = "Federal or Tribal Government",
    IF(
      B171 &lt;&gt; "",
      IFERROR(
        INDEX(
          'Summary - Place of Performance'!$C$2:$AW$14,
          MATCH(Prototype_input!$C$30, 'Summary - Place of Performance'!$B$2:$B$14, 0),
          MATCH(B171, 'Summary - Place of Performance'!$C$1:$AW$1, 0)
        ),
        ""
      ),
      ""
    ),
    ""
  )
)</f>
        <v/>
      </c>
      <c r="E171" s="21" t="str">
        <f>IF(
  Prototype_input!$C$6 = "State or Local Government",
  IF(
    C171 &lt;&gt; "",
    IFERROR(
      INDEX(
        'Summary - Contract Type'!$C$2:$BX$6,
        MATCH(Prototype_input!$C$34, 'Summary - Contract Type'!$B$2:$B$6, 0),
        MATCH(C171, 'Summary - Contract Type'!$C$1:$BX$1, 0)
      ),
      ""
    ),
    ""
  ),
  IF(
    Prototype_input!$C$6 = "Federal or Tribal Government",
    IF(
      B171 &lt;&gt; "",
      IFERROR(
        INDEX(
          'Summary - Level of Assistance'!$C$2:$AW$7,
          MATCH(Prototype_input!$C$34, 'Summary - Level of Assistance'!$B$2:$B$7, 0),
          MATCH(B171, 'Summary - Level of Assistance'!$C$1:$AW$1, 0)
        ),
        ""
      ),
      ""
    ),
    ""
  )
)</f>
        <v/>
      </c>
      <c r="F171" s="21" t="str">
        <f>IF(
  Prototype_input!$C$6 = "State or Local Government",
  IF(
    C171 &lt;&gt; "",
    IFERROR(
      INDEX(
        'Summary - Socioeconomic'!$C$2:$BX$11,
        MATCH(Prototype_input!$C$38, 'Summary - Socioeconomic'!$B$2:$B$11, 0),
        MATCH(C171, 'Summary - Socioeconomic'!$C$1:$BX$1, 0)
      ),
      ""
    ),
    ""
  ),
  IF(
    Prototype_input!$C$6 = "Federal or Tribal Government",
    IF(
      B171 &lt;&gt; "",
      IFERROR(
        INDEX(
          'Summary - Objective'!$C$2:$AX$4,
          MATCH(Prototype_input!$C$38, 'Summary - Objective'!$B$2:$B$4, 0),
          MATCH(B171, 'Summary - Objective'!$C$1:$AX$1, 0)
        ),
        ""
      ),
      ""
    ),
    ""
  )
)</f>
        <v/>
      </c>
      <c r="G171" s="21" t="str">
        <f>IF(
  Prototype_input!$C$6 = "Federal or Tribal Government",
  IF(
    B171 &lt;&gt; "",
    IFERROR(
      INDEX(
        'Summary - Contract Type'!$C$2:$BX$6,
        MATCH(Prototype_input!$C$42, 'Summary - Contract Type'!$B$2:$B$6, 0),
        MATCH(B171, 'Summary - Contract Type'!$C$1:$BX$1, 0)
      ),
      ""
    ),
    ""
  ),
  ""
)</f>
        <v/>
      </c>
      <c r="H171" s="21" t="str">
        <f>IF(
  Prototype_input!$C$6 = "Federal or Tribal Government",
  IF(
    B171 &lt;&gt; "",
    IFERROR(
      INDEX(
        'Summary - Period of Performance'!$C$2:$AW$5,
        MATCH(Prototype_input!$C$46, 'Summary - Period of Performance'!$B$2:$B$5, 0),
        MATCH(B171, 'Summary - Period of Performance'!$C$1:$AW$1, 0)
      ),
      ""
    ),
    ""
  ),
  ""
)</f>
        <v/>
      </c>
      <c r="I171" s="21" t="str">
        <f>IF(
  Prototype_input!$C$6 = "Federal or Tribal Government",
  IF(
    B171 &lt;&gt; "",
    IFERROR(
      INDEX(
        'Summary - Socioeconomic'!$C$2:$BX$11,
        MATCH(Prototype_input!$C$50, 'Summary - Socioeconomic'!$B$2:$B$11, 0),
        MATCH(B171, 'Summary - Socioeconomic'!$C$1:$BX$1, 0)
      ),
      ""
    ),
    ""
  ),
  ""
)</f>
        <v/>
      </c>
      <c r="J171" s="21" t="str">
        <f>IF(
  Prototype_input!$C$6 = "Federal or Tribal Government",
  IF(
    B171 &lt;&gt; "",
    IFERROR(
      INDEX(
        'Summary - Estimated Dollar Valu'!$C$2:$AW$4,
        MATCH(Prototype_input!$C$54, 'Summary - Estimated Dollar Valu'!$B$2:$B$4, 0),
        MATCH(B171, 'Summary - Estimated Dollar Valu'!$C$1:$AW$1, 0)
      ),
      ""
    ),
    ""
  ),
  ""
)</f>
        <v/>
      </c>
      <c r="K171" s="21" t="str">
        <f>IF(AND(Prototype_input!$C$56&lt;&gt;"",J171&lt;&gt;""),Prototype_input!$C$58,"")</f>
        <v/>
      </c>
      <c r="L171" s="21" t="str">
        <f>IF(AND(Prototype_input!$C$60&lt;&gt;"",J171&lt;&gt;""),Prototype_input!$C$62,"")</f>
        <v/>
      </c>
      <c r="M171" s="21" t="str">
        <f>IF(AND(Prototype_input!$C$64&lt;&gt;"",J171&lt;&gt;""),Prototype_input!$C$66,"")</f>
        <v/>
      </c>
      <c r="N171" s="21" t="str">
        <f>IF(AND(Prototype_input!$C$68&lt;&gt;"",J171&lt;&gt;""),Prototype_input!$C$70,"")</f>
        <v/>
      </c>
      <c r="O171" s="21" t="str">
        <f>IF(N171&lt;&gt;"",_xlfn.XLOOKUP(Prototype_input!$E$22,'ITC Offerings Mapping'!$C$1:$C$1000,'ITC Offerings Mapping'!$B$1:$B$1000),"")</f>
        <v/>
      </c>
      <c r="Q171" s="21" t="str">
        <f t="array" ref="Q171">IF(Prototype_input!$C$6="Federal or Tribal Government",IF(O171&lt;&gt;"", INDEX('Scope Scoring'!$C$2:$BX$50, MATCH(O171, 'Scope Scoring'!$B$2:$B$50, 0), MATCH(B171, 'Scope Scoring'!$C$1:$BX$1, 0)),""),"")</f>
        <v/>
      </c>
      <c r="R171" s="21" t="str">
        <f t="shared" si="39"/>
        <v/>
      </c>
      <c r="S171" s="21" t="str">
        <f t="shared" si="40"/>
        <v/>
      </c>
      <c r="T171" s="21" t="str">
        <f t="shared" si="41"/>
        <v/>
      </c>
      <c r="U171" s="21" t="str">
        <f t="shared" ca="1" si="42"/>
        <v/>
      </c>
      <c r="W171" s="21" t="str">
        <f t="array" ref="W171">IF(Prototype_input!$C$6="Federal or Tribal Government",IF(O171&lt;&gt;"", INDEX('Summary - Level of Assistance -'!$C$2:$AV$7, MATCH(Prototype_input!$C$34, 'Summary - Level of Assistance -'!$B$2:$B$7, 0), MATCH(B171, 'Summary - Level of Assistance -'!$C$1:$AV$1, 0)),""),"")</f>
        <v/>
      </c>
      <c r="X171" s="21" t="str">
        <f t="shared" si="43"/>
        <v/>
      </c>
      <c r="Y171" s="21" t="str">
        <f t="shared" si="44"/>
        <v/>
      </c>
      <c r="AA171" s="21" t="str">
        <f t="array" ref="AA171">IF(Prototype_input!$C$6="Federal or Tribal Government",IF(O171&lt;&gt;"", INDEX('Summary - Objective - Tradeoff'!$C$2:$AV$4, MATCH(Prototype_input!$C$38, 'Summary - Objective - Tradeoff'!$B$2:$B$4, 0), MATCH(B171, 'Summary - Objective - Tradeoff'!$C$1:$AV$1, 0)),""),"")</f>
        <v/>
      </c>
      <c r="AB171" s="21" t="str">
        <f t="shared" si="45"/>
        <v/>
      </c>
      <c r="AC171" s="21" t="str">
        <f t="shared" si="46"/>
        <v/>
      </c>
      <c r="AE171" s="21" t="str">
        <f t="array" ref="AE171">IF(Prototype_input!$C$6="Federal or Tribal Government",IF(O171&lt;&gt;"", INDEX('Summary- PoP - Tradeoff'!$C$2:$AV$5, MATCH(Prototype_input!$C$46, 'Summary- PoP - Tradeoff'!$B$2:$B$5, 0), MATCH(B171, 'Summary- PoP - Tradeoff'!$C$1:$AV$1, 0)),""),"")</f>
        <v/>
      </c>
      <c r="AF171" s="21" t="str">
        <f t="shared" si="47"/>
        <v/>
      </c>
      <c r="AG171" s="21" t="str">
        <f t="shared" si="48"/>
        <v/>
      </c>
      <c r="AI171" s="21" t="str">
        <f t="array" ref="AI171">IF(Prototype_input!$C$6="Federal or Tribal Government",IF(O171&lt;&gt;"", INDEX('Summary - EDV - Tradeoff'!$C$2:$AV$4, MATCH(Prototype_input!$C$54, 'Summary - EDV - Tradeoff'!$B$2:$B$4, 0), MATCH(B171, 'Summary - EDV - Tradeoff'!$C$1:$AV$1, 0)),""),"")</f>
        <v/>
      </c>
      <c r="AJ171" s="21" t="str">
        <f t="shared" si="49"/>
        <v/>
      </c>
      <c r="AK171" s="21" t="str">
        <f t="shared" si="50"/>
        <v/>
      </c>
      <c r="AL171" s="21" t="str">
        <f t="shared" ca="1" si="51"/>
        <v/>
      </c>
    </row>
    <row r="172" spans="2:38" ht="12.75" x14ac:dyDescent="0.2">
      <c r="B172" s="21" t="str">
        <f ca="1">IFERROR(__xludf.DUMMYFUNCTION("IFNA(
  IF(
    Prototype_input!C176 = ""Federal or Tribal Government"",
    IF(
      AND(
        Prototype_input!E190 &lt;&gt; """",
        Prototype_input!D190 &lt;&gt; """",
        Prototype_input!D190 &lt;&gt; ""Please input"",
        Prototype_input!E190 &lt;&gt; ""Ple"&amp;"ase input""
      ),
      TRANSPOSE(
        FILTER(
          'ITC Offerings Mapping'!$D$1:$BY$1,
          (INDEX('ITC Offerings Mapping'!$D$2:$BY$1000, MATCH(Prototype_input!E189, 'ITC Offerings Mapping'!$C$2:$C$1000, 0), 0) = IF(A172 &gt;= 8, ""X"", ""X"&amp;""")) +
          (IF(A172 &lt; 8, INDEX('ITC Offerings Mapping'!$D$2:$BY$1000, MATCH(Prototype_input!E189,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2" s="21" t="str">
        <f ca="1">IFERROR(__xludf.DUMMYFUNCTION("IFNA(
  IF(
    Prototype_input!C176 = ""State or Local Government"",
    IF(
      AND(
        Prototype_input!E190 &lt;&gt; """",
        Prototype_input!D190 &lt;&gt; """",
        Prototype_input!D190 &lt;&gt; ""Please input"",
        Prototype_input!E190 &lt;&gt; ""Please"&amp;" input""
      ),
      TRANSPOSE(
        FILTER(
          'ITC Offerings Mapping'!$D$1:$BY$1,
          (
            IF(
              A172 &gt;= 8,
              INDEX('ITC Offerings Mapping'!$D$2:$BY$1000, MATCH(Prototype_input!E189, 'ITC Offerings Map"&amp;"ping'!$C$2:$C$1000, 0), 0) = ""X"",
              (INDEX('ITC Offerings Mapping'!$D$2:$BY$1000, MATCH(Prototype_input!E189, 'ITC Offerings Mapping'!$C$2:$C$1000, 0), 0) = ""X"") +
              (INDEX('ITC Offerings Mapping'!$D$2:$BY$1000, MATCH(Prototype"&amp;"_input!E189,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2" s="21" t="str">
        <f>IF(
  Prototype_input!$C$6 = "State or Local Government",
  IF(
    C172 &lt;&gt; "",
    IFERROR(
      INDEX(
        'Summary - Acquisition Need'!$C$2:$AD$4,
        MATCH(Prototype_input!$C$30, 'Summary - Acquisition Need'!$B$2:$B$4, 0),
        MATCH(C172, 'Summary - Acquisition Need'!$C$1:$AD$1, 0)
      ),
      ""
    ),
    ""
  ),
  IF(
    Prototype_input!$C$6 = "Federal or Tribal Government",
    IF(
      B172 &lt;&gt; "",
      IFERROR(
        INDEX(
          'Summary - Place of Performance'!$C$2:$AW$14,
          MATCH(Prototype_input!$C$30, 'Summary - Place of Performance'!$B$2:$B$14, 0),
          MATCH(B172, 'Summary - Place of Performance'!$C$1:$AW$1, 0)
        ),
        ""
      ),
      ""
    ),
    ""
  )
)</f>
        <v/>
      </c>
      <c r="E172" s="21" t="str">
        <f>IF(
  Prototype_input!$C$6 = "State or Local Government",
  IF(
    C172 &lt;&gt; "",
    IFERROR(
      INDEX(
        'Summary - Contract Type'!$C$2:$BX$6,
        MATCH(Prototype_input!$C$34, 'Summary - Contract Type'!$B$2:$B$6, 0),
        MATCH(C172, 'Summary - Contract Type'!$C$1:$BX$1, 0)
      ),
      ""
    ),
    ""
  ),
  IF(
    Prototype_input!$C$6 = "Federal or Tribal Government",
    IF(
      B172 &lt;&gt; "",
      IFERROR(
        INDEX(
          'Summary - Level of Assistance'!$C$2:$AW$7,
          MATCH(Prototype_input!$C$34, 'Summary - Level of Assistance'!$B$2:$B$7, 0),
          MATCH(B172, 'Summary - Level of Assistance'!$C$1:$AW$1, 0)
        ),
        ""
      ),
      ""
    ),
    ""
  )
)</f>
        <v/>
      </c>
      <c r="F172" s="21" t="str">
        <f>IF(
  Prototype_input!$C$6 = "State or Local Government",
  IF(
    C172 &lt;&gt; "",
    IFERROR(
      INDEX(
        'Summary - Socioeconomic'!$C$2:$BX$11,
        MATCH(Prototype_input!$C$38, 'Summary - Socioeconomic'!$B$2:$B$11, 0),
        MATCH(C172, 'Summary - Socioeconomic'!$C$1:$BX$1, 0)
      ),
      ""
    ),
    ""
  ),
  IF(
    Prototype_input!$C$6 = "Federal or Tribal Government",
    IF(
      B172 &lt;&gt; "",
      IFERROR(
        INDEX(
          'Summary - Objective'!$C$2:$AX$4,
          MATCH(Prototype_input!$C$38, 'Summary - Objective'!$B$2:$B$4, 0),
          MATCH(B172, 'Summary - Objective'!$C$1:$AX$1, 0)
        ),
        ""
      ),
      ""
    ),
    ""
  )
)</f>
        <v/>
      </c>
      <c r="G172" s="21" t="str">
        <f>IF(
  Prototype_input!$C$6 = "Federal or Tribal Government",
  IF(
    B172 &lt;&gt; "",
    IFERROR(
      INDEX(
        'Summary - Contract Type'!$C$2:$BX$6,
        MATCH(Prototype_input!$C$42, 'Summary - Contract Type'!$B$2:$B$6, 0),
        MATCH(B172, 'Summary - Contract Type'!$C$1:$BX$1, 0)
      ),
      ""
    ),
    ""
  ),
  ""
)</f>
        <v/>
      </c>
      <c r="H172" s="21" t="str">
        <f>IF(
  Prototype_input!$C$6 = "Federal or Tribal Government",
  IF(
    B172 &lt;&gt; "",
    IFERROR(
      INDEX(
        'Summary - Period of Performance'!$C$2:$AW$5,
        MATCH(Prototype_input!$C$46, 'Summary - Period of Performance'!$B$2:$B$5, 0),
        MATCH(B172, 'Summary - Period of Performance'!$C$1:$AW$1, 0)
      ),
      ""
    ),
    ""
  ),
  ""
)</f>
        <v/>
      </c>
      <c r="I172" s="21" t="str">
        <f>IF(
  Prototype_input!$C$6 = "Federal or Tribal Government",
  IF(
    B172 &lt;&gt; "",
    IFERROR(
      INDEX(
        'Summary - Socioeconomic'!$C$2:$BX$11,
        MATCH(Prototype_input!$C$50, 'Summary - Socioeconomic'!$B$2:$B$11, 0),
        MATCH(B172, 'Summary - Socioeconomic'!$C$1:$BX$1, 0)
      ),
      ""
    ),
    ""
  ),
  ""
)</f>
        <v/>
      </c>
      <c r="J172" s="21" t="str">
        <f>IF(
  Prototype_input!$C$6 = "Federal or Tribal Government",
  IF(
    B172 &lt;&gt; "",
    IFERROR(
      INDEX(
        'Summary - Estimated Dollar Valu'!$C$2:$AW$4,
        MATCH(Prototype_input!$C$54, 'Summary - Estimated Dollar Valu'!$B$2:$B$4, 0),
        MATCH(B172, 'Summary - Estimated Dollar Valu'!$C$1:$AW$1, 0)
      ),
      ""
    ),
    ""
  ),
  ""
)</f>
        <v/>
      </c>
      <c r="K172" s="21" t="str">
        <f>IF(AND(Prototype_input!$C$56&lt;&gt;"",J172&lt;&gt;""),Prototype_input!$C$58,"")</f>
        <v/>
      </c>
      <c r="L172" s="21" t="str">
        <f>IF(AND(Prototype_input!$C$60&lt;&gt;"",J172&lt;&gt;""),Prototype_input!$C$62,"")</f>
        <v/>
      </c>
      <c r="M172" s="21" t="str">
        <f>IF(AND(Prototype_input!$C$64&lt;&gt;"",J172&lt;&gt;""),Prototype_input!$C$66,"")</f>
        <v/>
      </c>
      <c r="N172" s="21" t="str">
        <f>IF(AND(Prototype_input!$C$68&lt;&gt;"",J172&lt;&gt;""),Prototype_input!$C$70,"")</f>
        <v/>
      </c>
      <c r="O172" s="21" t="str">
        <f>IF(N172&lt;&gt;"",_xlfn.XLOOKUP(Prototype_input!$E$22,'ITC Offerings Mapping'!$C$1:$C$1000,'ITC Offerings Mapping'!$B$1:$B$1000),"")</f>
        <v/>
      </c>
      <c r="Q172" s="21" t="str">
        <f t="array" ref="Q172">IF(Prototype_input!$C$6="Federal or Tribal Government",IF(O172&lt;&gt;"", INDEX('Scope Scoring'!$C$2:$BX$50, MATCH(O172, 'Scope Scoring'!$B$2:$B$50, 0), MATCH(B172, 'Scope Scoring'!$C$1:$BX$1, 0)),""),"")</f>
        <v/>
      </c>
      <c r="R172" s="21" t="str">
        <f t="shared" si="39"/>
        <v/>
      </c>
      <c r="S172" s="21" t="str">
        <f t="shared" si="40"/>
        <v/>
      </c>
      <c r="T172" s="21" t="str">
        <f t="shared" si="41"/>
        <v/>
      </c>
      <c r="U172" s="21" t="str">
        <f t="shared" ca="1" si="42"/>
        <v/>
      </c>
      <c r="W172" s="21" t="str">
        <f t="array" ref="W172">IF(Prototype_input!$C$6="Federal or Tribal Government",IF(O172&lt;&gt;"", INDEX('Summary - Level of Assistance -'!$C$2:$AV$7, MATCH(Prototype_input!$C$34, 'Summary - Level of Assistance -'!$B$2:$B$7, 0), MATCH(B172, 'Summary - Level of Assistance -'!$C$1:$AV$1, 0)),""),"")</f>
        <v/>
      </c>
      <c r="X172" s="21" t="str">
        <f t="shared" si="43"/>
        <v/>
      </c>
      <c r="Y172" s="21" t="str">
        <f t="shared" si="44"/>
        <v/>
      </c>
      <c r="AA172" s="21" t="str">
        <f t="array" ref="AA172">IF(Prototype_input!$C$6="Federal or Tribal Government",IF(O172&lt;&gt;"", INDEX('Summary - Objective - Tradeoff'!$C$2:$AV$4, MATCH(Prototype_input!$C$38, 'Summary - Objective - Tradeoff'!$B$2:$B$4, 0), MATCH(B172, 'Summary - Objective - Tradeoff'!$C$1:$AV$1, 0)),""),"")</f>
        <v/>
      </c>
      <c r="AB172" s="21" t="str">
        <f t="shared" si="45"/>
        <v/>
      </c>
      <c r="AC172" s="21" t="str">
        <f t="shared" si="46"/>
        <v/>
      </c>
      <c r="AE172" s="21" t="str">
        <f t="array" ref="AE172">IF(Prototype_input!$C$6="Federal or Tribal Government",IF(O172&lt;&gt;"", INDEX('Summary- PoP - Tradeoff'!$C$2:$AV$5, MATCH(Prototype_input!$C$46, 'Summary- PoP - Tradeoff'!$B$2:$B$5, 0), MATCH(B172, 'Summary- PoP - Tradeoff'!$C$1:$AV$1, 0)),""),"")</f>
        <v/>
      </c>
      <c r="AF172" s="21" t="str">
        <f t="shared" si="47"/>
        <v/>
      </c>
      <c r="AG172" s="21" t="str">
        <f t="shared" si="48"/>
        <v/>
      </c>
      <c r="AI172" s="21" t="str">
        <f t="array" ref="AI172">IF(Prototype_input!$C$6="Federal or Tribal Government",IF(O172&lt;&gt;"", INDEX('Summary - EDV - Tradeoff'!$C$2:$AV$4, MATCH(Prototype_input!$C$54, 'Summary - EDV - Tradeoff'!$B$2:$B$4, 0), MATCH(B172, 'Summary - EDV - Tradeoff'!$C$1:$AV$1, 0)),""),"")</f>
        <v/>
      </c>
      <c r="AJ172" s="21" t="str">
        <f t="shared" si="49"/>
        <v/>
      </c>
      <c r="AK172" s="21" t="str">
        <f t="shared" si="50"/>
        <v/>
      </c>
      <c r="AL172" s="21" t="str">
        <f t="shared" ca="1" si="51"/>
        <v/>
      </c>
    </row>
    <row r="173" spans="2:38" ht="12.75" x14ac:dyDescent="0.2">
      <c r="B173" s="21" t="str">
        <f ca="1">IFERROR(__xludf.DUMMYFUNCTION("IFNA(
  IF(
    Prototype_input!C177 = ""Federal or Tribal Government"",
    IF(
      AND(
        Prototype_input!E191 &lt;&gt; """",
        Prototype_input!D191 &lt;&gt; """",
        Prototype_input!D191 &lt;&gt; ""Please input"",
        Prototype_input!E191 &lt;&gt; ""Ple"&amp;"ase input""
      ),
      TRANSPOSE(
        FILTER(
          'ITC Offerings Mapping'!$D$1:$BY$1,
          (INDEX('ITC Offerings Mapping'!$D$2:$BY$1000, MATCH(Prototype_input!E190, 'ITC Offerings Mapping'!$C$2:$C$1000, 0), 0) = IF(A173 &gt;= 8, ""X"", ""X"&amp;""")) +
          (IF(A173 &lt; 8, INDEX('ITC Offerings Mapping'!$D$2:$BY$1000, MATCH(Prototype_input!E190,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3" s="21" t="str">
        <f ca="1">IFERROR(__xludf.DUMMYFUNCTION("IFNA(
  IF(
    Prototype_input!C177 = ""State or Local Government"",
    IF(
      AND(
        Prototype_input!E191 &lt;&gt; """",
        Prototype_input!D191 &lt;&gt; """",
        Prototype_input!D191 &lt;&gt; ""Please input"",
        Prototype_input!E191 &lt;&gt; ""Please"&amp;" input""
      ),
      TRANSPOSE(
        FILTER(
          'ITC Offerings Mapping'!$D$1:$BY$1,
          (
            IF(
              A173 &gt;= 8,
              INDEX('ITC Offerings Mapping'!$D$2:$BY$1000, MATCH(Prototype_input!E190, 'ITC Offerings Map"&amp;"ping'!$C$2:$C$1000, 0), 0) = ""X"",
              (INDEX('ITC Offerings Mapping'!$D$2:$BY$1000, MATCH(Prototype_input!E190, 'ITC Offerings Mapping'!$C$2:$C$1000, 0), 0) = ""X"") +
              (INDEX('ITC Offerings Mapping'!$D$2:$BY$1000, MATCH(Prototype"&amp;"_input!E190,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3" s="21" t="str">
        <f>IF(
  Prototype_input!$C$6 = "State or Local Government",
  IF(
    C173 &lt;&gt; "",
    IFERROR(
      INDEX(
        'Summary - Acquisition Need'!$C$2:$AD$4,
        MATCH(Prototype_input!$C$30, 'Summary - Acquisition Need'!$B$2:$B$4, 0),
        MATCH(C173, 'Summary - Acquisition Need'!$C$1:$AD$1, 0)
      ),
      ""
    ),
    ""
  ),
  IF(
    Prototype_input!$C$6 = "Federal or Tribal Government",
    IF(
      B173 &lt;&gt; "",
      IFERROR(
        INDEX(
          'Summary - Place of Performance'!$C$2:$AW$14,
          MATCH(Prototype_input!$C$30, 'Summary - Place of Performance'!$B$2:$B$14, 0),
          MATCH(B173, 'Summary - Place of Performance'!$C$1:$AW$1, 0)
        ),
        ""
      ),
      ""
    ),
    ""
  )
)</f>
        <v/>
      </c>
      <c r="E173" s="21" t="str">
        <f>IF(
  Prototype_input!$C$6 = "State or Local Government",
  IF(
    C173 &lt;&gt; "",
    IFERROR(
      INDEX(
        'Summary - Contract Type'!$C$2:$BX$6,
        MATCH(Prototype_input!$C$34, 'Summary - Contract Type'!$B$2:$B$6, 0),
        MATCH(C173, 'Summary - Contract Type'!$C$1:$BX$1, 0)
      ),
      ""
    ),
    ""
  ),
  IF(
    Prototype_input!$C$6 = "Federal or Tribal Government",
    IF(
      B173 &lt;&gt; "",
      IFERROR(
        INDEX(
          'Summary - Level of Assistance'!$C$2:$AW$7,
          MATCH(Prototype_input!$C$34, 'Summary - Level of Assistance'!$B$2:$B$7, 0),
          MATCH(B173, 'Summary - Level of Assistance'!$C$1:$AW$1, 0)
        ),
        ""
      ),
      ""
    ),
    ""
  )
)</f>
        <v/>
      </c>
      <c r="F173" s="21" t="str">
        <f>IF(
  Prototype_input!$C$6 = "State or Local Government",
  IF(
    C173 &lt;&gt; "",
    IFERROR(
      INDEX(
        'Summary - Socioeconomic'!$C$2:$BX$11,
        MATCH(Prototype_input!$C$38, 'Summary - Socioeconomic'!$B$2:$B$11, 0),
        MATCH(C173, 'Summary - Socioeconomic'!$C$1:$BX$1, 0)
      ),
      ""
    ),
    ""
  ),
  IF(
    Prototype_input!$C$6 = "Federal or Tribal Government",
    IF(
      B173 &lt;&gt; "",
      IFERROR(
        INDEX(
          'Summary - Objective'!$C$2:$AX$4,
          MATCH(Prototype_input!$C$38, 'Summary - Objective'!$B$2:$B$4, 0),
          MATCH(B173, 'Summary - Objective'!$C$1:$AX$1, 0)
        ),
        ""
      ),
      ""
    ),
    ""
  )
)</f>
        <v/>
      </c>
      <c r="G173" s="21" t="str">
        <f>IF(
  Prototype_input!$C$6 = "Federal or Tribal Government",
  IF(
    B173 &lt;&gt; "",
    IFERROR(
      INDEX(
        'Summary - Contract Type'!$C$2:$BX$6,
        MATCH(Prototype_input!$C$42, 'Summary - Contract Type'!$B$2:$B$6, 0),
        MATCH(B173, 'Summary - Contract Type'!$C$1:$BX$1, 0)
      ),
      ""
    ),
    ""
  ),
  ""
)</f>
        <v/>
      </c>
      <c r="H173" s="21" t="str">
        <f>IF(
  Prototype_input!$C$6 = "Federal or Tribal Government",
  IF(
    B173 &lt;&gt; "",
    IFERROR(
      INDEX(
        'Summary - Period of Performance'!$C$2:$AW$5,
        MATCH(Prototype_input!$C$46, 'Summary - Period of Performance'!$B$2:$B$5, 0),
        MATCH(B173, 'Summary - Period of Performance'!$C$1:$AW$1, 0)
      ),
      ""
    ),
    ""
  ),
  ""
)</f>
        <v/>
      </c>
      <c r="I173" s="21" t="str">
        <f>IF(
  Prototype_input!$C$6 = "Federal or Tribal Government",
  IF(
    B173 &lt;&gt; "",
    IFERROR(
      INDEX(
        'Summary - Socioeconomic'!$C$2:$BX$11,
        MATCH(Prototype_input!$C$50, 'Summary - Socioeconomic'!$B$2:$B$11, 0),
        MATCH(B173, 'Summary - Socioeconomic'!$C$1:$BX$1, 0)
      ),
      ""
    ),
    ""
  ),
  ""
)</f>
        <v/>
      </c>
      <c r="J173" s="21" t="str">
        <f>IF(
  Prototype_input!$C$6 = "Federal or Tribal Government",
  IF(
    B173 &lt;&gt; "",
    IFERROR(
      INDEX(
        'Summary - Estimated Dollar Valu'!$C$2:$AW$4,
        MATCH(Prototype_input!$C$54, 'Summary - Estimated Dollar Valu'!$B$2:$B$4, 0),
        MATCH(B173, 'Summary - Estimated Dollar Valu'!$C$1:$AW$1, 0)
      ),
      ""
    ),
    ""
  ),
  ""
)</f>
        <v/>
      </c>
      <c r="K173" s="21" t="str">
        <f>IF(AND(Prototype_input!$C$56&lt;&gt;"",J173&lt;&gt;""),Prototype_input!$C$58,"")</f>
        <v/>
      </c>
      <c r="L173" s="21" t="str">
        <f>IF(AND(Prototype_input!$C$60&lt;&gt;"",J173&lt;&gt;""),Prototype_input!$C$62,"")</f>
        <v/>
      </c>
      <c r="M173" s="21" t="str">
        <f>IF(AND(Prototype_input!$C$64&lt;&gt;"",J173&lt;&gt;""),Prototype_input!$C$66,"")</f>
        <v/>
      </c>
      <c r="N173" s="21" t="str">
        <f>IF(AND(Prototype_input!$C$68&lt;&gt;"",J173&lt;&gt;""),Prototype_input!$C$70,"")</f>
        <v/>
      </c>
      <c r="O173" s="21" t="str">
        <f>IF(N173&lt;&gt;"",_xlfn.XLOOKUP(Prototype_input!$E$22,'ITC Offerings Mapping'!$C$1:$C$1000,'ITC Offerings Mapping'!$B$1:$B$1000),"")</f>
        <v/>
      </c>
      <c r="Q173" s="21" t="str">
        <f t="array" ref="Q173">IF(Prototype_input!$C$6="Federal or Tribal Government",IF(O173&lt;&gt;"", INDEX('Scope Scoring'!$C$2:$BX$50, MATCH(O173, 'Scope Scoring'!$B$2:$B$50, 0), MATCH(B173, 'Scope Scoring'!$C$1:$BX$1, 0)),""),"")</f>
        <v/>
      </c>
      <c r="R173" s="21" t="str">
        <f t="shared" si="39"/>
        <v/>
      </c>
      <c r="S173" s="21" t="str">
        <f t="shared" si="40"/>
        <v/>
      </c>
      <c r="T173" s="21" t="str">
        <f t="shared" si="41"/>
        <v/>
      </c>
      <c r="U173" s="21" t="str">
        <f t="shared" ca="1" si="42"/>
        <v/>
      </c>
      <c r="W173" s="21" t="str">
        <f t="array" ref="W173">IF(Prototype_input!$C$6="Federal or Tribal Government",IF(O173&lt;&gt;"", INDEX('Summary - Level of Assistance -'!$C$2:$AV$7, MATCH(Prototype_input!$C$34, 'Summary - Level of Assistance -'!$B$2:$B$7, 0), MATCH(B173, 'Summary - Level of Assistance -'!$C$1:$AV$1, 0)),""),"")</f>
        <v/>
      </c>
      <c r="X173" s="21" t="str">
        <f t="shared" si="43"/>
        <v/>
      </c>
      <c r="Y173" s="21" t="str">
        <f t="shared" si="44"/>
        <v/>
      </c>
      <c r="AA173" s="21" t="str">
        <f t="array" ref="AA173">IF(Prototype_input!$C$6="Federal or Tribal Government",IF(O173&lt;&gt;"", INDEX('Summary - Objective - Tradeoff'!$C$2:$AV$4, MATCH(Prototype_input!$C$38, 'Summary - Objective - Tradeoff'!$B$2:$B$4, 0), MATCH(B173, 'Summary - Objective - Tradeoff'!$C$1:$AV$1, 0)),""),"")</f>
        <v/>
      </c>
      <c r="AB173" s="21" t="str">
        <f t="shared" si="45"/>
        <v/>
      </c>
      <c r="AC173" s="21" t="str">
        <f t="shared" si="46"/>
        <v/>
      </c>
      <c r="AE173" s="21" t="str">
        <f t="array" ref="AE173">IF(Prototype_input!$C$6="Federal or Tribal Government",IF(O173&lt;&gt;"", INDEX('Summary- PoP - Tradeoff'!$C$2:$AV$5, MATCH(Prototype_input!$C$46, 'Summary- PoP - Tradeoff'!$B$2:$B$5, 0), MATCH(B173, 'Summary- PoP - Tradeoff'!$C$1:$AV$1, 0)),""),"")</f>
        <v/>
      </c>
      <c r="AF173" s="21" t="str">
        <f t="shared" si="47"/>
        <v/>
      </c>
      <c r="AG173" s="21" t="str">
        <f t="shared" si="48"/>
        <v/>
      </c>
      <c r="AI173" s="21" t="str">
        <f t="array" ref="AI173">IF(Prototype_input!$C$6="Federal or Tribal Government",IF(O173&lt;&gt;"", INDEX('Summary - EDV - Tradeoff'!$C$2:$AV$4, MATCH(Prototype_input!$C$54, 'Summary - EDV - Tradeoff'!$B$2:$B$4, 0), MATCH(B173, 'Summary - EDV - Tradeoff'!$C$1:$AV$1, 0)),""),"")</f>
        <v/>
      </c>
      <c r="AJ173" s="21" t="str">
        <f t="shared" si="49"/>
        <v/>
      </c>
      <c r="AK173" s="21" t="str">
        <f t="shared" si="50"/>
        <v/>
      </c>
      <c r="AL173" s="21" t="str">
        <f t="shared" ca="1" si="51"/>
        <v/>
      </c>
    </row>
    <row r="174" spans="2:38" ht="12.75" x14ac:dyDescent="0.2">
      <c r="B174" s="21" t="str">
        <f ca="1">IFERROR(__xludf.DUMMYFUNCTION("IFNA(
  IF(
    Prototype_input!C178 = ""Federal or Tribal Government"",
    IF(
      AND(
        Prototype_input!E192 &lt;&gt; """",
        Prototype_input!D192 &lt;&gt; """",
        Prototype_input!D192 &lt;&gt; ""Please input"",
        Prototype_input!E192 &lt;&gt; ""Ple"&amp;"ase input""
      ),
      TRANSPOSE(
        FILTER(
          'ITC Offerings Mapping'!$D$1:$BY$1,
          (INDEX('ITC Offerings Mapping'!$D$2:$BY$1000, MATCH(Prototype_input!E191, 'ITC Offerings Mapping'!$C$2:$C$1000, 0), 0) = IF(A174 &gt;= 8, ""X"", ""X"&amp;""")) +
          (IF(A174 &lt; 8, INDEX('ITC Offerings Mapping'!$D$2:$BY$1000, MATCH(Prototype_input!E191,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4" s="21" t="str">
        <f ca="1">IFERROR(__xludf.DUMMYFUNCTION("IFNA(
  IF(
    Prototype_input!C178 = ""State or Local Government"",
    IF(
      AND(
        Prototype_input!E192 &lt;&gt; """",
        Prototype_input!D192 &lt;&gt; """",
        Prototype_input!D192 &lt;&gt; ""Please input"",
        Prototype_input!E192 &lt;&gt; ""Please"&amp;" input""
      ),
      TRANSPOSE(
        FILTER(
          'ITC Offerings Mapping'!$D$1:$BY$1,
          (
            IF(
              A174 &gt;= 8,
              INDEX('ITC Offerings Mapping'!$D$2:$BY$1000, MATCH(Prototype_input!E191, 'ITC Offerings Map"&amp;"ping'!$C$2:$C$1000, 0), 0) = ""X"",
              (INDEX('ITC Offerings Mapping'!$D$2:$BY$1000, MATCH(Prototype_input!E191, 'ITC Offerings Mapping'!$C$2:$C$1000, 0), 0) = ""X"") +
              (INDEX('ITC Offerings Mapping'!$D$2:$BY$1000, MATCH(Prototype"&amp;"_input!E191,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4" s="21" t="str">
        <f>IF(
  Prototype_input!$C$6 = "State or Local Government",
  IF(
    C174 &lt;&gt; "",
    IFERROR(
      INDEX(
        'Summary - Acquisition Need'!$C$2:$AD$4,
        MATCH(Prototype_input!$C$30, 'Summary - Acquisition Need'!$B$2:$B$4, 0),
        MATCH(C174, 'Summary - Acquisition Need'!$C$1:$AD$1, 0)
      ),
      ""
    ),
    ""
  ),
  IF(
    Prototype_input!$C$6 = "Federal or Tribal Government",
    IF(
      B174 &lt;&gt; "",
      IFERROR(
        INDEX(
          'Summary - Place of Performance'!$C$2:$AW$14,
          MATCH(Prototype_input!$C$30, 'Summary - Place of Performance'!$B$2:$B$14, 0),
          MATCH(B174, 'Summary - Place of Performance'!$C$1:$AW$1, 0)
        ),
        ""
      ),
      ""
    ),
    ""
  )
)</f>
        <v/>
      </c>
      <c r="E174" s="21" t="str">
        <f>IF(
  Prototype_input!$C$6 = "State or Local Government",
  IF(
    C174 &lt;&gt; "",
    IFERROR(
      INDEX(
        'Summary - Contract Type'!$C$2:$BX$6,
        MATCH(Prototype_input!$C$34, 'Summary - Contract Type'!$B$2:$B$6, 0),
        MATCH(C174, 'Summary - Contract Type'!$C$1:$BX$1, 0)
      ),
      ""
    ),
    ""
  ),
  IF(
    Prototype_input!$C$6 = "Federal or Tribal Government",
    IF(
      B174 &lt;&gt; "",
      IFERROR(
        INDEX(
          'Summary - Level of Assistance'!$C$2:$AW$7,
          MATCH(Prototype_input!$C$34, 'Summary - Level of Assistance'!$B$2:$B$7, 0),
          MATCH(B174, 'Summary - Level of Assistance'!$C$1:$AW$1, 0)
        ),
        ""
      ),
      ""
    ),
    ""
  )
)</f>
        <v/>
      </c>
      <c r="F174" s="21" t="str">
        <f>IF(
  Prototype_input!$C$6 = "State or Local Government",
  IF(
    C174 &lt;&gt; "",
    IFERROR(
      INDEX(
        'Summary - Socioeconomic'!$C$2:$BX$11,
        MATCH(Prototype_input!$C$38, 'Summary - Socioeconomic'!$B$2:$B$11, 0),
        MATCH(C174, 'Summary - Socioeconomic'!$C$1:$BX$1, 0)
      ),
      ""
    ),
    ""
  ),
  IF(
    Prototype_input!$C$6 = "Federal or Tribal Government",
    IF(
      B174 &lt;&gt; "",
      IFERROR(
        INDEX(
          'Summary - Objective'!$C$2:$AX$4,
          MATCH(Prototype_input!$C$38, 'Summary - Objective'!$B$2:$B$4, 0),
          MATCH(B174, 'Summary - Objective'!$C$1:$AX$1, 0)
        ),
        ""
      ),
      ""
    ),
    ""
  )
)</f>
        <v/>
      </c>
      <c r="G174" s="21" t="str">
        <f>IF(
  Prototype_input!$C$6 = "Federal or Tribal Government",
  IF(
    B174 &lt;&gt; "",
    IFERROR(
      INDEX(
        'Summary - Contract Type'!$C$2:$BX$6,
        MATCH(Prototype_input!$C$42, 'Summary - Contract Type'!$B$2:$B$6, 0),
        MATCH(B174, 'Summary - Contract Type'!$C$1:$BX$1, 0)
      ),
      ""
    ),
    ""
  ),
  ""
)</f>
        <v/>
      </c>
      <c r="H174" s="21" t="str">
        <f>IF(
  Prototype_input!$C$6 = "Federal or Tribal Government",
  IF(
    B174 &lt;&gt; "",
    IFERROR(
      INDEX(
        'Summary - Period of Performance'!$C$2:$AW$5,
        MATCH(Prototype_input!$C$46, 'Summary - Period of Performance'!$B$2:$B$5, 0),
        MATCH(B174, 'Summary - Period of Performance'!$C$1:$AW$1, 0)
      ),
      ""
    ),
    ""
  ),
  ""
)</f>
        <v/>
      </c>
      <c r="I174" s="21" t="str">
        <f>IF(
  Prototype_input!$C$6 = "Federal or Tribal Government",
  IF(
    B174 &lt;&gt; "",
    IFERROR(
      INDEX(
        'Summary - Socioeconomic'!$C$2:$BX$11,
        MATCH(Prototype_input!$C$50, 'Summary - Socioeconomic'!$B$2:$B$11, 0),
        MATCH(B174, 'Summary - Socioeconomic'!$C$1:$BX$1, 0)
      ),
      ""
    ),
    ""
  ),
  ""
)</f>
        <v/>
      </c>
      <c r="J174" s="21" t="str">
        <f>IF(
  Prototype_input!$C$6 = "Federal or Tribal Government",
  IF(
    B174 &lt;&gt; "",
    IFERROR(
      INDEX(
        'Summary - Estimated Dollar Valu'!$C$2:$AW$4,
        MATCH(Prototype_input!$C$54, 'Summary - Estimated Dollar Valu'!$B$2:$B$4, 0),
        MATCH(B174, 'Summary - Estimated Dollar Valu'!$C$1:$AW$1, 0)
      ),
      ""
    ),
    ""
  ),
  ""
)</f>
        <v/>
      </c>
      <c r="K174" s="21" t="str">
        <f>IF(AND(Prototype_input!$C$56&lt;&gt;"",J174&lt;&gt;""),Prototype_input!$C$58,"")</f>
        <v/>
      </c>
      <c r="L174" s="21" t="str">
        <f>IF(AND(Prototype_input!$C$60&lt;&gt;"",J174&lt;&gt;""),Prototype_input!$C$62,"")</f>
        <v/>
      </c>
      <c r="M174" s="21" t="str">
        <f>IF(AND(Prototype_input!$C$64&lt;&gt;"",J174&lt;&gt;""),Prototype_input!$C$66,"")</f>
        <v/>
      </c>
      <c r="N174" s="21" t="str">
        <f>IF(AND(Prototype_input!$C$68&lt;&gt;"",J174&lt;&gt;""),Prototype_input!$C$70,"")</f>
        <v/>
      </c>
      <c r="O174" s="21" t="str">
        <f>IF(N174&lt;&gt;"",_xlfn.XLOOKUP(Prototype_input!$E$22,'ITC Offerings Mapping'!$C$1:$C$1000,'ITC Offerings Mapping'!$B$1:$B$1000),"")</f>
        <v/>
      </c>
      <c r="Q174" s="21" t="str">
        <f t="array" ref="Q174">IF(Prototype_input!$C$6="Federal or Tribal Government",IF(O174&lt;&gt;"", INDEX('Scope Scoring'!$C$2:$BX$50, MATCH(O174, 'Scope Scoring'!$B$2:$B$50, 0), MATCH(B174, 'Scope Scoring'!$C$1:$BX$1, 0)),""),"")</f>
        <v/>
      </c>
      <c r="R174" s="21" t="str">
        <f t="shared" si="39"/>
        <v/>
      </c>
      <c r="S174" s="21" t="str">
        <f t="shared" si="40"/>
        <v/>
      </c>
      <c r="T174" s="21" t="str">
        <f t="shared" si="41"/>
        <v/>
      </c>
      <c r="U174" s="21" t="str">
        <f t="shared" ca="1" si="42"/>
        <v/>
      </c>
      <c r="W174" s="21" t="str">
        <f t="array" ref="W174">IF(Prototype_input!$C$6="Federal or Tribal Government",IF(O174&lt;&gt;"", INDEX('Summary - Level of Assistance -'!$C$2:$AV$7, MATCH(Prototype_input!$C$34, 'Summary - Level of Assistance -'!$B$2:$B$7, 0), MATCH(B174, 'Summary - Level of Assistance -'!$C$1:$AV$1, 0)),""),"")</f>
        <v/>
      </c>
      <c r="X174" s="21" t="str">
        <f t="shared" si="43"/>
        <v/>
      </c>
      <c r="Y174" s="21" t="str">
        <f t="shared" si="44"/>
        <v/>
      </c>
      <c r="AA174" s="21" t="str">
        <f t="array" ref="AA174">IF(Prototype_input!$C$6="Federal or Tribal Government",IF(O174&lt;&gt;"", INDEX('Summary - Objective - Tradeoff'!$C$2:$AV$4, MATCH(Prototype_input!$C$38, 'Summary - Objective - Tradeoff'!$B$2:$B$4, 0), MATCH(B174, 'Summary - Objective - Tradeoff'!$C$1:$AV$1, 0)),""),"")</f>
        <v/>
      </c>
      <c r="AB174" s="21" t="str">
        <f t="shared" si="45"/>
        <v/>
      </c>
      <c r="AC174" s="21" t="str">
        <f t="shared" si="46"/>
        <v/>
      </c>
      <c r="AE174" s="21" t="str">
        <f t="array" ref="AE174">IF(Prototype_input!$C$6="Federal or Tribal Government",IF(O174&lt;&gt;"", INDEX('Summary- PoP - Tradeoff'!$C$2:$AV$5, MATCH(Prototype_input!$C$46, 'Summary- PoP - Tradeoff'!$B$2:$B$5, 0), MATCH(B174, 'Summary- PoP - Tradeoff'!$C$1:$AV$1, 0)),""),"")</f>
        <v/>
      </c>
      <c r="AF174" s="21" t="str">
        <f t="shared" si="47"/>
        <v/>
      </c>
      <c r="AG174" s="21" t="str">
        <f t="shared" si="48"/>
        <v/>
      </c>
      <c r="AI174" s="21" t="str">
        <f t="array" ref="AI174">IF(Prototype_input!$C$6="Federal or Tribal Government",IF(O174&lt;&gt;"", INDEX('Summary - EDV - Tradeoff'!$C$2:$AV$4, MATCH(Prototype_input!$C$54, 'Summary - EDV - Tradeoff'!$B$2:$B$4, 0), MATCH(B174, 'Summary - EDV - Tradeoff'!$C$1:$AV$1, 0)),""),"")</f>
        <v/>
      </c>
      <c r="AJ174" s="21" t="str">
        <f t="shared" si="49"/>
        <v/>
      </c>
      <c r="AK174" s="21" t="str">
        <f t="shared" si="50"/>
        <v/>
      </c>
      <c r="AL174" s="21" t="str">
        <f t="shared" ca="1" si="51"/>
        <v/>
      </c>
    </row>
    <row r="175" spans="2:38" ht="12.75" x14ac:dyDescent="0.2">
      <c r="B175" s="21" t="str">
        <f ca="1">IFERROR(__xludf.DUMMYFUNCTION("IFNA(
  IF(
    Prototype_input!C179 = ""Federal or Tribal Government"",
    IF(
      AND(
        Prototype_input!E193 &lt;&gt; """",
        Prototype_input!D193 &lt;&gt; """",
        Prototype_input!D193 &lt;&gt; ""Please input"",
        Prototype_input!E193 &lt;&gt; ""Ple"&amp;"ase input""
      ),
      TRANSPOSE(
        FILTER(
          'ITC Offerings Mapping'!$D$1:$BY$1,
          (INDEX('ITC Offerings Mapping'!$D$2:$BY$1000, MATCH(Prototype_input!E192, 'ITC Offerings Mapping'!$C$2:$C$1000, 0), 0) = IF(A175 &gt;= 8, ""X"", ""X"&amp;""")) +
          (IF(A175 &lt; 8, INDEX('ITC Offerings Mapping'!$D$2:$BY$1000, MATCH(Prototype_input!E192,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5" s="21" t="str">
        <f ca="1">IFERROR(__xludf.DUMMYFUNCTION("IFNA(
  IF(
    Prototype_input!C179 = ""State or Local Government"",
    IF(
      AND(
        Prototype_input!E193 &lt;&gt; """",
        Prototype_input!D193 &lt;&gt; """",
        Prototype_input!D193 &lt;&gt; ""Please input"",
        Prototype_input!E193 &lt;&gt; ""Please"&amp;" input""
      ),
      TRANSPOSE(
        FILTER(
          'ITC Offerings Mapping'!$D$1:$BY$1,
          (
            IF(
              A175 &gt;= 8,
              INDEX('ITC Offerings Mapping'!$D$2:$BY$1000, MATCH(Prototype_input!E192, 'ITC Offerings Map"&amp;"ping'!$C$2:$C$1000, 0), 0) = ""X"",
              (INDEX('ITC Offerings Mapping'!$D$2:$BY$1000, MATCH(Prototype_input!E192, 'ITC Offerings Mapping'!$C$2:$C$1000, 0), 0) = ""X"") +
              (INDEX('ITC Offerings Mapping'!$D$2:$BY$1000, MATCH(Prototype"&amp;"_input!E192,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5" s="21" t="str">
        <f>IF(
  Prototype_input!$C$6 = "State or Local Government",
  IF(
    C175 &lt;&gt; "",
    IFERROR(
      INDEX(
        'Summary - Acquisition Need'!$C$2:$AD$4,
        MATCH(Prototype_input!$C$30, 'Summary - Acquisition Need'!$B$2:$B$4, 0),
        MATCH(C175, 'Summary - Acquisition Need'!$C$1:$AD$1, 0)
      ),
      ""
    ),
    ""
  ),
  IF(
    Prototype_input!$C$6 = "Federal or Tribal Government",
    IF(
      B175 &lt;&gt; "",
      IFERROR(
        INDEX(
          'Summary - Place of Performance'!$C$2:$AW$14,
          MATCH(Prototype_input!$C$30, 'Summary - Place of Performance'!$B$2:$B$14, 0),
          MATCH(B175, 'Summary - Place of Performance'!$C$1:$AW$1, 0)
        ),
        ""
      ),
      ""
    ),
    ""
  )
)</f>
        <v/>
      </c>
      <c r="E175" s="21" t="str">
        <f>IF(
  Prototype_input!$C$6 = "State or Local Government",
  IF(
    C175 &lt;&gt; "",
    IFERROR(
      INDEX(
        'Summary - Contract Type'!$C$2:$BX$6,
        MATCH(Prototype_input!$C$34, 'Summary - Contract Type'!$B$2:$B$6, 0),
        MATCH(C175, 'Summary - Contract Type'!$C$1:$BX$1, 0)
      ),
      ""
    ),
    ""
  ),
  IF(
    Prototype_input!$C$6 = "Federal or Tribal Government",
    IF(
      B175 &lt;&gt; "",
      IFERROR(
        INDEX(
          'Summary - Level of Assistance'!$C$2:$AW$7,
          MATCH(Prototype_input!$C$34, 'Summary - Level of Assistance'!$B$2:$B$7, 0),
          MATCH(B175, 'Summary - Level of Assistance'!$C$1:$AW$1, 0)
        ),
        ""
      ),
      ""
    ),
    ""
  )
)</f>
        <v/>
      </c>
      <c r="F175" s="21" t="str">
        <f>IF(
  Prototype_input!$C$6 = "State or Local Government",
  IF(
    C175 &lt;&gt; "",
    IFERROR(
      INDEX(
        'Summary - Socioeconomic'!$C$2:$BX$11,
        MATCH(Prototype_input!$C$38, 'Summary - Socioeconomic'!$B$2:$B$11, 0),
        MATCH(C175, 'Summary - Socioeconomic'!$C$1:$BX$1, 0)
      ),
      ""
    ),
    ""
  ),
  IF(
    Prototype_input!$C$6 = "Federal or Tribal Government",
    IF(
      B175 &lt;&gt; "",
      IFERROR(
        INDEX(
          'Summary - Objective'!$C$2:$AX$4,
          MATCH(Prototype_input!$C$38, 'Summary - Objective'!$B$2:$B$4, 0),
          MATCH(B175, 'Summary - Objective'!$C$1:$AX$1, 0)
        ),
        ""
      ),
      ""
    ),
    ""
  )
)</f>
        <v/>
      </c>
      <c r="G175" s="21" t="str">
        <f>IF(
  Prototype_input!$C$6 = "Federal or Tribal Government",
  IF(
    B175 &lt;&gt; "",
    IFERROR(
      INDEX(
        'Summary - Contract Type'!$C$2:$BX$6,
        MATCH(Prototype_input!$C$42, 'Summary - Contract Type'!$B$2:$B$6, 0),
        MATCH(B175, 'Summary - Contract Type'!$C$1:$BX$1, 0)
      ),
      ""
    ),
    ""
  ),
  ""
)</f>
        <v/>
      </c>
      <c r="H175" s="21" t="str">
        <f>IF(
  Prototype_input!$C$6 = "Federal or Tribal Government",
  IF(
    B175 &lt;&gt; "",
    IFERROR(
      INDEX(
        'Summary - Period of Performance'!$C$2:$AW$5,
        MATCH(Prototype_input!$C$46, 'Summary - Period of Performance'!$B$2:$B$5, 0),
        MATCH(B175, 'Summary - Period of Performance'!$C$1:$AW$1, 0)
      ),
      ""
    ),
    ""
  ),
  ""
)</f>
        <v/>
      </c>
      <c r="I175" s="21" t="str">
        <f>IF(
  Prototype_input!$C$6 = "Federal or Tribal Government",
  IF(
    B175 &lt;&gt; "",
    IFERROR(
      INDEX(
        'Summary - Socioeconomic'!$C$2:$BX$11,
        MATCH(Prototype_input!$C$50, 'Summary - Socioeconomic'!$B$2:$B$11, 0),
        MATCH(B175, 'Summary - Socioeconomic'!$C$1:$BX$1, 0)
      ),
      ""
    ),
    ""
  ),
  ""
)</f>
        <v/>
      </c>
      <c r="J175" s="21" t="str">
        <f>IF(
  Prototype_input!$C$6 = "Federal or Tribal Government",
  IF(
    B175 &lt;&gt; "",
    IFERROR(
      INDEX(
        'Summary - Estimated Dollar Valu'!$C$2:$AW$4,
        MATCH(Prototype_input!$C$54, 'Summary - Estimated Dollar Valu'!$B$2:$B$4, 0),
        MATCH(B175, 'Summary - Estimated Dollar Valu'!$C$1:$AW$1, 0)
      ),
      ""
    ),
    ""
  ),
  ""
)</f>
        <v/>
      </c>
      <c r="K175" s="21" t="str">
        <f>IF(AND(Prototype_input!$C$56&lt;&gt;"",J175&lt;&gt;""),Prototype_input!$C$58,"")</f>
        <v/>
      </c>
      <c r="L175" s="21" t="str">
        <f>IF(AND(Prototype_input!$C$60&lt;&gt;"",J175&lt;&gt;""),Prototype_input!$C$62,"")</f>
        <v/>
      </c>
      <c r="M175" s="21" t="str">
        <f>IF(AND(Prototype_input!$C$64&lt;&gt;"",J175&lt;&gt;""),Prototype_input!$C$66,"")</f>
        <v/>
      </c>
      <c r="N175" s="21" t="str">
        <f>IF(AND(Prototype_input!$C$68&lt;&gt;"",J175&lt;&gt;""),Prototype_input!$C$70,"")</f>
        <v/>
      </c>
      <c r="O175" s="21" t="str">
        <f>IF(N175&lt;&gt;"",_xlfn.XLOOKUP(Prototype_input!$E$22,'ITC Offerings Mapping'!$C$1:$C$1000,'ITC Offerings Mapping'!$B$1:$B$1000),"")</f>
        <v/>
      </c>
      <c r="Q175" s="21" t="str">
        <f t="array" ref="Q175">IF(Prototype_input!$C$6="Federal or Tribal Government",IF(O175&lt;&gt;"", INDEX('Scope Scoring'!$C$2:$BX$50, MATCH(O175, 'Scope Scoring'!$B$2:$B$50, 0), MATCH(B175, 'Scope Scoring'!$C$1:$BX$1, 0)),""),"")</f>
        <v/>
      </c>
      <c r="R175" s="21" t="str">
        <f t="shared" si="39"/>
        <v/>
      </c>
      <c r="S175" s="21" t="str">
        <f t="shared" si="40"/>
        <v/>
      </c>
      <c r="T175" s="21" t="str">
        <f t="shared" si="41"/>
        <v/>
      </c>
      <c r="U175" s="21" t="str">
        <f t="shared" ca="1" si="42"/>
        <v/>
      </c>
      <c r="W175" s="21" t="str">
        <f t="array" ref="W175">IF(Prototype_input!$C$6="Federal or Tribal Government",IF(O175&lt;&gt;"", INDEX('Summary - Level of Assistance -'!$C$2:$AV$7, MATCH(Prototype_input!$C$34, 'Summary - Level of Assistance -'!$B$2:$B$7, 0), MATCH(B175, 'Summary - Level of Assistance -'!$C$1:$AV$1, 0)),""),"")</f>
        <v/>
      </c>
      <c r="X175" s="21" t="str">
        <f t="shared" si="43"/>
        <v/>
      </c>
      <c r="Y175" s="21" t="str">
        <f t="shared" si="44"/>
        <v/>
      </c>
      <c r="AA175" s="21" t="str">
        <f t="array" ref="AA175">IF(Prototype_input!$C$6="Federal or Tribal Government",IF(O175&lt;&gt;"", INDEX('Summary - Objective - Tradeoff'!$C$2:$AV$4, MATCH(Prototype_input!$C$38, 'Summary - Objective - Tradeoff'!$B$2:$B$4, 0), MATCH(B175, 'Summary - Objective - Tradeoff'!$C$1:$AV$1, 0)),""),"")</f>
        <v/>
      </c>
      <c r="AB175" s="21" t="str">
        <f t="shared" si="45"/>
        <v/>
      </c>
      <c r="AC175" s="21" t="str">
        <f t="shared" si="46"/>
        <v/>
      </c>
      <c r="AE175" s="21" t="str">
        <f t="array" ref="AE175">IF(Prototype_input!$C$6="Federal or Tribal Government",IF(O175&lt;&gt;"", INDEX('Summary- PoP - Tradeoff'!$C$2:$AV$5, MATCH(Prototype_input!$C$46, 'Summary- PoP - Tradeoff'!$B$2:$B$5, 0), MATCH(B175, 'Summary- PoP - Tradeoff'!$C$1:$AV$1, 0)),""),"")</f>
        <v/>
      </c>
      <c r="AF175" s="21" t="str">
        <f t="shared" si="47"/>
        <v/>
      </c>
      <c r="AG175" s="21" t="str">
        <f t="shared" si="48"/>
        <v/>
      </c>
      <c r="AI175" s="21" t="str">
        <f t="array" ref="AI175">IF(Prototype_input!$C$6="Federal or Tribal Government",IF(O175&lt;&gt;"", INDEX('Summary - EDV - Tradeoff'!$C$2:$AV$4, MATCH(Prototype_input!$C$54, 'Summary - EDV - Tradeoff'!$B$2:$B$4, 0), MATCH(B175, 'Summary - EDV - Tradeoff'!$C$1:$AV$1, 0)),""),"")</f>
        <v/>
      </c>
      <c r="AJ175" s="21" t="str">
        <f t="shared" si="49"/>
        <v/>
      </c>
      <c r="AK175" s="21" t="str">
        <f t="shared" si="50"/>
        <v/>
      </c>
      <c r="AL175" s="21" t="str">
        <f t="shared" ca="1" si="51"/>
        <v/>
      </c>
    </row>
    <row r="176" spans="2:38" ht="12.75" x14ac:dyDescent="0.2">
      <c r="B176" s="21" t="str">
        <f ca="1">IFERROR(__xludf.DUMMYFUNCTION("IFNA(
  IF(
    Prototype_input!C180 = ""Federal or Tribal Government"",
    IF(
      AND(
        Prototype_input!E194 &lt;&gt; """",
        Prototype_input!D194 &lt;&gt; """",
        Prototype_input!D194 &lt;&gt; ""Please input"",
        Prototype_input!E194 &lt;&gt; ""Ple"&amp;"ase input""
      ),
      TRANSPOSE(
        FILTER(
          'ITC Offerings Mapping'!$D$1:$BY$1,
          (INDEX('ITC Offerings Mapping'!$D$2:$BY$1000, MATCH(Prototype_input!E193, 'ITC Offerings Mapping'!$C$2:$C$1000, 0), 0) = IF(A176 &gt;= 8, ""X"", ""X"&amp;""")) +
          (IF(A176 &lt; 8, INDEX('ITC Offerings Mapping'!$D$2:$BY$1000, MATCH(Prototype_input!E193,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6" s="21" t="str">
        <f ca="1">IFERROR(__xludf.DUMMYFUNCTION("IFNA(
  IF(
    Prototype_input!C180 = ""State or Local Government"",
    IF(
      AND(
        Prototype_input!E194 &lt;&gt; """",
        Prototype_input!D194 &lt;&gt; """",
        Prototype_input!D194 &lt;&gt; ""Please input"",
        Prototype_input!E194 &lt;&gt; ""Please"&amp;" input""
      ),
      TRANSPOSE(
        FILTER(
          'ITC Offerings Mapping'!$D$1:$BY$1,
          (
            IF(
              A176 &gt;= 8,
              INDEX('ITC Offerings Mapping'!$D$2:$BY$1000, MATCH(Prototype_input!E193, 'ITC Offerings Map"&amp;"ping'!$C$2:$C$1000, 0), 0) = ""X"",
              (INDEX('ITC Offerings Mapping'!$D$2:$BY$1000, MATCH(Prototype_input!E193, 'ITC Offerings Mapping'!$C$2:$C$1000, 0), 0) = ""X"") +
              (INDEX('ITC Offerings Mapping'!$D$2:$BY$1000, MATCH(Prototype"&amp;"_input!E193,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6" s="21" t="str">
        <f>IF(
  Prototype_input!$C$6 = "State or Local Government",
  IF(
    C176 &lt;&gt; "",
    IFERROR(
      INDEX(
        'Summary - Acquisition Need'!$C$2:$AD$4,
        MATCH(Prototype_input!$C$30, 'Summary - Acquisition Need'!$B$2:$B$4, 0),
        MATCH(C176, 'Summary - Acquisition Need'!$C$1:$AD$1, 0)
      ),
      ""
    ),
    ""
  ),
  IF(
    Prototype_input!$C$6 = "Federal or Tribal Government",
    IF(
      B176 &lt;&gt; "",
      IFERROR(
        INDEX(
          'Summary - Place of Performance'!$C$2:$AW$14,
          MATCH(Prototype_input!$C$30, 'Summary - Place of Performance'!$B$2:$B$14, 0),
          MATCH(B176, 'Summary - Place of Performance'!$C$1:$AW$1, 0)
        ),
        ""
      ),
      ""
    ),
    ""
  )
)</f>
        <v/>
      </c>
      <c r="E176" s="21" t="str">
        <f>IF(
  Prototype_input!$C$6 = "State or Local Government",
  IF(
    C176 &lt;&gt; "",
    IFERROR(
      INDEX(
        'Summary - Contract Type'!$C$2:$BX$6,
        MATCH(Prototype_input!$C$34, 'Summary - Contract Type'!$B$2:$B$6, 0),
        MATCH(C176, 'Summary - Contract Type'!$C$1:$BX$1, 0)
      ),
      ""
    ),
    ""
  ),
  IF(
    Prototype_input!$C$6 = "Federal or Tribal Government",
    IF(
      B176 &lt;&gt; "",
      IFERROR(
        INDEX(
          'Summary - Level of Assistance'!$C$2:$AW$7,
          MATCH(Prototype_input!$C$34, 'Summary - Level of Assistance'!$B$2:$B$7, 0),
          MATCH(B176, 'Summary - Level of Assistance'!$C$1:$AW$1, 0)
        ),
        ""
      ),
      ""
    ),
    ""
  )
)</f>
        <v/>
      </c>
      <c r="F176" s="21" t="str">
        <f>IF(
  Prototype_input!$C$6 = "State or Local Government",
  IF(
    C176 &lt;&gt; "",
    IFERROR(
      INDEX(
        'Summary - Socioeconomic'!$C$2:$BX$11,
        MATCH(Prototype_input!$C$38, 'Summary - Socioeconomic'!$B$2:$B$11, 0),
        MATCH(C176, 'Summary - Socioeconomic'!$C$1:$BX$1, 0)
      ),
      ""
    ),
    ""
  ),
  IF(
    Prototype_input!$C$6 = "Federal or Tribal Government",
    IF(
      B176 &lt;&gt; "",
      IFERROR(
        INDEX(
          'Summary - Objective'!$C$2:$AX$4,
          MATCH(Prototype_input!$C$38, 'Summary - Objective'!$B$2:$B$4, 0),
          MATCH(B176, 'Summary - Objective'!$C$1:$AX$1, 0)
        ),
        ""
      ),
      ""
    ),
    ""
  )
)</f>
        <v/>
      </c>
      <c r="G176" s="21" t="str">
        <f>IF(
  Prototype_input!$C$6 = "Federal or Tribal Government",
  IF(
    B176 &lt;&gt; "",
    IFERROR(
      INDEX(
        'Summary - Contract Type'!$C$2:$BX$6,
        MATCH(Prototype_input!$C$42, 'Summary - Contract Type'!$B$2:$B$6, 0),
        MATCH(B176, 'Summary - Contract Type'!$C$1:$BX$1, 0)
      ),
      ""
    ),
    ""
  ),
  ""
)</f>
        <v/>
      </c>
      <c r="H176" s="21" t="str">
        <f>IF(
  Prototype_input!$C$6 = "Federal or Tribal Government",
  IF(
    B176 &lt;&gt; "",
    IFERROR(
      INDEX(
        'Summary - Period of Performance'!$C$2:$AW$5,
        MATCH(Prototype_input!$C$46, 'Summary - Period of Performance'!$B$2:$B$5, 0),
        MATCH(B176, 'Summary - Period of Performance'!$C$1:$AW$1, 0)
      ),
      ""
    ),
    ""
  ),
  ""
)</f>
        <v/>
      </c>
      <c r="I176" s="21" t="str">
        <f>IF(
  Prototype_input!$C$6 = "Federal or Tribal Government",
  IF(
    B176 &lt;&gt; "",
    IFERROR(
      INDEX(
        'Summary - Socioeconomic'!$C$2:$BX$11,
        MATCH(Prototype_input!$C$50, 'Summary - Socioeconomic'!$B$2:$B$11, 0),
        MATCH(B176, 'Summary - Socioeconomic'!$C$1:$BX$1, 0)
      ),
      ""
    ),
    ""
  ),
  ""
)</f>
        <v/>
      </c>
      <c r="J176" s="21" t="str">
        <f>IF(
  Prototype_input!$C$6 = "Federal or Tribal Government",
  IF(
    B176 &lt;&gt; "",
    IFERROR(
      INDEX(
        'Summary - Estimated Dollar Valu'!$C$2:$AW$4,
        MATCH(Prototype_input!$C$54, 'Summary - Estimated Dollar Valu'!$B$2:$B$4, 0),
        MATCH(B176, 'Summary - Estimated Dollar Valu'!$C$1:$AW$1, 0)
      ),
      ""
    ),
    ""
  ),
  ""
)</f>
        <v/>
      </c>
      <c r="K176" s="21" t="str">
        <f>IF(AND(Prototype_input!$C$56&lt;&gt;"",J176&lt;&gt;""),Prototype_input!$C$58,"")</f>
        <v/>
      </c>
      <c r="L176" s="21" t="str">
        <f>IF(AND(Prototype_input!$C$60&lt;&gt;"",J176&lt;&gt;""),Prototype_input!$C$62,"")</f>
        <v/>
      </c>
      <c r="M176" s="21" t="str">
        <f>IF(AND(Prototype_input!$C$64&lt;&gt;"",J176&lt;&gt;""),Prototype_input!$C$66,"")</f>
        <v/>
      </c>
      <c r="N176" s="21" t="str">
        <f>IF(AND(Prototype_input!$C$68&lt;&gt;"",J176&lt;&gt;""),Prototype_input!$C$70,"")</f>
        <v/>
      </c>
      <c r="O176" s="21" t="str">
        <f>IF(N176&lt;&gt;"",_xlfn.XLOOKUP(Prototype_input!$E$22,'ITC Offerings Mapping'!$C$1:$C$1000,'ITC Offerings Mapping'!$B$1:$B$1000),"")</f>
        <v/>
      </c>
      <c r="Q176" s="21" t="str">
        <f t="array" ref="Q176">IF(Prototype_input!$C$6="Federal or Tribal Government",IF(O176&lt;&gt;"", INDEX('Scope Scoring'!$C$2:$BX$50, MATCH(O176, 'Scope Scoring'!$B$2:$B$50, 0), MATCH(B176, 'Scope Scoring'!$C$1:$BX$1, 0)),""),"")</f>
        <v/>
      </c>
      <c r="R176" s="21" t="str">
        <f t="shared" si="39"/>
        <v/>
      </c>
      <c r="S176" s="21" t="str">
        <f t="shared" si="40"/>
        <v/>
      </c>
      <c r="T176" s="21" t="str">
        <f t="shared" si="41"/>
        <v/>
      </c>
      <c r="U176" s="21" t="str">
        <f t="shared" ca="1" si="42"/>
        <v/>
      </c>
      <c r="W176" s="21" t="str">
        <f t="array" ref="W176">IF(Prototype_input!$C$6="Federal or Tribal Government",IF(O176&lt;&gt;"", INDEX('Summary - Level of Assistance -'!$C$2:$AV$7, MATCH(Prototype_input!$C$34, 'Summary - Level of Assistance -'!$B$2:$B$7, 0), MATCH(B176, 'Summary - Level of Assistance -'!$C$1:$AV$1, 0)),""),"")</f>
        <v/>
      </c>
      <c r="X176" s="21" t="str">
        <f t="shared" si="43"/>
        <v/>
      </c>
      <c r="Y176" s="21" t="str">
        <f t="shared" si="44"/>
        <v/>
      </c>
      <c r="AA176" s="21" t="str">
        <f t="array" ref="AA176">IF(Prototype_input!$C$6="Federal or Tribal Government",IF(O176&lt;&gt;"", INDEX('Summary - Objective - Tradeoff'!$C$2:$AV$4, MATCH(Prototype_input!$C$38, 'Summary - Objective - Tradeoff'!$B$2:$B$4, 0), MATCH(B176, 'Summary - Objective - Tradeoff'!$C$1:$AV$1, 0)),""),"")</f>
        <v/>
      </c>
      <c r="AB176" s="21" t="str">
        <f t="shared" si="45"/>
        <v/>
      </c>
      <c r="AC176" s="21" t="str">
        <f t="shared" si="46"/>
        <v/>
      </c>
      <c r="AE176" s="21" t="str">
        <f t="array" ref="AE176">IF(Prototype_input!$C$6="Federal or Tribal Government",IF(O176&lt;&gt;"", INDEX('Summary- PoP - Tradeoff'!$C$2:$AV$5, MATCH(Prototype_input!$C$46, 'Summary- PoP - Tradeoff'!$B$2:$B$5, 0), MATCH(B176, 'Summary- PoP - Tradeoff'!$C$1:$AV$1, 0)),""),"")</f>
        <v/>
      </c>
      <c r="AF176" s="21" t="str">
        <f t="shared" si="47"/>
        <v/>
      </c>
      <c r="AG176" s="21" t="str">
        <f t="shared" si="48"/>
        <v/>
      </c>
      <c r="AI176" s="21" t="str">
        <f t="array" ref="AI176">IF(Prototype_input!$C$6="Federal or Tribal Government",IF(O176&lt;&gt;"", INDEX('Summary - EDV - Tradeoff'!$C$2:$AV$4, MATCH(Prototype_input!$C$54, 'Summary - EDV - Tradeoff'!$B$2:$B$4, 0), MATCH(B176, 'Summary - EDV - Tradeoff'!$C$1:$AV$1, 0)),""),"")</f>
        <v/>
      </c>
      <c r="AJ176" s="21" t="str">
        <f t="shared" si="49"/>
        <v/>
      </c>
      <c r="AK176" s="21" t="str">
        <f t="shared" si="50"/>
        <v/>
      </c>
      <c r="AL176" s="21" t="str">
        <f t="shared" ca="1" si="51"/>
        <v/>
      </c>
    </row>
    <row r="177" spans="2:38" ht="12.75" x14ac:dyDescent="0.2">
      <c r="B177" s="21" t="str">
        <f ca="1">IFERROR(__xludf.DUMMYFUNCTION("IFNA(
  IF(
    Prototype_input!C181 = ""Federal or Tribal Government"",
    IF(
      AND(
        Prototype_input!E195 &lt;&gt; """",
        Prototype_input!D195 &lt;&gt; """",
        Prototype_input!D195 &lt;&gt; ""Please input"",
        Prototype_input!E195 &lt;&gt; ""Ple"&amp;"ase input""
      ),
      TRANSPOSE(
        FILTER(
          'ITC Offerings Mapping'!$D$1:$BY$1,
          (INDEX('ITC Offerings Mapping'!$D$2:$BY$1000, MATCH(Prototype_input!E194, 'ITC Offerings Mapping'!$C$2:$C$1000, 0), 0) = IF(A177 &gt;= 8, ""X"", ""X"&amp;""")) +
          (IF(A177 &lt; 8, INDEX('ITC Offerings Mapping'!$D$2:$BY$1000, MATCH(Prototype_input!E194,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7" s="21" t="str">
        <f ca="1">IFERROR(__xludf.DUMMYFUNCTION("IFNA(
  IF(
    Prototype_input!C181 = ""State or Local Government"",
    IF(
      AND(
        Prototype_input!E195 &lt;&gt; """",
        Prototype_input!D195 &lt;&gt; """",
        Prototype_input!D195 &lt;&gt; ""Please input"",
        Prototype_input!E195 &lt;&gt; ""Please"&amp;" input""
      ),
      TRANSPOSE(
        FILTER(
          'ITC Offerings Mapping'!$D$1:$BY$1,
          (
            IF(
              A177 &gt;= 8,
              INDEX('ITC Offerings Mapping'!$D$2:$BY$1000, MATCH(Prototype_input!E194, 'ITC Offerings Map"&amp;"ping'!$C$2:$C$1000, 0), 0) = ""X"",
              (INDEX('ITC Offerings Mapping'!$D$2:$BY$1000, MATCH(Prototype_input!E194, 'ITC Offerings Mapping'!$C$2:$C$1000, 0), 0) = ""X"") +
              (INDEX('ITC Offerings Mapping'!$D$2:$BY$1000, MATCH(Prototype"&amp;"_input!E194,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7" s="21" t="str">
        <f>IF(
  Prototype_input!$C$6 = "State or Local Government",
  IF(
    C177 &lt;&gt; "",
    IFERROR(
      INDEX(
        'Summary - Acquisition Need'!$C$2:$AD$4,
        MATCH(Prototype_input!$C$30, 'Summary - Acquisition Need'!$B$2:$B$4, 0),
        MATCH(C177, 'Summary - Acquisition Need'!$C$1:$AD$1, 0)
      ),
      ""
    ),
    ""
  ),
  IF(
    Prototype_input!$C$6 = "Federal or Tribal Government",
    IF(
      B177 &lt;&gt; "",
      IFERROR(
        INDEX(
          'Summary - Place of Performance'!$C$2:$AW$14,
          MATCH(Prototype_input!$C$30, 'Summary - Place of Performance'!$B$2:$B$14, 0),
          MATCH(B177, 'Summary - Place of Performance'!$C$1:$AW$1, 0)
        ),
        ""
      ),
      ""
    ),
    ""
  )
)</f>
        <v/>
      </c>
      <c r="E177" s="21" t="str">
        <f>IF(
  Prototype_input!$C$6 = "State or Local Government",
  IF(
    C177 &lt;&gt; "",
    IFERROR(
      INDEX(
        'Summary - Contract Type'!$C$2:$BX$6,
        MATCH(Prototype_input!$C$34, 'Summary - Contract Type'!$B$2:$B$6, 0),
        MATCH(C177, 'Summary - Contract Type'!$C$1:$BX$1, 0)
      ),
      ""
    ),
    ""
  ),
  IF(
    Prototype_input!$C$6 = "Federal or Tribal Government",
    IF(
      B177 &lt;&gt; "",
      IFERROR(
        INDEX(
          'Summary - Level of Assistance'!$C$2:$AW$7,
          MATCH(Prototype_input!$C$34, 'Summary - Level of Assistance'!$B$2:$B$7, 0),
          MATCH(B177, 'Summary - Level of Assistance'!$C$1:$AW$1, 0)
        ),
        ""
      ),
      ""
    ),
    ""
  )
)</f>
        <v/>
      </c>
      <c r="F177" s="21" t="str">
        <f>IF(
  Prototype_input!$C$6 = "State or Local Government",
  IF(
    C177 &lt;&gt; "",
    IFERROR(
      INDEX(
        'Summary - Socioeconomic'!$C$2:$BX$11,
        MATCH(Prototype_input!$C$38, 'Summary - Socioeconomic'!$B$2:$B$11, 0),
        MATCH(C177, 'Summary - Socioeconomic'!$C$1:$BX$1, 0)
      ),
      ""
    ),
    ""
  ),
  IF(
    Prototype_input!$C$6 = "Federal or Tribal Government",
    IF(
      B177 &lt;&gt; "",
      IFERROR(
        INDEX(
          'Summary - Objective'!$C$2:$AX$4,
          MATCH(Prototype_input!$C$38, 'Summary - Objective'!$B$2:$B$4, 0),
          MATCH(B177, 'Summary - Objective'!$C$1:$AX$1, 0)
        ),
        ""
      ),
      ""
    ),
    ""
  )
)</f>
        <v/>
      </c>
      <c r="G177" s="21" t="str">
        <f>IF(
  Prototype_input!$C$6 = "Federal or Tribal Government",
  IF(
    B177 &lt;&gt; "",
    IFERROR(
      INDEX(
        'Summary - Contract Type'!$C$2:$BX$6,
        MATCH(Prototype_input!$C$42, 'Summary - Contract Type'!$B$2:$B$6, 0),
        MATCH(B177, 'Summary - Contract Type'!$C$1:$BX$1, 0)
      ),
      ""
    ),
    ""
  ),
  ""
)</f>
        <v/>
      </c>
      <c r="H177" s="21" t="str">
        <f>IF(
  Prototype_input!$C$6 = "Federal or Tribal Government",
  IF(
    B177 &lt;&gt; "",
    IFERROR(
      INDEX(
        'Summary - Period of Performance'!$C$2:$AW$5,
        MATCH(Prototype_input!$C$46, 'Summary - Period of Performance'!$B$2:$B$5, 0),
        MATCH(B177, 'Summary - Period of Performance'!$C$1:$AW$1, 0)
      ),
      ""
    ),
    ""
  ),
  ""
)</f>
        <v/>
      </c>
      <c r="I177" s="21" t="str">
        <f>IF(
  Prototype_input!$C$6 = "Federal or Tribal Government",
  IF(
    B177 &lt;&gt; "",
    IFERROR(
      INDEX(
        'Summary - Socioeconomic'!$C$2:$BX$11,
        MATCH(Prototype_input!$C$50, 'Summary - Socioeconomic'!$B$2:$B$11, 0),
        MATCH(B177, 'Summary - Socioeconomic'!$C$1:$BX$1, 0)
      ),
      ""
    ),
    ""
  ),
  ""
)</f>
        <v/>
      </c>
      <c r="J177" s="21" t="str">
        <f>IF(
  Prototype_input!$C$6 = "Federal or Tribal Government",
  IF(
    B177 &lt;&gt; "",
    IFERROR(
      INDEX(
        'Summary - Estimated Dollar Valu'!$C$2:$AW$4,
        MATCH(Prototype_input!$C$54, 'Summary - Estimated Dollar Valu'!$B$2:$B$4, 0),
        MATCH(B177, 'Summary - Estimated Dollar Valu'!$C$1:$AW$1, 0)
      ),
      ""
    ),
    ""
  ),
  ""
)</f>
        <v/>
      </c>
      <c r="K177" s="21" t="str">
        <f>IF(AND(Prototype_input!$C$56&lt;&gt;"",J177&lt;&gt;""),Prototype_input!$C$58,"")</f>
        <v/>
      </c>
      <c r="L177" s="21" t="str">
        <f>IF(AND(Prototype_input!$C$60&lt;&gt;"",J177&lt;&gt;""),Prototype_input!$C$62,"")</f>
        <v/>
      </c>
      <c r="M177" s="21" t="str">
        <f>IF(AND(Prototype_input!$C$64&lt;&gt;"",J177&lt;&gt;""),Prototype_input!$C$66,"")</f>
        <v/>
      </c>
      <c r="N177" s="21" t="str">
        <f>IF(AND(Prototype_input!$C$68&lt;&gt;"",J177&lt;&gt;""),Prototype_input!$C$70,"")</f>
        <v/>
      </c>
      <c r="O177" s="21" t="str">
        <f>IF(N177&lt;&gt;"",_xlfn.XLOOKUP(Prototype_input!$E$22,'ITC Offerings Mapping'!$C$1:$C$1000,'ITC Offerings Mapping'!$B$1:$B$1000),"")</f>
        <v/>
      </c>
      <c r="Q177" s="21" t="str">
        <f t="array" ref="Q177">IF(Prototype_input!$C$6="Federal or Tribal Government",IF(O177&lt;&gt;"", INDEX('Scope Scoring'!$C$2:$BX$50, MATCH(O177, 'Scope Scoring'!$B$2:$B$50, 0), MATCH(B177, 'Scope Scoring'!$C$1:$BX$1, 0)),""),"")</f>
        <v/>
      </c>
      <c r="R177" s="21" t="str">
        <f t="shared" si="39"/>
        <v/>
      </c>
      <c r="S177" s="21" t="str">
        <f t="shared" si="40"/>
        <v/>
      </c>
      <c r="T177" s="21" t="str">
        <f t="shared" si="41"/>
        <v/>
      </c>
      <c r="U177" s="21" t="str">
        <f t="shared" ca="1" si="42"/>
        <v/>
      </c>
      <c r="W177" s="21" t="str">
        <f t="array" ref="W177">IF(Prototype_input!$C$6="Federal or Tribal Government",IF(O177&lt;&gt;"", INDEX('Summary - Level of Assistance -'!$C$2:$AV$7, MATCH(Prototype_input!$C$34, 'Summary - Level of Assistance -'!$B$2:$B$7, 0), MATCH(B177, 'Summary - Level of Assistance -'!$C$1:$AV$1, 0)),""),"")</f>
        <v/>
      </c>
      <c r="X177" s="21" t="str">
        <f t="shared" si="43"/>
        <v/>
      </c>
      <c r="Y177" s="21" t="str">
        <f t="shared" si="44"/>
        <v/>
      </c>
      <c r="AA177" s="21" t="str">
        <f t="array" ref="AA177">IF(Prototype_input!$C$6="Federal or Tribal Government",IF(O177&lt;&gt;"", INDEX('Summary - Objective - Tradeoff'!$C$2:$AV$4, MATCH(Prototype_input!$C$38, 'Summary - Objective - Tradeoff'!$B$2:$B$4, 0), MATCH(B177, 'Summary - Objective - Tradeoff'!$C$1:$AV$1, 0)),""),"")</f>
        <v/>
      </c>
      <c r="AB177" s="21" t="str">
        <f t="shared" si="45"/>
        <v/>
      </c>
      <c r="AC177" s="21" t="str">
        <f t="shared" si="46"/>
        <v/>
      </c>
      <c r="AE177" s="21" t="str">
        <f t="array" ref="AE177">IF(Prototype_input!$C$6="Federal or Tribal Government",IF(O177&lt;&gt;"", INDEX('Summary- PoP - Tradeoff'!$C$2:$AV$5, MATCH(Prototype_input!$C$46, 'Summary- PoP - Tradeoff'!$B$2:$B$5, 0), MATCH(B177, 'Summary- PoP - Tradeoff'!$C$1:$AV$1, 0)),""),"")</f>
        <v/>
      </c>
      <c r="AF177" s="21" t="str">
        <f t="shared" si="47"/>
        <v/>
      </c>
      <c r="AG177" s="21" t="str">
        <f t="shared" si="48"/>
        <v/>
      </c>
      <c r="AI177" s="21" t="str">
        <f t="array" ref="AI177">IF(Prototype_input!$C$6="Federal or Tribal Government",IF(O177&lt;&gt;"", INDEX('Summary - EDV - Tradeoff'!$C$2:$AV$4, MATCH(Prototype_input!$C$54, 'Summary - EDV - Tradeoff'!$B$2:$B$4, 0), MATCH(B177, 'Summary - EDV - Tradeoff'!$C$1:$AV$1, 0)),""),"")</f>
        <v/>
      </c>
      <c r="AJ177" s="21" t="str">
        <f t="shared" si="49"/>
        <v/>
      </c>
      <c r="AK177" s="21" t="str">
        <f t="shared" si="50"/>
        <v/>
      </c>
      <c r="AL177" s="21" t="str">
        <f t="shared" ca="1" si="51"/>
        <v/>
      </c>
    </row>
    <row r="178" spans="2:38" ht="12.75" x14ac:dyDescent="0.2">
      <c r="B178" s="21" t="str">
        <f ca="1">IFERROR(__xludf.DUMMYFUNCTION("IFNA(
  IF(
    Prototype_input!C182 = ""Federal or Tribal Government"",
    IF(
      AND(
        Prototype_input!E196 &lt;&gt; """",
        Prototype_input!D196 &lt;&gt; """",
        Prototype_input!D196 &lt;&gt; ""Please input"",
        Prototype_input!E196 &lt;&gt; ""Ple"&amp;"ase input""
      ),
      TRANSPOSE(
        FILTER(
          'ITC Offerings Mapping'!$D$1:$BY$1,
          (INDEX('ITC Offerings Mapping'!$D$2:$BY$1000, MATCH(Prototype_input!E195, 'ITC Offerings Mapping'!$C$2:$C$1000, 0), 0) = IF(A178 &gt;= 8, ""X"", ""X"&amp;""")) +
          (IF(A178 &lt; 8, INDEX('ITC Offerings Mapping'!$D$2:$BY$1000, MATCH(Prototype_input!E195,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8" s="21" t="str">
        <f ca="1">IFERROR(__xludf.DUMMYFUNCTION("IFNA(
  IF(
    Prototype_input!C182 = ""State or Local Government"",
    IF(
      AND(
        Prototype_input!E196 &lt;&gt; """",
        Prototype_input!D196 &lt;&gt; """",
        Prototype_input!D196 &lt;&gt; ""Please input"",
        Prototype_input!E196 &lt;&gt; ""Please"&amp;" input""
      ),
      TRANSPOSE(
        FILTER(
          'ITC Offerings Mapping'!$D$1:$BY$1,
          (
            IF(
              A178 &gt;= 8,
              INDEX('ITC Offerings Mapping'!$D$2:$BY$1000, MATCH(Prototype_input!E195, 'ITC Offerings Map"&amp;"ping'!$C$2:$C$1000, 0), 0) = ""X"",
              (INDEX('ITC Offerings Mapping'!$D$2:$BY$1000, MATCH(Prototype_input!E195, 'ITC Offerings Mapping'!$C$2:$C$1000, 0), 0) = ""X"") +
              (INDEX('ITC Offerings Mapping'!$D$2:$BY$1000, MATCH(Prototype"&amp;"_input!E195,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8" s="21" t="str">
        <f>IF(
  Prototype_input!$C$6 = "State or Local Government",
  IF(
    C178 &lt;&gt; "",
    IFERROR(
      INDEX(
        'Summary - Acquisition Need'!$C$2:$AD$4,
        MATCH(Prototype_input!$C$30, 'Summary - Acquisition Need'!$B$2:$B$4, 0),
        MATCH(C178, 'Summary - Acquisition Need'!$C$1:$AD$1, 0)
      ),
      ""
    ),
    ""
  ),
  IF(
    Prototype_input!$C$6 = "Federal or Tribal Government",
    IF(
      B178 &lt;&gt; "",
      IFERROR(
        INDEX(
          'Summary - Place of Performance'!$C$2:$AW$14,
          MATCH(Prototype_input!$C$30, 'Summary - Place of Performance'!$B$2:$B$14, 0),
          MATCH(B178, 'Summary - Place of Performance'!$C$1:$AW$1, 0)
        ),
        ""
      ),
      ""
    ),
    ""
  )
)</f>
        <v/>
      </c>
      <c r="E178" s="21" t="str">
        <f>IF(
  Prototype_input!$C$6 = "State or Local Government",
  IF(
    C178 &lt;&gt; "",
    IFERROR(
      INDEX(
        'Summary - Contract Type'!$C$2:$BX$6,
        MATCH(Prototype_input!$C$34, 'Summary - Contract Type'!$B$2:$B$6, 0),
        MATCH(C178, 'Summary - Contract Type'!$C$1:$BX$1, 0)
      ),
      ""
    ),
    ""
  ),
  IF(
    Prototype_input!$C$6 = "Federal or Tribal Government",
    IF(
      B178 &lt;&gt; "",
      IFERROR(
        INDEX(
          'Summary - Level of Assistance'!$C$2:$AW$7,
          MATCH(Prototype_input!$C$34, 'Summary - Level of Assistance'!$B$2:$B$7, 0),
          MATCH(B178, 'Summary - Level of Assistance'!$C$1:$AW$1, 0)
        ),
        ""
      ),
      ""
    ),
    ""
  )
)</f>
        <v/>
      </c>
      <c r="F178" s="21" t="str">
        <f>IF(
  Prototype_input!$C$6 = "State or Local Government",
  IF(
    C178 &lt;&gt; "",
    IFERROR(
      INDEX(
        'Summary - Socioeconomic'!$C$2:$BX$11,
        MATCH(Prototype_input!$C$38, 'Summary - Socioeconomic'!$B$2:$B$11, 0),
        MATCH(C178, 'Summary - Socioeconomic'!$C$1:$BX$1, 0)
      ),
      ""
    ),
    ""
  ),
  IF(
    Prototype_input!$C$6 = "Federal or Tribal Government",
    IF(
      B178 &lt;&gt; "",
      IFERROR(
        INDEX(
          'Summary - Objective'!$C$2:$AX$4,
          MATCH(Prototype_input!$C$38, 'Summary - Objective'!$B$2:$B$4, 0),
          MATCH(B178, 'Summary - Objective'!$C$1:$AX$1, 0)
        ),
        ""
      ),
      ""
    ),
    ""
  )
)</f>
        <v/>
      </c>
      <c r="G178" s="21" t="str">
        <f>IF(
  Prototype_input!$C$6 = "Federal or Tribal Government",
  IF(
    B178 &lt;&gt; "",
    IFERROR(
      INDEX(
        'Summary - Contract Type'!$C$2:$BX$6,
        MATCH(Prototype_input!$C$42, 'Summary - Contract Type'!$B$2:$B$6, 0),
        MATCH(B178, 'Summary - Contract Type'!$C$1:$BX$1, 0)
      ),
      ""
    ),
    ""
  ),
  ""
)</f>
        <v/>
      </c>
      <c r="H178" s="21" t="str">
        <f>IF(
  Prototype_input!$C$6 = "Federal or Tribal Government",
  IF(
    B178 &lt;&gt; "",
    IFERROR(
      INDEX(
        'Summary - Period of Performance'!$C$2:$AW$5,
        MATCH(Prototype_input!$C$46, 'Summary - Period of Performance'!$B$2:$B$5, 0),
        MATCH(B178, 'Summary - Period of Performance'!$C$1:$AW$1, 0)
      ),
      ""
    ),
    ""
  ),
  ""
)</f>
        <v/>
      </c>
      <c r="I178" s="21" t="str">
        <f>IF(
  Prototype_input!$C$6 = "Federal or Tribal Government",
  IF(
    B178 &lt;&gt; "",
    IFERROR(
      INDEX(
        'Summary - Socioeconomic'!$C$2:$BX$11,
        MATCH(Prototype_input!$C$50, 'Summary - Socioeconomic'!$B$2:$B$11, 0),
        MATCH(B178, 'Summary - Socioeconomic'!$C$1:$BX$1, 0)
      ),
      ""
    ),
    ""
  ),
  ""
)</f>
        <v/>
      </c>
      <c r="J178" s="21" t="str">
        <f>IF(
  Prototype_input!$C$6 = "Federal or Tribal Government",
  IF(
    B178 &lt;&gt; "",
    IFERROR(
      INDEX(
        'Summary - Estimated Dollar Valu'!$C$2:$AW$4,
        MATCH(Prototype_input!$C$54, 'Summary - Estimated Dollar Valu'!$B$2:$B$4, 0),
        MATCH(B178, 'Summary - Estimated Dollar Valu'!$C$1:$AW$1, 0)
      ),
      ""
    ),
    ""
  ),
  ""
)</f>
        <v/>
      </c>
      <c r="K178" s="21" t="str">
        <f>IF(AND(Prototype_input!$C$56&lt;&gt;"",J178&lt;&gt;""),Prototype_input!$C$58,"")</f>
        <v/>
      </c>
      <c r="L178" s="21" t="str">
        <f>IF(AND(Prototype_input!$C$60&lt;&gt;"",J178&lt;&gt;""),Prototype_input!$C$62,"")</f>
        <v/>
      </c>
      <c r="M178" s="21" t="str">
        <f>IF(AND(Prototype_input!$C$64&lt;&gt;"",J178&lt;&gt;""),Prototype_input!$C$66,"")</f>
        <v/>
      </c>
      <c r="N178" s="21" t="str">
        <f>IF(AND(Prototype_input!$C$68&lt;&gt;"",J178&lt;&gt;""),Prototype_input!$C$70,"")</f>
        <v/>
      </c>
      <c r="O178" s="21" t="str">
        <f>IF(N178&lt;&gt;"",_xlfn.XLOOKUP(Prototype_input!$E$22,'ITC Offerings Mapping'!$C$1:$C$1000,'ITC Offerings Mapping'!$B$1:$B$1000),"")</f>
        <v/>
      </c>
      <c r="Q178" s="21" t="str">
        <f t="array" ref="Q178">IF(Prototype_input!$C$6="Federal or Tribal Government",IF(O178&lt;&gt;"", INDEX('Scope Scoring'!$C$2:$BX$50, MATCH(O178, 'Scope Scoring'!$B$2:$B$50, 0), MATCH(B178, 'Scope Scoring'!$C$1:$BX$1, 0)),""),"")</f>
        <v/>
      </c>
      <c r="R178" s="21" t="str">
        <f t="shared" si="39"/>
        <v/>
      </c>
      <c r="S178" s="21" t="str">
        <f t="shared" si="40"/>
        <v/>
      </c>
      <c r="T178" s="21" t="str">
        <f t="shared" si="41"/>
        <v/>
      </c>
      <c r="U178" s="21" t="str">
        <f t="shared" ca="1" si="42"/>
        <v/>
      </c>
      <c r="W178" s="21" t="str">
        <f t="array" ref="W178">IF(Prototype_input!$C$6="Federal or Tribal Government",IF(O178&lt;&gt;"", INDEX('Summary - Level of Assistance -'!$C$2:$AV$7, MATCH(Prototype_input!$C$34, 'Summary - Level of Assistance -'!$B$2:$B$7, 0), MATCH(B178, 'Summary - Level of Assistance -'!$C$1:$AV$1, 0)),""),"")</f>
        <v/>
      </c>
      <c r="X178" s="21" t="str">
        <f t="shared" si="43"/>
        <v/>
      </c>
      <c r="Y178" s="21" t="str">
        <f t="shared" si="44"/>
        <v/>
      </c>
      <c r="AA178" s="21" t="str">
        <f t="array" ref="AA178">IF(Prototype_input!$C$6="Federal or Tribal Government",IF(O178&lt;&gt;"", INDEX('Summary - Objective - Tradeoff'!$C$2:$AV$4, MATCH(Prototype_input!$C$38, 'Summary - Objective - Tradeoff'!$B$2:$B$4, 0), MATCH(B178, 'Summary - Objective - Tradeoff'!$C$1:$AV$1, 0)),""),"")</f>
        <v/>
      </c>
      <c r="AB178" s="21" t="str">
        <f t="shared" si="45"/>
        <v/>
      </c>
      <c r="AC178" s="21" t="str">
        <f t="shared" si="46"/>
        <v/>
      </c>
      <c r="AE178" s="21" t="str">
        <f t="array" ref="AE178">IF(Prototype_input!$C$6="Federal or Tribal Government",IF(O178&lt;&gt;"", INDEX('Summary- PoP - Tradeoff'!$C$2:$AV$5, MATCH(Prototype_input!$C$46, 'Summary- PoP - Tradeoff'!$B$2:$B$5, 0), MATCH(B178, 'Summary- PoP - Tradeoff'!$C$1:$AV$1, 0)),""),"")</f>
        <v/>
      </c>
      <c r="AF178" s="21" t="str">
        <f t="shared" si="47"/>
        <v/>
      </c>
      <c r="AG178" s="21" t="str">
        <f t="shared" si="48"/>
        <v/>
      </c>
      <c r="AI178" s="21" t="str">
        <f t="array" ref="AI178">IF(Prototype_input!$C$6="Federal or Tribal Government",IF(O178&lt;&gt;"", INDEX('Summary - EDV - Tradeoff'!$C$2:$AV$4, MATCH(Prototype_input!$C$54, 'Summary - EDV - Tradeoff'!$B$2:$B$4, 0), MATCH(B178, 'Summary - EDV - Tradeoff'!$C$1:$AV$1, 0)),""),"")</f>
        <v/>
      </c>
      <c r="AJ178" s="21" t="str">
        <f t="shared" si="49"/>
        <v/>
      </c>
      <c r="AK178" s="21" t="str">
        <f t="shared" si="50"/>
        <v/>
      </c>
      <c r="AL178" s="21" t="str">
        <f t="shared" ca="1" si="51"/>
        <v/>
      </c>
    </row>
    <row r="179" spans="2:38" ht="12.75" x14ac:dyDescent="0.2">
      <c r="B179" s="21" t="str">
        <f ca="1">IFERROR(__xludf.DUMMYFUNCTION("IFNA(
  IF(
    Prototype_input!C183 = ""Federal or Tribal Government"",
    IF(
      AND(
        Prototype_input!E197 &lt;&gt; """",
        Prototype_input!D197 &lt;&gt; """",
        Prototype_input!D197 &lt;&gt; ""Please input"",
        Prototype_input!E197 &lt;&gt; ""Ple"&amp;"ase input""
      ),
      TRANSPOSE(
        FILTER(
          'ITC Offerings Mapping'!$D$1:$BY$1,
          (INDEX('ITC Offerings Mapping'!$D$2:$BY$1000, MATCH(Prototype_input!E196, 'ITC Offerings Mapping'!$C$2:$C$1000, 0), 0) = IF(A179 &gt;= 8, ""X"", ""X"&amp;""")) +
          (IF(A179 &lt; 8, INDEX('ITC Offerings Mapping'!$D$2:$BY$1000, MATCH(Prototype_input!E196,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79" s="21" t="str">
        <f ca="1">IFERROR(__xludf.DUMMYFUNCTION("IFNA(
  IF(
    Prototype_input!C183 = ""State or Local Government"",
    IF(
      AND(
        Prototype_input!E197 &lt;&gt; """",
        Prototype_input!D197 &lt;&gt; """",
        Prototype_input!D197 &lt;&gt; ""Please input"",
        Prototype_input!E197 &lt;&gt; ""Please"&amp;" input""
      ),
      TRANSPOSE(
        FILTER(
          'ITC Offerings Mapping'!$D$1:$BY$1,
          (
            IF(
              A179 &gt;= 8,
              INDEX('ITC Offerings Mapping'!$D$2:$BY$1000, MATCH(Prototype_input!E196, 'ITC Offerings Map"&amp;"ping'!$C$2:$C$1000, 0), 0) = ""X"",
              (INDEX('ITC Offerings Mapping'!$D$2:$BY$1000, MATCH(Prototype_input!E196, 'ITC Offerings Mapping'!$C$2:$C$1000, 0), 0) = ""X"") +
              (INDEX('ITC Offerings Mapping'!$D$2:$BY$1000, MATCH(Prototype"&amp;"_input!E196,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79" s="21" t="str">
        <f>IF(
  Prototype_input!$C$6 = "State or Local Government",
  IF(
    C179 &lt;&gt; "",
    IFERROR(
      INDEX(
        'Summary - Acquisition Need'!$C$2:$AD$4,
        MATCH(Prototype_input!$C$30, 'Summary - Acquisition Need'!$B$2:$B$4, 0),
        MATCH(C179, 'Summary - Acquisition Need'!$C$1:$AD$1, 0)
      ),
      ""
    ),
    ""
  ),
  IF(
    Prototype_input!$C$6 = "Federal or Tribal Government",
    IF(
      B179 &lt;&gt; "",
      IFERROR(
        INDEX(
          'Summary - Place of Performance'!$C$2:$AW$14,
          MATCH(Prototype_input!$C$30, 'Summary - Place of Performance'!$B$2:$B$14, 0),
          MATCH(B179, 'Summary - Place of Performance'!$C$1:$AW$1, 0)
        ),
        ""
      ),
      ""
    ),
    ""
  )
)</f>
        <v/>
      </c>
      <c r="E179" s="21" t="str">
        <f>IF(
  Prototype_input!$C$6 = "State or Local Government",
  IF(
    C179 &lt;&gt; "",
    IFERROR(
      INDEX(
        'Summary - Contract Type'!$C$2:$BX$6,
        MATCH(Prototype_input!$C$34, 'Summary - Contract Type'!$B$2:$B$6, 0),
        MATCH(C179, 'Summary - Contract Type'!$C$1:$BX$1, 0)
      ),
      ""
    ),
    ""
  ),
  IF(
    Prototype_input!$C$6 = "Federal or Tribal Government",
    IF(
      B179 &lt;&gt; "",
      IFERROR(
        INDEX(
          'Summary - Level of Assistance'!$C$2:$AW$7,
          MATCH(Prototype_input!$C$34, 'Summary - Level of Assistance'!$B$2:$B$7, 0),
          MATCH(B179, 'Summary - Level of Assistance'!$C$1:$AW$1, 0)
        ),
        ""
      ),
      ""
    ),
    ""
  )
)</f>
        <v/>
      </c>
      <c r="F179" s="21" t="str">
        <f>IF(
  Prototype_input!$C$6 = "State or Local Government",
  IF(
    C179 &lt;&gt; "",
    IFERROR(
      INDEX(
        'Summary - Socioeconomic'!$C$2:$BX$11,
        MATCH(Prototype_input!$C$38, 'Summary - Socioeconomic'!$B$2:$B$11, 0),
        MATCH(C179, 'Summary - Socioeconomic'!$C$1:$BX$1, 0)
      ),
      ""
    ),
    ""
  ),
  IF(
    Prototype_input!$C$6 = "Federal or Tribal Government",
    IF(
      B179 &lt;&gt; "",
      IFERROR(
        INDEX(
          'Summary - Objective'!$C$2:$AX$4,
          MATCH(Prototype_input!$C$38, 'Summary - Objective'!$B$2:$B$4, 0),
          MATCH(B179, 'Summary - Objective'!$C$1:$AX$1, 0)
        ),
        ""
      ),
      ""
    ),
    ""
  )
)</f>
        <v/>
      </c>
      <c r="G179" s="21" t="str">
        <f>IF(
  Prototype_input!$C$6 = "Federal or Tribal Government",
  IF(
    B179 &lt;&gt; "",
    IFERROR(
      INDEX(
        'Summary - Contract Type'!$C$2:$BX$6,
        MATCH(Prototype_input!$C$42, 'Summary - Contract Type'!$B$2:$B$6, 0),
        MATCH(B179, 'Summary - Contract Type'!$C$1:$BX$1, 0)
      ),
      ""
    ),
    ""
  ),
  ""
)</f>
        <v/>
      </c>
      <c r="H179" s="21" t="str">
        <f>IF(
  Prototype_input!$C$6 = "Federal or Tribal Government",
  IF(
    B179 &lt;&gt; "",
    IFERROR(
      INDEX(
        'Summary - Period of Performance'!$C$2:$AW$5,
        MATCH(Prototype_input!$C$46, 'Summary - Period of Performance'!$B$2:$B$5, 0),
        MATCH(B179, 'Summary - Period of Performance'!$C$1:$AW$1, 0)
      ),
      ""
    ),
    ""
  ),
  ""
)</f>
        <v/>
      </c>
      <c r="I179" s="21" t="str">
        <f>IF(
  Prototype_input!$C$6 = "Federal or Tribal Government",
  IF(
    B179 &lt;&gt; "",
    IFERROR(
      INDEX(
        'Summary - Socioeconomic'!$C$2:$BX$11,
        MATCH(Prototype_input!$C$50, 'Summary - Socioeconomic'!$B$2:$B$11, 0),
        MATCH(B179, 'Summary - Socioeconomic'!$C$1:$BX$1, 0)
      ),
      ""
    ),
    ""
  ),
  ""
)</f>
        <v/>
      </c>
      <c r="J179" s="21" t="str">
        <f>IF(
  Prototype_input!$C$6 = "Federal or Tribal Government",
  IF(
    B179 &lt;&gt; "",
    IFERROR(
      INDEX(
        'Summary - Estimated Dollar Valu'!$C$2:$AW$4,
        MATCH(Prototype_input!$C$54, 'Summary - Estimated Dollar Valu'!$B$2:$B$4, 0),
        MATCH(B179, 'Summary - Estimated Dollar Valu'!$C$1:$AW$1, 0)
      ),
      ""
    ),
    ""
  ),
  ""
)</f>
        <v/>
      </c>
      <c r="K179" s="21" t="str">
        <f>IF(AND(Prototype_input!$C$56&lt;&gt;"",J179&lt;&gt;""),Prototype_input!$C$58,"")</f>
        <v/>
      </c>
      <c r="L179" s="21" t="str">
        <f>IF(AND(Prototype_input!$C$60&lt;&gt;"",J179&lt;&gt;""),Prototype_input!$C$62,"")</f>
        <v/>
      </c>
      <c r="M179" s="21" t="str">
        <f>IF(AND(Prototype_input!$C$64&lt;&gt;"",J179&lt;&gt;""),Prototype_input!$C$66,"")</f>
        <v/>
      </c>
      <c r="N179" s="21" t="str">
        <f>IF(AND(Prototype_input!$C$68&lt;&gt;"",J179&lt;&gt;""),Prototype_input!$C$70,"")</f>
        <v/>
      </c>
      <c r="O179" s="21" t="str">
        <f>IF(N179&lt;&gt;"",_xlfn.XLOOKUP(Prototype_input!$E$22,'ITC Offerings Mapping'!$C$1:$C$1000,'ITC Offerings Mapping'!$B$1:$B$1000),"")</f>
        <v/>
      </c>
      <c r="Q179" s="21" t="str">
        <f t="array" ref="Q179">IF(Prototype_input!$C$6="Federal or Tribal Government",IF(O179&lt;&gt;"", INDEX('Scope Scoring'!$C$2:$BX$50, MATCH(O179, 'Scope Scoring'!$B$2:$B$50, 0), MATCH(B179, 'Scope Scoring'!$C$1:$BX$1, 0)),""),"")</f>
        <v/>
      </c>
      <c r="R179" s="21" t="str">
        <f t="shared" si="39"/>
        <v/>
      </c>
      <c r="S179" s="21" t="str">
        <f t="shared" si="40"/>
        <v/>
      </c>
      <c r="T179" s="21" t="str">
        <f t="shared" si="41"/>
        <v/>
      </c>
      <c r="U179" s="21" t="str">
        <f t="shared" ca="1" si="42"/>
        <v/>
      </c>
      <c r="W179" s="21" t="str">
        <f t="array" ref="W179">IF(Prototype_input!$C$6="Federal or Tribal Government",IF(O179&lt;&gt;"", INDEX('Summary - Level of Assistance -'!$C$2:$AV$7, MATCH(Prototype_input!$C$34, 'Summary - Level of Assistance -'!$B$2:$B$7, 0), MATCH(B179, 'Summary - Level of Assistance -'!$C$1:$AV$1, 0)),""),"")</f>
        <v/>
      </c>
      <c r="X179" s="21" t="str">
        <f t="shared" si="43"/>
        <v/>
      </c>
      <c r="Y179" s="21" t="str">
        <f t="shared" si="44"/>
        <v/>
      </c>
      <c r="AA179" s="21" t="str">
        <f t="array" ref="AA179">IF(Prototype_input!$C$6="Federal or Tribal Government",IF(O179&lt;&gt;"", INDEX('Summary - Objective - Tradeoff'!$C$2:$AV$4, MATCH(Prototype_input!$C$38, 'Summary - Objective - Tradeoff'!$B$2:$B$4, 0), MATCH(B179, 'Summary - Objective - Tradeoff'!$C$1:$AV$1, 0)),""),"")</f>
        <v/>
      </c>
      <c r="AB179" s="21" t="str">
        <f t="shared" si="45"/>
        <v/>
      </c>
      <c r="AC179" s="21" t="str">
        <f t="shared" si="46"/>
        <v/>
      </c>
      <c r="AE179" s="21" t="str">
        <f t="array" ref="AE179">IF(Prototype_input!$C$6="Federal or Tribal Government",IF(O179&lt;&gt;"", INDEX('Summary- PoP - Tradeoff'!$C$2:$AV$5, MATCH(Prototype_input!$C$46, 'Summary- PoP - Tradeoff'!$B$2:$B$5, 0), MATCH(B179, 'Summary- PoP - Tradeoff'!$C$1:$AV$1, 0)),""),"")</f>
        <v/>
      </c>
      <c r="AF179" s="21" t="str">
        <f t="shared" si="47"/>
        <v/>
      </c>
      <c r="AG179" s="21" t="str">
        <f t="shared" si="48"/>
        <v/>
      </c>
      <c r="AI179" s="21" t="str">
        <f t="array" ref="AI179">IF(Prototype_input!$C$6="Federal or Tribal Government",IF(O179&lt;&gt;"", INDEX('Summary - EDV - Tradeoff'!$C$2:$AV$4, MATCH(Prototype_input!$C$54, 'Summary - EDV - Tradeoff'!$B$2:$B$4, 0), MATCH(B179, 'Summary - EDV - Tradeoff'!$C$1:$AV$1, 0)),""),"")</f>
        <v/>
      </c>
      <c r="AJ179" s="21" t="str">
        <f t="shared" si="49"/>
        <v/>
      </c>
      <c r="AK179" s="21" t="str">
        <f t="shared" si="50"/>
        <v/>
      </c>
      <c r="AL179" s="21" t="str">
        <f t="shared" ca="1" si="51"/>
        <v/>
      </c>
    </row>
    <row r="180" spans="2:38" ht="12.75" x14ac:dyDescent="0.2">
      <c r="B180" s="21" t="str">
        <f ca="1">IFERROR(__xludf.DUMMYFUNCTION("IFNA(
  IF(
    Prototype_input!C184 = ""Federal or Tribal Government"",
    IF(
      AND(
        Prototype_input!E198 &lt;&gt; """",
        Prototype_input!D198 &lt;&gt; """",
        Prototype_input!D198 &lt;&gt; ""Please input"",
        Prototype_input!E198 &lt;&gt; ""Ple"&amp;"ase input""
      ),
      TRANSPOSE(
        FILTER(
          'ITC Offerings Mapping'!$D$1:$BY$1,
          (INDEX('ITC Offerings Mapping'!$D$2:$BY$1000, MATCH(Prototype_input!E197, 'ITC Offerings Mapping'!$C$2:$C$1000, 0), 0) = IF(A180 &gt;= 8, ""X"", ""X"&amp;""")) +
          (IF(A180 &lt; 8, INDEX('ITC Offerings Mapping'!$D$2:$BY$1000, MATCH(Prototype_input!E197,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80" s="21" t="str">
        <f ca="1">IFERROR(__xludf.DUMMYFUNCTION("IFNA(
  IF(
    Prototype_input!C184 = ""State or Local Government"",
    IF(
      AND(
        Prototype_input!E198 &lt;&gt; """",
        Prototype_input!D198 &lt;&gt; """",
        Prototype_input!D198 &lt;&gt; ""Please input"",
        Prototype_input!E198 &lt;&gt; ""Please"&amp;" input""
      ),
      TRANSPOSE(
        FILTER(
          'ITC Offerings Mapping'!$D$1:$BY$1,
          (
            IF(
              A180 &gt;= 8,
              INDEX('ITC Offerings Mapping'!$D$2:$BY$1000, MATCH(Prototype_input!E197, 'ITC Offerings Map"&amp;"ping'!$C$2:$C$1000, 0), 0) = ""X"",
              (INDEX('ITC Offerings Mapping'!$D$2:$BY$1000, MATCH(Prototype_input!E197, 'ITC Offerings Mapping'!$C$2:$C$1000, 0), 0) = ""X"") +
              (INDEX('ITC Offerings Mapping'!$D$2:$BY$1000, MATCH(Prototype"&amp;"_input!E197,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80" s="21" t="str">
        <f>IF(
  Prototype_input!$C$6 = "State or Local Government",
  IF(
    C180 &lt;&gt; "",
    IFERROR(
      INDEX(
        'Summary - Acquisition Need'!$C$2:$AD$4,
        MATCH(Prototype_input!$C$30, 'Summary - Acquisition Need'!$B$2:$B$4, 0),
        MATCH(C180, 'Summary - Acquisition Need'!$C$1:$AD$1, 0)
      ),
      ""
    ),
    ""
  ),
  IF(
    Prototype_input!$C$6 = "Federal or Tribal Government",
    IF(
      B180 &lt;&gt; "",
      IFERROR(
        INDEX(
          'Summary - Place of Performance'!$C$2:$AW$14,
          MATCH(Prototype_input!$C$30, 'Summary - Place of Performance'!$B$2:$B$14, 0),
          MATCH(B180, 'Summary - Place of Performance'!$C$1:$AW$1, 0)
        ),
        ""
      ),
      ""
    ),
    ""
  )
)</f>
        <v/>
      </c>
      <c r="E180" s="21" t="str">
        <f>IF(
  Prototype_input!$C$6 = "State or Local Government",
  IF(
    C180 &lt;&gt; "",
    IFERROR(
      INDEX(
        'Summary - Contract Type'!$C$2:$BX$6,
        MATCH(Prototype_input!$C$34, 'Summary - Contract Type'!$B$2:$B$6, 0),
        MATCH(C180, 'Summary - Contract Type'!$C$1:$BX$1, 0)
      ),
      ""
    ),
    ""
  ),
  IF(
    Prototype_input!$C$6 = "Federal or Tribal Government",
    IF(
      B180 &lt;&gt; "",
      IFERROR(
        INDEX(
          'Summary - Level of Assistance'!$C$2:$AW$7,
          MATCH(Prototype_input!$C$34, 'Summary - Level of Assistance'!$B$2:$B$7, 0),
          MATCH(B180, 'Summary - Level of Assistance'!$C$1:$AW$1, 0)
        ),
        ""
      ),
      ""
    ),
    ""
  )
)</f>
        <v/>
      </c>
      <c r="F180" s="21" t="str">
        <f>IF(
  Prototype_input!$C$6 = "State or Local Government",
  IF(
    C180 &lt;&gt; "",
    IFERROR(
      INDEX(
        'Summary - Socioeconomic'!$C$2:$BX$11,
        MATCH(Prototype_input!$C$38, 'Summary - Socioeconomic'!$B$2:$B$11, 0),
        MATCH(C180, 'Summary - Socioeconomic'!$C$1:$BX$1, 0)
      ),
      ""
    ),
    ""
  ),
  IF(
    Prototype_input!$C$6 = "Federal or Tribal Government",
    IF(
      B180 &lt;&gt; "",
      IFERROR(
        INDEX(
          'Summary - Objective'!$C$2:$AX$4,
          MATCH(Prototype_input!$C$38, 'Summary - Objective'!$B$2:$B$4, 0),
          MATCH(B180, 'Summary - Objective'!$C$1:$AX$1, 0)
        ),
        ""
      ),
      ""
    ),
    ""
  )
)</f>
        <v/>
      </c>
      <c r="G180" s="21" t="str">
        <f>IF(
  Prototype_input!$C$6 = "Federal or Tribal Government",
  IF(
    B180 &lt;&gt; "",
    IFERROR(
      INDEX(
        'Summary - Contract Type'!$C$2:$BX$6,
        MATCH(Prototype_input!$C$42, 'Summary - Contract Type'!$B$2:$B$6, 0),
        MATCH(B180, 'Summary - Contract Type'!$C$1:$BX$1, 0)
      ),
      ""
    ),
    ""
  ),
  ""
)</f>
        <v/>
      </c>
      <c r="H180" s="21" t="str">
        <f>IF(
  Prototype_input!$C$6 = "Federal or Tribal Government",
  IF(
    B180 &lt;&gt; "",
    IFERROR(
      INDEX(
        'Summary - Period of Performance'!$C$2:$AW$5,
        MATCH(Prototype_input!$C$46, 'Summary - Period of Performance'!$B$2:$B$5, 0),
        MATCH(B180, 'Summary - Period of Performance'!$C$1:$AW$1, 0)
      ),
      ""
    ),
    ""
  ),
  ""
)</f>
        <v/>
      </c>
      <c r="I180" s="21" t="str">
        <f>IF(
  Prototype_input!$C$6 = "Federal or Tribal Government",
  IF(
    B180 &lt;&gt; "",
    IFERROR(
      INDEX(
        'Summary - Socioeconomic'!$C$2:$BX$11,
        MATCH(Prototype_input!$C$50, 'Summary - Socioeconomic'!$B$2:$B$11, 0),
        MATCH(B180, 'Summary - Socioeconomic'!$C$1:$BX$1, 0)
      ),
      ""
    ),
    ""
  ),
  ""
)</f>
        <v/>
      </c>
      <c r="J180" s="21" t="str">
        <f>IF(
  Prototype_input!$C$6 = "Federal or Tribal Government",
  IF(
    B180 &lt;&gt; "",
    IFERROR(
      INDEX(
        'Summary - Estimated Dollar Valu'!$C$2:$AW$4,
        MATCH(Prototype_input!$C$54, 'Summary - Estimated Dollar Valu'!$B$2:$B$4, 0),
        MATCH(B180, 'Summary - Estimated Dollar Valu'!$C$1:$AW$1, 0)
      ),
      ""
    ),
    ""
  ),
  ""
)</f>
        <v/>
      </c>
      <c r="K180" s="21" t="str">
        <f>IF(AND(Prototype_input!$C$56&lt;&gt;"",J180&lt;&gt;""),Prototype_input!$C$58,"")</f>
        <v/>
      </c>
      <c r="L180" s="21" t="str">
        <f>IF(AND(Prototype_input!$C$60&lt;&gt;"",J180&lt;&gt;""),Prototype_input!$C$62,"")</f>
        <v/>
      </c>
      <c r="M180" s="21" t="str">
        <f>IF(AND(Prototype_input!$C$64&lt;&gt;"",J180&lt;&gt;""),Prototype_input!$C$66,"")</f>
        <v/>
      </c>
      <c r="N180" s="21" t="str">
        <f>IF(AND(Prototype_input!$C$68&lt;&gt;"",J180&lt;&gt;""),Prototype_input!$C$70,"")</f>
        <v/>
      </c>
      <c r="O180" s="21" t="str">
        <f>IF(N180&lt;&gt;"",_xlfn.XLOOKUP(Prototype_input!$E$22,'ITC Offerings Mapping'!$C$1:$C$1000,'ITC Offerings Mapping'!$B$1:$B$1000),"")</f>
        <v/>
      </c>
      <c r="Q180" s="21" t="str">
        <f t="array" ref="Q180">IF(Prototype_input!$C$6="Federal or Tribal Government",IF(O180&lt;&gt;"", INDEX('Scope Scoring'!$C$2:$BX$50, MATCH(O180, 'Scope Scoring'!$B$2:$B$50, 0), MATCH(B180, 'Scope Scoring'!$C$1:$BX$1, 0)),""),"")</f>
        <v/>
      </c>
      <c r="R180" s="21" t="str">
        <f t="shared" si="39"/>
        <v/>
      </c>
      <c r="S180" s="21" t="str">
        <f t="shared" si="40"/>
        <v/>
      </c>
      <c r="T180" s="21" t="str">
        <f t="shared" si="41"/>
        <v/>
      </c>
      <c r="U180" s="21" t="str">
        <f t="shared" ca="1" si="42"/>
        <v/>
      </c>
      <c r="W180" s="21" t="str">
        <f t="array" ref="W180">IF(Prototype_input!$C$6="Federal or Tribal Government",IF(O180&lt;&gt;"", INDEX('Summary - Level of Assistance -'!$C$2:$AV$7, MATCH(Prototype_input!$C$34, 'Summary - Level of Assistance -'!$B$2:$B$7, 0), MATCH(B180, 'Summary - Level of Assistance -'!$C$1:$AV$1, 0)),""),"")</f>
        <v/>
      </c>
      <c r="X180" s="21" t="str">
        <f t="shared" si="43"/>
        <v/>
      </c>
      <c r="Y180" s="21" t="str">
        <f t="shared" si="44"/>
        <v/>
      </c>
      <c r="AA180" s="21" t="str">
        <f t="array" ref="AA180">IF(Prototype_input!$C$6="Federal or Tribal Government",IF(O180&lt;&gt;"", INDEX('Summary - Objective - Tradeoff'!$C$2:$AV$4, MATCH(Prototype_input!$C$38, 'Summary - Objective - Tradeoff'!$B$2:$B$4, 0), MATCH(B180, 'Summary - Objective - Tradeoff'!$C$1:$AV$1, 0)),""),"")</f>
        <v/>
      </c>
      <c r="AB180" s="21" t="str">
        <f t="shared" si="45"/>
        <v/>
      </c>
      <c r="AC180" s="21" t="str">
        <f t="shared" si="46"/>
        <v/>
      </c>
      <c r="AE180" s="21" t="str">
        <f t="array" ref="AE180">IF(Prototype_input!$C$6="Federal or Tribal Government",IF(O180&lt;&gt;"", INDEX('Summary- PoP - Tradeoff'!$C$2:$AV$5, MATCH(Prototype_input!$C$46, 'Summary- PoP - Tradeoff'!$B$2:$B$5, 0), MATCH(B180, 'Summary- PoP - Tradeoff'!$C$1:$AV$1, 0)),""),"")</f>
        <v/>
      </c>
      <c r="AF180" s="21" t="str">
        <f t="shared" si="47"/>
        <v/>
      </c>
      <c r="AG180" s="21" t="str">
        <f t="shared" si="48"/>
        <v/>
      </c>
      <c r="AI180" s="21" t="str">
        <f t="array" ref="AI180">IF(Prototype_input!$C$6="Federal or Tribal Government",IF(O180&lt;&gt;"", INDEX('Summary - EDV - Tradeoff'!$C$2:$AV$4, MATCH(Prototype_input!$C$54, 'Summary - EDV - Tradeoff'!$B$2:$B$4, 0), MATCH(B180, 'Summary - EDV - Tradeoff'!$C$1:$AV$1, 0)),""),"")</f>
        <v/>
      </c>
      <c r="AJ180" s="21" t="str">
        <f t="shared" si="49"/>
        <v/>
      </c>
      <c r="AK180" s="21" t="str">
        <f t="shared" si="50"/>
        <v/>
      </c>
      <c r="AL180" s="21" t="str">
        <f t="shared" ca="1" si="51"/>
        <v/>
      </c>
    </row>
    <row r="181" spans="2:38" ht="12.75" x14ac:dyDescent="0.2">
      <c r="B181" s="21" t="str">
        <f ca="1">IFERROR(__xludf.DUMMYFUNCTION("IFNA(
  IF(
    Prototype_input!C185 = ""Federal or Tribal Government"",
    IF(
      AND(
        Prototype_input!E199 &lt;&gt; """",
        Prototype_input!D199 &lt;&gt; """",
        Prototype_input!D199 &lt;&gt; ""Please input"",
        Prototype_input!E199 &lt;&gt; ""Ple"&amp;"ase input""
      ),
      TRANSPOSE(
        FILTER(
          'ITC Offerings Mapping'!$D$1:$BY$1,
          (INDEX('ITC Offerings Mapping'!$D$2:$BY$1000, MATCH(Prototype_input!E198, 'ITC Offerings Mapping'!$C$2:$C$1000, 0), 0) = IF(A181 &gt;= 8, ""X"", ""X"&amp;""")) +
          (IF(A181 &lt; 8, INDEX('ITC Offerings Mapping'!$D$2:$BY$1000, MATCH(Prototype_input!E198,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81" s="21" t="str">
        <f ca="1">IFERROR(__xludf.DUMMYFUNCTION("IFNA(
  IF(
    Prototype_input!C185 = ""State or Local Government"",
    IF(
      AND(
        Prototype_input!E199 &lt;&gt; """",
        Prototype_input!D199 &lt;&gt; """",
        Prototype_input!D199 &lt;&gt; ""Please input"",
        Prototype_input!E199 &lt;&gt; ""Please"&amp;" input""
      ),
      TRANSPOSE(
        FILTER(
          'ITC Offerings Mapping'!$D$1:$BY$1,
          (
            IF(
              A181 &gt;= 8,
              INDEX('ITC Offerings Mapping'!$D$2:$BY$1000, MATCH(Prototype_input!E198, 'ITC Offerings Map"&amp;"ping'!$C$2:$C$1000, 0), 0) = ""X"",
              (INDEX('ITC Offerings Mapping'!$D$2:$BY$1000, MATCH(Prototype_input!E198, 'ITC Offerings Mapping'!$C$2:$C$1000, 0), 0) = ""X"") +
              (INDEX('ITC Offerings Mapping'!$D$2:$BY$1000, MATCH(Prototype"&amp;"_input!E198,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81" s="21" t="str">
        <f>IF(
  Prototype_input!$C$6 = "State or Local Government",
  IF(
    C181 &lt;&gt; "",
    IFERROR(
      INDEX(
        'Summary - Acquisition Need'!$C$2:$AD$4,
        MATCH(Prototype_input!$C$30, 'Summary - Acquisition Need'!$B$2:$B$4, 0),
        MATCH(C181, 'Summary - Acquisition Need'!$C$1:$AD$1, 0)
      ),
      ""
    ),
    ""
  ),
  IF(
    Prototype_input!$C$6 = "Federal or Tribal Government",
    IF(
      B181 &lt;&gt; "",
      IFERROR(
        INDEX(
          'Summary - Place of Performance'!$C$2:$AW$14,
          MATCH(Prototype_input!$C$30, 'Summary - Place of Performance'!$B$2:$B$14, 0),
          MATCH(B181, 'Summary - Place of Performance'!$C$1:$AW$1, 0)
        ),
        ""
      ),
      ""
    ),
    ""
  )
)</f>
        <v/>
      </c>
      <c r="E181" s="21" t="str">
        <f>IF(
  Prototype_input!$C$6 = "State or Local Government",
  IF(
    C181 &lt;&gt; "",
    IFERROR(
      INDEX(
        'Summary - Contract Type'!$C$2:$BX$6,
        MATCH(Prototype_input!$C$34, 'Summary - Contract Type'!$B$2:$B$6, 0),
        MATCH(C181, 'Summary - Contract Type'!$C$1:$BX$1, 0)
      ),
      ""
    ),
    ""
  ),
  IF(
    Prototype_input!$C$6 = "Federal or Tribal Government",
    IF(
      B181 &lt;&gt; "",
      IFERROR(
        INDEX(
          'Summary - Level of Assistance'!$C$2:$AW$7,
          MATCH(Prototype_input!$C$34, 'Summary - Level of Assistance'!$B$2:$B$7, 0),
          MATCH(B181, 'Summary - Level of Assistance'!$C$1:$AW$1, 0)
        ),
        ""
      ),
      ""
    ),
    ""
  )
)</f>
        <v/>
      </c>
      <c r="F181" s="21" t="str">
        <f>IF(
  Prototype_input!$C$6 = "State or Local Government",
  IF(
    C181 &lt;&gt; "",
    IFERROR(
      INDEX(
        'Summary - Socioeconomic'!$C$2:$BX$11,
        MATCH(Prototype_input!$C$38, 'Summary - Socioeconomic'!$B$2:$B$11, 0),
        MATCH(C181, 'Summary - Socioeconomic'!$C$1:$BX$1, 0)
      ),
      ""
    ),
    ""
  ),
  IF(
    Prototype_input!$C$6 = "Federal or Tribal Government",
    IF(
      B181 &lt;&gt; "",
      IFERROR(
        INDEX(
          'Summary - Objective'!$C$2:$AX$4,
          MATCH(Prototype_input!$C$38, 'Summary - Objective'!$B$2:$B$4, 0),
          MATCH(B181, 'Summary - Objective'!$C$1:$AX$1, 0)
        ),
        ""
      ),
      ""
    ),
    ""
  )
)</f>
        <v/>
      </c>
      <c r="G181" s="21" t="str">
        <f>IF(
  Prototype_input!$C$6 = "Federal or Tribal Government",
  IF(
    B181 &lt;&gt; "",
    IFERROR(
      INDEX(
        'Summary - Contract Type'!$C$2:$BX$6,
        MATCH(Prototype_input!$C$42, 'Summary - Contract Type'!$B$2:$B$6, 0),
        MATCH(B181, 'Summary - Contract Type'!$C$1:$BX$1, 0)
      ),
      ""
    ),
    ""
  ),
  ""
)</f>
        <v/>
      </c>
      <c r="H181" s="21" t="str">
        <f>IF(
  Prototype_input!$C$6 = "Federal or Tribal Government",
  IF(
    B181 &lt;&gt; "",
    IFERROR(
      INDEX(
        'Summary - Period of Performance'!$C$2:$AW$5,
        MATCH(Prototype_input!$C$46, 'Summary - Period of Performance'!$B$2:$B$5, 0),
        MATCH(B181, 'Summary - Period of Performance'!$C$1:$AW$1, 0)
      ),
      ""
    ),
    ""
  ),
  ""
)</f>
        <v/>
      </c>
      <c r="I181" s="21" t="str">
        <f>IF(
  Prototype_input!$C$6 = "Federal or Tribal Government",
  IF(
    B181 &lt;&gt; "",
    IFERROR(
      INDEX(
        'Summary - Socioeconomic'!$C$2:$BX$11,
        MATCH(Prototype_input!$C$50, 'Summary - Socioeconomic'!$B$2:$B$11, 0),
        MATCH(B181, 'Summary - Socioeconomic'!$C$1:$BX$1, 0)
      ),
      ""
    ),
    ""
  ),
  ""
)</f>
        <v/>
      </c>
      <c r="J181" s="21" t="str">
        <f>IF(
  Prototype_input!$C$6 = "Federal or Tribal Government",
  IF(
    B181 &lt;&gt; "",
    IFERROR(
      INDEX(
        'Summary - Estimated Dollar Valu'!$C$2:$AW$4,
        MATCH(Prototype_input!$C$54, 'Summary - Estimated Dollar Valu'!$B$2:$B$4, 0),
        MATCH(B181, 'Summary - Estimated Dollar Valu'!$C$1:$AW$1, 0)
      ),
      ""
    ),
    ""
  ),
  ""
)</f>
        <v/>
      </c>
      <c r="K181" s="21" t="str">
        <f>IF(AND(Prototype_input!$C$56&lt;&gt;"",J181&lt;&gt;""),Prototype_input!$C$58,"")</f>
        <v/>
      </c>
      <c r="L181" s="21" t="str">
        <f>IF(AND(Prototype_input!$C$60&lt;&gt;"",J181&lt;&gt;""),Prototype_input!$C$62,"")</f>
        <v/>
      </c>
      <c r="M181" s="21" t="str">
        <f>IF(AND(Prototype_input!$C$64&lt;&gt;"",J181&lt;&gt;""),Prototype_input!$C$66,"")</f>
        <v/>
      </c>
      <c r="N181" s="21" t="str">
        <f>IF(AND(Prototype_input!$C$68&lt;&gt;"",J181&lt;&gt;""),Prototype_input!$C$70,"")</f>
        <v/>
      </c>
      <c r="O181" s="21" t="str">
        <f>IF(N181&lt;&gt;"",_xlfn.XLOOKUP(Prototype_input!$E$22,'ITC Offerings Mapping'!$C$1:$C$1000,'ITC Offerings Mapping'!$B$1:$B$1000),"")</f>
        <v/>
      </c>
      <c r="Q181" s="21" t="str">
        <f t="array" ref="Q181">IF(Prototype_input!$C$6="Federal or Tribal Government",IF(O181&lt;&gt;"", INDEX('Scope Scoring'!$C$2:$BX$50, MATCH(O181, 'Scope Scoring'!$B$2:$B$50, 0), MATCH(B181, 'Scope Scoring'!$C$1:$BX$1, 0)),""),"")</f>
        <v/>
      </c>
      <c r="R181" s="21" t="str">
        <f t="shared" si="39"/>
        <v/>
      </c>
      <c r="S181" s="21" t="str">
        <f t="shared" si="40"/>
        <v/>
      </c>
      <c r="T181" s="21" t="str">
        <f t="shared" si="41"/>
        <v/>
      </c>
      <c r="U181" s="21" t="str">
        <f t="shared" ca="1" si="42"/>
        <v/>
      </c>
      <c r="W181" s="21" t="str">
        <f t="array" ref="W181">IF(Prototype_input!$C$6="Federal or Tribal Government",IF(O181&lt;&gt;"", INDEX('Summary - Level of Assistance -'!$C$2:$AV$7, MATCH(Prototype_input!$C$34, 'Summary - Level of Assistance -'!$B$2:$B$7, 0), MATCH(B181, 'Summary - Level of Assistance -'!$C$1:$AV$1, 0)),""),"")</f>
        <v/>
      </c>
      <c r="X181" s="21" t="str">
        <f t="shared" si="43"/>
        <v/>
      </c>
      <c r="Y181" s="21" t="str">
        <f t="shared" si="44"/>
        <v/>
      </c>
      <c r="AA181" s="21" t="str">
        <f t="array" ref="AA181">IF(Prototype_input!$C$6="Federal or Tribal Government",IF(O181&lt;&gt;"", INDEX('Summary - Objective - Tradeoff'!$C$2:$AV$4, MATCH(Prototype_input!$C$38, 'Summary - Objective - Tradeoff'!$B$2:$B$4, 0), MATCH(B181, 'Summary - Objective - Tradeoff'!$C$1:$AV$1, 0)),""),"")</f>
        <v/>
      </c>
      <c r="AB181" s="21" t="str">
        <f t="shared" si="45"/>
        <v/>
      </c>
      <c r="AC181" s="21" t="str">
        <f t="shared" si="46"/>
        <v/>
      </c>
      <c r="AE181" s="21" t="str">
        <f t="array" ref="AE181">IF(Prototype_input!$C$6="Federal or Tribal Government",IF(O181&lt;&gt;"", INDEX('Summary- PoP - Tradeoff'!$C$2:$AV$5, MATCH(Prototype_input!$C$46, 'Summary- PoP - Tradeoff'!$B$2:$B$5, 0), MATCH(B181, 'Summary- PoP - Tradeoff'!$C$1:$AV$1, 0)),""),"")</f>
        <v/>
      </c>
      <c r="AF181" s="21" t="str">
        <f t="shared" si="47"/>
        <v/>
      </c>
      <c r="AG181" s="21" t="str">
        <f t="shared" si="48"/>
        <v/>
      </c>
      <c r="AI181" s="21" t="str">
        <f t="array" ref="AI181">IF(Prototype_input!$C$6="Federal or Tribal Government",IF(O181&lt;&gt;"", INDEX('Summary - EDV - Tradeoff'!$C$2:$AV$4, MATCH(Prototype_input!$C$54, 'Summary - EDV - Tradeoff'!$B$2:$B$4, 0), MATCH(B181, 'Summary - EDV - Tradeoff'!$C$1:$AV$1, 0)),""),"")</f>
        <v/>
      </c>
      <c r="AJ181" s="21" t="str">
        <f t="shared" si="49"/>
        <v/>
      </c>
      <c r="AK181" s="21" t="str">
        <f t="shared" si="50"/>
        <v/>
      </c>
      <c r="AL181" s="21" t="str">
        <f t="shared" ca="1" si="51"/>
        <v/>
      </c>
    </row>
    <row r="182" spans="2:38" ht="12.75" x14ac:dyDescent="0.2">
      <c r="B182" s="21" t="str">
        <f ca="1">IFERROR(__xludf.DUMMYFUNCTION("IFNA(
  IF(
    Prototype_input!C186 = ""Federal or Tribal Government"",
    IF(
      AND(
        Prototype_input!E200 &lt;&gt; """",
        Prototype_input!D200 &lt;&gt; """",
        Prototype_input!D200 &lt;&gt; ""Please input"",
        Prototype_input!E200 &lt;&gt; ""Ple"&amp;"ase input""
      ),
      TRANSPOSE(
        FILTER(
          'ITC Offerings Mapping'!$D$1:$BY$1,
          (INDEX('ITC Offerings Mapping'!$D$2:$BY$1000, MATCH(Prototype_input!E199, 'ITC Offerings Mapping'!$C$2:$C$1000, 0), 0) = IF(A182 &gt;= 8, ""X"", ""X"&amp;""")) +
          (IF(A182 &lt; 8, INDEX('ITC Offerings Mapping'!$D$2:$BY$1000, MATCH(Prototype_input!E199,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82" s="21" t="str">
        <f ca="1">IFERROR(__xludf.DUMMYFUNCTION("IFNA(
  IF(
    Prototype_input!C186 = ""State or Local Government"",
    IF(
      AND(
        Prototype_input!E200 &lt;&gt; """",
        Prototype_input!D200 &lt;&gt; """",
        Prototype_input!D200 &lt;&gt; ""Please input"",
        Prototype_input!E200 &lt;&gt; ""Please"&amp;" input""
      ),
      TRANSPOSE(
        FILTER(
          'ITC Offerings Mapping'!$D$1:$BY$1,
          (
            IF(
              A182 &gt;= 8,
              INDEX('ITC Offerings Mapping'!$D$2:$BY$1000, MATCH(Prototype_input!E199, 'ITC Offerings Map"&amp;"ping'!$C$2:$C$1000, 0), 0) = ""X"",
              (INDEX('ITC Offerings Mapping'!$D$2:$BY$1000, MATCH(Prototype_input!E199, 'ITC Offerings Mapping'!$C$2:$C$1000, 0), 0) = ""X"") +
              (INDEX('ITC Offerings Mapping'!$D$2:$BY$1000, MATCH(Prototype"&amp;"_input!E199,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82" s="21" t="str">
        <f>IF(
  Prototype_input!$C$6 = "State or Local Government",
  IF(
    C182 &lt;&gt; "",
    IFERROR(
      INDEX(
        'Summary - Acquisition Need'!$C$2:$AD$4,
        MATCH(Prototype_input!$C$30, 'Summary - Acquisition Need'!$B$2:$B$4, 0),
        MATCH(C182, 'Summary - Acquisition Need'!$C$1:$AD$1, 0)
      ),
      ""
    ),
    ""
  ),
  IF(
    Prototype_input!$C$6 = "Federal or Tribal Government",
    IF(
      B182 &lt;&gt; "",
      IFERROR(
        INDEX(
          'Summary - Place of Performance'!$C$2:$AW$14,
          MATCH(Prototype_input!$C$30, 'Summary - Place of Performance'!$B$2:$B$14, 0),
          MATCH(B182, 'Summary - Place of Performance'!$C$1:$AW$1, 0)
        ),
        ""
      ),
      ""
    ),
    ""
  )
)</f>
        <v/>
      </c>
      <c r="E182" s="21" t="str">
        <f>IF(
  Prototype_input!$C$6 = "State or Local Government",
  IF(
    C182 &lt;&gt; "",
    IFERROR(
      INDEX(
        'Summary - Contract Type'!$C$2:$BX$6,
        MATCH(Prototype_input!$C$34, 'Summary - Contract Type'!$B$2:$B$6, 0),
        MATCH(C182, 'Summary - Contract Type'!$C$1:$BX$1, 0)
      ),
      ""
    ),
    ""
  ),
  IF(
    Prototype_input!$C$6 = "Federal or Tribal Government",
    IF(
      B182 &lt;&gt; "",
      IFERROR(
        INDEX(
          'Summary - Level of Assistance'!$C$2:$AW$7,
          MATCH(Prototype_input!$C$34, 'Summary - Level of Assistance'!$B$2:$B$7, 0),
          MATCH(B182, 'Summary - Level of Assistance'!$C$1:$AW$1, 0)
        ),
        ""
      ),
      ""
    ),
    ""
  )
)</f>
        <v/>
      </c>
      <c r="F182" s="21" t="str">
        <f>IF(
  Prototype_input!$C$6 = "State or Local Government",
  IF(
    C182 &lt;&gt; "",
    IFERROR(
      INDEX(
        'Summary - Socioeconomic'!$C$2:$BX$11,
        MATCH(Prototype_input!$C$38, 'Summary - Socioeconomic'!$B$2:$B$11, 0),
        MATCH(C182, 'Summary - Socioeconomic'!$C$1:$BX$1, 0)
      ),
      ""
    ),
    ""
  ),
  IF(
    Prototype_input!$C$6 = "Federal or Tribal Government",
    IF(
      B182 &lt;&gt; "",
      IFERROR(
        INDEX(
          'Summary - Objective'!$C$2:$AX$4,
          MATCH(Prototype_input!$C$38, 'Summary - Objective'!$B$2:$B$4, 0),
          MATCH(B182, 'Summary - Objective'!$C$1:$AX$1, 0)
        ),
        ""
      ),
      ""
    ),
    ""
  )
)</f>
        <v/>
      </c>
      <c r="G182" s="21" t="str">
        <f>IF(
  Prototype_input!$C$6 = "Federal or Tribal Government",
  IF(
    B182 &lt;&gt; "",
    IFERROR(
      INDEX(
        'Summary - Contract Type'!$C$2:$BX$6,
        MATCH(Prototype_input!$C$42, 'Summary - Contract Type'!$B$2:$B$6, 0),
        MATCH(B182, 'Summary - Contract Type'!$C$1:$BX$1, 0)
      ),
      ""
    ),
    ""
  ),
  ""
)</f>
        <v/>
      </c>
      <c r="H182" s="21" t="str">
        <f>IF(
  Prototype_input!$C$6 = "Federal or Tribal Government",
  IF(
    B182 &lt;&gt; "",
    IFERROR(
      INDEX(
        'Summary - Period of Performance'!$C$2:$AW$5,
        MATCH(Prototype_input!$C$46, 'Summary - Period of Performance'!$B$2:$B$5, 0),
        MATCH(B182, 'Summary - Period of Performance'!$C$1:$AW$1, 0)
      ),
      ""
    ),
    ""
  ),
  ""
)</f>
        <v/>
      </c>
      <c r="I182" s="21" t="str">
        <f>IF(
  Prototype_input!$C$6 = "Federal or Tribal Government",
  IF(
    B182 &lt;&gt; "",
    IFERROR(
      INDEX(
        'Summary - Socioeconomic'!$C$2:$BX$11,
        MATCH(Prototype_input!$C$50, 'Summary - Socioeconomic'!$B$2:$B$11, 0),
        MATCH(B182, 'Summary - Socioeconomic'!$C$1:$BX$1, 0)
      ),
      ""
    ),
    ""
  ),
  ""
)</f>
        <v/>
      </c>
      <c r="J182" s="21" t="str">
        <f>IF(
  Prototype_input!$C$6 = "Federal or Tribal Government",
  IF(
    B182 &lt;&gt; "",
    IFERROR(
      INDEX(
        'Summary - Estimated Dollar Valu'!$C$2:$AW$4,
        MATCH(Prototype_input!$C$54, 'Summary - Estimated Dollar Valu'!$B$2:$B$4, 0),
        MATCH(B182, 'Summary - Estimated Dollar Valu'!$C$1:$AW$1, 0)
      ),
      ""
    ),
    ""
  ),
  ""
)</f>
        <v/>
      </c>
      <c r="K182" s="21" t="str">
        <f>IF(AND(Prototype_input!$C$56&lt;&gt;"",J182&lt;&gt;""),Prototype_input!$C$58,"")</f>
        <v/>
      </c>
      <c r="L182" s="21" t="str">
        <f>IF(AND(Prototype_input!$C$60&lt;&gt;"",J182&lt;&gt;""),Prototype_input!$C$62,"")</f>
        <v/>
      </c>
      <c r="M182" s="21" t="str">
        <f>IF(AND(Prototype_input!$C$64&lt;&gt;"",J182&lt;&gt;""),Prototype_input!$C$66,"")</f>
        <v/>
      </c>
      <c r="N182" s="21" t="str">
        <f>IF(AND(Prototype_input!$C$68&lt;&gt;"",J182&lt;&gt;""),Prototype_input!$C$70,"")</f>
        <v/>
      </c>
      <c r="O182" s="21" t="str">
        <f>IF(N182&lt;&gt;"",_xlfn.XLOOKUP(Prototype_input!$E$22,'ITC Offerings Mapping'!$C$1:$C$1000,'ITC Offerings Mapping'!$B$1:$B$1000),"")</f>
        <v/>
      </c>
      <c r="Q182" s="21" t="str">
        <f t="array" ref="Q182">IF(Prototype_input!$C$6="Federal or Tribal Government",IF(O182&lt;&gt;"", INDEX('Scope Scoring'!$C$2:$BX$50, MATCH(O182, 'Scope Scoring'!$B$2:$B$50, 0), MATCH(B182, 'Scope Scoring'!$C$1:$BX$1, 0)),""),"")</f>
        <v/>
      </c>
      <c r="R182" s="21" t="str">
        <f t="shared" si="39"/>
        <v/>
      </c>
      <c r="S182" s="21" t="str">
        <f t="shared" si="40"/>
        <v/>
      </c>
      <c r="T182" s="21" t="str">
        <f t="shared" si="41"/>
        <v/>
      </c>
      <c r="U182" s="21" t="str">
        <f t="shared" ca="1" si="42"/>
        <v/>
      </c>
      <c r="W182" s="21" t="str">
        <f t="array" ref="W182">IF(Prototype_input!$C$6="Federal or Tribal Government",IF(O182&lt;&gt;"", INDEX('Summary - Level of Assistance -'!$C$2:$AV$7, MATCH(Prototype_input!$C$34, 'Summary - Level of Assistance -'!$B$2:$B$7, 0), MATCH(B182, 'Summary - Level of Assistance -'!$C$1:$AV$1, 0)),""),"")</f>
        <v/>
      </c>
      <c r="X182" s="21" t="str">
        <f t="shared" si="43"/>
        <v/>
      </c>
      <c r="Y182" s="21" t="str">
        <f t="shared" si="44"/>
        <v/>
      </c>
      <c r="AA182" s="21" t="str">
        <f t="array" ref="AA182">IF(Prototype_input!$C$6="Federal or Tribal Government",IF(O182&lt;&gt;"", INDEX('Summary - Objective - Tradeoff'!$C$2:$AV$4, MATCH(Prototype_input!$C$38, 'Summary - Objective - Tradeoff'!$B$2:$B$4, 0), MATCH(B182, 'Summary - Objective - Tradeoff'!$C$1:$AV$1, 0)),""),"")</f>
        <v/>
      </c>
      <c r="AB182" s="21" t="str">
        <f t="shared" si="45"/>
        <v/>
      </c>
      <c r="AC182" s="21" t="str">
        <f t="shared" si="46"/>
        <v/>
      </c>
      <c r="AE182" s="21" t="str">
        <f t="array" ref="AE182">IF(Prototype_input!$C$6="Federal or Tribal Government",IF(O182&lt;&gt;"", INDEX('Summary- PoP - Tradeoff'!$C$2:$AV$5, MATCH(Prototype_input!$C$46, 'Summary- PoP - Tradeoff'!$B$2:$B$5, 0), MATCH(B182, 'Summary- PoP - Tradeoff'!$C$1:$AV$1, 0)),""),"")</f>
        <v/>
      </c>
      <c r="AF182" s="21" t="str">
        <f t="shared" si="47"/>
        <v/>
      </c>
      <c r="AG182" s="21" t="str">
        <f t="shared" si="48"/>
        <v/>
      </c>
      <c r="AI182" s="21" t="str">
        <f t="array" ref="AI182">IF(Prototype_input!$C$6="Federal or Tribal Government",IF(O182&lt;&gt;"", INDEX('Summary - EDV - Tradeoff'!$C$2:$AV$4, MATCH(Prototype_input!$C$54, 'Summary - EDV - Tradeoff'!$B$2:$B$4, 0), MATCH(B182, 'Summary - EDV - Tradeoff'!$C$1:$AV$1, 0)),""),"")</f>
        <v/>
      </c>
      <c r="AJ182" s="21" t="str">
        <f t="shared" si="49"/>
        <v/>
      </c>
      <c r="AK182" s="21" t="str">
        <f t="shared" si="50"/>
        <v/>
      </c>
      <c r="AL182" s="21" t="str">
        <f t="shared" ca="1" si="51"/>
        <v/>
      </c>
    </row>
    <row r="183" spans="2:38" ht="12.75" x14ac:dyDescent="0.2">
      <c r="B183" s="21" t="str">
        <f ca="1">IFERROR(__xludf.DUMMYFUNCTION("IFNA(
  IF(
    Prototype_input!C187 = ""Federal or Tribal Government"",
    IF(
      AND(
        Prototype_input!E201 &lt;&gt; """",
        Prototype_input!D201 &lt;&gt; """",
        Prototype_input!D201 &lt;&gt; ""Please input"",
        Prototype_input!E201 &lt;&gt; ""Ple"&amp;"ase input""
      ),
      TRANSPOSE(
        FILTER(
          'ITC Offerings Mapping'!$D$1:$BY$1,
          (INDEX('ITC Offerings Mapping'!$D$2:$BY$1000, MATCH(Prototype_input!E200, 'ITC Offerings Mapping'!$C$2:$C$1000, 0), 0) = IF(A183 &gt;= 8, ""X"", ""X"&amp;""")) +
          (IF(A183 &lt; 8, INDEX('ITC Offerings Mapping'!$D$2:$BY$1000, MATCH(Prototype_input!E200,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83" s="21" t="str">
        <f ca="1">IFERROR(__xludf.DUMMYFUNCTION("IFNA(
  IF(
    Prototype_input!C187 = ""State or Local Government"",
    IF(
      AND(
        Prototype_input!E201 &lt;&gt; """",
        Prototype_input!D201 &lt;&gt; """",
        Prototype_input!D201 &lt;&gt; ""Please input"",
        Prototype_input!E201 &lt;&gt; ""Please"&amp;" input""
      ),
      TRANSPOSE(
        FILTER(
          'ITC Offerings Mapping'!$D$1:$BY$1,
          (
            IF(
              A183 &gt;= 8,
              INDEX('ITC Offerings Mapping'!$D$2:$BY$1000, MATCH(Prototype_input!E200, 'ITC Offerings Map"&amp;"ping'!$C$2:$C$1000, 0), 0) = ""X"",
              (INDEX('ITC Offerings Mapping'!$D$2:$BY$1000, MATCH(Prototype_input!E200, 'ITC Offerings Mapping'!$C$2:$C$1000, 0), 0) = ""X"") +
              (INDEX('ITC Offerings Mapping'!$D$2:$BY$1000, MATCH(Prototype"&amp;"_input!E200,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83" s="21" t="str">
        <f>IF(
  Prototype_input!$C$6 = "State or Local Government",
  IF(
    C183 &lt;&gt; "",
    IFERROR(
      INDEX(
        'Summary - Acquisition Need'!$C$2:$AD$4,
        MATCH(Prototype_input!$C$30, 'Summary - Acquisition Need'!$B$2:$B$4, 0),
        MATCH(C183, 'Summary - Acquisition Need'!$C$1:$AD$1, 0)
      ),
      ""
    ),
    ""
  ),
  IF(
    Prototype_input!$C$6 = "Federal or Tribal Government",
    IF(
      B183 &lt;&gt; "",
      IFERROR(
        INDEX(
          'Summary - Place of Performance'!$C$2:$AW$14,
          MATCH(Prototype_input!$C$30, 'Summary - Place of Performance'!$B$2:$B$14, 0),
          MATCH(B183, 'Summary - Place of Performance'!$C$1:$AW$1, 0)
        ),
        ""
      ),
      ""
    ),
    ""
  )
)</f>
        <v/>
      </c>
      <c r="E183" s="21" t="str">
        <f>IF(
  Prototype_input!$C$6 = "State or Local Government",
  IF(
    C183 &lt;&gt; "",
    IFERROR(
      INDEX(
        'Summary - Contract Type'!$C$2:$BX$6,
        MATCH(Prototype_input!$C$34, 'Summary - Contract Type'!$B$2:$B$6, 0),
        MATCH(C183, 'Summary - Contract Type'!$C$1:$BX$1, 0)
      ),
      ""
    ),
    ""
  ),
  IF(
    Prototype_input!$C$6 = "Federal or Tribal Government",
    IF(
      B183 &lt;&gt; "",
      IFERROR(
        INDEX(
          'Summary - Level of Assistance'!$C$2:$AW$7,
          MATCH(Prototype_input!$C$34, 'Summary - Level of Assistance'!$B$2:$B$7, 0),
          MATCH(B183, 'Summary - Level of Assistance'!$C$1:$AW$1, 0)
        ),
        ""
      ),
      ""
    ),
    ""
  )
)</f>
        <v/>
      </c>
      <c r="F183" s="21" t="str">
        <f>IF(
  Prototype_input!$C$6 = "State or Local Government",
  IF(
    C183 &lt;&gt; "",
    IFERROR(
      INDEX(
        'Summary - Socioeconomic'!$C$2:$BX$11,
        MATCH(Prototype_input!$C$38, 'Summary - Socioeconomic'!$B$2:$B$11, 0),
        MATCH(C183, 'Summary - Socioeconomic'!$C$1:$BX$1, 0)
      ),
      ""
    ),
    ""
  ),
  IF(
    Prototype_input!$C$6 = "Federal or Tribal Government",
    IF(
      B183 &lt;&gt; "",
      IFERROR(
        INDEX(
          'Summary - Objective'!$C$2:$AX$4,
          MATCH(Prototype_input!$C$38, 'Summary - Objective'!$B$2:$B$4, 0),
          MATCH(B183, 'Summary - Objective'!$C$1:$AX$1, 0)
        ),
        ""
      ),
      ""
    ),
    ""
  )
)</f>
        <v/>
      </c>
      <c r="G183" s="21" t="str">
        <f>IF(
  Prototype_input!$C$6 = "Federal or Tribal Government",
  IF(
    B183 &lt;&gt; "",
    IFERROR(
      INDEX(
        'Summary - Contract Type'!$C$2:$BX$6,
        MATCH(Prototype_input!$C$42, 'Summary - Contract Type'!$B$2:$B$6, 0),
        MATCH(B183, 'Summary - Contract Type'!$C$1:$BX$1, 0)
      ),
      ""
    ),
    ""
  ),
  ""
)</f>
        <v/>
      </c>
      <c r="H183" s="21" t="str">
        <f>IF(
  Prototype_input!$C$6 = "Federal or Tribal Government",
  IF(
    B183 &lt;&gt; "",
    IFERROR(
      INDEX(
        'Summary - Period of Performance'!$C$2:$AW$5,
        MATCH(Prototype_input!$C$46, 'Summary - Period of Performance'!$B$2:$B$5, 0),
        MATCH(B183, 'Summary - Period of Performance'!$C$1:$AW$1, 0)
      ),
      ""
    ),
    ""
  ),
  ""
)</f>
        <v/>
      </c>
      <c r="I183" s="21" t="str">
        <f>IF(
  Prototype_input!$C$6 = "Federal or Tribal Government",
  IF(
    B183 &lt;&gt; "",
    IFERROR(
      INDEX(
        'Summary - Socioeconomic'!$C$2:$BX$11,
        MATCH(Prototype_input!$C$50, 'Summary - Socioeconomic'!$B$2:$B$11, 0),
        MATCH(B183, 'Summary - Socioeconomic'!$C$1:$BX$1, 0)
      ),
      ""
    ),
    ""
  ),
  ""
)</f>
        <v/>
      </c>
      <c r="J183" s="21" t="str">
        <f>IF(
  Prototype_input!$C$6 = "Federal or Tribal Government",
  IF(
    B183 &lt;&gt; "",
    IFERROR(
      INDEX(
        'Summary - Estimated Dollar Valu'!$C$2:$AW$4,
        MATCH(Prototype_input!$C$54, 'Summary - Estimated Dollar Valu'!$B$2:$B$4, 0),
        MATCH(B183, 'Summary - Estimated Dollar Valu'!$C$1:$AW$1, 0)
      ),
      ""
    ),
    ""
  ),
  ""
)</f>
        <v/>
      </c>
      <c r="K183" s="21" t="str">
        <f>IF(AND(Prototype_input!$C$56&lt;&gt;"",J183&lt;&gt;""),Prototype_input!$C$58,"")</f>
        <v/>
      </c>
      <c r="L183" s="21" t="str">
        <f>IF(AND(Prototype_input!$C$60&lt;&gt;"",J183&lt;&gt;""),Prototype_input!$C$62,"")</f>
        <v/>
      </c>
      <c r="M183" s="21" t="str">
        <f>IF(AND(Prototype_input!$C$64&lt;&gt;"",J183&lt;&gt;""),Prototype_input!$C$66,"")</f>
        <v/>
      </c>
      <c r="N183" s="21" t="str">
        <f>IF(AND(Prototype_input!$C$68&lt;&gt;"",J183&lt;&gt;""),Prototype_input!$C$70,"")</f>
        <v/>
      </c>
      <c r="O183" s="21" t="str">
        <f>IF(N183&lt;&gt;"",_xlfn.XLOOKUP(Prototype_input!$E$22,'ITC Offerings Mapping'!$C$1:$C$1000,'ITC Offerings Mapping'!$B$1:$B$1000),"")</f>
        <v/>
      </c>
      <c r="Q183" s="21" t="str">
        <f t="array" ref="Q183">IF(Prototype_input!$C$6="Federal or Tribal Government",IF(O183&lt;&gt;"", INDEX('Scope Scoring'!$C$2:$BX$50, MATCH(O183, 'Scope Scoring'!$B$2:$B$50, 0), MATCH(B183, 'Scope Scoring'!$C$1:$BX$1, 0)),""),"")</f>
        <v/>
      </c>
      <c r="R183" s="21" t="str">
        <f t="shared" si="39"/>
        <v/>
      </c>
      <c r="S183" s="21" t="str">
        <f t="shared" si="40"/>
        <v/>
      </c>
      <c r="T183" s="21" t="str">
        <f t="shared" si="41"/>
        <v/>
      </c>
      <c r="U183" s="21" t="str">
        <f t="shared" ca="1" si="42"/>
        <v/>
      </c>
      <c r="W183" s="21" t="str">
        <f t="array" ref="W183">IF(Prototype_input!$C$6="Federal or Tribal Government",IF(O183&lt;&gt;"", INDEX('Summary - Level of Assistance -'!$C$2:$AV$7, MATCH(Prototype_input!$C$34, 'Summary - Level of Assistance -'!$B$2:$B$7, 0), MATCH(B183, 'Summary - Level of Assistance -'!$C$1:$AV$1, 0)),""),"")</f>
        <v/>
      </c>
      <c r="X183" s="21" t="str">
        <f t="shared" si="43"/>
        <v/>
      </c>
      <c r="Y183" s="21" t="str">
        <f t="shared" si="44"/>
        <v/>
      </c>
      <c r="AA183" s="21" t="str">
        <f t="array" ref="AA183">IF(Prototype_input!$C$6="Federal or Tribal Government",IF(O183&lt;&gt;"", INDEX('Summary - Objective - Tradeoff'!$C$2:$AV$4, MATCH(Prototype_input!$C$38, 'Summary - Objective - Tradeoff'!$B$2:$B$4, 0), MATCH(B183, 'Summary - Objective - Tradeoff'!$C$1:$AV$1, 0)),""),"")</f>
        <v/>
      </c>
      <c r="AB183" s="21" t="str">
        <f t="shared" si="45"/>
        <v/>
      </c>
      <c r="AC183" s="21" t="str">
        <f t="shared" si="46"/>
        <v/>
      </c>
      <c r="AE183" s="21" t="str">
        <f t="array" ref="AE183">IF(Prototype_input!$C$6="Federal or Tribal Government",IF(O183&lt;&gt;"", INDEX('Summary- PoP - Tradeoff'!$C$2:$AV$5, MATCH(Prototype_input!$C$46, 'Summary- PoP - Tradeoff'!$B$2:$B$5, 0), MATCH(B183, 'Summary- PoP - Tradeoff'!$C$1:$AV$1, 0)),""),"")</f>
        <v/>
      </c>
      <c r="AF183" s="21" t="str">
        <f t="shared" si="47"/>
        <v/>
      </c>
      <c r="AG183" s="21" t="str">
        <f t="shared" si="48"/>
        <v/>
      </c>
      <c r="AI183" s="21" t="str">
        <f t="array" ref="AI183">IF(Prototype_input!$C$6="Federal or Tribal Government",IF(O183&lt;&gt;"", INDEX('Summary - EDV - Tradeoff'!$C$2:$AV$4, MATCH(Prototype_input!$C$54, 'Summary - EDV - Tradeoff'!$B$2:$B$4, 0), MATCH(B183, 'Summary - EDV - Tradeoff'!$C$1:$AV$1, 0)),""),"")</f>
        <v/>
      </c>
      <c r="AJ183" s="21" t="str">
        <f t="shared" si="49"/>
        <v/>
      </c>
      <c r="AK183" s="21" t="str">
        <f t="shared" si="50"/>
        <v/>
      </c>
      <c r="AL183" s="21" t="str">
        <f t="shared" ca="1" si="51"/>
        <v/>
      </c>
    </row>
    <row r="184" spans="2:38" ht="12.75" x14ac:dyDescent="0.2">
      <c r="B184" s="21" t="str">
        <f ca="1">IFERROR(__xludf.DUMMYFUNCTION("IFNA(
  IF(
    Prototype_input!C188 = ""Federal or Tribal Government"",
    IF(
      AND(
        Prototype_input!E202 &lt;&gt; """",
        Prototype_input!D202 &lt;&gt; """",
        Prototype_input!D202 &lt;&gt; ""Please input"",
        Prototype_input!E202 &lt;&gt; ""Ple"&amp;"ase input""
      ),
      TRANSPOSE(
        FILTER(
          'ITC Offerings Mapping'!$D$1:$BY$1,
          (INDEX('ITC Offerings Mapping'!$D$2:$BY$1000, MATCH(Prototype_input!E201, 'ITC Offerings Mapping'!$C$2:$C$1000, 0), 0) = IF(A184 &gt;= 8, ""X"", ""X"&amp;""")) +
          (IF(A184 &lt; 8, INDEX('ITC Offerings Mapping'!$D$2:$BY$1000, MATCH(Prototype_input!E201,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84" s="21" t="str">
        <f ca="1">IFERROR(__xludf.DUMMYFUNCTION("IFNA(
  IF(
    Prototype_input!C188 = ""State or Local Government"",
    IF(
      AND(
        Prototype_input!E202 &lt;&gt; """",
        Prototype_input!D202 &lt;&gt; """",
        Prototype_input!D202 &lt;&gt; ""Please input"",
        Prototype_input!E202 &lt;&gt; ""Please"&amp;" input""
      ),
      TRANSPOSE(
        FILTER(
          'ITC Offerings Mapping'!$D$1:$BY$1,
          (
            IF(
              A184 &gt;= 8,
              INDEX('ITC Offerings Mapping'!$D$2:$BY$1000, MATCH(Prototype_input!E201, 'ITC Offerings Map"&amp;"ping'!$C$2:$C$1000, 0), 0) = ""X"",
              (INDEX('ITC Offerings Mapping'!$D$2:$BY$1000, MATCH(Prototype_input!E201, 'ITC Offerings Mapping'!$C$2:$C$1000, 0), 0) = ""X"") +
              (INDEX('ITC Offerings Mapping'!$D$2:$BY$1000, MATCH(Prototype"&amp;"_input!E201,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84" s="21" t="str">
        <f t="array" ref="D184">IF(
  Prototype_input!$C$6 = "State or Local Government",
  IF(
    C184 &lt;&gt; "",
    IFERROR(
      INDEX(
        'Summary - Acquisition Need'!$C$2:$AD$4,
        MATCH(Prototype_input!$C$30, 'Summary - Acquisition Need'!$B$2:$B$4, 0),
        MATCH(C184, 'Summary - Acquisition Need'!$C$1:$AD$1, 0)
      ),
      ""
    ),
    ""
  ),
  IF(
    Prototype_input!$C$6 = "Federal or Tribal Government",
    IF(
      B184 &lt;&gt; "",
      IFERROR(
        INDEX(
          'Summary - Place of Performance'!$C$2:$AW$14,
          MATCH(Prototype_input!$C$30, 'Summary - Place of Performance'!$B$2:$B$14, 0),
          MATCH(B184, 'Summary - Place of Performance'!$C$1:$AW$1, 0)
        ),
        ""
      ),
      ""
    ),
    ""
  )
)</f>
        <v/>
      </c>
      <c r="E184" s="21" t="str">
        <f t="array" ref="E184">IF(
  Prototype_input!$C$6 = "State or Local Government",
  IF(
    C184 &lt;&gt; "",
    IFERROR(
      INDEX(
        'Summary - Contract Type'!$C$2:$BX$6,
        MATCH(Prototype_input!$C$34, 'Summary - Contract Type'!$B$2:$B$6, 0),
        MATCH(C184, 'Summary - Contract Type'!$C$1:$BX$1, 0)
      ),
      ""
    ),
    ""
  ),
  IF(
    Prototype_input!$C$6 = "Federal or Tribal Government",
    IF(
      B184 &lt;&gt; "",
      IFERROR(
        INDEX(
          'Summary - Level of Assistance'!$C$2:$AW$7,
          MATCH(Prototype_input!$C$34, 'Summary - Level of Assistance'!$B$2:$B$7, 0),
          MATCH(B184, 'Summary - Level of Assistance'!$C$1:$AW$1, 0)
        ),
        ""
      ),
      ""
    ),
    ""
  )
)</f>
        <v/>
      </c>
      <c r="F184" s="21" t="str">
        <f t="array" ref="F184">IF(
  Prototype_input!$C$6 = "State or Local Government",
  IF(
    C184 &lt;&gt; "",
    IFERROR(
      INDEX(
        'Summary - Socioeconomic'!$C$2:$BX$11,
        MATCH(Prototype_input!$C$38, 'Summary - Socioeconomic'!$B$2:$B$11, 0),
        MATCH(C184, 'Summary - Socioeconomic'!$C$1:$BX$1, 0)
      ),
      ""
    ),
    ""
  ),
  IF(
    Prototype_input!$C$6 = "Federal or Tribal Government",
    IF(
      B184 &lt;&gt; "",
      IFERROR(
        INDEX(
          'Summary - Objective'!$C$2:$AX$4,
          MATCH(Prototype_input!$C$38, 'Summary - Objective'!$B$2:$B$4, 0),
          MATCH(B184, 'Summary - Objective'!$C$1:$AX$1, 0)
        ),
        ""
      ),
      ""
    ),
    ""
  )
)</f>
        <v/>
      </c>
      <c r="G184" s="21" t="str">
        <f t="array" ref="G184">IF(
  Prototype_input!$C$6 = "Federal or Tribal Government",
  IF(
    B184 &lt;&gt; "",
    IFERROR(
      INDEX(
        'Summary - Contract Type'!$C$2:$BX$6,
        MATCH(Prototype_input!$C$42, 'Summary - Contract Type'!$B$2:$B$6, 0),
        MATCH(B184, 'Summary - Contract Type'!$C$1:$BX$1, 0)
      ),
      ""
    ),
    ""
  ),
  ""
)</f>
        <v/>
      </c>
      <c r="H184" s="21" t="str">
        <f t="array" ref="H184">IF(
  Prototype_input!$C$6 = "Federal or Tribal Government",
  IF(
    B184 &lt;&gt; "",
    IFERROR(
      INDEX(
        'Summary - Period of Performance'!$C$2:$AW$5,
        MATCH(Prototype_input!$C$46, 'Summary - Period of Performance'!$B$2:$B$5, 0),
        MATCH(B184, 'Summary - Period of Performance'!$C$1:$AW$1, 0)
      ),
      ""
    ),
    ""
  ),
  ""
)</f>
        <v/>
      </c>
      <c r="I184" s="21" t="str">
        <f t="array" ref="I184">IF(
  Prototype_input!$C$6 = "Federal or Tribal Government",
  IF(
    B184 &lt;&gt; "",
    IFERROR(
      INDEX(
        'Summary - Socioeconomic'!$C$2:$BX$11,
        MATCH(Prototype_input!$C$50, 'Summary - Socioeconomic'!$B$2:$B$11, 0),
        MATCH(B184, 'Summary - Socioeconomic'!$C$1:$BX$1, 0)
      ),
      ""
    ),
    ""
  ),
  ""
)</f>
        <v/>
      </c>
      <c r="J184" s="21" t="str">
        <f t="array" ref="J184">IF(
  Prototype_input!$C$6 = "Federal or Tribal Government",
  IF(
    B184 &lt;&gt; "",
    IFERROR(
      INDEX(
        'Summary - Estimated Dollar Valu'!$C$2:$AW$4,
        MATCH(Prototype_input!$C$54, 'Summary - Estimated Dollar Valu'!$B$2:$B$4, 0),
        MATCH(B184, 'Summary - Estimated Dollar Valu'!$C$1:$AW$1, 0)
      ),
      ""
    ),
    ""
  ),
  ""
)</f>
        <v/>
      </c>
      <c r="K184" s="21" t="str">
        <f>IF(AND(Prototype_input!$C$56&lt;&gt;"",J184&lt;&gt;""),Prototype_input!$C$58,"")</f>
        <v/>
      </c>
      <c r="L184" s="21" t="str">
        <f>IF(AND(Prototype_input!$C$60&lt;&gt;"",J184&lt;&gt;""),Prototype_input!$C$62,"")</f>
        <v/>
      </c>
      <c r="M184" s="21" t="str">
        <f>IF(AND(Prototype_input!$C$64&lt;&gt;"",J184&lt;&gt;""),Prototype_input!$C$66,"")</f>
        <v/>
      </c>
      <c r="N184" s="21" t="str">
        <f>IF(AND(Prototype_input!$C$68&lt;&gt;"",J184&lt;&gt;""),Prototype_input!$C$70,"")</f>
        <v/>
      </c>
      <c r="O184" s="21" t="str">
        <f t="array" ref="O184">IF(N184&lt;&gt;"",_xludf.xlookup(Prototype_input!$E$22,'ITC Offerings Mapping'!$C$1:$C$1000,'ITC Offerings Mapping'!$B$1:$B$1000),"")</f>
        <v/>
      </c>
      <c r="Q184" s="21" t="str">
        <f t="array" ref="Q184">IF(Prototype_input!$C$6="Federal or Tribal Government",IF(O184&lt;&gt;"", INDEX('Scope Scoring'!$C$2:$BX$50, MATCH(O184, 'Scope Scoring'!$B$2:$B$50, 0), MATCH(B184, 'Scope Scoring'!$C$1:$BX$1, 0)),""),"")</f>
        <v/>
      </c>
      <c r="R184" s="21" t="str">
        <f t="shared" ref="R184:R185" si="52">IF(Q184&lt;&gt;"",Q184*60,"")</f>
        <v/>
      </c>
      <c r="S184" s="21" t="str">
        <f t="shared" ref="S184:S185" si="53">IF(R184&lt;&gt;"",((Y184+AC184+AG184+AK184)*40)/100,"")</f>
        <v/>
      </c>
      <c r="T184" s="21" t="str">
        <f t="shared" ref="T184:T185" si="54">IF(R184&lt;&gt;"", SUM(R184:S184),"")</f>
        <v/>
      </c>
      <c r="U184" s="21" t="str">
        <f t="shared" ref="U184:U185" ca="1" si="55">IF(B184&lt;&gt;"",IF(OR(D184="No",E184="No",G184="No",I184="No"),"Fail","Pass"),"")</f>
        <v/>
      </c>
      <c r="W184" s="21" t="str">
        <f t="array" ref="W184">IF(Prototype_input!$C$6="Federal or Tribal Government",IF(O184&lt;&gt;"", INDEX('Summary - Level of Assistance -'!$C$2:$AV$7, MATCH(Prototype_input!$C$34, 'Summary - Level of Assistance -'!$B$2:$B$7, 0), MATCH(B184, 'Summary - Level of Assistance -'!$C$1:$AV$1, 0)),""),"")</f>
        <v/>
      </c>
      <c r="X184" s="21" t="str">
        <f t="shared" ref="X184:X185" si="56">IF(K184="Level of Assistance",4,IF(L184="Level of Assistance",3,IF(M184="Level of Assistance",2,IF(N184="Level of Assistance",1,""))))</f>
        <v/>
      </c>
      <c r="Y184" s="21" t="str">
        <f t="shared" ref="Y184:Y185" si="57">IF(X184&lt;&gt;"",W184*10*X184,"")</f>
        <v/>
      </c>
      <c r="AA184" s="21" t="str">
        <f t="array" ref="AA184">IF(Prototype_input!$C$6="Federal or Tribal Government",IF(O184&lt;&gt;"", INDEX('Summary - Objective - Tradeoff'!$C$2:$AV$4, MATCH(Prototype_input!$C$38, 'Summary - Objective - Tradeoff'!$B$2:$B$4, 0), MATCH(B184, 'Summary - Objective - Tradeoff'!$C$1:$AV$1, 0)),""),"")</f>
        <v/>
      </c>
      <c r="AB184" s="21" t="str">
        <f t="shared" ref="AB184:AB185" si="58">IF(K184="Objective",4,IF(L184="Objective",3,IF(M184="Objective",2,IF(N184="Objective",1,""))))</f>
        <v/>
      </c>
      <c r="AC184" s="21" t="str">
        <f t="shared" ref="AC184:AC185" si="59">IF(AB184&lt;&gt;"",AA184*10*AB184,"")</f>
        <v/>
      </c>
      <c r="AE184" s="21" t="str">
        <f t="array" ref="AE184">IF(Prototype_input!$C$6="Federal or Tribal Government",IF(O184&lt;&gt;"", INDEX('Summary- PoP - Tradeoff'!$C$2:$AV$5, MATCH(Prototype_input!$C$46, 'Summary- PoP - Tradeoff'!$B$2:$B$5, 0), MATCH(B184, 'Summary- PoP - Tradeoff'!$C$1:$AV$1, 0)),""),"")</f>
        <v/>
      </c>
      <c r="AF184" s="21" t="str">
        <f t="shared" ref="AF184:AF185" si="60">IF(K184="Period of Performance",4,IF(L184="Period of Performance",3,IF(M184="Period of Performance",2,IF(N184="Period of Performance",1,""))))</f>
        <v/>
      </c>
      <c r="AG184" s="21" t="str">
        <f t="shared" ref="AG184:AG185" si="61">IF(AF184&lt;&gt;"",AE184*10*AF184,"")</f>
        <v/>
      </c>
      <c r="AI184" s="21" t="str">
        <f t="array" ref="AI184">IF(Prototype_input!$C$6="Federal or Tribal Government",IF(O184&lt;&gt;"", INDEX('Summary - EDV - Tradeoff'!$C$2:$AV$4, MATCH(Prototype_input!$C$54, 'Summary - EDV - Tradeoff'!$B$2:$B$4, 0), MATCH(B184, 'Summary - EDV - Tradeoff'!$C$1:$AV$1, 0)),""),"")</f>
        <v/>
      </c>
      <c r="AJ184" s="21" t="str">
        <f t="shared" ref="AJ184:AJ185" si="62">IF(K184="Estimated Dollar Value",4,IF(L184="Estimated Dollar Value",3,IF(M184="Estimated Dollar Value",2,IF(N184="Estimated Dollar Value",1,""))))</f>
        <v/>
      </c>
      <c r="AK184" s="21" t="str">
        <f t="shared" ref="AK184:AK185" si="63">IF(AI184&lt;&gt;"",AJ184*10*AI184,"")</f>
        <v/>
      </c>
      <c r="AL184" s="21" t="str">
        <f t="shared" ref="AL184:AL185" ca="1" si="64">IF(C184&lt;&gt;"",IF(OR(D184="No",E184="No",F184="No"),"Fail","Pass"),"")</f>
        <v/>
      </c>
    </row>
    <row r="185" spans="2:38" ht="12.75" x14ac:dyDescent="0.2">
      <c r="B185" s="21" t="str">
        <f ca="1">IFERROR(__xludf.DUMMYFUNCTION("IFNA(
  IF(
    Prototype_input!C189 = ""Federal or Tribal Government"",
    IF(
      AND(
        Prototype_input!E203 &lt;&gt; """",
        Prototype_input!D203 &lt;&gt; """",
        Prototype_input!D203 &lt;&gt; ""Please input"",
        Prototype_input!E203 &lt;&gt; ""Ple"&amp;"ase input""
      ),
      TRANSPOSE(
        FILTER(
          'ITC Offerings Mapping'!$D$1:$BY$1,
          (INDEX('ITC Offerings Mapping'!$D$2:$BY$1000, MATCH(Prototype_input!E202, 'ITC Offerings Mapping'!$C$2:$C$1000, 0), 0) = IF(A185 &gt;= 8, ""X"", ""X"&amp;""")) +
          (IF(A185 &lt; 8, INDEX('ITC Offerings Mapping'!$D$2:$BY$1000, MATCH(Prototype_input!E202, 'ITC Offerings Mapping'!$C$2:$C$1000, 0), 0) = ""S"", FALSE)) *
          NOT(
            ISNUMBER(SEARCH(
              ""state and local|networx|loc"&amp;"al service acquisitions (LSA)|WITS 3"",
              'ITC Offerings Mapping'!$D$1:$BY$1
            ))
          )
        )
      ),
      """"
    ),
    """"
  ),
  ""Assisted Acquisition Services (AAS)""
)
"),"")</f>
        <v/>
      </c>
      <c r="C185" s="21" t="str">
        <f ca="1">IFERROR(__xludf.DUMMYFUNCTION("IFNA(
  IF(
    Prototype_input!C189 = ""State or Local Government"",
    IF(
      AND(
        Prototype_input!E203 &lt;&gt; """",
        Prototype_input!D203 &lt;&gt; """",
        Prototype_input!D203 &lt;&gt; ""Please input"",
        Prototype_input!E203 &lt;&gt; ""Please"&amp;" input""
      ),
      TRANSPOSE(
        FILTER(
          'ITC Offerings Mapping'!$D$1:$BY$1,
          (
            IF(
              A185 &gt;= 8,
              INDEX('ITC Offerings Mapping'!$D$2:$BY$1000, MATCH(Prototype_input!E202, 'ITC Offerings Map"&amp;"ping'!$C$2:$C$1000, 0), 0) = ""X"",
              (INDEX('ITC Offerings Mapping'!$D$2:$BY$1000, MATCH(Prototype_input!E202, 'ITC Offerings Mapping'!$C$2:$C$1000, 0), 0) = ""X"") +
              (INDEX('ITC Offerings Mapping'!$D$2:$BY$1000, MATCH(Prototype"&amp;"_input!E202, 'ITC Offerings Mapping'!$C$2:$C$1000, 0), 0) = ""S"")
            )
          ) *
          ISNUMBER(SEARCH(""Available to State and Local"", 'ITC Offerings Mapping'!$D$1:$BY$1))
        )
      ),
      """"
    ),
    """"
  )
)
"),"")</f>
        <v/>
      </c>
      <c r="D185" s="21" t="str">
        <f t="array" ref="D185">IF(
  Prototype_input!$C$6 = "State or Local Government",
  IF(
    C185 &lt;&gt; "",
    IFERROR(
      INDEX(
        'Summary - Acquisition Need'!$C$2:$AD$4,
        MATCH(Prototype_input!$C$30, 'Summary - Acquisition Need'!$B$2:$B$4, 0),
        MATCH(C185, 'Summary - Acquisition Need'!$C$1:$AD$1, 0)
      ),
      ""
    ),
    ""
  ),
  IF(
    Prototype_input!$C$6 = "Federal or Tribal Government",
    IF(
      B185 &lt;&gt; "",
      IFERROR(
        INDEX(
          'Summary - Place of Performance'!$C$2:$AW$14,
          MATCH(Prototype_input!$C$30, 'Summary - Place of Performance'!$B$2:$B$14, 0),
          MATCH(B185, 'Summary - Place of Performance'!$C$1:$AW$1, 0)
        ),
        ""
      ),
      ""
    ),
    ""
  )
)</f>
        <v/>
      </c>
      <c r="E185" s="21" t="str">
        <f t="array" ref="E185">IF(
  Prototype_input!$C$6 = "State or Local Government",
  IF(
    C185 &lt;&gt; "",
    IFERROR(
      INDEX(
        'Summary - Contract Type'!$C$2:$BX$6,
        MATCH(Prototype_input!$C$34, 'Summary - Contract Type'!$B$2:$B$6, 0),
        MATCH(C185, 'Summary - Contract Type'!$C$1:$BX$1, 0)
      ),
      ""
    ),
    ""
  ),
  IF(
    Prototype_input!$C$6 = "Federal or Tribal Government",
    IF(
      B185 &lt;&gt; "",
      IFERROR(
        INDEX(
          'Summary - Level of Assistance'!$C$2:$AW$7,
          MATCH(Prototype_input!$C$34, 'Summary - Level of Assistance'!$B$2:$B$7, 0),
          MATCH(B185, 'Summary - Level of Assistance'!$C$1:$AW$1, 0)
        ),
        ""
      ),
      ""
    ),
    ""
  )
)</f>
        <v/>
      </c>
      <c r="F185" s="21" t="str">
        <f t="array" ref="F185">IF(
  Prototype_input!$C$6 = "State or Local Government",
  IF(
    C185 &lt;&gt; "",
    IFERROR(
      INDEX(
        'Summary - Socioeconomic'!$C$2:$BX$11,
        MATCH(Prototype_input!$C$38, 'Summary - Socioeconomic'!$B$2:$B$11, 0),
        MATCH(C185, 'Summary - Socioeconomic'!$C$1:$BX$1, 0)
      ),
      ""
    ),
    ""
  ),
  IF(
    Prototype_input!$C$6 = "Federal or Tribal Government",
    IF(
      B185 &lt;&gt; "",
      IFERROR(
        INDEX(
          'Summary - Objective'!$C$2:$AX$4,
          MATCH(Prototype_input!$C$38, 'Summary - Objective'!$B$2:$B$4, 0),
          MATCH(B185, 'Summary - Objective'!$C$1:$AX$1, 0)
        ),
        ""
      ),
      ""
    ),
    ""
  )
)</f>
        <v/>
      </c>
      <c r="G185" s="21" t="str">
        <f t="array" ref="G185">IF(
  Prototype_input!$C$6 = "Federal or Tribal Government",
  IF(
    B185 &lt;&gt; "",
    IFERROR(
      INDEX(
        'Summary - Contract Type'!$C$2:$BX$6,
        MATCH(Prototype_input!$C$42, 'Summary - Contract Type'!$B$2:$B$6, 0),
        MATCH(B185, 'Summary - Contract Type'!$C$1:$BX$1, 0)
      ),
      ""
    ),
    ""
  ),
  ""
)</f>
        <v/>
      </c>
      <c r="H185" s="21" t="str">
        <f t="array" ref="H185">IF(
  Prototype_input!$C$6 = "Federal or Tribal Government",
  IF(
    B185 &lt;&gt; "",
    IFERROR(
      INDEX(
        'Summary - Period of Performance'!$C$2:$AW$5,
        MATCH(Prototype_input!$C$46, 'Summary - Period of Performance'!$B$2:$B$5, 0),
        MATCH(B185, 'Summary - Period of Performance'!$C$1:$AW$1, 0)
      ),
      ""
    ),
    ""
  ),
  ""
)</f>
        <v/>
      </c>
      <c r="I185" s="21" t="str">
        <f t="array" ref="I185">IF(
  Prototype_input!$C$6 = "Federal or Tribal Government",
  IF(
    B185 &lt;&gt; "",
    IFERROR(
      INDEX(
        'Summary - Socioeconomic'!$C$2:$BX$11,
        MATCH(Prototype_input!$C$50, 'Summary - Socioeconomic'!$B$2:$B$11, 0),
        MATCH(B185, 'Summary - Socioeconomic'!$C$1:$BX$1, 0)
      ),
      ""
    ),
    ""
  ),
  ""
)</f>
        <v/>
      </c>
      <c r="J185" s="21" t="str">
        <f t="array" ref="J185">IF(
  Prototype_input!$C$6 = "Federal or Tribal Government",
  IF(
    B185 &lt;&gt; "",
    IFERROR(
      INDEX(
        'Summary - Estimated Dollar Valu'!$C$2:$AW$4,
        MATCH(Prototype_input!$C$54, 'Summary - Estimated Dollar Valu'!$B$2:$B$4, 0),
        MATCH(B185, 'Summary - Estimated Dollar Valu'!$C$1:$AW$1, 0)
      ),
      ""
    ),
    ""
  ),
  ""
)</f>
        <v/>
      </c>
      <c r="K185" s="21" t="str">
        <f>IF(AND(Prototype_input!$C$56&lt;&gt;"",J185&lt;&gt;""),Prototype_input!$C$58,"")</f>
        <v/>
      </c>
      <c r="L185" s="21" t="str">
        <f>IF(AND(Prototype_input!$C$60&lt;&gt;"",J185&lt;&gt;""),Prototype_input!$C$62,"")</f>
        <v/>
      </c>
      <c r="M185" s="21" t="str">
        <f>IF(AND(Prototype_input!$C$64&lt;&gt;"",J185&lt;&gt;""),Prototype_input!$C$66,"")</f>
        <v/>
      </c>
      <c r="N185" s="21" t="str">
        <f>IF(AND(Prototype_input!$C$68&lt;&gt;"",J185&lt;&gt;""),Prototype_input!$C$70,"")</f>
        <v/>
      </c>
      <c r="O185" s="21" t="str">
        <f t="array" ref="O185">IF(N185&lt;&gt;"",_xludf.xlookup(Prototype_input!$E$22,'ITC Offerings Mapping'!$C$1:$C$1000,'ITC Offerings Mapping'!$B$1:$B$1000),"")</f>
        <v/>
      </c>
      <c r="Q185" s="21" t="str">
        <f t="array" ref="Q185">IF(Prototype_input!$C$6="Federal or Tribal Government",IF(O185&lt;&gt;"", INDEX('Scope Scoring'!$C$2:$BX$50, MATCH(O185, 'Scope Scoring'!$B$2:$B$50, 0), MATCH(B185, 'Scope Scoring'!$C$1:$BX$1, 0)),""),"")</f>
        <v/>
      </c>
      <c r="R185" s="21" t="str">
        <f t="shared" si="52"/>
        <v/>
      </c>
      <c r="S185" s="21" t="str">
        <f t="shared" si="53"/>
        <v/>
      </c>
      <c r="T185" s="21" t="str">
        <f t="shared" si="54"/>
        <v/>
      </c>
      <c r="U185" s="21" t="str">
        <f t="shared" ca="1" si="55"/>
        <v/>
      </c>
      <c r="W185" s="21" t="str">
        <f t="array" ref="W185">IF(Prototype_input!$C$6="Federal or Tribal Government",IF(O185&lt;&gt;"", INDEX('Summary - Level of Assistance -'!$C$2:$AV$7, MATCH(Prototype_input!$C$34, 'Summary - Level of Assistance -'!$B$2:$B$7, 0), MATCH(B185, 'Summary - Level of Assistance -'!$C$1:$AV$1, 0)),""),"")</f>
        <v/>
      </c>
      <c r="X185" s="21" t="str">
        <f t="shared" si="56"/>
        <v/>
      </c>
      <c r="Y185" s="21" t="str">
        <f t="shared" si="57"/>
        <v/>
      </c>
      <c r="AA185" s="21" t="str">
        <f t="array" ref="AA185">IF(Prototype_input!$C$6="Federal or Tribal Government",IF(O185&lt;&gt;"", INDEX('Summary - Objective - Tradeoff'!$C$2:$AV$4, MATCH(Prototype_input!$C$38, 'Summary - Objective - Tradeoff'!$B$2:$B$4, 0), MATCH(B185, 'Summary - Objective - Tradeoff'!$C$1:$AV$1, 0)),""),"")</f>
        <v/>
      </c>
      <c r="AB185" s="21" t="str">
        <f t="shared" si="58"/>
        <v/>
      </c>
      <c r="AC185" s="21" t="str">
        <f t="shared" si="59"/>
        <v/>
      </c>
      <c r="AE185" s="21" t="str">
        <f t="array" ref="AE185">IF(Prototype_input!$C$6="Federal or Tribal Government",IF(O185&lt;&gt;"", INDEX('Summary- PoP - Tradeoff'!$C$2:$AV$5, MATCH(Prototype_input!$C$46, 'Summary- PoP - Tradeoff'!$B$2:$B$5, 0), MATCH(B185, 'Summary- PoP - Tradeoff'!$C$1:$AV$1, 0)),""),"")</f>
        <v/>
      </c>
      <c r="AF185" s="21" t="str">
        <f t="shared" si="60"/>
        <v/>
      </c>
      <c r="AG185" s="21" t="str">
        <f t="shared" si="61"/>
        <v/>
      </c>
      <c r="AI185" s="21" t="str">
        <f t="array" ref="AI185">IF(Prototype_input!$C$6="Federal or Tribal Government",IF(O185&lt;&gt;"", INDEX('Summary - EDV - Tradeoff'!$C$2:$AV$4, MATCH(Prototype_input!$C$54, 'Summary - EDV - Tradeoff'!$B$2:$B$4, 0), MATCH(B185, 'Summary - EDV - Tradeoff'!$C$1:$AV$1, 0)),""),"")</f>
        <v/>
      </c>
      <c r="AJ185" s="21" t="str">
        <f t="shared" si="62"/>
        <v/>
      </c>
      <c r="AK185" s="21" t="str">
        <f t="shared" si="63"/>
        <v/>
      </c>
      <c r="AL185" s="21" t="str">
        <f t="shared" ca="1" si="64"/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L154"/>
  <sheetViews>
    <sheetView topLeftCell="L1" workbookViewId="0">
      <selection activeCell="O2" sqref="O2"/>
    </sheetView>
  </sheetViews>
  <sheetFormatPr defaultColWidth="12.5703125" defaultRowHeight="15.75" customHeight="1" x14ac:dyDescent="0.2"/>
  <cols>
    <col min="2" max="2" width="48.5703125" customWidth="1"/>
    <col min="3" max="3" width="69.7109375" customWidth="1"/>
    <col min="4" max="4" width="33.42578125" customWidth="1"/>
    <col min="5" max="5" width="15.42578125" customWidth="1"/>
    <col min="8" max="8" width="17.5703125" customWidth="1"/>
    <col min="10" max="10" width="17.85546875" customWidth="1"/>
    <col min="11" max="11" width="30.42578125" customWidth="1"/>
    <col min="12" max="12" width="23.140625" customWidth="1"/>
    <col min="13" max="13" width="32.85546875" customWidth="1"/>
    <col min="14" max="14" width="33" customWidth="1"/>
    <col min="15" max="15" width="21.42578125" customWidth="1"/>
    <col min="22" max="22" width="4.7109375" customWidth="1"/>
    <col min="23" max="23" width="20.42578125" customWidth="1"/>
    <col min="24" max="24" width="22.42578125" customWidth="1"/>
    <col min="25" max="25" width="20.42578125" customWidth="1"/>
    <col min="26" max="26" width="3.85546875" customWidth="1"/>
    <col min="27" max="27" width="13.5703125" customWidth="1"/>
    <col min="28" max="28" width="15.140625" customWidth="1"/>
    <col min="31" max="31" width="23.28515625" customWidth="1"/>
    <col min="32" max="32" width="24.7109375" customWidth="1"/>
    <col min="33" max="33" width="22.7109375" customWidth="1"/>
    <col min="36" max="36" width="21.42578125" customWidth="1"/>
    <col min="37" max="38" width="19.42578125" customWidth="1"/>
  </cols>
  <sheetData>
    <row r="1" spans="1:38" ht="15.75" customHeight="1" x14ac:dyDescent="0.2">
      <c r="B1" s="21" t="s">
        <v>40</v>
      </c>
      <c r="C1" s="21" t="s">
        <v>114</v>
      </c>
      <c r="D1" s="24" t="str">
        <f>IF(Prototype_input!C28&lt;&gt;"",Prototype_input!C28,"")</f>
        <v/>
      </c>
      <c r="E1" s="25" t="str">
        <f>IF(Prototype_input!C32&lt;&gt;"",Prototype_input!C32,"")</f>
        <v/>
      </c>
      <c r="F1" s="26" t="str">
        <f>IF(Prototype_input!C36&lt;&gt;"",Prototype_input!C36,"")</f>
        <v/>
      </c>
      <c r="G1" s="24" t="str">
        <f>IF(Prototype_input!C40&lt;&gt;"",Prototype_input!C40,"")</f>
        <v/>
      </c>
      <c r="H1" s="26" t="str">
        <f>IF(Prototype_input!C44&lt;&gt;"",Prototype_input!C44,"")</f>
        <v/>
      </c>
      <c r="I1" s="24" t="str">
        <f>IF(Prototype_input!C48&lt;&gt;"",Prototype_input!C48,"")</f>
        <v/>
      </c>
      <c r="J1" s="26" t="str">
        <f>IF(Prototype_input!C52&lt;&gt;"",Prototype_input!C52,"")</f>
        <v/>
      </c>
      <c r="K1" s="21" t="str">
        <f>IF(Prototype_input!C56&lt;&gt;"",Prototype_input!C56,"")</f>
        <v/>
      </c>
      <c r="L1" s="21" t="str">
        <f>IF(Prototype_input!C60&lt;&gt;"",Prototype_input!C60,"")</f>
        <v/>
      </c>
      <c r="M1" s="21" t="str">
        <f>IF(Prototype_input!C64&lt;&gt;"",Prototype_input!C64,"")</f>
        <v/>
      </c>
      <c r="N1" s="21" t="str">
        <f>IF(Prototype_input!C68&lt;&gt;"",Prototype_input!C68,"")</f>
        <v/>
      </c>
      <c r="O1" s="21" t="s">
        <v>115</v>
      </c>
      <c r="P1" s="21"/>
      <c r="Q1" s="21" t="s">
        <v>116</v>
      </c>
      <c r="R1" s="21" t="s">
        <v>53</v>
      </c>
      <c r="S1" s="21" t="s">
        <v>47</v>
      </c>
      <c r="T1" s="21" t="s">
        <v>54</v>
      </c>
      <c r="U1" s="21" t="s">
        <v>117</v>
      </c>
      <c r="W1" s="21" t="s">
        <v>118</v>
      </c>
      <c r="X1" s="21" t="s">
        <v>119</v>
      </c>
      <c r="Y1" s="21" t="s">
        <v>120</v>
      </c>
      <c r="AA1" s="21" t="s">
        <v>121</v>
      </c>
      <c r="AB1" s="21" t="s">
        <v>122</v>
      </c>
      <c r="AC1" s="21" t="s">
        <v>123</v>
      </c>
      <c r="AD1" s="21"/>
      <c r="AE1" s="21" t="s">
        <v>124</v>
      </c>
      <c r="AF1" s="21" t="s">
        <v>125</v>
      </c>
      <c r="AG1" s="21" t="s">
        <v>126</v>
      </c>
      <c r="AH1" s="21"/>
      <c r="AI1" s="21" t="s">
        <v>127</v>
      </c>
      <c r="AJ1" s="21" t="s">
        <v>128</v>
      </c>
      <c r="AK1" s="21" t="s">
        <v>129</v>
      </c>
      <c r="AL1" s="21" t="s">
        <v>130</v>
      </c>
    </row>
    <row r="2" spans="1:38" ht="15.75" customHeight="1" x14ac:dyDescent="0.2">
      <c r="A2" s="21">
        <f>COUNTIF(Prototype_input!E13:E26,"Please input")</f>
        <v>10</v>
      </c>
      <c r="B2" s="21" t="str" cm="1">
        <f t="array" ref="B2">IFERROR(
  IF(
    Prototype_input!C6="Federal or Tribal Government",
    IF(
      AND(Prototype_input!E26&lt;&gt;"",Prototype_input!D26&lt;&gt;"",Prototype_input!D26&lt;&gt;"Please input",Prototype_input!E26&lt;&gt;"Please input"),
      TRANSPOSE(
        _xlfn._xlws.FILTER(
          'ITC Offerings Mapping'!$D$1:$BY$1,
          IF(
            A2&gt;=8,
            INDEX('ITC Offerings Mapping'!D1:BY1000, MATCH(Prototype_input!E25, 'ITC Offerings Mapping'!C1:C1000, 0), 0)="X",
            (
              (INDEX('ITC Offerings Mapping'!D1:BY1000, MATCH(Prototype_input!E25, 'ITC Offerings Mapping'!C1:C1000, 0), 0)="X") +
              (INDEX('ITC Offerings Mapping'!D1:BY1000, MATCH(Prototype_input!E25, 'ITC Offerings Mapping'!C1:C1000, 0), 0)="S")
            )&gt;0
          )
          *
          ISERROR(SEARCH("state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C2" s="21" t="str" cm="1">
        <f t="array" ref="C2">IFERROR(
  IF(
    Prototype_input!C6 = "State or Local Government",
    IF(
      AND(
        Prototype_input!E26 &lt;&gt; "",
        Prototype_input!D26 &lt;&gt; "",
        Prototype_input!D26 &lt;&gt; "Please input",
        Prototype_input!E26 &lt;&gt; "Please input"
      ),
      TRANSPOSE(
        _xlfn._xlws.FILTER(
          'ITC Offerings Mapping'!$D$1:$BY$1,
          IF(
            A2 &gt;= 8,
            INDEX('ITC Offerings Mapping'!$D$2:$BY$1000, MATCH(Prototype_input!E25, 'ITC Offerings Mapping'!$C$2:$C$1000, 0), 0) = "X",
            (
              (INDEX('ITC Offerings Mapping'!$D$2:$BY$1000, MATCH(Prototype_input!E25, 'ITC Offerings Mapping'!$C$2:$C$1000, 0), 0) = "X") +
              (INDEX('ITC Offerings Mapping'!$D$2:$BY$1000, MATCH(Prototype_input!E25, 'ITC Offerings Mapping'!$C$2:$C$1000, 0), 0) = "S")
            ) &gt; 0
          )
          *
          ISNUMBER(SEARCH("Available to 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D2" s="21" t="str">
        <f>IF(
  Prototype_input!$C$6 = "State or Local Government",
  IF(
    C2 &lt;&gt; "",
    IFERROR(
      INDEX(
        'Summary - Acquisition Need'!$C$2:$AD$4,
        MATCH(Prototype_input!$C$30, 'Summary - Acquisition Need'!$B$2:$B$4, 0),
        MATCH(C2, 'Summary - Acquisition Need'!$C$1:$AD$1, 0)
      ),
      ""
    ),
    ""
  ),
  IF(
    Prototype_input!$C$6 = "Federal or Tribal Government",
    IF(
      B2 &lt;&gt; "",
      IFERROR(
        INDEX(
          'Summary - Place of Performance'!$C$2:$AW$14,
          MATCH(Prototype_input!$C$30, 'Summary - Place of Performance'!$B$2:$B$14, 0),
          MATCH(B2, 'Summary - Place of Performance'!$C$1:$AW$1, 0)
        ),
        ""
      ),
      ""
    ),
    ""
  )
)</f>
        <v/>
      </c>
      <c r="E2" s="21" t="str">
        <f>IF(
  Prototype_input!$C$6 = "State or Local Government",
  IF(
    C2 &lt;&gt; "",
    IFERROR(
      INDEX(
        'Summary - Contract Type'!$C$2:$BX$6,
        MATCH(Prototype_input!$C$34, 'Summary - Contract Type'!$B$2:$B$6, 0),
        MATCH(C2, 'Summary - Contract Type'!$C$1:$BX$1, 0)
      ),
      ""
    ),
    ""
  ),
  IF(
    Prototype_input!$C$6 = "Federal or Tribal Government",
    IF(
      B2 &lt;&gt; "",
      IFERROR(
        INDEX(
          'Summary - Level of Assistance'!$C$2:$AW$7,
          MATCH(Prototype_input!$C$34, 'Summary - Level of Assistance'!$B$2:$B$7, 0),
          MATCH(B2, 'Summary - Level of Assistance'!$C$1:$AW$1, 0)
        ),
        ""
      ),
      ""
    ),
    ""
  )
)</f>
        <v/>
      </c>
      <c r="F2" s="21" t="str">
        <f>IF(
  Prototype_input!$C$6 = "State or Local Government",
  IF(
    C2 &lt;&gt; "",
    IFERROR(
      INDEX(
        'Summary - Socioeconomic'!$C$2:$BX$11,
        MATCH(Prototype_input!$C$38, 'Summary - Socioeconomic'!$B$2:$B$11, 0),
        MATCH(C2, 'Summary - Socioeconomic'!$C$1:$BX$1, 0)
      ),
      ""
    ),
    ""
  ),
  IF(
    Prototype_input!$C$6 = "Federal or Tribal Government",
    IF(
      B2 &lt;&gt; "",
      IFERROR(
        INDEX(
          'Summary - Objective'!$C$2:$AX$4,
          MATCH(Prototype_input!$C$38, 'Summary - Objective'!$B$2:$B$4, 0),
          MATCH(B2, 'Summary - Objective'!$C$1:$AX$1, 0)
        ),
        ""
      ),
      ""
    ),
    ""
  )
)</f>
        <v/>
      </c>
      <c r="G2" s="21" t="str">
        <f>IF(
  Prototype_input!$C$6 = "Federal or Tribal Government",
  IF(
    B2 &lt;&gt; "",
    IFERROR(
      INDEX(
        'Summary - Contract Type'!$C$2:$BX$6,
        MATCH(Prototype_input!$C$42, 'Summary - Contract Type'!$B$2:$B$6, 0),
        MATCH(B2, 'Summary - Contract Type'!$C$1:$BX$1, 0)
      ),
      ""
    ),
    ""
  ),
  ""
)</f>
        <v/>
      </c>
      <c r="H2" s="21" t="str">
        <f>IF(
  Prototype_input!$C$6 = "Federal or Tribal Government",
  IF(
    B2 &lt;&gt; "",
    IFERROR(
      INDEX(
        'Summary - Period of Performance'!$C$2:$AW$5,
        MATCH(Prototype_input!$C$46, 'Summary - Period of Performance'!$B$2:$B$5, 0),
        MATCH(B2, 'Summary - Period of Performance'!$C$1:$AW$1, 0)
      ),
      ""
    ),
    ""
  ),
  ""
)</f>
        <v/>
      </c>
      <c r="I2" s="21" t="str">
        <f>IF(
  Prototype_input!$C$6 = "Federal or Tribal Government",
  IF(
    B2 &lt;&gt; "",
    IFERROR(
      INDEX(
        'Summary - Socioeconomic'!$C$2:$BX$11,
        MATCH(Prototype_input!$C$50, 'Summary - Socioeconomic'!$B$2:$B$11, 0),
        MATCH(B2, 'Summary - Socioeconomic'!$C$1:$BX$1, 0)
      ),
      ""
    ),
    ""
  ),
  ""
)</f>
        <v/>
      </c>
      <c r="J2" s="21" t="str">
        <f>IF(
  Prototype_input!$C$6 = "Federal or Tribal Government",
  IF(
    B2 &lt;&gt; "",
    IFERROR(
      INDEX(
        'Summary - Estimated Dollar Valu'!$C$2:$AW$4,
        MATCH(Prototype_input!$C$54, 'Summary - Estimated Dollar Valu'!$B$2:$B$4, 0),
        MATCH(B2, 'Summary - Estimated Dollar Valu'!$C$1:$AW$1, 0)
      ),
      ""
    ),
    ""
  ),
  ""
)</f>
        <v/>
      </c>
      <c r="K2" s="21" t="str">
        <f>IF(AND(Prototype_input!$C$56&lt;&gt;"",J2&lt;&gt;""),Prototype_input!$C$58,"")</f>
        <v/>
      </c>
      <c r="L2" s="21" t="str">
        <f>IF(AND(Prototype_input!$C$60&lt;&gt;"",J2&lt;&gt;""),Prototype_input!$C$62,"")</f>
        <v/>
      </c>
      <c r="M2" s="21" t="str">
        <f>IF(AND(Prototype_input!$C$64&lt;&gt;"",J2&lt;&gt;""),Prototype_input!$C$66,"")</f>
        <v/>
      </c>
      <c r="N2" s="21" t="str">
        <f>IF(AND(Prototype_input!$C$68&lt;&gt;"",J2&lt;&gt;""),Prototype_input!$C$70,"")</f>
        <v/>
      </c>
      <c r="O2" s="21" t="str">
        <f>IF(N2&lt;&gt;"",_xlfn.XLOOKUP(Prototype_input!$E$25,'ITC Offerings Mapping'!$C$1:$C$1000,'ITC Offerings Mapping'!$B$1:$B$1000),"")</f>
        <v/>
      </c>
      <c r="Q2" s="21" t="str">
        <f t="array" ref="Q2">IF(Prototype_input!$C$6="Federal or Tribal Government",IF(O2&lt;&gt;"", INDEX('Scope Scoring'!$C$2:$BX$50, MATCH(O2, 'Scope Scoring'!$B$2:$B$50, 0), MATCH(B2, 'Scope Scoring'!$C$1:$BX$1, 0)),""),"")</f>
        <v/>
      </c>
      <c r="R2" s="21" t="str">
        <f t="shared" ref="R2" si="0">IF(Q2&lt;&gt;"",Q2*60,"")</f>
        <v/>
      </c>
      <c r="S2" s="21" t="str">
        <f t="shared" ref="S2" si="1">IF(R2&lt;&gt;"",((Y2+AC2+AG2+AK2)*40)/100,"")</f>
        <v/>
      </c>
      <c r="T2" s="21" t="str">
        <f t="shared" ref="T2" si="2">IF(R2&lt;&gt;"", SUM(R2:S2),"")</f>
        <v/>
      </c>
      <c r="U2" s="21" t="str">
        <f t="shared" ref="U2" si="3">IF(B2&lt;&gt;"",IF(OR(D2="No",E2="No",G2="No",I2="No"),"Fail","Pass"),"")</f>
        <v/>
      </c>
      <c r="W2" s="21" t="str">
        <f t="array" ref="W2">IF(Prototype_input!$C$6="Federal or Tribal Government",IF(O2&lt;&gt;"", INDEX('Summary - Level of Assistance -'!$C$2:$AV$7, MATCH(Prototype_input!$C$34, 'Summary - Level of Assistance -'!$B$2:$B$7, 0), MATCH(B2, 'Summary - Level of Assistance -'!$C$1:$AV$1, 0)),""),"")</f>
        <v/>
      </c>
      <c r="X2" s="21" t="str">
        <f t="shared" ref="X2" si="4">IF(K2="Level of Assistance",4,IF(L2="Level of Assistance",3,IF(M2="Level of Assistance",2,IF(N2="Level of Assistance",1,""))))</f>
        <v/>
      </c>
      <c r="Y2" s="21" t="str">
        <f t="shared" ref="Y2" si="5">IF(X2&lt;&gt;"",W2*10*X2,"")</f>
        <v/>
      </c>
      <c r="AA2" s="21" t="str">
        <f t="array" ref="AA2">IF(Prototype_input!$C$6="Federal or Tribal Government",IF(O2&lt;&gt;"", INDEX('Summary - Objective - Tradeoff'!$C$2:$AV$4, MATCH(Prototype_input!$C$38, 'Summary - Objective - Tradeoff'!$B$2:$B$4, 0), MATCH(B2, 'Summary - Objective - Tradeoff'!$C$1:$AV$1, 0)),""),"")</f>
        <v/>
      </c>
      <c r="AB2" s="21" t="str">
        <f t="shared" ref="AB2" si="6">IF(K2="Objective",4,IF(L2="Objective",3,IF(M2="Objective",2,IF(N2="Objective",1,""))))</f>
        <v/>
      </c>
      <c r="AC2" s="21" t="str">
        <f t="shared" ref="AC2" si="7">IF(AB2&lt;&gt;"",AA2*10*AB2,"")</f>
        <v/>
      </c>
      <c r="AE2" s="21" t="str">
        <f t="array" ref="AE2">IF(Prototype_input!$C$6="Federal or Tribal Government",IF(O2&lt;&gt;"", INDEX('Summary- PoP - Tradeoff'!$C$2:$AV$5, MATCH(Prototype_input!$C$46, 'Summary- PoP - Tradeoff'!$B$2:$B$5, 0), MATCH(B2, 'Summary- PoP - Tradeoff'!$C$1:$AV$1, 0)),""),"")</f>
        <v/>
      </c>
      <c r="AF2" s="21" t="str">
        <f t="shared" ref="AF2" si="8">IF(K2="Period of Performance",4,IF(L2="Period of Performance",3,IF(M2="Period of Performance",2,IF(N2="Period of Performance",1,""))))</f>
        <v/>
      </c>
      <c r="AG2" s="21" t="str">
        <f t="shared" ref="AG2" si="9">IF(AF2&lt;&gt;"",AE2*10*AF2,"")</f>
        <v/>
      </c>
      <c r="AI2" s="21" t="str">
        <f t="array" ref="AI2">IF(Prototype_input!$C$6="Federal or Tribal Government",IF(O2&lt;&gt;"", INDEX('Summary - EDV - Tradeoff'!$C$2:$AV$4, MATCH(Prototype_input!$C$54, 'Summary - EDV - Tradeoff'!$B$2:$B$4, 0), MATCH(B2, 'Summary - EDV - Tradeoff'!$C$1:$AV$1, 0)),""),"")</f>
        <v/>
      </c>
      <c r="AJ2" s="21" t="str">
        <f t="shared" ref="AJ2" si="10">IF(K2="Estimated Dollar Value",4,IF(L2="Estimated Dollar Value",3,IF(M2="Estimated Dollar Value",2,IF(N2="Estimated Dollar Value",1,""))))</f>
        <v/>
      </c>
      <c r="AK2" s="21" t="str">
        <f t="shared" ref="AK2" si="11">IF(AI2&lt;&gt;"",AJ2*10*AI2,"")</f>
        <v/>
      </c>
      <c r="AL2" s="21" t="str">
        <f t="shared" ref="AL2" si="12">IF(C2&lt;&gt;"",IF(OR(D2="No",E2="No",F2="No"),"Fail","Pass"),"")</f>
        <v/>
      </c>
    </row>
    <row r="3" spans="1:38" ht="15.75" customHeight="1" x14ac:dyDescent="0.2">
      <c r="D3" s="21" t="str">
        <f>IF(
  Prototype_input!$C$6 = "State or Local Government",
  IF(
    C3 &lt;&gt; "",
    IFERROR(
      INDEX(
        'Summary - Acquisition Need'!$C$2:$AD$4,
        MATCH(Prototype_input!$C$30, 'Summary - Acquisition Need'!$B$2:$B$4, 0),
        MATCH(C3, 'Summary - Acquisition Need'!$C$1:$AD$1, 0)
      ),
      ""
    ),
    ""
  ),
  IF(
    Prototype_input!$C$6 = "Federal or Tribal Government",
    IF(
      B3 &lt;&gt; "",
      IFERROR(
        INDEX(
          'Summary - Place of Performance'!$C$2:$AW$14,
          MATCH(Prototype_input!$C$30, 'Summary - Place of Performance'!$B$2:$B$14, 0),
          MATCH(B3, 'Summary - Place of Performance'!$C$1:$AW$1, 0)
        ),
        ""
      ),
      ""
    ),
    ""
  )
)</f>
        <v/>
      </c>
      <c r="E3" s="21" t="str">
        <f>IF(
  Prototype_input!$C$6 = "State or Local Government",
  IF(
    C3 &lt;&gt; "",
    IFERROR(
      INDEX(
        'Summary - Contract Type'!$C$2:$BX$6,
        MATCH(Prototype_input!$C$34, 'Summary - Contract Type'!$B$2:$B$6, 0),
        MATCH(C3, 'Summary - Contract Type'!$C$1:$BX$1, 0)
      ),
      ""
    ),
    ""
  ),
  IF(
    Prototype_input!$C$6 = "Federal or Tribal Government",
    IF(
      B3 &lt;&gt; "",
      IFERROR(
        INDEX(
          'Summary - Level of Assistance'!$C$2:$AW$7,
          MATCH(Prototype_input!$C$34, 'Summary - Level of Assistance'!$B$2:$B$7, 0),
          MATCH(B3, 'Summary - Level of Assistance'!$C$1:$AW$1, 0)
        ),
        ""
      ),
      ""
    ),
    ""
  )
)</f>
        <v/>
      </c>
      <c r="F3" s="21" t="str">
        <f>IF(
  Prototype_input!$C$6 = "State or Local Government",
  IF(
    C3 &lt;&gt; "",
    IFERROR(
      INDEX(
        'Summary - Socioeconomic'!$C$2:$BX$11,
        MATCH(Prototype_input!$C$38, 'Summary - Socioeconomic'!$B$2:$B$11, 0),
        MATCH(C3, 'Summary - Socioeconomic'!$C$1:$BX$1, 0)
      ),
      ""
    ),
    ""
  ),
  IF(
    Prototype_input!$C$6 = "Federal or Tribal Government",
    IF(
      B3 &lt;&gt; "",
      IFERROR(
        INDEX(
          'Summary - Objective'!$C$2:$AX$4,
          MATCH(Prototype_input!$C$38, 'Summary - Objective'!$B$2:$B$4, 0),
          MATCH(B3, 'Summary - Objective'!$C$1:$AX$1, 0)
        ),
        ""
      ),
      ""
    ),
    ""
  )
)</f>
        <v/>
      </c>
      <c r="G3" s="21" t="str">
        <f>IF(
  Prototype_input!$C$6 = "Federal or Tribal Government",
  IF(
    B3 &lt;&gt; "",
    IFERROR(
      INDEX(
        'Summary - Contract Type'!$C$2:$BX$6,
        MATCH(Prototype_input!$C$42, 'Summary - Contract Type'!$B$2:$B$6, 0),
        MATCH(B3, 'Summary - Contract Type'!$C$1:$BX$1, 0)
      ),
      ""
    ),
    ""
  ),
  ""
)</f>
        <v/>
      </c>
      <c r="H3" s="21" t="str">
        <f>IF(
  Prototype_input!$C$6 = "Federal or Tribal Government",
  IF(
    B3 &lt;&gt; "",
    IFERROR(
      INDEX(
        'Summary - Period of Performance'!$C$2:$AW$5,
        MATCH(Prototype_input!$C$46, 'Summary - Period of Performance'!$B$2:$B$5, 0),
        MATCH(B3, 'Summary - Period of Performance'!$C$1:$AW$1, 0)
      ),
      ""
    ),
    ""
  ),
  ""
)</f>
        <v/>
      </c>
      <c r="I3" s="21" t="str">
        <f>IF(
  Prototype_input!$C$6 = "Federal or Tribal Government",
  IF(
    B3 &lt;&gt; "",
    IFERROR(
      INDEX(
        'Summary - Socioeconomic'!$C$2:$BX$11,
        MATCH(Prototype_input!$C$50, 'Summary - Socioeconomic'!$B$2:$B$11, 0),
        MATCH(B3, 'Summary - Socioeconomic'!$C$1:$BX$1, 0)
      ),
      ""
    ),
    ""
  ),
  ""
)</f>
        <v/>
      </c>
      <c r="J3" s="21" t="str">
        <f>IF(
  Prototype_input!$C$6 = "Federal or Tribal Government",
  IF(
    B3 &lt;&gt; "",
    IFERROR(
      INDEX(
        'Summary - Estimated Dollar Valu'!$C$2:$AW$4,
        MATCH(Prototype_input!$C$54, 'Summary - Estimated Dollar Valu'!$B$2:$B$4, 0),
        MATCH(B3, 'Summary - Estimated Dollar Valu'!$C$1:$AW$1, 0)
      ),
      ""
    ),
    ""
  ),
  ""
)</f>
        <v/>
      </c>
      <c r="K3" s="21" t="str">
        <f>IF(AND(Prototype_input!$C$56&lt;&gt;"",J3&lt;&gt;""),Prototype_input!$C$58,"")</f>
        <v/>
      </c>
      <c r="L3" s="21" t="str">
        <f>IF(AND(Prototype_input!$C$60&lt;&gt;"",J3&lt;&gt;""),Prototype_input!$C$62,"")</f>
        <v/>
      </c>
      <c r="M3" s="21" t="str">
        <f>IF(AND(Prototype_input!$C$64&lt;&gt;"",J3&lt;&gt;""),Prototype_input!$C$66,"")</f>
        <v/>
      </c>
      <c r="N3" s="21" t="str">
        <f>IF(AND(Prototype_input!$C$68&lt;&gt;"",J3&lt;&gt;""),Prototype_input!$C$70,"")</f>
        <v/>
      </c>
      <c r="O3" s="21" t="str">
        <f>IF(N3&lt;&gt;"",_xlfn.XLOOKUP(Prototype_input!$E$25,'ITC Offerings Mapping'!$C$1:$C$1000,'ITC Offerings Mapping'!$B$1:$B$1000),"")</f>
        <v/>
      </c>
      <c r="Q3" s="21" t="str">
        <f t="array" ref="Q3">IF(Prototype_input!$C$6="Federal or Tribal Government",IF(O3&lt;&gt;"", INDEX('Scope Scoring'!$C$2:$BX$50, MATCH(O3, 'Scope Scoring'!$B$2:$B$50, 0), MATCH(B3, 'Scope Scoring'!$C$1:$BX$1, 0)),""),"")</f>
        <v/>
      </c>
      <c r="R3" s="21" t="str">
        <f t="shared" ref="R3:R66" si="13">IF(Q3&lt;&gt;"",Q3*60,"")</f>
        <v/>
      </c>
      <c r="S3" s="21" t="str">
        <f t="shared" ref="S3:S66" si="14">IF(R3&lt;&gt;"",((Y3+AC3+AG3+AK3)*40)/100,"")</f>
        <v/>
      </c>
      <c r="T3" s="21" t="str">
        <f t="shared" ref="T3:T66" si="15">IF(R3&lt;&gt;"", SUM(R3:S3),"")</f>
        <v/>
      </c>
      <c r="U3" s="21" t="str">
        <f t="shared" ref="U3:U66" si="16">IF(B3&lt;&gt;"",IF(OR(D3="No",E3="No",G3="No",I3="No"),"Fail","Pass"),"")</f>
        <v/>
      </c>
      <c r="W3" s="21" t="str">
        <f t="array" ref="W3">IF(Prototype_input!$C$6="Federal or Tribal Government",IF(O3&lt;&gt;"", INDEX('Summary - Level of Assistance -'!$C$2:$AV$7, MATCH(Prototype_input!$C$34, 'Summary - Level of Assistance -'!$B$2:$B$7, 0), MATCH(B3, 'Summary - Level of Assistance -'!$C$1:$AV$1, 0)),""),"")</f>
        <v/>
      </c>
      <c r="X3" s="21" t="str">
        <f t="shared" ref="X3:X66" si="17">IF(K3="Level of Assistance",4,IF(L3="Level of Assistance",3,IF(M3="Level of Assistance",2,IF(N3="Level of Assistance",1,""))))</f>
        <v/>
      </c>
      <c r="Y3" s="21" t="str">
        <f t="shared" ref="Y3:Y66" si="18">IF(X3&lt;&gt;"",W3*10*X3,"")</f>
        <v/>
      </c>
      <c r="AA3" s="21" t="str">
        <f t="array" ref="AA3">IF(Prototype_input!$C$6="Federal or Tribal Government",IF(O3&lt;&gt;"", INDEX('Summary - Objective - Tradeoff'!$C$2:$AV$4, MATCH(Prototype_input!$C$38, 'Summary - Objective - Tradeoff'!$B$2:$B$4, 0), MATCH(B3, 'Summary - Objective - Tradeoff'!$C$1:$AV$1, 0)),""),"")</f>
        <v/>
      </c>
      <c r="AB3" s="21" t="str">
        <f t="shared" ref="AB3:AB66" si="19">IF(K3="Objective",4,IF(L3="Objective",3,IF(M3="Objective",2,IF(N3="Objective",1,""))))</f>
        <v/>
      </c>
      <c r="AC3" s="21" t="str">
        <f t="shared" ref="AC3:AC66" si="20">IF(AB3&lt;&gt;"",AA3*10*AB3,"")</f>
        <v/>
      </c>
      <c r="AE3" s="21" t="str">
        <f t="array" ref="AE3">IF(Prototype_input!$C$6="Federal or Tribal Government",IF(O3&lt;&gt;"", INDEX('Summary- PoP - Tradeoff'!$C$2:$AV$5, MATCH(Prototype_input!$C$46, 'Summary- PoP - Tradeoff'!$B$2:$B$5, 0), MATCH(B3, 'Summary- PoP - Tradeoff'!$C$1:$AV$1, 0)),""),"")</f>
        <v/>
      </c>
      <c r="AF3" s="21" t="str">
        <f t="shared" ref="AF3:AF66" si="21">IF(K3="Period of Performance",4,IF(L3="Period of Performance",3,IF(M3="Period of Performance",2,IF(N3="Period of Performance",1,""))))</f>
        <v/>
      </c>
      <c r="AG3" s="21" t="str">
        <f t="shared" ref="AG3:AG66" si="22">IF(AF3&lt;&gt;"",AE3*10*AF3,"")</f>
        <v/>
      </c>
      <c r="AI3" s="21" t="str">
        <f t="array" ref="AI3">IF(Prototype_input!$C$6="Federal or Tribal Government",IF(O3&lt;&gt;"", INDEX('Summary - EDV - Tradeoff'!$C$2:$AV$4, MATCH(Prototype_input!$C$54, 'Summary - EDV - Tradeoff'!$B$2:$B$4, 0), MATCH(B3, 'Summary - EDV - Tradeoff'!$C$1:$AV$1, 0)),""),"")</f>
        <v/>
      </c>
      <c r="AJ3" s="21" t="str">
        <f t="shared" ref="AJ3:AJ66" si="23">IF(K3="Estimated Dollar Value",4,IF(L3="Estimated Dollar Value",3,IF(M3="Estimated Dollar Value",2,IF(N3="Estimated Dollar Value",1,""))))</f>
        <v/>
      </c>
      <c r="AK3" s="21" t="str">
        <f t="shared" ref="AK3:AK66" si="24">IF(AI3&lt;&gt;"",AJ3*10*AI3,"")</f>
        <v/>
      </c>
      <c r="AL3" s="21" t="str">
        <f t="shared" ref="AL3:AL66" si="25">IF(C3&lt;&gt;"",IF(OR(D3="No",E3="No",F3="No"),"Fail","Pass"),"")</f>
        <v/>
      </c>
    </row>
    <row r="4" spans="1:38" ht="15.75" customHeight="1" x14ac:dyDescent="0.2">
      <c r="D4" s="21" t="str">
        <f>IF(
  Prototype_input!$C$6 = "State or Local Government",
  IF(
    C4 &lt;&gt; "",
    IFERROR(
      INDEX(
        'Summary - Acquisition Need'!$C$2:$AD$4,
        MATCH(Prototype_input!$C$30, 'Summary - Acquisition Need'!$B$2:$B$4, 0),
        MATCH(C4, 'Summary - Acquisition Need'!$C$1:$AD$1, 0)
      ),
      ""
    ),
    ""
  ),
  IF(
    Prototype_input!$C$6 = "Federal or Tribal Government",
    IF(
      B4 &lt;&gt; "",
      IFERROR(
        INDEX(
          'Summary - Place of Performance'!$C$2:$AW$14,
          MATCH(Prototype_input!$C$30, 'Summary - Place of Performance'!$B$2:$B$14, 0),
          MATCH(B4, 'Summary - Place of Performance'!$C$1:$AW$1, 0)
        ),
        ""
      ),
      ""
    ),
    ""
  )
)</f>
        <v/>
      </c>
      <c r="E4" s="21" t="str">
        <f>IF(
  Prototype_input!$C$6 = "State or Local Government",
  IF(
    C4 &lt;&gt; "",
    IFERROR(
      INDEX(
        'Summary - Contract Type'!$C$2:$BX$6,
        MATCH(Prototype_input!$C$34, 'Summary - Contract Type'!$B$2:$B$6, 0),
        MATCH(C4, 'Summary - Contract Type'!$C$1:$BX$1, 0)
      ),
      ""
    ),
    ""
  ),
  IF(
    Prototype_input!$C$6 = "Federal or Tribal Government",
    IF(
      B4 &lt;&gt; "",
      IFERROR(
        INDEX(
          'Summary - Level of Assistance'!$C$2:$AW$7,
          MATCH(Prototype_input!$C$34, 'Summary - Level of Assistance'!$B$2:$B$7, 0),
          MATCH(B4, 'Summary - Level of Assistance'!$C$1:$AW$1, 0)
        ),
        ""
      ),
      ""
    ),
    ""
  )
)</f>
        <v/>
      </c>
      <c r="F4" s="21" t="str">
        <f>IF(
  Prototype_input!$C$6 = "State or Local Government",
  IF(
    C4 &lt;&gt; "",
    IFERROR(
      INDEX(
        'Summary - Socioeconomic'!$C$2:$BX$11,
        MATCH(Prototype_input!$C$38, 'Summary - Socioeconomic'!$B$2:$B$11, 0),
        MATCH(C4, 'Summary - Socioeconomic'!$C$1:$BX$1, 0)
      ),
      ""
    ),
    ""
  ),
  IF(
    Prototype_input!$C$6 = "Federal or Tribal Government",
    IF(
      B4 &lt;&gt; "",
      IFERROR(
        INDEX(
          'Summary - Objective'!$C$2:$AX$4,
          MATCH(Prototype_input!$C$38, 'Summary - Objective'!$B$2:$B$4, 0),
          MATCH(B4, 'Summary - Objective'!$C$1:$AX$1, 0)
        ),
        ""
      ),
      ""
    ),
    ""
  )
)</f>
        <v/>
      </c>
      <c r="G4" s="21" t="str">
        <f>IF(
  Prototype_input!$C$6 = "Federal or Tribal Government",
  IF(
    B4 &lt;&gt; "",
    IFERROR(
      INDEX(
        'Summary - Contract Type'!$C$2:$BX$6,
        MATCH(Prototype_input!$C$42, 'Summary - Contract Type'!$B$2:$B$6, 0),
        MATCH(B4, 'Summary - Contract Type'!$C$1:$BX$1, 0)
      ),
      ""
    ),
    ""
  ),
  ""
)</f>
        <v/>
      </c>
      <c r="H4" s="21" t="str">
        <f>IF(
  Prototype_input!$C$6 = "Federal or Tribal Government",
  IF(
    B4 &lt;&gt; "",
    IFERROR(
      INDEX(
        'Summary - Period of Performance'!$C$2:$AW$5,
        MATCH(Prototype_input!$C$46, 'Summary - Period of Performance'!$B$2:$B$5, 0),
        MATCH(B4, 'Summary - Period of Performance'!$C$1:$AW$1, 0)
      ),
      ""
    ),
    ""
  ),
  ""
)</f>
        <v/>
      </c>
      <c r="I4" s="21" t="str">
        <f>IF(
  Prototype_input!$C$6 = "Federal or Tribal Government",
  IF(
    B4 &lt;&gt; "",
    IFERROR(
      INDEX(
        'Summary - Socioeconomic'!$C$2:$BX$11,
        MATCH(Prototype_input!$C$50, 'Summary - Socioeconomic'!$B$2:$B$11, 0),
        MATCH(B4, 'Summary - Socioeconomic'!$C$1:$BX$1, 0)
      ),
      ""
    ),
    ""
  ),
  ""
)</f>
        <v/>
      </c>
      <c r="J4" s="21" t="str">
        <f>IF(
  Prototype_input!$C$6 = "Federal or Tribal Government",
  IF(
    B4 &lt;&gt; "",
    IFERROR(
      INDEX(
        'Summary - Estimated Dollar Valu'!$C$2:$AW$4,
        MATCH(Prototype_input!$C$54, 'Summary - Estimated Dollar Valu'!$B$2:$B$4, 0),
        MATCH(B4, 'Summary - Estimated Dollar Valu'!$C$1:$AW$1, 0)
      ),
      ""
    ),
    ""
  ),
  ""
)</f>
        <v/>
      </c>
      <c r="K4" s="21" t="str">
        <f>IF(AND(Prototype_input!$C$56&lt;&gt;"",J4&lt;&gt;""),Prototype_input!$C$58,"")</f>
        <v/>
      </c>
      <c r="L4" s="21" t="str">
        <f>IF(AND(Prototype_input!$C$60&lt;&gt;"",J4&lt;&gt;""),Prototype_input!$C$62,"")</f>
        <v/>
      </c>
      <c r="M4" s="21" t="str">
        <f>IF(AND(Prototype_input!$C$64&lt;&gt;"",J4&lt;&gt;""),Prototype_input!$C$66,"")</f>
        <v/>
      </c>
      <c r="N4" s="21" t="str">
        <f>IF(AND(Prototype_input!$C$68&lt;&gt;"",J4&lt;&gt;""),Prototype_input!$C$70,"")</f>
        <v/>
      </c>
      <c r="O4" s="21" t="str">
        <f>IF(N4&lt;&gt;"",_xlfn.XLOOKUP(Prototype_input!$E$25,'ITC Offerings Mapping'!$C$1:$C$1000,'ITC Offerings Mapping'!$B$1:$B$1000),"")</f>
        <v/>
      </c>
      <c r="Q4" s="21" t="str">
        <f t="array" ref="Q4">IF(Prototype_input!$C$6="Federal or Tribal Government",IF(O4&lt;&gt;"", INDEX('Scope Scoring'!$C$2:$BX$50, MATCH(O4, 'Scope Scoring'!$B$2:$B$50, 0), MATCH(B4, 'Scope Scoring'!$C$1:$BX$1, 0)),""),"")</f>
        <v/>
      </c>
      <c r="R4" s="21" t="str">
        <f t="shared" si="13"/>
        <v/>
      </c>
      <c r="S4" s="21" t="str">
        <f t="shared" si="14"/>
        <v/>
      </c>
      <c r="T4" s="21" t="str">
        <f t="shared" si="15"/>
        <v/>
      </c>
      <c r="U4" s="21" t="str">
        <f t="shared" si="16"/>
        <v/>
      </c>
      <c r="W4" s="21" t="str">
        <f t="array" ref="W4">IF(Prototype_input!$C$6="Federal or Tribal Government",IF(O4&lt;&gt;"", INDEX('Summary - Level of Assistance -'!$C$2:$AV$7, MATCH(Prototype_input!$C$34, 'Summary - Level of Assistance -'!$B$2:$B$7, 0), MATCH(B4, 'Summary - Level of Assistance -'!$C$1:$AV$1, 0)),""),"")</f>
        <v/>
      </c>
      <c r="X4" s="21" t="str">
        <f t="shared" si="17"/>
        <v/>
      </c>
      <c r="Y4" s="21" t="str">
        <f t="shared" si="18"/>
        <v/>
      </c>
      <c r="AA4" s="21" t="str">
        <f t="array" ref="AA4">IF(Prototype_input!$C$6="Federal or Tribal Government",IF(O4&lt;&gt;"", INDEX('Summary - Objective - Tradeoff'!$C$2:$AV$4, MATCH(Prototype_input!$C$38, 'Summary - Objective - Tradeoff'!$B$2:$B$4, 0), MATCH(B4, 'Summary - Objective - Tradeoff'!$C$1:$AV$1, 0)),""),"")</f>
        <v/>
      </c>
      <c r="AB4" s="21" t="str">
        <f t="shared" si="19"/>
        <v/>
      </c>
      <c r="AC4" s="21" t="str">
        <f t="shared" si="20"/>
        <v/>
      </c>
      <c r="AE4" s="21" t="str">
        <f t="array" ref="AE4">IF(Prototype_input!$C$6="Federal or Tribal Government",IF(O4&lt;&gt;"", INDEX('Summary- PoP - Tradeoff'!$C$2:$AV$5, MATCH(Prototype_input!$C$46, 'Summary- PoP - Tradeoff'!$B$2:$B$5, 0), MATCH(B4, 'Summary- PoP - Tradeoff'!$C$1:$AV$1, 0)),""),"")</f>
        <v/>
      </c>
      <c r="AF4" s="21" t="str">
        <f t="shared" si="21"/>
        <v/>
      </c>
      <c r="AG4" s="21" t="str">
        <f t="shared" si="22"/>
        <v/>
      </c>
      <c r="AI4" s="21" t="str">
        <f t="array" ref="AI4">IF(Prototype_input!$C$6="Federal or Tribal Government",IF(O4&lt;&gt;"", INDEX('Summary - EDV - Tradeoff'!$C$2:$AV$4, MATCH(Prototype_input!$C$54, 'Summary - EDV - Tradeoff'!$B$2:$B$4, 0), MATCH(B4, 'Summary - EDV - Tradeoff'!$C$1:$AV$1, 0)),""),"")</f>
        <v/>
      </c>
      <c r="AJ4" s="21" t="str">
        <f t="shared" si="23"/>
        <v/>
      </c>
      <c r="AK4" s="21" t="str">
        <f t="shared" si="24"/>
        <v/>
      </c>
      <c r="AL4" s="21" t="str">
        <f t="shared" si="25"/>
        <v/>
      </c>
    </row>
    <row r="5" spans="1:38" ht="15.75" customHeight="1" x14ac:dyDescent="0.2">
      <c r="D5" s="21" t="str">
        <f>IF(
  Prototype_input!$C$6 = "State or Local Government",
  IF(
    C5 &lt;&gt; "",
    IFERROR(
      INDEX(
        'Summary - Acquisition Need'!$C$2:$AD$4,
        MATCH(Prototype_input!$C$30, 'Summary - Acquisition Need'!$B$2:$B$4, 0),
        MATCH(C5, 'Summary - Acquisition Need'!$C$1:$AD$1, 0)
      ),
      ""
    ),
    ""
  ),
  IF(
    Prototype_input!$C$6 = "Federal or Tribal Government",
    IF(
      B5 &lt;&gt; "",
      IFERROR(
        INDEX(
          'Summary - Place of Performance'!$C$2:$AW$14,
          MATCH(Prototype_input!$C$30, 'Summary - Place of Performance'!$B$2:$B$14, 0),
          MATCH(B5, 'Summary - Place of Performance'!$C$1:$AW$1, 0)
        ),
        ""
      ),
      ""
    ),
    ""
  )
)</f>
        <v/>
      </c>
      <c r="E5" s="21" t="str">
        <f>IF(
  Prototype_input!$C$6 = "State or Local Government",
  IF(
    C5 &lt;&gt; "",
    IFERROR(
      INDEX(
        'Summary - Contract Type'!$C$2:$BX$6,
        MATCH(Prototype_input!$C$34, 'Summary - Contract Type'!$B$2:$B$6, 0),
        MATCH(C5, 'Summary - Contract Type'!$C$1:$BX$1, 0)
      ),
      ""
    ),
    ""
  ),
  IF(
    Prototype_input!$C$6 = "Federal or Tribal Government",
    IF(
      B5 &lt;&gt; "",
      IFERROR(
        INDEX(
          'Summary - Level of Assistance'!$C$2:$AW$7,
          MATCH(Prototype_input!$C$34, 'Summary - Level of Assistance'!$B$2:$B$7, 0),
          MATCH(B5, 'Summary - Level of Assistance'!$C$1:$AW$1, 0)
        ),
        ""
      ),
      ""
    ),
    ""
  )
)</f>
        <v/>
      </c>
      <c r="F5" s="21" t="str">
        <f>IF(
  Prototype_input!$C$6 = "State or Local Government",
  IF(
    C5 &lt;&gt; "",
    IFERROR(
      INDEX(
        'Summary - Socioeconomic'!$C$2:$BX$11,
        MATCH(Prototype_input!$C$38, 'Summary - Socioeconomic'!$B$2:$B$11, 0),
        MATCH(C5, 'Summary - Socioeconomic'!$C$1:$BX$1, 0)
      ),
      ""
    ),
    ""
  ),
  IF(
    Prototype_input!$C$6 = "Federal or Tribal Government",
    IF(
      B5 &lt;&gt; "",
      IFERROR(
        INDEX(
          'Summary - Objective'!$C$2:$AX$4,
          MATCH(Prototype_input!$C$38, 'Summary - Objective'!$B$2:$B$4, 0),
          MATCH(B5, 'Summary - Objective'!$C$1:$AX$1, 0)
        ),
        ""
      ),
      ""
    ),
    ""
  )
)</f>
        <v/>
      </c>
      <c r="G5" s="21" t="str">
        <f>IF(
  Prototype_input!$C$6 = "Federal or Tribal Government",
  IF(
    B5 &lt;&gt; "",
    IFERROR(
      INDEX(
        'Summary - Contract Type'!$C$2:$BX$6,
        MATCH(Prototype_input!$C$42, 'Summary - Contract Type'!$B$2:$B$6, 0),
        MATCH(B5, 'Summary - Contract Type'!$C$1:$BX$1, 0)
      ),
      ""
    ),
    ""
  ),
  ""
)</f>
        <v/>
      </c>
      <c r="H5" s="21" t="str">
        <f>IF(
  Prototype_input!$C$6 = "Federal or Tribal Government",
  IF(
    B5 &lt;&gt; "",
    IFERROR(
      INDEX(
        'Summary - Period of Performance'!$C$2:$AW$5,
        MATCH(Prototype_input!$C$46, 'Summary - Period of Performance'!$B$2:$B$5, 0),
        MATCH(B5, 'Summary - Period of Performance'!$C$1:$AW$1, 0)
      ),
      ""
    ),
    ""
  ),
  ""
)</f>
        <v/>
      </c>
      <c r="I5" s="21" t="str">
        <f>IF(
  Prototype_input!$C$6 = "Federal or Tribal Government",
  IF(
    B5 &lt;&gt; "",
    IFERROR(
      INDEX(
        'Summary - Socioeconomic'!$C$2:$BX$11,
        MATCH(Prototype_input!$C$50, 'Summary - Socioeconomic'!$B$2:$B$11, 0),
        MATCH(B5, 'Summary - Socioeconomic'!$C$1:$BX$1, 0)
      ),
      ""
    ),
    ""
  ),
  ""
)</f>
        <v/>
      </c>
      <c r="J5" s="21" t="str">
        <f>IF(
  Prototype_input!$C$6 = "Federal or Tribal Government",
  IF(
    B5 &lt;&gt; "",
    IFERROR(
      INDEX(
        'Summary - Estimated Dollar Valu'!$C$2:$AW$4,
        MATCH(Prototype_input!$C$54, 'Summary - Estimated Dollar Valu'!$B$2:$B$4, 0),
        MATCH(B5, 'Summary - Estimated Dollar Valu'!$C$1:$AW$1, 0)
      ),
      ""
    ),
    ""
  ),
  ""
)</f>
        <v/>
      </c>
      <c r="K5" s="21" t="str">
        <f>IF(AND(Prototype_input!$C$56&lt;&gt;"",J5&lt;&gt;""),Prototype_input!$C$58,"")</f>
        <v/>
      </c>
      <c r="L5" s="21" t="str">
        <f>IF(AND(Prototype_input!$C$60&lt;&gt;"",J5&lt;&gt;""),Prototype_input!$C$62,"")</f>
        <v/>
      </c>
      <c r="M5" s="21" t="str">
        <f>IF(AND(Prototype_input!$C$64&lt;&gt;"",J5&lt;&gt;""),Prototype_input!$C$66,"")</f>
        <v/>
      </c>
      <c r="N5" s="21" t="str">
        <f>IF(AND(Prototype_input!$C$68&lt;&gt;"",J5&lt;&gt;""),Prototype_input!$C$70,"")</f>
        <v/>
      </c>
      <c r="O5" s="21" t="str">
        <f>IF(N5&lt;&gt;"",_xlfn.XLOOKUP(Prototype_input!$E$25,'ITC Offerings Mapping'!$C$1:$C$1000,'ITC Offerings Mapping'!$B$1:$B$1000),"")</f>
        <v/>
      </c>
      <c r="Q5" s="21" t="str">
        <f t="array" ref="Q5">IF(Prototype_input!$C$6="Federal or Tribal Government",IF(O5&lt;&gt;"", INDEX('Scope Scoring'!$C$2:$BX$50, MATCH(O5, 'Scope Scoring'!$B$2:$B$50, 0), MATCH(B5, 'Scope Scoring'!$C$1:$BX$1, 0)),""),"")</f>
        <v/>
      </c>
      <c r="R5" s="21" t="str">
        <f t="shared" si="13"/>
        <v/>
      </c>
      <c r="S5" s="21" t="str">
        <f t="shared" si="14"/>
        <v/>
      </c>
      <c r="T5" s="21" t="str">
        <f t="shared" si="15"/>
        <v/>
      </c>
      <c r="U5" s="21" t="str">
        <f t="shared" si="16"/>
        <v/>
      </c>
      <c r="W5" s="21" t="str">
        <f t="array" ref="W5">IF(Prototype_input!$C$6="Federal or Tribal Government",IF(O5&lt;&gt;"", INDEX('Summary - Level of Assistance -'!$C$2:$AV$7, MATCH(Prototype_input!$C$34, 'Summary - Level of Assistance -'!$B$2:$B$7, 0), MATCH(B5, 'Summary - Level of Assistance -'!$C$1:$AV$1, 0)),""),"")</f>
        <v/>
      </c>
      <c r="X5" s="21" t="str">
        <f t="shared" si="17"/>
        <v/>
      </c>
      <c r="Y5" s="21" t="str">
        <f t="shared" si="18"/>
        <v/>
      </c>
      <c r="AA5" s="21" t="str">
        <f t="array" ref="AA5">IF(Prototype_input!$C$6="Federal or Tribal Government",IF(O5&lt;&gt;"", INDEX('Summary - Objective - Tradeoff'!$C$2:$AV$4, MATCH(Prototype_input!$C$38, 'Summary - Objective - Tradeoff'!$B$2:$B$4, 0), MATCH(B5, 'Summary - Objective - Tradeoff'!$C$1:$AV$1, 0)),""),"")</f>
        <v/>
      </c>
      <c r="AB5" s="21" t="str">
        <f t="shared" si="19"/>
        <v/>
      </c>
      <c r="AC5" s="21" t="str">
        <f t="shared" si="20"/>
        <v/>
      </c>
      <c r="AE5" s="21" t="str">
        <f t="array" ref="AE5">IF(Prototype_input!$C$6="Federal or Tribal Government",IF(O5&lt;&gt;"", INDEX('Summary- PoP - Tradeoff'!$C$2:$AV$5, MATCH(Prototype_input!$C$46, 'Summary- PoP - Tradeoff'!$B$2:$B$5, 0), MATCH(B5, 'Summary- PoP - Tradeoff'!$C$1:$AV$1, 0)),""),"")</f>
        <v/>
      </c>
      <c r="AF5" s="21" t="str">
        <f t="shared" si="21"/>
        <v/>
      </c>
      <c r="AG5" s="21" t="str">
        <f t="shared" si="22"/>
        <v/>
      </c>
      <c r="AI5" s="21" t="str">
        <f t="array" ref="AI5">IF(Prototype_input!$C$6="Federal or Tribal Government",IF(O5&lt;&gt;"", INDEX('Summary - EDV - Tradeoff'!$C$2:$AV$4, MATCH(Prototype_input!$C$54, 'Summary - EDV - Tradeoff'!$B$2:$B$4, 0), MATCH(B5, 'Summary - EDV - Tradeoff'!$C$1:$AV$1, 0)),""),"")</f>
        <v/>
      </c>
      <c r="AJ5" s="21" t="str">
        <f t="shared" si="23"/>
        <v/>
      </c>
      <c r="AK5" s="21" t="str">
        <f t="shared" si="24"/>
        <v/>
      </c>
      <c r="AL5" s="21" t="str">
        <f t="shared" si="25"/>
        <v/>
      </c>
    </row>
    <row r="6" spans="1:38" ht="15.75" customHeight="1" x14ac:dyDescent="0.2">
      <c r="D6" s="21" t="str">
        <f>IF(
  Prototype_input!$C$6 = "State or Local Government",
  IF(
    C6 &lt;&gt; "",
    IFERROR(
      INDEX(
        'Summary - Acquisition Need'!$C$2:$AD$4,
        MATCH(Prototype_input!$C$30, 'Summary - Acquisition Need'!$B$2:$B$4, 0),
        MATCH(C6, 'Summary - Acquisition Need'!$C$1:$AD$1, 0)
      ),
      ""
    ),
    ""
  ),
  IF(
    Prototype_input!$C$6 = "Federal or Tribal Government",
    IF(
      B6 &lt;&gt; "",
      IFERROR(
        INDEX(
          'Summary - Place of Performance'!$C$2:$AW$14,
          MATCH(Prototype_input!$C$30, 'Summary - Place of Performance'!$B$2:$B$14, 0),
          MATCH(B6, 'Summary - Place of Performance'!$C$1:$AW$1, 0)
        ),
        ""
      ),
      ""
    ),
    ""
  )
)</f>
        <v/>
      </c>
      <c r="E6" s="21" t="str">
        <f>IF(
  Prototype_input!$C$6 = "State or Local Government",
  IF(
    C6 &lt;&gt; "",
    IFERROR(
      INDEX(
        'Summary - Contract Type'!$C$2:$BX$6,
        MATCH(Prototype_input!$C$34, 'Summary - Contract Type'!$B$2:$B$6, 0),
        MATCH(C6, 'Summary - Contract Type'!$C$1:$BX$1, 0)
      ),
      ""
    ),
    ""
  ),
  IF(
    Prototype_input!$C$6 = "Federal or Tribal Government",
    IF(
      B6 &lt;&gt; "",
      IFERROR(
        INDEX(
          'Summary - Level of Assistance'!$C$2:$AW$7,
          MATCH(Prototype_input!$C$34, 'Summary - Level of Assistance'!$B$2:$B$7, 0),
          MATCH(B6, 'Summary - Level of Assistance'!$C$1:$AW$1, 0)
        ),
        ""
      ),
      ""
    ),
    ""
  )
)</f>
        <v/>
      </c>
      <c r="F6" s="21" t="str">
        <f>IF(
  Prototype_input!$C$6 = "State or Local Government",
  IF(
    C6 &lt;&gt; "",
    IFERROR(
      INDEX(
        'Summary - Socioeconomic'!$C$2:$BX$11,
        MATCH(Prototype_input!$C$38, 'Summary - Socioeconomic'!$B$2:$B$11, 0),
        MATCH(C6, 'Summary - Socioeconomic'!$C$1:$BX$1, 0)
      ),
      ""
    ),
    ""
  ),
  IF(
    Prototype_input!$C$6 = "Federal or Tribal Government",
    IF(
      B6 &lt;&gt; "",
      IFERROR(
        INDEX(
          'Summary - Objective'!$C$2:$AX$4,
          MATCH(Prototype_input!$C$38, 'Summary - Objective'!$B$2:$B$4, 0),
          MATCH(B6, 'Summary - Objective'!$C$1:$AX$1, 0)
        ),
        ""
      ),
      ""
    ),
    ""
  )
)</f>
        <v/>
      </c>
      <c r="G6" s="21" t="str">
        <f>IF(
  Prototype_input!$C$6 = "Federal or Tribal Government",
  IF(
    B6 &lt;&gt; "",
    IFERROR(
      INDEX(
        'Summary - Contract Type'!$C$2:$BX$6,
        MATCH(Prototype_input!$C$42, 'Summary - Contract Type'!$B$2:$B$6, 0),
        MATCH(B6, 'Summary - Contract Type'!$C$1:$BX$1, 0)
      ),
      ""
    ),
    ""
  ),
  ""
)</f>
        <v/>
      </c>
      <c r="H6" s="21" t="str">
        <f>IF(
  Prototype_input!$C$6 = "Federal or Tribal Government",
  IF(
    B6 &lt;&gt; "",
    IFERROR(
      INDEX(
        'Summary - Period of Performance'!$C$2:$AW$5,
        MATCH(Prototype_input!$C$46, 'Summary - Period of Performance'!$B$2:$B$5, 0),
        MATCH(B6, 'Summary - Period of Performance'!$C$1:$AW$1, 0)
      ),
      ""
    ),
    ""
  ),
  ""
)</f>
        <v/>
      </c>
      <c r="I6" s="21" t="str">
        <f>IF(
  Prototype_input!$C$6 = "Federal or Tribal Government",
  IF(
    B6 &lt;&gt; "",
    IFERROR(
      INDEX(
        'Summary - Socioeconomic'!$C$2:$BX$11,
        MATCH(Prototype_input!$C$50, 'Summary - Socioeconomic'!$B$2:$B$11, 0),
        MATCH(B6, 'Summary - Socioeconomic'!$C$1:$BX$1, 0)
      ),
      ""
    ),
    ""
  ),
  ""
)</f>
        <v/>
      </c>
      <c r="J6" s="21" t="str">
        <f>IF(
  Prototype_input!$C$6 = "Federal or Tribal Government",
  IF(
    B6 &lt;&gt; "",
    IFERROR(
      INDEX(
        'Summary - Estimated Dollar Valu'!$C$2:$AW$4,
        MATCH(Prototype_input!$C$54, 'Summary - Estimated Dollar Valu'!$B$2:$B$4, 0),
        MATCH(B6, 'Summary - Estimated Dollar Valu'!$C$1:$AW$1, 0)
      ),
      ""
    ),
    ""
  ),
  ""
)</f>
        <v/>
      </c>
      <c r="K6" s="21" t="str">
        <f>IF(AND(Prototype_input!$C$56&lt;&gt;"",J6&lt;&gt;""),Prototype_input!$C$58,"")</f>
        <v/>
      </c>
      <c r="L6" s="21" t="str">
        <f>IF(AND(Prototype_input!$C$60&lt;&gt;"",J6&lt;&gt;""),Prototype_input!$C$62,"")</f>
        <v/>
      </c>
      <c r="M6" s="21" t="str">
        <f>IF(AND(Prototype_input!$C$64&lt;&gt;"",J6&lt;&gt;""),Prototype_input!$C$66,"")</f>
        <v/>
      </c>
      <c r="N6" s="21" t="str">
        <f>IF(AND(Prototype_input!$C$68&lt;&gt;"",J6&lt;&gt;""),Prototype_input!$C$70,"")</f>
        <v/>
      </c>
      <c r="O6" s="21" t="str">
        <f>IF(N6&lt;&gt;"",_xlfn.XLOOKUP(Prototype_input!$E$25,'ITC Offerings Mapping'!$C$1:$C$1000,'ITC Offerings Mapping'!$B$1:$B$1000),"")</f>
        <v/>
      </c>
      <c r="Q6" s="21" t="str">
        <f t="array" ref="Q6">IF(Prototype_input!$C$6="Federal or Tribal Government",IF(O6&lt;&gt;"", INDEX('Scope Scoring'!$C$2:$BX$50, MATCH(O6, 'Scope Scoring'!$B$2:$B$50, 0), MATCH(B6, 'Scope Scoring'!$C$1:$BX$1, 0)),""),"")</f>
        <v/>
      </c>
      <c r="R6" s="21" t="str">
        <f t="shared" si="13"/>
        <v/>
      </c>
      <c r="S6" s="21" t="str">
        <f t="shared" si="14"/>
        <v/>
      </c>
      <c r="T6" s="21" t="str">
        <f t="shared" si="15"/>
        <v/>
      </c>
      <c r="U6" s="21" t="str">
        <f t="shared" si="16"/>
        <v/>
      </c>
      <c r="W6" s="21" t="str">
        <f t="array" ref="W6">IF(Prototype_input!$C$6="Federal or Tribal Government",IF(O6&lt;&gt;"", INDEX('Summary - Level of Assistance -'!$C$2:$AV$7, MATCH(Prototype_input!$C$34, 'Summary - Level of Assistance -'!$B$2:$B$7, 0), MATCH(B6, 'Summary - Level of Assistance -'!$C$1:$AV$1, 0)),""),"")</f>
        <v/>
      </c>
      <c r="X6" s="21" t="str">
        <f t="shared" si="17"/>
        <v/>
      </c>
      <c r="Y6" s="21" t="str">
        <f t="shared" si="18"/>
        <v/>
      </c>
      <c r="AA6" s="21" t="str">
        <f t="array" ref="AA6">IF(Prototype_input!$C$6="Federal or Tribal Government",IF(O6&lt;&gt;"", INDEX('Summary - Objective - Tradeoff'!$C$2:$AV$4, MATCH(Prototype_input!$C$38, 'Summary - Objective - Tradeoff'!$B$2:$B$4, 0), MATCH(B6, 'Summary - Objective - Tradeoff'!$C$1:$AV$1, 0)),""),"")</f>
        <v/>
      </c>
      <c r="AB6" s="21" t="str">
        <f t="shared" si="19"/>
        <v/>
      </c>
      <c r="AC6" s="21" t="str">
        <f t="shared" si="20"/>
        <v/>
      </c>
      <c r="AE6" s="21" t="str">
        <f t="array" ref="AE6">IF(Prototype_input!$C$6="Federal or Tribal Government",IF(O6&lt;&gt;"", INDEX('Summary- PoP - Tradeoff'!$C$2:$AV$5, MATCH(Prototype_input!$C$46, 'Summary- PoP - Tradeoff'!$B$2:$B$5, 0), MATCH(B6, 'Summary- PoP - Tradeoff'!$C$1:$AV$1, 0)),""),"")</f>
        <v/>
      </c>
      <c r="AF6" s="21" t="str">
        <f t="shared" si="21"/>
        <v/>
      </c>
      <c r="AG6" s="21" t="str">
        <f t="shared" si="22"/>
        <v/>
      </c>
      <c r="AI6" s="21" t="str">
        <f t="array" ref="AI6">IF(Prototype_input!$C$6="Federal or Tribal Government",IF(O6&lt;&gt;"", INDEX('Summary - EDV - Tradeoff'!$C$2:$AV$4, MATCH(Prototype_input!$C$54, 'Summary - EDV - Tradeoff'!$B$2:$B$4, 0), MATCH(B6, 'Summary - EDV - Tradeoff'!$C$1:$AV$1, 0)),""),"")</f>
        <v/>
      </c>
      <c r="AJ6" s="21" t="str">
        <f t="shared" si="23"/>
        <v/>
      </c>
      <c r="AK6" s="21" t="str">
        <f t="shared" si="24"/>
        <v/>
      </c>
      <c r="AL6" s="21" t="str">
        <f t="shared" si="25"/>
        <v/>
      </c>
    </row>
    <row r="7" spans="1:38" ht="15.75" customHeight="1" x14ac:dyDescent="0.2">
      <c r="D7" s="21" t="str">
        <f>IF(
  Prototype_input!$C$6 = "State or Local Government",
  IF(
    C7 &lt;&gt; "",
    IFERROR(
      INDEX(
        'Summary - Acquisition Need'!$C$2:$AD$4,
        MATCH(Prototype_input!$C$30, 'Summary - Acquisition Need'!$B$2:$B$4, 0),
        MATCH(C7, 'Summary - Acquisition Need'!$C$1:$AD$1, 0)
      ),
      ""
    ),
    ""
  ),
  IF(
    Prototype_input!$C$6 = "Federal or Tribal Government",
    IF(
      B7 &lt;&gt; "",
      IFERROR(
        INDEX(
          'Summary - Place of Performance'!$C$2:$AW$14,
          MATCH(Prototype_input!$C$30, 'Summary - Place of Performance'!$B$2:$B$14, 0),
          MATCH(B7, 'Summary - Place of Performance'!$C$1:$AW$1, 0)
        ),
        ""
      ),
      ""
    ),
    ""
  )
)</f>
        <v/>
      </c>
      <c r="E7" s="21" t="str">
        <f>IF(
  Prototype_input!$C$6 = "State or Local Government",
  IF(
    C7 &lt;&gt; "",
    IFERROR(
      INDEX(
        'Summary - Contract Type'!$C$2:$BX$6,
        MATCH(Prototype_input!$C$34, 'Summary - Contract Type'!$B$2:$B$6, 0),
        MATCH(C7, 'Summary - Contract Type'!$C$1:$BX$1, 0)
      ),
      ""
    ),
    ""
  ),
  IF(
    Prototype_input!$C$6 = "Federal or Tribal Government",
    IF(
      B7 &lt;&gt; "",
      IFERROR(
        INDEX(
          'Summary - Level of Assistance'!$C$2:$AW$7,
          MATCH(Prototype_input!$C$34, 'Summary - Level of Assistance'!$B$2:$B$7, 0),
          MATCH(B7, 'Summary - Level of Assistance'!$C$1:$AW$1, 0)
        ),
        ""
      ),
      ""
    ),
    ""
  )
)</f>
        <v/>
      </c>
      <c r="F7" s="21" t="str">
        <f>IF(
  Prototype_input!$C$6 = "State or Local Government",
  IF(
    C7 &lt;&gt; "",
    IFERROR(
      INDEX(
        'Summary - Socioeconomic'!$C$2:$BX$11,
        MATCH(Prototype_input!$C$38, 'Summary - Socioeconomic'!$B$2:$B$11, 0),
        MATCH(C7, 'Summary - Socioeconomic'!$C$1:$BX$1, 0)
      ),
      ""
    ),
    ""
  ),
  IF(
    Prototype_input!$C$6 = "Federal or Tribal Government",
    IF(
      B7 &lt;&gt; "",
      IFERROR(
        INDEX(
          'Summary - Objective'!$C$2:$AX$4,
          MATCH(Prototype_input!$C$38, 'Summary - Objective'!$B$2:$B$4, 0),
          MATCH(B7, 'Summary - Objective'!$C$1:$AX$1, 0)
        ),
        ""
      ),
      ""
    ),
    ""
  )
)</f>
        <v/>
      </c>
      <c r="G7" s="21" t="str">
        <f>IF(
  Prototype_input!$C$6 = "Federal or Tribal Government",
  IF(
    B7 &lt;&gt; "",
    IFERROR(
      INDEX(
        'Summary - Contract Type'!$C$2:$BX$6,
        MATCH(Prototype_input!$C$42, 'Summary - Contract Type'!$B$2:$B$6, 0),
        MATCH(B7, 'Summary - Contract Type'!$C$1:$BX$1, 0)
      ),
      ""
    ),
    ""
  ),
  ""
)</f>
        <v/>
      </c>
      <c r="H7" s="21" t="str">
        <f>IF(
  Prototype_input!$C$6 = "Federal or Tribal Government",
  IF(
    B7 &lt;&gt; "",
    IFERROR(
      INDEX(
        'Summary - Period of Performance'!$C$2:$AW$5,
        MATCH(Prototype_input!$C$46, 'Summary - Period of Performance'!$B$2:$B$5, 0),
        MATCH(B7, 'Summary - Period of Performance'!$C$1:$AW$1, 0)
      ),
      ""
    ),
    ""
  ),
  ""
)</f>
        <v/>
      </c>
      <c r="I7" s="21" t="str">
        <f>IF(
  Prototype_input!$C$6 = "Federal or Tribal Government",
  IF(
    B7 &lt;&gt; "",
    IFERROR(
      INDEX(
        'Summary - Socioeconomic'!$C$2:$BX$11,
        MATCH(Prototype_input!$C$50, 'Summary - Socioeconomic'!$B$2:$B$11, 0),
        MATCH(B7, 'Summary - Socioeconomic'!$C$1:$BX$1, 0)
      ),
      ""
    ),
    ""
  ),
  ""
)</f>
        <v/>
      </c>
      <c r="J7" s="21" t="str">
        <f>IF(
  Prototype_input!$C$6 = "Federal or Tribal Government",
  IF(
    B7 &lt;&gt; "",
    IFERROR(
      INDEX(
        'Summary - Estimated Dollar Valu'!$C$2:$AW$4,
        MATCH(Prototype_input!$C$54, 'Summary - Estimated Dollar Valu'!$B$2:$B$4, 0),
        MATCH(B7, 'Summary - Estimated Dollar Valu'!$C$1:$AW$1, 0)
      ),
      ""
    ),
    ""
  ),
  ""
)</f>
        <v/>
      </c>
      <c r="K7" s="21" t="str">
        <f>IF(AND(Prototype_input!$C$56&lt;&gt;"",J7&lt;&gt;""),Prototype_input!$C$58,"")</f>
        <v/>
      </c>
      <c r="L7" s="21" t="str">
        <f>IF(AND(Prototype_input!$C$60&lt;&gt;"",J7&lt;&gt;""),Prototype_input!$C$62,"")</f>
        <v/>
      </c>
      <c r="M7" s="21" t="str">
        <f>IF(AND(Prototype_input!$C$64&lt;&gt;"",J7&lt;&gt;""),Prototype_input!$C$66,"")</f>
        <v/>
      </c>
      <c r="N7" s="21" t="str">
        <f>IF(AND(Prototype_input!$C$68&lt;&gt;"",J7&lt;&gt;""),Prototype_input!$C$70,"")</f>
        <v/>
      </c>
      <c r="O7" s="21" t="str">
        <f>IF(N7&lt;&gt;"",_xlfn.XLOOKUP(Prototype_input!$E$25,'ITC Offerings Mapping'!$C$1:$C$1000,'ITC Offerings Mapping'!$B$1:$B$1000),"")</f>
        <v/>
      </c>
      <c r="Q7" s="21" t="str">
        <f t="array" ref="Q7">IF(Prototype_input!$C$6="Federal or Tribal Government",IF(O7&lt;&gt;"", INDEX('Scope Scoring'!$C$2:$BX$50, MATCH(O7, 'Scope Scoring'!$B$2:$B$50, 0), MATCH(B7, 'Scope Scoring'!$C$1:$BX$1, 0)),""),"")</f>
        <v/>
      </c>
      <c r="R7" s="21" t="str">
        <f t="shared" si="13"/>
        <v/>
      </c>
      <c r="S7" s="21" t="str">
        <f t="shared" si="14"/>
        <v/>
      </c>
      <c r="T7" s="21" t="str">
        <f t="shared" si="15"/>
        <v/>
      </c>
      <c r="U7" s="21" t="str">
        <f t="shared" si="16"/>
        <v/>
      </c>
      <c r="W7" s="21" t="str">
        <f t="array" ref="W7">IF(Prototype_input!$C$6="Federal or Tribal Government",IF(O7&lt;&gt;"", INDEX('Summary - Level of Assistance -'!$C$2:$AV$7, MATCH(Prototype_input!$C$34, 'Summary - Level of Assistance -'!$B$2:$B$7, 0), MATCH(B7, 'Summary - Level of Assistance -'!$C$1:$AV$1, 0)),""),"")</f>
        <v/>
      </c>
      <c r="X7" s="21" t="str">
        <f t="shared" si="17"/>
        <v/>
      </c>
      <c r="Y7" s="21" t="str">
        <f t="shared" si="18"/>
        <v/>
      </c>
      <c r="AA7" s="21" t="str">
        <f t="array" ref="AA7">IF(Prototype_input!$C$6="Federal or Tribal Government",IF(O7&lt;&gt;"", INDEX('Summary - Objective - Tradeoff'!$C$2:$AV$4, MATCH(Prototype_input!$C$38, 'Summary - Objective - Tradeoff'!$B$2:$B$4, 0), MATCH(B7, 'Summary - Objective - Tradeoff'!$C$1:$AV$1, 0)),""),"")</f>
        <v/>
      </c>
      <c r="AB7" s="21" t="str">
        <f t="shared" si="19"/>
        <v/>
      </c>
      <c r="AC7" s="21" t="str">
        <f t="shared" si="20"/>
        <v/>
      </c>
      <c r="AE7" s="21" t="str">
        <f t="array" ref="AE7">IF(Prototype_input!$C$6="Federal or Tribal Government",IF(O7&lt;&gt;"", INDEX('Summary- PoP - Tradeoff'!$C$2:$AV$5, MATCH(Prototype_input!$C$46, 'Summary- PoP - Tradeoff'!$B$2:$B$5, 0), MATCH(B7, 'Summary- PoP - Tradeoff'!$C$1:$AV$1, 0)),""),"")</f>
        <v/>
      </c>
      <c r="AF7" s="21" t="str">
        <f t="shared" si="21"/>
        <v/>
      </c>
      <c r="AG7" s="21" t="str">
        <f t="shared" si="22"/>
        <v/>
      </c>
      <c r="AI7" s="21" t="str">
        <f t="array" ref="AI7">IF(Prototype_input!$C$6="Federal or Tribal Government",IF(O7&lt;&gt;"", INDEX('Summary - EDV - Tradeoff'!$C$2:$AV$4, MATCH(Prototype_input!$C$54, 'Summary - EDV - Tradeoff'!$B$2:$B$4, 0), MATCH(B7, 'Summary - EDV - Tradeoff'!$C$1:$AV$1, 0)),""),"")</f>
        <v/>
      </c>
      <c r="AJ7" s="21" t="str">
        <f t="shared" si="23"/>
        <v/>
      </c>
      <c r="AK7" s="21" t="str">
        <f t="shared" si="24"/>
        <v/>
      </c>
      <c r="AL7" s="21" t="str">
        <f t="shared" si="25"/>
        <v/>
      </c>
    </row>
    <row r="8" spans="1:38" ht="15.75" customHeight="1" x14ac:dyDescent="0.2">
      <c r="D8" s="21" t="str">
        <f>IF(
  Prototype_input!$C$6 = "State or Local Government",
  IF(
    C8 &lt;&gt; "",
    IFERROR(
      INDEX(
        'Summary - Acquisition Need'!$C$2:$AD$4,
        MATCH(Prototype_input!$C$30, 'Summary - Acquisition Need'!$B$2:$B$4, 0),
        MATCH(C8, 'Summary - Acquisition Need'!$C$1:$AD$1, 0)
      ),
      ""
    ),
    ""
  ),
  IF(
    Prototype_input!$C$6 = "Federal or Tribal Government",
    IF(
      B8 &lt;&gt; "",
      IFERROR(
        INDEX(
          'Summary - Place of Performance'!$C$2:$AW$14,
          MATCH(Prototype_input!$C$30, 'Summary - Place of Performance'!$B$2:$B$14, 0),
          MATCH(B8, 'Summary - Place of Performance'!$C$1:$AW$1, 0)
        ),
        ""
      ),
      ""
    ),
    ""
  )
)</f>
        <v/>
      </c>
      <c r="E8" s="21" t="str">
        <f>IF(
  Prototype_input!$C$6 = "State or Local Government",
  IF(
    C8 &lt;&gt; "",
    IFERROR(
      INDEX(
        'Summary - Contract Type'!$C$2:$BX$6,
        MATCH(Prototype_input!$C$34, 'Summary - Contract Type'!$B$2:$B$6, 0),
        MATCH(C8, 'Summary - Contract Type'!$C$1:$BX$1, 0)
      ),
      ""
    ),
    ""
  ),
  IF(
    Prototype_input!$C$6 = "Federal or Tribal Government",
    IF(
      B8 &lt;&gt; "",
      IFERROR(
        INDEX(
          'Summary - Level of Assistance'!$C$2:$AW$7,
          MATCH(Prototype_input!$C$34, 'Summary - Level of Assistance'!$B$2:$B$7, 0),
          MATCH(B8, 'Summary - Level of Assistance'!$C$1:$AW$1, 0)
        ),
        ""
      ),
      ""
    ),
    ""
  )
)</f>
        <v/>
      </c>
      <c r="F8" s="21" t="str">
        <f>IF(
  Prototype_input!$C$6 = "State or Local Government",
  IF(
    C8 &lt;&gt; "",
    IFERROR(
      INDEX(
        'Summary - Socioeconomic'!$C$2:$BX$11,
        MATCH(Prototype_input!$C$38, 'Summary - Socioeconomic'!$B$2:$B$11, 0),
        MATCH(C8, 'Summary - Socioeconomic'!$C$1:$BX$1, 0)
      ),
      ""
    ),
    ""
  ),
  IF(
    Prototype_input!$C$6 = "Federal or Tribal Government",
    IF(
      B8 &lt;&gt; "",
      IFERROR(
        INDEX(
          'Summary - Objective'!$C$2:$AX$4,
          MATCH(Prototype_input!$C$38, 'Summary - Objective'!$B$2:$B$4, 0),
          MATCH(B8, 'Summary - Objective'!$C$1:$AX$1, 0)
        ),
        ""
      ),
      ""
    ),
    ""
  )
)</f>
        <v/>
      </c>
      <c r="G8" s="21" t="str">
        <f>IF(
  Prototype_input!$C$6 = "Federal or Tribal Government",
  IF(
    B8 &lt;&gt; "",
    IFERROR(
      INDEX(
        'Summary - Contract Type'!$C$2:$BX$6,
        MATCH(Prototype_input!$C$42, 'Summary - Contract Type'!$B$2:$B$6, 0),
        MATCH(B8, 'Summary - Contract Type'!$C$1:$BX$1, 0)
      ),
      ""
    ),
    ""
  ),
  ""
)</f>
        <v/>
      </c>
      <c r="H8" s="21" t="str">
        <f>IF(
  Prototype_input!$C$6 = "Federal or Tribal Government",
  IF(
    B8 &lt;&gt; "",
    IFERROR(
      INDEX(
        'Summary - Period of Performance'!$C$2:$AW$5,
        MATCH(Prototype_input!$C$46, 'Summary - Period of Performance'!$B$2:$B$5, 0),
        MATCH(B8, 'Summary - Period of Performance'!$C$1:$AW$1, 0)
      ),
      ""
    ),
    ""
  ),
  ""
)</f>
        <v/>
      </c>
      <c r="I8" s="21" t="str">
        <f>IF(
  Prototype_input!$C$6 = "Federal or Tribal Government",
  IF(
    B8 &lt;&gt; "",
    IFERROR(
      INDEX(
        'Summary - Socioeconomic'!$C$2:$BX$11,
        MATCH(Prototype_input!$C$50, 'Summary - Socioeconomic'!$B$2:$B$11, 0),
        MATCH(B8, 'Summary - Socioeconomic'!$C$1:$BX$1, 0)
      ),
      ""
    ),
    ""
  ),
  ""
)</f>
        <v/>
      </c>
      <c r="J8" s="21" t="str">
        <f>IF(
  Prototype_input!$C$6 = "Federal or Tribal Government",
  IF(
    B8 &lt;&gt; "",
    IFERROR(
      INDEX(
        'Summary - Estimated Dollar Valu'!$C$2:$AW$4,
        MATCH(Prototype_input!$C$54, 'Summary - Estimated Dollar Valu'!$B$2:$B$4, 0),
        MATCH(B8, 'Summary - Estimated Dollar Valu'!$C$1:$AW$1, 0)
      ),
      ""
    ),
    ""
  ),
  ""
)</f>
        <v/>
      </c>
      <c r="K8" s="21" t="str">
        <f>IF(AND(Prototype_input!$C$56&lt;&gt;"",J8&lt;&gt;""),Prototype_input!$C$58,"")</f>
        <v/>
      </c>
      <c r="L8" s="21" t="str">
        <f>IF(AND(Prototype_input!$C$60&lt;&gt;"",J8&lt;&gt;""),Prototype_input!$C$62,"")</f>
        <v/>
      </c>
      <c r="M8" s="21" t="str">
        <f>IF(AND(Prototype_input!$C$64&lt;&gt;"",J8&lt;&gt;""),Prototype_input!$C$66,"")</f>
        <v/>
      </c>
      <c r="N8" s="21" t="str">
        <f>IF(AND(Prototype_input!$C$68&lt;&gt;"",J8&lt;&gt;""),Prototype_input!$C$70,"")</f>
        <v/>
      </c>
      <c r="O8" s="21" t="str">
        <f>IF(N8&lt;&gt;"",_xlfn.XLOOKUP(Prototype_input!$E$25,'ITC Offerings Mapping'!$C$1:$C$1000,'ITC Offerings Mapping'!$B$1:$B$1000),"")</f>
        <v/>
      </c>
      <c r="Q8" s="21" t="str">
        <f t="array" ref="Q8">IF(Prototype_input!$C$6="Federal or Tribal Government",IF(O8&lt;&gt;"", INDEX('Scope Scoring'!$C$2:$BX$50, MATCH(O8, 'Scope Scoring'!$B$2:$B$50, 0), MATCH(B8, 'Scope Scoring'!$C$1:$BX$1, 0)),""),"")</f>
        <v/>
      </c>
      <c r="R8" s="21" t="str">
        <f t="shared" si="13"/>
        <v/>
      </c>
      <c r="S8" s="21" t="str">
        <f t="shared" si="14"/>
        <v/>
      </c>
      <c r="T8" s="21" t="str">
        <f t="shared" si="15"/>
        <v/>
      </c>
      <c r="U8" s="21" t="str">
        <f t="shared" si="16"/>
        <v/>
      </c>
      <c r="W8" s="21" t="str">
        <f t="array" ref="W8">IF(Prototype_input!$C$6="Federal or Tribal Government",IF(O8&lt;&gt;"", INDEX('Summary - Level of Assistance -'!$C$2:$AV$7, MATCH(Prototype_input!$C$34, 'Summary - Level of Assistance -'!$B$2:$B$7, 0), MATCH(B8, 'Summary - Level of Assistance -'!$C$1:$AV$1, 0)),""),"")</f>
        <v/>
      </c>
      <c r="X8" s="21" t="str">
        <f t="shared" si="17"/>
        <v/>
      </c>
      <c r="Y8" s="21" t="str">
        <f t="shared" si="18"/>
        <v/>
      </c>
      <c r="AA8" s="21" t="str">
        <f t="array" ref="AA8">IF(Prototype_input!$C$6="Federal or Tribal Government",IF(O8&lt;&gt;"", INDEX('Summary - Objective - Tradeoff'!$C$2:$AV$4, MATCH(Prototype_input!$C$38, 'Summary - Objective - Tradeoff'!$B$2:$B$4, 0), MATCH(B8, 'Summary - Objective - Tradeoff'!$C$1:$AV$1, 0)),""),"")</f>
        <v/>
      </c>
      <c r="AB8" s="21" t="str">
        <f t="shared" si="19"/>
        <v/>
      </c>
      <c r="AC8" s="21" t="str">
        <f t="shared" si="20"/>
        <v/>
      </c>
      <c r="AE8" s="21" t="str">
        <f t="array" ref="AE8">IF(Prototype_input!$C$6="Federal or Tribal Government",IF(O8&lt;&gt;"", INDEX('Summary- PoP - Tradeoff'!$C$2:$AV$5, MATCH(Prototype_input!$C$46, 'Summary- PoP - Tradeoff'!$B$2:$B$5, 0), MATCH(B8, 'Summary- PoP - Tradeoff'!$C$1:$AV$1, 0)),""),"")</f>
        <v/>
      </c>
      <c r="AF8" s="21" t="str">
        <f t="shared" si="21"/>
        <v/>
      </c>
      <c r="AG8" s="21" t="str">
        <f t="shared" si="22"/>
        <v/>
      </c>
      <c r="AI8" s="21" t="str">
        <f t="array" ref="AI8">IF(Prototype_input!$C$6="Federal or Tribal Government",IF(O8&lt;&gt;"", INDEX('Summary - EDV - Tradeoff'!$C$2:$AV$4, MATCH(Prototype_input!$C$54, 'Summary - EDV - Tradeoff'!$B$2:$B$4, 0), MATCH(B8, 'Summary - EDV - Tradeoff'!$C$1:$AV$1, 0)),""),"")</f>
        <v/>
      </c>
      <c r="AJ8" s="21" t="str">
        <f t="shared" si="23"/>
        <v/>
      </c>
      <c r="AK8" s="21" t="str">
        <f t="shared" si="24"/>
        <v/>
      </c>
      <c r="AL8" s="21" t="str">
        <f t="shared" si="25"/>
        <v/>
      </c>
    </row>
    <row r="9" spans="1:38" ht="15.75" customHeight="1" x14ac:dyDescent="0.2">
      <c r="D9" s="21" t="str">
        <f>IF(
  Prototype_input!$C$6 = "State or Local Government",
  IF(
    C9 &lt;&gt; "",
    IFERROR(
      INDEX(
        'Summary - Acquisition Need'!$C$2:$AD$4,
        MATCH(Prototype_input!$C$30, 'Summary - Acquisition Need'!$B$2:$B$4, 0),
        MATCH(C9, 'Summary - Acquisition Need'!$C$1:$AD$1, 0)
      ),
      ""
    ),
    ""
  ),
  IF(
    Prototype_input!$C$6 = "Federal or Tribal Government",
    IF(
      B9 &lt;&gt; "",
      IFERROR(
        INDEX(
          'Summary - Place of Performance'!$C$2:$AW$14,
          MATCH(Prototype_input!$C$30, 'Summary - Place of Performance'!$B$2:$B$14, 0),
          MATCH(B9, 'Summary - Place of Performance'!$C$1:$AW$1, 0)
        ),
        ""
      ),
      ""
    ),
    ""
  )
)</f>
        <v/>
      </c>
      <c r="E9" s="21" t="str">
        <f>IF(
  Prototype_input!$C$6 = "State or Local Government",
  IF(
    C9 &lt;&gt; "",
    IFERROR(
      INDEX(
        'Summary - Contract Type'!$C$2:$BX$6,
        MATCH(Prototype_input!$C$34, 'Summary - Contract Type'!$B$2:$B$6, 0),
        MATCH(C9, 'Summary - Contract Type'!$C$1:$BX$1, 0)
      ),
      ""
    ),
    ""
  ),
  IF(
    Prototype_input!$C$6 = "Federal or Tribal Government",
    IF(
      B9 &lt;&gt; "",
      IFERROR(
        INDEX(
          'Summary - Level of Assistance'!$C$2:$AW$7,
          MATCH(Prototype_input!$C$34, 'Summary - Level of Assistance'!$B$2:$B$7, 0),
          MATCH(B9, 'Summary - Level of Assistance'!$C$1:$AW$1, 0)
        ),
        ""
      ),
      ""
    ),
    ""
  )
)</f>
        <v/>
      </c>
      <c r="F9" s="21" t="str">
        <f>IF(
  Prototype_input!$C$6 = "State or Local Government",
  IF(
    C9 &lt;&gt; "",
    IFERROR(
      INDEX(
        'Summary - Socioeconomic'!$C$2:$BX$11,
        MATCH(Prototype_input!$C$38, 'Summary - Socioeconomic'!$B$2:$B$11, 0),
        MATCH(C9, 'Summary - Socioeconomic'!$C$1:$BX$1, 0)
      ),
      ""
    ),
    ""
  ),
  IF(
    Prototype_input!$C$6 = "Federal or Tribal Government",
    IF(
      B9 &lt;&gt; "",
      IFERROR(
        INDEX(
          'Summary - Objective'!$C$2:$AX$4,
          MATCH(Prototype_input!$C$38, 'Summary - Objective'!$B$2:$B$4, 0),
          MATCH(B9, 'Summary - Objective'!$C$1:$AX$1, 0)
        ),
        ""
      ),
      ""
    ),
    ""
  )
)</f>
        <v/>
      </c>
      <c r="G9" s="21" t="str">
        <f>IF(
  Prototype_input!$C$6 = "Federal or Tribal Government",
  IF(
    B9 &lt;&gt; "",
    IFERROR(
      INDEX(
        'Summary - Contract Type'!$C$2:$BX$6,
        MATCH(Prototype_input!$C$42, 'Summary - Contract Type'!$B$2:$B$6, 0),
        MATCH(B9, 'Summary - Contract Type'!$C$1:$BX$1, 0)
      ),
      ""
    ),
    ""
  ),
  ""
)</f>
        <v/>
      </c>
      <c r="H9" s="21" t="str">
        <f>IF(
  Prototype_input!$C$6 = "Federal or Tribal Government",
  IF(
    B9 &lt;&gt; "",
    IFERROR(
      INDEX(
        'Summary - Period of Performance'!$C$2:$AW$5,
        MATCH(Prototype_input!$C$46, 'Summary - Period of Performance'!$B$2:$B$5, 0),
        MATCH(B9, 'Summary - Period of Performance'!$C$1:$AW$1, 0)
      ),
      ""
    ),
    ""
  ),
  ""
)</f>
        <v/>
      </c>
      <c r="I9" s="21" t="str">
        <f>IF(
  Prototype_input!$C$6 = "Federal or Tribal Government",
  IF(
    B9 &lt;&gt; "",
    IFERROR(
      INDEX(
        'Summary - Socioeconomic'!$C$2:$BX$11,
        MATCH(Prototype_input!$C$50, 'Summary - Socioeconomic'!$B$2:$B$11, 0),
        MATCH(B9, 'Summary - Socioeconomic'!$C$1:$BX$1, 0)
      ),
      ""
    ),
    ""
  ),
  ""
)</f>
        <v/>
      </c>
      <c r="J9" s="21" t="str">
        <f>IF(
  Prototype_input!$C$6 = "Federal or Tribal Government",
  IF(
    B9 &lt;&gt; "",
    IFERROR(
      INDEX(
        'Summary - Estimated Dollar Valu'!$C$2:$AW$4,
        MATCH(Prototype_input!$C$54, 'Summary - Estimated Dollar Valu'!$B$2:$B$4, 0),
        MATCH(B9, 'Summary - Estimated Dollar Valu'!$C$1:$AW$1, 0)
      ),
      ""
    ),
    ""
  ),
  ""
)</f>
        <v/>
      </c>
      <c r="K9" s="21" t="str">
        <f>IF(AND(Prototype_input!$C$56&lt;&gt;"",J9&lt;&gt;""),Prototype_input!$C$58,"")</f>
        <v/>
      </c>
      <c r="L9" s="21" t="str">
        <f>IF(AND(Prototype_input!$C$60&lt;&gt;"",J9&lt;&gt;""),Prototype_input!$C$62,"")</f>
        <v/>
      </c>
      <c r="M9" s="21" t="str">
        <f>IF(AND(Prototype_input!$C$64&lt;&gt;"",J9&lt;&gt;""),Prototype_input!$C$66,"")</f>
        <v/>
      </c>
      <c r="N9" s="21" t="str">
        <f>IF(AND(Prototype_input!$C$68&lt;&gt;"",J9&lt;&gt;""),Prototype_input!$C$70,"")</f>
        <v/>
      </c>
      <c r="O9" s="21" t="str">
        <f>IF(N9&lt;&gt;"",_xlfn.XLOOKUP(Prototype_input!$E$25,'ITC Offerings Mapping'!$C$1:$C$1000,'ITC Offerings Mapping'!$B$1:$B$1000),"")</f>
        <v/>
      </c>
      <c r="Q9" s="21" t="str">
        <f t="array" ref="Q9">IF(Prototype_input!$C$6="Federal or Tribal Government",IF(O9&lt;&gt;"", INDEX('Scope Scoring'!$C$2:$BX$50, MATCH(O9, 'Scope Scoring'!$B$2:$B$50, 0), MATCH(B9, 'Scope Scoring'!$C$1:$BX$1, 0)),""),"")</f>
        <v/>
      </c>
      <c r="R9" s="21" t="str">
        <f t="shared" si="13"/>
        <v/>
      </c>
      <c r="S9" s="21" t="str">
        <f t="shared" si="14"/>
        <v/>
      </c>
      <c r="T9" s="21" t="str">
        <f t="shared" si="15"/>
        <v/>
      </c>
      <c r="U9" s="21" t="str">
        <f t="shared" si="16"/>
        <v/>
      </c>
      <c r="W9" s="21" t="str">
        <f t="array" ref="W9">IF(Prototype_input!$C$6="Federal or Tribal Government",IF(O9&lt;&gt;"", INDEX('Summary - Level of Assistance -'!$C$2:$AV$7, MATCH(Prototype_input!$C$34, 'Summary - Level of Assistance -'!$B$2:$B$7, 0), MATCH(B9, 'Summary - Level of Assistance -'!$C$1:$AV$1, 0)),""),"")</f>
        <v/>
      </c>
      <c r="X9" s="21" t="str">
        <f t="shared" si="17"/>
        <v/>
      </c>
      <c r="Y9" s="21" t="str">
        <f t="shared" si="18"/>
        <v/>
      </c>
      <c r="AA9" s="21" t="str">
        <f t="array" ref="AA9">IF(Prototype_input!$C$6="Federal or Tribal Government",IF(O9&lt;&gt;"", INDEX('Summary - Objective - Tradeoff'!$C$2:$AV$4, MATCH(Prototype_input!$C$38, 'Summary - Objective - Tradeoff'!$B$2:$B$4, 0), MATCH(B9, 'Summary - Objective - Tradeoff'!$C$1:$AV$1, 0)),""),"")</f>
        <v/>
      </c>
      <c r="AB9" s="21" t="str">
        <f t="shared" si="19"/>
        <v/>
      </c>
      <c r="AC9" s="21" t="str">
        <f t="shared" si="20"/>
        <v/>
      </c>
      <c r="AE9" s="21" t="str">
        <f t="array" ref="AE9">IF(Prototype_input!$C$6="Federal or Tribal Government",IF(O9&lt;&gt;"", INDEX('Summary- PoP - Tradeoff'!$C$2:$AV$5, MATCH(Prototype_input!$C$46, 'Summary- PoP - Tradeoff'!$B$2:$B$5, 0), MATCH(B9, 'Summary- PoP - Tradeoff'!$C$1:$AV$1, 0)),""),"")</f>
        <v/>
      </c>
      <c r="AF9" s="21" t="str">
        <f t="shared" si="21"/>
        <v/>
      </c>
      <c r="AG9" s="21" t="str">
        <f t="shared" si="22"/>
        <v/>
      </c>
      <c r="AI9" s="21" t="str">
        <f t="array" ref="AI9">IF(Prototype_input!$C$6="Federal or Tribal Government",IF(O9&lt;&gt;"", INDEX('Summary - EDV - Tradeoff'!$C$2:$AV$4, MATCH(Prototype_input!$C$54, 'Summary - EDV - Tradeoff'!$B$2:$B$4, 0), MATCH(B9, 'Summary - EDV - Tradeoff'!$C$1:$AV$1, 0)),""),"")</f>
        <v/>
      </c>
      <c r="AJ9" s="21" t="str">
        <f t="shared" si="23"/>
        <v/>
      </c>
      <c r="AK9" s="21" t="str">
        <f t="shared" si="24"/>
        <v/>
      </c>
      <c r="AL9" s="21" t="str">
        <f t="shared" si="25"/>
        <v/>
      </c>
    </row>
    <row r="10" spans="1:38" ht="15.75" customHeight="1" x14ac:dyDescent="0.2">
      <c r="D10" s="21" t="str">
        <f>IF(
  Prototype_input!$C$6 = "State or Local Government",
  IF(
    C10 &lt;&gt; "",
    IFERROR(
      INDEX(
        'Summary - Acquisition Need'!$C$2:$AD$4,
        MATCH(Prototype_input!$C$30, 'Summary - Acquisition Need'!$B$2:$B$4, 0),
        MATCH(C10, 'Summary - Acquisition Need'!$C$1:$AD$1, 0)
      ),
      ""
    ),
    ""
  ),
  IF(
    Prototype_input!$C$6 = "Federal or Tribal Government",
    IF(
      B10 &lt;&gt; "",
      IFERROR(
        INDEX(
          'Summary - Place of Performance'!$C$2:$AW$14,
          MATCH(Prototype_input!$C$30, 'Summary - Place of Performance'!$B$2:$B$14, 0),
          MATCH(B10, 'Summary - Place of Performance'!$C$1:$AW$1, 0)
        ),
        ""
      ),
      ""
    ),
    ""
  )
)</f>
        <v/>
      </c>
      <c r="E10" s="21" t="str">
        <f>IF(
  Prototype_input!$C$6 = "State or Local Government",
  IF(
    C10 &lt;&gt; "",
    IFERROR(
      INDEX(
        'Summary - Contract Type'!$C$2:$BX$6,
        MATCH(Prototype_input!$C$34, 'Summary - Contract Type'!$B$2:$B$6, 0),
        MATCH(C10, 'Summary - Contract Type'!$C$1:$BX$1, 0)
      ),
      ""
    ),
    ""
  ),
  IF(
    Prototype_input!$C$6 = "Federal or Tribal Government",
    IF(
      B10 &lt;&gt; "",
      IFERROR(
        INDEX(
          'Summary - Level of Assistance'!$C$2:$AW$7,
          MATCH(Prototype_input!$C$34, 'Summary - Level of Assistance'!$B$2:$B$7, 0),
          MATCH(B10, 'Summary - Level of Assistance'!$C$1:$AW$1, 0)
        ),
        ""
      ),
      ""
    ),
    ""
  )
)</f>
        <v/>
      </c>
      <c r="F10" s="21" t="str">
        <f>IF(
  Prototype_input!$C$6 = "State or Local Government",
  IF(
    C10 &lt;&gt; "",
    IFERROR(
      INDEX(
        'Summary - Socioeconomic'!$C$2:$BX$11,
        MATCH(Prototype_input!$C$38, 'Summary - Socioeconomic'!$B$2:$B$11, 0),
        MATCH(C10, 'Summary - Socioeconomic'!$C$1:$BX$1, 0)
      ),
      ""
    ),
    ""
  ),
  IF(
    Prototype_input!$C$6 = "Federal or Tribal Government",
    IF(
      B10 &lt;&gt; "",
      IFERROR(
        INDEX(
          'Summary - Objective'!$C$2:$AX$4,
          MATCH(Prototype_input!$C$38, 'Summary - Objective'!$B$2:$B$4, 0),
          MATCH(B10, 'Summary - Objective'!$C$1:$AX$1, 0)
        ),
        ""
      ),
      ""
    ),
    ""
  )
)</f>
        <v/>
      </c>
      <c r="G10" s="21" t="str">
        <f>IF(
  Prototype_input!$C$6 = "Federal or Tribal Government",
  IF(
    B10 &lt;&gt; "",
    IFERROR(
      INDEX(
        'Summary - Contract Type'!$C$2:$BX$6,
        MATCH(Prototype_input!$C$42, 'Summary - Contract Type'!$B$2:$B$6, 0),
        MATCH(B10, 'Summary - Contract Type'!$C$1:$BX$1, 0)
      ),
      ""
    ),
    ""
  ),
  ""
)</f>
        <v/>
      </c>
      <c r="H10" s="21" t="str">
        <f>IF(
  Prototype_input!$C$6 = "Federal or Tribal Government",
  IF(
    B10 &lt;&gt; "",
    IFERROR(
      INDEX(
        'Summary - Period of Performance'!$C$2:$AW$5,
        MATCH(Prototype_input!$C$46, 'Summary - Period of Performance'!$B$2:$B$5, 0),
        MATCH(B10, 'Summary - Period of Performance'!$C$1:$AW$1, 0)
      ),
      ""
    ),
    ""
  ),
  ""
)</f>
        <v/>
      </c>
      <c r="I10" s="21" t="str">
        <f>IF(
  Prototype_input!$C$6 = "Federal or Tribal Government",
  IF(
    B10 &lt;&gt; "",
    IFERROR(
      INDEX(
        'Summary - Socioeconomic'!$C$2:$BX$11,
        MATCH(Prototype_input!$C$50, 'Summary - Socioeconomic'!$B$2:$B$11, 0),
        MATCH(B10, 'Summary - Socioeconomic'!$C$1:$BX$1, 0)
      ),
      ""
    ),
    ""
  ),
  ""
)</f>
        <v/>
      </c>
      <c r="J10" s="21" t="str">
        <f>IF(
  Prototype_input!$C$6 = "Federal or Tribal Government",
  IF(
    B10 &lt;&gt; "",
    IFERROR(
      INDEX(
        'Summary - Estimated Dollar Valu'!$C$2:$AW$4,
        MATCH(Prototype_input!$C$54, 'Summary - Estimated Dollar Valu'!$B$2:$B$4, 0),
        MATCH(B10, 'Summary - Estimated Dollar Valu'!$C$1:$AW$1, 0)
      ),
      ""
    ),
    ""
  ),
  ""
)</f>
        <v/>
      </c>
      <c r="K10" s="21" t="str">
        <f>IF(AND(Prototype_input!$C$56&lt;&gt;"",J10&lt;&gt;""),Prototype_input!$C$58,"")</f>
        <v/>
      </c>
      <c r="L10" s="21" t="str">
        <f>IF(AND(Prototype_input!$C$60&lt;&gt;"",J10&lt;&gt;""),Prototype_input!$C$62,"")</f>
        <v/>
      </c>
      <c r="M10" s="21" t="str">
        <f>IF(AND(Prototype_input!$C$64&lt;&gt;"",J10&lt;&gt;""),Prototype_input!$C$66,"")</f>
        <v/>
      </c>
      <c r="N10" s="21" t="str">
        <f>IF(AND(Prototype_input!$C$68&lt;&gt;"",J10&lt;&gt;""),Prototype_input!$C$70,"")</f>
        <v/>
      </c>
      <c r="O10" s="21" t="str">
        <f>IF(N10&lt;&gt;"",_xlfn.XLOOKUP(Prototype_input!$E$25,'ITC Offerings Mapping'!$C$1:$C$1000,'ITC Offerings Mapping'!$B$1:$B$1000),"")</f>
        <v/>
      </c>
      <c r="Q10" s="21" t="str">
        <f t="array" ref="Q10">IF(Prototype_input!$C$6="Federal or Tribal Government",IF(O10&lt;&gt;"", INDEX('Scope Scoring'!$C$2:$BX$50, MATCH(O10, 'Scope Scoring'!$B$2:$B$50, 0), MATCH(B10, 'Scope Scoring'!$C$1:$BX$1, 0)),""),"")</f>
        <v/>
      </c>
      <c r="R10" s="21" t="str">
        <f t="shared" si="13"/>
        <v/>
      </c>
      <c r="S10" s="21" t="str">
        <f t="shared" si="14"/>
        <v/>
      </c>
      <c r="T10" s="21" t="str">
        <f t="shared" si="15"/>
        <v/>
      </c>
      <c r="U10" s="21" t="str">
        <f t="shared" si="16"/>
        <v/>
      </c>
      <c r="W10" s="21" t="str">
        <f t="array" ref="W10">IF(Prototype_input!$C$6="Federal or Tribal Government",IF(O10&lt;&gt;"", INDEX('Summary - Level of Assistance -'!$C$2:$AV$7, MATCH(Prototype_input!$C$34, 'Summary - Level of Assistance -'!$B$2:$B$7, 0), MATCH(B10, 'Summary - Level of Assistance -'!$C$1:$AV$1, 0)),""),"")</f>
        <v/>
      </c>
      <c r="X10" s="21" t="str">
        <f t="shared" si="17"/>
        <v/>
      </c>
      <c r="Y10" s="21" t="str">
        <f t="shared" si="18"/>
        <v/>
      </c>
      <c r="AA10" s="21" t="str">
        <f t="array" ref="AA10">IF(Prototype_input!$C$6="Federal or Tribal Government",IF(O10&lt;&gt;"", INDEX('Summary - Objective - Tradeoff'!$C$2:$AV$4, MATCH(Prototype_input!$C$38, 'Summary - Objective - Tradeoff'!$B$2:$B$4, 0), MATCH(B10, 'Summary - Objective - Tradeoff'!$C$1:$AV$1, 0)),""),"")</f>
        <v/>
      </c>
      <c r="AB10" s="21" t="str">
        <f t="shared" si="19"/>
        <v/>
      </c>
      <c r="AC10" s="21" t="str">
        <f t="shared" si="20"/>
        <v/>
      </c>
      <c r="AE10" s="21" t="str">
        <f t="array" ref="AE10">IF(Prototype_input!$C$6="Federal or Tribal Government",IF(O10&lt;&gt;"", INDEX('Summary- PoP - Tradeoff'!$C$2:$AV$5, MATCH(Prototype_input!$C$46, 'Summary- PoP - Tradeoff'!$B$2:$B$5, 0), MATCH(B10, 'Summary- PoP - Tradeoff'!$C$1:$AV$1, 0)),""),"")</f>
        <v/>
      </c>
      <c r="AF10" s="21" t="str">
        <f t="shared" si="21"/>
        <v/>
      </c>
      <c r="AG10" s="21" t="str">
        <f t="shared" si="22"/>
        <v/>
      </c>
      <c r="AI10" s="21" t="str">
        <f t="array" ref="AI10">IF(Prototype_input!$C$6="Federal or Tribal Government",IF(O10&lt;&gt;"", INDEX('Summary - EDV - Tradeoff'!$C$2:$AV$4, MATCH(Prototype_input!$C$54, 'Summary - EDV - Tradeoff'!$B$2:$B$4, 0), MATCH(B10, 'Summary - EDV - Tradeoff'!$C$1:$AV$1, 0)),""),"")</f>
        <v/>
      </c>
      <c r="AJ10" s="21" t="str">
        <f t="shared" si="23"/>
        <v/>
      </c>
      <c r="AK10" s="21" t="str">
        <f t="shared" si="24"/>
        <v/>
      </c>
      <c r="AL10" s="21" t="str">
        <f t="shared" si="25"/>
        <v/>
      </c>
    </row>
    <row r="11" spans="1:38" ht="15.75" customHeight="1" x14ac:dyDescent="0.2">
      <c r="D11" s="21" t="str">
        <f>IF(
  Prototype_input!$C$6 = "State or Local Government",
  IF(
    C11 &lt;&gt; "",
    IFERROR(
      INDEX(
        'Summary - Acquisition Need'!$C$2:$AD$4,
        MATCH(Prototype_input!$C$30, 'Summary - Acquisition Need'!$B$2:$B$4, 0),
        MATCH(C11, 'Summary - Acquisition Need'!$C$1:$AD$1, 0)
      ),
      ""
    ),
    ""
  ),
  IF(
    Prototype_input!$C$6 = "Federal or Tribal Government",
    IF(
      B11 &lt;&gt; "",
      IFERROR(
        INDEX(
          'Summary - Place of Performance'!$C$2:$AW$14,
          MATCH(Prototype_input!$C$30, 'Summary - Place of Performance'!$B$2:$B$14, 0),
          MATCH(B11, 'Summary - Place of Performance'!$C$1:$AW$1, 0)
        ),
        ""
      ),
      ""
    ),
    ""
  )
)</f>
        <v/>
      </c>
      <c r="E11" s="21" t="str">
        <f>IF(
  Prototype_input!$C$6 = "State or Local Government",
  IF(
    C11 &lt;&gt; "",
    IFERROR(
      INDEX(
        'Summary - Contract Type'!$C$2:$BX$6,
        MATCH(Prototype_input!$C$34, 'Summary - Contract Type'!$B$2:$B$6, 0),
        MATCH(C11, 'Summary - Contract Type'!$C$1:$BX$1, 0)
      ),
      ""
    ),
    ""
  ),
  IF(
    Prototype_input!$C$6 = "Federal or Tribal Government",
    IF(
      B11 &lt;&gt; "",
      IFERROR(
        INDEX(
          'Summary - Level of Assistance'!$C$2:$AW$7,
          MATCH(Prototype_input!$C$34, 'Summary - Level of Assistance'!$B$2:$B$7, 0),
          MATCH(B11, 'Summary - Level of Assistance'!$C$1:$AW$1, 0)
        ),
        ""
      ),
      ""
    ),
    ""
  )
)</f>
        <v/>
      </c>
      <c r="F11" s="21" t="str">
        <f>IF(
  Prototype_input!$C$6 = "State or Local Government",
  IF(
    C11 &lt;&gt; "",
    IFERROR(
      INDEX(
        'Summary - Socioeconomic'!$C$2:$BX$11,
        MATCH(Prototype_input!$C$38, 'Summary - Socioeconomic'!$B$2:$B$11, 0),
        MATCH(C11, 'Summary - Socioeconomic'!$C$1:$BX$1, 0)
      ),
      ""
    ),
    ""
  ),
  IF(
    Prototype_input!$C$6 = "Federal or Tribal Government",
    IF(
      B11 &lt;&gt; "",
      IFERROR(
        INDEX(
          'Summary - Objective'!$C$2:$AX$4,
          MATCH(Prototype_input!$C$38, 'Summary - Objective'!$B$2:$B$4, 0),
          MATCH(B11, 'Summary - Objective'!$C$1:$AX$1, 0)
        ),
        ""
      ),
      ""
    ),
    ""
  )
)</f>
        <v/>
      </c>
      <c r="G11" s="21" t="str">
        <f>IF(
  Prototype_input!$C$6 = "Federal or Tribal Government",
  IF(
    B11 &lt;&gt; "",
    IFERROR(
      INDEX(
        'Summary - Contract Type'!$C$2:$BX$6,
        MATCH(Prototype_input!$C$42, 'Summary - Contract Type'!$B$2:$B$6, 0),
        MATCH(B11, 'Summary - Contract Type'!$C$1:$BX$1, 0)
      ),
      ""
    ),
    ""
  ),
  ""
)</f>
        <v/>
      </c>
      <c r="H11" s="21" t="str">
        <f>IF(
  Prototype_input!$C$6 = "Federal or Tribal Government",
  IF(
    B11 &lt;&gt; "",
    IFERROR(
      INDEX(
        'Summary - Period of Performance'!$C$2:$AW$5,
        MATCH(Prototype_input!$C$46, 'Summary - Period of Performance'!$B$2:$B$5, 0),
        MATCH(B11, 'Summary - Period of Performance'!$C$1:$AW$1, 0)
      ),
      ""
    ),
    ""
  ),
  ""
)</f>
        <v/>
      </c>
      <c r="I11" s="21" t="str">
        <f>IF(
  Prototype_input!$C$6 = "Federal or Tribal Government",
  IF(
    B11 &lt;&gt; "",
    IFERROR(
      INDEX(
        'Summary - Socioeconomic'!$C$2:$BX$11,
        MATCH(Prototype_input!$C$50, 'Summary - Socioeconomic'!$B$2:$B$11, 0),
        MATCH(B11, 'Summary - Socioeconomic'!$C$1:$BX$1, 0)
      ),
      ""
    ),
    ""
  ),
  ""
)</f>
        <v/>
      </c>
      <c r="J11" s="21" t="str">
        <f>IF(
  Prototype_input!$C$6 = "Federal or Tribal Government",
  IF(
    B11 &lt;&gt; "",
    IFERROR(
      INDEX(
        'Summary - Estimated Dollar Valu'!$C$2:$AW$4,
        MATCH(Prototype_input!$C$54, 'Summary - Estimated Dollar Valu'!$B$2:$B$4, 0),
        MATCH(B11, 'Summary - Estimated Dollar Valu'!$C$1:$AW$1, 0)
      ),
      ""
    ),
    ""
  ),
  ""
)</f>
        <v/>
      </c>
      <c r="K11" s="21" t="str">
        <f>IF(AND(Prototype_input!$C$56&lt;&gt;"",J11&lt;&gt;""),Prototype_input!$C$58,"")</f>
        <v/>
      </c>
      <c r="L11" s="21" t="str">
        <f>IF(AND(Prototype_input!$C$60&lt;&gt;"",J11&lt;&gt;""),Prototype_input!$C$62,"")</f>
        <v/>
      </c>
      <c r="M11" s="21" t="str">
        <f>IF(AND(Prototype_input!$C$64&lt;&gt;"",J11&lt;&gt;""),Prototype_input!$C$66,"")</f>
        <v/>
      </c>
      <c r="N11" s="21" t="str">
        <f>IF(AND(Prototype_input!$C$68&lt;&gt;"",J11&lt;&gt;""),Prototype_input!$C$70,"")</f>
        <v/>
      </c>
      <c r="O11" s="21" t="str">
        <f>IF(N11&lt;&gt;"",_xlfn.XLOOKUP(Prototype_input!$E$25,'ITC Offerings Mapping'!$C$1:$C$1000,'ITC Offerings Mapping'!$B$1:$B$1000),"")</f>
        <v/>
      </c>
      <c r="Q11" s="21" t="str">
        <f t="array" ref="Q11">IF(Prototype_input!$C$6="Federal or Tribal Government",IF(O11&lt;&gt;"", INDEX('Scope Scoring'!$C$2:$BX$50, MATCH(O11, 'Scope Scoring'!$B$2:$B$50, 0), MATCH(B11, 'Scope Scoring'!$C$1:$BX$1, 0)),""),"")</f>
        <v/>
      </c>
      <c r="R11" s="21" t="str">
        <f t="shared" si="13"/>
        <v/>
      </c>
      <c r="S11" s="21" t="str">
        <f t="shared" si="14"/>
        <v/>
      </c>
      <c r="T11" s="21" t="str">
        <f t="shared" si="15"/>
        <v/>
      </c>
      <c r="U11" s="21" t="str">
        <f t="shared" si="16"/>
        <v/>
      </c>
      <c r="W11" s="21" t="str">
        <f t="array" ref="W11">IF(Prototype_input!$C$6="Federal or Tribal Government",IF(O11&lt;&gt;"", INDEX('Summary - Level of Assistance -'!$C$2:$AV$7, MATCH(Prototype_input!$C$34, 'Summary - Level of Assistance -'!$B$2:$B$7, 0), MATCH(B11, 'Summary - Level of Assistance -'!$C$1:$AV$1, 0)),""),"")</f>
        <v/>
      </c>
      <c r="X11" s="21" t="str">
        <f t="shared" si="17"/>
        <v/>
      </c>
      <c r="Y11" s="21" t="str">
        <f t="shared" si="18"/>
        <v/>
      </c>
      <c r="AA11" s="21" t="str">
        <f t="array" ref="AA11">IF(Prototype_input!$C$6="Federal or Tribal Government",IF(O11&lt;&gt;"", INDEX('Summary - Objective - Tradeoff'!$C$2:$AV$4, MATCH(Prototype_input!$C$38, 'Summary - Objective - Tradeoff'!$B$2:$B$4, 0), MATCH(B11, 'Summary - Objective - Tradeoff'!$C$1:$AV$1, 0)),""),"")</f>
        <v/>
      </c>
      <c r="AB11" s="21" t="str">
        <f t="shared" si="19"/>
        <v/>
      </c>
      <c r="AC11" s="21" t="str">
        <f t="shared" si="20"/>
        <v/>
      </c>
      <c r="AE11" s="21" t="str">
        <f t="array" ref="AE11">IF(Prototype_input!$C$6="Federal or Tribal Government",IF(O11&lt;&gt;"", INDEX('Summary- PoP - Tradeoff'!$C$2:$AV$5, MATCH(Prototype_input!$C$46, 'Summary- PoP - Tradeoff'!$B$2:$B$5, 0), MATCH(B11, 'Summary- PoP - Tradeoff'!$C$1:$AV$1, 0)),""),"")</f>
        <v/>
      </c>
      <c r="AF11" s="21" t="str">
        <f t="shared" si="21"/>
        <v/>
      </c>
      <c r="AG11" s="21" t="str">
        <f t="shared" si="22"/>
        <v/>
      </c>
      <c r="AI11" s="21" t="str">
        <f t="array" ref="AI11">IF(Prototype_input!$C$6="Federal or Tribal Government",IF(O11&lt;&gt;"", INDEX('Summary - EDV - Tradeoff'!$C$2:$AV$4, MATCH(Prototype_input!$C$54, 'Summary - EDV - Tradeoff'!$B$2:$B$4, 0), MATCH(B11, 'Summary - EDV - Tradeoff'!$C$1:$AV$1, 0)),""),"")</f>
        <v/>
      </c>
      <c r="AJ11" s="21" t="str">
        <f t="shared" si="23"/>
        <v/>
      </c>
      <c r="AK11" s="21" t="str">
        <f t="shared" si="24"/>
        <v/>
      </c>
      <c r="AL11" s="21" t="str">
        <f t="shared" si="25"/>
        <v/>
      </c>
    </row>
    <row r="12" spans="1:38" ht="15.75" customHeight="1" x14ac:dyDescent="0.2">
      <c r="D12" s="21" t="str">
        <f>IF(
  Prototype_input!$C$6 = "State or Local Government",
  IF(
    C12 &lt;&gt; "",
    IFERROR(
      INDEX(
        'Summary - Acquisition Need'!$C$2:$AD$4,
        MATCH(Prototype_input!$C$30, 'Summary - Acquisition Need'!$B$2:$B$4, 0),
        MATCH(C12, 'Summary - Acquisition Need'!$C$1:$AD$1, 0)
      ),
      ""
    ),
    ""
  ),
  IF(
    Prototype_input!$C$6 = "Federal or Tribal Government",
    IF(
      B12 &lt;&gt; "",
      IFERROR(
        INDEX(
          'Summary - Place of Performance'!$C$2:$AW$14,
          MATCH(Prototype_input!$C$30, 'Summary - Place of Performance'!$B$2:$B$14, 0),
          MATCH(B12, 'Summary - Place of Performance'!$C$1:$AW$1, 0)
        ),
        ""
      ),
      ""
    ),
    ""
  )
)</f>
        <v/>
      </c>
      <c r="E12" s="21" t="str">
        <f>IF(
  Prototype_input!$C$6 = "State or Local Government",
  IF(
    C12 &lt;&gt; "",
    IFERROR(
      INDEX(
        'Summary - Contract Type'!$C$2:$BX$6,
        MATCH(Prototype_input!$C$34, 'Summary - Contract Type'!$B$2:$B$6, 0),
        MATCH(C12, 'Summary - Contract Type'!$C$1:$BX$1, 0)
      ),
      ""
    ),
    ""
  ),
  IF(
    Prototype_input!$C$6 = "Federal or Tribal Government",
    IF(
      B12 &lt;&gt; "",
      IFERROR(
        INDEX(
          'Summary - Level of Assistance'!$C$2:$AW$7,
          MATCH(Prototype_input!$C$34, 'Summary - Level of Assistance'!$B$2:$B$7, 0),
          MATCH(B12, 'Summary - Level of Assistance'!$C$1:$AW$1, 0)
        ),
        ""
      ),
      ""
    ),
    ""
  )
)</f>
        <v/>
      </c>
      <c r="F12" s="21" t="str">
        <f>IF(
  Prototype_input!$C$6 = "State or Local Government",
  IF(
    C12 &lt;&gt; "",
    IFERROR(
      INDEX(
        'Summary - Socioeconomic'!$C$2:$BX$11,
        MATCH(Prototype_input!$C$38, 'Summary - Socioeconomic'!$B$2:$B$11, 0),
        MATCH(C12, 'Summary - Socioeconomic'!$C$1:$BX$1, 0)
      ),
      ""
    ),
    ""
  ),
  IF(
    Prototype_input!$C$6 = "Federal or Tribal Government",
    IF(
      B12 &lt;&gt; "",
      IFERROR(
        INDEX(
          'Summary - Objective'!$C$2:$AX$4,
          MATCH(Prototype_input!$C$38, 'Summary - Objective'!$B$2:$B$4, 0),
          MATCH(B12, 'Summary - Objective'!$C$1:$AX$1, 0)
        ),
        ""
      ),
      ""
    ),
    ""
  )
)</f>
        <v/>
      </c>
      <c r="G12" s="21" t="str">
        <f>IF(
  Prototype_input!$C$6 = "Federal or Tribal Government",
  IF(
    B12 &lt;&gt; "",
    IFERROR(
      INDEX(
        'Summary - Contract Type'!$C$2:$BX$6,
        MATCH(Prototype_input!$C$42, 'Summary - Contract Type'!$B$2:$B$6, 0),
        MATCH(B12, 'Summary - Contract Type'!$C$1:$BX$1, 0)
      ),
      ""
    ),
    ""
  ),
  ""
)</f>
        <v/>
      </c>
      <c r="H12" s="21" t="str">
        <f>IF(
  Prototype_input!$C$6 = "Federal or Tribal Government",
  IF(
    B12 &lt;&gt; "",
    IFERROR(
      INDEX(
        'Summary - Period of Performance'!$C$2:$AW$5,
        MATCH(Prototype_input!$C$46, 'Summary - Period of Performance'!$B$2:$B$5, 0),
        MATCH(B12, 'Summary - Period of Performance'!$C$1:$AW$1, 0)
      ),
      ""
    ),
    ""
  ),
  ""
)</f>
        <v/>
      </c>
      <c r="I12" s="21" t="str">
        <f>IF(
  Prototype_input!$C$6 = "Federal or Tribal Government",
  IF(
    B12 &lt;&gt; "",
    IFERROR(
      INDEX(
        'Summary - Socioeconomic'!$C$2:$BX$11,
        MATCH(Prototype_input!$C$50, 'Summary - Socioeconomic'!$B$2:$B$11, 0),
        MATCH(B12, 'Summary - Socioeconomic'!$C$1:$BX$1, 0)
      ),
      ""
    ),
    ""
  ),
  ""
)</f>
        <v/>
      </c>
      <c r="J12" s="21" t="str">
        <f>IF(
  Prototype_input!$C$6 = "Federal or Tribal Government",
  IF(
    B12 &lt;&gt; "",
    IFERROR(
      INDEX(
        'Summary - Estimated Dollar Valu'!$C$2:$AW$4,
        MATCH(Prototype_input!$C$54, 'Summary - Estimated Dollar Valu'!$B$2:$B$4, 0),
        MATCH(B12, 'Summary - Estimated Dollar Valu'!$C$1:$AW$1, 0)
      ),
      ""
    ),
    ""
  ),
  ""
)</f>
        <v/>
      </c>
      <c r="K12" s="21" t="str">
        <f>IF(AND(Prototype_input!$C$56&lt;&gt;"",J12&lt;&gt;""),Prototype_input!$C$58,"")</f>
        <v/>
      </c>
      <c r="L12" s="21" t="str">
        <f>IF(AND(Prototype_input!$C$60&lt;&gt;"",J12&lt;&gt;""),Prototype_input!$C$62,"")</f>
        <v/>
      </c>
      <c r="M12" s="21" t="str">
        <f>IF(AND(Prototype_input!$C$64&lt;&gt;"",J12&lt;&gt;""),Prototype_input!$C$66,"")</f>
        <v/>
      </c>
      <c r="N12" s="21" t="str">
        <f>IF(AND(Prototype_input!$C$68&lt;&gt;"",J12&lt;&gt;""),Prototype_input!$C$70,"")</f>
        <v/>
      </c>
      <c r="O12" s="21" t="str">
        <f>IF(N12&lt;&gt;"",_xlfn.XLOOKUP(Prototype_input!$E$25,'ITC Offerings Mapping'!$C$1:$C$1000,'ITC Offerings Mapping'!$B$1:$B$1000),"")</f>
        <v/>
      </c>
      <c r="Q12" s="21" t="str">
        <f t="array" ref="Q12">IF(Prototype_input!$C$6="Federal or Tribal Government",IF(O12&lt;&gt;"", INDEX('Scope Scoring'!$C$2:$BX$50, MATCH(O12, 'Scope Scoring'!$B$2:$B$50, 0), MATCH(B12, 'Scope Scoring'!$C$1:$BX$1, 0)),""),"")</f>
        <v/>
      </c>
      <c r="R12" s="21" t="str">
        <f t="shared" si="13"/>
        <v/>
      </c>
      <c r="S12" s="21" t="str">
        <f t="shared" si="14"/>
        <v/>
      </c>
      <c r="T12" s="21" t="str">
        <f t="shared" si="15"/>
        <v/>
      </c>
      <c r="U12" s="21" t="str">
        <f t="shared" si="16"/>
        <v/>
      </c>
      <c r="W12" s="21" t="str">
        <f t="array" ref="W12">IF(Prototype_input!$C$6="Federal or Tribal Government",IF(O12&lt;&gt;"", INDEX('Summary - Level of Assistance -'!$C$2:$AV$7, MATCH(Prototype_input!$C$34, 'Summary - Level of Assistance -'!$B$2:$B$7, 0), MATCH(B12, 'Summary - Level of Assistance -'!$C$1:$AV$1, 0)),""),"")</f>
        <v/>
      </c>
      <c r="X12" s="21" t="str">
        <f t="shared" si="17"/>
        <v/>
      </c>
      <c r="Y12" s="21" t="str">
        <f t="shared" si="18"/>
        <v/>
      </c>
      <c r="AA12" s="21" t="str">
        <f t="array" ref="AA12">IF(Prototype_input!$C$6="Federal or Tribal Government",IF(O12&lt;&gt;"", INDEX('Summary - Objective - Tradeoff'!$C$2:$AV$4, MATCH(Prototype_input!$C$38, 'Summary - Objective - Tradeoff'!$B$2:$B$4, 0), MATCH(B12, 'Summary - Objective - Tradeoff'!$C$1:$AV$1, 0)),""),"")</f>
        <v/>
      </c>
      <c r="AB12" s="21" t="str">
        <f t="shared" si="19"/>
        <v/>
      </c>
      <c r="AC12" s="21" t="str">
        <f t="shared" si="20"/>
        <v/>
      </c>
      <c r="AE12" s="21" t="str">
        <f t="array" ref="AE12">IF(Prototype_input!$C$6="Federal or Tribal Government",IF(O12&lt;&gt;"", INDEX('Summary- PoP - Tradeoff'!$C$2:$AV$5, MATCH(Prototype_input!$C$46, 'Summary- PoP - Tradeoff'!$B$2:$B$5, 0), MATCH(B12, 'Summary- PoP - Tradeoff'!$C$1:$AV$1, 0)),""),"")</f>
        <v/>
      </c>
      <c r="AF12" s="21" t="str">
        <f t="shared" si="21"/>
        <v/>
      </c>
      <c r="AG12" s="21" t="str">
        <f t="shared" si="22"/>
        <v/>
      </c>
      <c r="AI12" s="21" t="str">
        <f t="array" ref="AI12">IF(Prototype_input!$C$6="Federal or Tribal Government",IF(O12&lt;&gt;"", INDEX('Summary - EDV - Tradeoff'!$C$2:$AV$4, MATCH(Prototype_input!$C$54, 'Summary - EDV - Tradeoff'!$B$2:$B$4, 0), MATCH(B12, 'Summary - EDV - Tradeoff'!$C$1:$AV$1, 0)),""),"")</f>
        <v/>
      </c>
      <c r="AJ12" s="21" t="str">
        <f t="shared" si="23"/>
        <v/>
      </c>
      <c r="AK12" s="21" t="str">
        <f t="shared" si="24"/>
        <v/>
      </c>
      <c r="AL12" s="21" t="str">
        <f t="shared" si="25"/>
        <v/>
      </c>
    </row>
    <row r="13" spans="1:38" ht="15.75" customHeight="1" x14ac:dyDescent="0.2">
      <c r="D13" s="21" t="str">
        <f>IF(
  Prototype_input!$C$6 = "State or Local Government",
  IF(
    C13 &lt;&gt; "",
    IFERROR(
      INDEX(
        'Summary - Acquisition Need'!$C$2:$AD$4,
        MATCH(Prototype_input!$C$30, 'Summary - Acquisition Need'!$B$2:$B$4, 0),
        MATCH(C13, 'Summary - Acquisition Need'!$C$1:$AD$1, 0)
      ),
      ""
    ),
    ""
  ),
  IF(
    Prototype_input!$C$6 = "Federal or Tribal Government",
    IF(
      B13 &lt;&gt; "",
      IFERROR(
        INDEX(
          'Summary - Place of Performance'!$C$2:$AW$14,
          MATCH(Prototype_input!$C$30, 'Summary - Place of Performance'!$B$2:$B$14, 0),
          MATCH(B13, 'Summary - Place of Performance'!$C$1:$AW$1, 0)
        ),
        ""
      ),
      ""
    ),
    ""
  )
)</f>
        <v/>
      </c>
      <c r="E13" s="21" t="str">
        <f>IF(
  Prototype_input!$C$6 = "State or Local Government",
  IF(
    C13 &lt;&gt; "",
    IFERROR(
      INDEX(
        'Summary - Contract Type'!$C$2:$BX$6,
        MATCH(Prototype_input!$C$34, 'Summary - Contract Type'!$B$2:$B$6, 0),
        MATCH(C13, 'Summary - Contract Type'!$C$1:$BX$1, 0)
      ),
      ""
    ),
    ""
  ),
  IF(
    Prototype_input!$C$6 = "Federal or Tribal Government",
    IF(
      B13 &lt;&gt; "",
      IFERROR(
        INDEX(
          'Summary - Level of Assistance'!$C$2:$AW$7,
          MATCH(Prototype_input!$C$34, 'Summary - Level of Assistance'!$B$2:$B$7, 0),
          MATCH(B13, 'Summary - Level of Assistance'!$C$1:$AW$1, 0)
        ),
        ""
      ),
      ""
    ),
    ""
  )
)</f>
        <v/>
      </c>
      <c r="F13" s="21" t="str">
        <f>IF(
  Prototype_input!$C$6 = "State or Local Government",
  IF(
    C13 &lt;&gt; "",
    IFERROR(
      INDEX(
        'Summary - Socioeconomic'!$C$2:$BX$11,
        MATCH(Prototype_input!$C$38, 'Summary - Socioeconomic'!$B$2:$B$11, 0),
        MATCH(C13, 'Summary - Socioeconomic'!$C$1:$BX$1, 0)
      ),
      ""
    ),
    ""
  ),
  IF(
    Prototype_input!$C$6 = "Federal or Tribal Government",
    IF(
      B13 &lt;&gt; "",
      IFERROR(
        INDEX(
          'Summary - Objective'!$C$2:$AX$4,
          MATCH(Prototype_input!$C$38, 'Summary - Objective'!$B$2:$B$4, 0),
          MATCH(B13, 'Summary - Objective'!$C$1:$AX$1, 0)
        ),
        ""
      ),
      ""
    ),
    ""
  )
)</f>
        <v/>
      </c>
      <c r="G13" s="21" t="str">
        <f>IF(
  Prototype_input!$C$6 = "Federal or Tribal Government",
  IF(
    B13 &lt;&gt; "",
    IFERROR(
      INDEX(
        'Summary - Contract Type'!$C$2:$BX$6,
        MATCH(Prototype_input!$C$42, 'Summary - Contract Type'!$B$2:$B$6, 0),
        MATCH(B13, 'Summary - Contract Type'!$C$1:$BX$1, 0)
      ),
      ""
    ),
    ""
  ),
  ""
)</f>
        <v/>
      </c>
      <c r="H13" s="21" t="str">
        <f>IF(
  Prototype_input!$C$6 = "Federal or Tribal Government",
  IF(
    B13 &lt;&gt; "",
    IFERROR(
      INDEX(
        'Summary - Period of Performance'!$C$2:$AW$5,
        MATCH(Prototype_input!$C$46, 'Summary - Period of Performance'!$B$2:$B$5, 0),
        MATCH(B13, 'Summary - Period of Performance'!$C$1:$AW$1, 0)
      ),
      ""
    ),
    ""
  ),
  ""
)</f>
        <v/>
      </c>
      <c r="I13" s="21" t="str">
        <f>IF(
  Prototype_input!$C$6 = "Federal or Tribal Government",
  IF(
    B13 &lt;&gt; "",
    IFERROR(
      INDEX(
        'Summary - Socioeconomic'!$C$2:$BX$11,
        MATCH(Prototype_input!$C$50, 'Summary - Socioeconomic'!$B$2:$B$11, 0),
        MATCH(B13, 'Summary - Socioeconomic'!$C$1:$BX$1, 0)
      ),
      ""
    ),
    ""
  ),
  ""
)</f>
        <v/>
      </c>
      <c r="J13" s="21" t="str">
        <f>IF(
  Prototype_input!$C$6 = "Federal or Tribal Government",
  IF(
    B13 &lt;&gt; "",
    IFERROR(
      INDEX(
        'Summary - Estimated Dollar Valu'!$C$2:$AW$4,
        MATCH(Prototype_input!$C$54, 'Summary - Estimated Dollar Valu'!$B$2:$B$4, 0),
        MATCH(B13, 'Summary - Estimated Dollar Valu'!$C$1:$AW$1, 0)
      ),
      ""
    ),
    ""
  ),
  ""
)</f>
        <v/>
      </c>
      <c r="K13" s="21" t="str">
        <f>IF(AND(Prototype_input!$C$56&lt;&gt;"",J13&lt;&gt;""),Prototype_input!$C$58,"")</f>
        <v/>
      </c>
      <c r="L13" s="21" t="str">
        <f>IF(AND(Prototype_input!$C$60&lt;&gt;"",J13&lt;&gt;""),Prototype_input!$C$62,"")</f>
        <v/>
      </c>
      <c r="M13" s="21" t="str">
        <f>IF(AND(Prototype_input!$C$64&lt;&gt;"",J13&lt;&gt;""),Prototype_input!$C$66,"")</f>
        <v/>
      </c>
      <c r="N13" s="21" t="str">
        <f>IF(AND(Prototype_input!$C$68&lt;&gt;"",J13&lt;&gt;""),Prototype_input!$C$70,"")</f>
        <v/>
      </c>
      <c r="O13" s="21" t="str">
        <f>IF(N13&lt;&gt;"",_xlfn.XLOOKUP(Prototype_input!$E$25,'ITC Offerings Mapping'!$C$1:$C$1000,'ITC Offerings Mapping'!$B$1:$B$1000),"")</f>
        <v/>
      </c>
      <c r="Q13" s="21" t="str">
        <f t="array" ref="Q13">IF(Prototype_input!$C$6="Federal or Tribal Government",IF(O13&lt;&gt;"", INDEX('Scope Scoring'!$C$2:$BX$50, MATCH(O13, 'Scope Scoring'!$B$2:$B$50, 0), MATCH(B13, 'Scope Scoring'!$C$1:$BX$1, 0)),""),"")</f>
        <v/>
      </c>
      <c r="R13" s="21" t="str">
        <f t="shared" si="13"/>
        <v/>
      </c>
      <c r="S13" s="21" t="str">
        <f t="shared" si="14"/>
        <v/>
      </c>
      <c r="T13" s="21" t="str">
        <f t="shared" si="15"/>
        <v/>
      </c>
      <c r="U13" s="21" t="str">
        <f t="shared" si="16"/>
        <v/>
      </c>
      <c r="W13" s="21" t="str">
        <f t="array" ref="W13">IF(Prototype_input!$C$6="Federal or Tribal Government",IF(O13&lt;&gt;"", INDEX('Summary - Level of Assistance -'!$C$2:$AV$7, MATCH(Prototype_input!$C$34, 'Summary - Level of Assistance -'!$B$2:$B$7, 0), MATCH(B13, 'Summary - Level of Assistance -'!$C$1:$AV$1, 0)),""),"")</f>
        <v/>
      </c>
      <c r="X13" s="21" t="str">
        <f t="shared" si="17"/>
        <v/>
      </c>
      <c r="Y13" s="21" t="str">
        <f t="shared" si="18"/>
        <v/>
      </c>
      <c r="AA13" s="21" t="str">
        <f t="array" ref="AA13">IF(Prototype_input!$C$6="Federal or Tribal Government",IF(O13&lt;&gt;"", INDEX('Summary - Objective - Tradeoff'!$C$2:$AV$4, MATCH(Prototype_input!$C$38, 'Summary - Objective - Tradeoff'!$B$2:$B$4, 0), MATCH(B13, 'Summary - Objective - Tradeoff'!$C$1:$AV$1, 0)),""),"")</f>
        <v/>
      </c>
      <c r="AB13" s="21" t="str">
        <f t="shared" si="19"/>
        <v/>
      </c>
      <c r="AC13" s="21" t="str">
        <f t="shared" si="20"/>
        <v/>
      </c>
      <c r="AE13" s="21" t="str">
        <f t="array" ref="AE13">IF(Prototype_input!$C$6="Federal or Tribal Government",IF(O13&lt;&gt;"", INDEX('Summary- PoP - Tradeoff'!$C$2:$AV$5, MATCH(Prototype_input!$C$46, 'Summary- PoP - Tradeoff'!$B$2:$B$5, 0), MATCH(B13, 'Summary- PoP - Tradeoff'!$C$1:$AV$1, 0)),""),"")</f>
        <v/>
      </c>
      <c r="AF13" s="21" t="str">
        <f t="shared" si="21"/>
        <v/>
      </c>
      <c r="AG13" s="21" t="str">
        <f t="shared" si="22"/>
        <v/>
      </c>
      <c r="AI13" s="21" t="str">
        <f t="array" ref="AI13">IF(Prototype_input!$C$6="Federal or Tribal Government",IF(O13&lt;&gt;"", INDEX('Summary - EDV - Tradeoff'!$C$2:$AV$4, MATCH(Prototype_input!$C$54, 'Summary - EDV - Tradeoff'!$B$2:$B$4, 0), MATCH(B13, 'Summary - EDV - Tradeoff'!$C$1:$AV$1, 0)),""),"")</f>
        <v/>
      </c>
      <c r="AJ13" s="21" t="str">
        <f t="shared" si="23"/>
        <v/>
      </c>
      <c r="AK13" s="21" t="str">
        <f t="shared" si="24"/>
        <v/>
      </c>
      <c r="AL13" s="21" t="str">
        <f t="shared" si="25"/>
        <v/>
      </c>
    </row>
    <row r="14" spans="1:38" ht="15.75" customHeight="1" x14ac:dyDescent="0.2">
      <c r="D14" s="21" t="str">
        <f>IF(
  Prototype_input!$C$6 = "State or Local Government",
  IF(
    C14 &lt;&gt; "",
    IFERROR(
      INDEX(
        'Summary - Acquisition Need'!$C$2:$AD$4,
        MATCH(Prototype_input!$C$30, 'Summary - Acquisition Need'!$B$2:$B$4, 0),
        MATCH(C14, 'Summary - Acquisition Need'!$C$1:$AD$1, 0)
      ),
      ""
    ),
    ""
  ),
  IF(
    Prototype_input!$C$6 = "Federal or Tribal Government",
    IF(
      B14 &lt;&gt; "",
      IFERROR(
        INDEX(
          'Summary - Place of Performance'!$C$2:$AW$14,
          MATCH(Prototype_input!$C$30, 'Summary - Place of Performance'!$B$2:$B$14, 0),
          MATCH(B14, 'Summary - Place of Performance'!$C$1:$AW$1, 0)
        ),
        ""
      ),
      ""
    ),
    ""
  )
)</f>
        <v/>
      </c>
      <c r="E14" s="21" t="str">
        <f>IF(
  Prototype_input!$C$6 = "State or Local Government",
  IF(
    C14 &lt;&gt; "",
    IFERROR(
      INDEX(
        'Summary - Contract Type'!$C$2:$BX$6,
        MATCH(Prototype_input!$C$34, 'Summary - Contract Type'!$B$2:$B$6, 0),
        MATCH(C14, 'Summary - Contract Type'!$C$1:$BX$1, 0)
      ),
      ""
    ),
    ""
  ),
  IF(
    Prototype_input!$C$6 = "Federal or Tribal Government",
    IF(
      B14 &lt;&gt; "",
      IFERROR(
        INDEX(
          'Summary - Level of Assistance'!$C$2:$AW$7,
          MATCH(Prototype_input!$C$34, 'Summary - Level of Assistance'!$B$2:$B$7, 0),
          MATCH(B14, 'Summary - Level of Assistance'!$C$1:$AW$1, 0)
        ),
        ""
      ),
      ""
    ),
    ""
  )
)</f>
        <v/>
      </c>
      <c r="F14" s="21" t="str">
        <f>IF(
  Prototype_input!$C$6 = "State or Local Government",
  IF(
    C14 &lt;&gt; "",
    IFERROR(
      INDEX(
        'Summary - Socioeconomic'!$C$2:$BX$11,
        MATCH(Prototype_input!$C$38, 'Summary - Socioeconomic'!$B$2:$B$11, 0),
        MATCH(C14, 'Summary - Socioeconomic'!$C$1:$BX$1, 0)
      ),
      ""
    ),
    ""
  ),
  IF(
    Prototype_input!$C$6 = "Federal or Tribal Government",
    IF(
      B14 &lt;&gt; "",
      IFERROR(
        INDEX(
          'Summary - Objective'!$C$2:$AX$4,
          MATCH(Prototype_input!$C$38, 'Summary - Objective'!$B$2:$B$4, 0),
          MATCH(B14, 'Summary - Objective'!$C$1:$AX$1, 0)
        ),
        ""
      ),
      ""
    ),
    ""
  )
)</f>
        <v/>
      </c>
      <c r="G14" s="21" t="str">
        <f>IF(
  Prototype_input!$C$6 = "Federal or Tribal Government",
  IF(
    B14 &lt;&gt; "",
    IFERROR(
      INDEX(
        'Summary - Contract Type'!$C$2:$BX$6,
        MATCH(Prototype_input!$C$42, 'Summary - Contract Type'!$B$2:$B$6, 0),
        MATCH(B14, 'Summary - Contract Type'!$C$1:$BX$1, 0)
      ),
      ""
    ),
    ""
  ),
  ""
)</f>
        <v/>
      </c>
      <c r="H14" s="21" t="str">
        <f>IF(
  Prototype_input!$C$6 = "Federal or Tribal Government",
  IF(
    B14 &lt;&gt; "",
    IFERROR(
      INDEX(
        'Summary - Period of Performance'!$C$2:$AW$5,
        MATCH(Prototype_input!$C$46, 'Summary - Period of Performance'!$B$2:$B$5, 0),
        MATCH(B14, 'Summary - Period of Performance'!$C$1:$AW$1, 0)
      ),
      ""
    ),
    ""
  ),
  ""
)</f>
        <v/>
      </c>
      <c r="I14" s="21" t="str">
        <f>IF(
  Prototype_input!$C$6 = "Federal or Tribal Government",
  IF(
    B14 &lt;&gt; "",
    IFERROR(
      INDEX(
        'Summary - Socioeconomic'!$C$2:$BX$11,
        MATCH(Prototype_input!$C$50, 'Summary - Socioeconomic'!$B$2:$B$11, 0),
        MATCH(B14, 'Summary - Socioeconomic'!$C$1:$BX$1, 0)
      ),
      ""
    ),
    ""
  ),
  ""
)</f>
        <v/>
      </c>
      <c r="J14" s="21" t="str">
        <f>IF(
  Prototype_input!$C$6 = "Federal or Tribal Government",
  IF(
    B14 &lt;&gt; "",
    IFERROR(
      INDEX(
        'Summary - Estimated Dollar Valu'!$C$2:$AW$4,
        MATCH(Prototype_input!$C$54, 'Summary - Estimated Dollar Valu'!$B$2:$B$4, 0),
        MATCH(B14, 'Summary - Estimated Dollar Valu'!$C$1:$AW$1, 0)
      ),
      ""
    ),
    ""
  ),
  ""
)</f>
        <v/>
      </c>
      <c r="K14" s="21" t="str">
        <f>IF(AND(Prototype_input!$C$56&lt;&gt;"",J14&lt;&gt;""),Prototype_input!$C$58,"")</f>
        <v/>
      </c>
      <c r="L14" s="21" t="str">
        <f>IF(AND(Prototype_input!$C$60&lt;&gt;"",J14&lt;&gt;""),Prototype_input!$C$62,"")</f>
        <v/>
      </c>
      <c r="M14" s="21" t="str">
        <f>IF(AND(Prototype_input!$C$64&lt;&gt;"",J14&lt;&gt;""),Prototype_input!$C$66,"")</f>
        <v/>
      </c>
      <c r="N14" s="21" t="str">
        <f>IF(AND(Prototype_input!$C$68&lt;&gt;"",J14&lt;&gt;""),Prototype_input!$C$70,"")</f>
        <v/>
      </c>
      <c r="O14" s="21" t="str">
        <f>IF(N14&lt;&gt;"",_xlfn.XLOOKUP(Prototype_input!$E$25,'ITC Offerings Mapping'!$C$1:$C$1000,'ITC Offerings Mapping'!$B$1:$B$1000),"")</f>
        <v/>
      </c>
      <c r="Q14" s="21" t="str">
        <f t="array" ref="Q14">IF(Prototype_input!$C$6="Federal or Tribal Government",IF(O14&lt;&gt;"", INDEX('Scope Scoring'!$C$2:$BX$50, MATCH(O14, 'Scope Scoring'!$B$2:$B$50, 0), MATCH(B14, 'Scope Scoring'!$C$1:$BX$1, 0)),""),"")</f>
        <v/>
      </c>
      <c r="R14" s="21" t="str">
        <f t="shared" si="13"/>
        <v/>
      </c>
      <c r="S14" s="21" t="str">
        <f t="shared" si="14"/>
        <v/>
      </c>
      <c r="T14" s="21" t="str">
        <f t="shared" si="15"/>
        <v/>
      </c>
      <c r="U14" s="21" t="str">
        <f t="shared" si="16"/>
        <v/>
      </c>
      <c r="W14" s="21" t="str">
        <f t="array" ref="W14">IF(Prototype_input!$C$6="Federal or Tribal Government",IF(O14&lt;&gt;"", INDEX('Summary - Level of Assistance -'!$C$2:$AV$7, MATCH(Prototype_input!$C$34, 'Summary - Level of Assistance -'!$B$2:$B$7, 0), MATCH(B14, 'Summary - Level of Assistance -'!$C$1:$AV$1, 0)),""),"")</f>
        <v/>
      </c>
      <c r="X14" s="21" t="str">
        <f t="shared" si="17"/>
        <v/>
      </c>
      <c r="Y14" s="21" t="str">
        <f t="shared" si="18"/>
        <v/>
      </c>
      <c r="AA14" s="21" t="str">
        <f t="array" ref="AA14">IF(Prototype_input!$C$6="Federal or Tribal Government",IF(O14&lt;&gt;"", INDEX('Summary - Objective - Tradeoff'!$C$2:$AV$4, MATCH(Prototype_input!$C$38, 'Summary - Objective - Tradeoff'!$B$2:$B$4, 0), MATCH(B14, 'Summary - Objective - Tradeoff'!$C$1:$AV$1, 0)),""),"")</f>
        <v/>
      </c>
      <c r="AB14" s="21" t="str">
        <f t="shared" si="19"/>
        <v/>
      </c>
      <c r="AC14" s="21" t="str">
        <f t="shared" si="20"/>
        <v/>
      </c>
      <c r="AE14" s="21" t="str">
        <f t="array" ref="AE14">IF(Prototype_input!$C$6="Federal or Tribal Government",IF(O14&lt;&gt;"", INDEX('Summary- PoP - Tradeoff'!$C$2:$AV$5, MATCH(Prototype_input!$C$46, 'Summary- PoP - Tradeoff'!$B$2:$B$5, 0), MATCH(B14, 'Summary- PoP - Tradeoff'!$C$1:$AV$1, 0)),""),"")</f>
        <v/>
      </c>
      <c r="AF14" s="21" t="str">
        <f t="shared" si="21"/>
        <v/>
      </c>
      <c r="AG14" s="21" t="str">
        <f t="shared" si="22"/>
        <v/>
      </c>
      <c r="AI14" s="21" t="str">
        <f t="array" ref="AI14">IF(Prototype_input!$C$6="Federal or Tribal Government",IF(O14&lt;&gt;"", INDEX('Summary - EDV - Tradeoff'!$C$2:$AV$4, MATCH(Prototype_input!$C$54, 'Summary - EDV - Tradeoff'!$B$2:$B$4, 0), MATCH(B14, 'Summary - EDV - Tradeoff'!$C$1:$AV$1, 0)),""),"")</f>
        <v/>
      </c>
      <c r="AJ14" s="21" t="str">
        <f t="shared" si="23"/>
        <v/>
      </c>
      <c r="AK14" s="21" t="str">
        <f t="shared" si="24"/>
        <v/>
      </c>
      <c r="AL14" s="21" t="str">
        <f t="shared" si="25"/>
        <v/>
      </c>
    </row>
    <row r="15" spans="1:38" ht="15.75" customHeight="1" x14ac:dyDescent="0.2">
      <c r="D15" s="21" t="str">
        <f>IF(
  Prototype_input!$C$6 = "State or Local Government",
  IF(
    C15 &lt;&gt; "",
    IFERROR(
      INDEX(
        'Summary - Acquisition Need'!$C$2:$AD$4,
        MATCH(Prototype_input!$C$30, 'Summary - Acquisition Need'!$B$2:$B$4, 0),
        MATCH(C15, 'Summary - Acquisition Need'!$C$1:$AD$1, 0)
      ),
      ""
    ),
    ""
  ),
  IF(
    Prototype_input!$C$6 = "Federal or Tribal Government",
    IF(
      B15 &lt;&gt; "",
      IFERROR(
        INDEX(
          'Summary - Place of Performance'!$C$2:$AW$14,
          MATCH(Prototype_input!$C$30, 'Summary - Place of Performance'!$B$2:$B$14, 0),
          MATCH(B15, 'Summary - Place of Performance'!$C$1:$AW$1, 0)
        ),
        ""
      ),
      ""
    ),
    ""
  )
)</f>
        <v/>
      </c>
      <c r="E15" s="21" t="str">
        <f>IF(
  Prototype_input!$C$6 = "State or Local Government",
  IF(
    C15 &lt;&gt; "",
    IFERROR(
      INDEX(
        'Summary - Contract Type'!$C$2:$BX$6,
        MATCH(Prototype_input!$C$34, 'Summary - Contract Type'!$B$2:$B$6, 0),
        MATCH(C15, 'Summary - Contract Type'!$C$1:$BX$1, 0)
      ),
      ""
    ),
    ""
  ),
  IF(
    Prototype_input!$C$6 = "Federal or Tribal Government",
    IF(
      B15 &lt;&gt; "",
      IFERROR(
        INDEX(
          'Summary - Level of Assistance'!$C$2:$AW$7,
          MATCH(Prototype_input!$C$34, 'Summary - Level of Assistance'!$B$2:$B$7, 0),
          MATCH(B15, 'Summary - Level of Assistance'!$C$1:$AW$1, 0)
        ),
        ""
      ),
      ""
    ),
    ""
  )
)</f>
        <v/>
      </c>
      <c r="F15" s="21" t="str">
        <f>IF(
  Prototype_input!$C$6 = "State or Local Government",
  IF(
    C15 &lt;&gt; "",
    IFERROR(
      INDEX(
        'Summary - Socioeconomic'!$C$2:$BX$11,
        MATCH(Prototype_input!$C$38, 'Summary - Socioeconomic'!$B$2:$B$11, 0),
        MATCH(C15, 'Summary - Socioeconomic'!$C$1:$BX$1, 0)
      ),
      ""
    ),
    ""
  ),
  IF(
    Prototype_input!$C$6 = "Federal or Tribal Government",
    IF(
      B15 &lt;&gt; "",
      IFERROR(
        INDEX(
          'Summary - Objective'!$C$2:$AX$4,
          MATCH(Prototype_input!$C$38, 'Summary - Objective'!$B$2:$B$4, 0),
          MATCH(B15, 'Summary - Objective'!$C$1:$AX$1, 0)
        ),
        ""
      ),
      ""
    ),
    ""
  )
)</f>
        <v/>
      </c>
      <c r="G15" s="21" t="str">
        <f>IF(
  Prototype_input!$C$6 = "Federal or Tribal Government",
  IF(
    B15 &lt;&gt; "",
    IFERROR(
      INDEX(
        'Summary - Contract Type'!$C$2:$BX$6,
        MATCH(Prototype_input!$C$42, 'Summary - Contract Type'!$B$2:$B$6, 0),
        MATCH(B15, 'Summary - Contract Type'!$C$1:$BX$1, 0)
      ),
      ""
    ),
    ""
  ),
  ""
)</f>
        <v/>
      </c>
      <c r="H15" s="21" t="str">
        <f>IF(
  Prototype_input!$C$6 = "Federal or Tribal Government",
  IF(
    B15 &lt;&gt; "",
    IFERROR(
      INDEX(
        'Summary - Period of Performance'!$C$2:$AW$5,
        MATCH(Prototype_input!$C$46, 'Summary - Period of Performance'!$B$2:$B$5, 0),
        MATCH(B15, 'Summary - Period of Performance'!$C$1:$AW$1, 0)
      ),
      ""
    ),
    ""
  ),
  ""
)</f>
        <v/>
      </c>
      <c r="I15" s="21" t="str">
        <f>IF(
  Prototype_input!$C$6 = "Federal or Tribal Government",
  IF(
    B15 &lt;&gt; "",
    IFERROR(
      INDEX(
        'Summary - Socioeconomic'!$C$2:$BX$11,
        MATCH(Prototype_input!$C$50, 'Summary - Socioeconomic'!$B$2:$B$11, 0),
        MATCH(B15, 'Summary - Socioeconomic'!$C$1:$BX$1, 0)
      ),
      ""
    ),
    ""
  ),
  ""
)</f>
        <v/>
      </c>
      <c r="J15" s="21" t="str">
        <f>IF(
  Prototype_input!$C$6 = "Federal or Tribal Government",
  IF(
    B15 &lt;&gt; "",
    IFERROR(
      INDEX(
        'Summary - Estimated Dollar Valu'!$C$2:$AW$4,
        MATCH(Prototype_input!$C$54, 'Summary - Estimated Dollar Valu'!$B$2:$B$4, 0),
        MATCH(B15, 'Summary - Estimated Dollar Valu'!$C$1:$AW$1, 0)
      ),
      ""
    ),
    ""
  ),
  ""
)</f>
        <v/>
      </c>
      <c r="K15" s="21" t="str">
        <f>IF(AND(Prototype_input!$C$56&lt;&gt;"",J15&lt;&gt;""),Prototype_input!$C$58,"")</f>
        <v/>
      </c>
      <c r="L15" s="21" t="str">
        <f>IF(AND(Prototype_input!$C$60&lt;&gt;"",J15&lt;&gt;""),Prototype_input!$C$62,"")</f>
        <v/>
      </c>
      <c r="M15" s="21" t="str">
        <f>IF(AND(Prototype_input!$C$64&lt;&gt;"",J15&lt;&gt;""),Prototype_input!$C$66,"")</f>
        <v/>
      </c>
      <c r="N15" s="21" t="str">
        <f>IF(AND(Prototype_input!$C$68&lt;&gt;"",J15&lt;&gt;""),Prototype_input!$C$70,"")</f>
        <v/>
      </c>
      <c r="O15" s="21" t="str">
        <f>IF(N15&lt;&gt;"",_xlfn.XLOOKUP(Prototype_input!$E$25,'ITC Offerings Mapping'!$C$1:$C$1000,'ITC Offerings Mapping'!$B$1:$B$1000),"")</f>
        <v/>
      </c>
      <c r="Q15" s="21" t="str">
        <f t="array" ref="Q15">IF(Prototype_input!$C$6="Federal or Tribal Government",IF(O15&lt;&gt;"", INDEX('Scope Scoring'!$C$2:$BX$50, MATCH(O15, 'Scope Scoring'!$B$2:$B$50, 0), MATCH(B15, 'Scope Scoring'!$C$1:$BX$1, 0)),""),"")</f>
        <v/>
      </c>
      <c r="R15" s="21" t="str">
        <f t="shared" si="13"/>
        <v/>
      </c>
      <c r="S15" s="21" t="str">
        <f t="shared" si="14"/>
        <v/>
      </c>
      <c r="T15" s="21" t="str">
        <f t="shared" si="15"/>
        <v/>
      </c>
      <c r="U15" s="21" t="str">
        <f t="shared" si="16"/>
        <v/>
      </c>
      <c r="W15" s="21" t="str">
        <f t="array" ref="W15">IF(Prototype_input!$C$6="Federal or Tribal Government",IF(O15&lt;&gt;"", INDEX('Summary - Level of Assistance -'!$C$2:$AV$7, MATCH(Prototype_input!$C$34, 'Summary - Level of Assistance -'!$B$2:$B$7, 0), MATCH(B15, 'Summary - Level of Assistance -'!$C$1:$AV$1, 0)),""),"")</f>
        <v/>
      </c>
      <c r="X15" s="21" t="str">
        <f t="shared" si="17"/>
        <v/>
      </c>
      <c r="Y15" s="21" t="str">
        <f t="shared" si="18"/>
        <v/>
      </c>
      <c r="AA15" s="21" t="str">
        <f t="array" ref="AA15">IF(Prototype_input!$C$6="Federal or Tribal Government",IF(O15&lt;&gt;"", INDEX('Summary - Objective - Tradeoff'!$C$2:$AV$4, MATCH(Prototype_input!$C$38, 'Summary - Objective - Tradeoff'!$B$2:$B$4, 0), MATCH(B15, 'Summary - Objective - Tradeoff'!$C$1:$AV$1, 0)),""),"")</f>
        <v/>
      </c>
      <c r="AB15" s="21" t="str">
        <f t="shared" si="19"/>
        <v/>
      </c>
      <c r="AC15" s="21" t="str">
        <f t="shared" si="20"/>
        <v/>
      </c>
      <c r="AE15" s="21" t="str">
        <f t="array" ref="AE15">IF(Prototype_input!$C$6="Federal or Tribal Government",IF(O15&lt;&gt;"", INDEX('Summary- PoP - Tradeoff'!$C$2:$AV$5, MATCH(Prototype_input!$C$46, 'Summary- PoP - Tradeoff'!$B$2:$B$5, 0), MATCH(B15, 'Summary- PoP - Tradeoff'!$C$1:$AV$1, 0)),""),"")</f>
        <v/>
      </c>
      <c r="AF15" s="21" t="str">
        <f t="shared" si="21"/>
        <v/>
      </c>
      <c r="AG15" s="21" t="str">
        <f t="shared" si="22"/>
        <v/>
      </c>
      <c r="AI15" s="21" t="str">
        <f t="array" ref="AI15">IF(Prototype_input!$C$6="Federal or Tribal Government",IF(O15&lt;&gt;"", INDEX('Summary - EDV - Tradeoff'!$C$2:$AV$4, MATCH(Prototype_input!$C$54, 'Summary - EDV - Tradeoff'!$B$2:$B$4, 0), MATCH(B15, 'Summary - EDV - Tradeoff'!$C$1:$AV$1, 0)),""),"")</f>
        <v/>
      </c>
      <c r="AJ15" s="21" t="str">
        <f t="shared" si="23"/>
        <v/>
      </c>
      <c r="AK15" s="21" t="str">
        <f t="shared" si="24"/>
        <v/>
      </c>
      <c r="AL15" s="21" t="str">
        <f t="shared" si="25"/>
        <v/>
      </c>
    </row>
    <row r="16" spans="1:38" ht="15.75" customHeight="1" x14ac:dyDescent="0.2">
      <c r="D16" s="21" t="str">
        <f>IF(
  Prototype_input!$C$6 = "State or Local Government",
  IF(
    C16 &lt;&gt; "",
    IFERROR(
      INDEX(
        'Summary - Acquisition Need'!$C$2:$AD$4,
        MATCH(Prototype_input!$C$30, 'Summary - Acquisition Need'!$B$2:$B$4, 0),
        MATCH(C16, 'Summary - Acquisition Need'!$C$1:$AD$1, 0)
      ),
      ""
    ),
    ""
  ),
  IF(
    Prototype_input!$C$6 = "Federal or Tribal Government",
    IF(
      B16 &lt;&gt; "",
      IFERROR(
        INDEX(
          'Summary - Place of Performance'!$C$2:$AW$14,
          MATCH(Prototype_input!$C$30, 'Summary - Place of Performance'!$B$2:$B$14, 0),
          MATCH(B16, 'Summary - Place of Performance'!$C$1:$AW$1, 0)
        ),
        ""
      ),
      ""
    ),
    ""
  )
)</f>
        <v/>
      </c>
      <c r="E16" s="21" t="str">
        <f>IF(
  Prototype_input!$C$6 = "State or Local Government",
  IF(
    C16 &lt;&gt; "",
    IFERROR(
      INDEX(
        'Summary - Contract Type'!$C$2:$BX$6,
        MATCH(Prototype_input!$C$34, 'Summary - Contract Type'!$B$2:$B$6, 0),
        MATCH(C16, 'Summary - Contract Type'!$C$1:$BX$1, 0)
      ),
      ""
    ),
    ""
  ),
  IF(
    Prototype_input!$C$6 = "Federal or Tribal Government",
    IF(
      B16 &lt;&gt; "",
      IFERROR(
        INDEX(
          'Summary - Level of Assistance'!$C$2:$AW$7,
          MATCH(Prototype_input!$C$34, 'Summary - Level of Assistance'!$B$2:$B$7, 0),
          MATCH(B16, 'Summary - Level of Assistance'!$C$1:$AW$1, 0)
        ),
        ""
      ),
      ""
    ),
    ""
  )
)</f>
        <v/>
      </c>
      <c r="F16" s="21" t="str">
        <f>IF(
  Prototype_input!$C$6 = "State or Local Government",
  IF(
    C16 &lt;&gt; "",
    IFERROR(
      INDEX(
        'Summary - Socioeconomic'!$C$2:$BX$11,
        MATCH(Prototype_input!$C$38, 'Summary - Socioeconomic'!$B$2:$B$11, 0),
        MATCH(C16, 'Summary - Socioeconomic'!$C$1:$BX$1, 0)
      ),
      ""
    ),
    ""
  ),
  IF(
    Prototype_input!$C$6 = "Federal or Tribal Government",
    IF(
      B16 &lt;&gt; "",
      IFERROR(
        INDEX(
          'Summary - Objective'!$C$2:$AX$4,
          MATCH(Prototype_input!$C$38, 'Summary - Objective'!$B$2:$B$4, 0),
          MATCH(B16, 'Summary - Objective'!$C$1:$AX$1, 0)
        ),
        ""
      ),
      ""
    ),
    ""
  )
)</f>
        <v/>
      </c>
      <c r="G16" s="21" t="str">
        <f>IF(
  Prototype_input!$C$6 = "Federal or Tribal Government",
  IF(
    B16 &lt;&gt; "",
    IFERROR(
      INDEX(
        'Summary - Contract Type'!$C$2:$BX$6,
        MATCH(Prototype_input!$C$42, 'Summary - Contract Type'!$B$2:$B$6, 0),
        MATCH(B16, 'Summary - Contract Type'!$C$1:$BX$1, 0)
      ),
      ""
    ),
    ""
  ),
  ""
)</f>
        <v/>
      </c>
      <c r="H16" s="21" t="str">
        <f>IF(
  Prototype_input!$C$6 = "Federal or Tribal Government",
  IF(
    B16 &lt;&gt; "",
    IFERROR(
      INDEX(
        'Summary - Period of Performance'!$C$2:$AW$5,
        MATCH(Prototype_input!$C$46, 'Summary - Period of Performance'!$B$2:$B$5, 0),
        MATCH(B16, 'Summary - Period of Performance'!$C$1:$AW$1, 0)
      ),
      ""
    ),
    ""
  ),
  ""
)</f>
        <v/>
      </c>
      <c r="I16" s="21" t="str">
        <f>IF(
  Prototype_input!$C$6 = "Federal or Tribal Government",
  IF(
    B16 &lt;&gt; "",
    IFERROR(
      INDEX(
        'Summary - Socioeconomic'!$C$2:$BX$11,
        MATCH(Prototype_input!$C$50, 'Summary - Socioeconomic'!$B$2:$B$11, 0),
        MATCH(B16, 'Summary - Socioeconomic'!$C$1:$BX$1, 0)
      ),
      ""
    ),
    ""
  ),
  ""
)</f>
        <v/>
      </c>
      <c r="J16" s="21" t="str">
        <f>IF(
  Prototype_input!$C$6 = "Federal or Tribal Government",
  IF(
    B16 &lt;&gt; "",
    IFERROR(
      INDEX(
        'Summary - Estimated Dollar Valu'!$C$2:$AW$4,
        MATCH(Prototype_input!$C$54, 'Summary - Estimated Dollar Valu'!$B$2:$B$4, 0),
        MATCH(B16, 'Summary - Estimated Dollar Valu'!$C$1:$AW$1, 0)
      ),
      ""
    ),
    ""
  ),
  ""
)</f>
        <v/>
      </c>
      <c r="K16" s="21" t="str">
        <f>IF(AND(Prototype_input!$C$56&lt;&gt;"",J16&lt;&gt;""),Prototype_input!$C$58,"")</f>
        <v/>
      </c>
      <c r="L16" s="21" t="str">
        <f>IF(AND(Prototype_input!$C$60&lt;&gt;"",J16&lt;&gt;""),Prototype_input!$C$62,"")</f>
        <v/>
      </c>
      <c r="M16" s="21" t="str">
        <f>IF(AND(Prototype_input!$C$64&lt;&gt;"",J16&lt;&gt;""),Prototype_input!$C$66,"")</f>
        <v/>
      </c>
      <c r="N16" s="21" t="str">
        <f>IF(AND(Prototype_input!$C$68&lt;&gt;"",J16&lt;&gt;""),Prototype_input!$C$70,"")</f>
        <v/>
      </c>
      <c r="O16" s="21" t="str">
        <f>IF(N16&lt;&gt;"",_xlfn.XLOOKUP(Prototype_input!$E$25,'ITC Offerings Mapping'!$C$1:$C$1000,'ITC Offerings Mapping'!$B$1:$B$1000),"")</f>
        <v/>
      </c>
      <c r="Q16" s="21" t="str">
        <f t="array" ref="Q16">IF(Prototype_input!$C$6="Federal or Tribal Government",IF(O16&lt;&gt;"", INDEX('Scope Scoring'!$C$2:$BX$50, MATCH(O16, 'Scope Scoring'!$B$2:$B$50, 0), MATCH(B16, 'Scope Scoring'!$C$1:$BX$1, 0)),""),"")</f>
        <v/>
      </c>
      <c r="R16" s="21" t="str">
        <f t="shared" si="13"/>
        <v/>
      </c>
      <c r="S16" s="21" t="str">
        <f t="shared" si="14"/>
        <v/>
      </c>
      <c r="T16" s="21" t="str">
        <f t="shared" si="15"/>
        <v/>
      </c>
      <c r="U16" s="21" t="str">
        <f t="shared" si="16"/>
        <v/>
      </c>
      <c r="W16" s="21" t="str">
        <f t="array" ref="W16">IF(Prototype_input!$C$6="Federal or Tribal Government",IF(O16&lt;&gt;"", INDEX('Summary - Level of Assistance -'!$C$2:$AV$7, MATCH(Prototype_input!$C$34, 'Summary - Level of Assistance -'!$B$2:$B$7, 0), MATCH(B16, 'Summary - Level of Assistance -'!$C$1:$AV$1, 0)),""),"")</f>
        <v/>
      </c>
      <c r="X16" s="21" t="str">
        <f t="shared" si="17"/>
        <v/>
      </c>
      <c r="Y16" s="21" t="str">
        <f t="shared" si="18"/>
        <v/>
      </c>
      <c r="AA16" s="21" t="str">
        <f t="array" ref="AA16">IF(Prototype_input!$C$6="Federal or Tribal Government",IF(O16&lt;&gt;"", INDEX('Summary - Objective - Tradeoff'!$C$2:$AV$4, MATCH(Prototype_input!$C$38, 'Summary - Objective - Tradeoff'!$B$2:$B$4, 0), MATCH(B16, 'Summary - Objective - Tradeoff'!$C$1:$AV$1, 0)),""),"")</f>
        <v/>
      </c>
      <c r="AB16" s="21" t="str">
        <f t="shared" si="19"/>
        <v/>
      </c>
      <c r="AC16" s="21" t="str">
        <f t="shared" si="20"/>
        <v/>
      </c>
      <c r="AE16" s="21" t="str">
        <f t="array" ref="AE16">IF(Prototype_input!$C$6="Federal or Tribal Government",IF(O16&lt;&gt;"", INDEX('Summary- PoP - Tradeoff'!$C$2:$AV$5, MATCH(Prototype_input!$C$46, 'Summary- PoP - Tradeoff'!$B$2:$B$5, 0), MATCH(B16, 'Summary- PoP - Tradeoff'!$C$1:$AV$1, 0)),""),"")</f>
        <v/>
      </c>
      <c r="AF16" s="21" t="str">
        <f t="shared" si="21"/>
        <v/>
      </c>
      <c r="AG16" s="21" t="str">
        <f t="shared" si="22"/>
        <v/>
      </c>
      <c r="AI16" s="21" t="str">
        <f t="array" ref="AI16">IF(Prototype_input!$C$6="Federal or Tribal Government",IF(O16&lt;&gt;"", INDEX('Summary - EDV - Tradeoff'!$C$2:$AV$4, MATCH(Prototype_input!$C$54, 'Summary - EDV - Tradeoff'!$B$2:$B$4, 0), MATCH(B16, 'Summary - EDV - Tradeoff'!$C$1:$AV$1, 0)),""),"")</f>
        <v/>
      </c>
      <c r="AJ16" s="21" t="str">
        <f t="shared" si="23"/>
        <v/>
      </c>
      <c r="AK16" s="21" t="str">
        <f t="shared" si="24"/>
        <v/>
      </c>
      <c r="AL16" s="21" t="str">
        <f t="shared" si="25"/>
        <v/>
      </c>
    </row>
    <row r="17" spans="4:38" ht="15.75" customHeight="1" x14ac:dyDescent="0.2">
      <c r="D17" s="21" t="str">
        <f>IF(
  Prototype_input!$C$6 = "State or Local Government",
  IF(
    C17 &lt;&gt; "",
    IFERROR(
      INDEX(
        'Summary - Acquisition Need'!$C$2:$AD$4,
        MATCH(Prototype_input!$C$30, 'Summary - Acquisition Need'!$B$2:$B$4, 0),
        MATCH(C17, 'Summary - Acquisition Need'!$C$1:$AD$1, 0)
      ),
      ""
    ),
    ""
  ),
  IF(
    Prototype_input!$C$6 = "Federal or Tribal Government",
    IF(
      B17 &lt;&gt; "",
      IFERROR(
        INDEX(
          'Summary - Place of Performance'!$C$2:$AW$14,
          MATCH(Prototype_input!$C$30, 'Summary - Place of Performance'!$B$2:$B$14, 0),
          MATCH(B17, 'Summary - Place of Performance'!$C$1:$AW$1, 0)
        ),
        ""
      ),
      ""
    ),
    ""
  )
)</f>
        <v/>
      </c>
      <c r="E17" s="21" t="str">
        <f>IF(
  Prototype_input!$C$6 = "State or Local Government",
  IF(
    C17 &lt;&gt; "",
    IFERROR(
      INDEX(
        'Summary - Contract Type'!$C$2:$BX$6,
        MATCH(Prototype_input!$C$34, 'Summary - Contract Type'!$B$2:$B$6, 0),
        MATCH(C17, 'Summary - Contract Type'!$C$1:$BX$1, 0)
      ),
      ""
    ),
    ""
  ),
  IF(
    Prototype_input!$C$6 = "Federal or Tribal Government",
    IF(
      B17 &lt;&gt; "",
      IFERROR(
        INDEX(
          'Summary - Level of Assistance'!$C$2:$AW$7,
          MATCH(Prototype_input!$C$34, 'Summary - Level of Assistance'!$B$2:$B$7, 0),
          MATCH(B17, 'Summary - Level of Assistance'!$C$1:$AW$1, 0)
        ),
        ""
      ),
      ""
    ),
    ""
  )
)</f>
        <v/>
      </c>
      <c r="F17" s="21" t="str">
        <f>IF(
  Prototype_input!$C$6 = "State or Local Government",
  IF(
    C17 &lt;&gt; "",
    IFERROR(
      INDEX(
        'Summary - Socioeconomic'!$C$2:$BX$11,
        MATCH(Prototype_input!$C$38, 'Summary - Socioeconomic'!$B$2:$B$11, 0),
        MATCH(C17, 'Summary - Socioeconomic'!$C$1:$BX$1, 0)
      ),
      ""
    ),
    ""
  ),
  IF(
    Prototype_input!$C$6 = "Federal or Tribal Government",
    IF(
      B17 &lt;&gt; "",
      IFERROR(
        INDEX(
          'Summary - Objective'!$C$2:$AX$4,
          MATCH(Prototype_input!$C$38, 'Summary - Objective'!$B$2:$B$4, 0),
          MATCH(B17, 'Summary - Objective'!$C$1:$AX$1, 0)
        ),
        ""
      ),
      ""
    ),
    ""
  )
)</f>
        <v/>
      </c>
      <c r="G17" s="21" t="str">
        <f>IF(
  Prototype_input!$C$6 = "Federal or Tribal Government",
  IF(
    B17 &lt;&gt; "",
    IFERROR(
      INDEX(
        'Summary - Contract Type'!$C$2:$BX$6,
        MATCH(Prototype_input!$C$42, 'Summary - Contract Type'!$B$2:$B$6, 0),
        MATCH(B17, 'Summary - Contract Type'!$C$1:$BX$1, 0)
      ),
      ""
    ),
    ""
  ),
  ""
)</f>
        <v/>
      </c>
      <c r="H17" s="21" t="str">
        <f>IF(
  Prototype_input!$C$6 = "Federal or Tribal Government",
  IF(
    B17 &lt;&gt; "",
    IFERROR(
      INDEX(
        'Summary - Period of Performance'!$C$2:$AW$5,
        MATCH(Prototype_input!$C$46, 'Summary - Period of Performance'!$B$2:$B$5, 0),
        MATCH(B17, 'Summary - Period of Performance'!$C$1:$AW$1, 0)
      ),
      ""
    ),
    ""
  ),
  ""
)</f>
        <v/>
      </c>
      <c r="I17" s="21" t="str">
        <f>IF(
  Prototype_input!$C$6 = "Federal or Tribal Government",
  IF(
    B17 &lt;&gt; "",
    IFERROR(
      INDEX(
        'Summary - Socioeconomic'!$C$2:$BX$11,
        MATCH(Prototype_input!$C$50, 'Summary - Socioeconomic'!$B$2:$B$11, 0),
        MATCH(B17, 'Summary - Socioeconomic'!$C$1:$BX$1, 0)
      ),
      ""
    ),
    ""
  ),
  ""
)</f>
        <v/>
      </c>
      <c r="J17" s="21" t="str">
        <f>IF(
  Prototype_input!$C$6 = "Federal or Tribal Government",
  IF(
    B17 &lt;&gt; "",
    IFERROR(
      INDEX(
        'Summary - Estimated Dollar Valu'!$C$2:$AW$4,
        MATCH(Prototype_input!$C$54, 'Summary - Estimated Dollar Valu'!$B$2:$B$4, 0),
        MATCH(B17, 'Summary - Estimated Dollar Valu'!$C$1:$AW$1, 0)
      ),
      ""
    ),
    ""
  ),
  ""
)</f>
        <v/>
      </c>
      <c r="K17" s="21" t="str">
        <f>IF(AND(Prototype_input!$C$56&lt;&gt;"",J17&lt;&gt;""),Prototype_input!$C$58,"")</f>
        <v/>
      </c>
      <c r="L17" s="21" t="str">
        <f>IF(AND(Prototype_input!$C$60&lt;&gt;"",J17&lt;&gt;""),Prototype_input!$C$62,"")</f>
        <v/>
      </c>
      <c r="M17" s="21" t="str">
        <f>IF(AND(Prototype_input!$C$64&lt;&gt;"",J17&lt;&gt;""),Prototype_input!$C$66,"")</f>
        <v/>
      </c>
      <c r="N17" s="21" t="str">
        <f>IF(AND(Prototype_input!$C$68&lt;&gt;"",J17&lt;&gt;""),Prototype_input!$C$70,"")</f>
        <v/>
      </c>
      <c r="O17" s="21" t="str">
        <f>IF(N17&lt;&gt;"",_xlfn.XLOOKUP(Prototype_input!$E$25,'ITC Offerings Mapping'!$C$1:$C$1000,'ITC Offerings Mapping'!$B$1:$B$1000),"")</f>
        <v/>
      </c>
      <c r="Q17" s="21" t="str">
        <f t="array" ref="Q17">IF(Prototype_input!$C$6="Federal or Tribal Government",IF(O17&lt;&gt;"", INDEX('Scope Scoring'!$C$2:$BX$50, MATCH(O17, 'Scope Scoring'!$B$2:$B$50, 0), MATCH(B17, 'Scope Scoring'!$C$1:$BX$1, 0)),""),"")</f>
        <v/>
      </c>
      <c r="R17" s="21" t="str">
        <f t="shared" si="13"/>
        <v/>
      </c>
      <c r="S17" s="21" t="str">
        <f t="shared" si="14"/>
        <v/>
      </c>
      <c r="T17" s="21" t="str">
        <f t="shared" si="15"/>
        <v/>
      </c>
      <c r="U17" s="21" t="str">
        <f t="shared" si="16"/>
        <v/>
      </c>
      <c r="W17" s="21" t="str">
        <f t="array" ref="W17">IF(Prototype_input!$C$6="Federal or Tribal Government",IF(O17&lt;&gt;"", INDEX('Summary - Level of Assistance -'!$C$2:$AV$7, MATCH(Prototype_input!$C$34, 'Summary - Level of Assistance -'!$B$2:$B$7, 0), MATCH(B17, 'Summary - Level of Assistance -'!$C$1:$AV$1, 0)),""),"")</f>
        <v/>
      </c>
      <c r="X17" s="21" t="str">
        <f t="shared" si="17"/>
        <v/>
      </c>
      <c r="Y17" s="21" t="str">
        <f t="shared" si="18"/>
        <v/>
      </c>
      <c r="AA17" s="21" t="str">
        <f t="array" ref="AA17">IF(Prototype_input!$C$6="Federal or Tribal Government",IF(O17&lt;&gt;"", INDEX('Summary - Objective - Tradeoff'!$C$2:$AV$4, MATCH(Prototype_input!$C$38, 'Summary - Objective - Tradeoff'!$B$2:$B$4, 0), MATCH(B17, 'Summary - Objective - Tradeoff'!$C$1:$AV$1, 0)),""),"")</f>
        <v/>
      </c>
      <c r="AB17" s="21" t="str">
        <f t="shared" si="19"/>
        <v/>
      </c>
      <c r="AC17" s="21" t="str">
        <f t="shared" si="20"/>
        <v/>
      </c>
      <c r="AE17" s="21" t="str">
        <f t="array" ref="AE17">IF(Prototype_input!$C$6="Federal or Tribal Government",IF(O17&lt;&gt;"", INDEX('Summary- PoP - Tradeoff'!$C$2:$AV$5, MATCH(Prototype_input!$C$46, 'Summary- PoP - Tradeoff'!$B$2:$B$5, 0), MATCH(B17, 'Summary- PoP - Tradeoff'!$C$1:$AV$1, 0)),""),"")</f>
        <v/>
      </c>
      <c r="AF17" s="21" t="str">
        <f t="shared" si="21"/>
        <v/>
      </c>
      <c r="AG17" s="21" t="str">
        <f t="shared" si="22"/>
        <v/>
      </c>
      <c r="AI17" s="21" t="str">
        <f t="array" ref="AI17">IF(Prototype_input!$C$6="Federal or Tribal Government",IF(O17&lt;&gt;"", INDEX('Summary - EDV - Tradeoff'!$C$2:$AV$4, MATCH(Prototype_input!$C$54, 'Summary - EDV - Tradeoff'!$B$2:$B$4, 0), MATCH(B17, 'Summary - EDV - Tradeoff'!$C$1:$AV$1, 0)),""),"")</f>
        <v/>
      </c>
      <c r="AJ17" s="21" t="str">
        <f t="shared" si="23"/>
        <v/>
      </c>
      <c r="AK17" s="21" t="str">
        <f t="shared" si="24"/>
        <v/>
      </c>
      <c r="AL17" s="21" t="str">
        <f t="shared" si="25"/>
        <v/>
      </c>
    </row>
    <row r="18" spans="4:38" ht="15.75" customHeight="1" x14ac:dyDescent="0.2">
      <c r="D18" s="21" t="str">
        <f>IF(
  Prototype_input!$C$6 = "State or Local Government",
  IF(
    C18 &lt;&gt; "",
    IFERROR(
      INDEX(
        'Summary - Acquisition Need'!$C$2:$AD$4,
        MATCH(Prototype_input!$C$30, 'Summary - Acquisition Need'!$B$2:$B$4, 0),
        MATCH(C18, 'Summary - Acquisition Need'!$C$1:$AD$1, 0)
      ),
      ""
    ),
    ""
  ),
  IF(
    Prototype_input!$C$6 = "Federal or Tribal Government",
    IF(
      B18 &lt;&gt; "",
      IFERROR(
        INDEX(
          'Summary - Place of Performance'!$C$2:$AW$14,
          MATCH(Prototype_input!$C$30, 'Summary - Place of Performance'!$B$2:$B$14, 0),
          MATCH(B18, 'Summary - Place of Performance'!$C$1:$AW$1, 0)
        ),
        ""
      ),
      ""
    ),
    ""
  )
)</f>
        <v/>
      </c>
      <c r="E18" s="21" t="str">
        <f>IF(
  Prototype_input!$C$6 = "State or Local Government",
  IF(
    C18 &lt;&gt; "",
    IFERROR(
      INDEX(
        'Summary - Contract Type'!$C$2:$BX$6,
        MATCH(Prototype_input!$C$34, 'Summary - Contract Type'!$B$2:$B$6, 0),
        MATCH(C18, 'Summary - Contract Type'!$C$1:$BX$1, 0)
      ),
      ""
    ),
    ""
  ),
  IF(
    Prototype_input!$C$6 = "Federal or Tribal Government",
    IF(
      B18 &lt;&gt; "",
      IFERROR(
        INDEX(
          'Summary - Level of Assistance'!$C$2:$AW$7,
          MATCH(Prototype_input!$C$34, 'Summary - Level of Assistance'!$B$2:$B$7, 0),
          MATCH(B18, 'Summary - Level of Assistance'!$C$1:$AW$1, 0)
        ),
        ""
      ),
      ""
    ),
    ""
  )
)</f>
        <v/>
      </c>
      <c r="F18" s="21" t="str">
        <f>IF(
  Prototype_input!$C$6 = "State or Local Government",
  IF(
    C18 &lt;&gt; "",
    IFERROR(
      INDEX(
        'Summary - Socioeconomic'!$C$2:$BX$11,
        MATCH(Prototype_input!$C$38, 'Summary - Socioeconomic'!$B$2:$B$11, 0),
        MATCH(C18, 'Summary - Socioeconomic'!$C$1:$BX$1, 0)
      ),
      ""
    ),
    ""
  ),
  IF(
    Prototype_input!$C$6 = "Federal or Tribal Government",
    IF(
      B18 &lt;&gt; "",
      IFERROR(
        INDEX(
          'Summary - Objective'!$C$2:$AX$4,
          MATCH(Prototype_input!$C$38, 'Summary - Objective'!$B$2:$B$4, 0),
          MATCH(B18, 'Summary - Objective'!$C$1:$AX$1, 0)
        ),
        ""
      ),
      ""
    ),
    ""
  )
)</f>
        <v/>
      </c>
      <c r="G18" s="21" t="str">
        <f>IF(
  Prototype_input!$C$6 = "Federal or Tribal Government",
  IF(
    B18 &lt;&gt; "",
    IFERROR(
      INDEX(
        'Summary - Contract Type'!$C$2:$BX$6,
        MATCH(Prototype_input!$C$42, 'Summary - Contract Type'!$B$2:$B$6, 0),
        MATCH(B18, 'Summary - Contract Type'!$C$1:$BX$1, 0)
      ),
      ""
    ),
    ""
  ),
  ""
)</f>
        <v/>
      </c>
      <c r="H18" s="21" t="str">
        <f>IF(
  Prototype_input!$C$6 = "Federal or Tribal Government",
  IF(
    B18 &lt;&gt; "",
    IFERROR(
      INDEX(
        'Summary - Period of Performance'!$C$2:$AW$5,
        MATCH(Prototype_input!$C$46, 'Summary - Period of Performance'!$B$2:$B$5, 0),
        MATCH(B18, 'Summary - Period of Performance'!$C$1:$AW$1, 0)
      ),
      ""
    ),
    ""
  ),
  ""
)</f>
        <v/>
      </c>
      <c r="I18" s="21" t="str">
        <f>IF(
  Prototype_input!$C$6 = "Federal or Tribal Government",
  IF(
    B18 &lt;&gt; "",
    IFERROR(
      INDEX(
        'Summary - Socioeconomic'!$C$2:$BX$11,
        MATCH(Prototype_input!$C$50, 'Summary - Socioeconomic'!$B$2:$B$11, 0),
        MATCH(B18, 'Summary - Socioeconomic'!$C$1:$BX$1, 0)
      ),
      ""
    ),
    ""
  ),
  ""
)</f>
        <v/>
      </c>
      <c r="J18" s="21" t="str">
        <f>IF(
  Prototype_input!$C$6 = "Federal or Tribal Government",
  IF(
    B18 &lt;&gt; "",
    IFERROR(
      INDEX(
        'Summary - Estimated Dollar Valu'!$C$2:$AW$4,
        MATCH(Prototype_input!$C$54, 'Summary - Estimated Dollar Valu'!$B$2:$B$4, 0),
        MATCH(B18, 'Summary - Estimated Dollar Valu'!$C$1:$AW$1, 0)
      ),
      ""
    ),
    ""
  ),
  ""
)</f>
        <v/>
      </c>
      <c r="K18" s="21" t="str">
        <f>IF(AND(Prototype_input!$C$56&lt;&gt;"",J18&lt;&gt;""),Prototype_input!$C$58,"")</f>
        <v/>
      </c>
      <c r="L18" s="21" t="str">
        <f>IF(AND(Prototype_input!$C$60&lt;&gt;"",J18&lt;&gt;""),Prototype_input!$C$62,"")</f>
        <v/>
      </c>
      <c r="M18" s="21" t="str">
        <f>IF(AND(Prototype_input!$C$64&lt;&gt;"",J18&lt;&gt;""),Prototype_input!$C$66,"")</f>
        <v/>
      </c>
      <c r="N18" s="21" t="str">
        <f>IF(AND(Prototype_input!$C$68&lt;&gt;"",J18&lt;&gt;""),Prototype_input!$C$70,"")</f>
        <v/>
      </c>
      <c r="O18" s="21" t="str">
        <f>IF(N18&lt;&gt;"",_xlfn.XLOOKUP(Prototype_input!$E$25,'ITC Offerings Mapping'!$C$1:$C$1000,'ITC Offerings Mapping'!$B$1:$B$1000),"")</f>
        <v/>
      </c>
      <c r="Q18" s="21" t="str">
        <f t="array" ref="Q18">IF(Prototype_input!$C$6="Federal or Tribal Government",IF(O18&lt;&gt;"", INDEX('Scope Scoring'!$C$2:$BX$50, MATCH(O18, 'Scope Scoring'!$B$2:$B$50, 0), MATCH(B18, 'Scope Scoring'!$C$1:$BX$1, 0)),""),"")</f>
        <v/>
      </c>
      <c r="R18" s="21" t="str">
        <f t="shared" si="13"/>
        <v/>
      </c>
      <c r="S18" s="21" t="str">
        <f t="shared" si="14"/>
        <v/>
      </c>
      <c r="T18" s="21" t="str">
        <f t="shared" si="15"/>
        <v/>
      </c>
      <c r="U18" s="21" t="str">
        <f t="shared" si="16"/>
        <v/>
      </c>
      <c r="W18" s="21" t="str">
        <f t="array" ref="W18">IF(Prototype_input!$C$6="Federal or Tribal Government",IF(O18&lt;&gt;"", INDEX('Summary - Level of Assistance -'!$C$2:$AV$7, MATCH(Prototype_input!$C$34, 'Summary - Level of Assistance -'!$B$2:$B$7, 0), MATCH(B18, 'Summary - Level of Assistance -'!$C$1:$AV$1, 0)),""),"")</f>
        <v/>
      </c>
      <c r="X18" s="21" t="str">
        <f t="shared" si="17"/>
        <v/>
      </c>
      <c r="Y18" s="21" t="str">
        <f t="shared" si="18"/>
        <v/>
      </c>
      <c r="AA18" s="21" t="str">
        <f t="array" ref="AA18">IF(Prototype_input!$C$6="Federal or Tribal Government",IF(O18&lt;&gt;"", INDEX('Summary - Objective - Tradeoff'!$C$2:$AV$4, MATCH(Prototype_input!$C$38, 'Summary - Objective - Tradeoff'!$B$2:$B$4, 0), MATCH(B18, 'Summary - Objective - Tradeoff'!$C$1:$AV$1, 0)),""),"")</f>
        <v/>
      </c>
      <c r="AB18" s="21" t="str">
        <f t="shared" si="19"/>
        <v/>
      </c>
      <c r="AC18" s="21" t="str">
        <f t="shared" si="20"/>
        <v/>
      </c>
      <c r="AE18" s="21" t="str">
        <f t="array" ref="AE18">IF(Prototype_input!$C$6="Federal or Tribal Government",IF(O18&lt;&gt;"", INDEX('Summary- PoP - Tradeoff'!$C$2:$AV$5, MATCH(Prototype_input!$C$46, 'Summary- PoP - Tradeoff'!$B$2:$B$5, 0), MATCH(B18, 'Summary- PoP - Tradeoff'!$C$1:$AV$1, 0)),""),"")</f>
        <v/>
      </c>
      <c r="AF18" s="21" t="str">
        <f t="shared" si="21"/>
        <v/>
      </c>
      <c r="AG18" s="21" t="str">
        <f t="shared" si="22"/>
        <v/>
      </c>
      <c r="AI18" s="21" t="str">
        <f t="array" ref="AI18">IF(Prototype_input!$C$6="Federal or Tribal Government",IF(O18&lt;&gt;"", INDEX('Summary - EDV - Tradeoff'!$C$2:$AV$4, MATCH(Prototype_input!$C$54, 'Summary - EDV - Tradeoff'!$B$2:$B$4, 0), MATCH(B18, 'Summary - EDV - Tradeoff'!$C$1:$AV$1, 0)),""),"")</f>
        <v/>
      </c>
      <c r="AJ18" s="21" t="str">
        <f t="shared" si="23"/>
        <v/>
      </c>
      <c r="AK18" s="21" t="str">
        <f t="shared" si="24"/>
        <v/>
      </c>
      <c r="AL18" s="21" t="str">
        <f t="shared" si="25"/>
        <v/>
      </c>
    </row>
    <row r="19" spans="4:38" ht="15.75" customHeight="1" x14ac:dyDescent="0.2">
      <c r="D19" s="21" t="str">
        <f>IF(
  Prototype_input!$C$6 = "State or Local Government",
  IF(
    C19 &lt;&gt; "",
    IFERROR(
      INDEX(
        'Summary - Acquisition Need'!$C$2:$AD$4,
        MATCH(Prototype_input!$C$30, 'Summary - Acquisition Need'!$B$2:$B$4, 0),
        MATCH(C19, 'Summary - Acquisition Need'!$C$1:$AD$1, 0)
      ),
      ""
    ),
    ""
  ),
  IF(
    Prototype_input!$C$6 = "Federal or Tribal Government",
    IF(
      B19 &lt;&gt; "",
      IFERROR(
        INDEX(
          'Summary - Place of Performance'!$C$2:$AW$14,
          MATCH(Prototype_input!$C$30, 'Summary - Place of Performance'!$B$2:$B$14, 0),
          MATCH(B19, 'Summary - Place of Performance'!$C$1:$AW$1, 0)
        ),
        ""
      ),
      ""
    ),
    ""
  )
)</f>
        <v/>
      </c>
      <c r="E19" s="21" t="str">
        <f>IF(
  Prototype_input!$C$6 = "State or Local Government",
  IF(
    C19 &lt;&gt; "",
    IFERROR(
      INDEX(
        'Summary - Contract Type'!$C$2:$BX$6,
        MATCH(Prototype_input!$C$34, 'Summary - Contract Type'!$B$2:$B$6, 0),
        MATCH(C19, 'Summary - Contract Type'!$C$1:$BX$1, 0)
      ),
      ""
    ),
    ""
  ),
  IF(
    Prototype_input!$C$6 = "Federal or Tribal Government",
    IF(
      B19 &lt;&gt; "",
      IFERROR(
        INDEX(
          'Summary - Level of Assistance'!$C$2:$AW$7,
          MATCH(Prototype_input!$C$34, 'Summary - Level of Assistance'!$B$2:$B$7, 0),
          MATCH(B19, 'Summary - Level of Assistance'!$C$1:$AW$1, 0)
        ),
        ""
      ),
      ""
    ),
    ""
  )
)</f>
        <v/>
      </c>
      <c r="F19" s="21" t="str">
        <f>IF(
  Prototype_input!$C$6 = "State or Local Government",
  IF(
    C19 &lt;&gt; "",
    IFERROR(
      INDEX(
        'Summary - Socioeconomic'!$C$2:$BX$11,
        MATCH(Prototype_input!$C$38, 'Summary - Socioeconomic'!$B$2:$B$11, 0),
        MATCH(C19, 'Summary - Socioeconomic'!$C$1:$BX$1, 0)
      ),
      ""
    ),
    ""
  ),
  IF(
    Prototype_input!$C$6 = "Federal or Tribal Government",
    IF(
      B19 &lt;&gt; "",
      IFERROR(
        INDEX(
          'Summary - Objective'!$C$2:$AX$4,
          MATCH(Prototype_input!$C$38, 'Summary - Objective'!$B$2:$B$4, 0),
          MATCH(B19, 'Summary - Objective'!$C$1:$AX$1, 0)
        ),
        ""
      ),
      ""
    ),
    ""
  )
)</f>
        <v/>
      </c>
      <c r="G19" s="21" t="str">
        <f>IF(
  Prototype_input!$C$6 = "Federal or Tribal Government",
  IF(
    B19 &lt;&gt; "",
    IFERROR(
      INDEX(
        'Summary - Contract Type'!$C$2:$BX$6,
        MATCH(Prototype_input!$C$42, 'Summary - Contract Type'!$B$2:$B$6, 0),
        MATCH(B19, 'Summary - Contract Type'!$C$1:$BX$1, 0)
      ),
      ""
    ),
    ""
  ),
  ""
)</f>
        <v/>
      </c>
      <c r="H19" s="21" t="str">
        <f>IF(
  Prototype_input!$C$6 = "Federal or Tribal Government",
  IF(
    B19 &lt;&gt; "",
    IFERROR(
      INDEX(
        'Summary - Period of Performance'!$C$2:$AW$5,
        MATCH(Prototype_input!$C$46, 'Summary - Period of Performance'!$B$2:$B$5, 0),
        MATCH(B19, 'Summary - Period of Performance'!$C$1:$AW$1, 0)
      ),
      ""
    ),
    ""
  ),
  ""
)</f>
        <v/>
      </c>
      <c r="I19" s="21" t="str">
        <f>IF(
  Prototype_input!$C$6 = "Federal or Tribal Government",
  IF(
    B19 &lt;&gt; "",
    IFERROR(
      INDEX(
        'Summary - Socioeconomic'!$C$2:$BX$11,
        MATCH(Prototype_input!$C$50, 'Summary - Socioeconomic'!$B$2:$B$11, 0),
        MATCH(B19, 'Summary - Socioeconomic'!$C$1:$BX$1, 0)
      ),
      ""
    ),
    ""
  ),
  ""
)</f>
        <v/>
      </c>
      <c r="J19" s="21" t="str">
        <f>IF(
  Prototype_input!$C$6 = "Federal or Tribal Government",
  IF(
    B19 &lt;&gt; "",
    IFERROR(
      INDEX(
        'Summary - Estimated Dollar Valu'!$C$2:$AW$4,
        MATCH(Prototype_input!$C$54, 'Summary - Estimated Dollar Valu'!$B$2:$B$4, 0),
        MATCH(B19, 'Summary - Estimated Dollar Valu'!$C$1:$AW$1, 0)
      ),
      ""
    ),
    ""
  ),
  ""
)</f>
        <v/>
      </c>
      <c r="K19" s="21" t="str">
        <f>IF(AND(Prototype_input!$C$56&lt;&gt;"",J19&lt;&gt;""),Prototype_input!$C$58,"")</f>
        <v/>
      </c>
      <c r="L19" s="21" t="str">
        <f>IF(AND(Prototype_input!$C$60&lt;&gt;"",J19&lt;&gt;""),Prototype_input!$C$62,"")</f>
        <v/>
      </c>
      <c r="M19" s="21" t="str">
        <f>IF(AND(Prototype_input!$C$64&lt;&gt;"",J19&lt;&gt;""),Prototype_input!$C$66,"")</f>
        <v/>
      </c>
      <c r="N19" s="21" t="str">
        <f>IF(AND(Prototype_input!$C$68&lt;&gt;"",J19&lt;&gt;""),Prototype_input!$C$70,"")</f>
        <v/>
      </c>
      <c r="O19" s="21" t="str">
        <f>IF(N19&lt;&gt;"",_xlfn.XLOOKUP(Prototype_input!$E$25,'ITC Offerings Mapping'!$C$1:$C$1000,'ITC Offerings Mapping'!$B$1:$B$1000),"")</f>
        <v/>
      </c>
      <c r="Q19" s="21" t="str">
        <f t="array" ref="Q19">IF(Prototype_input!$C$6="Federal or Tribal Government",IF(O19&lt;&gt;"", INDEX('Scope Scoring'!$C$2:$BX$50, MATCH(O19, 'Scope Scoring'!$B$2:$B$50, 0), MATCH(B19, 'Scope Scoring'!$C$1:$BX$1, 0)),""),"")</f>
        <v/>
      </c>
      <c r="R19" s="21" t="str">
        <f t="shared" si="13"/>
        <v/>
      </c>
      <c r="S19" s="21" t="str">
        <f t="shared" si="14"/>
        <v/>
      </c>
      <c r="T19" s="21" t="str">
        <f t="shared" si="15"/>
        <v/>
      </c>
      <c r="U19" s="21" t="str">
        <f t="shared" si="16"/>
        <v/>
      </c>
      <c r="W19" s="21" t="str">
        <f t="array" ref="W19">IF(Prototype_input!$C$6="Federal or Tribal Government",IF(O19&lt;&gt;"", INDEX('Summary - Level of Assistance -'!$C$2:$AV$7, MATCH(Prototype_input!$C$34, 'Summary - Level of Assistance -'!$B$2:$B$7, 0), MATCH(B19, 'Summary - Level of Assistance -'!$C$1:$AV$1, 0)),""),"")</f>
        <v/>
      </c>
      <c r="X19" s="21" t="str">
        <f t="shared" si="17"/>
        <v/>
      </c>
      <c r="Y19" s="21" t="str">
        <f t="shared" si="18"/>
        <v/>
      </c>
      <c r="AA19" s="21" t="str">
        <f t="array" ref="AA19">IF(Prototype_input!$C$6="Federal or Tribal Government",IF(O19&lt;&gt;"", INDEX('Summary - Objective - Tradeoff'!$C$2:$AV$4, MATCH(Prototype_input!$C$38, 'Summary - Objective - Tradeoff'!$B$2:$B$4, 0), MATCH(B19, 'Summary - Objective - Tradeoff'!$C$1:$AV$1, 0)),""),"")</f>
        <v/>
      </c>
      <c r="AB19" s="21" t="str">
        <f t="shared" si="19"/>
        <v/>
      </c>
      <c r="AC19" s="21" t="str">
        <f t="shared" si="20"/>
        <v/>
      </c>
      <c r="AE19" s="21" t="str">
        <f t="array" ref="AE19">IF(Prototype_input!$C$6="Federal or Tribal Government",IF(O19&lt;&gt;"", INDEX('Summary- PoP - Tradeoff'!$C$2:$AV$5, MATCH(Prototype_input!$C$46, 'Summary- PoP - Tradeoff'!$B$2:$B$5, 0), MATCH(B19, 'Summary- PoP - Tradeoff'!$C$1:$AV$1, 0)),""),"")</f>
        <v/>
      </c>
      <c r="AF19" s="21" t="str">
        <f t="shared" si="21"/>
        <v/>
      </c>
      <c r="AG19" s="21" t="str">
        <f t="shared" si="22"/>
        <v/>
      </c>
      <c r="AI19" s="21" t="str">
        <f t="array" ref="AI19">IF(Prototype_input!$C$6="Federal or Tribal Government",IF(O19&lt;&gt;"", INDEX('Summary - EDV - Tradeoff'!$C$2:$AV$4, MATCH(Prototype_input!$C$54, 'Summary - EDV - Tradeoff'!$B$2:$B$4, 0), MATCH(B19, 'Summary - EDV - Tradeoff'!$C$1:$AV$1, 0)),""),"")</f>
        <v/>
      </c>
      <c r="AJ19" s="21" t="str">
        <f t="shared" si="23"/>
        <v/>
      </c>
      <c r="AK19" s="21" t="str">
        <f t="shared" si="24"/>
        <v/>
      </c>
      <c r="AL19" s="21" t="str">
        <f t="shared" si="25"/>
        <v/>
      </c>
    </row>
    <row r="20" spans="4:38" ht="12.75" x14ac:dyDescent="0.2">
      <c r="D20" s="21" t="str">
        <f>IF(
  Prototype_input!$C$6 = "State or Local Government",
  IF(
    C20 &lt;&gt; "",
    IFERROR(
      INDEX(
        'Summary - Acquisition Need'!$C$2:$AD$4,
        MATCH(Prototype_input!$C$30, 'Summary - Acquisition Need'!$B$2:$B$4, 0),
        MATCH(C20, 'Summary - Acquisition Need'!$C$1:$AD$1, 0)
      ),
      ""
    ),
    ""
  ),
  IF(
    Prototype_input!$C$6 = "Federal or Tribal Government",
    IF(
      B20 &lt;&gt; "",
      IFERROR(
        INDEX(
          'Summary - Place of Performance'!$C$2:$AW$14,
          MATCH(Prototype_input!$C$30, 'Summary - Place of Performance'!$B$2:$B$14, 0),
          MATCH(B20, 'Summary - Place of Performance'!$C$1:$AW$1, 0)
        ),
        ""
      ),
      ""
    ),
    ""
  )
)</f>
        <v/>
      </c>
      <c r="E20" s="21" t="str">
        <f>IF(
  Prototype_input!$C$6 = "State or Local Government",
  IF(
    C20 &lt;&gt; "",
    IFERROR(
      INDEX(
        'Summary - Contract Type'!$C$2:$BX$6,
        MATCH(Prototype_input!$C$34, 'Summary - Contract Type'!$B$2:$B$6, 0),
        MATCH(C20, 'Summary - Contract Type'!$C$1:$BX$1, 0)
      ),
      ""
    ),
    ""
  ),
  IF(
    Prototype_input!$C$6 = "Federal or Tribal Government",
    IF(
      B20 &lt;&gt; "",
      IFERROR(
        INDEX(
          'Summary - Level of Assistance'!$C$2:$AW$7,
          MATCH(Prototype_input!$C$34, 'Summary - Level of Assistance'!$B$2:$B$7, 0),
          MATCH(B20, 'Summary - Level of Assistance'!$C$1:$AW$1, 0)
        ),
        ""
      ),
      ""
    ),
    ""
  )
)</f>
        <v/>
      </c>
      <c r="F20" s="21" t="str">
        <f>IF(
  Prototype_input!$C$6 = "State or Local Government",
  IF(
    C20 &lt;&gt; "",
    IFERROR(
      INDEX(
        'Summary - Socioeconomic'!$C$2:$BX$11,
        MATCH(Prototype_input!$C$38, 'Summary - Socioeconomic'!$B$2:$B$11, 0),
        MATCH(C20, 'Summary - Socioeconomic'!$C$1:$BX$1, 0)
      ),
      ""
    ),
    ""
  ),
  IF(
    Prototype_input!$C$6 = "Federal or Tribal Government",
    IF(
      B20 &lt;&gt; "",
      IFERROR(
        INDEX(
          'Summary - Objective'!$C$2:$AX$4,
          MATCH(Prototype_input!$C$38, 'Summary - Objective'!$B$2:$B$4, 0),
          MATCH(B20, 'Summary - Objective'!$C$1:$AX$1, 0)
        ),
        ""
      ),
      ""
    ),
    ""
  )
)</f>
        <v/>
      </c>
      <c r="G20" s="21" t="str">
        <f>IF(
  Prototype_input!$C$6 = "Federal or Tribal Government",
  IF(
    B20 &lt;&gt; "",
    IFERROR(
      INDEX(
        'Summary - Contract Type'!$C$2:$BX$6,
        MATCH(Prototype_input!$C$42, 'Summary - Contract Type'!$B$2:$B$6, 0),
        MATCH(B20, 'Summary - Contract Type'!$C$1:$BX$1, 0)
      ),
      ""
    ),
    ""
  ),
  ""
)</f>
        <v/>
      </c>
      <c r="H20" s="21" t="str">
        <f>IF(
  Prototype_input!$C$6 = "Federal or Tribal Government",
  IF(
    B20 &lt;&gt; "",
    IFERROR(
      INDEX(
        'Summary - Period of Performance'!$C$2:$AW$5,
        MATCH(Prototype_input!$C$46, 'Summary - Period of Performance'!$B$2:$B$5, 0),
        MATCH(B20, 'Summary - Period of Performance'!$C$1:$AW$1, 0)
      ),
      ""
    ),
    ""
  ),
  ""
)</f>
        <v/>
      </c>
      <c r="I20" s="21" t="str">
        <f>IF(
  Prototype_input!$C$6 = "Federal or Tribal Government",
  IF(
    B20 &lt;&gt; "",
    IFERROR(
      INDEX(
        'Summary - Socioeconomic'!$C$2:$BX$11,
        MATCH(Prototype_input!$C$50, 'Summary - Socioeconomic'!$B$2:$B$11, 0),
        MATCH(B20, 'Summary - Socioeconomic'!$C$1:$BX$1, 0)
      ),
      ""
    ),
    ""
  ),
  ""
)</f>
        <v/>
      </c>
      <c r="J20" s="21" t="str">
        <f>IF(
  Prototype_input!$C$6 = "Federal or Tribal Government",
  IF(
    B20 &lt;&gt; "",
    IFERROR(
      INDEX(
        'Summary - Estimated Dollar Valu'!$C$2:$AW$4,
        MATCH(Prototype_input!$C$54, 'Summary - Estimated Dollar Valu'!$B$2:$B$4, 0),
        MATCH(B20, 'Summary - Estimated Dollar Valu'!$C$1:$AW$1, 0)
      ),
      ""
    ),
    ""
  ),
  ""
)</f>
        <v/>
      </c>
      <c r="K20" s="21" t="str">
        <f>IF(AND(Prototype_input!$C$56&lt;&gt;"",J20&lt;&gt;""),Prototype_input!$C$58,"")</f>
        <v/>
      </c>
      <c r="L20" s="21" t="str">
        <f>IF(AND(Prototype_input!$C$60&lt;&gt;"",J20&lt;&gt;""),Prototype_input!$C$62,"")</f>
        <v/>
      </c>
      <c r="M20" s="21" t="str">
        <f>IF(AND(Prototype_input!$C$64&lt;&gt;"",J20&lt;&gt;""),Prototype_input!$C$66,"")</f>
        <v/>
      </c>
      <c r="N20" s="21" t="str">
        <f>IF(AND(Prototype_input!$C$68&lt;&gt;"",J20&lt;&gt;""),Prototype_input!$C$70,"")</f>
        <v/>
      </c>
      <c r="O20" s="21" t="str">
        <f>IF(N20&lt;&gt;"",_xlfn.XLOOKUP(Prototype_input!$E$25,'ITC Offerings Mapping'!$C$1:$C$1000,'ITC Offerings Mapping'!$B$1:$B$1000),"")</f>
        <v/>
      </c>
      <c r="Q20" s="21" t="str">
        <f t="array" ref="Q20">IF(Prototype_input!$C$6="Federal or Tribal Government",IF(O20&lt;&gt;"", INDEX('Scope Scoring'!$C$2:$BX$50, MATCH(O20, 'Scope Scoring'!$B$2:$B$50, 0), MATCH(B20, 'Scope Scoring'!$C$1:$BX$1, 0)),""),"")</f>
        <v/>
      </c>
      <c r="R20" s="21" t="str">
        <f t="shared" si="13"/>
        <v/>
      </c>
      <c r="S20" s="21" t="str">
        <f t="shared" si="14"/>
        <v/>
      </c>
      <c r="T20" s="21" t="str">
        <f t="shared" si="15"/>
        <v/>
      </c>
      <c r="U20" s="21" t="str">
        <f t="shared" si="16"/>
        <v/>
      </c>
      <c r="W20" s="21" t="str">
        <f t="array" ref="W20">IF(Prototype_input!$C$6="Federal or Tribal Government",IF(O20&lt;&gt;"", INDEX('Summary - Level of Assistance -'!$C$2:$AV$7, MATCH(Prototype_input!$C$34, 'Summary - Level of Assistance -'!$B$2:$B$7, 0), MATCH(B20, 'Summary - Level of Assistance -'!$C$1:$AV$1, 0)),""),"")</f>
        <v/>
      </c>
      <c r="X20" s="21" t="str">
        <f t="shared" si="17"/>
        <v/>
      </c>
      <c r="Y20" s="21" t="str">
        <f t="shared" si="18"/>
        <v/>
      </c>
      <c r="AA20" s="21" t="str">
        <f t="array" ref="AA20">IF(Prototype_input!$C$6="Federal or Tribal Government",IF(O20&lt;&gt;"", INDEX('Summary - Objective - Tradeoff'!$C$2:$AV$4, MATCH(Prototype_input!$C$38, 'Summary - Objective - Tradeoff'!$B$2:$B$4, 0), MATCH(B20, 'Summary - Objective - Tradeoff'!$C$1:$AV$1, 0)),""),"")</f>
        <v/>
      </c>
      <c r="AB20" s="21" t="str">
        <f t="shared" si="19"/>
        <v/>
      </c>
      <c r="AC20" s="21" t="str">
        <f t="shared" si="20"/>
        <v/>
      </c>
      <c r="AE20" s="21" t="str">
        <f t="array" ref="AE20">IF(Prototype_input!$C$6="Federal or Tribal Government",IF(O20&lt;&gt;"", INDEX('Summary- PoP - Tradeoff'!$C$2:$AV$5, MATCH(Prototype_input!$C$46, 'Summary- PoP - Tradeoff'!$B$2:$B$5, 0), MATCH(B20, 'Summary- PoP - Tradeoff'!$C$1:$AV$1, 0)),""),"")</f>
        <v/>
      </c>
      <c r="AF20" s="21" t="str">
        <f t="shared" si="21"/>
        <v/>
      </c>
      <c r="AG20" s="21" t="str">
        <f t="shared" si="22"/>
        <v/>
      </c>
      <c r="AI20" s="21" t="str">
        <f t="array" ref="AI20">IF(Prototype_input!$C$6="Federal or Tribal Government",IF(O20&lt;&gt;"", INDEX('Summary - EDV - Tradeoff'!$C$2:$AV$4, MATCH(Prototype_input!$C$54, 'Summary - EDV - Tradeoff'!$B$2:$B$4, 0), MATCH(B20, 'Summary - EDV - Tradeoff'!$C$1:$AV$1, 0)),""),"")</f>
        <v/>
      </c>
      <c r="AJ20" s="21" t="str">
        <f t="shared" si="23"/>
        <v/>
      </c>
      <c r="AK20" s="21" t="str">
        <f t="shared" si="24"/>
        <v/>
      </c>
      <c r="AL20" s="21" t="str">
        <f t="shared" si="25"/>
        <v/>
      </c>
    </row>
    <row r="21" spans="4:38" ht="12.75" x14ac:dyDescent="0.2">
      <c r="D21" s="21" t="str">
        <f>IF(
  Prototype_input!$C$6 = "State or Local Government",
  IF(
    C21 &lt;&gt; "",
    IFERROR(
      INDEX(
        'Summary - Acquisition Need'!$C$2:$AD$4,
        MATCH(Prototype_input!$C$30, 'Summary - Acquisition Need'!$B$2:$B$4, 0),
        MATCH(C21, 'Summary - Acquisition Need'!$C$1:$AD$1, 0)
      ),
      ""
    ),
    ""
  ),
  IF(
    Prototype_input!$C$6 = "Federal or Tribal Government",
    IF(
      B21 &lt;&gt; "",
      IFERROR(
        INDEX(
          'Summary - Place of Performance'!$C$2:$AW$14,
          MATCH(Prototype_input!$C$30, 'Summary - Place of Performance'!$B$2:$B$14, 0),
          MATCH(B21, 'Summary - Place of Performance'!$C$1:$AW$1, 0)
        ),
        ""
      ),
      ""
    ),
    ""
  )
)</f>
        <v/>
      </c>
      <c r="E21" s="21" t="str">
        <f>IF(
  Prototype_input!$C$6 = "State or Local Government",
  IF(
    C21 &lt;&gt; "",
    IFERROR(
      INDEX(
        'Summary - Contract Type'!$C$2:$BX$6,
        MATCH(Prototype_input!$C$34, 'Summary - Contract Type'!$B$2:$B$6, 0),
        MATCH(C21, 'Summary - Contract Type'!$C$1:$BX$1, 0)
      ),
      ""
    ),
    ""
  ),
  IF(
    Prototype_input!$C$6 = "Federal or Tribal Government",
    IF(
      B21 &lt;&gt; "",
      IFERROR(
        INDEX(
          'Summary - Level of Assistance'!$C$2:$AW$7,
          MATCH(Prototype_input!$C$34, 'Summary - Level of Assistance'!$B$2:$B$7, 0),
          MATCH(B21, 'Summary - Level of Assistance'!$C$1:$AW$1, 0)
        ),
        ""
      ),
      ""
    ),
    ""
  )
)</f>
        <v/>
      </c>
      <c r="F21" s="21" t="str">
        <f>IF(
  Prototype_input!$C$6 = "State or Local Government",
  IF(
    C21 &lt;&gt; "",
    IFERROR(
      INDEX(
        'Summary - Socioeconomic'!$C$2:$BX$11,
        MATCH(Prototype_input!$C$38, 'Summary - Socioeconomic'!$B$2:$B$11, 0),
        MATCH(C21, 'Summary - Socioeconomic'!$C$1:$BX$1, 0)
      ),
      ""
    ),
    ""
  ),
  IF(
    Prototype_input!$C$6 = "Federal or Tribal Government",
    IF(
      B21 &lt;&gt; "",
      IFERROR(
        INDEX(
          'Summary - Objective'!$C$2:$AX$4,
          MATCH(Prototype_input!$C$38, 'Summary - Objective'!$B$2:$B$4, 0),
          MATCH(B21, 'Summary - Objective'!$C$1:$AX$1, 0)
        ),
        ""
      ),
      ""
    ),
    ""
  )
)</f>
        <v/>
      </c>
      <c r="G21" s="21" t="str">
        <f>IF(
  Prototype_input!$C$6 = "Federal or Tribal Government",
  IF(
    B21 &lt;&gt; "",
    IFERROR(
      INDEX(
        'Summary - Contract Type'!$C$2:$BX$6,
        MATCH(Prototype_input!$C$42, 'Summary - Contract Type'!$B$2:$B$6, 0),
        MATCH(B21, 'Summary - Contract Type'!$C$1:$BX$1, 0)
      ),
      ""
    ),
    ""
  ),
  ""
)</f>
        <v/>
      </c>
      <c r="H21" s="21" t="str">
        <f>IF(
  Prototype_input!$C$6 = "Federal or Tribal Government",
  IF(
    B21 &lt;&gt; "",
    IFERROR(
      INDEX(
        'Summary - Period of Performance'!$C$2:$AW$5,
        MATCH(Prototype_input!$C$46, 'Summary - Period of Performance'!$B$2:$B$5, 0),
        MATCH(B21, 'Summary - Period of Performance'!$C$1:$AW$1, 0)
      ),
      ""
    ),
    ""
  ),
  ""
)</f>
        <v/>
      </c>
      <c r="I21" s="21" t="str">
        <f>IF(
  Prototype_input!$C$6 = "Federal or Tribal Government",
  IF(
    B21 &lt;&gt; "",
    IFERROR(
      INDEX(
        'Summary - Socioeconomic'!$C$2:$BX$11,
        MATCH(Prototype_input!$C$50, 'Summary - Socioeconomic'!$B$2:$B$11, 0),
        MATCH(B21, 'Summary - Socioeconomic'!$C$1:$BX$1, 0)
      ),
      ""
    ),
    ""
  ),
  ""
)</f>
        <v/>
      </c>
      <c r="J21" s="21" t="str">
        <f>IF(
  Prototype_input!$C$6 = "Federal or Tribal Government",
  IF(
    B21 &lt;&gt; "",
    IFERROR(
      INDEX(
        'Summary - Estimated Dollar Valu'!$C$2:$AW$4,
        MATCH(Prototype_input!$C$54, 'Summary - Estimated Dollar Valu'!$B$2:$B$4, 0),
        MATCH(B21, 'Summary - Estimated Dollar Valu'!$C$1:$AW$1, 0)
      ),
      ""
    ),
    ""
  ),
  ""
)</f>
        <v/>
      </c>
      <c r="K21" s="21" t="str">
        <f>IF(AND(Prototype_input!$C$56&lt;&gt;"",J21&lt;&gt;""),Prototype_input!$C$58,"")</f>
        <v/>
      </c>
      <c r="L21" s="21" t="str">
        <f>IF(AND(Prototype_input!$C$60&lt;&gt;"",J21&lt;&gt;""),Prototype_input!$C$62,"")</f>
        <v/>
      </c>
      <c r="M21" s="21" t="str">
        <f>IF(AND(Prototype_input!$C$64&lt;&gt;"",J21&lt;&gt;""),Prototype_input!$C$66,"")</f>
        <v/>
      </c>
      <c r="N21" s="21" t="str">
        <f>IF(AND(Prototype_input!$C$68&lt;&gt;"",J21&lt;&gt;""),Prototype_input!$C$70,"")</f>
        <v/>
      </c>
      <c r="O21" s="21" t="str">
        <f>IF(N21&lt;&gt;"",_xlfn.XLOOKUP(Prototype_input!$E$25,'ITC Offerings Mapping'!$C$1:$C$1000,'ITC Offerings Mapping'!$B$1:$B$1000),"")</f>
        <v/>
      </c>
      <c r="Q21" s="21" t="str">
        <f t="array" ref="Q21">IF(Prototype_input!$C$6="Federal or Tribal Government",IF(O21&lt;&gt;"", INDEX('Scope Scoring'!$C$2:$BX$50, MATCH(O21, 'Scope Scoring'!$B$2:$B$50, 0), MATCH(B21, 'Scope Scoring'!$C$1:$BX$1, 0)),""),"")</f>
        <v/>
      </c>
      <c r="R21" s="21" t="str">
        <f t="shared" si="13"/>
        <v/>
      </c>
      <c r="S21" s="21" t="str">
        <f t="shared" si="14"/>
        <v/>
      </c>
      <c r="T21" s="21" t="str">
        <f t="shared" si="15"/>
        <v/>
      </c>
      <c r="U21" s="21" t="str">
        <f t="shared" si="16"/>
        <v/>
      </c>
      <c r="W21" s="21" t="str">
        <f t="array" ref="W21">IF(Prototype_input!$C$6="Federal or Tribal Government",IF(O21&lt;&gt;"", INDEX('Summary - Level of Assistance -'!$C$2:$AV$7, MATCH(Prototype_input!$C$34, 'Summary - Level of Assistance -'!$B$2:$B$7, 0), MATCH(B21, 'Summary - Level of Assistance -'!$C$1:$AV$1, 0)),""),"")</f>
        <v/>
      </c>
      <c r="X21" s="21" t="str">
        <f t="shared" si="17"/>
        <v/>
      </c>
      <c r="Y21" s="21" t="str">
        <f t="shared" si="18"/>
        <v/>
      </c>
      <c r="AA21" s="21" t="str">
        <f t="array" ref="AA21">IF(Prototype_input!$C$6="Federal or Tribal Government",IF(O21&lt;&gt;"", INDEX('Summary - Objective - Tradeoff'!$C$2:$AV$4, MATCH(Prototype_input!$C$38, 'Summary - Objective - Tradeoff'!$B$2:$B$4, 0), MATCH(B21, 'Summary - Objective - Tradeoff'!$C$1:$AV$1, 0)),""),"")</f>
        <v/>
      </c>
      <c r="AB21" s="21" t="str">
        <f t="shared" si="19"/>
        <v/>
      </c>
      <c r="AC21" s="21" t="str">
        <f t="shared" si="20"/>
        <v/>
      </c>
      <c r="AE21" s="21" t="str">
        <f t="array" ref="AE21">IF(Prototype_input!$C$6="Federal or Tribal Government",IF(O21&lt;&gt;"", INDEX('Summary- PoP - Tradeoff'!$C$2:$AV$5, MATCH(Prototype_input!$C$46, 'Summary- PoP - Tradeoff'!$B$2:$B$5, 0), MATCH(B21, 'Summary- PoP - Tradeoff'!$C$1:$AV$1, 0)),""),"")</f>
        <v/>
      </c>
      <c r="AF21" s="21" t="str">
        <f t="shared" si="21"/>
        <v/>
      </c>
      <c r="AG21" s="21" t="str">
        <f t="shared" si="22"/>
        <v/>
      </c>
      <c r="AI21" s="21" t="str">
        <f t="array" ref="AI21">IF(Prototype_input!$C$6="Federal or Tribal Government",IF(O21&lt;&gt;"", INDEX('Summary - EDV - Tradeoff'!$C$2:$AV$4, MATCH(Prototype_input!$C$54, 'Summary - EDV - Tradeoff'!$B$2:$B$4, 0), MATCH(B21, 'Summary - EDV - Tradeoff'!$C$1:$AV$1, 0)),""),"")</f>
        <v/>
      </c>
      <c r="AJ21" s="21" t="str">
        <f t="shared" si="23"/>
        <v/>
      </c>
      <c r="AK21" s="21" t="str">
        <f t="shared" si="24"/>
        <v/>
      </c>
      <c r="AL21" s="21" t="str">
        <f t="shared" si="25"/>
        <v/>
      </c>
    </row>
    <row r="22" spans="4:38" ht="12.75" x14ac:dyDescent="0.2">
      <c r="D22" s="21" t="str">
        <f>IF(
  Prototype_input!$C$6 = "State or Local Government",
  IF(
    C22 &lt;&gt; "",
    IFERROR(
      INDEX(
        'Summary - Acquisition Need'!$C$2:$AD$4,
        MATCH(Prototype_input!$C$30, 'Summary - Acquisition Need'!$B$2:$B$4, 0),
        MATCH(C22, 'Summary - Acquisition Need'!$C$1:$AD$1, 0)
      ),
      ""
    ),
    ""
  ),
  IF(
    Prototype_input!$C$6 = "Federal or Tribal Government",
    IF(
      B22 &lt;&gt; "",
      IFERROR(
        INDEX(
          'Summary - Place of Performance'!$C$2:$AW$14,
          MATCH(Prototype_input!$C$30, 'Summary - Place of Performance'!$B$2:$B$14, 0),
          MATCH(B22, 'Summary - Place of Performance'!$C$1:$AW$1, 0)
        ),
        ""
      ),
      ""
    ),
    ""
  )
)</f>
        <v/>
      </c>
      <c r="E22" s="21" t="str">
        <f>IF(
  Prototype_input!$C$6 = "State or Local Government",
  IF(
    C22 &lt;&gt; "",
    IFERROR(
      INDEX(
        'Summary - Contract Type'!$C$2:$BX$6,
        MATCH(Prototype_input!$C$34, 'Summary - Contract Type'!$B$2:$B$6, 0),
        MATCH(C22, 'Summary - Contract Type'!$C$1:$BX$1, 0)
      ),
      ""
    ),
    ""
  ),
  IF(
    Prototype_input!$C$6 = "Federal or Tribal Government",
    IF(
      B22 &lt;&gt; "",
      IFERROR(
        INDEX(
          'Summary - Level of Assistance'!$C$2:$AW$7,
          MATCH(Prototype_input!$C$34, 'Summary - Level of Assistance'!$B$2:$B$7, 0),
          MATCH(B22, 'Summary - Level of Assistance'!$C$1:$AW$1, 0)
        ),
        ""
      ),
      ""
    ),
    ""
  )
)</f>
        <v/>
      </c>
      <c r="F22" s="21" t="str">
        <f>IF(
  Prototype_input!$C$6 = "State or Local Government",
  IF(
    C22 &lt;&gt; "",
    IFERROR(
      INDEX(
        'Summary - Socioeconomic'!$C$2:$BX$11,
        MATCH(Prototype_input!$C$38, 'Summary - Socioeconomic'!$B$2:$B$11, 0),
        MATCH(C22, 'Summary - Socioeconomic'!$C$1:$BX$1, 0)
      ),
      ""
    ),
    ""
  ),
  IF(
    Prototype_input!$C$6 = "Federal or Tribal Government",
    IF(
      B22 &lt;&gt; "",
      IFERROR(
        INDEX(
          'Summary - Objective'!$C$2:$AX$4,
          MATCH(Prototype_input!$C$38, 'Summary - Objective'!$B$2:$B$4, 0),
          MATCH(B22, 'Summary - Objective'!$C$1:$AX$1, 0)
        ),
        ""
      ),
      ""
    ),
    ""
  )
)</f>
        <v/>
      </c>
      <c r="G22" s="21" t="str">
        <f>IF(
  Prototype_input!$C$6 = "Federal or Tribal Government",
  IF(
    B22 &lt;&gt; "",
    IFERROR(
      INDEX(
        'Summary - Contract Type'!$C$2:$BX$6,
        MATCH(Prototype_input!$C$42, 'Summary - Contract Type'!$B$2:$B$6, 0),
        MATCH(B22, 'Summary - Contract Type'!$C$1:$BX$1, 0)
      ),
      ""
    ),
    ""
  ),
  ""
)</f>
        <v/>
      </c>
      <c r="H22" s="21" t="str">
        <f>IF(
  Prototype_input!$C$6 = "Federal or Tribal Government",
  IF(
    B22 &lt;&gt; "",
    IFERROR(
      INDEX(
        'Summary - Period of Performance'!$C$2:$AW$5,
        MATCH(Prototype_input!$C$46, 'Summary - Period of Performance'!$B$2:$B$5, 0),
        MATCH(B22, 'Summary - Period of Performance'!$C$1:$AW$1, 0)
      ),
      ""
    ),
    ""
  ),
  ""
)</f>
        <v/>
      </c>
      <c r="I22" s="21" t="str">
        <f>IF(
  Prototype_input!$C$6 = "Federal or Tribal Government",
  IF(
    B22 &lt;&gt; "",
    IFERROR(
      INDEX(
        'Summary - Socioeconomic'!$C$2:$BX$11,
        MATCH(Prototype_input!$C$50, 'Summary - Socioeconomic'!$B$2:$B$11, 0),
        MATCH(B22, 'Summary - Socioeconomic'!$C$1:$BX$1, 0)
      ),
      ""
    ),
    ""
  ),
  ""
)</f>
        <v/>
      </c>
      <c r="J22" s="21" t="str">
        <f>IF(
  Prototype_input!$C$6 = "Federal or Tribal Government",
  IF(
    B22 &lt;&gt; "",
    IFERROR(
      INDEX(
        'Summary - Estimated Dollar Valu'!$C$2:$AW$4,
        MATCH(Prototype_input!$C$54, 'Summary - Estimated Dollar Valu'!$B$2:$B$4, 0),
        MATCH(B22, 'Summary - Estimated Dollar Valu'!$C$1:$AW$1, 0)
      ),
      ""
    ),
    ""
  ),
  ""
)</f>
        <v/>
      </c>
      <c r="K22" s="21" t="str">
        <f>IF(AND(Prototype_input!$C$56&lt;&gt;"",J22&lt;&gt;""),Prototype_input!$C$58,"")</f>
        <v/>
      </c>
      <c r="L22" s="21" t="str">
        <f>IF(AND(Prototype_input!$C$60&lt;&gt;"",J22&lt;&gt;""),Prototype_input!$C$62,"")</f>
        <v/>
      </c>
      <c r="M22" s="21" t="str">
        <f>IF(AND(Prototype_input!$C$64&lt;&gt;"",J22&lt;&gt;""),Prototype_input!$C$66,"")</f>
        <v/>
      </c>
      <c r="N22" s="21" t="str">
        <f>IF(AND(Prototype_input!$C$68&lt;&gt;"",J22&lt;&gt;""),Prototype_input!$C$70,"")</f>
        <v/>
      </c>
      <c r="O22" s="21" t="str">
        <f>IF(N22&lt;&gt;"",_xlfn.XLOOKUP(Prototype_input!$E$25,'ITC Offerings Mapping'!$C$1:$C$1000,'ITC Offerings Mapping'!$B$1:$B$1000),"")</f>
        <v/>
      </c>
      <c r="Q22" s="21" t="str">
        <f t="array" ref="Q22">IF(Prototype_input!$C$6="Federal or Tribal Government",IF(O22&lt;&gt;"", INDEX('Scope Scoring'!$C$2:$BX$50, MATCH(O22, 'Scope Scoring'!$B$2:$B$50, 0), MATCH(B22, 'Scope Scoring'!$C$1:$BX$1, 0)),""),"")</f>
        <v/>
      </c>
      <c r="R22" s="21" t="str">
        <f t="shared" si="13"/>
        <v/>
      </c>
      <c r="S22" s="21" t="str">
        <f t="shared" si="14"/>
        <v/>
      </c>
      <c r="T22" s="21" t="str">
        <f t="shared" si="15"/>
        <v/>
      </c>
      <c r="U22" s="21" t="str">
        <f t="shared" si="16"/>
        <v/>
      </c>
      <c r="W22" s="21" t="str">
        <f t="array" ref="W22">IF(Prototype_input!$C$6="Federal or Tribal Government",IF(O22&lt;&gt;"", INDEX('Summary - Level of Assistance -'!$C$2:$AV$7, MATCH(Prototype_input!$C$34, 'Summary - Level of Assistance -'!$B$2:$B$7, 0), MATCH(B22, 'Summary - Level of Assistance -'!$C$1:$AV$1, 0)),""),"")</f>
        <v/>
      </c>
      <c r="X22" s="21" t="str">
        <f t="shared" si="17"/>
        <v/>
      </c>
      <c r="Y22" s="21" t="str">
        <f t="shared" si="18"/>
        <v/>
      </c>
      <c r="AA22" s="21" t="str">
        <f t="array" ref="AA22">IF(Prototype_input!$C$6="Federal or Tribal Government",IF(O22&lt;&gt;"", INDEX('Summary - Objective - Tradeoff'!$C$2:$AV$4, MATCH(Prototype_input!$C$38, 'Summary - Objective - Tradeoff'!$B$2:$B$4, 0), MATCH(B22, 'Summary - Objective - Tradeoff'!$C$1:$AV$1, 0)),""),"")</f>
        <v/>
      </c>
      <c r="AB22" s="21" t="str">
        <f t="shared" si="19"/>
        <v/>
      </c>
      <c r="AC22" s="21" t="str">
        <f t="shared" si="20"/>
        <v/>
      </c>
      <c r="AE22" s="21" t="str">
        <f t="array" ref="AE22">IF(Prototype_input!$C$6="Federal or Tribal Government",IF(O22&lt;&gt;"", INDEX('Summary- PoP - Tradeoff'!$C$2:$AV$5, MATCH(Prototype_input!$C$46, 'Summary- PoP - Tradeoff'!$B$2:$B$5, 0), MATCH(B22, 'Summary- PoP - Tradeoff'!$C$1:$AV$1, 0)),""),"")</f>
        <v/>
      </c>
      <c r="AF22" s="21" t="str">
        <f t="shared" si="21"/>
        <v/>
      </c>
      <c r="AG22" s="21" t="str">
        <f t="shared" si="22"/>
        <v/>
      </c>
      <c r="AI22" s="21" t="str">
        <f t="array" ref="AI22">IF(Prototype_input!$C$6="Federal or Tribal Government",IF(O22&lt;&gt;"", INDEX('Summary - EDV - Tradeoff'!$C$2:$AV$4, MATCH(Prototype_input!$C$54, 'Summary - EDV - Tradeoff'!$B$2:$B$4, 0), MATCH(B22, 'Summary - EDV - Tradeoff'!$C$1:$AV$1, 0)),""),"")</f>
        <v/>
      </c>
      <c r="AJ22" s="21" t="str">
        <f t="shared" si="23"/>
        <v/>
      </c>
      <c r="AK22" s="21" t="str">
        <f t="shared" si="24"/>
        <v/>
      </c>
      <c r="AL22" s="21" t="str">
        <f t="shared" si="25"/>
        <v/>
      </c>
    </row>
    <row r="23" spans="4:38" ht="12.75" x14ac:dyDescent="0.2">
      <c r="D23" s="21" t="str">
        <f>IF(
  Prototype_input!$C$6 = "State or Local Government",
  IF(
    C23 &lt;&gt; "",
    IFERROR(
      INDEX(
        'Summary - Acquisition Need'!$C$2:$AD$4,
        MATCH(Prototype_input!$C$30, 'Summary - Acquisition Need'!$B$2:$B$4, 0),
        MATCH(C23, 'Summary - Acquisition Need'!$C$1:$AD$1, 0)
      ),
      ""
    ),
    ""
  ),
  IF(
    Prototype_input!$C$6 = "Federal or Tribal Government",
    IF(
      B23 &lt;&gt; "",
      IFERROR(
        INDEX(
          'Summary - Place of Performance'!$C$2:$AW$14,
          MATCH(Prototype_input!$C$30, 'Summary - Place of Performance'!$B$2:$B$14, 0),
          MATCH(B23, 'Summary - Place of Performance'!$C$1:$AW$1, 0)
        ),
        ""
      ),
      ""
    ),
    ""
  )
)</f>
        <v/>
      </c>
      <c r="E23" s="21" t="str">
        <f>IF(
  Prototype_input!$C$6 = "State or Local Government",
  IF(
    C23 &lt;&gt; "",
    IFERROR(
      INDEX(
        'Summary - Contract Type'!$C$2:$BX$6,
        MATCH(Prototype_input!$C$34, 'Summary - Contract Type'!$B$2:$B$6, 0),
        MATCH(C23, 'Summary - Contract Type'!$C$1:$BX$1, 0)
      ),
      ""
    ),
    ""
  ),
  IF(
    Prototype_input!$C$6 = "Federal or Tribal Government",
    IF(
      B23 &lt;&gt; "",
      IFERROR(
        INDEX(
          'Summary - Level of Assistance'!$C$2:$AW$7,
          MATCH(Prototype_input!$C$34, 'Summary - Level of Assistance'!$B$2:$B$7, 0),
          MATCH(B23, 'Summary - Level of Assistance'!$C$1:$AW$1, 0)
        ),
        ""
      ),
      ""
    ),
    ""
  )
)</f>
        <v/>
      </c>
      <c r="F23" s="21" t="str">
        <f>IF(
  Prototype_input!$C$6 = "State or Local Government",
  IF(
    C23 &lt;&gt; "",
    IFERROR(
      INDEX(
        'Summary - Socioeconomic'!$C$2:$BX$11,
        MATCH(Prototype_input!$C$38, 'Summary - Socioeconomic'!$B$2:$B$11, 0),
        MATCH(C23, 'Summary - Socioeconomic'!$C$1:$BX$1, 0)
      ),
      ""
    ),
    ""
  ),
  IF(
    Prototype_input!$C$6 = "Federal or Tribal Government",
    IF(
      B23 &lt;&gt; "",
      IFERROR(
        INDEX(
          'Summary - Objective'!$C$2:$AX$4,
          MATCH(Prototype_input!$C$38, 'Summary - Objective'!$B$2:$B$4, 0),
          MATCH(B23, 'Summary - Objective'!$C$1:$AX$1, 0)
        ),
        ""
      ),
      ""
    ),
    ""
  )
)</f>
        <v/>
      </c>
      <c r="G23" s="21" t="str">
        <f>IF(
  Prototype_input!$C$6 = "Federal or Tribal Government",
  IF(
    B23 &lt;&gt; "",
    IFERROR(
      INDEX(
        'Summary - Contract Type'!$C$2:$BX$6,
        MATCH(Prototype_input!$C$42, 'Summary - Contract Type'!$B$2:$B$6, 0),
        MATCH(B23, 'Summary - Contract Type'!$C$1:$BX$1, 0)
      ),
      ""
    ),
    ""
  ),
  ""
)</f>
        <v/>
      </c>
      <c r="H23" s="21" t="str">
        <f>IF(
  Prototype_input!$C$6 = "Federal or Tribal Government",
  IF(
    B23 &lt;&gt; "",
    IFERROR(
      INDEX(
        'Summary - Period of Performance'!$C$2:$AW$5,
        MATCH(Prototype_input!$C$46, 'Summary - Period of Performance'!$B$2:$B$5, 0),
        MATCH(B23, 'Summary - Period of Performance'!$C$1:$AW$1, 0)
      ),
      ""
    ),
    ""
  ),
  ""
)</f>
        <v/>
      </c>
      <c r="I23" s="21" t="str">
        <f>IF(
  Prototype_input!$C$6 = "Federal or Tribal Government",
  IF(
    B23 &lt;&gt; "",
    IFERROR(
      INDEX(
        'Summary - Socioeconomic'!$C$2:$BX$11,
        MATCH(Prototype_input!$C$50, 'Summary - Socioeconomic'!$B$2:$B$11, 0),
        MATCH(B23, 'Summary - Socioeconomic'!$C$1:$BX$1, 0)
      ),
      ""
    ),
    ""
  ),
  ""
)</f>
        <v/>
      </c>
      <c r="J23" s="21" t="str">
        <f>IF(
  Prototype_input!$C$6 = "Federal or Tribal Government",
  IF(
    B23 &lt;&gt; "",
    IFERROR(
      INDEX(
        'Summary - Estimated Dollar Valu'!$C$2:$AW$4,
        MATCH(Prototype_input!$C$54, 'Summary - Estimated Dollar Valu'!$B$2:$B$4, 0),
        MATCH(B23, 'Summary - Estimated Dollar Valu'!$C$1:$AW$1, 0)
      ),
      ""
    ),
    ""
  ),
  ""
)</f>
        <v/>
      </c>
      <c r="K23" s="21" t="str">
        <f>IF(AND(Prototype_input!$C$56&lt;&gt;"",J23&lt;&gt;""),Prototype_input!$C$58,"")</f>
        <v/>
      </c>
      <c r="L23" s="21" t="str">
        <f>IF(AND(Prototype_input!$C$60&lt;&gt;"",J23&lt;&gt;""),Prototype_input!$C$62,"")</f>
        <v/>
      </c>
      <c r="M23" s="21" t="str">
        <f>IF(AND(Prototype_input!$C$64&lt;&gt;"",J23&lt;&gt;""),Prototype_input!$C$66,"")</f>
        <v/>
      </c>
      <c r="N23" s="21" t="str">
        <f>IF(AND(Prototype_input!$C$68&lt;&gt;"",J23&lt;&gt;""),Prototype_input!$C$70,"")</f>
        <v/>
      </c>
      <c r="O23" s="21" t="str">
        <f>IF(N23&lt;&gt;"",_xlfn.XLOOKUP(Prototype_input!$E$25,'ITC Offerings Mapping'!$C$1:$C$1000,'ITC Offerings Mapping'!$B$1:$B$1000),"")</f>
        <v/>
      </c>
      <c r="Q23" s="21" t="str">
        <f t="array" ref="Q23">IF(Prototype_input!$C$6="Federal or Tribal Government",IF(O23&lt;&gt;"", INDEX('Scope Scoring'!$C$2:$BX$50, MATCH(O23, 'Scope Scoring'!$B$2:$B$50, 0), MATCH(B23, 'Scope Scoring'!$C$1:$BX$1, 0)),""),"")</f>
        <v/>
      </c>
      <c r="R23" s="21" t="str">
        <f t="shared" si="13"/>
        <v/>
      </c>
      <c r="S23" s="21" t="str">
        <f t="shared" si="14"/>
        <v/>
      </c>
      <c r="T23" s="21" t="str">
        <f t="shared" si="15"/>
        <v/>
      </c>
      <c r="U23" s="21" t="str">
        <f t="shared" si="16"/>
        <v/>
      </c>
      <c r="W23" s="21" t="str">
        <f t="array" ref="W23">IF(Prototype_input!$C$6="Federal or Tribal Government",IF(O23&lt;&gt;"", INDEX('Summary - Level of Assistance -'!$C$2:$AV$7, MATCH(Prototype_input!$C$34, 'Summary - Level of Assistance -'!$B$2:$B$7, 0), MATCH(B23, 'Summary - Level of Assistance -'!$C$1:$AV$1, 0)),""),"")</f>
        <v/>
      </c>
      <c r="X23" s="21" t="str">
        <f t="shared" si="17"/>
        <v/>
      </c>
      <c r="Y23" s="21" t="str">
        <f t="shared" si="18"/>
        <v/>
      </c>
      <c r="AA23" s="21" t="str">
        <f t="array" ref="AA23">IF(Prototype_input!$C$6="Federal or Tribal Government",IF(O23&lt;&gt;"", INDEX('Summary - Objective - Tradeoff'!$C$2:$AV$4, MATCH(Prototype_input!$C$38, 'Summary - Objective - Tradeoff'!$B$2:$B$4, 0), MATCH(B23, 'Summary - Objective - Tradeoff'!$C$1:$AV$1, 0)),""),"")</f>
        <v/>
      </c>
      <c r="AB23" s="21" t="str">
        <f t="shared" si="19"/>
        <v/>
      </c>
      <c r="AC23" s="21" t="str">
        <f t="shared" si="20"/>
        <v/>
      </c>
      <c r="AE23" s="21" t="str">
        <f t="array" ref="AE23">IF(Prototype_input!$C$6="Federal or Tribal Government",IF(O23&lt;&gt;"", INDEX('Summary- PoP - Tradeoff'!$C$2:$AV$5, MATCH(Prototype_input!$C$46, 'Summary- PoP - Tradeoff'!$B$2:$B$5, 0), MATCH(B23, 'Summary- PoP - Tradeoff'!$C$1:$AV$1, 0)),""),"")</f>
        <v/>
      </c>
      <c r="AF23" s="21" t="str">
        <f t="shared" si="21"/>
        <v/>
      </c>
      <c r="AG23" s="21" t="str">
        <f t="shared" si="22"/>
        <v/>
      </c>
      <c r="AI23" s="21" t="str">
        <f t="array" ref="AI23">IF(Prototype_input!$C$6="Federal or Tribal Government",IF(O23&lt;&gt;"", INDEX('Summary - EDV - Tradeoff'!$C$2:$AV$4, MATCH(Prototype_input!$C$54, 'Summary - EDV - Tradeoff'!$B$2:$B$4, 0), MATCH(B23, 'Summary - EDV - Tradeoff'!$C$1:$AV$1, 0)),""),"")</f>
        <v/>
      </c>
      <c r="AJ23" s="21" t="str">
        <f t="shared" si="23"/>
        <v/>
      </c>
      <c r="AK23" s="21" t="str">
        <f t="shared" si="24"/>
        <v/>
      </c>
      <c r="AL23" s="21" t="str">
        <f t="shared" si="25"/>
        <v/>
      </c>
    </row>
    <row r="24" spans="4:38" ht="12.75" x14ac:dyDescent="0.2">
      <c r="D24" s="21" t="str">
        <f>IF(
  Prototype_input!$C$6 = "State or Local Government",
  IF(
    C24 &lt;&gt; "",
    IFERROR(
      INDEX(
        'Summary - Acquisition Need'!$C$2:$AD$4,
        MATCH(Prototype_input!$C$30, 'Summary - Acquisition Need'!$B$2:$B$4, 0),
        MATCH(C24, 'Summary - Acquisition Need'!$C$1:$AD$1, 0)
      ),
      ""
    ),
    ""
  ),
  IF(
    Prototype_input!$C$6 = "Federal or Tribal Government",
    IF(
      B24 &lt;&gt; "",
      IFERROR(
        INDEX(
          'Summary - Place of Performance'!$C$2:$AW$14,
          MATCH(Prototype_input!$C$30, 'Summary - Place of Performance'!$B$2:$B$14, 0),
          MATCH(B24, 'Summary - Place of Performance'!$C$1:$AW$1, 0)
        ),
        ""
      ),
      ""
    ),
    ""
  )
)</f>
        <v/>
      </c>
      <c r="E24" s="21" t="str">
        <f>IF(
  Prototype_input!$C$6 = "State or Local Government",
  IF(
    C24 &lt;&gt; "",
    IFERROR(
      INDEX(
        'Summary - Contract Type'!$C$2:$BX$6,
        MATCH(Prototype_input!$C$34, 'Summary - Contract Type'!$B$2:$B$6, 0),
        MATCH(C24, 'Summary - Contract Type'!$C$1:$BX$1, 0)
      ),
      ""
    ),
    ""
  ),
  IF(
    Prototype_input!$C$6 = "Federal or Tribal Government",
    IF(
      B24 &lt;&gt; "",
      IFERROR(
        INDEX(
          'Summary - Level of Assistance'!$C$2:$AW$7,
          MATCH(Prototype_input!$C$34, 'Summary - Level of Assistance'!$B$2:$B$7, 0),
          MATCH(B24, 'Summary - Level of Assistance'!$C$1:$AW$1, 0)
        ),
        ""
      ),
      ""
    ),
    ""
  )
)</f>
        <v/>
      </c>
      <c r="F24" s="21" t="str">
        <f>IF(
  Prototype_input!$C$6 = "State or Local Government",
  IF(
    C24 &lt;&gt; "",
    IFERROR(
      INDEX(
        'Summary - Socioeconomic'!$C$2:$BX$11,
        MATCH(Prototype_input!$C$38, 'Summary - Socioeconomic'!$B$2:$B$11, 0),
        MATCH(C24, 'Summary - Socioeconomic'!$C$1:$BX$1, 0)
      ),
      ""
    ),
    ""
  ),
  IF(
    Prototype_input!$C$6 = "Federal or Tribal Government",
    IF(
      B24 &lt;&gt; "",
      IFERROR(
        INDEX(
          'Summary - Objective'!$C$2:$AX$4,
          MATCH(Prototype_input!$C$38, 'Summary - Objective'!$B$2:$B$4, 0),
          MATCH(B24, 'Summary - Objective'!$C$1:$AX$1, 0)
        ),
        ""
      ),
      ""
    ),
    ""
  )
)</f>
        <v/>
      </c>
      <c r="G24" s="21" t="str">
        <f>IF(
  Prototype_input!$C$6 = "Federal or Tribal Government",
  IF(
    B24 &lt;&gt; "",
    IFERROR(
      INDEX(
        'Summary - Contract Type'!$C$2:$BX$6,
        MATCH(Prototype_input!$C$42, 'Summary - Contract Type'!$B$2:$B$6, 0),
        MATCH(B24, 'Summary - Contract Type'!$C$1:$BX$1, 0)
      ),
      ""
    ),
    ""
  ),
  ""
)</f>
        <v/>
      </c>
      <c r="H24" s="21" t="str">
        <f>IF(
  Prototype_input!$C$6 = "Federal or Tribal Government",
  IF(
    B24 &lt;&gt; "",
    IFERROR(
      INDEX(
        'Summary - Period of Performance'!$C$2:$AW$5,
        MATCH(Prototype_input!$C$46, 'Summary - Period of Performance'!$B$2:$B$5, 0),
        MATCH(B24, 'Summary - Period of Performance'!$C$1:$AW$1, 0)
      ),
      ""
    ),
    ""
  ),
  ""
)</f>
        <v/>
      </c>
      <c r="I24" s="21" t="str">
        <f>IF(
  Prototype_input!$C$6 = "Federal or Tribal Government",
  IF(
    B24 &lt;&gt; "",
    IFERROR(
      INDEX(
        'Summary - Socioeconomic'!$C$2:$BX$11,
        MATCH(Prototype_input!$C$50, 'Summary - Socioeconomic'!$B$2:$B$11, 0),
        MATCH(B24, 'Summary - Socioeconomic'!$C$1:$BX$1, 0)
      ),
      ""
    ),
    ""
  ),
  ""
)</f>
        <v/>
      </c>
      <c r="J24" s="21" t="str">
        <f>IF(
  Prototype_input!$C$6 = "Federal or Tribal Government",
  IF(
    B24 &lt;&gt; "",
    IFERROR(
      INDEX(
        'Summary - Estimated Dollar Valu'!$C$2:$AW$4,
        MATCH(Prototype_input!$C$54, 'Summary - Estimated Dollar Valu'!$B$2:$B$4, 0),
        MATCH(B24, 'Summary - Estimated Dollar Valu'!$C$1:$AW$1, 0)
      ),
      ""
    ),
    ""
  ),
  ""
)</f>
        <v/>
      </c>
      <c r="K24" s="21" t="str">
        <f>IF(AND(Prototype_input!$C$56&lt;&gt;"",J24&lt;&gt;""),Prototype_input!$C$58,"")</f>
        <v/>
      </c>
      <c r="L24" s="21" t="str">
        <f>IF(AND(Prototype_input!$C$60&lt;&gt;"",J24&lt;&gt;""),Prototype_input!$C$62,"")</f>
        <v/>
      </c>
      <c r="M24" s="21" t="str">
        <f>IF(AND(Prototype_input!$C$64&lt;&gt;"",J24&lt;&gt;""),Prototype_input!$C$66,"")</f>
        <v/>
      </c>
      <c r="N24" s="21" t="str">
        <f>IF(AND(Prototype_input!$C$68&lt;&gt;"",J24&lt;&gt;""),Prototype_input!$C$70,"")</f>
        <v/>
      </c>
      <c r="O24" s="21" t="str">
        <f>IF(N24&lt;&gt;"",_xlfn.XLOOKUP(Prototype_input!$E$25,'ITC Offerings Mapping'!$C$1:$C$1000,'ITC Offerings Mapping'!$B$1:$B$1000),"")</f>
        <v/>
      </c>
      <c r="Q24" s="21" t="str">
        <f t="array" ref="Q24">IF(Prototype_input!$C$6="Federal or Tribal Government",IF(O24&lt;&gt;"", INDEX('Scope Scoring'!$C$2:$BX$50, MATCH(O24, 'Scope Scoring'!$B$2:$B$50, 0), MATCH(B24, 'Scope Scoring'!$C$1:$BX$1, 0)),""),"")</f>
        <v/>
      </c>
      <c r="R24" s="21" t="str">
        <f t="shared" si="13"/>
        <v/>
      </c>
      <c r="S24" s="21" t="str">
        <f t="shared" si="14"/>
        <v/>
      </c>
      <c r="T24" s="21" t="str">
        <f t="shared" si="15"/>
        <v/>
      </c>
      <c r="U24" s="21" t="str">
        <f t="shared" si="16"/>
        <v/>
      </c>
      <c r="W24" s="21" t="str">
        <f t="array" ref="W24">IF(Prototype_input!$C$6="Federal or Tribal Government",IF(O24&lt;&gt;"", INDEX('Summary - Level of Assistance -'!$C$2:$AV$7, MATCH(Prototype_input!$C$34, 'Summary - Level of Assistance -'!$B$2:$B$7, 0), MATCH(B24, 'Summary - Level of Assistance -'!$C$1:$AV$1, 0)),""),"")</f>
        <v/>
      </c>
      <c r="X24" s="21" t="str">
        <f t="shared" si="17"/>
        <v/>
      </c>
      <c r="Y24" s="21" t="str">
        <f t="shared" si="18"/>
        <v/>
      </c>
      <c r="AA24" s="21" t="str">
        <f t="array" ref="AA24">IF(Prototype_input!$C$6="Federal or Tribal Government",IF(O24&lt;&gt;"", INDEX('Summary - Objective - Tradeoff'!$C$2:$AV$4, MATCH(Prototype_input!$C$38, 'Summary - Objective - Tradeoff'!$B$2:$B$4, 0), MATCH(B24, 'Summary - Objective - Tradeoff'!$C$1:$AV$1, 0)),""),"")</f>
        <v/>
      </c>
      <c r="AB24" s="21" t="str">
        <f t="shared" si="19"/>
        <v/>
      </c>
      <c r="AC24" s="21" t="str">
        <f t="shared" si="20"/>
        <v/>
      </c>
      <c r="AE24" s="21" t="str">
        <f t="array" ref="AE24">IF(Prototype_input!$C$6="Federal or Tribal Government",IF(O24&lt;&gt;"", INDEX('Summary- PoP - Tradeoff'!$C$2:$AV$5, MATCH(Prototype_input!$C$46, 'Summary- PoP - Tradeoff'!$B$2:$B$5, 0), MATCH(B24, 'Summary- PoP - Tradeoff'!$C$1:$AV$1, 0)),""),"")</f>
        <v/>
      </c>
      <c r="AF24" s="21" t="str">
        <f t="shared" si="21"/>
        <v/>
      </c>
      <c r="AG24" s="21" t="str">
        <f t="shared" si="22"/>
        <v/>
      </c>
      <c r="AI24" s="21" t="str">
        <f t="array" ref="AI24">IF(Prototype_input!$C$6="Federal or Tribal Government",IF(O24&lt;&gt;"", INDEX('Summary - EDV - Tradeoff'!$C$2:$AV$4, MATCH(Prototype_input!$C$54, 'Summary - EDV - Tradeoff'!$B$2:$B$4, 0), MATCH(B24, 'Summary - EDV - Tradeoff'!$C$1:$AV$1, 0)),""),"")</f>
        <v/>
      </c>
      <c r="AJ24" s="21" t="str">
        <f t="shared" si="23"/>
        <v/>
      </c>
      <c r="AK24" s="21" t="str">
        <f t="shared" si="24"/>
        <v/>
      </c>
      <c r="AL24" s="21" t="str">
        <f t="shared" si="25"/>
        <v/>
      </c>
    </row>
    <row r="25" spans="4:38" ht="12.75" x14ac:dyDescent="0.2">
      <c r="D25" s="21" t="str">
        <f>IF(
  Prototype_input!$C$6 = "State or Local Government",
  IF(
    C25 &lt;&gt; "",
    IFERROR(
      INDEX(
        'Summary - Acquisition Need'!$C$2:$AD$4,
        MATCH(Prototype_input!$C$30, 'Summary - Acquisition Need'!$B$2:$B$4, 0),
        MATCH(C25, 'Summary - Acquisition Need'!$C$1:$AD$1, 0)
      ),
      ""
    ),
    ""
  ),
  IF(
    Prototype_input!$C$6 = "Federal or Tribal Government",
    IF(
      B25 &lt;&gt; "",
      IFERROR(
        INDEX(
          'Summary - Place of Performance'!$C$2:$AW$14,
          MATCH(Prototype_input!$C$30, 'Summary - Place of Performance'!$B$2:$B$14, 0),
          MATCH(B25, 'Summary - Place of Performance'!$C$1:$AW$1, 0)
        ),
        ""
      ),
      ""
    ),
    ""
  )
)</f>
        <v/>
      </c>
      <c r="E25" s="21" t="str">
        <f>IF(
  Prototype_input!$C$6 = "State or Local Government",
  IF(
    C25 &lt;&gt; "",
    IFERROR(
      INDEX(
        'Summary - Contract Type'!$C$2:$BX$6,
        MATCH(Prototype_input!$C$34, 'Summary - Contract Type'!$B$2:$B$6, 0),
        MATCH(C25, 'Summary - Contract Type'!$C$1:$BX$1, 0)
      ),
      ""
    ),
    ""
  ),
  IF(
    Prototype_input!$C$6 = "Federal or Tribal Government",
    IF(
      B25 &lt;&gt; "",
      IFERROR(
        INDEX(
          'Summary - Level of Assistance'!$C$2:$AW$7,
          MATCH(Prototype_input!$C$34, 'Summary - Level of Assistance'!$B$2:$B$7, 0),
          MATCH(B25, 'Summary - Level of Assistance'!$C$1:$AW$1, 0)
        ),
        ""
      ),
      ""
    ),
    ""
  )
)</f>
        <v/>
      </c>
      <c r="F25" s="21" t="str">
        <f>IF(
  Prototype_input!$C$6 = "State or Local Government",
  IF(
    C25 &lt;&gt; "",
    IFERROR(
      INDEX(
        'Summary - Socioeconomic'!$C$2:$BX$11,
        MATCH(Prototype_input!$C$38, 'Summary - Socioeconomic'!$B$2:$B$11, 0),
        MATCH(C25, 'Summary - Socioeconomic'!$C$1:$BX$1, 0)
      ),
      ""
    ),
    ""
  ),
  IF(
    Prototype_input!$C$6 = "Federal or Tribal Government",
    IF(
      B25 &lt;&gt; "",
      IFERROR(
        INDEX(
          'Summary - Objective'!$C$2:$AX$4,
          MATCH(Prototype_input!$C$38, 'Summary - Objective'!$B$2:$B$4, 0),
          MATCH(B25, 'Summary - Objective'!$C$1:$AX$1, 0)
        ),
        ""
      ),
      ""
    ),
    ""
  )
)</f>
        <v/>
      </c>
      <c r="G25" s="21" t="str">
        <f>IF(
  Prototype_input!$C$6 = "Federal or Tribal Government",
  IF(
    B25 &lt;&gt; "",
    IFERROR(
      INDEX(
        'Summary - Contract Type'!$C$2:$BX$6,
        MATCH(Prototype_input!$C$42, 'Summary - Contract Type'!$B$2:$B$6, 0),
        MATCH(B25, 'Summary - Contract Type'!$C$1:$BX$1, 0)
      ),
      ""
    ),
    ""
  ),
  ""
)</f>
        <v/>
      </c>
      <c r="H25" s="21" t="str">
        <f>IF(
  Prototype_input!$C$6 = "Federal or Tribal Government",
  IF(
    B25 &lt;&gt; "",
    IFERROR(
      INDEX(
        'Summary - Period of Performance'!$C$2:$AW$5,
        MATCH(Prototype_input!$C$46, 'Summary - Period of Performance'!$B$2:$B$5, 0),
        MATCH(B25, 'Summary - Period of Performance'!$C$1:$AW$1, 0)
      ),
      ""
    ),
    ""
  ),
  ""
)</f>
        <v/>
      </c>
      <c r="I25" s="21" t="str">
        <f>IF(
  Prototype_input!$C$6 = "Federal or Tribal Government",
  IF(
    B25 &lt;&gt; "",
    IFERROR(
      INDEX(
        'Summary - Socioeconomic'!$C$2:$BX$11,
        MATCH(Prototype_input!$C$50, 'Summary - Socioeconomic'!$B$2:$B$11, 0),
        MATCH(B25, 'Summary - Socioeconomic'!$C$1:$BX$1, 0)
      ),
      ""
    ),
    ""
  ),
  ""
)</f>
        <v/>
      </c>
      <c r="J25" s="21" t="str">
        <f>IF(
  Prototype_input!$C$6 = "Federal or Tribal Government",
  IF(
    B25 &lt;&gt; "",
    IFERROR(
      INDEX(
        'Summary - Estimated Dollar Valu'!$C$2:$AW$4,
        MATCH(Prototype_input!$C$54, 'Summary - Estimated Dollar Valu'!$B$2:$B$4, 0),
        MATCH(B25, 'Summary - Estimated Dollar Valu'!$C$1:$AW$1, 0)
      ),
      ""
    ),
    ""
  ),
  ""
)</f>
        <v/>
      </c>
      <c r="K25" s="21" t="str">
        <f>IF(AND(Prototype_input!$C$56&lt;&gt;"",J25&lt;&gt;""),Prototype_input!$C$58,"")</f>
        <v/>
      </c>
      <c r="L25" s="21" t="str">
        <f>IF(AND(Prototype_input!$C$60&lt;&gt;"",J25&lt;&gt;""),Prototype_input!$C$62,"")</f>
        <v/>
      </c>
      <c r="M25" s="21" t="str">
        <f>IF(AND(Prototype_input!$C$64&lt;&gt;"",J25&lt;&gt;""),Prototype_input!$C$66,"")</f>
        <v/>
      </c>
      <c r="N25" s="21" t="str">
        <f>IF(AND(Prototype_input!$C$68&lt;&gt;"",J25&lt;&gt;""),Prototype_input!$C$70,"")</f>
        <v/>
      </c>
      <c r="O25" s="21" t="str">
        <f>IF(N25&lt;&gt;"",_xlfn.XLOOKUP(Prototype_input!$E$25,'ITC Offerings Mapping'!$C$1:$C$1000,'ITC Offerings Mapping'!$B$1:$B$1000),"")</f>
        <v/>
      </c>
      <c r="Q25" s="21" t="str">
        <f t="array" ref="Q25">IF(Prototype_input!$C$6="Federal or Tribal Government",IF(O25&lt;&gt;"", INDEX('Scope Scoring'!$C$2:$BX$50, MATCH(O25, 'Scope Scoring'!$B$2:$B$50, 0), MATCH(B25, 'Scope Scoring'!$C$1:$BX$1, 0)),""),"")</f>
        <v/>
      </c>
      <c r="R25" s="21" t="str">
        <f t="shared" si="13"/>
        <v/>
      </c>
      <c r="S25" s="21" t="str">
        <f t="shared" si="14"/>
        <v/>
      </c>
      <c r="T25" s="21" t="str">
        <f t="shared" si="15"/>
        <v/>
      </c>
      <c r="U25" s="21" t="str">
        <f t="shared" si="16"/>
        <v/>
      </c>
      <c r="W25" s="21" t="str">
        <f t="array" ref="W25">IF(Prototype_input!$C$6="Federal or Tribal Government",IF(O25&lt;&gt;"", INDEX('Summary - Level of Assistance -'!$C$2:$AV$7, MATCH(Prototype_input!$C$34, 'Summary - Level of Assistance -'!$B$2:$B$7, 0), MATCH(B25, 'Summary - Level of Assistance -'!$C$1:$AV$1, 0)),""),"")</f>
        <v/>
      </c>
      <c r="X25" s="21" t="str">
        <f t="shared" si="17"/>
        <v/>
      </c>
      <c r="Y25" s="21" t="str">
        <f t="shared" si="18"/>
        <v/>
      </c>
      <c r="AA25" s="21" t="str">
        <f t="array" ref="AA25">IF(Prototype_input!$C$6="Federal or Tribal Government",IF(O25&lt;&gt;"", INDEX('Summary - Objective - Tradeoff'!$C$2:$AV$4, MATCH(Prototype_input!$C$38, 'Summary - Objective - Tradeoff'!$B$2:$B$4, 0), MATCH(B25, 'Summary - Objective - Tradeoff'!$C$1:$AV$1, 0)),""),"")</f>
        <v/>
      </c>
      <c r="AB25" s="21" t="str">
        <f t="shared" si="19"/>
        <v/>
      </c>
      <c r="AC25" s="21" t="str">
        <f t="shared" si="20"/>
        <v/>
      </c>
      <c r="AE25" s="21" t="str">
        <f t="array" ref="AE25">IF(Prototype_input!$C$6="Federal or Tribal Government",IF(O25&lt;&gt;"", INDEX('Summary- PoP - Tradeoff'!$C$2:$AV$5, MATCH(Prototype_input!$C$46, 'Summary- PoP - Tradeoff'!$B$2:$B$5, 0), MATCH(B25, 'Summary- PoP - Tradeoff'!$C$1:$AV$1, 0)),""),"")</f>
        <v/>
      </c>
      <c r="AF25" s="21" t="str">
        <f t="shared" si="21"/>
        <v/>
      </c>
      <c r="AG25" s="21" t="str">
        <f t="shared" si="22"/>
        <v/>
      </c>
      <c r="AI25" s="21" t="str">
        <f t="array" ref="AI25">IF(Prototype_input!$C$6="Federal or Tribal Government",IF(O25&lt;&gt;"", INDEX('Summary - EDV - Tradeoff'!$C$2:$AV$4, MATCH(Prototype_input!$C$54, 'Summary - EDV - Tradeoff'!$B$2:$B$4, 0), MATCH(B25, 'Summary - EDV - Tradeoff'!$C$1:$AV$1, 0)),""),"")</f>
        <v/>
      </c>
      <c r="AJ25" s="21" t="str">
        <f t="shared" si="23"/>
        <v/>
      </c>
      <c r="AK25" s="21" t="str">
        <f t="shared" si="24"/>
        <v/>
      </c>
      <c r="AL25" s="21" t="str">
        <f t="shared" si="25"/>
        <v/>
      </c>
    </row>
    <row r="26" spans="4:38" ht="12.75" x14ac:dyDescent="0.2">
      <c r="D26" s="21" t="str">
        <f>IF(
  Prototype_input!$C$6 = "State or Local Government",
  IF(
    C26 &lt;&gt; "",
    IFERROR(
      INDEX(
        'Summary - Acquisition Need'!$C$2:$AD$4,
        MATCH(Prototype_input!$C$30, 'Summary - Acquisition Need'!$B$2:$B$4, 0),
        MATCH(C26, 'Summary - Acquisition Need'!$C$1:$AD$1, 0)
      ),
      ""
    ),
    ""
  ),
  IF(
    Prototype_input!$C$6 = "Federal or Tribal Government",
    IF(
      B26 &lt;&gt; "",
      IFERROR(
        INDEX(
          'Summary - Place of Performance'!$C$2:$AW$14,
          MATCH(Prototype_input!$C$30, 'Summary - Place of Performance'!$B$2:$B$14, 0),
          MATCH(B26, 'Summary - Place of Performance'!$C$1:$AW$1, 0)
        ),
        ""
      ),
      ""
    ),
    ""
  )
)</f>
        <v/>
      </c>
      <c r="E26" s="21" t="str">
        <f>IF(
  Prototype_input!$C$6 = "State or Local Government",
  IF(
    C26 &lt;&gt; "",
    IFERROR(
      INDEX(
        'Summary - Contract Type'!$C$2:$BX$6,
        MATCH(Prototype_input!$C$34, 'Summary - Contract Type'!$B$2:$B$6, 0),
        MATCH(C26, 'Summary - Contract Type'!$C$1:$BX$1, 0)
      ),
      ""
    ),
    ""
  ),
  IF(
    Prototype_input!$C$6 = "Federal or Tribal Government",
    IF(
      B26 &lt;&gt; "",
      IFERROR(
        INDEX(
          'Summary - Level of Assistance'!$C$2:$AW$7,
          MATCH(Prototype_input!$C$34, 'Summary - Level of Assistance'!$B$2:$B$7, 0),
          MATCH(B26, 'Summary - Level of Assistance'!$C$1:$AW$1, 0)
        ),
        ""
      ),
      ""
    ),
    ""
  )
)</f>
        <v/>
      </c>
      <c r="F26" s="21" t="str">
        <f>IF(
  Prototype_input!$C$6 = "State or Local Government",
  IF(
    C26 &lt;&gt; "",
    IFERROR(
      INDEX(
        'Summary - Socioeconomic'!$C$2:$BX$11,
        MATCH(Prototype_input!$C$38, 'Summary - Socioeconomic'!$B$2:$B$11, 0),
        MATCH(C26, 'Summary - Socioeconomic'!$C$1:$BX$1, 0)
      ),
      ""
    ),
    ""
  ),
  IF(
    Prototype_input!$C$6 = "Federal or Tribal Government",
    IF(
      B26 &lt;&gt; "",
      IFERROR(
        INDEX(
          'Summary - Objective'!$C$2:$AX$4,
          MATCH(Prototype_input!$C$38, 'Summary - Objective'!$B$2:$B$4, 0),
          MATCH(B26, 'Summary - Objective'!$C$1:$AX$1, 0)
        ),
        ""
      ),
      ""
    ),
    ""
  )
)</f>
        <v/>
      </c>
      <c r="G26" s="21" t="str">
        <f>IF(
  Prototype_input!$C$6 = "Federal or Tribal Government",
  IF(
    B26 &lt;&gt; "",
    IFERROR(
      INDEX(
        'Summary - Contract Type'!$C$2:$BX$6,
        MATCH(Prototype_input!$C$42, 'Summary - Contract Type'!$B$2:$B$6, 0),
        MATCH(B26, 'Summary - Contract Type'!$C$1:$BX$1, 0)
      ),
      ""
    ),
    ""
  ),
  ""
)</f>
        <v/>
      </c>
      <c r="H26" s="21" t="str">
        <f>IF(
  Prototype_input!$C$6 = "Federal or Tribal Government",
  IF(
    B26 &lt;&gt; "",
    IFERROR(
      INDEX(
        'Summary - Period of Performance'!$C$2:$AW$5,
        MATCH(Prototype_input!$C$46, 'Summary - Period of Performance'!$B$2:$B$5, 0),
        MATCH(B26, 'Summary - Period of Performance'!$C$1:$AW$1, 0)
      ),
      ""
    ),
    ""
  ),
  ""
)</f>
        <v/>
      </c>
      <c r="I26" s="21" t="str">
        <f>IF(
  Prototype_input!$C$6 = "Federal or Tribal Government",
  IF(
    B26 &lt;&gt; "",
    IFERROR(
      INDEX(
        'Summary - Socioeconomic'!$C$2:$BX$11,
        MATCH(Prototype_input!$C$50, 'Summary - Socioeconomic'!$B$2:$B$11, 0),
        MATCH(B26, 'Summary - Socioeconomic'!$C$1:$BX$1, 0)
      ),
      ""
    ),
    ""
  ),
  ""
)</f>
        <v/>
      </c>
      <c r="J26" s="21" t="str">
        <f>IF(
  Prototype_input!$C$6 = "Federal or Tribal Government",
  IF(
    B26 &lt;&gt; "",
    IFERROR(
      INDEX(
        'Summary - Estimated Dollar Valu'!$C$2:$AW$4,
        MATCH(Prototype_input!$C$54, 'Summary - Estimated Dollar Valu'!$B$2:$B$4, 0),
        MATCH(B26, 'Summary - Estimated Dollar Valu'!$C$1:$AW$1, 0)
      ),
      ""
    ),
    ""
  ),
  ""
)</f>
        <v/>
      </c>
      <c r="K26" s="21" t="str">
        <f>IF(AND(Prototype_input!$C$56&lt;&gt;"",J26&lt;&gt;""),Prototype_input!$C$58,"")</f>
        <v/>
      </c>
      <c r="L26" s="21" t="str">
        <f>IF(AND(Prototype_input!$C$60&lt;&gt;"",J26&lt;&gt;""),Prototype_input!$C$62,"")</f>
        <v/>
      </c>
      <c r="M26" s="21" t="str">
        <f>IF(AND(Prototype_input!$C$64&lt;&gt;"",J26&lt;&gt;""),Prototype_input!$C$66,"")</f>
        <v/>
      </c>
      <c r="N26" s="21" t="str">
        <f>IF(AND(Prototype_input!$C$68&lt;&gt;"",J26&lt;&gt;""),Prototype_input!$C$70,"")</f>
        <v/>
      </c>
      <c r="O26" s="21" t="str">
        <f>IF(N26&lt;&gt;"",_xlfn.XLOOKUP(Prototype_input!$E$25,'ITC Offerings Mapping'!$C$1:$C$1000,'ITC Offerings Mapping'!$B$1:$B$1000),"")</f>
        <v/>
      </c>
      <c r="Q26" s="21" t="str">
        <f t="array" ref="Q26">IF(Prototype_input!$C$6="Federal or Tribal Government",IF(O26&lt;&gt;"", INDEX('Scope Scoring'!$C$2:$BX$50, MATCH(O26, 'Scope Scoring'!$B$2:$B$50, 0), MATCH(B26, 'Scope Scoring'!$C$1:$BX$1, 0)),""),"")</f>
        <v/>
      </c>
      <c r="R26" s="21" t="str">
        <f t="shared" si="13"/>
        <v/>
      </c>
      <c r="S26" s="21" t="str">
        <f t="shared" si="14"/>
        <v/>
      </c>
      <c r="T26" s="21" t="str">
        <f t="shared" si="15"/>
        <v/>
      </c>
      <c r="U26" s="21" t="str">
        <f t="shared" si="16"/>
        <v/>
      </c>
      <c r="W26" s="21" t="str">
        <f t="array" ref="W26">IF(Prototype_input!$C$6="Federal or Tribal Government",IF(O26&lt;&gt;"", INDEX('Summary - Level of Assistance -'!$C$2:$AV$7, MATCH(Prototype_input!$C$34, 'Summary - Level of Assistance -'!$B$2:$B$7, 0), MATCH(B26, 'Summary - Level of Assistance -'!$C$1:$AV$1, 0)),""),"")</f>
        <v/>
      </c>
      <c r="X26" s="21" t="str">
        <f t="shared" si="17"/>
        <v/>
      </c>
      <c r="Y26" s="21" t="str">
        <f t="shared" si="18"/>
        <v/>
      </c>
      <c r="AA26" s="21" t="str">
        <f t="array" ref="AA26">IF(Prototype_input!$C$6="Federal or Tribal Government",IF(O26&lt;&gt;"", INDEX('Summary - Objective - Tradeoff'!$C$2:$AV$4, MATCH(Prototype_input!$C$38, 'Summary - Objective - Tradeoff'!$B$2:$B$4, 0), MATCH(B26, 'Summary - Objective - Tradeoff'!$C$1:$AV$1, 0)),""),"")</f>
        <v/>
      </c>
      <c r="AB26" s="21" t="str">
        <f t="shared" si="19"/>
        <v/>
      </c>
      <c r="AC26" s="21" t="str">
        <f t="shared" si="20"/>
        <v/>
      </c>
      <c r="AE26" s="21" t="str">
        <f t="array" ref="AE26">IF(Prototype_input!$C$6="Federal or Tribal Government",IF(O26&lt;&gt;"", INDEX('Summary- PoP - Tradeoff'!$C$2:$AV$5, MATCH(Prototype_input!$C$46, 'Summary- PoP - Tradeoff'!$B$2:$B$5, 0), MATCH(B26, 'Summary- PoP - Tradeoff'!$C$1:$AV$1, 0)),""),"")</f>
        <v/>
      </c>
      <c r="AF26" s="21" t="str">
        <f t="shared" si="21"/>
        <v/>
      </c>
      <c r="AG26" s="21" t="str">
        <f t="shared" si="22"/>
        <v/>
      </c>
      <c r="AI26" s="21" t="str">
        <f t="array" ref="AI26">IF(Prototype_input!$C$6="Federal or Tribal Government",IF(O26&lt;&gt;"", INDEX('Summary - EDV - Tradeoff'!$C$2:$AV$4, MATCH(Prototype_input!$C$54, 'Summary - EDV - Tradeoff'!$B$2:$B$4, 0), MATCH(B26, 'Summary - EDV - Tradeoff'!$C$1:$AV$1, 0)),""),"")</f>
        <v/>
      </c>
      <c r="AJ26" s="21" t="str">
        <f t="shared" si="23"/>
        <v/>
      </c>
      <c r="AK26" s="21" t="str">
        <f t="shared" si="24"/>
        <v/>
      </c>
      <c r="AL26" s="21" t="str">
        <f t="shared" si="25"/>
        <v/>
      </c>
    </row>
    <row r="27" spans="4:38" ht="12.75" x14ac:dyDescent="0.2">
      <c r="D27" s="21" t="str">
        <f>IF(
  Prototype_input!$C$6 = "State or Local Government",
  IF(
    C27 &lt;&gt; "",
    IFERROR(
      INDEX(
        'Summary - Acquisition Need'!$C$2:$AD$4,
        MATCH(Prototype_input!$C$30, 'Summary - Acquisition Need'!$B$2:$B$4, 0),
        MATCH(C27, 'Summary - Acquisition Need'!$C$1:$AD$1, 0)
      ),
      ""
    ),
    ""
  ),
  IF(
    Prototype_input!$C$6 = "Federal or Tribal Government",
    IF(
      B27 &lt;&gt; "",
      IFERROR(
        INDEX(
          'Summary - Place of Performance'!$C$2:$AW$14,
          MATCH(Prototype_input!$C$30, 'Summary - Place of Performance'!$B$2:$B$14, 0),
          MATCH(B27, 'Summary - Place of Performance'!$C$1:$AW$1, 0)
        ),
        ""
      ),
      ""
    ),
    ""
  )
)</f>
        <v/>
      </c>
      <c r="E27" s="21" t="str">
        <f>IF(
  Prototype_input!$C$6 = "State or Local Government",
  IF(
    C27 &lt;&gt; "",
    IFERROR(
      INDEX(
        'Summary - Contract Type'!$C$2:$BX$6,
        MATCH(Prototype_input!$C$34, 'Summary - Contract Type'!$B$2:$B$6, 0),
        MATCH(C27, 'Summary - Contract Type'!$C$1:$BX$1, 0)
      ),
      ""
    ),
    ""
  ),
  IF(
    Prototype_input!$C$6 = "Federal or Tribal Government",
    IF(
      B27 &lt;&gt; "",
      IFERROR(
        INDEX(
          'Summary - Level of Assistance'!$C$2:$AW$7,
          MATCH(Prototype_input!$C$34, 'Summary - Level of Assistance'!$B$2:$B$7, 0),
          MATCH(B27, 'Summary - Level of Assistance'!$C$1:$AW$1, 0)
        ),
        ""
      ),
      ""
    ),
    ""
  )
)</f>
        <v/>
      </c>
      <c r="F27" s="21" t="str">
        <f>IF(
  Prototype_input!$C$6 = "State or Local Government",
  IF(
    C27 &lt;&gt; "",
    IFERROR(
      INDEX(
        'Summary - Socioeconomic'!$C$2:$BX$11,
        MATCH(Prototype_input!$C$38, 'Summary - Socioeconomic'!$B$2:$B$11, 0),
        MATCH(C27, 'Summary - Socioeconomic'!$C$1:$BX$1, 0)
      ),
      ""
    ),
    ""
  ),
  IF(
    Prototype_input!$C$6 = "Federal or Tribal Government",
    IF(
      B27 &lt;&gt; "",
      IFERROR(
        INDEX(
          'Summary - Objective'!$C$2:$AX$4,
          MATCH(Prototype_input!$C$38, 'Summary - Objective'!$B$2:$B$4, 0),
          MATCH(B27, 'Summary - Objective'!$C$1:$AX$1, 0)
        ),
        ""
      ),
      ""
    ),
    ""
  )
)</f>
        <v/>
      </c>
      <c r="G27" s="21" t="str">
        <f>IF(
  Prototype_input!$C$6 = "Federal or Tribal Government",
  IF(
    B27 &lt;&gt; "",
    IFERROR(
      INDEX(
        'Summary - Contract Type'!$C$2:$BX$6,
        MATCH(Prototype_input!$C$42, 'Summary - Contract Type'!$B$2:$B$6, 0),
        MATCH(B27, 'Summary - Contract Type'!$C$1:$BX$1, 0)
      ),
      ""
    ),
    ""
  ),
  ""
)</f>
        <v/>
      </c>
      <c r="H27" s="21" t="str">
        <f>IF(
  Prototype_input!$C$6 = "Federal or Tribal Government",
  IF(
    B27 &lt;&gt; "",
    IFERROR(
      INDEX(
        'Summary - Period of Performance'!$C$2:$AW$5,
        MATCH(Prototype_input!$C$46, 'Summary - Period of Performance'!$B$2:$B$5, 0),
        MATCH(B27, 'Summary - Period of Performance'!$C$1:$AW$1, 0)
      ),
      ""
    ),
    ""
  ),
  ""
)</f>
        <v/>
      </c>
      <c r="I27" s="21" t="str">
        <f>IF(
  Prototype_input!$C$6 = "Federal or Tribal Government",
  IF(
    B27 &lt;&gt; "",
    IFERROR(
      INDEX(
        'Summary - Socioeconomic'!$C$2:$BX$11,
        MATCH(Prototype_input!$C$50, 'Summary - Socioeconomic'!$B$2:$B$11, 0),
        MATCH(B27, 'Summary - Socioeconomic'!$C$1:$BX$1, 0)
      ),
      ""
    ),
    ""
  ),
  ""
)</f>
        <v/>
      </c>
      <c r="J27" s="21" t="str">
        <f>IF(
  Prototype_input!$C$6 = "Federal or Tribal Government",
  IF(
    B27 &lt;&gt; "",
    IFERROR(
      INDEX(
        'Summary - Estimated Dollar Valu'!$C$2:$AW$4,
        MATCH(Prototype_input!$C$54, 'Summary - Estimated Dollar Valu'!$B$2:$B$4, 0),
        MATCH(B27, 'Summary - Estimated Dollar Valu'!$C$1:$AW$1, 0)
      ),
      ""
    ),
    ""
  ),
  ""
)</f>
        <v/>
      </c>
      <c r="K27" s="21" t="str">
        <f>IF(AND(Prototype_input!$C$56&lt;&gt;"",J27&lt;&gt;""),Prototype_input!$C$58,"")</f>
        <v/>
      </c>
      <c r="L27" s="21" t="str">
        <f>IF(AND(Prototype_input!$C$60&lt;&gt;"",J27&lt;&gt;""),Prototype_input!$C$62,"")</f>
        <v/>
      </c>
      <c r="M27" s="21" t="str">
        <f>IF(AND(Prototype_input!$C$64&lt;&gt;"",J27&lt;&gt;""),Prototype_input!$C$66,"")</f>
        <v/>
      </c>
      <c r="N27" s="21" t="str">
        <f>IF(AND(Prototype_input!$C$68&lt;&gt;"",J27&lt;&gt;""),Prototype_input!$C$70,"")</f>
        <v/>
      </c>
      <c r="O27" s="21" t="str">
        <f>IF(N27&lt;&gt;"",_xlfn.XLOOKUP(Prototype_input!$E$25,'ITC Offerings Mapping'!$C$1:$C$1000,'ITC Offerings Mapping'!$B$1:$B$1000),"")</f>
        <v/>
      </c>
      <c r="Q27" s="21" t="str">
        <f t="array" ref="Q27">IF(Prototype_input!$C$6="Federal or Tribal Government",IF(O27&lt;&gt;"", INDEX('Scope Scoring'!$C$2:$BX$50, MATCH(O27, 'Scope Scoring'!$B$2:$B$50, 0), MATCH(B27, 'Scope Scoring'!$C$1:$BX$1, 0)),""),"")</f>
        <v/>
      </c>
      <c r="R27" s="21" t="str">
        <f t="shared" si="13"/>
        <v/>
      </c>
      <c r="S27" s="21" t="str">
        <f t="shared" si="14"/>
        <v/>
      </c>
      <c r="T27" s="21" t="str">
        <f t="shared" si="15"/>
        <v/>
      </c>
      <c r="U27" s="21" t="str">
        <f t="shared" si="16"/>
        <v/>
      </c>
      <c r="W27" s="21" t="str">
        <f t="array" ref="W27">IF(Prototype_input!$C$6="Federal or Tribal Government",IF(O27&lt;&gt;"", INDEX('Summary - Level of Assistance -'!$C$2:$AV$7, MATCH(Prototype_input!$C$34, 'Summary - Level of Assistance -'!$B$2:$B$7, 0), MATCH(B27, 'Summary - Level of Assistance -'!$C$1:$AV$1, 0)),""),"")</f>
        <v/>
      </c>
      <c r="X27" s="21" t="str">
        <f t="shared" si="17"/>
        <v/>
      </c>
      <c r="Y27" s="21" t="str">
        <f t="shared" si="18"/>
        <v/>
      </c>
      <c r="AA27" s="21" t="str">
        <f t="array" ref="AA27">IF(Prototype_input!$C$6="Federal or Tribal Government",IF(O27&lt;&gt;"", INDEX('Summary - Objective - Tradeoff'!$C$2:$AV$4, MATCH(Prototype_input!$C$38, 'Summary - Objective - Tradeoff'!$B$2:$B$4, 0), MATCH(B27, 'Summary - Objective - Tradeoff'!$C$1:$AV$1, 0)),""),"")</f>
        <v/>
      </c>
      <c r="AB27" s="21" t="str">
        <f t="shared" si="19"/>
        <v/>
      </c>
      <c r="AC27" s="21" t="str">
        <f t="shared" si="20"/>
        <v/>
      </c>
      <c r="AE27" s="21" t="str">
        <f t="array" ref="AE27">IF(Prototype_input!$C$6="Federal or Tribal Government",IF(O27&lt;&gt;"", INDEX('Summary- PoP - Tradeoff'!$C$2:$AV$5, MATCH(Prototype_input!$C$46, 'Summary- PoP - Tradeoff'!$B$2:$B$5, 0), MATCH(B27, 'Summary- PoP - Tradeoff'!$C$1:$AV$1, 0)),""),"")</f>
        <v/>
      </c>
      <c r="AF27" s="21" t="str">
        <f t="shared" si="21"/>
        <v/>
      </c>
      <c r="AG27" s="21" t="str">
        <f t="shared" si="22"/>
        <v/>
      </c>
      <c r="AI27" s="21" t="str">
        <f t="array" ref="AI27">IF(Prototype_input!$C$6="Federal or Tribal Government",IF(O27&lt;&gt;"", INDEX('Summary - EDV - Tradeoff'!$C$2:$AV$4, MATCH(Prototype_input!$C$54, 'Summary - EDV - Tradeoff'!$B$2:$B$4, 0), MATCH(B27, 'Summary - EDV - Tradeoff'!$C$1:$AV$1, 0)),""),"")</f>
        <v/>
      </c>
      <c r="AJ27" s="21" t="str">
        <f t="shared" si="23"/>
        <v/>
      </c>
      <c r="AK27" s="21" t="str">
        <f t="shared" si="24"/>
        <v/>
      </c>
      <c r="AL27" s="21" t="str">
        <f t="shared" si="25"/>
        <v/>
      </c>
    </row>
    <row r="28" spans="4:38" ht="12.75" x14ac:dyDescent="0.2">
      <c r="D28" s="21" t="str">
        <f>IF(
  Prototype_input!$C$6 = "State or Local Government",
  IF(
    C28 &lt;&gt; "",
    IFERROR(
      INDEX(
        'Summary - Acquisition Need'!$C$2:$AD$4,
        MATCH(Prototype_input!$C$30, 'Summary - Acquisition Need'!$B$2:$B$4, 0),
        MATCH(C28, 'Summary - Acquisition Need'!$C$1:$AD$1, 0)
      ),
      ""
    ),
    ""
  ),
  IF(
    Prototype_input!$C$6 = "Federal or Tribal Government",
    IF(
      B28 &lt;&gt; "",
      IFERROR(
        INDEX(
          'Summary - Place of Performance'!$C$2:$AW$14,
          MATCH(Prototype_input!$C$30, 'Summary - Place of Performance'!$B$2:$B$14, 0),
          MATCH(B28, 'Summary - Place of Performance'!$C$1:$AW$1, 0)
        ),
        ""
      ),
      ""
    ),
    ""
  )
)</f>
        <v/>
      </c>
      <c r="E28" s="21" t="str">
        <f>IF(
  Prototype_input!$C$6 = "State or Local Government",
  IF(
    C28 &lt;&gt; "",
    IFERROR(
      INDEX(
        'Summary - Contract Type'!$C$2:$BX$6,
        MATCH(Prototype_input!$C$34, 'Summary - Contract Type'!$B$2:$B$6, 0),
        MATCH(C28, 'Summary - Contract Type'!$C$1:$BX$1, 0)
      ),
      ""
    ),
    ""
  ),
  IF(
    Prototype_input!$C$6 = "Federal or Tribal Government",
    IF(
      B28 &lt;&gt; "",
      IFERROR(
        INDEX(
          'Summary - Level of Assistance'!$C$2:$AW$7,
          MATCH(Prototype_input!$C$34, 'Summary - Level of Assistance'!$B$2:$B$7, 0),
          MATCH(B28, 'Summary - Level of Assistance'!$C$1:$AW$1, 0)
        ),
        ""
      ),
      ""
    ),
    ""
  )
)</f>
        <v/>
      </c>
      <c r="F28" s="21" t="str">
        <f>IF(
  Prototype_input!$C$6 = "State or Local Government",
  IF(
    C28 &lt;&gt; "",
    IFERROR(
      INDEX(
        'Summary - Socioeconomic'!$C$2:$BX$11,
        MATCH(Prototype_input!$C$38, 'Summary - Socioeconomic'!$B$2:$B$11, 0),
        MATCH(C28, 'Summary - Socioeconomic'!$C$1:$BX$1, 0)
      ),
      ""
    ),
    ""
  ),
  IF(
    Prototype_input!$C$6 = "Federal or Tribal Government",
    IF(
      B28 &lt;&gt; "",
      IFERROR(
        INDEX(
          'Summary - Objective'!$C$2:$AX$4,
          MATCH(Prototype_input!$C$38, 'Summary - Objective'!$B$2:$B$4, 0),
          MATCH(B28, 'Summary - Objective'!$C$1:$AX$1, 0)
        ),
        ""
      ),
      ""
    ),
    ""
  )
)</f>
        <v/>
      </c>
      <c r="G28" s="21" t="str">
        <f>IF(
  Prototype_input!$C$6 = "Federal or Tribal Government",
  IF(
    B28 &lt;&gt; "",
    IFERROR(
      INDEX(
        'Summary - Contract Type'!$C$2:$BX$6,
        MATCH(Prototype_input!$C$42, 'Summary - Contract Type'!$B$2:$B$6, 0),
        MATCH(B28, 'Summary - Contract Type'!$C$1:$BX$1, 0)
      ),
      ""
    ),
    ""
  ),
  ""
)</f>
        <v/>
      </c>
      <c r="H28" s="21" t="str">
        <f>IF(
  Prototype_input!$C$6 = "Federal or Tribal Government",
  IF(
    B28 &lt;&gt; "",
    IFERROR(
      INDEX(
        'Summary - Period of Performance'!$C$2:$AW$5,
        MATCH(Prototype_input!$C$46, 'Summary - Period of Performance'!$B$2:$B$5, 0),
        MATCH(B28, 'Summary - Period of Performance'!$C$1:$AW$1, 0)
      ),
      ""
    ),
    ""
  ),
  ""
)</f>
        <v/>
      </c>
      <c r="I28" s="21" t="str">
        <f>IF(
  Prototype_input!$C$6 = "Federal or Tribal Government",
  IF(
    B28 &lt;&gt; "",
    IFERROR(
      INDEX(
        'Summary - Socioeconomic'!$C$2:$BX$11,
        MATCH(Prototype_input!$C$50, 'Summary - Socioeconomic'!$B$2:$B$11, 0),
        MATCH(B28, 'Summary - Socioeconomic'!$C$1:$BX$1, 0)
      ),
      ""
    ),
    ""
  ),
  ""
)</f>
        <v/>
      </c>
      <c r="J28" s="21" t="str">
        <f>IF(
  Prototype_input!$C$6 = "Federal or Tribal Government",
  IF(
    B28 &lt;&gt; "",
    IFERROR(
      INDEX(
        'Summary - Estimated Dollar Valu'!$C$2:$AW$4,
        MATCH(Prototype_input!$C$54, 'Summary - Estimated Dollar Valu'!$B$2:$B$4, 0),
        MATCH(B28, 'Summary - Estimated Dollar Valu'!$C$1:$AW$1, 0)
      ),
      ""
    ),
    ""
  ),
  ""
)</f>
        <v/>
      </c>
      <c r="K28" s="21" t="str">
        <f>IF(AND(Prototype_input!$C$56&lt;&gt;"",J28&lt;&gt;""),Prototype_input!$C$58,"")</f>
        <v/>
      </c>
      <c r="L28" s="21" t="str">
        <f>IF(AND(Prototype_input!$C$60&lt;&gt;"",J28&lt;&gt;""),Prototype_input!$C$62,"")</f>
        <v/>
      </c>
      <c r="M28" s="21" t="str">
        <f>IF(AND(Prototype_input!$C$64&lt;&gt;"",J28&lt;&gt;""),Prototype_input!$C$66,"")</f>
        <v/>
      </c>
      <c r="N28" s="21" t="str">
        <f>IF(AND(Prototype_input!$C$68&lt;&gt;"",J28&lt;&gt;""),Prototype_input!$C$70,"")</f>
        <v/>
      </c>
      <c r="O28" s="21" t="str">
        <f>IF(N28&lt;&gt;"",_xlfn.XLOOKUP(Prototype_input!$E$25,'ITC Offerings Mapping'!$C$1:$C$1000,'ITC Offerings Mapping'!$B$1:$B$1000),"")</f>
        <v/>
      </c>
      <c r="Q28" s="21" t="str">
        <f t="array" ref="Q28">IF(Prototype_input!$C$6="Federal or Tribal Government",IF(O28&lt;&gt;"", INDEX('Scope Scoring'!$C$2:$BX$50, MATCH(O28, 'Scope Scoring'!$B$2:$B$50, 0), MATCH(B28, 'Scope Scoring'!$C$1:$BX$1, 0)),""),"")</f>
        <v/>
      </c>
      <c r="R28" s="21" t="str">
        <f t="shared" si="13"/>
        <v/>
      </c>
      <c r="S28" s="21" t="str">
        <f t="shared" si="14"/>
        <v/>
      </c>
      <c r="T28" s="21" t="str">
        <f t="shared" si="15"/>
        <v/>
      </c>
      <c r="U28" s="21" t="str">
        <f t="shared" si="16"/>
        <v/>
      </c>
      <c r="W28" s="21" t="str">
        <f t="array" ref="W28">IF(Prototype_input!$C$6="Federal or Tribal Government",IF(O28&lt;&gt;"", INDEX('Summary - Level of Assistance -'!$C$2:$AV$7, MATCH(Prototype_input!$C$34, 'Summary - Level of Assistance -'!$B$2:$B$7, 0), MATCH(B28, 'Summary - Level of Assistance -'!$C$1:$AV$1, 0)),""),"")</f>
        <v/>
      </c>
      <c r="X28" s="21" t="str">
        <f t="shared" si="17"/>
        <v/>
      </c>
      <c r="Y28" s="21" t="str">
        <f t="shared" si="18"/>
        <v/>
      </c>
      <c r="AA28" s="21" t="str">
        <f t="array" ref="AA28">IF(Prototype_input!$C$6="Federal or Tribal Government",IF(O28&lt;&gt;"", INDEX('Summary - Objective - Tradeoff'!$C$2:$AV$4, MATCH(Prototype_input!$C$38, 'Summary - Objective - Tradeoff'!$B$2:$B$4, 0), MATCH(B28, 'Summary - Objective - Tradeoff'!$C$1:$AV$1, 0)),""),"")</f>
        <v/>
      </c>
      <c r="AB28" s="21" t="str">
        <f t="shared" si="19"/>
        <v/>
      </c>
      <c r="AC28" s="21" t="str">
        <f t="shared" si="20"/>
        <v/>
      </c>
      <c r="AE28" s="21" t="str">
        <f t="array" ref="AE28">IF(Prototype_input!$C$6="Federal or Tribal Government",IF(O28&lt;&gt;"", INDEX('Summary- PoP - Tradeoff'!$C$2:$AV$5, MATCH(Prototype_input!$C$46, 'Summary- PoP - Tradeoff'!$B$2:$B$5, 0), MATCH(B28, 'Summary- PoP - Tradeoff'!$C$1:$AV$1, 0)),""),"")</f>
        <v/>
      </c>
      <c r="AF28" s="21" t="str">
        <f t="shared" si="21"/>
        <v/>
      </c>
      <c r="AG28" s="21" t="str">
        <f t="shared" si="22"/>
        <v/>
      </c>
      <c r="AI28" s="21" t="str">
        <f t="array" ref="AI28">IF(Prototype_input!$C$6="Federal or Tribal Government",IF(O28&lt;&gt;"", INDEX('Summary - EDV - Tradeoff'!$C$2:$AV$4, MATCH(Prototype_input!$C$54, 'Summary - EDV - Tradeoff'!$B$2:$B$4, 0), MATCH(B28, 'Summary - EDV - Tradeoff'!$C$1:$AV$1, 0)),""),"")</f>
        <v/>
      </c>
      <c r="AJ28" s="21" t="str">
        <f t="shared" si="23"/>
        <v/>
      </c>
      <c r="AK28" s="21" t="str">
        <f t="shared" si="24"/>
        <v/>
      </c>
      <c r="AL28" s="21" t="str">
        <f t="shared" si="25"/>
        <v/>
      </c>
    </row>
    <row r="29" spans="4:38" ht="12.75" x14ac:dyDescent="0.2">
      <c r="D29" s="21" t="str">
        <f>IF(
  Prototype_input!$C$6 = "State or Local Government",
  IF(
    C29 &lt;&gt; "",
    IFERROR(
      INDEX(
        'Summary - Acquisition Need'!$C$2:$AD$4,
        MATCH(Prototype_input!$C$30, 'Summary - Acquisition Need'!$B$2:$B$4, 0),
        MATCH(C29, 'Summary - Acquisition Need'!$C$1:$AD$1, 0)
      ),
      ""
    ),
    ""
  ),
  IF(
    Prototype_input!$C$6 = "Federal or Tribal Government",
    IF(
      B29 &lt;&gt; "",
      IFERROR(
        INDEX(
          'Summary - Place of Performance'!$C$2:$AW$14,
          MATCH(Prototype_input!$C$30, 'Summary - Place of Performance'!$B$2:$B$14, 0),
          MATCH(B29, 'Summary - Place of Performance'!$C$1:$AW$1, 0)
        ),
        ""
      ),
      ""
    ),
    ""
  )
)</f>
        <v/>
      </c>
      <c r="E29" s="21" t="str">
        <f>IF(
  Prototype_input!$C$6 = "State or Local Government",
  IF(
    C29 &lt;&gt; "",
    IFERROR(
      INDEX(
        'Summary - Contract Type'!$C$2:$BX$6,
        MATCH(Prototype_input!$C$34, 'Summary - Contract Type'!$B$2:$B$6, 0),
        MATCH(C29, 'Summary - Contract Type'!$C$1:$BX$1, 0)
      ),
      ""
    ),
    ""
  ),
  IF(
    Prototype_input!$C$6 = "Federal or Tribal Government",
    IF(
      B29 &lt;&gt; "",
      IFERROR(
        INDEX(
          'Summary - Level of Assistance'!$C$2:$AW$7,
          MATCH(Prototype_input!$C$34, 'Summary - Level of Assistance'!$B$2:$B$7, 0),
          MATCH(B29, 'Summary - Level of Assistance'!$C$1:$AW$1, 0)
        ),
        ""
      ),
      ""
    ),
    ""
  )
)</f>
        <v/>
      </c>
      <c r="F29" s="21" t="str">
        <f>IF(
  Prototype_input!$C$6 = "State or Local Government",
  IF(
    C29 &lt;&gt; "",
    IFERROR(
      INDEX(
        'Summary - Socioeconomic'!$C$2:$BX$11,
        MATCH(Prototype_input!$C$38, 'Summary - Socioeconomic'!$B$2:$B$11, 0),
        MATCH(C29, 'Summary - Socioeconomic'!$C$1:$BX$1, 0)
      ),
      ""
    ),
    ""
  ),
  IF(
    Prototype_input!$C$6 = "Federal or Tribal Government",
    IF(
      B29 &lt;&gt; "",
      IFERROR(
        INDEX(
          'Summary - Objective'!$C$2:$AX$4,
          MATCH(Prototype_input!$C$38, 'Summary - Objective'!$B$2:$B$4, 0),
          MATCH(B29, 'Summary - Objective'!$C$1:$AX$1, 0)
        ),
        ""
      ),
      ""
    ),
    ""
  )
)</f>
        <v/>
      </c>
      <c r="G29" s="21" t="str">
        <f>IF(
  Prototype_input!$C$6 = "Federal or Tribal Government",
  IF(
    B29 &lt;&gt; "",
    IFERROR(
      INDEX(
        'Summary - Contract Type'!$C$2:$BX$6,
        MATCH(Prototype_input!$C$42, 'Summary - Contract Type'!$B$2:$B$6, 0),
        MATCH(B29, 'Summary - Contract Type'!$C$1:$BX$1, 0)
      ),
      ""
    ),
    ""
  ),
  ""
)</f>
        <v/>
      </c>
      <c r="H29" s="21" t="str">
        <f>IF(
  Prototype_input!$C$6 = "Federal or Tribal Government",
  IF(
    B29 &lt;&gt; "",
    IFERROR(
      INDEX(
        'Summary - Period of Performance'!$C$2:$AW$5,
        MATCH(Prototype_input!$C$46, 'Summary - Period of Performance'!$B$2:$B$5, 0),
        MATCH(B29, 'Summary - Period of Performance'!$C$1:$AW$1, 0)
      ),
      ""
    ),
    ""
  ),
  ""
)</f>
        <v/>
      </c>
      <c r="I29" s="21" t="str">
        <f>IF(
  Prototype_input!$C$6 = "Federal or Tribal Government",
  IF(
    B29 &lt;&gt; "",
    IFERROR(
      INDEX(
        'Summary - Socioeconomic'!$C$2:$BX$11,
        MATCH(Prototype_input!$C$50, 'Summary - Socioeconomic'!$B$2:$B$11, 0),
        MATCH(B29, 'Summary - Socioeconomic'!$C$1:$BX$1, 0)
      ),
      ""
    ),
    ""
  ),
  ""
)</f>
        <v/>
      </c>
      <c r="J29" s="21" t="str">
        <f>IF(
  Prototype_input!$C$6 = "Federal or Tribal Government",
  IF(
    B29 &lt;&gt; "",
    IFERROR(
      INDEX(
        'Summary - Estimated Dollar Valu'!$C$2:$AW$4,
        MATCH(Prototype_input!$C$54, 'Summary - Estimated Dollar Valu'!$B$2:$B$4, 0),
        MATCH(B29, 'Summary - Estimated Dollar Valu'!$C$1:$AW$1, 0)
      ),
      ""
    ),
    ""
  ),
  ""
)</f>
        <v/>
      </c>
      <c r="K29" s="21" t="str">
        <f>IF(AND(Prototype_input!$C$56&lt;&gt;"",J29&lt;&gt;""),Prototype_input!$C$58,"")</f>
        <v/>
      </c>
      <c r="L29" s="21" t="str">
        <f>IF(AND(Prototype_input!$C$60&lt;&gt;"",J29&lt;&gt;""),Prototype_input!$C$62,"")</f>
        <v/>
      </c>
      <c r="M29" s="21" t="str">
        <f>IF(AND(Prototype_input!$C$64&lt;&gt;"",J29&lt;&gt;""),Prototype_input!$C$66,"")</f>
        <v/>
      </c>
      <c r="N29" s="21" t="str">
        <f>IF(AND(Prototype_input!$C$68&lt;&gt;"",J29&lt;&gt;""),Prototype_input!$C$70,"")</f>
        <v/>
      </c>
      <c r="O29" s="21" t="str">
        <f>IF(N29&lt;&gt;"",_xlfn.XLOOKUP(Prototype_input!$E$25,'ITC Offerings Mapping'!$C$1:$C$1000,'ITC Offerings Mapping'!$B$1:$B$1000),"")</f>
        <v/>
      </c>
      <c r="Q29" s="21" t="str">
        <f t="array" ref="Q29">IF(Prototype_input!$C$6="Federal or Tribal Government",IF(O29&lt;&gt;"", INDEX('Scope Scoring'!$C$2:$BX$50, MATCH(O29, 'Scope Scoring'!$B$2:$B$50, 0), MATCH(B29, 'Scope Scoring'!$C$1:$BX$1, 0)),""),"")</f>
        <v/>
      </c>
      <c r="R29" s="21" t="str">
        <f t="shared" si="13"/>
        <v/>
      </c>
      <c r="S29" s="21" t="str">
        <f t="shared" si="14"/>
        <v/>
      </c>
      <c r="T29" s="21" t="str">
        <f t="shared" si="15"/>
        <v/>
      </c>
      <c r="U29" s="21" t="str">
        <f t="shared" si="16"/>
        <v/>
      </c>
      <c r="W29" s="21" t="str">
        <f t="array" ref="W29">IF(Prototype_input!$C$6="Federal or Tribal Government",IF(O29&lt;&gt;"", INDEX('Summary - Level of Assistance -'!$C$2:$AV$7, MATCH(Prototype_input!$C$34, 'Summary - Level of Assistance -'!$B$2:$B$7, 0), MATCH(B29, 'Summary - Level of Assistance -'!$C$1:$AV$1, 0)),""),"")</f>
        <v/>
      </c>
      <c r="X29" s="21" t="str">
        <f t="shared" si="17"/>
        <v/>
      </c>
      <c r="Y29" s="21" t="str">
        <f t="shared" si="18"/>
        <v/>
      </c>
      <c r="AA29" s="21" t="str">
        <f t="array" ref="AA29">IF(Prototype_input!$C$6="Federal or Tribal Government",IF(O29&lt;&gt;"", INDEX('Summary - Objective - Tradeoff'!$C$2:$AV$4, MATCH(Prototype_input!$C$38, 'Summary - Objective - Tradeoff'!$B$2:$B$4, 0), MATCH(B29, 'Summary - Objective - Tradeoff'!$C$1:$AV$1, 0)),""),"")</f>
        <v/>
      </c>
      <c r="AB29" s="21" t="str">
        <f t="shared" si="19"/>
        <v/>
      </c>
      <c r="AC29" s="21" t="str">
        <f t="shared" si="20"/>
        <v/>
      </c>
      <c r="AE29" s="21" t="str">
        <f t="array" ref="AE29">IF(Prototype_input!$C$6="Federal or Tribal Government",IF(O29&lt;&gt;"", INDEX('Summary- PoP - Tradeoff'!$C$2:$AV$5, MATCH(Prototype_input!$C$46, 'Summary- PoP - Tradeoff'!$B$2:$B$5, 0), MATCH(B29, 'Summary- PoP - Tradeoff'!$C$1:$AV$1, 0)),""),"")</f>
        <v/>
      </c>
      <c r="AF29" s="21" t="str">
        <f t="shared" si="21"/>
        <v/>
      </c>
      <c r="AG29" s="21" t="str">
        <f t="shared" si="22"/>
        <v/>
      </c>
      <c r="AI29" s="21" t="str">
        <f t="array" ref="AI29">IF(Prototype_input!$C$6="Federal or Tribal Government",IF(O29&lt;&gt;"", INDEX('Summary - EDV - Tradeoff'!$C$2:$AV$4, MATCH(Prototype_input!$C$54, 'Summary - EDV - Tradeoff'!$B$2:$B$4, 0), MATCH(B29, 'Summary - EDV - Tradeoff'!$C$1:$AV$1, 0)),""),"")</f>
        <v/>
      </c>
      <c r="AJ29" s="21" t="str">
        <f t="shared" si="23"/>
        <v/>
      </c>
      <c r="AK29" s="21" t="str">
        <f t="shared" si="24"/>
        <v/>
      </c>
      <c r="AL29" s="21" t="str">
        <f t="shared" si="25"/>
        <v/>
      </c>
    </row>
    <row r="30" spans="4:38" ht="12.75" x14ac:dyDescent="0.2">
      <c r="D30" s="21" t="str">
        <f>IF(
  Prototype_input!$C$6 = "State or Local Government",
  IF(
    C30 &lt;&gt; "",
    IFERROR(
      INDEX(
        'Summary - Acquisition Need'!$C$2:$AD$4,
        MATCH(Prototype_input!$C$30, 'Summary - Acquisition Need'!$B$2:$B$4, 0),
        MATCH(C30, 'Summary - Acquisition Need'!$C$1:$AD$1, 0)
      ),
      ""
    ),
    ""
  ),
  IF(
    Prototype_input!$C$6 = "Federal or Tribal Government",
    IF(
      B30 &lt;&gt; "",
      IFERROR(
        INDEX(
          'Summary - Place of Performance'!$C$2:$AW$14,
          MATCH(Prototype_input!$C$30, 'Summary - Place of Performance'!$B$2:$B$14, 0),
          MATCH(B30, 'Summary - Place of Performance'!$C$1:$AW$1, 0)
        ),
        ""
      ),
      ""
    ),
    ""
  )
)</f>
        <v/>
      </c>
      <c r="E30" s="21" t="str">
        <f>IF(
  Prototype_input!$C$6 = "State or Local Government",
  IF(
    C30 &lt;&gt; "",
    IFERROR(
      INDEX(
        'Summary - Contract Type'!$C$2:$BX$6,
        MATCH(Prototype_input!$C$34, 'Summary - Contract Type'!$B$2:$B$6, 0),
        MATCH(C30, 'Summary - Contract Type'!$C$1:$BX$1, 0)
      ),
      ""
    ),
    ""
  ),
  IF(
    Prototype_input!$C$6 = "Federal or Tribal Government",
    IF(
      B30 &lt;&gt; "",
      IFERROR(
        INDEX(
          'Summary - Level of Assistance'!$C$2:$AW$7,
          MATCH(Prototype_input!$C$34, 'Summary - Level of Assistance'!$B$2:$B$7, 0),
          MATCH(B30, 'Summary - Level of Assistance'!$C$1:$AW$1, 0)
        ),
        ""
      ),
      ""
    ),
    ""
  )
)</f>
        <v/>
      </c>
      <c r="F30" s="21" t="str">
        <f>IF(
  Prototype_input!$C$6 = "State or Local Government",
  IF(
    C30 &lt;&gt; "",
    IFERROR(
      INDEX(
        'Summary - Socioeconomic'!$C$2:$BX$11,
        MATCH(Prototype_input!$C$38, 'Summary - Socioeconomic'!$B$2:$B$11, 0),
        MATCH(C30, 'Summary - Socioeconomic'!$C$1:$BX$1, 0)
      ),
      ""
    ),
    ""
  ),
  IF(
    Prototype_input!$C$6 = "Federal or Tribal Government",
    IF(
      B30 &lt;&gt; "",
      IFERROR(
        INDEX(
          'Summary - Objective'!$C$2:$AX$4,
          MATCH(Prototype_input!$C$38, 'Summary - Objective'!$B$2:$B$4, 0),
          MATCH(B30, 'Summary - Objective'!$C$1:$AX$1, 0)
        ),
        ""
      ),
      ""
    ),
    ""
  )
)</f>
        <v/>
      </c>
      <c r="G30" s="21" t="str">
        <f>IF(
  Prototype_input!$C$6 = "Federal or Tribal Government",
  IF(
    B30 &lt;&gt; "",
    IFERROR(
      INDEX(
        'Summary - Contract Type'!$C$2:$BX$6,
        MATCH(Prototype_input!$C$42, 'Summary - Contract Type'!$B$2:$B$6, 0),
        MATCH(B30, 'Summary - Contract Type'!$C$1:$BX$1, 0)
      ),
      ""
    ),
    ""
  ),
  ""
)</f>
        <v/>
      </c>
      <c r="H30" s="21" t="str">
        <f>IF(
  Prototype_input!$C$6 = "Federal or Tribal Government",
  IF(
    B30 &lt;&gt; "",
    IFERROR(
      INDEX(
        'Summary - Period of Performance'!$C$2:$AW$5,
        MATCH(Prototype_input!$C$46, 'Summary - Period of Performance'!$B$2:$B$5, 0),
        MATCH(B30, 'Summary - Period of Performance'!$C$1:$AW$1, 0)
      ),
      ""
    ),
    ""
  ),
  ""
)</f>
        <v/>
      </c>
      <c r="I30" s="21" t="str">
        <f>IF(
  Prototype_input!$C$6 = "Federal or Tribal Government",
  IF(
    B30 &lt;&gt; "",
    IFERROR(
      INDEX(
        'Summary - Socioeconomic'!$C$2:$BX$11,
        MATCH(Prototype_input!$C$50, 'Summary - Socioeconomic'!$B$2:$B$11, 0),
        MATCH(B30, 'Summary - Socioeconomic'!$C$1:$BX$1, 0)
      ),
      ""
    ),
    ""
  ),
  ""
)</f>
        <v/>
      </c>
      <c r="J30" s="21" t="str">
        <f>IF(
  Prototype_input!$C$6 = "Federal or Tribal Government",
  IF(
    B30 &lt;&gt; "",
    IFERROR(
      INDEX(
        'Summary - Estimated Dollar Valu'!$C$2:$AW$4,
        MATCH(Prototype_input!$C$54, 'Summary - Estimated Dollar Valu'!$B$2:$B$4, 0),
        MATCH(B30, 'Summary - Estimated Dollar Valu'!$C$1:$AW$1, 0)
      ),
      ""
    ),
    ""
  ),
  ""
)</f>
        <v/>
      </c>
      <c r="K30" s="21" t="str">
        <f>IF(AND(Prototype_input!$C$56&lt;&gt;"",J30&lt;&gt;""),Prototype_input!$C$58,"")</f>
        <v/>
      </c>
      <c r="L30" s="21" t="str">
        <f>IF(AND(Prototype_input!$C$60&lt;&gt;"",J30&lt;&gt;""),Prototype_input!$C$62,"")</f>
        <v/>
      </c>
      <c r="M30" s="21" t="str">
        <f>IF(AND(Prototype_input!$C$64&lt;&gt;"",J30&lt;&gt;""),Prototype_input!$C$66,"")</f>
        <v/>
      </c>
      <c r="N30" s="21" t="str">
        <f>IF(AND(Prototype_input!$C$68&lt;&gt;"",J30&lt;&gt;""),Prototype_input!$C$70,"")</f>
        <v/>
      </c>
      <c r="O30" s="21" t="str">
        <f>IF(N30&lt;&gt;"",_xlfn.XLOOKUP(Prototype_input!$E$25,'ITC Offerings Mapping'!$C$1:$C$1000,'ITC Offerings Mapping'!$B$1:$B$1000),"")</f>
        <v/>
      </c>
      <c r="Q30" s="21" t="str">
        <f t="array" ref="Q30">IF(Prototype_input!$C$6="Federal or Tribal Government",IF(O30&lt;&gt;"", INDEX('Scope Scoring'!$C$2:$BX$50, MATCH(O30, 'Scope Scoring'!$B$2:$B$50, 0), MATCH(B30, 'Scope Scoring'!$C$1:$BX$1, 0)),""),"")</f>
        <v/>
      </c>
      <c r="R30" s="21" t="str">
        <f t="shared" si="13"/>
        <v/>
      </c>
      <c r="S30" s="21" t="str">
        <f t="shared" si="14"/>
        <v/>
      </c>
      <c r="T30" s="21" t="str">
        <f t="shared" si="15"/>
        <v/>
      </c>
      <c r="U30" s="21" t="str">
        <f t="shared" si="16"/>
        <v/>
      </c>
      <c r="W30" s="21" t="str">
        <f t="array" ref="W30">IF(Prototype_input!$C$6="Federal or Tribal Government",IF(O30&lt;&gt;"", INDEX('Summary - Level of Assistance -'!$C$2:$AV$7, MATCH(Prototype_input!$C$34, 'Summary - Level of Assistance -'!$B$2:$B$7, 0), MATCH(B30, 'Summary - Level of Assistance -'!$C$1:$AV$1, 0)),""),"")</f>
        <v/>
      </c>
      <c r="X30" s="21" t="str">
        <f t="shared" si="17"/>
        <v/>
      </c>
      <c r="Y30" s="21" t="str">
        <f t="shared" si="18"/>
        <v/>
      </c>
      <c r="AA30" s="21" t="str">
        <f t="array" ref="AA30">IF(Prototype_input!$C$6="Federal or Tribal Government",IF(O30&lt;&gt;"", INDEX('Summary - Objective - Tradeoff'!$C$2:$AV$4, MATCH(Prototype_input!$C$38, 'Summary - Objective - Tradeoff'!$B$2:$B$4, 0), MATCH(B30, 'Summary - Objective - Tradeoff'!$C$1:$AV$1, 0)),""),"")</f>
        <v/>
      </c>
      <c r="AB30" s="21" t="str">
        <f t="shared" si="19"/>
        <v/>
      </c>
      <c r="AC30" s="21" t="str">
        <f t="shared" si="20"/>
        <v/>
      </c>
      <c r="AE30" s="21" t="str">
        <f t="array" ref="AE30">IF(Prototype_input!$C$6="Federal or Tribal Government",IF(O30&lt;&gt;"", INDEX('Summary- PoP - Tradeoff'!$C$2:$AV$5, MATCH(Prototype_input!$C$46, 'Summary- PoP - Tradeoff'!$B$2:$B$5, 0), MATCH(B30, 'Summary- PoP - Tradeoff'!$C$1:$AV$1, 0)),""),"")</f>
        <v/>
      </c>
      <c r="AF30" s="21" t="str">
        <f t="shared" si="21"/>
        <v/>
      </c>
      <c r="AG30" s="21" t="str">
        <f t="shared" si="22"/>
        <v/>
      </c>
      <c r="AI30" s="21" t="str">
        <f t="array" ref="AI30">IF(Prototype_input!$C$6="Federal or Tribal Government",IF(O30&lt;&gt;"", INDEX('Summary - EDV - Tradeoff'!$C$2:$AV$4, MATCH(Prototype_input!$C$54, 'Summary - EDV - Tradeoff'!$B$2:$B$4, 0), MATCH(B30, 'Summary - EDV - Tradeoff'!$C$1:$AV$1, 0)),""),"")</f>
        <v/>
      </c>
      <c r="AJ30" s="21" t="str">
        <f t="shared" si="23"/>
        <v/>
      </c>
      <c r="AK30" s="21" t="str">
        <f t="shared" si="24"/>
        <v/>
      </c>
      <c r="AL30" s="21" t="str">
        <f t="shared" si="25"/>
        <v/>
      </c>
    </row>
    <row r="31" spans="4:38" ht="12.75" x14ac:dyDescent="0.2">
      <c r="D31" s="21" t="str">
        <f>IF(
  Prototype_input!$C$6 = "State or Local Government",
  IF(
    C31 &lt;&gt; "",
    IFERROR(
      INDEX(
        'Summary - Acquisition Need'!$C$2:$AD$4,
        MATCH(Prototype_input!$C$30, 'Summary - Acquisition Need'!$B$2:$B$4, 0),
        MATCH(C31, 'Summary - Acquisition Need'!$C$1:$AD$1, 0)
      ),
      ""
    ),
    ""
  ),
  IF(
    Prototype_input!$C$6 = "Federal or Tribal Government",
    IF(
      B31 &lt;&gt; "",
      IFERROR(
        INDEX(
          'Summary - Place of Performance'!$C$2:$AW$14,
          MATCH(Prototype_input!$C$30, 'Summary - Place of Performance'!$B$2:$B$14, 0),
          MATCH(B31, 'Summary - Place of Performance'!$C$1:$AW$1, 0)
        ),
        ""
      ),
      ""
    ),
    ""
  )
)</f>
        <v/>
      </c>
      <c r="E31" s="21" t="str">
        <f>IF(
  Prototype_input!$C$6 = "State or Local Government",
  IF(
    C31 &lt;&gt; "",
    IFERROR(
      INDEX(
        'Summary - Contract Type'!$C$2:$BX$6,
        MATCH(Prototype_input!$C$34, 'Summary - Contract Type'!$B$2:$B$6, 0),
        MATCH(C31, 'Summary - Contract Type'!$C$1:$BX$1, 0)
      ),
      ""
    ),
    ""
  ),
  IF(
    Prototype_input!$C$6 = "Federal or Tribal Government",
    IF(
      B31 &lt;&gt; "",
      IFERROR(
        INDEX(
          'Summary - Level of Assistance'!$C$2:$AW$7,
          MATCH(Prototype_input!$C$34, 'Summary - Level of Assistance'!$B$2:$B$7, 0),
          MATCH(B31, 'Summary - Level of Assistance'!$C$1:$AW$1, 0)
        ),
        ""
      ),
      ""
    ),
    ""
  )
)</f>
        <v/>
      </c>
      <c r="F31" s="21" t="str">
        <f>IF(
  Prototype_input!$C$6 = "State or Local Government",
  IF(
    C31 &lt;&gt; "",
    IFERROR(
      INDEX(
        'Summary - Socioeconomic'!$C$2:$BX$11,
        MATCH(Prototype_input!$C$38, 'Summary - Socioeconomic'!$B$2:$B$11, 0),
        MATCH(C31, 'Summary - Socioeconomic'!$C$1:$BX$1, 0)
      ),
      ""
    ),
    ""
  ),
  IF(
    Prototype_input!$C$6 = "Federal or Tribal Government",
    IF(
      B31 &lt;&gt; "",
      IFERROR(
        INDEX(
          'Summary - Objective'!$C$2:$AX$4,
          MATCH(Prototype_input!$C$38, 'Summary - Objective'!$B$2:$B$4, 0),
          MATCH(B31, 'Summary - Objective'!$C$1:$AX$1, 0)
        ),
        ""
      ),
      ""
    ),
    ""
  )
)</f>
        <v/>
      </c>
      <c r="G31" s="21" t="str">
        <f>IF(
  Prototype_input!$C$6 = "Federal or Tribal Government",
  IF(
    B31 &lt;&gt; "",
    IFERROR(
      INDEX(
        'Summary - Contract Type'!$C$2:$BX$6,
        MATCH(Prototype_input!$C$42, 'Summary - Contract Type'!$B$2:$B$6, 0),
        MATCH(B31, 'Summary - Contract Type'!$C$1:$BX$1, 0)
      ),
      ""
    ),
    ""
  ),
  ""
)</f>
        <v/>
      </c>
      <c r="H31" s="21" t="str">
        <f>IF(
  Prototype_input!$C$6 = "Federal or Tribal Government",
  IF(
    B31 &lt;&gt; "",
    IFERROR(
      INDEX(
        'Summary - Period of Performance'!$C$2:$AW$5,
        MATCH(Prototype_input!$C$46, 'Summary - Period of Performance'!$B$2:$B$5, 0),
        MATCH(B31, 'Summary - Period of Performance'!$C$1:$AW$1, 0)
      ),
      ""
    ),
    ""
  ),
  ""
)</f>
        <v/>
      </c>
      <c r="I31" s="21" t="str">
        <f>IF(
  Prototype_input!$C$6 = "Federal or Tribal Government",
  IF(
    B31 &lt;&gt; "",
    IFERROR(
      INDEX(
        'Summary - Socioeconomic'!$C$2:$BX$11,
        MATCH(Prototype_input!$C$50, 'Summary - Socioeconomic'!$B$2:$B$11, 0),
        MATCH(B31, 'Summary - Socioeconomic'!$C$1:$BX$1, 0)
      ),
      ""
    ),
    ""
  ),
  ""
)</f>
        <v/>
      </c>
      <c r="J31" s="21" t="str">
        <f>IF(
  Prototype_input!$C$6 = "Federal or Tribal Government",
  IF(
    B31 &lt;&gt; "",
    IFERROR(
      INDEX(
        'Summary - Estimated Dollar Valu'!$C$2:$AW$4,
        MATCH(Prototype_input!$C$54, 'Summary - Estimated Dollar Valu'!$B$2:$B$4, 0),
        MATCH(B31, 'Summary - Estimated Dollar Valu'!$C$1:$AW$1, 0)
      ),
      ""
    ),
    ""
  ),
  ""
)</f>
        <v/>
      </c>
      <c r="K31" s="21" t="str">
        <f>IF(AND(Prototype_input!$C$56&lt;&gt;"",J31&lt;&gt;""),Prototype_input!$C$58,"")</f>
        <v/>
      </c>
      <c r="L31" s="21" t="str">
        <f>IF(AND(Prototype_input!$C$60&lt;&gt;"",J31&lt;&gt;""),Prototype_input!$C$62,"")</f>
        <v/>
      </c>
      <c r="M31" s="21" t="str">
        <f>IF(AND(Prototype_input!$C$64&lt;&gt;"",J31&lt;&gt;""),Prototype_input!$C$66,"")</f>
        <v/>
      </c>
      <c r="N31" s="21" t="str">
        <f>IF(AND(Prototype_input!$C$68&lt;&gt;"",J31&lt;&gt;""),Prototype_input!$C$70,"")</f>
        <v/>
      </c>
      <c r="O31" s="21" t="str">
        <f>IF(N31&lt;&gt;"",_xlfn.XLOOKUP(Prototype_input!$E$25,'ITC Offerings Mapping'!$C$1:$C$1000,'ITC Offerings Mapping'!$B$1:$B$1000),"")</f>
        <v/>
      </c>
      <c r="Q31" s="21" t="str">
        <f t="array" ref="Q31">IF(Prototype_input!$C$6="Federal or Tribal Government",IF(O31&lt;&gt;"", INDEX('Scope Scoring'!$C$2:$BX$50, MATCH(O31, 'Scope Scoring'!$B$2:$B$50, 0), MATCH(B31, 'Scope Scoring'!$C$1:$BX$1, 0)),""),"")</f>
        <v/>
      </c>
      <c r="R31" s="21" t="str">
        <f t="shared" si="13"/>
        <v/>
      </c>
      <c r="S31" s="21" t="str">
        <f t="shared" si="14"/>
        <v/>
      </c>
      <c r="T31" s="21" t="str">
        <f t="shared" si="15"/>
        <v/>
      </c>
      <c r="U31" s="21" t="str">
        <f t="shared" si="16"/>
        <v/>
      </c>
      <c r="W31" s="21" t="str">
        <f t="array" ref="W31">IF(Prototype_input!$C$6="Federal or Tribal Government",IF(O31&lt;&gt;"", INDEX('Summary - Level of Assistance -'!$C$2:$AV$7, MATCH(Prototype_input!$C$34, 'Summary - Level of Assistance -'!$B$2:$B$7, 0), MATCH(B31, 'Summary - Level of Assistance -'!$C$1:$AV$1, 0)),""),"")</f>
        <v/>
      </c>
      <c r="X31" s="21" t="str">
        <f t="shared" si="17"/>
        <v/>
      </c>
      <c r="Y31" s="21" t="str">
        <f t="shared" si="18"/>
        <v/>
      </c>
      <c r="AA31" s="21" t="str">
        <f t="array" ref="AA31">IF(Prototype_input!$C$6="Federal or Tribal Government",IF(O31&lt;&gt;"", INDEX('Summary - Objective - Tradeoff'!$C$2:$AV$4, MATCH(Prototype_input!$C$38, 'Summary - Objective - Tradeoff'!$B$2:$B$4, 0), MATCH(B31, 'Summary - Objective - Tradeoff'!$C$1:$AV$1, 0)),""),"")</f>
        <v/>
      </c>
      <c r="AB31" s="21" t="str">
        <f t="shared" si="19"/>
        <v/>
      </c>
      <c r="AC31" s="21" t="str">
        <f t="shared" si="20"/>
        <v/>
      </c>
      <c r="AE31" s="21" t="str">
        <f t="array" ref="AE31">IF(Prototype_input!$C$6="Federal or Tribal Government",IF(O31&lt;&gt;"", INDEX('Summary- PoP - Tradeoff'!$C$2:$AV$5, MATCH(Prototype_input!$C$46, 'Summary- PoP - Tradeoff'!$B$2:$B$5, 0), MATCH(B31, 'Summary- PoP - Tradeoff'!$C$1:$AV$1, 0)),""),"")</f>
        <v/>
      </c>
      <c r="AF31" s="21" t="str">
        <f t="shared" si="21"/>
        <v/>
      </c>
      <c r="AG31" s="21" t="str">
        <f t="shared" si="22"/>
        <v/>
      </c>
      <c r="AI31" s="21" t="str">
        <f t="array" ref="AI31">IF(Prototype_input!$C$6="Federal or Tribal Government",IF(O31&lt;&gt;"", INDEX('Summary - EDV - Tradeoff'!$C$2:$AV$4, MATCH(Prototype_input!$C$54, 'Summary - EDV - Tradeoff'!$B$2:$B$4, 0), MATCH(B31, 'Summary - EDV - Tradeoff'!$C$1:$AV$1, 0)),""),"")</f>
        <v/>
      </c>
      <c r="AJ31" s="21" t="str">
        <f t="shared" si="23"/>
        <v/>
      </c>
      <c r="AK31" s="21" t="str">
        <f t="shared" si="24"/>
        <v/>
      </c>
      <c r="AL31" s="21" t="str">
        <f t="shared" si="25"/>
        <v/>
      </c>
    </row>
    <row r="32" spans="4:38" ht="12.75" x14ac:dyDescent="0.2">
      <c r="D32" s="21" t="str">
        <f>IF(
  Prototype_input!$C$6 = "State or Local Government",
  IF(
    C32 &lt;&gt; "",
    IFERROR(
      INDEX(
        'Summary - Acquisition Need'!$C$2:$AD$4,
        MATCH(Prototype_input!$C$30, 'Summary - Acquisition Need'!$B$2:$B$4, 0),
        MATCH(C32, 'Summary - Acquisition Need'!$C$1:$AD$1, 0)
      ),
      ""
    ),
    ""
  ),
  IF(
    Prototype_input!$C$6 = "Federal or Tribal Government",
    IF(
      B32 &lt;&gt; "",
      IFERROR(
        INDEX(
          'Summary - Place of Performance'!$C$2:$AW$14,
          MATCH(Prototype_input!$C$30, 'Summary - Place of Performance'!$B$2:$B$14, 0),
          MATCH(B32, 'Summary - Place of Performance'!$C$1:$AW$1, 0)
        ),
        ""
      ),
      ""
    ),
    ""
  )
)</f>
        <v/>
      </c>
      <c r="E32" s="21" t="str">
        <f>IF(
  Prototype_input!$C$6 = "State or Local Government",
  IF(
    C32 &lt;&gt; "",
    IFERROR(
      INDEX(
        'Summary - Contract Type'!$C$2:$BX$6,
        MATCH(Prototype_input!$C$34, 'Summary - Contract Type'!$B$2:$B$6, 0),
        MATCH(C32, 'Summary - Contract Type'!$C$1:$BX$1, 0)
      ),
      ""
    ),
    ""
  ),
  IF(
    Prototype_input!$C$6 = "Federal or Tribal Government",
    IF(
      B32 &lt;&gt; "",
      IFERROR(
        INDEX(
          'Summary - Level of Assistance'!$C$2:$AW$7,
          MATCH(Prototype_input!$C$34, 'Summary - Level of Assistance'!$B$2:$B$7, 0),
          MATCH(B32, 'Summary - Level of Assistance'!$C$1:$AW$1, 0)
        ),
        ""
      ),
      ""
    ),
    ""
  )
)</f>
        <v/>
      </c>
      <c r="F32" s="21" t="str">
        <f>IF(
  Prototype_input!$C$6 = "State or Local Government",
  IF(
    C32 &lt;&gt; "",
    IFERROR(
      INDEX(
        'Summary - Socioeconomic'!$C$2:$BX$11,
        MATCH(Prototype_input!$C$38, 'Summary - Socioeconomic'!$B$2:$B$11, 0),
        MATCH(C32, 'Summary - Socioeconomic'!$C$1:$BX$1, 0)
      ),
      ""
    ),
    ""
  ),
  IF(
    Prototype_input!$C$6 = "Federal or Tribal Government",
    IF(
      B32 &lt;&gt; "",
      IFERROR(
        INDEX(
          'Summary - Objective'!$C$2:$AX$4,
          MATCH(Prototype_input!$C$38, 'Summary - Objective'!$B$2:$B$4, 0),
          MATCH(B32, 'Summary - Objective'!$C$1:$AX$1, 0)
        ),
        ""
      ),
      ""
    ),
    ""
  )
)</f>
        <v/>
      </c>
      <c r="G32" s="21" t="str">
        <f>IF(
  Prototype_input!$C$6 = "Federal or Tribal Government",
  IF(
    B32 &lt;&gt; "",
    IFERROR(
      INDEX(
        'Summary - Contract Type'!$C$2:$BX$6,
        MATCH(Prototype_input!$C$42, 'Summary - Contract Type'!$B$2:$B$6, 0),
        MATCH(B32, 'Summary - Contract Type'!$C$1:$BX$1, 0)
      ),
      ""
    ),
    ""
  ),
  ""
)</f>
        <v/>
      </c>
      <c r="H32" s="21" t="str">
        <f>IF(
  Prototype_input!$C$6 = "Federal or Tribal Government",
  IF(
    B32 &lt;&gt; "",
    IFERROR(
      INDEX(
        'Summary - Period of Performance'!$C$2:$AW$5,
        MATCH(Prototype_input!$C$46, 'Summary - Period of Performance'!$B$2:$B$5, 0),
        MATCH(B32, 'Summary - Period of Performance'!$C$1:$AW$1, 0)
      ),
      ""
    ),
    ""
  ),
  ""
)</f>
        <v/>
      </c>
      <c r="I32" s="21" t="str">
        <f>IF(
  Prototype_input!$C$6 = "Federal or Tribal Government",
  IF(
    B32 &lt;&gt; "",
    IFERROR(
      INDEX(
        'Summary - Socioeconomic'!$C$2:$BX$11,
        MATCH(Prototype_input!$C$50, 'Summary - Socioeconomic'!$B$2:$B$11, 0),
        MATCH(B32, 'Summary - Socioeconomic'!$C$1:$BX$1, 0)
      ),
      ""
    ),
    ""
  ),
  ""
)</f>
        <v/>
      </c>
      <c r="J32" s="21" t="str">
        <f>IF(
  Prototype_input!$C$6 = "Federal or Tribal Government",
  IF(
    B32 &lt;&gt; "",
    IFERROR(
      INDEX(
        'Summary - Estimated Dollar Valu'!$C$2:$AW$4,
        MATCH(Prototype_input!$C$54, 'Summary - Estimated Dollar Valu'!$B$2:$B$4, 0),
        MATCH(B32, 'Summary - Estimated Dollar Valu'!$C$1:$AW$1, 0)
      ),
      ""
    ),
    ""
  ),
  ""
)</f>
        <v/>
      </c>
      <c r="K32" s="21" t="str">
        <f>IF(AND(Prototype_input!$C$56&lt;&gt;"",J32&lt;&gt;""),Prototype_input!$C$58,"")</f>
        <v/>
      </c>
      <c r="L32" s="21" t="str">
        <f>IF(AND(Prototype_input!$C$60&lt;&gt;"",J32&lt;&gt;""),Prototype_input!$C$62,"")</f>
        <v/>
      </c>
      <c r="M32" s="21" t="str">
        <f>IF(AND(Prototype_input!$C$64&lt;&gt;"",J32&lt;&gt;""),Prototype_input!$C$66,"")</f>
        <v/>
      </c>
      <c r="N32" s="21" t="str">
        <f>IF(AND(Prototype_input!$C$68&lt;&gt;"",J32&lt;&gt;""),Prototype_input!$C$70,"")</f>
        <v/>
      </c>
      <c r="O32" s="21" t="str">
        <f>IF(N32&lt;&gt;"",_xlfn.XLOOKUP(Prototype_input!$E$25,'ITC Offerings Mapping'!$C$1:$C$1000,'ITC Offerings Mapping'!$B$1:$B$1000),"")</f>
        <v/>
      </c>
      <c r="Q32" s="21" t="str">
        <f t="array" ref="Q32">IF(Prototype_input!$C$6="Federal or Tribal Government",IF(O32&lt;&gt;"", INDEX('Scope Scoring'!$C$2:$BX$50, MATCH(O32, 'Scope Scoring'!$B$2:$B$50, 0), MATCH(B32, 'Scope Scoring'!$C$1:$BX$1, 0)),""),"")</f>
        <v/>
      </c>
      <c r="R32" s="21" t="str">
        <f t="shared" si="13"/>
        <v/>
      </c>
      <c r="S32" s="21" t="str">
        <f t="shared" si="14"/>
        <v/>
      </c>
      <c r="T32" s="21" t="str">
        <f t="shared" si="15"/>
        <v/>
      </c>
      <c r="U32" s="21" t="str">
        <f t="shared" si="16"/>
        <v/>
      </c>
      <c r="W32" s="21" t="str">
        <f t="array" ref="W32">IF(Prototype_input!$C$6="Federal or Tribal Government",IF(O32&lt;&gt;"", INDEX('Summary - Level of Assistance -'!$C$2:$AV$7, MATCH(Prototype_input!$C$34, 'Summary - Level of Assistance -'!$B$2:$B$7, 0), MATCH(B32, 'Summary - Level of Assistance -'!$C$1:$AV$1, 0)),""),"")</f>
        <v/>
      </c>
      <c r="X32" s="21" t="str">
        <f t="shared" si="17"/>
        <v/>
      </c>
      <c r="Y32" s="21" t="str">
        <f t="shared" si="18"/>
        <v/>
      </c>
      <c r="AA32" s="21" t="str">
        <f t="array" ref="AA32">IF(Prototype_input!$C$6="Federal or Tribal Government",IF(O32&lt;&gt;"", INDEX('Summary - Objective - Tradeoff'!$C$2:$AV$4, MATCH(Prototype_input!$C$38, 'Summary - Objective - Tradeoff'!$B$2:$B$4, 0), MATCH(B32, 'Summary - Objective - Tradeoff'!$C$1:$AV$1, 0)),""),"")</f>
        <v/>
      </c>
      <c r="AB32" s="21" t="str">
        <f t="shared" si="19"/>
        <v/>
      </c>
      <c r="AC32" s="21" t="str">
        <f t="shared" si="20"/>
        <v/>
      </c>
      <c r="AE32" s="21" t="str">
        <f t="array" ref="AE32">IF(Prototype_input!$C$6="Federal or Tribal Government",IF(O32&lt;&gt;"", INDEX('Summary- PoP - Tradeoff'!$C$2:$AV$5, MATCH(Prototype_input!$C$46, 'Summary- PoP - Tradeoff'!$B$2:$B$5, 0), MATCH(B32, 'Summary- PoP - Tradeoff'!$C$1:$AV$1, 0)),""),"")</f>
        <v/>
      </c>
      <c r="AF32" s="21" t="str">
        <f t="shared" si="21"/>
        <v/>
      </c>
      <c r="AG32" s="21" t="str">
        <f t="shared" si="22"/>
        <v/>
      </c>
      <c r="AI32" s="21" t="str">
        <f t="array" ref="AI32">IF(Prototype_input!$C$6="Federal or Tribal Government",IF(O32&lt;&gt;"", INDEX('Summary - EDV - Tradeoff'!$C$2:$AV$4, MATCH(Prototype_input!$C$54, 'Summary - EDV - Tradeoff'!$B$2:$B$4, 0), MATCH(B32, 'Summary - EDV - Tradeoff'!$C$1:$AV$1, 0)),""),"")</f>
        <v/>
      </c>
      <c r="AJ32" s="21" t="str">
        <f t="shared" si="23"/>
        <v/>
      </c>
      <c r="AK32" s="21" t="str">
        <f t="shared" si="24"/>
        <v/>
      </c>
      <c r="AL32" s="21" t="str">
        <f t="shared" si="25"/>
        <v/>
      </c>
    </row>
    <row r="33" spans="4:38" ht="12.75" x14ac:dyDescent="0.2">
      <c r="D33" s="21" t="str">
        <f>IF(
  Prototype_input!$C$6 = "State or Local Government",
  IF(
    C33 &lt;&gt; "",
    IFERROR(
      INDEX(
        'Summary - Acquisition Need'!$C$2:$AD$4,
        MATCH(Prototype_input!$C$30, 'Summary - Acquisition Need'!$B$2:$B$4, 0),
        MATCH(C33, 'Summary - Acquisition Need'!$C$1:$AD$1, 0)
      ),
      ""
    ),
    ""
  ),
  IF(
    Prototype_input!$C$6 = "Federal or Tribal Government",
    IF(
      B33 &lt;&gt; "",
      IFERROR(
        INDEX(
          'Summary - Place of Performance'!$C$2:$AW$14,
          MATCH(Prototype_input!$C$30, 'Summary - Place of Performance'!$B$2:$B$14, 0),
          MATCH(B33, 'Summary - Place of Performance'!$C$1:$AW$1, 0)
        ),
        ""
      ),
      ""
    ),
    ""
  )
)</f>
        <v/>
      </c>
      <c r="E33" s="21" t="str">
        <f>IF(
  Prototype_input!$C$6 = "State or Local Government",
  IF(
    C33 &lt;&gt; "",
    IFERROR(
      INDEX(
        'Summary - Contract Type'!$C$2:$BX$6,
        MATCH(Prototype_input!$C$34, 'Summary - Contract Type'!$B$2:$B$6, 0),
        MATCH(C33, 'Summary - Contract Type'!$C$1:$BX$1, 0)
      ),
      ""
    ),
    ""
  ),
  IF(
    Prototype_input!$C$6 = "Federal or Tribal Government",
    IF(
      B33 &lt;&gt; "",
      IFERROR(
        INDEX(
          'Summary - Level of Assistance'!$C$2:$AW$7,
          MATCH(Prototype_input!$C$34, 'Summary - Level of Assistance'!$B$2:$B$7, 0),
          MATCH(B33, 'Summary - Level of Assistance'!$C$1:$AW$1, 0)
        ),
        ""
      ),
      ""
    ),
    ""
  )
)</f>
        <v/>
      </c>
      <c r="F33" s="21" t="str">
        <f>IF(
  Prototype_input!$C$6 = "State or Local Government",
  IF(
    C33 &lt;&gt; "",
    IFERROR(
      INDEX(
        'Summary - Socioeconomic'!$C$2:$BX$11,
        MATCH(Prototype_input!$C$38, 'Summary - Socioeconomic'!$B$2:$B$11, 0),
        MATCH(C33, 'Summary - Socioeconomic'!$C$1:$BX$1, 0)
      ),
      ""
    ),
    ""
  ),
  IF(
    Prototype_input!$C$6 = "Federal or Tribal Government",
    IF(
      B33 &lt;&gt; "",
      IFERROR(
        INDEX(
          'Summary - Objective'!$C$2:$AX$4,
          MATCH(Prototype_input!$C$38, 'Summary - Objective'!$B$2:$B$4, 0),
          MATCH(B33, 'Summary - Objective'!$C$1:$AX$1, 0)
        ),
        ""
      ),
      ""
    ),
    ""
  )
)</f>
        <v/>
      </c>
      <c r="G33" s="21" t="str">
        <f>IF(
  Prototype_input!$C$6 = "Federal or Tribal Government",
  IF(
    B33 &lt;&gt; "",
    IFERROR(
      INDEX(
        'Summary - Contract Type'!$C$2:$BX$6,
        MATCH(Prototype_input!$C$42, 'Summary - Contract Type'!$B$2:$B$6, 0),
        MATCH(B33, 'Summary - Contract Type'!$C$1:$BX$1, 0)
      ),
      ""
    ),
    ""
  ),
  ""
)</f>
        <v/>
      </c>
      <c r="H33" s="21" t="str">
        <f>IF(
  Prototype_input!$C$6 = "Federal or Tribal Government",
  IF(
    B33 &lt;&gt; "",
    IFERROR(
      INDEX(
        'Summary - Period of Performance'!$C$2:$AW$5,
        MATCH(Prototype_input!$C$46, 'Summary - Period of Performance'!$B$2:$B$5, 0),
        MATCH(B33, 'Summary - Period of Performance'!$C$1:$AW$1, 0)
      ),
      ""
    ),
    ""
  ),
  ""
)</f>
        <v/>
      </c>
      <c r="I33" s="21" t="str">
        <f>IF(
  Prototype_input!$C$6 = "Federal or Tribal Government",
  IF(
    B33 &lt;&gt; "",
    IFERROR(
      INDEX(
        'Summary - Socioeconomic'!$C$2:$BX$11,
        MATCH(Prototype_input!$C$50, 'Summary - Socioeconomic'!$B$2:$B$11, 0),
        MATCH(B33, 'Summary - Socioeconomic'!$C$1:$BX$1, 0)
      ),
      ""
    ),
    ""
  ),
  ""
)</f>
        <v/>
      </c>
      <c r="J33" s="21" t="str">
        <f>IF(
  Prototype_input!$C$6 = "Federal or Tribal Government",
  IF(
    B33 &lt;&gt; "",
    IFERROR(
      INDEX(
        'Summary - Estimated Dollar Valu'!$C$2:$AW$4,
        MATCH(Prototype_input!$C$54, 'Summary - Estimated Dollar Valu'!$B$2:$B$4, 0),
        MATCH(B33, 'Summary - Estimated Dollar Valu'!$C$1:$AW$1, 0)
      ),
      ""
    ),
    ""
  ),
  ""
)</f>
        <v/>
      </c>
      <c r="K33" s="21" t="str">
        <f>IF(AND(Prototype_input!$C$56&lt;&gt;"",J33&lt;&gt;""),Prototype_input!$C$58,"")</f>
        <v/>
      </c>
      <c r="L33" s="21" t="str">
        <f>IF(AND(Prototype_input!$C$60&lt;&gt;"",J33&lt;&gt;""),Prototype_input!$C$62,"")</f>
        <v/>
      </c>
      <c r="M33" s="21" t="str">
        <f>IF(AND(Prototype_input!$C$64&lt;&gt;"",J33&lt;&gt;""),Prototype_input!$C$66,"")</f>
        <v/>
      </c>
      <c r="N33" s="21" t="str">
        <f>IF(AND(Prototype_input!$C$68&lt;&gt;"",J33&lt;&gt;""),Prototype_input!$C$70,"")</f>
        <v/>
      </c>
      <c r="O33" s="21" t="str">
        <f>IF(N33&lt;&gt;"",_xlfn.XLOOKUP(Prototype_input!$E$25,'ITC Offerings Mapping'!$C$1:$C$1000,'ITC Offerings Mapping'!$B$1:$B$1000),"")</f>
        <v/>
      </c>
      <c r="Q33" s="21" t="str">
        <f t="array" ref="Q33">IF(Prototype_input!$C$6="Federal or Tribal Government",IF(O33&lt;&gt;"", INDEX('Scope Scoring'!$C$2:$BX$50, MATCH(O33, 'Scope Scoring'!$B$2:$B$50, 0), MATCH(B33, 'Scope Scoring'!$C$1:$BX$1, 0)),""),"")</f>
        <v/>
      </c>
      <c r="R33" s="21" t="str">
        <f t="shared" si="13"/>
        <v/>
      </c>
      <c r="S33" s="21" t="str">
        <f t="shared" si="14"/>
        <v/>
      </c>
      <c r="T33" s="21" t="str">
        <f t="shared" si="15"/>
        <v/>
      </c>
      <c r="U33" s="21" t="str">
        <f t="shared" si="16"/>
        <v/>
      </c>
      <c r="W33" s="21" t="str">
        <f t="array" ref="W33">IF(Prototype_input!$C$6="Federal or Tribal Government",IF(O33&lt;&gt;"", INDEX('Summary - Level of Assistance -'!$C$2:$AV$7, MATCH(Prototype_input!$C$34, 'Summary - Level of Assistance -'!$B$2:$B$7, 0), MATCH(B33, 'Summary - Level of Assistance -'!$C$1:$AV$1, 0)),""),"")</f>
        <v/>
      </c>
      <c r="X33" s="21" t="str">
        <f t="shared" si="17"/>
        <v/>
      </c>
      <c r="Y33" s="21" t="str">
        <f t="shared" si="18"/>
        <v/>
      </c>
      <c r="AA33" s="21" t="str">
        <f t="array" ref="AA33">IF(Prototype_input!$C$6="Federal or Tribal Government",IF(O33&lt;&gt;"", INDEX('Summary - Objective - Tradeoff'!$C$2:$AV$4, MATCH(Prototype_input!$C$38, 'Summary - Objective - Tradeoff'!$B$2:$B$4, 0), MATCH(B33, 'Summary - Objective - Tradeoff'!$C$1:$AV$1, 0)),""),"")</f>
        <v/>
      </c>
      <c r="AB33" s="21" t="str">
        <f t="shared" si="19"/>
        <v/>
      </c>
      <c r="AC33" s="21" t="str">
        <f t="shared" si="20"/>
        <v/>
      </c>
      <c r="AE33" s="21" t="str">
        <f t="array" ref="AE33">IF(Prototype_input!$C$6="Federal or Tribal Government",IF(O33&lt;&gt;"", INDEX('Summary- PoP - Tradeoff'!$C$2:$AV$5, MATCH(Prototype_input!$C$46, 'Summary- PoP - Tradeoff'!$B$2:$B$5, 0), MATCH(B33, 'Summary- PoP - Tradeoff'!$C$1:$AV$1, 0)),""),"")</f>
        <v/>
      </c>
      <c r="AF33" s="21" t="str">
        <f t="shared" si="21"/>
        <v/>
      </c>
      <c r="AG33" s="21" t="str">
        <f t="shared" si="22"/>
        <v/>
      </c>
      <c r="AI33" s="21" t="str">
        <f t="array" ref="AI33">IF(Prototype_input!$C$6="Federal or Tribal Government",IF(O33&lt;&gt;"", INDEX('Summary - EDV - Tradeoff'!$C$2:$AV$4, MATCH(Prototype_input!$C$54, 'Summary - EDV - Tradeoff'!$B$2:$B$4, 0), MATCH(B33, 'Summary - EDV - Tradeoff'!$C$1:$AV$1, 0)),""),"")</f>
        <v/>
      </c>
      <c r="AJ33" s="21" t="str">
        <f t="shared" si="23"/>
        <v/>
      </c>
      <c r="AK33" s="21" t="str">
        <f t="shared" si="24"/>
        <v/>
      </c>
      <c r="AL33" s="21" t="str">
        <f t="shared" si="25"/>
        <v/>
      </c>
    </row>
    <row r="34" spans="4:38" ht="12.75" x14ac:dyDescent="0.2">
      <c r="D34" s="21" t="str">
        <f>IF(
  Prototype_input!$C$6 = "State or Local Government",
  IF(
    C34 &lt;&gt; "",
    IFERROR(
      INDEX(
        'Summary - Acquisition Need'!$C$2:$AD$4,
        MATCH(Prototype_input!$C$30, 'Summary - Acquisition Need'!$B$2:$B$4, 0),
        MATCH(C34, 'Summary - Acquisition Need'!$C$1:$AD$1, 0)
      ),
      ""
    ),
    ""
  ),
  IF(
    Prototype_input!$C$6 = "Federal or Tribal Government",
    IF(
      B34 &lt;&gt; "",
      IFERROR(
        INDEX(
          'Summary - Place of Performance'!$C$2:$AW$14,
          MATCH(Prototype_input!$C$30, 'Summary - Place of Performance'!$B$2:$B$14, 0),
          MATCH(B34, 'Summary - Place of Performance'!$C$1:$AW$1, 0)
        ),
        ""
      ),
      ""
    ),
    ""
  )
)</f>
        <v/>
      </c>
      <c r="E34" s="21" t="str">
        <f>IF(
  Prototype_input!$C$6 = "State or Local Government",
  IF(
    C34 &lt;&gt; "",
    IFERROR(
      INDEX(
        'Summary - Contract Type'!$C$2:$BX$6,
        MATCH(Prototype_input!$C$34, 'Summary - Contract Type'!$B$2:$B$6, 0),
        MATCH(C34, 'Summary - Contract Type'!$C$1:$BX$1, 0)
      ),
      ""
    ),
    ""
  ),
  IF(
    Prototype_input!$C$6 = "Federal or Tribal Government",
    IF(
      B34 &lt;&gt; "",
      IFERROR(
        INDEX(
          'Summary - Level of Assistance'!$C$2:$AW$7,
          MATCH(Prototype_input!$C$34, 'Summary - Level of Assistance'!$B$2:$B$7, 0),
          MATCH(B34, 'Summary - Level of Assistance'!$C$1:$AW$1, 0)
        ),
        ""
      ),
      ""
    ),
    ""
  )
)</f>
        <v/>
      </c>
      <c r="F34" s="21" t="str">
        <f>IF(
  Prototype_input!$C$6 = "State or Local Government",
  IF(
    C34 &lt;&gt; "",
    IFERROR(
      INDEX(
        'Summary - Socioeconomic'!$C$2:$BX$11,
        MATCH(Prototype_input!$C$38, 'Summary - Socioeconomic'!$B$2:$B$11, 0),
        MATCH(C34, 'Summary - Socioeconomic'!$C$1:$BX$1, 0)
      ),
      ""
    ),
    ""
  ),
  IF(
    Prototype_input!$C$6 = "Federal or Tribal Government",
    IF(
      B34 &lt;&gt; "",
      IFERROR(
        INDEX(
          'Summary - Objective'!$C$2:$AX$4,
          MATCH(Prototype_input!$C$38, 'Summary - Objective'!$B$2:$B$4, 0),
          MATCH(B34, 'Summary - Objective'!$C$1:$AX$1, 0)
        ),
        ""
      ),
      ""
    ),
    ""
  )
)</f>
        <v/>
      </c>
      <c r="G34" s="21" t="str">
        <f>IF(
  Prototype_input!$C$6 = "Federal or Tribal Government",
  IF(
    B34 &lt;&gt; "",
    IFERROR(
      INDEX(
        'Summary - Contract Type'!$C$2:$BX$6,
        MATCH(Prototype_input!$C$42, 'Summary - Contract Type'!$B$2:$B$6, 0),
        MATCH(B34, 'Summary - Contract Type'!$C$1:$BX$1, 0)
      ),
      ""
    ),
    ""
  ),
  ""
)</f>
        <v/>
      </c>
      <c r="H34" s="21" t="str">
        <f>IF(
  Prototype_input!$C$6 = "Federal or Tribal Government",
  IF(
    B34 &lt;&gt; "",
    IFERROR(
      INDEX(
        'Summary - Period of Performance'!$C$2:$AW$5,
        MATCH(Prototype_input!$C$46, 'Summary - Period of Performance'!$B$2:$B$5, 0),
        MATCH(B34, 'Summary - Period of Performance'!$C$1:$AW$1, 0)
      ),
      ""
    ),
    ""
  ),
  ""
)</f>
        <v/>
      </c>
      <c r="I34" s="21" t="str">
        <f>IF(
  Prototype_input!$C$6 = "Federal or Tribal Government",
  IF(
    B34 &lt;&gt; "",
    IFERROR(
      INDEX(
        'Summary - Socioeconomic'!$C$2:$BX$11,
        MATCH(Prototype_input!$C$50, 'Summary - Socioeconomic'!$B$2:$B$11, 0),
        MATCH(B34, 'Summary - Socioeconomic'!$C$1:$BX$1, 0)
      ),
      ""
    ),
    ""
  ),
  ""
)</f>
        <v/>
      </c>
      <c r="J34" s="21" t="str">
        <f>IF(
  Prototype_input!$C$6 = "Federal or Tribal Government",
  IF(
    B34 &lt;&gt; "",
    IFERROR(
      INDEX(
        'Summary - Estimated Dollar Valu'!$C$2:$AW$4,
        MATCH(Prototype_input!$C$54, 'Summary - Estimated Dollar Valu'!$B$2:$B$4, 0),
        MATCH(B34, 'Summary - Estimated Dollar Valu'!$C$1:$AW$1, 0)
      ),
      ""
    ),
    ""
  ),
  ""
)</f>
        <v/>
      </c>
      <c r="K34" s="21" t="str">
        <f>IF(AND(Prototype_input!$C$56&lt;&gt;"",J34&lt;&gt;""),Prototype_input!$C$58,"")</f>
        <v/>
      </c>
      <c r="L34" s="21" t="str">
        <f>IF(AND(Prototype_input!$C$60&lt;&gt;"",J34&lt;&gt;""),Prototype_input!$C$62,"")</f>
        <v/>
      </c>
      <c r="M34" s="21" t="str">
        <f>IF(AND(Prototype_input!$C$64&lt;&gt;"",J34&lt;&gt;""),Prototype_input!$C$66,"")</f>
        <v/>
      </c>
      <c r="N34" s="21" t="str">
        <f>IF(AND(Prototype_input!$C$68&lt;&gt;"",J34&lt;&gt;""),Prototype_input!$C$70,"")</f>
        <v/>
      </c>
      <c r="O34" s="21" t="str">
        <f>IF(N34&lt;&gt;"",_xlfn.XLOOKUP(Prototype_input!$E$25,'ITC Offerings Mapping'!$C$1:$C$1000,'ITC Offerings Mapping'!$B$1:$B$1000),"")</f>
        <v/>
      </c>
      <c r="Q34" s="21" t="str">
        <f t="array" ref="Q34">IF(Prototype_input!$C$6="Federal or Tribal Government",IF(O34&lt;&gt;"", INDEX('Scope Scoring'!$C$2:$BX$50, MATCH(O34, 'Scope Scoring'!$B$2:$B$50, 0), MATCH(B34, 'Scope Scoring'!$C$1:$BX$1, 0)),""),"")</f>
        <v/>
      </c>
      <c r="R34" s="21" t="str">
        <f t="shared" si="13"/>
        <v/>
      </c>
      <c r="S34" s="21" t="str">
        <f t="shared" si="14"/>
        <v/>
      </c>
      <c r="T34" s="21" t="str">
        <f t="shared" si="15"/>
        <v/>
      </c>
      <c r="U34" s="21" t="str">
        <f t="shared" si="16"/>
        <v/>
      </c>
      <c r="W34" s="21" t="str">
        <f t="array" ref="W34">IF(Prototype_input!$C$6="Federal or Tribal Government",IF(O34&lt;&gt;"", INDEX('Summary - Level of Assistance -'!$C$2:$AV$7, MATCH(Prototype_input!$C$34, 'Summary - Level of Assistance -'!$B$2:$B$7, 0), MATCH(B34, 'Summary - Level of Assistance -'!$C$1:$AV$1, 0)),""),"")</f>
        <v/>
      </c>
      <c r="X34" s="21" t="str">
        <f t="shared" si="17"/>
        <v/>
      </c>
      <c r="Y34" s="21" t="str">
        <f t="shared" si="18"/>
        <v/>
      </c>
      <c r="AA34" s="21" t="str">
        <f t="array" ref="AA34">IF(Prototype_input!$C$6="Federal or Tribal Government",IF(O34&lt;&gt;"", INDEX('Summary - Objective - Tradeoff'!$C$2:$AV$4, MATCH(Prototype_input!$C$38, 'Summary - Objective - Tradeoff'!$B$2:$B$4, 0), MATCH(B34, 'Summary - Objective - Tradeoff'!$C$1:$AV$1, 0)),""),"")</f>
        <v/>
      </c>
      <c r="AB34" s="21" t="str">
        <f t="shared" si="19"/>
        <v/>
      </c>
      <c r="AC34" s="21" t="str">
        <f t="shared" si="20"/>
        <v/>
      </c>
      <c r="AE34" s="21" t="str">
        <f t="array" ref="AE34">IF(Prototype_input!$C$6="Federal or Tribal Government",IF(O34&lt;&gt;"", INDEX('Summary- PoP - Tradeoff'!$C$2:$AV$5, MATCH(Prototype_input!$C$46, 'Summary- PoP - Tradeoff'!$B$2:$B$5, 0), MATCH(B34, 'Summary- PoP - Tradeoff'!$C$1:$AV$1, 0)),""),"")</f>
        <v/>
      </c>
      <c r="AF34" s="21" t="str">
        <f t="shared" si="21"/>
        <v/>
      </c>
      <c r="AG34" s="21" t="str">
        <f t="shared" si="22"/>
        <v/>
      </c>
      <c r="AI34" s="21" t="str">
        <f t="array" ref="AI34">IF(Prototype_input!$C$6="Federal or Tribal Government",IF(O34&lt;&gt;"", INDEX('Summary - EDV - Tradeoff'!$C$2:$AV$4, MATCH(Prototype_input!$C$54, 'Summary - EDV - Tradeoff'!$B$2:$B$4, 0), MATCH(B34, 'Summary - EDV - Tradeoff'!$C$1:$AV$1, 0)),""),"")</f>
        <v/>
      </c>
      <c r="AJ34" s="21" t="str">
        <f t="shared" si="23"/>
        <v/>
      </c>
      <c r="AK34" s="21" t="str">
        <f t="shared" si="24"/>
        <v/>
      </c>
      <c r="AL34" s="21" t="str">
        <f t="shared" si="25"/>
        <v/>
      </c>
    </row>
    <row r="35" spans="4:38" ht="12.75" x14ac:dyDescent="0.2">
      <c r="D35" s="21" t="str">
        <f>IF(
  Prototype_input!$C$6 = "State or Local Government",
  IF(
    C35 &lt;&gt; "",
    IFERROR(
      INDEX(
        'Summary - Acquisition Need'!$C$2:$AD$4,
        MATCH(Prototype_input!$C$30, 'Summary - Acquisition Need'!$B$2:$B$4, 0),
        MATCH(C35, 'Summary - Acquisition Need'!$C$1:$AD$1, 0)
      ),
      ""
    ),
    ""
  ),
  IF(
    Prototype_input!$C$6 = "Federal or Tribal Government",
    IF(
      B35 &lt;&gt; "",
      IFERROR(
        INDEX(
          'Summary - Place of Performance'!$C$2:$AW$14,
          MATCH(Prototype_input!$C$30, 'Summary - Place of Performance'!$B$2:$B$14, 0),
          MATCH(B35, 'Summary - Place of Performance'!$C$1:$AW$1, 0)
        ),
        ""
      ),
      ""
    ),
    ""
  )
)</f>
        <v/>
      </c>
      <c r="E35" s="21" t="str">
        <f>IF(
  Prototype_input!$C$6 = "State or Local Government",
  IF(
    C35 &lt;&gt; "",
    IFERROR(
      INDEX(
        'Summary - Contract Type'!$C$2:$BX$6,
        MATCH(Prototype_input!$C$34, 'Summary - Contract Type'!$B$2:$B$6, 0),
        MATCH(C35, 'Summary - Contract Type'!$C$1:$BX$1, 0)
      ),
      ""
    ),
    ""
  ),
  IF(
    Prototype_input!$C$6 = "Federal or Tribal Government",
    IF(
      B35 &lt;&gt; "",
      IFERROR(
        INDEX(
          'Summary - Level of Assistance'!$C$2:$AW$7,
          MATCH(Prototype_input!$C$34, 'Summary - Level of Assistance'!$B$2:$B$7, 0),
          MATCH(B35, 'Summary - Level of Assistance'!$C$1:$AW$1, 0)
        ),
        ""
      ),
      ""
    ),
    ""
  )
)</f>
        <v/>
      </c>
      <c r="F35" s="21" t="str">
        <f>IF(
  Prototype_input!$C$6 = "State or Local Government",
  IF(
    C35 &lt;&gt; "",
    IFERROR(
      INDEX(
        'Summary - Socioeconomic'!$C$2:$BX$11,
        MATCH(Prototype_input!$C$38, 'Summary - Socioeconomic'!$B$2:$B$11, 0),
        MATCH(C35, 'Summary - Socioeconomic'!$C$1:$BX$1, 0)
      ),
      ""
    ),
    ""
  ),
  IF(
    Prototype_input!$C$6 = "Federal or Tribal Government",
    IF(
      B35 &lt;&gt; "",
      IFERROR(
        INDEX(
          'Summary - Objective'!$C$2:$AX$4,
          MATCH(Prototype_input!$C$38, 'Summary - Objective'!$B$2:$B$4, 0),
          MATCH(B35, 'Summary - Objective'!$C$1:$AX$1, 0)
        ),
        ""
      ),
      ""
    ),
    ""
  )
)</f>
        <v/>
      </c>
      <c r="G35" s="21" t="str">
        <f>IF(
  Prototype_input!$C$6 = "Federal or Tribal Government",
  IF(
    B35 &lt;&gt; "",
    IFERROR(
      INDEX(
        'Summary - Contract Type'!$C$2:$BX$6,
        MATCH(Prototype_input!$C$42, 'Summary - Contract Type'!$B$2:$B$6, 0),
        MATCH(B35, 'Summary - Contract Type'!$C$1:$BX$1, 0)
      ),
      ""
    ),
    ""
  ),
  ""
)</f>
        <v/>
      </c>
      <c r="H35" s="21" t="str">
        <f>IF(
  Prototype_input!$C$6 = "Federal or Tribal Government",
  IF(
    B35 &lt;&gt; "",
    IFERROR(
      INDEX(
        'Summary - Period of Performance'!$C$2:$AW$5,
        MATCH(Prototype_input!$C$46, 'Summary - Period of Performance'!$B$2:$B$5, 0),
        MATCH(B35, 'Summary - Period of Performance'!$C$1:$AW$1, 0)
      ),
      ""
    ),
    ""
  ),
  ""
)</f>
        <v/>
      </c>
      <c r="I35" s="21" t="str">
        <f>IF(
  Prototype_input!$C$6 = "Federal or Tribal Government",
  IF(
    B35 &lt;&gt; "",
    IFERROR(
      INDEX(
        'Summary - Socioeconomic'!$C$2:$BX$11,
        MATCH(Prototype_input!$C$50, 'Summary - Socioeconomic'!$B$2:$B$11, 0),
        MATCH(B35, 'Summary - Socioeconomic'!$C$1:$BX$1, 0)
      ),
      ""
    ),
    ""
  ),
  ""
)</f>
        <v/>
      </c>
      <c r="J35" s="21" t="str">
        <f>IF(
  Prototype_input!$C$6 = "Federal or Tribal Government",
  IF(
    B35 &lt;&gt; "",
    IFERROR(
      INDEX(
        'Summary - Estimated Dollar Valu'!$C$2:$AW$4,
        MATCH(Prototype_input!$C$54, 'Summary - Estimated Dollar Valu'!$B$2:$B$4, 0),
        MATCH(B35, 'Summary - Estimated Dollar Valu'!$C$1:$AW$1, 0)
      ),
      ""
    ),
    ""
  ),
  ""
)</f>
        <v/>
      </c>
      <c r="K35" s="21" t="str">
        <f>IF(AND(Prototype_input!$C$56&lt;&gt;"",J35&lt;&gt;""),Prototype_input!$C$58,"")</f>
        <v/>
      </c>
      <c r="L35" s="21" t="str">
        <f>IF(AND(Prototype_input!$C$60&lt;&gt;"",J35&lt;&gt;""),Prototype_input!$C$62,"")</f>
        <v/>
      </c>
      <c r="M35" s="21" t="str">
        <f>IF(AND(Prototype_input!$C$64&lt;&gt;"",J35&lt;&gt;""),Prototype_input!$C$66,"")</f>
        <v/>
      </c>
      <c r="N35" s="21" t="str">
        <f>IF(AND(Prototype_input!$C$68&lt;&gt;"",J35&lt;&gt;""),Prototype_input!$C$70,"")</f>
        <v/>
      </c>
      <c r="O35" s="21" t="str">
        <f>IF(N35&lt;&gt;"",_xlfn.XLOOKUP(Prototype_input!$E$25,'ITC Offerings Mapping'!$C$1:$C$1000,'ITC Offerings Mapping'!$B$1:$B$1000),"")</f>
        <v/>
      </c>
      <c r="Q35" s="21" t="str">
        <f t="array" ref="Q35">IF(Prototype_input!$C$6="Federal or Tribal Government",IF(O35&lt;&gt;"", INDEX('Scope Scoring'!$C$2:$BX$50, MATCH(O35, 'Scope Scoring'!$B$2:$B$50, 0), MATCH(B35, 'Scope Scoring'!$C$1:$BX$1, 0)),""),"")</f>
        <v/>
      </c>
      <c r="R35" s="21" t="str">
        <f t="shared" si="13"/>
        <v/>
      </c>
      <c r="S35" s="21" t="str">
        <f t="shared" si="14"/>
        <v/>
      </c>
      <c r="T35" s="21" t="str">
        <f t="shared" si="15"/>
        <v/>
      </c>
      <c r="U35" s="21" t="str">
        <f t="shared" si="16"/>
        <v/>
      </c>
      <c r="W35" s="21" t="str">
        <f t="array" ref="W35">IF(Prototype_input!$C$6="Federal or Tribal Government",IF(O35&lt;&gt;"", INDEX('Summary - Level of Assistance -'!$C$2:$AV$7, MATCH(Prototype_input!$C$34, 'Summary - Level of Assistance -'!$B$2:$B$7, 0), MATCH(B35, 'Summary - Level of Assistance -'!$C$1:$AV$1, 0)),""),"")</f>
        <v/>
      </c>
      <c r="X35" s="21" t="str">
        <f t="shared" si="17"/>
        <v/>
      </c>
      <c r="Y35" s="21" t="str">
        <f t="shared" si="18"/>
        <v/>
      </c>
      <c r="AA35" s="21" t="str">
        <f t="array" ref="AA35">IF(Prototype_input!$C$6="Federal or Tribal Government",IF(O35&lt;&gt;"", INDEX('Summary - Objective - Tradeoff'!$C$2:$AV$4, MATCH(Prototype_input!$C$38, 'Summary - Objective - Tradeoff'!$B$2:$B$4, 0), MATCH(B35, 'Summary - Objective - Tradeoff'!$C$1:$AV$1, 0)),""),"")</f>
        <v/>
      </c>
      <c r="AB35" s="21" t="str">
        <f t="shared" si="19"/>
        <v/>
      </c>
      <c r="AC35" s="21" t="str">
        <f t="shared" si="20"/>
        <v/>
      </c>
      <c r="AE35" s="21" t="str">
        <f t="array" ref="AE35">IF(Prototype_input!$C$6="Federal or Tribal Government",IF(O35&lt;&gt;"", INDEX('Summary- PoP - Tradeoff'!$C$2:$AV$5, MATCH(Prototype_input!$C$46, 'Summary- PoP - Tradeoff'!$B$2:$B$5, 0), MATCH(B35, 'Summary- PoP - Tradeoff'!$C$1:$AV$1, 0)),""),"")</f>
        <v/>
      </c>
      <c r="AF35" s="21" t="str">
        <f t="shared" si="21"/>
        <v/>
      </c>
      <c r="AG35" s="21" t="str">
        <f t="shared" si="22"/>
        <v/>
      </c>
      <c r="AI35" s="21" t="str">
        <f t="array" ref="AI35">IF(Prototype_input!$C$6="Federal or Tribal Government",IF(O35&lt;&gt;"", INDEX('Summary - EDV - Tradeoff'!$C$2:$AV$4, MATCH(Prototype_input!$C$54, 'Summary - EDV - Tradeoff'!$B$2:$B$4, 0), MATCH(B35, 'Summary - EDV - Tradeoff'!$C$1:$AV$1, 0)),""),"")</f>
        <v/>
      </c>
      <c r="AJ35" s="21" t="str">
        <f t="shared" si="23"/>
        <v/>
      </c>
      <c r="AK35" s="21" t="str">
        <f t="shared" si="24"/>
        <v/>
      </c>
      <c r="AL35" s="21" t="str">
        <f t="shared" si="25"/>
        <v/>
      </c>
    </row>
    <row r="36" spans="4:38" ht="12.75" x14ac:dyDescent="0.2">
      <c r="D36" s="21" t="str">
        <f>IF(
  Prototype_input!$C$6 = "State or Local Government",
  IF(
    C36 &lt;&gt; "",
    IFERROR(
      INDEX(
        'Summary - Acquisition Need'!$C$2:$AD$4,
        MATCH(Prototype_input!$C$30, 'Summary - Acquisition Need'!$B$2:$B$4, 0),
        MATCH(C36, 'Summary - Acquisition Need'!$C$1:$AD$1, 0)
      ),
      ""
    ),
    ""
  ),
  IF(
    Prototype_input!$C$6 = "Federal or Tribal Government",
    IF(
      B36 &lt;&gt; "",
      IFERROR(
        INDEX(
          'Summary - Place of Performance'!$C$2:$AW$14,
          MATCH(Prototype_input!$C$30, 'Summary - Place of Performance'!$B$2:$B$14, 0),
          MATCH(B36, 'Summary - Place of Performance'!$C$1:$AW$1, 0)
        ),
        ""
      ),
      ""
    ),
    ""
  )
)</f>
        <v/>
      </c>
      <c r="E36" s="21" t="str">
        <f>IF(
  Prototype_input!$C$6 = "State or Local Government",
  IF(
    C36 &lt;&gt; "",
    IFERROR(
      INDEX(
        'Summary - Contract Type'!$C$2:$BX$6,
        MATCH(Prototype_input!$C$34, 'Summary - Contract Type'!$B$2:$B$6, 0),
        MATCH(C36, 'Summary - Contract Type'!$C$1:$BX$1, 0)
      ),
      ""
    ),
    ""
  ),
  IF(
    Prototype_input!$C$6 = "Federal or Tribal Government",
    IF(
      B36 &lt;&gt; "",
      IFERROR(
        INDEX(
          'Summary - Level of Assistance'!$C$2:$AW$7,
          MATCH(Prototype_input!$C$34, 'Summary - Level of Assistance'!$B$2:$B$7, 0),
          MATCH(B36, 'Summary - Level of Assistance'!$C$1:$AW$1, 0)
        ),
        ""
      ),
      ""
    ),
    ""
  )
)</f>
        <v/>
      </c>
      <c r="F36" s="21" t="str">
        <f>IF(
  Prototype_input!$C$6 = "State or Local Government",
  IF(
    C36 &lt;&gt; "",
    IFERROR(
      INDEX(
        'Summary - Socioeconomic'!$C$2:$BX$11,
        MATCH(Prototype_input!$C$38, 'Summary - Socioeconomic'!$B$2:$B$11, 0),
        MATCH(C36, 'Summary - Socioeconomic'!$C$1:$BX$1, 0)
      ),
      ""
    ),
    ""
  ),
  IF(
    Prototype_input!$C$6 = "Federal or Tribal Government",
    IF(
      B36 &lt;&gt; "",
      IFERROR(
        INDEX(
          'Summary - Objective'!$C$2:$AX$4,
          MATCH(Prototype_input!$C$38, 'Summary - Objective'!$B$2:$B$4, 0),
          MATCH(B36, 'Summary - Objective'!$C$1:$AX$1, 0)
        ),
        ""
      ),
      ""
    ),
    ""
  )
)</f>
        <v/>
      </c>
      <c r="G36" s="21" t="str">
        <f>IF(
  Prototype_input!$C$6 = "Federal or Tribal Government",
  IF(
    B36 &lt;&gt; "",
    IFERROR(
      INDEX(
        'Summary - Contract Type'!$C$2:$BX$6,
        MATCH(Prototype_input!$C$42, 'Summary - Contract Type'!$B$2:$B$6, 0),
        MATCH(B36, 'Summary - Contract Type'!$C$1:$BX$1, 0)
      ),
      ""
    ),
    ""
  ),
  ""
)</f>
        <v/>
      </c>
      <c r="H36" s="21" t="str">
        <f>IF(
  Prototype_input!$C$6 = "Federal or Tribal Government",
  IF(
    B36 &lt;&gt; "",
    IFERROR(
      INDEX(
        'Summary - Period of Performance'!$C$2:$AW$5,
        MATCH(Prototype_input!$C$46, 'Summary - Period of Performance'!$B$2:$B$5, 0),
        MATCH(B36, 'Summary - Period of Performance'!$C$1:$AW$1, 0)
      ),
      ""
    ),
    ""
  ),
  ""
)</f>
        <v/>
      </c>
      <c r="I36" s="21" t="str">
        <f>IF(
  Prototype_input!$C$6 = "Federal or Tribal Government",
  IF(
    B36 &lt;&gt; "",
    IFERROR(
      INDEX(
        'Summary - Socioeconomic'!$C$2:$BX$11,
        MATCH(Prototype_input!$C$50, 'Summary - Socioeconomic'!$B$2:$B$11, 0),
        MATCH(B36, 'Summary - Socioeconomic'!$C$1:$BX$1, 0)
      ),
      ""
    ),
    ""
  ),
  ""
)</f>
        <v/>
      </c>
      <c r="J36" s="21" t="str">
        <f>IF(
  Prototype_input!$C$6 = "Federal or Tribal Government",
  IF(
    B36 &lt;&gt; "",
    IFERROR(
      INDEX(
        'Summary - Estimated Dollar Valu'!$C$2:$AW$4,
        MATCH(Prototype_input!$C$54, 'Summary - Estimated Dollar Valu'!$B$2:$B$4, 0),
        MATCH(B36, 'Summary - Estimated Dollar Valu'!$C$1:$AW$1, 0)
      ),
      ""
    ),
    ""
  ),
  ""
)</f>
        <v/>
      </c>
      <c r="K36" s="21" t="str">
        <f>IF(AND(Prototype_input!$C$56&lt;&gt;"",J36&lt;&gt;""),Prototype_input!$C$58,"")</f>
        <v/>
      </c>
      <c r="L36" s="21" t="str">
        <f>IF(AND(Prototype_input!$C$60&lt;&gt;"",J36&lt;&gt;""),Prototype_input!$C$62,"")</f>
        <v/>
      </c>
      <c r="M36" s="21" t="str">
        <f>IF(AND(Prototype_input!$C$64&lt;&gt;"",J36&lt;&gt;""),Prototype_input!$C$66,"")</f>
        <v/>
      </c>
      <c r="N36" s="21" t="str">
        <f>IF(AND(Prototype_input!$C$68&lt;&gt;"",J36&lt;&gt;""),Prototype_input!$C$70,"")</f>
        <v/>
      </c>
      <c r="O36" s="21" t="str">
        <f>IF(N36&lt;&gt;"",_xlfn.XLOOKUP(Prototype_input!$E$25,'ITC Offerings Mapping'!$C$1:$C$1000,'ITC Offerings Mapping'!$B$1:$B$1000),"")</f>
        <v/>
      </c>
      <c r="Q36" s="21" t="str">
        <f t="array" ref="Q36">IF(Prototype_input!$C$6="Federal or Tribal Government",IF(O36&lt;&gt;"", INDEX('Scope Scoring'!$C$2:$BX$50, MATCH(O36, 'Scope Scoring'!$B$2:$B$50, 0), MATCH(B36, 'Scope Scoring'!$C$1:$BX$1, 0)),""),"")</f>
        <v/>
      </c>
      <c r="R36" s="21" t="str">
        <f t="shared" si="13"/>
        <v/>
      </c>
      <c r="S36" s="21" t="str">
        <f t="shared" si="14"/>
        <v/>
      </c>
      <c r="T36" s="21" t="str">
        <f t="shared" si="15"/>
        <v/>
      </c>
      <c r="U36" s="21" t="str">
        <f t="shared" si="16"/>
        <v/>
      </c>
      <c r="W36" s="21" t="str">
        <f t="array" ref="W36">IF(Prototype_input!$C$6="Federal or Tribal Government",IF(O36&lt;&gt;"", INDEX('Summary - Level of Assistance -'!$C$2:$AV$7, MATCH(Prototype_input!$C$34, 'Summary - Level of Assistance -'!$B$2:$B$7, 0), MATCH(B36, 'Summary - Level of Assistance -'!$C$1:$AV$1, 0)),""),"")</f>
        <v/>
      </c>
      <c r="X36" s="21" t="str">
        <f t="shared" si="17"/>
        <v/>
      </c>
      <c r="Y36" s="21" t="str">
        <f t="shared" si="18"/>
        <v/>
      </c>
      <c r="AA36" s="21" t="str">
        <f t="array" ref="AA36">IF(Prototype_input!$C$6="Federal or Tribal Government",IF(O36&lt;&gt;"", INDEX('Summary - Objective - Tradeoff'!$C$2:$AV$4, MATCH(Prototype_input!$C$38, 'Summary - Objective - Tradeoff'!$B$2:$B$4, 0), MATCH(B36, 'Summary - Objective - Tradeoff'!$C$1:$AV$1, 0)),""),"")</f>
        <v/>
      </c>
      <c r="AB36" s="21" t="str">
        <f t="shared" si="19"/>
        <v/>
      </c>
      <c r="AC36" s="21" t="str">
        <f t="shared" si="20"/>
        <v/>
      </c>
      <c r="AE36" s="21" t="str">
        <f t="array" ref="AE36">IF(Prototype_input!$C$6="Federal or Tribal Government",IF(O36&lt;&gt;"", INDEX('Summary- PoP - Tradeoff'!$C$2:$AV$5, MATCH(Prototype_input!$C$46, 'Summary- PoP - Tradeoff'!$B$2:$B$5, 0), MATCH(B36, 'Summary- PoP - Tradeoff'!$C$1:$AV$1, 0)),""),"")</f>
        <v/>
      </c>
      <c r="AF36" s="21" t="str">
        <f t="shared" si="21"/>
        <v/>
      </c>
      <c r="AG36" s="21" t="str">
        <f t="shared" si="22"/>
        <v/>
      </c>
      <c r="AI36" s="21" t="str">
        <f t="array" ref="AI36">IF(Prototype_input!$C$6="Federal or Tribal Government",IF(O36&lt;&gt;"", INDEX('Summary - EDV - Tradeoff'!$C$2:$AV$4, MATCH(Prototype_input!$C$54, 'Summary - EDV - Tradeoff'!$B$2:$B$4, 0), MATCH(B36, 'Summary - EDV - Tradeoff'!$C$1:$AV$1, 0)),""),"")</f>
        <v/>
      </c>
      <c r="AJ36" s="21" t="str">
        <f t="shared" si="23"/>
        <v/>
      </c>
      <c r="AK36" s="21" t="str">
        <f t="shared" si="24"/>
        <v/>
      </c>
      <c r="AL36" s="21" t="str">
        <f t="shared" si="25"/>
        <v/>
      </c>
    </row>
    <row r="37" spans="4:38" ht="12.75" x14ac:dyDescent="0.2">
      <c r="D37" s="21" t="str">
        <f>IF(
  Prototype_input!$C$6 = "State or Local Government",
  IF(
    C37 &lt;&gt; "",
    IFERROR(
      INDEX(
        'Summary - Acquisition Need'!$C$2:$AD$4,
        MATCH(Prototype_input!$C$30, 'Summary - Acquisition Need'!$B$2:$B$4, 0),
        MATCH(C37, 'Summary - Acquisition Need'!$C$1:$AD$1, 0)
      ),
      ""
    ),
    ""
  ),
  IF(
    Prototype_input!$C$6 = "Federal or Tribal Government",
    IF(
      B37 &lt;&gt; "",
      IFERROR(
        INDEX(
          'Summary - Place of Performance'!$C$2:$AW$14,
          MATCH(Prototype_input!$C$30, 'Summary - Place of Performance'!$B$2:$B$14, 0),
          MATCH(B37, 'Summary - Place of Performance'!$C$1:$AW$1, 0)
        ),
        ""
      ),
      ""
    ),
    ""
  )
)</f>
        <v/>
      </c>
      <c r="E37" s="21" t="str">
        <f>IF(
  Prototype_input!$C$6 = "State or Local Government",
  IF(
    C37 &lt;&gt; "",
    IFERROR(
      INDEX(
        'Summary - Contract Type'!$C$2:$BX$6,
        MATCH(Prototype_input!$C$34, 'Summary - Contract Type'!$B$2:$B$6, 0),
        MATCH(C37, 'Summary - Contract Type'!$C$1:$BX$1, 0)
      ),
      ""
    ),
    ""
  ),
  IF(
    Prototype_input!$C$6 = "Federal or Tribal Government",
    IF(
      B37 &lt;&gt; "",
      IFERROR(
        INDEX(
          'Summary - Level of Assistance'!$C$2:$AW$7,
          MATCH(Prototype_input!$C$34, 'Summary - Level of Assistance'!$B$2:$B$7, 0),
          MATCH(B37, 'Summary - Level of Assistance'!$C$1:$AW$1, 0)
        ),
        ""
      ),
      ""
    ),
    ""
  )
)</f>
        <v/>
      </c>
      <c r="F37" s="21" t="str">
        <f>IF(
  Prototype_input!$C$6 = "State or Local Government",
  IF(
    C37 &lt;&gt; "",
    IFERROR(
      INDEX(
        'Summary - Socioeconomic'!$C$2:$BX$11,
        MATCH(Prototype_input!$C$38, 'Summary - Socioeconomic'!$B$2:$B$11, 0),
        MATCH(C37, 'Summary - Socioeconomic'!$C$1:$BX$1, 0)
      ),
      ""
    ),
    ""
  ),
  IF(
    Prototype_input!$C$6 = "Federal or Tribal Government",
    IF(
      B37 &lt;&gt; "",
      IFERROR(
        INDEX(
          'Summary - Objective'!$C$2:$AX$4,
          MATCH(Prototype_input!$C$38, 'Summary - Objective'!$B$2:$B$4, 0),
          MATCH(B37, 'Summary - Objective'!$C$1:$AX$1, 0)
        ),
        ""
      ),
      ""
    ),
    ""
  )
)</f>
        <v/>
      </c>
      <c r="G37" s="21" t="str">
        <f>IF(
  Prototype_input!$C$6 = "Federal or Tribal Government",
  IF(
    B37 &lt;&gt; "",
    IFERROR(
      INDEX(
        'Summary - Contract Type'!$C$2:$BX$6,
        MATCH(Prototype_input!$C$42, 'Summary - Contract Type'!$B$2:$B$6, 0),
        MATCH(B37, 'Summary - Contract Type'!$C$1:$BX$1, 0)
      ),
      ""
    ),
    ""
  ),
  ""
)</f>
        <v/>
      </c>
      <c r="H37" s="21" t="str">
        <f>IF(
  Prototype_input!$C$6 = "Federal or Tribal Government",
  IF(
    B37 &lt;&gt; "",
    IFERROR(
      INDEX(
        'Summary - Period of Performance'!$C$2:$AW$5,
        MATCH(Prototype_input!$C$46, 'Summary - Period of Performance'!$B$2:$B$5, 0),
        MATCH(B37, 'Summary - Period of Performance'!$C$1:$AW$1, 0)
      ),
      ""
    ),
    ""
  ),
  ""
)</f>
        <v/>
      </c>
      <c r="I37" s="21" t="str">
        <f>IF(
  Prototype_input!$C$6 = "Federal or Tribal Government",
  IF(
    B37 &lt;&gt; "",
    IFERROR(
      INDEX(
        'Summary - Socioeconomic'!$C$2:$BX$11,
        MATCH(Prototype_input!$C$50, 'Summary - Socioeconomic'!$B$2:$B$11, 0),
        MATCH(B37, 'Summary - Socioeconomic'!$C$1:$BX$1, 0)
      ),
      ""
    ),
    ""
  ),
  ""
)</f>
        <v/>
      </c>
      <c r="J37" s="21" t="str">
        <f>IF(
  Prototype_input!$C$6 = "Federal or Tribal Government",
  IF(
    B37 &lt;&gt; "",
    IFERROR(
      INDEX(
        'Summary - Estimated Dollar Valu'!$C$2:$AW$4,
        MATCH(Prototype_input!$C$54, 'Summary - Estimated Dollar Valu'!$B$2:$B$4, 0),
        MATCH(B37, 'Summary - Estimated Dollar Valu'!$C$1:$AW$1, 0)
      ),
      ""
    ),
    ""
  ),
  ""
)</f>
        <v/>
      </c>
      <c r="K37" s="21" t="str">
        <f>IF(AND(Prototype_input!$C$56&lt;&gt;"",J37&lt;&gt;""),Prototype_input!$C$58,"")</f>
        <v/>
      </c>
      <c r="L37" s="21" t="str">
        <f>IF(AND(Prototype_input!$C$60&lt;&gt;"",J37&lt;&gt;""),Prototype_input!$C$62,"")</f>
        <v/>
      </c>
      <c r="M37" s="21" t="str">
        <f>IF(AND(Prototype_input!$C$64&lt;&gt;"",J37&lt;&gt;""),Prototype_input!$C$66,"")</f>
        <v/>
      </c>
      <c r="N37" s="21" t="str">
        <f>IF(AND(Prototype_input!$C$68&lt;&gt;"",J37&lt;&gt;""),Prototype_input!$C$70,"")</f>
        <v/>
      </c>
      <c r="O37" s="21" t="str">
        <f>IF(N37&lt;&gt;"",_xlfn.XLOOKUP(Prototype_input!$E$25,'ITC Offerings Mapping'!$C$1:$C$1000,'ITC Offerings Mapping'!$B$1:$B$1000),"")</f>
        <v/>
      </c>
      <c r="Q37" s="21" t="str">
        <f t="array" ref="Q37">IF(Prototype_input!$C$6="Federal or Tribal Government",IF(O37&lt;&gt;"", INDEX('Scope Scoring'!$C$2:$BX$50, MATCH(O37, 'Scope Scoring'!$B$2:$B$50, 0), MATCH(B37, 'Scope Scoring'!$C$1:$BX$1, 0)),""),"")</f>
        <v/>
      </c>
      <c r="R37" s="21" t="str">
        <f t="shared" si="13"/>
        <v/>
      </c>
      <c r="S37" s="21" t="str">
        <f t="shared" si="14"/>
        <v/>
      </c>
      <c r="T37" s="21" t="str">
        <f t="shared" si="15"/>
        <v/>
      </c>
      <c r="U37" s="21" t="str">
        <f t="shared" si="16"/>
        <v/>
      </c>
      <c r="W37" s="21" t="str">
        <f t="array" ref="W37">IF(Prototype_input!$C$6="Federal or Tribal Government",IF(O37&lt;&gt;"", INDEX('Summary - Level of Assistance -'!$C$2:$AV$7, MATCH(Prototype_input!$C$34, 'Summary - Level of Assistance -'!$B$2:$B$7, 0), MATCH(B37, 'Summary - Level of Assistance -'!$C$1:$AV$1, 0)),""),"")</f>
        <v/>
      </c>
      <c r="X37" s="21" t="str">
        <f t="shared" si="17"/>
        <v/>
      </c>
      <c r="Y37" s="21" t="str">
        <f t="shared" si="18"/>
        <v/>
      </c>
      <c r="AA37" s="21" t="str">
        <f t="array" ref="AA37">IF(Prototype_input!$C$6="Federal or Tribal Government",IF(O37&lt;&gt;"", INDEX('Summary - Objective - Tradeoff'!$C$2:$AV$4, MATCH(Prototype_input!$C$38, 'Summary - Objective - Tradeoff'!$B$2:$B$4, 0), MATCH(B37, 'Summary - Objective - Tradeoff'!$C$1:$AV$1, 0)),""),"")</f>
        <v/>
      </c>
      <c r="AB37" s="21" t="str">
        <f t="shared" si="19"/>
        <v/>
      </c>
      <c r="AC37" s="21" t="str">
        <f t="shared" si="20"/>
        <v/>
      </c>
      <c r="AE37" s="21" t="str">
        <f t="array" ref="AE37">IF(Prototype_input!$C$6="Federal or Tribal Government",IF(O37&lt;&gt;"", INDEX('Summary- PoP - Tradeoff'!$C$2:$AV$5, MATCH(Prototype_input!$C$46, 'Summary- PoP - Tradeoff'!$B$2:$B$5, 0), MATCH(B37, 'Summary- PoP - Tradeoff'!$C$1:$AV$1, 0)),""),"")</f>
        <v/>
      </c>
      <c r="AF37" s="21" t="str">
        <f t="shared" si="21"/>
        <v/>
      </c>
      <c r="AG37" s="21" t="str">
        <f t="shared" si="22"/>
        <v/>
      </c>
      <c r="AI37" s="21" t="str">
        <f t="array" ref="AI37">IF(Prototype_input!$C$6="Federal or Tribal Government",IF(O37&lt;&gt;"", INDEX('Summary - EDV - Tradeoff'!$C$2:$AV$4, MATCH(Prototype_input!$C$54, 'Summary - EDV - Tradeoff'!$B$2:$B$4, 0), MATCH(B37, 'Summary - EDV - Tradeoff'!$C$1:$AV$1, 0)),""),"")</f>
        <v/>
      </c>
      <c r="AJ37" s="21" t="str">
        <f t="shared" si="23"/>
        <v/>
      </c>
      <c r="AK37" s="21" t="str">
        <f t="shared" si="24"/>
        <v/>
      </c>
      <c r="AL37" s="21" t="str">
        <f t="shared" si="25"/>
        <v/>
      </c>
    </row>
    <row r="38" spans="4:38" ht="12.75" x14ac:dyDescent="0.2">
      <c r="D38" s="21" t="str">
        <f>IF(
  Prototype_input!$C$6 = "State or Local Government",
  IF(
    C38 &lt;&gt; "",
    IFERROR(
      INDEX(
        'Summary - Acquisition Need'!$C$2:$AD$4,
        MATCH(Prototype_input!$C$30, 'Summary - Acquisition Need'!$B$2:$B$4, 0),
        MATCH(C38, 'Summary - Acquisition Need'!$C$1:$AD$1, 0)
      ),
      ""
    ),
    ""
  ),
  IF(
    Prototype_input!$C$6 = "Federal or Tribal Government",
    IF(
      B38 &lt;&gt; "",
      IFERROR(
        INDEX(
          'Summary - Place of Performance'!$C$2:$AW$14,
          MATCH(Prototype_input!$C$30, 'Summary - Place of Performance'!$B$2:$B$14, 0),
          MATCH(B38, 'Summary - Place of Performance'!$C$1:$AW$1, 0)
        ),
        ""
      ),
      ""
    ),
    ""
  )
)</f>
        <v/>
      </c>
      <c r="E38" s="21" t="str">
        <f>IF(
  Prototype_input!$C$6 = "State or Local Government",
  IF(
    C38 &lt;&gt; "",
    IFERROR(
      INDEX(
        'Summary - Contract Type'!$C$2:$BX$6,
        MATCH(Prototype_input!$C$34, 'Summary - Contract Type'!$B$2:$B$6, 0),
        MATCH(C38, 'Summary - Contract Type'!$C$1:$BX$1, 0)
      ),
      ""
    ),
    ""
  ),
  IF(
    Prototype_input!$C$6 = "Federal or Tribal Government",
    IF(
      B38 &lt;&gt; "",
      IFERROR(
        INDEX(
          'Summary - Level of Assistance'!$C$2:$AW$7,
          MATCH(Prototype_input!$C$34, 'Summary - Level of Assistance'!$B$2:$B$7, 0),
          MATCH(B38, 'Summary - Level of Assistance'!$C$1:$AW$1, 0)
        ),
        ""
      ),
      ""
    ),
    ""
  )
)</f>
        <v/>
      </c>
      <c r="F38" s="21" t="str">
        <f>IF(
  Prototype_input!$C$6 = "State or Local Government",
  IF(
    C38 &lt;&gt; "",
    IFERROR(
      INDEX(
        'Summary - Socioeconomic'!$C$2:$BX$11,
        MATCH(Prototype_input!$C$38, 'Summary - Socioeconomic'!$B$2:$B$11, 0),
        MATCH(C38, 'Summary - Socioeconomic'!$C$1:$BX$1, 0)
      ),
      ""
    ),
    ""
  ),
  IF(
    Prototype_input!$C$6 = "Federal or Tribal Government",
    IF(
      B38 &lt;&gt; "",
      IFERROR(
        INDEX(
          'Summary - Objective'!$C$2:$AX$4,
          MATCH(Prototype_input!$C$38, 'Summary - Objective'!$B$2:$B$4, 0),
          MATCH(B38, 'Summary - Objective'!$C$1:$AX$1, 0)
        ),
        ""
      ),
      ""
    ),
    ""
  )
)</f>
        <v/>
      </c>
      <c r="G38" s="21" t="str">
        <f>IF(
  Prototype_input!$C$6 = "Federal or Tribal Government",
  IF(
    B38 &lt;&gt; "",
    IFERROR(
      INDEX(
        'Summary - Contract Type'!$C$2:$BX$6,
        MATCH(Prototype_input!$C$42, 'Summary - Contract Type'!$B$2:$B$6, 0),
        MATCH(B38, 'Summary - Contract Type'!$C$1:$BX$1, 0)
      ),
      ""
    ),
    ""
  ),
  ""
)</f>
        <v/>
      </c>
      <c r="H38" s="21" t="str">
        <f>IF(
  Prototype_input!$C$6 = "Federal or Tribal Government",
  IF(
    B38 &lt;&gt; "",
    IFERROR(
      INDEX(
        'Summary - Period of Performance'!$C$2:$AW$5,
        MATCH(Prototype_input!$C$46, 'Summary - Period of Performance'!$B$2:$B$5, 0),
        MATCH(B38, 'Summary - Period of Performance'!$C$1:$AW$1, 0)
      ),
      ""
    ),
    ""
  ),
  ""
)</f>
        <v/>
      </c>
      <c r="I38" s="21" t="str">
        <f>IF(
  Prototype_input!$C$6 = "Federal or Tribal Government",
  IF(
    B38 &lt;&gt; "",
    IFERROR(
      INDEX(
        'Summary - Socioeconomic'!$C$2:$BX$11,
        MATCH(Prototype_input!$C$50, 'Summary - Socioeconomic'!$B$2:$B$11, 0),
        MATCH(B38, 'Summary - Socioeconomic'!$C$1:$BX$1, 0)
      ),
      ""
    ),
    ""
  ),
  ""
)</f>
        <v/>
      </c>
      <c r="J38" s="21" t="str">
        <f>IF(
  Prototype_input!$C$6 = "Federal or Tribal Government",
  IF(
    B38 &lt;&gt; "",
    IFERROR(
      INDEX(
        'Summary - Estimated Dollar Valu'!$C$2:$AW$4,
        MATCH(Prototype_input!$C$54, 'Summary - Estimated Dollar Valu'!$B$2:$B$4, 0),
        MATCH(B38, 'Summary - Estimated Dollar Valu'!$C$1:$AW$1, 0)
      ),
      ""
    ),
    ""
  ),
  ""
)</f>
        <v/>
      </c>
      <c r="K38" s="21" t="str">
        <f>IF(AND(Prototype_input!$C$56&lt;&gt;"",J38&lt;&gt;""),Prototype_input!$C$58,"")</f>
        <v/>
      </c>
      <c r="L38" s="21" t="str">
        <f>IF(AND(Prototype_input!$C$60&lt;&gt;"",J38&lt;&gt;""),Prototype_input!$C$62,"")</f>
        <v/>
      </c>
      <c r="M38" s="21" t="str">
        <f>IF(AND(Prototype_input!$C$64&lt;&gt;"",J38&lt;&gt;""),Prototype_input!$C$66,"")</f>
        <v/>
      </c>
      <c r="N38" s="21" t="str">
        <f>IF(AND(Prototype_input!$C$68&lt;&gt;"",J38&lt;&gt;""),Prototype_input!$C$70,"")</f>
        <v/>
      </c>
      <c r="O38" s="21" t="str">
        <f>IF(N38&lt;&gt;"",_xlfn.XLOOKUP(Prototype_input!$E$25,'ITC Offerings Mapping'!$C$1:$C$1000,'ITC Offerings Mapping'!$B$1:$B$1000),"")</f>
        <v/>
      </c>
      <c r="Q38" s="21" t="str">
        <f t="array" ref="Q38">IF(Prototype_input!$C$6="Federal or Tribal Government",IF(O38&lt;&gt;"", INDEX('Scope Scoring'!$C$2:$BX$50, MATCH(O38, 'Scope Scoring'!$B$2:$B$50, 0), MATCH(B38, 'Scope Scoring'!$C$1:$BX$1, 0)),""),"")</f>
        <v/>
      </c>
      <c r="R38" s="21" t="str">
        <f t="shared" si="13"/>
        <v/>
      </c>
      <c r="S38" s="21" t="str">
        <f t="shared" si="14"/>
        <v/>
      </c>
      <c r="T38" s="21" t="str">
        <f t="shared" si="15"/>
        <v/>
      </c>
      <c r="U38" s="21" t="str">
        <f t="shared" si="16"/>
        <v/>
      </c>
      <c r="W38" s="21" t="str">
        <f t="array" ref="W38">IF(Prototype_input!$C$6="Federal or Tribal Government",IF(O38&lt;&gt;"", INDEX('Summary - Level of Assistance -'!$C$2:$AV$7, MATCH(Prototype_input!$C$34, 'Summary - Level of Assistance -'!$B$2:$B$7, 0), MATCH(B38, 'Summary - Level of Assistance -'!$C$1:$AV$1, 0)),""),"")</f>
        <v/>
      </c>
      <c r="X38" s="21" t="str">
        <f t="shared" si="17"/>
        <v/>
      </c>
      <c r="Y38" s="21" t="str">
        <f t="shared" si="18"/>
        <v/>
      </c>
      <c r="AA38" s="21" t="str">
        <f t="array" ref="AA38">IF(Prototype_input!$C$6="Federal or Tribal Government",IF(O38&lt;&gt;"", INDEX('Summary - Objective - Tradeoff'!$C$2:$AV$4, MATCH(Prototype_input!$C$38, 'Summary - Objective - Tradeoff'!$B$2:$B$4, 0), MATCH(B38, 'Summary - Objective - Tradeoff'!$C$1:$AV$1, 0)),""),"")</f>
        <v/>
      </c>
      <c r="AB38" s="21" t="str">
        <f t="shared" si="19"/>
        <v/>
      </c>
      <c r="AC38" s="21" t="str">
        <f t="shared" si="20"/>
        <v/>
      </c>
      <c r="AE38" s="21" t="str">
        <f t="array" ref="AE38">IF(Prototype_input!$C$6="Federal or Tribal Government",IF(O38&lt;&gt;"", INDEX('Summary- PoP - Tradeoff'!$C$2:$AV$5, MATCH(Prototype_input!$C$46, 'Summary- PoP - Tradeoff'!$B$2:$B$5, 0), MATCH(B38, 'Summary- PoP - Tradeoff'!$C$1:$AV$1, 0)),""),"")</f>
        <v/>
      </c>
      <c r="AF38" s="21" t="str">
        <f t="shared" si="21"/>
        <v/>
      </c>
      <c r="AG38" s="21" t="str">
        <f t="shared" si="22"/>
        <v/>
      </c>
      <c r="AI38" s="21" t="str">
        <f t="array" ref="AI38">IF(Prototype_input!$C$6="Federal or Tribal Government",IF(O38&lt;&gt;"", INDEX('Summary - EDV - Tradeoff'!$C$2:$AV$4, MATCH(Prototype_input!$C$54, 'Summary - EDV - Tradeoff'!$B$2:$B$4, 0), MATCH(B38, 'Summary - EDV - Tradeoff'!$C$1:$AV$1, 0)),""),"")</f>
        <v/>
      </c>
      <c r="AJ38" s="21" t="str">
        <f t="shared" si="23"/>
        <v/>
      </c>
      <c r="AK38" s="21" t="str">
        <f t="shared" si="24"/>
        <v/>
      </c>
      <c r="AL38" s="21" t="str">
        <f t="shared" si="25"/>
        <v/>
      </c>
    </row>
    <row r="39" spans="4:38" ht="12.75" x14ac:dyDescent="0.2">
      <c r="D39" s="21" t="str">
        <f>IF(
  Prototype_input!$C$6 = "State or Local Government",
  IF(
    C39 &lt;&gt; "",
    IFERROR(
      INDEX(
        'Summary - Acquisition Need'!$C$2:$AD$4,
        MATCH(Prototype_input!$C$30, 'Summary - Acquisition Need'!$B$2:$B$4, 0),
        MATCH(C39, 'Summary - Acquisition Need'!$C$1:$AD$1, 0)
      ),
      ""
    ),
    ""
  ),
  IF(
    Prototype_input!$C$6 = "Federal or Tribal Government",
    IF(
      B39 &lt;&gt; "",
      IFERROR(
        INDEX(
          'Summary - Place of Performance'!$C$2:$AW$14,
          MATCH(Prototype_input!$C$30, 'Summary - Place of Performance'!$B$2:$B$14, 0),
          MATCH(B39, 'Summary - Place of Performance'!$C$1:$AW$1, 0)
        ),
        ""
      ),
      ""
    ),
    ""
  )
)</f>
        <v/>
      </c>
      <c r="E39" s="21" t="str">
        <f>IF(
  Prototype_input!$C$6 = "State or Local Government",
  IF(
    C39 &lt;&gt; "",
    IFERROR(
      INDEX(
        'Summary - Contract Type'!$C$2:$BX$6,
        MATCH(Prototype_input!$C$34, 'Summary - Contract Type'!$B$2:$B$6, 0),
        MATCH(C39, 'Summary - Contract Type'!$C$1:$BX$1, 0)
      ),
      ""
    ),
    ""
  ),
  IF(
    Prototype_input!$C$6 = "Federal or Tribal Government",
    IF(
      B39 &lt;&gt; "",
      IFERROR(
        INDEX(
          'Summary - Level of Assistance'!$C$2:$AW$7,
          MATCH(Prototype_input!$C$34, 'Summary - Level of Assistance'!$B$2:$B$7, 0),
          MATCH(B39, 'Summary - Level of Assistance'!$C$1:$AW$1, 0)
        ),
        ""
      ),
      ""
    ),
    ""
  )
)</f>
        <v/>
      </c>
      <c r="F39" s="21" t="str">
        <f>IF(
  Prototype_input!$C$6 = "State or Local Government",
  IF(
    C39 &lt;&gt; "",
    IFERROR(
      INDEX(
        'Summary - Socioeconomic'!$C$2:$BX$11,
        MATCH(Prototype_input!$C$38, 'Summary - Socioeconomic'!$B$2:$B$11, 0),
        MATCH(C39, 'Summary - Socioeconomic'!$C$1:$BX$1, 0)
      ),
      ""
    ),
    ""
  ),
  IF(
    Prototype_input!$C$6 = "Federal or Tribal Government",
    IF(
      B39 &lt;&gt; "",
      IFERROR(
        INDEX(
          'Summary - Objective'!$C$2:$AX$4,
          MATCH(Prototype_input!$C$38, 'Summary - Objective'!$B$2:$B$4, 0),
          MATCH(B39, 'Summary - Objective'!$C$1:$AX$1, 0)
        ),
        ""
      ),
      ""
    ),
    ""
  )
)</f>
        <v/>
      </c>
      <c r="G39" s="21" t="str">
        <f>IF(
  Prototype_input!$C$6 = "Federal or Tribal Government",
  IF(
    B39 &lt;&gt; "",
    IFERROR(
      INDEX(
        'Summary - Contract Type'!$C$2:$BX$6,
        MATCH(Prototype_input!$C$42, 'Summary - Contract Type'!$B$2:$B$6, 0),
        MATCH(B39, 'Summary - Contract Type'!$C$1:$BX$1, 0)
      ),
      ""
    ),
    ""
  ),
  ""
)</f>
        <v/>
      </c>
      <c r="H39" s="21" t="str">
        <f>IF(
  Prototype_input!$C$6 = "Federal or Tribal Government",
  IF(
    B39 &lt;&gt; "",
    IFERROR(
      INDEX(
        'Summary - Period of Performance'!$C$2:$AW$5,
        MATCH(Prototype_input!$C$46, 'Summary - Period of Performance'!$B$2:$B$5, 0),
        MATCH(B39, 'Summary - Period of Performance'!$C$1:$AW$1, 0)
      ),
      ""
    ),
    ""
  ),
  ""
)</f>
        <v/>
      </c>
      <c r="I39" s="21" t="str">
        <f>IF(
  Prototype_input!$C$6 = "Federal or Tribal Government",
  IF(
    B39 &lt;&gt; "",
    IFERROR(
      INDEX(
        'Summary - Socioeconomic'!$C$2:$BX$11,
        MATCH(Prototype_input!$C$50, 'Summary - Socioeconomic'!$B$2:$B$11, 0),
        MATCH(B39, 'Summary - Socioeconomic'!$C$1:$BX$1, 0)
      ),
      ""
    ),
    ""
  ),
  ""
)</f>
        <v/>
      </c>
      <c r="J39" s="21" t="str">
        <f>IF(
  Prototype_input!$C$6 = "Federal or Tribal Government",
  IF(
    B39 &lt;&gt; "",
    IFERROR(
      INDEX(
        'Summary - Estimated Dollar Valu'!$C$2:$AW$4,
        MATCH(Prototype_input!$C$54, 'Summary - Estimated Dollar Valu'!$B$2:$B$4, 0),
        MATCH(B39, 'Summary - Estimated Dollar Valu'!$C$1:$AW$1, 0)
      ),
      ""
    ),
    ""
  ),
  ""
)</f>
        <v/>
      </c>
      <c r="K39" s="21" t="str">
        <f>IF(AND(Prototype_input!$C$56&lt;&gt;"",J39&lt;&gt;""),Prototype_input!$C$58,"")</f>
        <v/>
      </c>
      <c r="L39" s="21" t="str">
        <f>IF(AND(Prototype_input!$C$60&lt;&gt;"",J39&lt;&gt;""),Prototype_input!$C$62,"")</f>
        <v/>
      </c>
      <c r="M39" s="21" t="str">
        <f>IF(AND(Prototype_input!$C$64&lt;&gt;"",J39&lt;&gt;""),Prototype_input!$C$66,"")</f>
        <v/>
      </c>
      <c r="N39" s="21" t="str">
        <f>IF(AND(Prototype_input!$C$68&lt;&gt;"",J39&lt;&gt;""),Prototype_input!$C$70,"")</f>
        <v/>
      </c>
      <c r="O39" s="21" t="str">
        <f>IF(N39&lt;&gt;"",_xlfn.XLOOKUP(Prototype_input!$E$25,'ITC Offerings Mapping'!$C$1:$C$1000,'ITC Offerings Mapping'!$B$1:$B$1000),"")</f>
        <v/>
      </c>
      <c r="Q39" s="21" t="str">
        <f t="array" ref="Q39">IF(Prototype_input!$C$6="Federal or Tribal Government",IF(O39&lt;&gt;"", INDEX('Scope Scoring'!$C$2:$BX$50, MATCH(O39, 'Scope Scoring'!$B$2:$B$50, 0), MATCH(B39, 'Scope Scoring'!$C$1:$BX$1, 0)),""),"")</f>
        <v/>
      </c>
      <c r="R39" s="21" t="str">
        <f t="shared" si="13"/>
        <v/>
      </c>
      <c r="S39" s="21" t="str">
        <f t="shared" si="14"/>
        <v/>
      </c>
      <c r="T39" s="21" t="str">
        <f t="shared" si="15"/>
        <v/>
      </c>
      <c r="U39" s="21" t="str">
        <f t="shared" si="16"/>
        <v/>
      </c>
      <c r="W39" s="21" t="str">
        <f t="array" ref="W39">IF(Prototype_input!$C$6="Federal or Tribal Government",IF(O39&lt;&gt;"", INDEX('Summary - Level of Assistance -'!$C$2:$AV$7, MATCH(Prototype_input!$C$34, 'Summary - Level of Assistance -'!$B$2:$B$7, 0), MATCH(B39, 'Summary - Level of Assistance -'!$C$1:$AV$1, 0)),""),"")</f>
        <v/>
      </c>
      <c r="X39" s="21" t="str">
        <f t="shared" si="17"/>
        <v/>
      </c>
      <c r="Y39" s="21" t="str">
        <f t="shared" si="18"/>
        <v/>
      </c>
      <c r="AA39" s="21" t="str">
        <f t="array" ref="AA39">IF(Prototype_input!$C$6="Federal or Tribal Government",IF(O39&lt;&gt;"", INDEX('Summary - Objective - Tradeoff'!$C$2:$AV$4, MATCH(Prototype_input!$C$38, 'Summary - Objective - Tradeoff'!$B$2:$B$4, 0), MATCH(B39, 'Summary - Objective - Tradeoff'!$C$1:$AV$1, 0)),""),"")</f>
        <v/>
      </c>
      <c r="AB39" s="21" t="str">
        <f t="shared" si="19"/>
        <v/>
      </c>
      <c r="AC39" s="21" t="str">
        <f t="shared" si="20"/>
        <v/>
      </c>
      <c r="AE39" s="21" t="str">
        <f t="array" ref="AE39">IF(Prototype_input!$C$6="Federal or Tribal Government",IF(O39&lt;&gt;"", INDEX('Summary- PoP - Tradeoff'!$C$2:$AV$5, MATCH(Prototype_input!$C$46, 'Summary- PoP - Tradeoff'!$B$2:$B$5, 0), MATCH(B39, 'Summary- PoP - Tradeoff'!$C$1:$AV$1, 0)),""),"")</f>
        <v/>
      </c>
      <c r="AF39" s="21" t="str">
        <f t="shared" si="21"/>
        <v/>
      </c>
      <c r="AG39" s="21" t="str">
        <f t="shared" si="22"/>
        <v/>
      </c>
      <c r="AI39" s="21" t="str">
        <f t="array" ref="AI39">IF(Prototype_input!$C$6="Federal or Tribal Government",IF(O39&lt;&gt;"", INDEX('Summary - EDV - Tradeoff'!$C$2:$AV$4, MATCH(Prototype_input!$C$54, 'Summary - EDV - Tradeoff'!$B$2:$B$4, 0), MATCH(B39, 'Summary - EDV - Tradeoff'!$C$1:$AV$1, 0)),""),"")</f>
        <v/>
      </c>
      <c r="AJ39" s="21" t="str">
        <f t="shared" si="23"/>
        <v/>
      </c>
      <c r="AK39" s="21" t="str">
        <f t="shared" si="24"/>
        <v/>
      </c>
      <c r="AL39" s="21" t="str">
        <f t="shared" si="25"/>
        <v/>
      </c>
    </row>
    <row r="40" spans="4:38" ht="12.75" x14ac:dyDescent="0.2">
      <c r="D40" s="21" t="str">
        <f>IF(
  Prototype_input!$C$6 = "State or Local Government",
  IF(
    C40 &lt;&gt; "",
    IFERROR(
      INDEX(
        'Summary - Acquisition Need'!$C$2:$AD$4,
        MATCH(Prototype_input!$C$30, 'Summary - Acquisition Need'!$B$2:$B$4, 0),
        MATCH(C40, 'Summary - Acquisition Need'!$C$1:$AD$1, 0)
      ),
      ""
    ),
    ""
  ),
  IF(
    Prototype_input!$C$6 = "Federal or Tribal Government",
    IF(
      B40 &lt;&gt; "",
      IFERROR(
        INDEX(
          'Summary - Place of Performance'!$C$2:$AW$14,
          MATCH(Prototype_input!$C$30, 'Summary - Place of Performance'!$B$2:$B$14, 0),
          MATCH(B40, 'Summary - Place of Performance'!$C$1:$AW$1, 0)
        ),
        ""
      ),
      ""
    ),
    ""
  )
)</f>
        <v/>
      </c>
      <c r="E40" s="21" t="str">
        <f>IF(
  Prototype_input!$C$6 = "State or Local Government",
  IF(
    C40 &lt;&gt; "",
    IFERROR(
      INDEX(
        'Summary - Contract Type'!$C$2:$BX$6,
        MATCH(Prototype_input!$C$34, 'Summary - Contract Type'!$B$2:$B$6, 0),
        MATCH(C40, 'Summary - Contract Type'!$C$1:$BX$1, 0)
      ),
      ""
    ),
    ""
  ),
  IF(
    Prototype_input!$C$6 = "Federal or Tribal Government",
    IF(
      B40 &lt;&gt; "",
      IFERROR(
        INDEX(
          'Summary - Level of Assistance'!$C$2:$AW$7,
          MATCH(Prototype_input!$C$34, 'Summary - Level of Assistance'!$B$2:$B$7, 0),
          MATCH(B40, 'Summary - Level of Assistance'!$C$1:$AW$1, 0)
        ),
        ""
      ),
      ""
    ),
    ""
  )
)</f>
        <v/>
      </c>
      <c r="F40" s="21" t="str">
        <f>IF(
  Prototype_input!$C$6 = "State or Local Government",
  IF(
    C40 &lt;&gt; "",
    IFERROR(
      INDEX(
        'Summary - Socioeconomic'!$C$2:$BX$11,
        MATCH(Prototype_input!$C$38, 'Summary - Socioeconomic'!$B$2:$B$11, 0),
        MATCH(C40, 'Summary - Socioeconomic'!$C$1:$BX$1, 0)
      ),
      ""
    ),
    ""
  ),
  IF(
    Prototype_input!$C$6 = "Federal or Tribal Government",
    IF(
      B40 &lt;&gt; "",
      IFERROR(
        INDEX(
          'Summary - Objective'!$C$2:$AX$4,
          MATCH(Prototype_input!$C$38, 'Summary - Objective'!$B$2:$B$4, 0),
          MATCH(B40, 'Summary - Objective'!$C$1:$AX$1, 0)
        ),
        ""
      ),
      ""
    ),
    ""
  )
)</f>
        <v/>
      </c>
      <c r="G40" s="21" t="str">
        <f>IF(
  Prototype_input!$C$6 = "Federal or Tribal Government",
  IF(
    B40 &lt;&gt; "",
    IFERROR(
      INDEX(
        'Summary - Contract Type'!$C$2:$BX$6,
        MATCH(Prototype_input!$C$42, 'Summary - Contract Type'!$B$2:$B$6, 0),
        MATCH(B40, 'Summary - Contract Type'!$C$1:$BX$1, 0)
      ),
      ""
    ),
    ""
  ),
  ""
)</f>
        <v/>
      </c>
      <c r="H40" s="21" t="str">
        <f>IF(
  Prototype_input!$C$6 = "Federal or Tribal Government",
  IF(
    B40 &lt;&gt; "",
    IFERROR(
      INDEX(
        'Summary - Period of Performance'!$C$2:$AW$5,
        MATCH(Prototype_input!$C$46, 'Summary - Period of Performance'!$B$2:$B$5, 0),
        MATCH(B40, 'Summary - Period of Performance'!$C$1:$AW$1, 0)
      ),
      ""
    ),
    ""
  ),
  ""
)</f>
        <v/>
      </c>
      <c r="I40" s="21" t="str">
        <f>IF(
  Prototype_input!$C$6 = "Federal or Tribal Government",
  IF(
    B40 &lt;&gt; "",
    IFERROR(
      INDEX(
        'Summary - Socioeconomic'!$C$2:$BX$11,
        MATCH(Prototype_input!$C$50, 'Summary - Socioeconomic'!$B$2:$B$11, 0),
        MATCH(B40, 'Summary - Socioeconomic'!$C$1:$BX$1, 0)
      ),
      ""
    ),
    ""
  ),
  ""
)</f>
        <v/>
      </c>
      <c r="J40" s="21" t="str">
        <f>IF(
  Prototype_input!$C$6 = "Federal or Tribal Government",
  IF(
    B40 &lt;&gt; "",
    IFERROR(
      INDEX(
        'Summary - Estimated Dollar Valu'!$C$2:$AW$4,
        MATCH(Prototype_input!$C$54, 'Summary - Estimated Dollar Valu'!$B$2:$B$4, 0),
        MATCH(B40, 'Summary - Estimated Dollar Valu'!$C$1:$AW$1, 0)
      ),
      ""
    ),
    ""
  ),
  ""
)</f>
        <v/>
      </c>
      <c r="K40" s="21" t="str">
        <f>IF(AND(Prototype_input!$C$56&lt;&gt;"",J40&lt;&gt;""),Prototype_input!$C$58,"")</f>
        <v/>
      </c>
      <c r="L40" s="21" t="str">
        <f>IF(AND(Prototype_input!$C$60&lt;&gt;"",J40&lt;&gt;""),Prototype_input!$C$62,"")</f>
        <v/>
      </c>
      <c r="M40" s="21" t="str">
        <f>IF(AND(Prototype_input!$C$64&lt;&gt;"",J40&lt;&gt;""),Prototype_input!$C$66,"")</f>
        <v/>
      </c>
      <c r="N40" s="21" t="str">
        <f>IF(AND(Prototype_input!$C$68&lt;&gt;"",J40&lt;&gt;""),Prototype_input!$C$70,"")</f>
        <v/>
      </c>
      <c r="O40" s="21" t="str">
        <f>IF(N40&lt;&gt;"",_xlfn.XLOOKUP(Prototype_input!$E$25,'ITC Offerings Mapping'!$C$1:$C$1000,'ITC Offerings Mapping'!$B$1:$B$1000),"")</f>
        <v/>
      </c>
      <c r="Q40" s="21" t="str">
        <f t="array" ref="Q40">IF(Prototype_input!$C$6="Federal or Tribal Government",IF(O40&lt;&gt;"", INDEX('Scope Scoring'!$C$2:$BX$50, MATCH(O40, 'Scope Scoring'!$B$2:$B$50, 0), MATCH(B40, 'Scope Scoring'!$C$1:$BX$1, 0)),""),"")</f>
        <v/>
      </c>
      <c r="R40" s="21" t="str">
        <f t="shared" si="13"/>
        <v/>
      </c>
      <c r="S40" s="21" t="str">
        <f t="shared" si="14"/>
        <v/>
      </c>
      <c r="T40" s="21" t="str">
        <f t="shared" si="15"/>
        <v/>
      </c>
      <c r="U40" s="21" t="str">
        <f t="shared" si="16"/>
        <v/>
      </c>
      <c r="W40" s="21" t="str">
        <f t="array" ref="W40">IF(Prototype_input!$C$6="Federal or Tribal Government",IF(O40&lt;&gt;"", INDEX('Summary - Level of Assistance -'!$C$2:$AV$7, MATCH(Prototype_input!$C$34, 'Summary - Level of Assistance -'!$B$2:$B$7, 0), MATCH(B40, 'Summary - Level of Assistance -'!$C$1:$AV$1, 0)),""),"")</f>
        <v/>
      </c>
      <c r="X40" s="21" t="str">
        <f t="shared" si="17"/>
        <v/>
      </c>
      <c r="Y40" s="21" t="str">
        <f t="shared" si="18"/>
        <v/>
      </c>
      <c r="AA40" s="21" t="str">
        <f t="array" ref="AA40">IF(Prototype_input!$C$6="Federal or Tribal Government",IF(O40&lt;&gt;"", INDEX('Summary - Objective - Tradeoff'!$C$2:$AV$4, MATCH(Prototype_input!$C$38, 'Summary - Objective - Tradeoff'!$B$2:$B$4, 0), MATCH(B40, 'Summary - Objective - Tradeoff'!$C$1:$AV$1, 0)),""),"")</f>
        <v/>
      </c>
      <c r="AB40" s="21" t="str">
        <f t="shared" si="19"/>
        <v/>
      </c>
      <c r="AC40" s="21" t="str">
        <f t="shared" si="20"/>
        <v/>
      </c>
      <c r="AE40" s="21" t="str">
        <f t="array" ref="AE40">IF(Prototype_input!$C$6="Federal or Tribal Government",IF(O40&lt;&gt;"", INDEX('Summary- PoP - Tradeoff'!$C$2:$AV$5, MATCH(Prototype_input!$C$46, 'Summary- PoP - Tradeoff'!$B$2:$B$5, 0), MATCH(B40, 'Summary- PoP - Tradeoff'!$C$1:$AV$1, 0)),""),"")</f>
        <v/>
      </c>
      <c r="AF40" s="21" t="str">
        <f t="shared" si="21"/>
        <v/>
      </c>
      <c r="AG40" s="21" t="str">
        <f t="shared" si="22"/>
        <v/>
      </c>
      <c r="AI40" s="21" t="str">
        <f t="array" ref="AI40">IF(Prototype_input!$C$6="Federal or Tribal Government",IF(O40&lt;&gt;"", INDEX('Summary - EDV - Tradeoff'!$C$2:$AV$4, MATCH(Prototype_input!$C$54, 'Summary - EDV - Tradeoff'!$B$2:$B$4, 0), MATCH(B40, 'Summary - EDV - Tradeoff'!$C$1:$AV$1, 0)),""),"")</f>
        <v/>
      </c>
      <c r="AJ40" s="21" t="str">
        <f t="shared" si="23"/>
        <v/>
      </c>
      <c r="AK40" s="21" t="str">
        <f t="shared" si="24"/>
        <v/>
      </c>
      <c r="AL40" s="21" t="str">
        <f t="shared" si="25"/>
        <v/>
      </c>
    </row>
    <row r="41" spans="4:38" ht="12.75" x14ac:dyDescent="0.2">
      <c r="D41" s="21" t="str">
        <f>IF(
  Prototype_input!$C$6 = "State or Local Government",
  IF(
    C41 &lt;&gt; "",
    IFERROR(
      INDEX(
        'Summary - Acquisition Need'!$C$2:$AD$4,
        MATCH(Prototype_input!$C$30, 'Summary - Acquisition Need'!$B$2:$B$4, 0),
        MATCH(C41, 'Summary - Acquisition Need'!$C$1:$AD$1, 0)
      ),
      ""
    ),
    ""
  ),
  IF(
    Prototype_input!$C$6 = "Federal or Tribal Government",
    IF(
      B41 &lt;&gt; "",
      IFERROR(
        INDEX(
          'Summary - Place of Performance'!$C$2:$AW$14,
          MATCH(Prototype_input!$C$30, 'Summary - Place of Performance'!$B$2:$B$14, 0),
          MATCH(B41, 'Summary - Place of Performance'!$C$1:$AW$1, 0)
        ),
        ""
      ),
      ""
    ),
    ""
  )
)</f>
        <v/>
      </c>
      <c r="E41" s="21" t="str">
        <f>IF(
  Prototype_input!$C$6 = "State or Local Government",
  IF(
    C41 &lt;&gt; "",
    IFERROR(
      INDEX(
        'Summary - Contract Type'!$C$2:$BX$6,
        MATCH(Prototype_input!$C$34, 'Summary - Contract Type'!$B$2:$B$6, 0),
        MATCH(C41, 'Summary - Contract Type'!$C$1:$BX$1, 0)
      ),
      ""
    ),
    ""
  ),
  IF(
    Prototype_input!$C$6 = "Federal or Tribal Government",
    IF(
      B41 &lt;&gt; "",
      IFERROR(
        INDEX(
          'Summary - Level of Assistance'!$C$2:$AW$7,
          MATCH(Prototype_input!$C$34, 'Summary - Level of Assistance'!$B$2:$B$7, 0),
          MATCH(B41, 'Summary - Level of Assistance'!$C$1:$AW$1, 0)
        ),
        ""
      ),
      ""
    ),
    ""
  )
)</f>
        <v/>
      </c>
      <c r="F41" s="21" t="str">
        <f>IF(
  Prototype_input!$C$6 = "State or Local Government",
  IF(
    C41 &lt;&gt; "",
    IFERROR(
      INDEX(
        'Summary - Socioeconomic'!$C$2:$BX$11,
        MATCH(Prototype_input!$C$38, 'Summary - Socioeconomic'!$B$2:$B$11, 0),
        MATCH(C41, 'Summary - Socioeconomic'!$C$1:$BX$1, 0)
      ),
      ""
    ),
    ""
  ),
  IF(
    Prototype_input!$C$6 = "Federal or Tribal Government",
    IF(
      B41 &lt;&gt; "",
      IFERROR(
        INDEX(
          'Summary - Objective'!$C$2:$AX$4,
          MATCH(Prototype_input!$C$38, 'Summary - Objective'!$B$2:$B$4, 0),
          MATCH(B41, 'Summary - Objective'!$C$1:$AX$1, 0)
        ),
        ""
      ),
      ""
    ),
    ""
  )
)</f>
        <v/>
      </c>
      <c r="G41" s="21" t="str">
        <f>IF(
  Prototype_input!$C$6 = "Federal or Tribal Government",
  IF(
    B41 &lt;&gt; "",
    IFERROR(
      INDEX(
        'Summary - Contract Type'!$C$2:$BX$6,
        MATCH(Prototype_input!$C$42, 'Summary - Contract Type'!$B$2:$B$6, 0),
        MATCH(B41, 'Summary - Contract Type'!$C$1:$BX$1, 0)
      ),
      ""
    ),
    ""
  ),
  ""
)</f>
        <v/>
      </c>
      <c r="H41" s="21" t="str">
        <f>IF(
  Prototype_input!$C$6 = "Federal or Tribal Government",
  IF(
    B41 &lt;&gt; "",
    IFERROR(
      INDEX(
        'Summary - Period of Performance'!$C$2:$AW$5,
        MATCH(Prototype_input!$C$46, 'Summary - Period of Performance'!$B$2:$B$5, 0),
        MATCH(B41, 'Summary - Period of Performance'!$C$1:$AW$1, 0)
      ),
      ""
    ),
    ""
  ),
  ""
)</f>
        <v/>
      </c>
      <c r="I41" s="21" t="str">
        <f>IF(
  Prototype_input!$C$6 = "Federal or Tribal Government",
  IF(
    B41 &lt;&gt; "",
    IFERROR(
      INDEX(
        'Summary - Socioeconomic'!$C$2:$BX$11,
        MATCH(Prototype_input!$C$50, 'Summary - Socioeconomic'!$B$2:$B$11, 0),
        MATCH(B41, 'Summary - Socioeconomic'!$C$1:$BX$1, 0)
      ),
      ""
    ),
    ""
  ),
  ""
)</f>
        <v/>
      </c>
      <c r="J41" s="21" t="str">
        <f>IF(
  Prototype_input!$C$6 = "Federal or Tribal Government",
  IF(
    B41 &lt;&gt; "",
    IFERROR(
      INDEX(
        'Summary - Estimated Dollar Valu'!$C$2:$AW$4,
        MATCH(Prototype_input!$C$54, 'Summary - Estimated Dollar Valu'!$B$2:$B$4, 0),
        MATCH(B41, 'Summary - Estimated Dollar Valu'!$C$1:$AW$1, 0)
      ),
      ""
    ),
    ""
  ),
  ""
)</f>
        <v/>
      </c>
      <c r="K41" s="21" t="str">
        <f>IF(AND(Prototype_input!$C$56&lt;&gt;"",J41&lt;&gt;""),Prototype_input!$C$58,"")</f>
        <v/>
      </c>
      <c r="L41" s="21" t="str">
        <f>IF(AND(Prototype_input!$C$60&lt;&gt;"",J41&lt;&gt;""),Prototype_input!$C$62,"")</f>
        <v/>
      </c>
      <c r="M41" s="21" t="str">
        <f>IF(AND(Prototype_input!$C$64&lt;&gt;"",J41&lt;&gt;""),Prototype_input!$C$66,"")</f>
        <v/>
      </c>
      <c r="N41" s="21" t="str">
        <f>IF(AND(Prototype_input!$C$68&lt;&gt;"",J41&lt;&gt;""),Prototype_input!$C$70,"")</f>
        <v/>
      </c>
      <c r="O41" s="21" t="str">
        <f>IF(N41&lt;&gt;"",_xlfn.XLOOKUP(Prototype_input!$E$25,'ITC Offerings Mapping'!$C$1:$C$1000,'ITC Offerings Mapping'!$B$1:$B$1000),"")</f>
        <v/>
      </c>
      <c r="Q41" s="21" t="str">
        <f t="array" ref="Q41">IF(Prototype_input!$C$6="Federal or Tribal Government",IF(O41&lt;&gt;"", INDEX('Scope Scoring'!$C$2:$BX$50, MATCH(O41, 'Scope Scoring'!$B$2:$B$50, 0), MATCH(B41, 'Scope Scoring'!$C$1:$BX$1, 0)),""),"")</f>
        <v/>
      </c>
      <c r="R41" s="21" t="str">
        <f t="shared" si="13"/>
        <v/>
      </c>
      <c r="S41" s="21" t="str">
        <f t="shared" si="14"/>
        <v/>
      </c>
      <c r="T41" s="21" t="str">
        <f t="shared" si="15"/>
        <v/>
      </c>
      <c r="U41" s="21" t="str">
        <f t="shared" si="16"/>
        <v/>
      </c>
      <c r="W41" s="21" t="str">
        <f t="array" ref="W41">IF(Prototype_input!$C$6="Federal or Tribal Government",IF(O41&lt;&gt;"", INDEX('Summary - Level of Assistance -'!$C$2:$AV$7, MATCH(Prototype_input!$C$34, 'Summary - Level of Assistance -'!$B$2:$B$7, 0), MATCH(B41, 'Summary - Level of Assistance -'!$C$1:$AV$1, 0)),""),"")</f>
        <v/>
      </c>
      <c r="X41" s="21" t="str">
        <f t="shared" si="17"/>
        <v/>
      </c>
      <c r="Y41" s="21" t="str">
        <f t="shared" si="18"/>
        <v/>
      </c>
      <c r="AA41" s="21" t="str">
        <f t="array" ref="AA41">IF(Prototype_input!$C$6="Federal or Tribal Government",IF(O41&lt;&gt;"", INDEX('Summary - Objective - Tradeoff'!$C$2:$AV$4, MATCH(Prototype_input!$C$38, 'Summary - Objective - Tradeoff'!$B$2:$B$4, 0), MATCH(B41, 'Summary - Objective - Tradeoff'!$C$1:$AV$1, 0)),""),"")</f>
        <v/>
      </c>
      <c r="AB41" s="21" t="str">
        <f t="shared" si="19"/>
        <v/>
      </c>
      <c r="AC41" s="21" t="str">
        <f t="shared" si="20"/>
        <v/>
      </c>
      <c r="AE41" s="21" t="str">
        <f t="array" ref="AE41">IF(Prototype_input!$C$6="Federal or Tribal Government",IF(O41&lt;&gt;"", INDEX('Summary- PoP - Tradeoff'!$C$2:$AV$5, MATCH(Prototype_input!$C$46, 'Summary- PoP - Tradeoff'!$B$2:$B$5, 0), MATCH(B41, 'Summary- PoP - Tradeoff'!$C$1:$AV$1, 0)),""),"")</f>
        <v/>
      </c>
      <c r="AF41" s="21" t="str">
        <f t="shared" si="21"/>
        <v/>
      </c>
      <c r="AG41" s="21" t="str">
        <f t="shared" si="22"/>
        <v/>
      </c>
      <c r="AI41" s="21" t="str">
        <f t="array" ref="AI41">IF(Prototype_input!$C$6="Federal or Tribal Government",IF(O41&lt;&gt;"", INDEX('Summary - EDV - Tradeoff'!$C$2:$AV$4, MATCH(Prototype_input!$C$54, 'Summary - EDV - Tradeoff'!$B$2:$B$4, 0), MATCH(B41, 'Summary - EDV - Tradeoff'!$C$1:$AV$1, 0)),""),"")</f>
        <v/>
      </c>
      <c r="AJ41" s="21" t="str">
        <f t="shared" si="23"/>
        <v/>
      </c>
      <c r="AK41" s="21" t="str">
        <f t="shared" si="24"/>
        <v/>
      </c>
      <c r="AL41" s="21" t="str">
        <f t="shared" si="25"/>
        <v/>
      </c>
    </row>
    <row r="42" spans="4:38" ht="12.75" x14ac:dyDescent="0.2">
      <c r="D42" s="21" t="str">
        <f>IF(
  Prototype_input!$C$6 = "State or Local Government",
  IF(
    C42 &lt;&gt; "",
    IFERROR(
      INDEX(
        'Summary - Acquisition Need'!$C$2:$AD$4,
        MATCH(Prototype_input!$C$30, 'Summary - Acquisition Need'!$B$2:$B$4, 0),
        MATCH(C42, 'Summary - Acquisition Need'!$C$1:$AD$1, 0)
      ),
      ""
    ),
    ""
  ),
  IF(
    Prototype_input!$C$6 = "Federal or Tribal Government",
    IF(
      B42 &lt;&gt; "",
      IFERROR(
        INDEX(
          'Summary - Place of Performance'!$C$2:$AW$14,
          MATCH(Prototype_input!$C$30, 'Summary - Place of Performance'!$B$2:$B$14, 0),
          MATCH(B42, 'Summary - Place of Performance'!$C$1:$AW$1, 0)
        ),
        ""
      ),
      ""
    ),
    ""
  )
)</f>
        <v/>
      </c>
      <c r="E42" s="21" t="str">
        <f>IF(
  Prototype_input!$C$6 = "State or Local Government",
  IF(
    C42 &lt;&gt; "",
    IFERROR(
      INDEX(
        'Summary - Contract Type'!$C$2:$BX$6,
        MATCH(Prototype_input!$C$34, 'Summary - Contract Type'!$B$2:$B$6, 0),
        MATCH(C42, 'Summary - Contract Type'!$C$1:$BX$1, 0)
      ),
      ""
    ),
    ""
  ),
  IF(
    Prototype_input!$C$6 = "Federal or Tribal Government",
    IF(
      B42 &lt;&gt; "",
      IFERROR(
        INDEX(
          'Summary - Level of Assistance'!$C$2:$AW$7,
          MATCH(Prototype_input!$C$34, 'Summary - Level of Assistance'!$B$2:$B$7, 0),
          MATCH(B42, 'Summary - Level of Assistance'!$C$1:$AW$1, 0)
        ),
        ""
      ),
      ""
    ),
    ""
  )
)</f>
        <v/>
      </c>
      <c r="F42" s="21" t="str">
        <f>IF(
  Prototype_input!$C$6 = "State or Local Government",
  IF(
    C42 &lt;&gt; "",
    IFERROR(
      INDEX(
        'Summary - Socioeconomic'!$C$2:$BX$11,
        MATCH(Prototype_input!$C$38, 'Summary - Socioeconomic'!$B$2:$B$11, 0),
        MATCH(C42, 'Summary - Socioeconomic'!$C$1:$BX$1, 0)
      ),
      ""
    ),
    ""
  ),
  IF(
    Prototype_input!$C$6 = "Federal or Tribal Government",
    IF(
      B42 &lt;&gt; "",
      IFERROR(
        INDEX(
          'Summary - Objective'!$C$2:$AX$4,
          MATCH(Prototype_input!$C$38, 'Summary - Objective'!$B$2:$B$4, 0),
          MATCH(B42, 'Summary - Objective'!$C$1:$AX$1, 0)
        ),
        ""
      ),
      ""
    ),
    ""
  )
)</f>
        <v/>
      </c>
      <c r="G42" s="21" t="str">
        <f>IF(
  Prototype_input!$C$6 = "Federal or Tribal Government",
  IF(
    B42 &lt;&gt; "",
    IFERROR(
      INDEX(
        'Summary - Contract Type'!$C$2:$BX$6,
        MATCH(Prototype_input!$C$42, 'Summary - Contract Type'!$B$2:$B$6, 0),
        MATCH(B42, 'Summary - Contract Type'!$C$1:$BX$1, 0)
      ),
      ""
    ),
    ""
  ),
  ""
)</f>
        <v/>
      </c>
      <c r="H42" s="21" t="str">
        <f>IF(
  Prototype_input!$C$6 = "Federal or Tribal Government",
  IF(
    B42 &lt;&gt; "",
    IFERROR(
      INDEX(
        'Summary - Period of Performance'!$C$2:$AW$5,
        MATCH(Prototype_input!$C$46, 'Summary - Period of Performance'!$B$2:$B$5, 0),
        MATCH(B42, 'Summary - Period of Performance'!$C$1:$AW$1, 0)
      ),
      ""
    ),
    ""
  ),
  ""
)</f>
        <v/>
      </c>
      <c r="I42" s="21" t="str">
        <f>IF(
  Prototype_input!$C$6 = "Federal or Tribal Government",
  IF(
    B42 &lt;&gt; "",
    IFERROR(
      INDEX(
        'Summary - Socioeconomic'!$C$2:$BX$11,
        MATCH(Prototype_input!$C$50, 'Summary - Socioeconomic'!$B$2:$B$11, 0),
        MATCH(B42, 'Summary - Socioeconomic'!$C$1:$BX$1, 0)
      ),
      ""
    ),
    ""
  ),
  ""
)</f>
        <v/>
      </c>
      <c r="J42" s="21" t="str">
        <f>IF(
  Prototype_input!$C$6 = "Federal or Tribal Government",
  IF(
    B42 &lt;&gt; "",
    IFERROR(
      INDEX(
        'Summary - Estimated Dollar Valu'!$C$2:$AW$4,
        MATCH(Prototype_input!$C$54, 'Summary - Estimated Dollar Valu'!$B$2:$B$4, 0),
        MATCH(B42, 'Summary - Estimated Dollar Valu'!$C$1:$AW$1, 0)
      ),
      ""
    ),
    ""
  ),
  ""
)</f>
        <v/>
      </c>
      <c r="K42" s="21" t="str">
        <f>IF(AND(Prototype_input!$C$56&lt;&gt;"",J42&lt;&gt;""),Prototype_input!$C$58,"")</f>
        <v/>
      </c>
      <c r="L42" s="21" t="str">
        <f>IF(AND(Prototype_input!$C$60&lt;&gt;"",J42&lt;&gt;""),Prototype_input!$C$62,"")</f>
        <v/>
      </c>
      <c r="M42" s="21" t="str">
        <f>IF(AND(Prototype_input!$C$64&lt;&gt;"",J42&lt;&gt;""),Prototype_input!$C$66,"")</f>
        <v/>
      </c>
      <c r="N42" s="21" t="str">
        <f>IF(AND(Prototype_input!$C$68&lt;&gt;"",J42&lt;&gt;""),Prototype_input!$C$70,"")</f>
        <v/>
      </c>
      <c r="O42" s="21" t="str">
        <f>IF(N42&lt;&gt;"",_xlfn.XLOOKUP(Prototype_input!$E$25,'ITC Offerings Mapping'!$C$1:$C$1000,'ITC Offerings Mapping'!$B$1:$B$1000),"")</f>
        <v/>
      </c>
      <c r="Q42" s="21" t="str">
        <f t="array" ref="Q42">IF(Prototype_input!$C$6="Federal or Tribal Government",IF(O42&lt;&gt;"", INDEX('Scope Scoring'!$C$2:$BX$50, MATCH(O42, 'Scope Scoring'!$B$2:$B$50, 0), MATCH(B42, 'Scope Scoring'!$C$1:$BX$1, 0)),""),"")</f>
        <v/>
      </c>
      <c r="R42" s="21" t="str">
        <f t="shared" si="13"/>
        <v/>
      </c>
      <c r="S42" s="21" t="str">
        <f t="shared" si="14"/>
        <v/>
      </c>
      <c r="T42" s="21" t="str">
        <f t="shared" si="15"/>
        <v/>
      </c>
      <c r="U42" s="21" t="str">
        <f t="shared" si="16"/>
        <v/>
      </c>
      <c r="W42" s="21" t="str">
        <f t="array" ref="W42">IF(Prototype_input!$C$6="Federal or Tribal Government",IF(O42&lt;&gt;"", INDEX('Summary - Level of Assistance -'!$C$2:$AV$7, MATCH(Prototype_input!$C$34, 'Summary - Level of Assistance -'!$B$2:$B$7, 0), MATCH(B42, 'Summary - Level of Assistance -'!$C$1:$AV$1, 0)),""),"")</f>
        <v/>
      </c>
      <c r="X42" s="21" t="str">
        <f t="shared" si="17"/>
        <v/>
      </c>
      <c r="Y42" s="21" t="str">
        <f t="shared" si="18"/>
        <v/>
      </c>
      <c r="AA42" s="21" t="str">
        <f t="array" ref="AA42">IF(Prototype_input!$C$6="Federal or Tribal Government",IF(O42&lt;&gt;"", INDEX('Summary - Objective - Tradeoff'!$C$2:$AV$4, MATCH(Prototype_input!$C$38, 'Summary - Objective - Tradeoff'!$B$2:$B$4, 0), MATCH(B42, 'Summary - Objective - Tradeoff'!$C$1:$AV$1, 0)),""),"")</f>
        <v/>
      </c>
      <c r="AB42" s="21" t="str">
        <f t="shared" si="19"/>
        <v/>
      </c>
      <c r="AC42" s="21" t="str">
        <f t="shared" si="20"/>
        <v/>
      </c>
      <c r="AE42" s="21" t="str">
        <f t="array" ref="AE42">IF(Prototype_input!$C$6="Federal or Tribal Government",IF(O42&lt;&gt;"", INDEX('Summary- PoP - Tradeoff'!$C$2:$AV$5, MATCH(Prototype_input!$C$46, 'Summary- PoP - Tradeoff'!$B$2:$B$5, 0), MATCH(B42, 'Summary- PoP - Tradeoff'!$C$1:$AV$1, 0)),""),"")</f>
        <v/>
      </c>
      <c r="AF42" s="21" t="str">
        <f t="shared" si="21"/>
        <v/>
      </c>
      <c r="AG42" s="21" t="str">
        <f t="shared" si="22"/>
        <v/>
      </c>
      <c r="AI42" s="21" t="str">
        <f t="array" ref="AI42">IF(Prototype_input!$C$6="Federal or Tribal Government",IF(O42&lt;&gt;"", INDEX('Summary - EDV - Tradeoff'!$C$2:$AV$4, MATCH(Prototype_input!$C$54, 'Summary - EDV - Tradeoff'!$B$2:$B$4, 0), MATCH(B42, 'Summary - EDV - Tradeoff'!$C$1:$AV$1, 0)),""),"")</f>
        <v/>
      </c>
      <c r="AJ42" s="21" t="str">
        <f t="shared" si="23"/>
        <v/>
      </c>
      <c r="AK42" s="21" t="str">
        <f t="shared" si="24"/>
        <v/>
      </c>
      <c r="AL42" s="21" t="str">
        <f t="shared" si="25"/>
        <v/>
      </c>
    </row>
    <row r="43" spans="4:38" ht="12.75" x14ac:dyDescent="0.2">
      <c r="D43" s="21" t="str">
        <f>IF(
  Prototype_input!$C$6 = "State or Local Government",
  IF(
    C43 &lt;&gt; "",
    IFERROR(
      INDEX(
        'Summary - Acquisition Need'!$C$2:$AD$4,
        MATCH(Prototype_input!$C$30, 'Summary - Acquisition Need'!$B$2:$B$4, 0),
        MATCH(C43, 'Summary - Acquisition Need'!$C$1:$AD$1, 0)
      ),
      ""
    ),
    ""
  ),
  IF(
    Prototype_input!$C$6 = "Federal or Tribal Government",
    IF(
      B43 &lt;&gt; "",
      IFERROR(
        INDEX(
          'Summary - Place of Performance'!$C$2:$AW$14,
          MATCH(Prototype_input!$C$30, 'Summary - Place of Performance'!$B$2:$B$14, 0),
          MATCH(B43, 'Summary - Place of Performance'!$C$1:$AW$1, 0)
        ),
        ""
      ),
      ""
    ),
    ""
  )
)</f>
        <v/>
      </c>
      <c r="E43" s="21" t="str">
        <f>IF(
  Prototype_input!$C$6 = "State or Local Government",
  IF(
    C43 &lt;&gt; "",
    IFERROR(
      INDEX(
        'Summary - Contract Type'!$C$2:$BX$6,
        MATCH(Prototype_input!$C$34, 'Summary - Contract Type'!$B$2:$B$6, 0),
        MATCH(C43, 'Summary - Contract Type'!$C$1:$BX$1, 0)
      ),
      ""
    ),
    ""
  ),
  IF(
    Prototype_input!$C$6 = "Federal or Tribal Government",
    IF(
      B43 &lt;&gt; "",
      IFERROR(
        INDEX(
          'Summary - Level of Assistance'!$C$2:$AW$7,
          MATCH(Prototype_input!$C$34, 'Summary - Level of Assistance'!$B$2:$B$7, 0),
          MATCH(B43, 'Summary - Level of Assistance'!$C$1:$AW$1, 0)
        ),
        ""
      ),
      ""
    ),
    ""
  )
)</f>
        <v/>
      </c>
      <c r="F43" s="21" t="str">
        <f>IF(
  Prototype_input!$C$6 = "State or Local Government",
  IF(
    C43 &lt;&gt; "",
    IFERROR(
      INDEX(
        'Summary - Socioeconomic'!$C$2:$BX$11,
        MATCH(Prototype_input!$C$38, 'Summary - Socioeconomic'!$B$2:$B$11, 0),
        MATCH(C43, 'Summary - Socioeconomic'!$C$1:$BX$1, 0)
      ),
      ""
    ),
    ""
  ),
  IF(
    Prototype_input!$C$6 = "Federal or Tribal Government",
    IF(
      B43 &lt;&gt; "",
      IFERROR(
        INDEX(
          'Summary - Objective'!$C$2:$AX$4,
          MATCH(Prototype_input!$C$38, 'Summary - Objective'!$B$2:$B$4, 0),
          MATCH(B43, 'Summary - Objective'!$C$1:$AX$1, 0)
        ),
        ""
      ),
      ""
    ),
    ""
  )
)</f>
        <v/>
      </c>
      <c r="G43" s="21" t="str">
        <f>IF(
  Prototype_input!$C$6 = "Federal or Tribal Government",
  IF(
    B43 &lt;&gt; "",
    IFERROR(
      INDEX(
        'Summary - Contract Type'!$C$2:$BX$6,
        MATCH(Prototype_input!$C$42, 'Summary - Contract Type'!$B$2:$B$6, 0),
        MATCH(B43, 'Summary - Contract Type'!$C$1:$BX$1, 0)
      ),
      ""
    ),
    ""
  ),
  ""
)</f>
        <v/>
      </c>
      <c r="H43" s="21" t="str">
        <f>IF(
  Prototype_input!$C$6 = "Federal or Tribal Government",
  IF(
    B43 &lt;&gt; "",
    IFERROR(
      INDEX(
        'Summary - Period of Performance'!$C$2:$AW$5,
        MATCH(Prototype_input!$C$46, 'Summary - Period of Performance'!$B$2:$B$5, 0),
        MATCH(B43, 'Summary - Period of Performance'!$C$1:$AW$1, 0)
      ),
      ""
    ),
    ""
  ),
  ""
)</f>
        <v/>
      </c>
      <c r="I43" s="21" t="str">
        <f>IF(
  Prototype_input!$C$6 = "Federal or Tribal Government",
  IF(
    B43 &lt;&gt; "",
    IFERROR(
      INDEX(
        'Summary - Socioeconomic'!$C$2:$BX$11,
        MATCH(Prototype_input!$C$50, 'Summary - Socioeconomic'!$B$2:$B$11, 0),
        MATCH(B43, 'Summary - Socioeconomic'!$C$1:$BX$1, 0)
      ),
      ""
    ),
    ""
  ),
  ""
)</f>
        <v/>
      </c>
      <c r="J43" s="21" t="str">
        <f>IF(
  Prototype_input!$C$6 = "Federal or Tribal Government",
  IF(
    B43 &lt;&gt; "",
    IFERROR(
      INDEX(
        'Summary - Estimated Dollar Valu'!$C$2:$AW$4,
        MATCH(Prototype_input!$C$54, 'Summary - Estimated Dollar Valu'!$B$2:$B$4, 0),
        MATCH(B43, 'Summary - Estimated Dollar Valu'!$C$1:$AW$1, 0)
      ),
      ""
    ),
    ""
  ),
  ""
)</f>
        <v/>
      </c>
      <c r="K43" s="21" t="str">
        <f>IF(AND(Prototype_input!$C$56&lt;&gt;"",J43&lt;&gt;""),Prototype_input!$C$58,"")</f>
        <v/>
      </c>
      <c r="L43" s="21" t="str">
        <f>IF(AND(Prototype_input!$C$60&lt;&gt;"",J43&lt;&gt;""),Prototype_input!$C$62,"")</f>
        <v/>
      </c>
      <c r="M43" s="21" t="str">
        <f>IF(AND(Prototype_input!$C$64&lt;&gt;"",J43&lt;&gt;""),Prototype_input!$C$66,"")</f>
        <v/>
      </c>
      <c r="N43" s="21" t="str">
        <f>IF(AND(Prototype_input!$C$68&lt;&gt;"",J43&lt;&gt;""),Prototype_input!$C$70,"")</f>
        <v/>
      </c>
      <c r="O43" s="21" t="str">
        <f>IF(N43&lt;&gt;"",_xlfn.XLOOKUP(Prototype_input!$E$25,'ITC Offerings Mapping'!$C$1:$C$1000,'ITC Offerings Mapping'!$B$1:$B$1000),"")</f>
        <v/>
      </c>
      <c r="Q43" s="21" t="str">
        <f t="array" ref="Q43">IF(Prototype_input!$C$6="Federal or Tribal Government",IF(O43&lt;&gt;"", INDEX('Scope Scoring'!$C$2:$BX$50, MATCH(O43, 'Scope Scoring'!$B$2:$B$50, 0), MATCH(B43, 'Scope Scoring'!$C$1:$BX$1, 0)),""),"")</f>
        <v/>
      </c>
      <c r="R43" s="21" t="str">
        <f t="shared" si="13"/>
        <v/>
      </c>
      <c r="S43" s="21" t="str">
        <f t="shared" si="14"/>
        <v/>
      </c>
      <c r="T43" s="21" t="str">
        <f t="shared" si="15"/>
        <v/>
      </c>
      <c r="U43" s="21" t="str">
        <f t="shared" si="16"/>
        <v/>
      </c>
      <c r="W43" s="21" t="str">
        <f t="array" ref="W43">IF(Prototype_input!$C$6="Federal or Tribal Government",IF(O43&lt;&gt;"", INDEX('Summary - Level of Assistance -'!$C$2:$AV$7, MATCH(Prototype_input!$C$34, 'Summary - Level of Assistance -'!$B$2:$B$7, 0), MATCH(B43, 'Summary - Level of Assistance -'!$C$1:$AV$1, 0)),""),"")</f>
        <v/>
      </c>
      <c r="X43" s="21" t="str">
        <f t="shared" si="17"/>
        <v/>
      </c>
      <c r="Y43" s="21" t="str">
        <f t="shared" si="18"/>
        <v/>
      </c>
      <c r="AA43" s="21" t="str">
        <f t="array" ref="AA43">IF(Prototype_input!$C$6="Federal or Tribal Government",IF(O43&lt;&gt;"", INDEX('Summary - Objective - Tradeoff'!$C$2:$AV$4, MATCH(Prototype_input!$C$38, 'Summary - Objective - Tradeoff'!$B$2:$B$4, 0), MATCH(B43, 'Summary - Objective - Tradeoff'!$C$1:$AV$1, 0)),""),"")</f>
        <v/>
      </c>
      <c r="AB43" s="21" t="str">
        <f t="shared" si="19"/>
        <v/>
      </c>
      <c r="AC43" s="21" t="str">
        <f t="shared" si="20"/>
        <v/>
      </c>
      <c r="AE43" s="21" t="str">
        <f t="array" ref="AE43">IF(Prototype_input!$C$6="Federal or Tribal Government",IF(O43&lt;&gt;"", INDEX('Summary- PoP - Tradeoff'!$C$2:$AV$5, MATCH(Prototype_input!$C$46, 'Summary- PoP - Tradeoff'!$B$2:$B$5, 0), MATCH(B43, 'Summary- PoP - Tradeoff'!$C$1:$AV$1, 0)),""),"")</f>
        <v/>
      </c>
      <c r="AF43" s="21" t="str">
        <f t="shared" si="21"/>
        <v/>
      </c>
      <c r="AG43" s="21" t="str">
        <f t="shared" si="22"/>
        <v/>
      </c>
      <c r="AI43" s="21" t="str">
        <f t="array" ref="AI43">IF(Prototype_input!$C$6="Federal or Tribal Government",IF(O43&lt;&gt;"", INDEX('Summary - EDV - Tradeoff'!$C$2:$AV$4, MATCH(Prototype_input!$C$54, 'Summary - EDV - Tradeoff'!$B$2:$B$4, 0), MATCH(B43, 'Summary - EDV - Tradeoff'!$C$1:$AV$1, 0)),""),"")</f>
        <v/>
      </c>
      <c r="AJ43" s="21" t="str">
        <f t="shared" si="23"/>
        <v/>
      </c>
      <c r="AK43" s="21" t="str">
        <f t="shared" si="24"/>
        <v/>
      </c>
      <c r="AL43" s="21" t="str">
        <f t="shared" si="25"/>
        <v/>
      </c>
    </row>
    <row r="44" spans="4:38" ht="12.75" x14ac:dyDescent="0.2">
      <c r="D44" s="21" t="str">
        <f>IF(
  Prototype_input!$C$6 = "State or Local Government",
  IF(
    C44 &lt;&gt; "",
    IFERROR(
      INDEX(
        'Summary - Acquisition Need'!$C$2:$AD$4,
        MATCH(Prototype_input!$C$30, 'Summary - Acquisition Need'!$B$2:$B$4, 0),
        MATCH(C44, 'Summary - Acquisition Need'!$C$1:$AD$1, 0)
      ),
      ""
    ),
    ""
  ),
  IF(
    Prototype_input!$C$6 = "Federal or Tribal Government",
    IF(
      B44 &lt;&gt; "",
      IFERROR(
        INDEX(
          'Summary - Place of Performance'!$C$2:$AW$14,
          MATCH(Prototype_input!$C$30, 'Summary - Place of Performance'!$B$2:$B$14, 0),
          MATCH(B44, 'Summary - Place of Performance'!$C$1:$AW$1, 0)
        ),
        ""
      ),
      ""
    ),
    ""
  )
)</f>
        <v/>
      </c>
      <c r="E44" s="21" t="str">
        <f>IF(
  Prototype_input!$C$6 = "State or Local Government",
  IF(
    C44 &lt;&gt; "",
    IFERROR(
      INDEX(
        'Summary - Contract Type'!$C$2:$BX$6,
        MATCH(Prototype_input!$C$34, 'Summary - Contract Type'!$B$2:$B$6, 0),
        MATCH(C44, 'Summary - Contract Type'!$C$1:$BX$1, 0)
      ),
      ""
    ),
    ""
  ),
  IF(
    Prototype_input!$C$6 = "Federal or Tribal Government",
    IF(
      B44 &lt;&gt; "",
      IFERROR(
        INDEX(
          'Summary - Level of Assistance'!$C$2:$AW$7,
          MATCH(Prototype_input!$C$34, 'Summary - Level of Assistance'!$B$2:$B$7, 0),
          MATCH(B44, 'Summary - Level of Assistance'!$C$1:$AW$1, 0)
        ),
        ""
      ),
      ""
    ),
    ""
  )
)</f>
        <v/>
      </c>
      <c r="F44" s="21" t="str">
        <f>IF(
  Prototype_input!$C$6 = "State or Local Government",
  IF(
    C44 &lt;&gt; "",
    IFERROR(
      INDEX(
        'Summary - Socioeconomic'!$C$2:$BX$11,
        MATCH(Prototype_input!$C$38, 'Summary - Socioeconomic'!$B$2:$B$11, 0),
        MATCH(C44, 'Summary - Socioeconomic'!$C$1:$BX$1, 0)
      ),
      ""
    ),
    ""
  ),
  IF(
    Prototype_input!$C$6 = "Federal or Tribal Government",
    IF(
      B44 &lt;&gt; "",
      IFERROR(
        INDEX(
          'Summary - Objective'!$C$2:$AX$4,
          MATCH(Prototype_input!$C$38, 'Summary - Objective'!$B$2:$B$4, 0),
          MATCH(B44, 'Summary - Objective'!$C$1:$AX$1, 0)
        ),
        ""
      ),
      ""
    ),
    ""
  )
)</f>
        <v/>
      </c>
      <c r="G44" s="21" t="str">
        <f>IF(
  Prototype_input!$C$6 = "Federal or Tribal Government",
  IF(
    B44 &lt;&gt; "",
    IFERROR(
      INDEX(
        'Summary - Contract Type'!$C$2:$BX$6,
        MATCH(Prototype_input!$C$42, 'Summary - Contract Type'!$B$2:$B$6, 0),
        MATCH(B44, 'Summary - Contract Type'!$C$1:$BX$1, 0)
      ),
      ""
    ),
    ""
  ),
  ""
)</f>
        <v/>
      </c>
      <c r="H44" s="21" t="str">
        <f>IF(
  Prototype_input!$C$6 = "Federal or Tribal Government",
  IF(
    B44 &lt;&gt; "",
    IFERROR(
      INDEX(
        'Summary - Period of Performance'!$C$2:$AW$5,
        MATCH(Prototype_input!$C$46, 'Summary - Period of Performance'!$B$2:$B$5, 0),
        MATCH(B44, 'Summary - Period of Performance'!$C$1:$AW$1, 0)
      ),
      ""
    ),
    ""
  ),
  ""
)</f>
        <v/>
      </c>
      <c r="I44" s="21" t="str">
        <f>IF(
  Prototype_input!$C$6 = "Federal or Tribal Government",
  IF(
    B44 &lt;&gt; "",
    IFERROR(
      INDEX(
        'Summary - Socioeconomic'!$C$2:$BX$11,
        MATCH(Prototype_input!$C$50, 'Summary - Socioeconomic'!$B$2:$B$11, 0),
        MATCH(B44, 'Summary - Socioeconomic'!$C$1:$BX$1, 0)
      ),
      ""
    ),
    ""
  ),
  ""
)</f>
        <v/>
      </c>
      <c r="J44" s="21" t="str">
        <f>IF(
  Prototype_input!$C$6 = "Federal or Tribal Government",
  IF(
    B44 &lt;&gt; "",
    IFERROR(
      INDEX(
        'Summary - Estimated Dollar Valu'!$C$2:$AW$4,
        MATCH(Prototype_input!$C$54, 'Summary - Estimated Dollar Valu'!$B$2:$B$4, 0),
        MATCH(B44, 'Summary - Estimated Dollar Valu'!$C$1:$AW$1, 0)
      ),
      ""
    ),
    ""
  ),
  ""
)</f>
        <v/>
      </c>
      <c r="K44" s="21" t="str">
        <f>IF(AND(Prototype_input!$C$56&lt;&gt;"",J44&lt;&gt;""),Prototype_input!$C$58,"")</f>
        <v/>
      </c>
      <c r="L44" s="21" t="str">
        <f>IF(AND(Prototype_input!$C$60&lt;&gt;"",J44&lt;&gt;""),Prototype_input!$C$62,"")</f>
        <v/>
      </c>
      <c r="M44" s="21" t="str">
        <f>IF(AND(Prototype_input!$C$64&lt;&gt;"",J44&lt;&gt;""),Prototype_input!$C$66,"")</f>
        <v/>
      </c>
      <c r="N44" s="21" t="str">
        <f>IF(AND(Prototype_input!$C$68&lt;&gt;"",J44&lt;&gt;""),Prototype_input!$C$70,"")</f>
        <v/>
      </c>
      <c r="O44" s="21" t="str">
        <f>IF(N44&lt;&gt;"",_xlfn.XLOOKUP(Prototype_input!$E$25,'ITC Offerings Mapping'!$C$1:$C$1000,'ITC Offerings Mapping'!$B$1:$B$1000),"")</f>
        <v/>
      </c>
      <c r="Q44" s="21" t="str">
        <f t="array" ref="Q44">IF(Prototype_input!$C$6="Federal or Tribal Government",IF(O44&lt;&gt;"", INDEX('Scope Scoring'!$C$2:$BX$50, MATCH(O44, 'Scope Scoring'!$B$2:$B$50, 0), MATCH(B44, 'Scope Scoring'!$C$1:$BX$1, 0)),""),"")</f>
        <v/>
      </c>
      <c r="R44" s="21" t="str">
        <f t="shared" si="13"/>
        <v/>
      </c>
      <c r="S44" s="21" t="str">
        <f t="shared" si="14"/>
        <v/>
      </c>
      <c r="T44" s="21" t="str">
        <f t="shared" si="15"/>
        <v/>
      </c>
      <c r="U44" s="21" t="str">
        <f t="shared" si="16"/>
        <v/>
      </c>
      <c r="W44" s="21" t="str">
        <f t="array" ref="W44">IF(Prototype_input!$C$6="Federal or Tribal Government",IF(O44&lt;&gt;"", INDEX('Summary - Level of Assistance -'!$C$2:$AV$7, MATCH(Prototype_input!$C$34, 'Summary - Level of Assistance -'!$B$2:$B$7, 0), MATCH(B44, 'Summary - Level of Assistance -'!$C$1:$AV$1, 0)),""),"")</f>
        <v/>
      </c>
      <c r="X44" s="21" t="str">
        <f t="shared" si="17"/>
        <v/>
      </c>
      <c r="Y44" s="21" t="str">
        <f t="shared" si="18"/>
        <v/>
      </c>
      <c r="AA44" s="21" t="str">
        <f t="array" ref="AA44">IF(Prototype_input!$C$6="Federal or Tribal Government",IF(O44&lt;&gt;"", INDEX('Summary - Objective - Tradeoff'!$C$2:$AV$4, MATCH(Prototype_input!$C$38, 'Summary - Objective - Tradeoff'!$B$2:$B$4, 0), MATCH(B44, 'Summary - Objective - Tradeoff'!$C$1:$AV$1, 0)),""),"")</f>
        <v/>
      </c>
      <c r="AB44" s="21" t="str">
        <f t="shared" si="19"/>
        <v/>
      </c>
      <c r="AC44" s="21" t="str">
        <f t="shared" si="20"/>
        <v/>
      </c>
      <c r="AE44" s="21" t="str">
        <f t="array" ref="AE44">IF(Prototype_input!$C$6="Federal or Tribal Government",IF(O44&lt;&gt;"", INDEX('Summary- PoP - Tradeoff'!$C$2:$AV$5, MATCH(Prototype_input!$C$46, 'Summary- PoP - Tradeoff'!$B$2:$B$5, 0), MATCH(B44, 'Summary- PoP - Tradeoff'!$C$1:$AV$1, 0)),""),"")</f>
        <v/>
      </c>
      <c r="AF44" s="21" t="str">
        <f t="shared" si="21"/>
        <v/>
      </c>
      <c r="AG44" s="21" t="str">
        <f t="shared" si="22"/>
        <v/>
      </c>
      <c r="AI44" s="21" t="str">
        <f t="array" ref="AI44">IF(Prototype_input!$C$6="Federal or Tribal Government",IF(O44&lt;&gt;"", INDEX('Summary - EDV - Tradeoff'!$C$2:$AV$4, MATCH(Prototype_input!$C$54, 'Summary - EDV - Tradeoff'!$B$2:$B$4, 0), MATCH(B44, 'Summary - EDV - Tradeoff'!$C$1:$AV$1, 0)),""),"")</f>
        <v/>
      </c>
      <c r="AJ44" s="21" t="str">
        <f t="shared" si="23"/>
        <v/>
      </c>
      <c r="AK44" s="21" t="str">
        <f t="shared" si="24"/>
        <v/>
      </c>
      <c r="AL44" s="21" t="str">
        <f t="shared" si="25"/>
        <v/>
      </c>
    </row>
    <row r="45" spans="4:38" ht="12.75" x14ac:dyDescent="0.2">
      <c r="D45" s="21" t="str">
        <f>IF(
  Prototype_input!$C$6 = "State or Local Government",
  IF(
    C45 &lt;&gt; "",
    IFERROR(
      INDEX(
        'Summary - Acquisition Need'!$C$2:$AD$4,
        MATCH(Prototype_input!$C$30, 'Summary - Acquisition Need'!$B$2:$B$4, 0),
        MATCH(C45, 'Summary - Acquisition Need'!$C$1:$AD$1, 0)
      ),
      ""
    ),
    ""
  ),
  IF(
    Prototype_input!$C$6 = "Federal or Tribal Government",
    IF(
      B45 &lt;&gt; "",
      IFERROR(
        INDEX(
          'Summary - Place of Performance'!$C$2:$AW$14,
          MATCH(Prototype_input!$C$30, 'Summary - Place of Performance'!$B$2:$B$14, 0),
          MATCH(B45, 'Summary - Place of Performance'!$C$1:$AW$1, 0)
        ),
        ""
      ),
      ""
    ),
    ""
  )
)</f>
        <v/>
      </c>
      <c r="E45" s="21" t="str">
        <f>IF(
  Prototype_input!$C$6 = "State or Local Government",
  IF(
    C45 &lt;&gt; "",
    IFERROR(
      INDEX(
        'Summary - Contract Type'!$C$2:$BX$6,
        MATCH(Prototype_input!$C$34, 'Summary - Contract Type'!$B$2:$B$6, 0),
        MATCH(C45, 'Summary - Contract Type'!$C$1:$BX$1, 0)
      ),
      ""
    ),
    ""
  ),
  IF(
    Prototype_input!$C$6 = "Federal or Tribal Government",
    IF(
      B45 &lt;&gt; "",
      IFERROR(
        INDEX(
          'Summary - Level of Assistance'!$C$2:$AW$7,
          MATCH(Prototype_input!$C$34, 'Summary - Level of Assistance'!$B$2:$B$7, 0),
          MATCH(B45, 'Summary - Level of Assistance'!$C$1:$AW$1, 0)
        ),
        ""
      ),
      ""
    ),
    ""
  )
)</f>
        <v/>
      </c>
      <c r="F45" s="21" t="str">
        <f>IF(
  Prototype_input!$C$6 = "State or Local Government",
  IF(
    C45 &lt;&gt; "",
    IFERROR(
      INDEX(
        'Summary - Socioeconomic'!$C$2:$BX$11,
        MATCH(Prototype_input!$C$38, 'Summary - Socioeconomic'!$B$2:$B$11, 0),
        MATCH(C45, 'Summary - Socioeconomic'!$C$1:$BX$1, 0)
      ),
      ""
    ),
    ""
  ),
  IF(
    Prototype_input!$C$6 = "Federal or Tribal Government",
    IF(
      B45 &lt;&gt; "",
      IFERROR(
        INDEX(
          'Summary - Objective'!$C$2:$AX$4,
          MATCH(Prototype_input!$C$38, 'Summary - Objective'!$B$2:$B$4, 0),
          MATCH(B45, 'Summary - Objective'!$C$1:$AX$1, 0)
        ),
        ""
      ),
      ""
    ),
    ""
  )
)</f>
        <v/>
      </c>
      <c r="G45" s="21" t="str">
        <f>IF(
  Prototype_input!$C$6 = "Federal or Tribal Government",
  IF(
    B45 &lt;&gt; "",
    IFERROR(
      INDEX(
        'Summary - Contract Type'!$C$2:$BX$6,
        MATCH(Prototype_input!$C$42, 'Summary - Contract Type'!$B$2:$B$6, 0),
        MATCH(B45, 'Summary - Contract Type'!$C$1:$BX$1, 0)
      ),
      ""
    ),
    ""
  ),
  ""
)</f>
        <v/>
      </c>
      <c r="H45" s="21" t="str">
        <f>IF(
  Prototype_input!$C$6 = "Federal or Tribal Government",
  IF(
    B45 &lt;&gt; "",
    IFERROR(
      INDEX(
        'Summary - Period of Performance'!$C$2:$AW$5,
        MATCH(Prototype_input!$C$46, 'Summary - Period of Performance'!$B$2:$B$5, 0),
        MATCH(B45, 'Summary - Period of Performance'!$C$1:$AW$1, 0)
      ),
      ""
    ),
    ""
  ),
  ""
)</f>
        <v/>
      </c>
      <c r="I45" s="21" t="str">
        <f>IF(
  Prototype_input!$C$6 = "Federal or Tribal Government",
  IF(
    B45 &lt;&gt; "",
    IFERROR(
      INDEX(
        'Summary - Socioeconomic'!$C$2:$BX$11,
        MATCH(Prototype_input!$C$50, 'Summary - Socioeconomic'!$B$2:$B$11, 0),
        MATCH(B45, 'Summary - Socioeconomic'!$C$1:$BX$1, 0)
      ),
      ""
    ),
    ""
  ),
  ""
)</f>
        <v/>
      </c>
      <c r="J45" s="21" t="str">
        <f>IF(
  Prototype_input!$C$6 = "Federal or Tribal Government",
  IF(
    B45 &lt;&gt; "",
    IFERROR(
      INDEX(
        'Summary - Estimated Dollar Valu'!$C$2:$AW$4,
        MATCH(Prototype_input!$C$54, 'Summary - Estimated Dollar Valu'!$B$2:$B$4, 0),
        MATCH(B45, 'Summary - Estimated Dollar Valu'!$C$1:$AW$1, 0)
      ),
      ""
    ),
    ""
  ),
  ""
)</f>
        <v/>
      </c>
      <c r="K45" s="21" t="str">
        <f>IF(AND(Prototype_input!$C$56&lt;&gt;"",J45&lt;&gt;""),Prototype_input!$C$58,"")</f>
        <v/>
      </c>
      <c r="L45" s="21" t="str">
        <f>IF(AND(Prototype_input!$C$60&lt;&gt;"",J45&lt;&gt;""),Prototype_input!$C$62,"")</f>
        <v/>
      </c>
      <c r="M45" s="21" t="str">
        <f>IF(AND(Prototype_input!$C$64&lt;&gt;"",J45&lt;&gt;""),Prototype_input!$C$66,"")</f>
        <v/>
      </c>
      <c r="N45" s="21" t="str">
        <f>IF(AND(Prototype_input!$C$68&lt;&gt;"",J45&lt;&gt;""),Prototype_input!$C$70,"")</f>
        <v/>
      </c>
      <c r="O45" s="21" t="str">
        <f>IF(N45&lt;&gt;"",_xlfn.XLOOKUP(Prototype_input!$E$25,'ITC Offerings Mapping'!$C$1:$C$1000,'ITC Offerings Mapping'!$B$1:$B$1000),"")</f>
        <v/>
      </c>
      <c r="Q45" s="21" t="str">
        <f t="array" ref="Q45">IF(Prototype_input!$C$6="Federal or Tribal Government",IF(O45&lt;&gt;"", INDEX('Scope Scoring'!$C$2:$BX$50, MATCH(O45, 'Scope Scoring'!$B$2:$B$50, 0), MATCH(B45, 'Scope Scoring'!$C$1:$BX$1, 0)),""),"")</f>
        <v/>
      </c>
      <c r="R45" s="21" t="str">
        <f t="shared" si="13"/>
        <v/>
      </c>
      <c r="S45" s="21" t="str">
        <f t="shared" si="14"/>
        <v/>
      </c>
      <c r="T45" s="21" t="str">
        <f t="shared" si="15"/>
        <v/>
      </c>
      <c r="U45" s="21" t="str">
        <f t="shared" si="16"/>
        <v/>
      </c>
      <c r="W45" s="21" t="str">
        <f t="array" ref="W45">IF(Prototype_input!$C$6="Federal or Tribal Government",IF(O45&lt;&gt;"", INDEX('Summary - Level of Assistance -'!$C$2:$AV$7, MATCH(Prototype_input!$C$34, 'Summary - Level of Assistance -'!$B$2:$B$7, 0), MATCH(B45, 'Summary - Level of Assistance -'!$C$1:$AV$1, 0)),""),"")</f>
        <v/>
      </c>
      <c r="X45" s="21" t="str">
        <f t="shared" si="17"/>
        <v/>
      </c>
      <c r="Y45" s="21" t="str">
        <f t="shared" si="18"/>
        <v/>
      </c>
      <c r="AA45" s="21" t="str">
        <f t="array" ref="AA45">IF(Prototype_input!$C$6="Federal or Tribal Government",IF(O45&lt;&gt;"", INDEX('Summary - Objective - Tradeoff'!$C$2:$AV$4, MATCH(Prototype_input!$C$38, 'Summary - Objective - Tradeoff'!$B$2:$B$4, 0), MATCH(B45, 'Summary - Objective - Tradeoff'!$C$1:$AV$1, 0)),""),"")</f>
        <v/>
      </c>
      <c r="AB45" s="21" t="str">
        <f t="shared" si="19"/>
        <v/>
      </c>
      <c r="AC45" s="21" t="str">
        <f t="shared" si="20"/>
        <v/>
      </c>
      <c r="AE45" s="21" t="str">
        <f t="array" ref="AE45">IF(Prototype_input!$C$6="Federal or Tribal Government",IF(O45&lt;&gt;"", INDEX('Summary- PoP - Tradeoff'!$C$2:$AV$5, MATCH(Prototype_input!$C$46, 'Summary- PoP - Tradeoff'!$B$2:$B$5, 0), MATCH(B45, 'Summary- PoP - Tradeoff'!$C$1:$AV$1, 0)),""),"")</f>
        <v/>
      </c>
      <c r="AF45" s="21" t="str">
        <f t="shared" si="21"/>
        <v/>
      </c>
      <c r="AG45" s="21" t="str">
        <f t="shared" si="22"/>
        <v/>
      </c>
      <c r="AI45" s="21" t="str">
        <f t="array" ref="AI45">IF(Prototype_input!$C$6="Federal or Tribal Government",IF(O45&lt;&gt;"", INDEX('Summary - EDV - Tradeoff'!$C$2:$AV$4, MATCH(Prototype_input!$C$54, 'Summary - EDV - Tradeoff'!$B$2:$B$4, 0), MATCH(B45, 'Summary - EDV - Tradeoff'!$C$1:$AV$1, 0)),""),"")</f>
        <v/>
      </c>
      <c r="AJ45" s="21" t="str">
        <f t="shared" si="23"/>
        <v/>
      </c>
      <c r="AK45" s="21" t="str">
        <f t="shared" si="24"/>
        <v/>
      </c>
      <c r="AL45" s="21" t="str">
        <f t="shared" si="25"/>
        <v/>
      </c>
    </row>
    <row r="46" spans="4:38" ht="12.75" x14ac:dyDescent="0.2">
      <c r="D46" s="21" t="str">
        <f>IF(
  Prototype_input!$C$6 = "State or Local Government",
  IF(
    C46 &lt;&gt; "",
    IFERROR(
      INDEX(
        'Summary - Acquisition Need'!$C$2:$AD$4,
        MATCH(Prototype_input!$C$30, 'Summary - Acquisition Need'!$B$2:$B$4, 0),
        MATCH(C46, 'Summary - Acquisition Need'!$C$1:$AD$1, 0)
      ),
      ""
    ),
    ""
  ),
  IF(
    Prototype_input!$C$6 = "Federal or Tribal Government",
    IF(
      B46 &lt;&gt; "",
      IFERROR(
        INDEX(
          'Summary - Place of Performance'!$C$2:$AW$14,
          MATCH(Prototype_input!$C$30, 'Summary - Place of Performance'!$B$2:$B$14, 0),
          MATCH(B46, 'Summary - Place of Performance'!$C$1:$AW$1, 0)
        ),
        ""
      ),
      ""
    ),
    ""
  )
)</f>
        <v/>
      </c>
      <c r="E46" s="21" t="str">
        <f>IF(
  Prototype_input!$C$6 = "State or Local Government",
  IF(
    C46 &lt;&gt; "",
    IFERROR(
      INDEX(
        'Summary - Contract Type'!$C$2:$BX$6,
        MATCH(Prototype_input!$C$34, 'Summary - Contract Type'!$B$2:$B$6, 0),
        MATCH(C46, 'Summary - Contract Type'!$C$1:$BX$1, 0)
      ),
      ""
    ),
    ""
  ),
  IF(
    Prototype_input!$C$6 = "Federal or Tribal Government",
    IF(
      B46 &lt;&gt; "",
      IFERROR(
        INDEX(
          'Summary - Level of Assistance'!$C$2:$AW$7,
          MATCH(Prototype_input!$C$34, 'Summary - Level of Assistance'!$B$2:$B$7, 0),
          MATCH(B46, 'Summary - Level of Assistance'!$C$1:$AW$1, 0)
        ),
        ""
      ),
      ""
    ),
    ""
  )
)</f>
        <v/>
      </c>
      <c r="F46" s="21" t="str">
        <f>IF(
  Prototype_input!$C$6 = "State or Local Government",
  IF(
    C46 &lt;&gt; "",
    IFERROR(
      INDEX(
        'Summary - Socioeconomic'!$C$2:$BX$11,
        MATCH(Prototype_input!$C$38, 'Summary - Socioeconomic'!$B$2:$B$11, 0),
        MATCH(C46, 'Summary - Socioeconomic'!$C$1:$BX$1, 0)
      ),
      ""
    ),
    ""
  ),
  IF(
    Prototype_input!$C$6 = "Federal or Tribal Government",
    IF(
      B46 &lt;&gt; "",
      IFERROR(
        INDEX(
          'Summary - Objective'!$C$2:$AX$4,
          MATCH(Prototype_input!$C$38, 'Summary - Objective'!$B$2:$B$4, 0),
          MATCH(B46, 'Summary - Objective'!$C$1:$AX$1, 0)
        ),
        ""
      ),
      ""
    ),
    ""
  )
)</f>
        <v/>
      </c>
      <c r="G46" s="21" t="str">
        <f>IF(
  Prototype_input!$C$6 = "Federal or Tribal Government",
  IF(
    B46 &lt;&gt; "",
    IFERROR(
      INDEX(
        'Summary - Contract Type'!$C$2:$BX$6,
        MATCH(Prototype_input!$C$42, 'Summary - Contract Type'!$B$2:$B$6, 0),
        MATCH(B46, 'Summary - Contract Type'!$C$1:$BX$1, 0)
      ),
      ""
    ),
    ""
  ),
  ""
)</f>
        <v/>
      </c>
      <c r="H46" s="21" t="str">
        <f>IF(
  Prototype_input!$C$6 = "Federal or Tribal Government",
  IF(
    B46 &lt;&gt; "",
    IFERROR(
      INDEX(
        'Summary - Period of Performance'!$C$2:$AW$5,
        MATCH(Prototype_input!$C$46, 'Summary - Period of Performance'!$B$2:$B$5, 0),
        MATCH(B46, 'Summary - Period of Performance'!$C$1:$AW$1, 0)
      ),
      ""
    ),
    ""
  ),
  ""
)</f>
        <v/>
      </c>
      <c r="I46" s="21" t="str">
        <f>IF(
  Prototype_input!$C$6 = "Federal or Tribal Government",
  IF(
    B46 &lt;&gt; "",
    IFERROR(
      INDEX(
        'Summary - Socioeconomic'!$C$2:$BX$11,
        MATCH(Prototype_input!$C$50, 'Summary - Socioeconomic'!$B$2:$B$11, 0),
        MATCH(B46, 'Summary - Socioeconomic'!$C$1:$BX$1, 0)
      ),
      ""
    ),
    ""
  ),
  ""
)</f>
        <v/>
      </c>
      <c r="J46" s="21" t="str">
        <f>IF(
  Prototype_input!$C$6 = "Federal or Tribal Government",
  IF(
    B46 &lt;&gt; "",
    IFERROR(
      INDEX(
        'Summary - Estimated Dollar Valu'!$C$2:$AW$4,
        MATCH(Prototype_input!$C$54, 'Summary - Estimated Dollar Valu'!$B$2:$B$4, 0),
        MATCH(B46, 'Summary - Estimated Dollar Valu'!$C$1:$AW$1, 0)
      ),
      ""
    ),
    ""
  ),
  ""
)</f>
        <v/>
      </c>
      <c r="K46" s="21" t="str">
        <f>IF(AND(Prototype_input!$C$56&lt;&gt;"",J46&lt;&gt;""),Prototype_input!$C$58,"")</f>
        <v/>
      </c>
      <c r="L46" s="21" t="str">
        <f>IF(AND(Prototype_input!$C$60&lt;&gt;"",J46&lt;&gt;""),Prototype_input!$C$62,"")</f>
        <v/>
      </c>
      <c r="M46" s="21" t="str">
        <f>IF(AND(Prototype_input!$C$64&lt;&gt;"",J46&lt;&gt;""),Prototype_input!$C$66,"")</f>
        <v/>
      </c>
      <c r="N46" s="21" t="str">
        <f>IF(AND(Prototype_input!$C$68&lt;&gt;"",J46&lt;&gt;""),Prototype_input!$C$70,"")</f>
        <v/>
      </c>
      <c r="O46" s="21" t="str">
        <f>IF(N46&lt;&gt;"",_xlfn.XLOOKUP(Prototype_input!$E$25,'ITC Offerings Mapping'!$C$1:$C$1000,'ITC Offerings Mapping'!$B$1:$B$1000),"")</f>
        <v/>
      </c>
      <c r="Q46" s="21" t="str">
        <f t="array" ref="Q46">IF(Prototype_input!$C$6="Federal or Tribal Government",IF(O46&lt;&gt;"", INDEX('Scope Scoring'!$C$2:$BX$50, MATCH(O46, 'Scope Scoring'!$B$2:$B$50, 0), MATCH(B46, 'Scope Scoring'!$C$1:$BX$1, 0)),""),"")</f>
        <v/>
      </c>
      <c r="R46" s="21" t="str">
        <f t="shared" si="13"/>
        <v/>
      </c>
      <c r="S46" s="21" t="str">
        <f t="shared" si="14"/>
        <v/>
      </c>
      <c r="T46" s="21" t="str">
        <f t="shared" si="15"/>
        <v/>
      </c>
      <c r="U46" s="21" t="str">
        <f t="shared" si="16"/>
        <v/>
      </c>
      <c r="W46" s="21" t="str">
        <f t="array" ref="W46">IF(Prototype_input!$C$6="Federal or Tribal Government",IF(O46&lt;&gt;"", INDEX('Summary - Level of Assistance -'!$C$2:$AV$7, MATCH(Prototype_input!$C$34, 'Summary - Level of Assistance -'!$B$2:$B$7, 0), MATCH(B46, 'Summary - Level of Assistance -'!$C$1:$AV$1, 0)),""),"")</f>
        <v/>
      </c>
      <c r="X46" s="21" t="str">
        <f t="shared" si="17"/>
        <v/>
      </c>
      <c r="Y46" s="21" t="str">
        <f t="shared" si="18"/>
        <v/>
      </c>
      <c r="AA46" s="21" t="str">
        <f t="array" ref="AA46">IF(Prototype_input!$C$6="Federal or Tribal Government",IF(O46&lt;&gt;"", INDEX('Summary - Objective - Tradeoff'!$C$2:$AV$4, MATCH(Prototype_input!$C$38, 'Summary - Objective - Tradeoff'!$B$2:$B$4, 0), MATCH(B46, 'Summary - Objective - Tradeoff'!$C$1:$AV$1, 0)),""),"")</f>
        <v/>
      </c>
      <c r="AB46" s="21" t="str">
        <f t="shared" si="19"/>
        <v/>
      </c>
      <c r="AC46" s="21" t="str">
        <f t="shared" si="20"/>
        <v/>
      </c>
      <c r="AE46" s="21" t="str">
        <f t="array" ref="AE46">IF(Prototype_input!$C$6="Federal or Tribal Government",IF(O46&lt;&gt;"", INDEX('Summary- PoP - Tradeoff'!$C$2:$AV$5, MATCH(Prototype_input!$C$46, 'Summary- PoP - Tradeoff'!$B$2:$B$5, 0), MATCH(B46, 'Summary- PoP - Tradeoff'!$C$1:$AV$1, 0)),""),"")</f>
        <v/>
      </c>
      <c r="AF46" s="21" t="str">
        <f t="shared" si="21"/>
        <v/>
      </c>
      <c r="AG46" s="21" t="str">
        <f t="shared" si="22"/>
        <v/>
      </c>
      <c r="AI46" s="21" t="str">
        <f t="array" ref="AI46">IF(Prototype_input!$C$6="Federal or Tribal Government",IF(O46&lt;&gt;"", INDEX('Summary - EDV - Tradeoff'!$C$2:$AV$4, MATCH(Prototype_input!$C$54, 'Summary - EDV - Tradeoff'!$B$2:$B$4, 0), MATCH(B46, 'Summary - EDV - Tradeoff'!$C$1:$AV$1, 0)),""),"")</f>
        <v/>
      </c>
      <c r="AJ46" s="21" t="str">
        <f t="shared" si="23"/>
        <v/>
      </c>
      <c r="AK46" s="21" t="str">
        <f t="shared" si="24"/>
        <v/>
      </c>
      <c r="AL46" s="21" t="str">
        <f t="shared" si="25"/>
        <v/>
      </c>
    </row>
    <row r="47" spans="4:38" ht="12.75" x14ac:dyDescent="0.2">
      <c r="D47" s="21" t="str">
        <f>IF(
  Prototype_input!$C$6 = "State or Local Government",
  IF(
    C47 &lt;&gt; "",
    IFERROR(
      INDEX(
        'Summary - Acquisition Need'!$C$2:$AD$4,
        MATCH(Prototype_input!$C$30, 'Summary - Acquisition Need'!$B$2:$B$4, 0),
        MATCH(C47, 'Summary - Acquisition Need'!$C$1:$AD$1, 0)
      ),
      ""
    ),
    ""
  ),
  IF(
    Prototype_input!$C$6 = "Federal or Tribal Government",
    IF(
      B47 &lt;&gt; "",
      IFERROR(
        INDEX(
          'Summary - Place of Performance'!$C$2:$AW$14,
          MATCH(Prototype_input!$C$30, 'Summary - Place of Performance'!$B$2:$B$14, 0),
          MATCH(B47, 'Summary - Place of Performance'!$C$1:$AW$1, 0)
        ),
        ""
      ),
      ""
    ),
    ""
  )
)</f>
        <v/>
      </c>
      <c r="E47" s="21" t="str">
        <f>IF(
  Prototype_input!$C$6 = "State or Local Government",
  IF(
    C47 &lt;&gt; "",
    IFERROR(
      INDEX(
        'Summary - Contract Type'!$C$2:$BX$6,
        MATCH(Prototype_input!$C$34, 'Summary - Contract Type'!$B$2:$B$6, 0),
        MATCH(C47, 'Summary - Contract Type'!$C$1:$BX$1, 0)
      ),
      ""
    ),
    ""
  ),
  IF(
    Prototype_input!$C$6 = "Federal or Tribal Government",
    IF(
      B47 &lt;&gt; "",
      IFERROR(
        INDEX(
          'Summary - Level of Assistance'!$C$2:$AW$7,
          MATCH(Prototype_input!$C$34, 'Summary - Level of Assistance'!$B$2:$B$7, 0),
          MATCH(B47, 'Summary - Level of Assistance'!$C$1:$AW$1, 0)
        ),
        ""
      ),
      ""
    ),
    ""
  )
)</f>
        <v/>
      </c>
      <c r="F47" s="21" t="str">
        <f>IF(
  Prototype_input!$C$6 = "State or Local Government",
  IF(
    C47 &lt;&gt; "",
    IFERROR(
      INDEX(
        'Summary - Socioeconomic'!$C$2:$BX$11,
        MATCH(Prototype_input!$C$38, 'Summary - Socioeconomic'!$B$2:$B$11, 0),
        MATCH(C47, 'Summary - Socioeconomic'!$C$1:$BX$1, 0)
      ),
      ""
    ),
    ""
  ),
  IF(
    Prototype_input!$C$6 = "Federal or Tribal Government",
    IF(
      B47 &lt;&gt; "",
      IFERROR(
        INDEX(
          'Summary - Objective'!$C$2:$AX$4,
          MATCH(Prototype_input!$C$38, 'Summary - Objective'!$B$2:$B$4, 0),
          MATCH(B47, 'Summary - Objective'!$C$1:$AX$1, 0)
        ),
        ""
      ),
      ""
    ),
    ""
  )
)</f>
        <v/>
      </c>
      <c r="G47" s="21" t="str">
        <f>IF(
  Prototype_input!$C$6 = "Federal or Tribal Government",
  IF(
    B47 &lt;&gt; "",
    IFERROR(
      INDEX(
        'Summary - Contract Type'!$C$2:$BX$6,
        MATCH(Prototype_input!$C$42, 'Summary - Contract Type'!$B$2:$B$6, 0),
        MATCH(B47, 'Summary - Contract Type'!$C$1:$BX$1, 0)
      ),
      ""
    ),
    ""
  ),
  ""
)</f>
        <v/>
      </c>
      <c r="H47" s="21" t="str">
        <f>IF(
  Prototype_input!$C$6 = "Federal or Tribal Government",
  IF(
    B47 &lt;&gt; "",
    IFERROR(
      INDEX(
        'Summary - Period of Performance'!$C$2:$AW$5,
        MATCH(Prototype_input!$C$46, 'Summary - Period of Performance'!$B$2:$B$5, 0),
        MATCH(B47, 'Summary - Period of Performance'!$C$1:$AW$1, 0)
      ),
      ""
    ),
    ""
  ),
  ""
)</f>
        <v/>
      </c>
      <c r="I47" s="21" t="str">
        <f>IF(
  Prototype_input!$C$6 = "Federal or Tribal Government",
  IF(
    B47 &lt;&gt; "",
    IFERROR(
      INDEX(
        'Summary - Socioeconomic'!$C$2:$BX$11,
        MATCH(Prototype_input!$C$50, 'Summary - Socioeconomic'!$B$2:$B$11, 0),
        MATCH(B47, 'Summary - Socioeconomic'!$C$1:$BX$1, 0)
      ),
      ""
    ),
    ""
  ),
  ""
)</f>
        <v/>
      </c>
      <c r="J47" s="21" t="str">
        <f>IF(
  Prototype_input!$C$6 = "Federal or Tribal Government",
  IF(
    B47 &lt;&gt; "",
    IFERROR(
      INDEX(
        'Summary - Estimated Dollar Valu'!$C$2:$AW$4,
        MATCH(Prototype_input!$C$54, 'Summary - Estimated Dollar Valu'!$B$2:$B$4, 0),
        MATCH(B47, 'Summary - Estimated Dollar Valu'!$C$1:$AW$1, 0)
      ),
      ""
    ),
    ""
  ),
  ""
)</f>
        <v/>
      </c>
      <c r="K47" s="21" t="str">
        <f>IF(AND(Prototype_input!$C$56&lt;&gt;"",J47&lt;&gt;""),Prototype_input!$C$58,"")</f>
        <v/>
      </c>
      <c r="L47" s="21" t="str">
        <f>IF(AND(Prototype_input!$C$60&lt;&gt;"",J47&lt;&gt;""),Prototype_input!$C$62,"")</f>
        <v/>
      </c>
      <c r="M47" s="21" t="str">
        <f>IF(AND(Prototype_input!$C$64&lt;&gt;"",J47&lt;&gt;""),Prototype_input!$C$66,"")</f>
        <v/>
      </c>
      <c r="N47" s="21" t="str">
        <f>IF(AND(Prototype_input!$C$68&lt;&gt;"",J47&lt;&gt;""),Prototype_input!$C$70,"")</f>
        <v/>
      </c>
      <c r="O47" s="21" t="str">
        <f>IF(N47&lt;&gt;"",_xlfn.XLOOKUP(Prototype_input!$E$25,'ITC Offerings Mapping'!$C$1:$C$1000,'ITC Offerings Mapping'!$B$1:$B$1000),"")</f>
        <v/>
      </c>
      <c r="Q47" s="21" t="str">
        <f t="array" ref="Q47">IF(Prototype_input!$C$6="Federal or Tribal Government",IF(O47&lt;&gt;"", INDEX('Scope Scoring'!$C$2:$BX$50, MATCH(O47, 'Scope Scoring'!$B$2:$B$50, 0), MATCH(B47, 'Scope Scoring'!$C$1:$BX$1, 0)),""),"")</f>
        <v/>
      </c>
      <c r="R47" s="21" t="str">
        <f t="shared" si="13"/>
        <v/>
      </c>
      <c r="S47" s="21" t="str">
        <f t="shared" si="14"/>
        <v/>
      </c>
      <c r="T47" s="21" t="str">
        <f t="shared" si="15"/>
        <v/>
      </c>
      <c r="U47" s="21" t="str">
        <f t="shared" si="16"/>
        <v/>
      </c>
      <c r="W47" s="21" t="str">
        <f t="array" ref="W47">IF(Prototype_input!$C$6="Federal or Tribal Government",IF(O47&lt;&gt;"", INDEX('Summary - Level of Assistance -'!$C$2:$AV$7, MATCH(Prototype_input!$C$34, 'Summary - Level of Assistance -'!$B$2:$B$7, 0), MATCH(B47, 'Summary - Level of Assistance -'!$C$1:$AV$1, 0)),""),"")</f>
        <v/>
      </c>
      <c r="X47" s="21" t="str">
        <f t="shared" si="17"/>
        <v/>
      </c>
      <c r="Y47" s="21" t="str">
        <f t="shared" si="18"/>
        <v/>
      </c>
      <c r="AA47" s="21" t="str">
        <f t="array" ref="AA47">IF(Prototype_input!$C$6="Federal or Tribal Government",IF(O47&lt;&gt;"", INDEX('Summary - Objective - Tradeoff'!$C$2:$AV$4, MATCH(Prototype_input!$C$38, 'Summary - Objective - Tradeoff'!$B$2:$B$4, 0), MATCH(B47, 'Summary - Objective - Tradeoff'!$C$1:$AV$1, 0)),""),"")</f>
        <v/>
      </c>
      <c r="AB47" s="21" t="str">
        <f t="shared" si="19"/>
        <v/>
      </c>
      <c r="AC47" s="21" t="str">
        <f t="shared" si="20"/>
        <v/>
      </c>
      <c r="AE47" s="21" t="str">
        <f t="array" ref="AE47">IF(Prototype_input!$C$6="Federal or Tribal Government",IF(O47&lt;&gt;"", INDEX('Summary- PoP - Tradeoff'!$C$2:$AV$5, MATCH(Prototype_input!$C$46, 'Summary- PoP - Tradeoff'!$B$2:$B$5, 0), MATCH(B47, 'Summary- PoP - Tradeoff'!$C$1:$AV$1, 0)),""),"")</f>
        <v/>
      </c>
      <c r="AF47" s="21" t="str">
        <f t="shared" si="21"/>
        <v/>
      </c>
      <c r="AG47" s="21" t="str">
        <f t="shared" si="22"/>
        <v/>
      </c>
      <c r="AI47" s="21" t="str">
        <f t="array" ref="AI47">IF(Prototype_input!$C$6="Federal or Tribal Government",IF(O47&lt;&gt;"", INDEX('Summary - EDV - Tradeoff'!$C$2:$AV$4, MATCH(Prototype_input!$C$54, 'Summary - EDV - Tradeoff'!$B$2:$B$4, 0), MATCH(B47, 'Summary - EDV - Tradeoff'!$C$1:$AV$1, 0)),""),"")</f>
        <v/>
      </c>
      <c r="AJ47" s="21" t="str">
        <f t="shared" si="23"/>
        <v/>
      </c>
      <c r="AK47" s="21" t="str">
        <f t="shared" si="24"/>
        <v/>
      </c>
      <c r="AL47" s="21" t="str">
        <f t="shared" si="25"/>
        <v/>
      </c>
    </row>
    <row r="48" spans="4:38" ht="12.75" x14ac:dyDescent="0.2">
      <c r="D48" s="21" t="str">
        <f>IF(
  Prototype_input!$C$6 = "State or Local Government",
  IF(
    C48 &lt;&gt; "",
    IFERROR(
      INDEX(
        'Summary - Acquisition Need'!$C$2:$AD$4,
        MATCH(Prototype_input!$C$30, 'Summary - Acquisition Need'!$B$2:$B$4, 0),
        MATCH(C48, 'Summary - Acquisition Need'!$C$1:$AD$1, 0)
      ),
      ""
    ),
    ""
  ),
  IF(
    Prototype_input!$C$6 = "Federal or Tribal Government",
    IF(
      B48 &lt;&gt; "",
      IFERROR(
        INDEX(
          'Summary - Place of Performance'!$C$2:$AW$14,
          MATCH(Prototype_input!$C$30, 'Summary - Place of Performance'!$B$2:$B$14, 0),
          MATCH(B48, 'Summary - Place of Performance'!$C$1:$AW$1, 0)
        ),
        ""
      ),
      ""
    ),
    ""
  )
)</f>
        <v/>
      </c>
      <c r="E48" s="21" t="str">
        <f>IF(
  Prototype_input!$C$6 = "State or Local Government",
  IF(
    C48 &lt;&gt; "",
    IFERROR(
      INDEX(
        'Summary - Contract Type'!$C$2:$BX$6,
        MATCH(Prototype_input!$C$34, 'Summary - Contract Type'!$B$2:$B$6, 0),
        MATCH(C48, 'Summary - Contract Type'!$C$1:$BX$1, 0)
      ),
      ""
    ),
    ""
  ),
  IF(
    Prototype_input!$C$6 = "Federal or Tribal Government",
    IF(
      B48 &lt;&gt; "",
      IFERROR(
        INDEX(
          'Summary - Level of Assistance'!$C$2:$AW$7,
          MATCH(Prototype_input!$C$34, 'Summary - Level of Assistance'!$B$2:$B$7, 0),
          MATCH(B48, 'Summary - Level of Assistance'!$C$1:$AW$1, 0)
        ),
        ""
      ),
      ""
    ),
    ""
  )
)</f>
        <v/>
      </c>
      <c r="F48" s="21" t="str">
        <f>IF(
  Prototype_input!$C$6 = "State or Local Government",
  IF(
    C48 &lt;&gt; "",
    IFERROR(
      INDEX(
        'Summary - Socioeconomic'!$C$2:$BX$11,
        MATCH(Prototype_input!$C$38, 'Summary - Socioeconomic'!$B$2:$B$11, 0),
        MATCH(C48, 'Summary - Socioeconomic'!$C$1:$BX$1, 0)
      ),
      ""
    ),
    ""
  ),
  IF(
    Prototype_input!$C$6 = "Federal or Tribal Government",
    IF(
      B48 &lt;&gt; "",
      IFERROR(
        INDEX(
          'Summary - Objective'!$C$2:$AX$4,
          MATCH(Prototype_input!$C$38, 'Summary - Objective'!$B$2:$B$4, 0),
          MATCH(B48, 'Summary - Objective'!$C$1:$AX$1, 0)
        ),
        ""
      ),
      ""
    ),
    ""
  )
)</f>
        <v/>
      </c>
      <c r="G48" s="21" t="str">
        <f>IF(
  Prototype_input!$C$6 = "Federal or Tribal Government",
  IF(
    B48 &lt;&gt; "",
    IFERROR(
      INDEX(
        'Summary - Contract Type'!$C$2:$BX$6,
        MATCH(Prototype_input!$C$42, 'Summary - Contract Type'!$B$2:$B$6, 0),
        MATCH(B48, 'Summary - Contract Type'!$C$1:$BX$1, 0)
      ),
      ""
    ),
    ""
  ),
  ""
)</f>
        <v/>
      </c>
      <c r="H48" s="21" t="str">
        <f>IF(
  Prototype_input!$C$6 = "Federal or Tribal Government",
  IF(
    B48 &lt;&gt; "",
    IFERROR(
      INDEX(
        'Summary - Period of Performance'!$C$2:$AW$5,
        MATCH(Prototype_input!$C$46, 'Summary - Period of Performance'!$B$2:$B$5, 0),
        MATCH(B48, 'Summary - Period of Performance'!$C$1:$AW$1, 0)
      ),
      ""
    ),
    ""
  ),
  ""
)</f>
        <v/>
      </c>
      <c r="I48" s="21" t="str">
        <f>IF(
  Prototype_input!$C$6 = "Federal or Tribal Government",
  IF(
    B48 &lt;&gt; "",
    IFERROR(
      INDEX(
        'Summary - Socioeconomic'!$C$2:$BX$11,
        MATCH(Prototype_input!$C$50, 'Summary - Socioeconomic'!$B$2:$B$11, 0),
        MATCH(B48, 'Summary - Socioeconomic'!$C$1:$BX$1, 0)
      ),
      ""
    ),
    ""
  ),
  ""
)</f>
        <v/>
      </c>
      <c r="J48" s="21" t="str">
        <f>IF(
  Prototype_input!$C$6 = "Federal or Tribal Government",
  IF(
    B48 &lt;&gt; "",
    IFERROR(
      INDEX(
        'Summary - Estimated Dollar Valu'!$C$2:$AW$4,
        MATCH(Prototype_input!$C$54, 'Summary - Estimated Dollar Valu'!$B$2:$B$4, 0),
        MATCH(B48, 'Summary - Estimated Dollar Valu'!$C$1:$AW$1, 0)
      ),
      ""
    ),
    ""
  ),
  ""
)</f>
        <v/>
      </c>
      <c r="K48" s="21" t="str">
        <f>IF(AND(Prototype_input!$C$56&lt;&gt;"",J48&lt;&gt;""),Prototype_input!$C$58,"")</f>
        <v/>
      </c>
      <c r="L48" s="21" t="str">
        <f>IF(AND(Prototype_input!$C$60&lt;&gt;"",J48&lt;&gt;""),Prototype_input!$C$62,"")</f>
        <v/>
      </c>
      <c r="M48" s="21" t="str">
        <f>IF(AND(Prototype_input!$C$64&lt;&gt;"",J48&lt;&gt;""),Prototype_input!$C$66,"")</f>
        <v/>
      </c>
      <c r="N48" s="21" t="str">
        <f>IF(AND(Prototype_input!$C$68&lt;&gt;"",J48&lt;&gt;""),Prototype_input!$C$70,"")</f>
        <v/>
      </c>
      <c r="O48" s="21" t="str">
        <f>IF(N48&lt;&gt;"",_xlfn.XLOOKUP(Prototype_input!$E$25,'ITC Offerings Mapping'!$C$1:$C$1000,'ITC Offerings Mapping'!$B$1:$B$1000),"")</f>
        <v/>
      </c>
      <c r="Q48" s="21" t="str">
        <f t="array" ref="Q48">IF(Prototype_input!$C$6="Federal or Tribal Government",IF(O48&lt;&gt;"", INDEX('Scope Scoring'!$C$2:$BX$50, MATCH(O48, 'Scope Scoring'!$B$2:$B$50, 0), MATCH(B48, 'Scope Scoring'!$C$1:$BX$1, 0)),""),"")</f>
        <v/>
      </c>
      <c r="R48" s="21" t="str">
        <f t="shared" si="13"/>
        <v/>
      </c>
      <c r="S48" s="21" t="str">
        <f t="shared" si="14"/>
        <v/>
      </c>
      <c r="T48" s="21" t="str">
        <f t="shared" si="15"/>
        <v/>
      </c>
      <c r="U48" s="21" t="str">
        <f t="shared" si="16"/>
        <v/>
      </c>
      <c r="W48" s="21" t="str">
        <f t="array" ref="W48">IF(Prototype_input!$C$6="Federal or Tribal Government",IF(O48&lt;&gt;"", INDEX('Summary - Level of Assistance -'!$C$2:$AV$7, MATCH(Prototype_input!$C$34, 'Summary - Level of Assistance -'!$B$2:$B$7, 0), MATCH(B48, 'Summary - Level of Assistance -'!$C$1:$AV$1, 0)),""),"")</f>
        <v/>
      </c>
      <c r="X48" s="21" t="str">
        <f t="shared" si="17"/>
        <v/>
      </c>
      <c r="Y48" s="21" t="str">
        <f t="shared" si="18"/>
        <v/>
      </c>
      <c r="AA48" s="21" t="str">
        <f t="array" ref="AA48">IF(Prototype_input!$C$6="Federal or Tribal Government",IF(O48&lt;&gt;"", INDEX('Summary - Objective - Tradeoff'!$C$2:$AV$4, MATCH(Prototype_input!$C$38, 'Summary - Objective - Tradeoff'!$B$2:$B$4, 0), MATCH(B48, 'Summary - Objective - Tradeoff'!$C$1:$AV$1, 0)),""),"")</f>
        <v/>
      </c>
      <c r="AB48" s="21" t="str">
        <f t="shared" si="19"/>
        <v/>
      </c>
      <c r="AC48" s="21" t="str">
        <f t="shared" si="20"/>
        <v/>
      </c>
      <c r="AE48" s="21" t="str">
        <f t="array" ref="AE48">IF(Prototype_input!$C$6="Federal or Tribal Government",IF(O48&lt;&gt;"", INDEX('Summary- PoP - Tradeoff'!$C$2:$AV$5, MATCH(Prototype_input!$C$46, 'Summary- PoP - Tradeoff'!$B$2:$B$5, 0), MATCH(B48, 'Summary- PoP - Tradeoff'!$C$1:$AV$1, 0)),""),"")</f>
        <v/>
      </c>
      <c r="AF48" s="21" t="str">
        <f t="shared" si="21"/>
        <v/>
      </c>
      <c r="AG48" s="21" t="str">
        <f t="shared" si="22"/>
        <v/>
      </c>
      <c r="AI48" s="21" t="str">
        <f t="array" ref="AI48">IF(Prototype_input!$C$6="Federal or Tribal Government",IF(O48&lt;&gt;"", INDEX('Summary - EDV - Tradeoff'!$C$2:$AV$4, MATCH(Prototype_input!$C$54, 'Summary - EDV - Tradeoff'!$B$2:$B$4, 0), MATCH(B48, 'Summary - EDV - Tradeoff'!$C$1:$AV$1, 0)),""),"")</f>
        <v/>
      </c>
      <c r="AJ48" s="21" t="str">
        <f t="shared" si="23"/>
        <v/>
      </c>
      <c r="AK48" s="21" t="str">
        <f t="shared" si="24"/>
        <v/>
      </c>
      <c r="AL48" s="21" t="str">
        <f t="shared" si="25"/>
        <v/>
      </c>
    </row>
    <row r="49" spans="4:38" ht="12.75" x14ac:dyDescent="0.2">
      <c r="D49" s="21" t="str">
        <f>IF(
  Prototype_input!$C$6 = "State or Local Government",
  IF(
    C49 &lt;&gt; "",
    IFERROR(
      INDEX(
        'Summary - Acquisition Need'!$C$2:$AD$4,
        MATCH(Prototype_input!$C$30, 'Summary - Acquisition Need'!$B$2:$B$4, 0),
        MATCH(C49, 'Summary - Acquisition Need'!$C$1:$AD$1, 0)
      ),
      ""
    ),
    ""
  ),
  IF(
    Prototype_input!$C$6 = "Federal or Tribal Government",
    IF(
      B49 &lt;&gt; "",
      IFERROR(
        INDEX(
          'Summary - Place of Performance'!$C$2:$AW$14,
          MATCH(Prototype_input!$C$30, 'Summary - Place of Performance'!$B$2:$B$14, 0),
          MATCH(B49, 'Summary - Place of Performance'!$C$1:$AW$1, 0)
        ),
        ""
      ),
      ""
    ),
    ""
  )
)</f>
        <v/>
      </c>
      <c r="E49" s="21" t="str">
        <f>IF(
  Prototype_input!$C$6 = "State or Local Government",
  IF(
    C49 &lt;&gt; "",
    IFERROR(
      INDEX(
        'Summary - Contract Type'!$C$2:$BX$6,
        MATCH(Prototype_input!$C$34, 'Summary - Contract Type'!$B$2:$B$6, 0),
        MATCH(C49, 'Summary - Contract Type'!$C$1:$BX$1, 0)
      ),
      ""
    ),
    ""
  ),
  IF(
    Prototype_input!$C$6 = "Federal or Tribal Government",
    IF(
      B49 &lt;&gt; "",
      IFERROR(
        INDEX(
          'Summary - Level of Assistance'!$C$2:$AW$7,
          MATCH(Prototype_input!$C$34, 'Summary - Level of Assistance'!$B$2:$B$7, 0),
          MATCH(B49, 'Summary - Level of Assistance'!$C$1:$AW$1, 0)
        ),
        ""
      ),
      ""
    ),
    ""
  )
)</f>
        <v/>
      </c>
      <c r="F49" s="21" t="str">
        <f>IF(
  Prototype_input!$C$6 = "State or Local Government",
  IF(
    C49 &lt;&gt; "",
    IFERROR(
      INDEX(
        'Summary - Socioeconomic'!$C$2:$BX$11,
        MATCH(Prototype_input!$C$38, 'Summary - Socioeconomic'!$B$2:$B$11, 0),
        MATCH(C49, 'Summary - Socioeconomic'!$C$1:$BX$1, 0)
      ),
      ""
    ),
    ""
  ),
  IF(
    Prototype_input!$C$6 = "Federal or Tribal Government",
    IF(
      B49 &lt;&gt; "",
      IFERROR(
        INDEX(
          'Summary - Objective'!$C$2:$AX$4,
          MATCH(Prototype_input!$C$38, 'Summary - Objective'!$B$2:$B$4, 0),
          MATCH(B49, 'Summary - Objective'!$C$1:$AX$1, 0)
        ),
        ""
      ),
      ""
    ),
    ""
  )
)</f>
        <v/>
      </c>
      <c r="G49" s="21" t="str">
        <f>IF(
  Prototype_input!$C$6 = "Federal or Tribal Government",
  IF(
    B49 &lt;&gt; "",
    IFERROR(
      INDEX(
        'Summary - Contract Type'!$C$2:$BX$6,
        MATCH(Prototype_input!$C$42, 'Summary - Contract Type'!$B$2:$B$6, 0),
        MATCH(B49, 'Summary - Contract Type'!$C$1:$BX$1, 0)
      ),
      ""
    ),
    ""
  ),
  ""
)</f>
        <v/>
      </c>
      <c r="H49" s="21" t="str">
        <f>IF(
  Prototype_input!$C$6 = "Federal or Tribal Government",
  IF(
    B49 &lt;&gt; "",
    IFERROR(
      INDEX(
        'Summary - Period of Performance'!$C$2:$AW$5,
        MATCH(Prototype_input!$C$46, 'Summary - Period of Performance'!$B$2:$B$5, 0),
        MATCH(B49, 'Summary - Period of Performance'!$C$1:$AW$1, 0)
      ),
      ""
    ),
    ""
  ),
  ""
)</f>
        <v/>
      </c>
      <c r="I49" s="21" t="str">
        <f>IF(
  Prototype_input!$C$6 = "Federal or Tribal Government",
  IF(
    B49 &lt;&gt; "",
    IFERROR(
      INDEX(
        'Summary - Socioeconomic'!$C$2:$BX$11,
        MATCH(Prototype_input!$C$50, 'Summary - Socioeconomic'!$B$2:$B$11, 0),
        MATCH(B49, 'Summary - Socioeconomic'!$C$1:$BX$1, 0)
      ),
      ""
    ),
    ""
  ),
  ""
)</f>
        <v/>
      </c>
      <c r="J49" s="21" t="str">
        <f>IF(
  Prototype_input!$C$6 = "Federal or Tribal Government",
  IF(
    B49 &lt;&gt; "",
    IFERROR(
      INDEX(
        'Summary - Estimated Dollar Valu'!$C$2:$AW$4,
        MATCH(Prototype_input!$C$54, 'Summary - Estimated Dollar Valu'!$B$2:$B$4, 0),
        MATCH(B49, 'Summary - Estimated Dollar Valu'!$C$1:$AW$1, 0)
      ),
      ""
    ),
    ""
  ),
  ""
)</f>
        <v/>
      </c>
      <c r="K49" s="21" t="str">
        <f>IF(AND(Prototype_input!$C$56&lt;&gt;"",J49&lt;&gt;""),Prototype_input!$C$58,"")</f>
        <v/>
      </c>
      <c r="L49" s="21" t="str">
        <f>IF(AND(Prototype_input!$C$60&lt;&gt;"",J49&lt;&gt;""),Prototype_input!$C$62,"")</f>
        <v/>
      </c>
      <c r="M49" s="21" t="str">
        <f>IF(AND(Prototype_input!$C$64&lt;&gt;"",J49&lt;&gt;""),Prototype_input!$C$66,"")</f>
        <v/>
      </c>
      <c r="N49" s="21" t="str">
        <f>IF(AND(Prototype_input!$C$68&lt;&gt;"",J49&lt;&gt;""),Prototype_input!$C$70,"")</f>
        <v/>
      </c>
      <c r="O49" s="21" t="str">
        <f>IF(N49&lt;&gt;"",_xlfn.XLOOKUP(Prototype_input!$E$25,'ITC Offerings Mapping'!$C$1:$C$1000,'ITC Offerings Mapping'!$B$1:$B$1000),"")</f>
        <v/>
      </c>
      <c r="Q49" s="21" t="str">
        <f t="array" ref="Q49">IF(Prototype_input!$C$6="Federal or Tribal Government",IF(O49&lt;&gt;"", INDEX('Scope Scoring'!$C$2:$BX$50, MATCH(O49, 'Scope Scoring'!$B$2:$B$50, 0), MATCH(B49, 'Scope Scoring'!$C$1:$BX$1, 0)),""),"")</f>
        <v/>
      </c>
      <c r="R49" s="21" t="str">
        <f t="shared" si="13"/>
        <v/>
      </c>
      <c r="S49" s="21" t="str">
        <f t="shared" si="14"/>
        <v/>
      </c>
      <c r="T49" s="21" t="str">
        <f t="shared" si="15"/>
        <v/>
      </c>
      <c r="U49" s="21" t="str">
        <f t="shared" si="16"/>
        <v/>
      </c>
      <c r="W49" s="21" t="str">
        <f t="array" ref="W49">IF(Prototype_input!$C$6="Federal or Tribal Government",IF(O49&lt;&gt;"", INDEX('Summary - Level of Assistance -'!$C$2:$AV$7, MATCH(Prototype_input!$C$34, 'Summary - Level of Assistance -'!$B$2:$B$7, 0), MATCH(B49, 'Summary - Level of Assistance -'!$C$1:$AV$1, 0)),""),"")</f>
        <v/>
      </c>
      <c r="X49" s="21" t="str">
        <f t="shared" si="17"/>
        <v/>
      </c>
      <c r="Y49" s="21" t="str">
        <f t="shared" si="18"/>
        <v/>
      </c>
      <c r="AA49" s="21" t="str">
        <f t="array" ref="AA49">IF(Prototype_input!$C$6="Federal or Tribal Government",IF(O49&lt;&gt;"", INDEX('Summary - Objective - Tradeoff'!$C$2:$AV$4, MATCH(Prototype_input!$C$38, 'Summary - Objective - Tradeoff'!$B$2:$B$4, 0), MATCH(B49, 'Summary - Objective - Tradeoff'!$C$1:$AV$1, 0)),""),"")</f>
        <v/>
      </c>
      <c r="AB49" s="21" t="str">
        <f t="shared" si="19"/>
        <v/>
      </c>
      <c r="AC49" s="21" t="str">
        <f t="shared" si="20"/>
        <v/>
      </c>
      <c r="AE49" s="21" t="str">
        <f t="array" ref="AE49">IF(Prototype_input!$C$6="Federal or Tribal Government",IF(O49&lt;&gt;"", INDEX('Summary- PoP - Tradeoff'!$C$2:$AV$5, MATCH(Prototype_input!$C$46, 'Summary- PoP - Tradeoff'!$B$2:$B$5, 0), MATCH(B49, 'Summary- PoP - Tradeoff'!$C$1:$AV$1, 0)),""),"")</f>
        <v/>
      </c>
      <c r="AF49" s="21" t="str">
        <f t="shared" si="21"/>
        <v/>
      </c>
      <c r="AG49" s="21" t="str">
        <f t="shared" si="22"/>
        <v/>
      </c>
      <c r="AI49" s="21" t="str">
        <f t="array" ref="AI49">IF(Prototype_input!$C$6="Federal or Tribal Government",IF(O49&lt;&gt;"", INDEX('Summary - EDV - Tradeoff'!$C$2:$AV$4, MATCH(Prototype_input!$C$54, 'Summary - EDV - Tradeoff'!$B$2:$B$4, 0), MATCH(B49, 'Summary - EDV - Tradeoff'!$C$1:$AV$1, 0)),""),"")</f>
        <v/>
      </c>
      <c r="AJ49" s="21" t="str">
        <f t="shared" si="23"/>
        <v/>
      </c>
      <c r="AK49" s="21" t="str">
        <f t="shared" si="24"/>
        <v/>
      </c>
      <c r="AL49" s="21" t="str">
        <f t="shared" si="25"/>
        <v/>
      </c>
    </row>
    <row r="50" spans="4:38" ht="12.75" x14ac:dyDescent="0.2">
      <c r="D50" s="21" t="str">
        <f>IF(
  Prototype_input!$C$6 = "State or Local Government",
  IF(
    C50 &lt;&gt; "",
    IFERROR(
      INDEX(
        'Summary - Acquisition Need'!$C$2:$AD$4,
        MATCH(Prototype_input!$C$30, 'Summary - Acquisition Need'!$B$2:$B$4, 0),
        MATCH(C50, 'Summary - Acquisition Need'!$C$1:$AD$1, 0)
      ),
      ""
    ),
    ""
  ),
  IF(
    Prototype_input!$C$6 = "Federal or Tribal Government",
    IF(
      B50 &lt;&gt; "",
      IFERROR(
        INDEX(
          'Summary - Place of Performance'!$C$2:$AW$14,
          MATCH(Prototype_input!$C$30, 'Summary - Place of Performance'!$B$2:$B$14, 0),
          MATCH(B50, 'Summary - Place of Performance'!$C$1:$AW$1, 0)
        ),
        ""
      ),
      ""
    ),
    ""
  )
)</f>
        <v/>
      </c>
      <c r="E50" s="21" t="str">
        <f>IF(
  Prototype_input!$C$6 = "State or Local Government",
  IF(
    C50 &lt;&gt; "",
    IFERROR(
      INDEX(
        'Summary - Contract Type'!$C$2:$BX$6,
        MATCH(Prototype_input!$C$34, 'Summary - Contract Type'!$B$2:$B$6, 0),
        MATCH(C50, 'Summary - Contract Type'!$C$1:$BX$1, 0)
      ),
      ""
    ),
    ""
  ),
  IF(
    Prototype_input!$C$6 = "Federal or Tribal Government",
    IF(
      B50 &lt;&gt; "",
      IFERROR(
        INDEX(
          'Summary - Level of Assistance'!$C$2:$AW$7,
          MATCH(Prototype_input!$C$34, 'Summary - Level of Assistance'!$B$2:$B$7, 0),
          MATCH(B50, 'Summary - Level of Assistance'!$C$1:$AW$1, 0)
        ),
        ""
      ),
      ""
    ),
    ""
  )
)</f>
        <v/>
      </c>
      <c r="F50" s="21" t="str">
        <f>IF(
  Prototype_input!$C$6 = "State or Local Government",
  IF(
    C50 &lt;&gt; "",
    IFERROR(
      INDEX(
        'Summary - Socioeconomic'!$C$2:$BX$11,
        MATCH(Prototype_input!$C$38, 'Summary - Socioeconomic'!$B$2:$B$11, 0),
        MATCH(C50, 'Summary - Socioeconomic'!$C$1:$BX$1, 0)
      ),
      ""
    ),
    ""
  ),
  IF(
    Prototype_input!$C$6 = "Federal or Tribal Government",
    IF(
      B50 &lt;&gt; "",
      IFERROR(
        INDEX(
          'Summary - Objective'!$C$2:$AX$4,
          MATCH(Prototype_input!$C$38, 'Summary - Objective'!$B$2:$B$4, 0),
          MATCH(B50, 'Summary - Objective'!$C$1:$AX$1, 0)
        ),
        ""
      ),
      ""
    ),
    ""
  )
)</f>
        <v/>
      </c>
      <c r="G50" s="21" t="str">
        <f>IF(
  Prototype_input!$C$6 = "Federal or Tribal Government",
  IF(
    B50 &lt;&gt; "",
    IFERROR(
      INDEX(
        'Summary - Contract Type'!$C$2:$BX$6,
        MATCH(Prototype_input!$C$42, 'Summary - Contract Type'!$B$2:$B$6, 0),
        MATCH(B50, 'Summary - Contract Type'!$C$1:$BX$1, 0)
      ),
      ""
    ),
    ""
  ),
  ""
)</f>
        <v/>
      </c>
      <c r="H50" s="21" t="str">
        <f>IF(
  Prototype_input!$C$6 = "Federal or Tribal Government",
  IF(
    B50 &lt;&gt; "",
    IFERROR(
      INDEX(
        'Summary - Period of Performance'!$C$2:$AW$5,
        MATCH(Prototype_input!$C$46, 'Summary - Period of Performance'!$B$2:$B$5, 0),
        MATCH(B50, 'Summary - Period of Performance'!$C$1:$AW$1, 0)
      ),
      ""
    ),
    ""
  ),
  ""
)</f>
        <v/>
      </c>
      <c r="I50" s="21" t="str">
        <f>IF(
  Prototype_input!$C$6 = "Federal or Tribal Government",
  IF(
    B50 &lt;&gt; "",
    IFERROR(
      INDEX(
        'Summary - Socioeconomic'!$C$2:$BX$11,
        MATCH(Prototype_input!$C$50, 'Summary - Socioeconomic'!$B$2:$B$11, 0),
        MATCH(B50, 'Summary - Socioeconomic'!$C$1:$BX$1, 0)
      ),
      ""
    ),
    ""
  ),
  ""
)</f>
        <v/>
      </c>
      <c r="J50" s="21" t="str">
        <f>IF(
  Prototype_input!$C$6 = "Federal or Tribal Government",
  IF(
    B50 &lt;&gt; "",
    IFERROR(
      INDEX(
        'Summary - Estimated Dollar Valu'!$C$2:$AW$4,
        MATCH(Prototype_input!$C$54, 'Summary - Estimated Dollar Valu'!$B$2:$B$4, 0),
        MATCH(B50, 'Summary - Estimated Dollar Valu'!$C$1:$AW$1, 0)
      ),
      ""
    ),
    ""
  ),
  ""
)</f>
        <v/>
      </c>
      <c r="K50" s="21" t="str">
        <f>IF(AND(Prototype_input!$C$56&lt;&gt;"",J50&lt;&gt;""),Prototype_input!$C$58,"")</f>
        <v/>
      </c>
      <c r="L50" s="21" t="str">
        <f>IF(AND(Prototype_input!$C$60&lt;&gt;"",J50&lt;&gt;""),Prototype_input!$C$62,"")</f>
        <v/>
      </c>
      <c r="M50" s="21" t="str">
        <f>IF(AND(Prototype_input!$C$64&lt;&gt;"",J50&lt;&gt;""),Prototype_input!$C$66,"")</f>
        <v/>
      </c>
      <c r="N50" s="21" t="str">
        <f>IF(AND(Prototype_input!$C$68&lt;&gt;"",J50&lt;&gt;""),Prototype_input!$C$70,"")</f>
        <v/>
      </c>
      <c r="O50" s="21" t="str">
        <f>IF(N50&lt;&gt;"",_xlfn.XLOOKUP(Prototype_input!$E$25,'ITC Offerings Mapping'!$C$1:$C$1000,'ITC Offerings Mapping'!$B$1:$B$1000),"")</f>
        <v/>
      </c>
      <c r="Q50" s="21" t="str">
        <f t="array" ref="Q50">IF(Prototype_input!$C$6="Federal or Tribal Government",IF(O50&lt;&gt;"", INDEX('Scope Scoring'!$C$2:$BX$50, MATCH(O50, 'Scope Scoring'!$B$2:$B$50, 0), MATCH(B50, 'Scope Scoring'!$C$1:$BX$1, 0)),""),"")</f>
        <v/>
      </c>
      <c r="R50" s="21" t="str">
        <f t="shared" si="13"/>
        <v/>
      </c>
      <c r="S50" s="21" t="str">
        <f t="shared" si="14"/>
        <v/>
      </c>
      <c r="T50" s="21" t="str">
        <f t="shared" si="15"/>
        <v/>
      </c>
      <c r="U50" s="21" t="str">
        <f t="shared" si="16"/>
        <v/>
      </c>
      <c r="W50" s="21" t="str">
        <f t="array" ref="W50">IF(Prototype_input!$C$6="Federal or Tribal Government",IF(O50&lt;&gt;"", INDEX('Summary - Level of Assistance -'!$C$2:$AV$7, MATCH(Prototype_input!$C$34, 'Summary - Level of Assistance -'!$B$2:$B$7, 0), MATCH(B50, 'Summary - Level of Assistance -'!$C$1:$AV$1, 0)),""),"")</f>
        <v/>
      </c>
      <c r="X50" s="21" t="str">
        <f t="shared" si="17"/>
        <v/>
      </c>
      <c r="Y50" s="21" t="str">
        <f t="shared" si="18"/>
        <v/>
      </c>
      <c r="AA50" s="21" t="str">
        <f t="array" ref="AA50">IF(Prototype_input!$C$6="Federal or Tribal Government",IF(O50&lt;&gt;"", INDEX('Summary - Objective - Tradeoff'!$C$2:$AV$4, MATCH(Prototype_input!$C$38, 'Summary - Objective - Tradeoff'!$B$2:$B$4, 0), MATCH(B50, 'Summary - Objective - Tradeoff'!$C$1:$AV$1, 0)),""),"")</f>
        <v/>
      </c>
      <c r="AB50" s="21" t="str">
        <f t="shared" si="19"/>
        <v/>
      </c>
      <c r="AC50" s="21" t="str">
        <f t="shared" si="20"/>
        <v/>
      </c>
      <c r="AE50" s="21" t="str">
        <f t="array" ref="AE50">IF(Prototype_input!$C$6="Federal or Tribal Government",IF(O50&lt;&gt;"", INDEX('Summary- PoP - Tradeoff'!$C$2:$AV$5, MATCH(Prototype_input!$C$46, 'Summary- PoP - Tradeoff'!$B$2:$B$5, 0), MATCH(B50, 'Summary- PoP - Tradeoff'!$C$1:$AV$1, 0)),""),"")</f>
        <v/>
      </c>
      <c r="AF50" s="21" t="str">
        <f t="shared" si="21"/>
        <v/>
      </c>
      <c r="AG50" s="21" t="str">
        <f t="shared" si="22"/>
        <v/>
      </c>
      <c r="AI50" s="21" t="str">
        <f t="array" ref="AI50">IF(Prototype_input!$C$6="Federal or Tribal Government",IF(O50&lt;&gt;"", INDEX('Summary - EDV - Tradeoff'!$C$2:$AV$4, MATCH(Prototype_input!$C$54, 'Summary - EDV - Tradeoff'!$B$2:$B$4, 0), MATCH(B50, 'Summary - EDV - Tradeoff'!$C$1:$AV$1, 0)),""),"")</f>
        <v/>
      </c>
      <c r="AJ50" s="21" t="str">
        <f t="shared" si="23"/>
        <v/>
      </c>
      <c r="AK50" s="21" t="str">
        <f t="shared" si="24"/>
        <v/>
      </c>
      <c r="AL50" s="21" t="str">
        <f t="shared" si="25"/>
        <v/>
      </c>
    </row>
    <row r="51" spans="4:38" ht="12.75" x14ac:dyDescent="0.2">
      <c r="D51" s="21" t="str">
        <f>IF(
  Prototype_input!$C$6 = "State or Local Government",
  IF(
    C51 &lt;&gt; "",
    IFERROR(
      INDEX(
        'Summary - Acquisition Need'!$C$2:$AD$4,
        MATCH(Prototype_input!$C$30, 'Summary - Acquisition Need'!$B$2:$B$4, 0),
        MATCH(C51, 'Summary - Acquisition Need'!$C$1:$AD$1, 0)
      ),
      ""
    ),
    ""
  ),
  IF(
    Prototype_input!$C$6 = "Federal or Tribal Government",
    IF(
      B51 &lt;&gt; "",
      IFERROR(
        INDEX(
          'Summary - Place of Performance'!$C$2:$AW$14,
          MATCH(Prototype_input!$C$30, 'Summary - Place of Performance'!$B$2:$B$14, 0),
          MATCH(B51, 'Summary - Place of Performance'!$C$1:$AW$1, 0)
        ),
        ""
      ),
      ""
    ),
    ""
  )
)</f>
        <v/>
      </c>
      <c r="E51" s="21" t="str">
        <f>IF(
  Prototype_input!$C$6 = "State or Local Government",
  IF(
    C51 &lt;&gt; "",
    IFERROR(
      INDEX(
        'Summary - Contract Type'!$C$2:$BX$6,
        MATCH(Prototype_input!$C$34, 'Summary - Contract Type'!$B$2:$B$6, 0),
        MATCH(C51, 'Summary - Contract Type'!$C$1:$BX$1, 0)
      ),
      ""
    ),
    ""
  ),
  IF(
    Prototype_input!$C$6 = "Federal or Tribal Government",
    IF(
      B51 &lt;&gt; "",
      IFERROR(
        INDEX(
          'Summary - Level of Assistance'!$C$2:$AW$7,
          MATCH(Prototype_input!$C$34, 'Summary - Level of Assistance'!$B$2:$B$7, 0),
          MATCH(B51, 'Summary - Level of Assistance'!$C$1:$AW$1, 0)
        ),
        ""
      ),
      ""
    ),
    ""
  )
)</f>
        <v/>
      </c>
      <c r="F51" s="21" t="str">
        <f>IF(
  Prototype_input!$C$6 = "State or Local Government",
  IF(
    C51 &lt;&gt; "",
    IFERROR(
      INDEX(
        'Summary - Socioeconomic'!$C$2:$BX$11,
        MATCH(Prototype_input!$C$38, 'Summary - Socioeconomic'!$B$2:$B$11, 0),
        MATCH(C51, 'Summary - Socioeconomic'!$C$1:$BX$1, 0)
      ),
      ""
    ),
    ""
  ),
  IF(
    Prototype_input!$C$6 = "Federal or Tribal Government",
    IF(
      B51 &lt;&gt; "",
      IFERROR(
        INDEX(
          'Summary - Objective'!$C$2:$AX$4,
          MATCH(Prototype_input!$C$38, 'Summary - Objective'!$B$2:$B$4, 0),
          MATCH(B51, 'Summary - Objective'!$C$1:$AX$1, 0)
        ),
        ""
      ),
      ""
    ),
    ""
  )
)</f>
        <v/>
      </c>
      <c r="G51" s="21" t="str">
        <f>IF(
  Prototype_input!$C$6 = "Federal or Tribal Government",
  IF(
    B51 &lt;&gt; "",
    IFERROR(
      INDEX(
        'Summary - Contract Type'!$C$2:$BX$6,
        MATCH(Prototype_input!$C$42, 'Summary - Contract Type'!$B$2:$B$6, 0),
        MATCH(B51, 'Summary - Contract Type'!$C$1:$BX$1, 0)
      ),
      ""
    ),
    ""
  ),
  ""
)</f>
        <v/>
      </c>
      <c r="H51" s="21" t="str">
        <f>IF(
  Prototype_input!$C$6 = "Federal or Tribal Government",
  IF(
    B51 &lt;&gt; "",
    IFERROR(
      INDEX(
        'Summary - Period of Performance'!$C$2:$AW$5,
        MATCH(Prototype_input!$C$46, 'Summary - Period of Performance'!$B$2:$B$5, 0),
        MATCH(B51, 'Summary - Period of Performance'!$C$1:$AW$1, 0)
      ),
      ""
    ),
    ""
  ),
  ""
)</f>
        <v/>
      </c>
      <c r="I51" s="21" t="str">
        <f>IF(
  Prototype_input!$C$6 = "Federal or Tribal Government",
  IF(
    B51 &lt;&gt; "",
    IFERROR(
      INDEX(
        'Summary - Socioeconomic'!$C$2:$BX$11,
        MATCH(Prototype_input!$C$50, 'Summary - Socioeconomic'!$B$2:$B$11, 0),
        MATCH(B51, 'Summary - Socioeconomic'!$C$1:$BX$1, 0)
      ),
      ""
    ),
    ""
  ),
  ""
)</f>
        <v/>
      </c>
      <c r="J51" s="21" t="str">
        <f>IF(
  Prototype_input!$C$6 = "Federal or Tribal Government",
  IF(
    B51 &lt;&gt; "",
    IFERROR(
      INDEX(
        'Summary - Estimated Dollar Valu'!$C$2:$AW$4,
        MATCH(Prototype_input!$C$54, 'Summary - Estimated Dollar Valu'!$B$2:$B$4, 0),
        MATCH(B51, 'Summary - Estimated Dollar Valu'!$C$1:$AW$1, 0)
      ),
      ""
    ),
    ""
  ),
  ""
)</f>
        <v/>
      </c>
      <c r="K51" s="21" t="str">
        <f>IF(AND(Prototype_input!$C$56&lt;&gt;"",J51&lt;&gt;""),Prototype_input!$C$58,"")</f>
        <v/>
      </c>
      <c r="L51" s="21" t="str">
        <f>IF(AND(Prototype_input!$C$60&lt;&gt;"",J51&lt;&gt;""),Prototype_input!$C$62,"")</f>
        <v/>
      </c>
      <c r="M51" s="21" t="str">
        <f>IF(AND(Prototype_input!$C$64&lt;&gt;"",J51&lt;&gt;""),Prototype_input!$C$66,"")</f>
        <v/>
      </c>
      <c r="N51" s="21" t="str">
        <f>IF(AND(Prototype_input!$C$68&lt;&gt;"",J51&lt;&gt;""),Prototype_input!$C$70,"")</f>
        <v/>
      </c>
      <c r="O51" s="21" t="str">
        <f>IF(N51&lt;&gt;"",_xlfn.XLOOKUP(Prototype_input!$E$25,'ITC Offerings Mapping'!$C$1:$C$1000,'ITC Offerings Mapping'!$B$1:$B$1000),"")</f>
        <v/>
      </c>
      <c r="Q51" s="21" t="str">
        <f t="array" ref="Q51">IF(Prototype_input!$C$6="Federal or Tribal Government",IF(O51&lt;&gt;"", INDEX('Scope Scoring'!$C$2:$BX$50, MATCH(O51, 'Scope Scoring'!$B$2:$B$50, 0), MATCH(B51, 'Scope Scoring'!$C$1:$BX$1, 0)),""),"")</f>
        <v/>
      </c>
      <c r="R51" s="21" t="str">
        <f t="shared" si="13"/>
        <v/>
      </c>
      <c r="S51" s="21" t="str">
        <f t="shared" si="14"/>
        <v/>
      </c>
      <c r="T51" s="21" t="str">
        <f t="shared" si="15"/>
        <v/>
      </c>
      <c r="U51" s="21" t="str">
        <f t="shared" si="16"/>
        <v/>
      </c>
      <c r="W51" s="21" t="str">
        <f t="array" ref="W51">IF(Prototype_input!$C$6="Federal or Tribal Government",IF(O51&lt;&gt;"", INDEX('Summary - Level of Assistance -'!$C$2:$AV$7, MATCH(Prototype_input!$C$34, 'Summary - Level of Assistance -'!$B$2:$B$7, 0), MATCH(B51, 'Summary - Level of Assistance -'!$C$1:$AV$1, 0)),""),"")</f>
        <v/>
      </c>
      <c r="X51" s="21" t="str">
        <f t="shared" si="17"/>
        <v/>
      </c>
      <c r="Y51" s="21" t="str">
        <f t="shared" si="18"/>
        <v/>
      </c>
      <c r="AA51" s="21" t="str">
        <f t="array" ref="AA51">IF(Prototype_input!$C$6="Federal or Tribal Government",IF(O51&lt;&gt;"", INDEX('Summary - Objective - Tradeoff'!$C$2:$AV$4, MATCH(Prototype_input!$C$38, 'Summary - Objective - Tradeoff'!$B$2:$B$4, 0), MATCH(B51, 'Summary - Objective - Tradeoff'!$C$1:$AV$1, 0)),""),"")</f>
        <v/>
      </c>
      <c r="AB51" s="21" t="str">
        <f t="shared" si="19"/>
        <v/>
      </c>
      <c r="AC51" s="21" t="str">
        <f t="shared" si="20"/>
        <v/>
      </c>
      <c r="AE51" s="21" t="str">
        <f t="array" ref="AE51">IF(Prototype_input!$C$6="Federal or Tribal Government",IF(O51&lt;&gt;"", INDEX('Summary- PoP - Tradeoff'!$C$2:$AV$5, MATCH(Prototype_input!$C$46, 'Summary- PoP - Tradeoff'!$B$2:$B$5, 0), MATCH(B51, 'Summary- PoP - Tradeoff'!$C$1:$AV$1, 0)),""),"")</f>
        <v/>
      </c>
      <c r="AF51" s="21" t="str">
        <f t="shared" si="21"/>
        <v/>
      </c>
      <c r="AG51" s="21" t="str">
        <f t="shared" si="22"/>
        <v/>
      </c>
      <c r="AI51" s="21" t="str">
        <f t="array" ref="AI51">IF(Prototype_input!$C$6="Federal or Tribal Government",IF(O51&lt;&gt;"", INDEX('Summary - EDV - Tradeoff'!$C$2:$AV$4, MATCH(Prototype_input!$C$54, 'Summary - EDV - Tradeoff'!$B$2:$B$4, 0), MATCH(B51, 'Summary - EDV - Tradeoff'!$C$1:$AV$1, 0)),""),"")</f>
        <v/>
      </c>
      <c r="AJ51" s="21" t="str">
        <f t="shared" si="23"/>
        <v/>
      </c>
      <c r="AK51" s="21" t="str">
        <f t="shared" si="24"/>
        <v/>
      </c>
      <c r="AL51" s="21" t="str">
        <f t="shared" si="25"/>
        <v/>
      </c>
    </row>
    <row r="52" spans="4:38" ht="12.75" x14ac:dyDescent="0.2">
      <c r="D52" s="21" t="str">
        <f>IF(
  Prototype_input!$C$6 = "State or Local Government",
  IF(
    C52 &lt;&gt; "",
    IFERROR(
      INDEX(
        'Summary - Acquisition Need'!$C$2:$AD$4,
        MATCH(Prototype_input!$C$30, 'Summary - Acquisition Need'!$B$2:$B$4, 0),
        MATCH(C52, 'Summary - Acquisition Need'!$C$1:$AD$1, 0)
      ),
      ""
    ),
    ""
  ),
  IF(
    Prototype_input!$C$6 = "Federal or Tribal Government",
    IF(
      B52 &lt;&gt; "",
      IFERROR(
        INDEX(
          'Summary - Place of Performance'!$C$2:$AW$14,
          MATCH(Prototype_input!$C$30, 'Summary - Place of Performance'!$B$2:$B$14, 0),
          MATCH(B52, 'Summary - Place of Performance'!$C$1:$AW$1, 0)
        ),
        ""
      ),
      ""
    ),
    ""
  )
)</f>
        <v/>
      </c>
      <c r="E52" s="21" t="str">
        <f>IF(
  Prototype_input!$C$6 = "State or Local Government",
  IF(
    C52 &lt;&gt; "",
    IFERROR(
      INDEX(
        'Summary - Contract Type'!$C$2:$BX$6,
        MATCH(Prototype_input!$C$34, 'Summary - Contract Type'!$B$2:$B$6, 0),
        MATCH(C52, 'Summary - Contract Type'!$C$1:$BX$1, 0)
      ),
      ""
    ),
    ""
  ),
  IF(
    Prototype_input!$C$6 = "Federal or Tribal Government",
    IF(
      B52 &lt;&gt; "",
      IFERROR(
        INDEX(
          'Summary - Level of Assistance'!$C$2:$AW$7,
          MATCH(Prototype_input!$C$34, 'Summary - Level of Assistance'!$B$2:$B$7, 0),
          MATCH(B52, 'Summary - Level of Assistance'!$C$1:$AW$1, 0)
        ),
        ""
      ),
      ""
    ),
    ""
  )
)</f>
        <v/>
      </c>
      <c r="F52" s="21" t="str">
        <f>IF(
  Prototype_input!$C$6 = "State or Local Government",
  IF(
    C52 &lt;&gt; "",
    IFERROR(
      INDEX(
        'Summary - Socioeconomic'!$C$2:$BX$11,
        MATCH(Prototype_input!$C$38, 'Summary - Socioeconomic'!$B$2:$B$11, 0),
        MATCH(C52, 'Summary - Socioeconomic'!$C$1:$BX$1, 0)
      ),
      ""
    ),
    ""
  ),
  IF(
    Prototype_input!$C$6 = "Federal or Tribal Government",
    IF(
      B52 &lt;&gt; "",
      IFERROR(
        INDEX(
          'Summary - Objective'!$C$2:$AX$4,
          MATCH(Prototype_input!$C$38, 'Summary - Objective'!$B$2:$B$4, 0),
          MATCH(B52, 'Summary - Objective'!$C$1:$AX$1, 0)
        ),
        ""
      ),
      ""
    ),
    ""
  )
)</f>
        <v/>
      </c>
      <c r="G52" s="21" t="str">
        <f>IF(
  Prototype_input!$C$6 = "Federal or Tribal Government",
  IF(
    B52 &lt;&gt; "",
    IFERROR(
      INDEX(
        'Summary - Contract Type'!$C$2:$BX$6,
        MATCH(Prototype_input!$C$42, 'Summary - Contract Type'!$B$2:$B$6, 0),
        MATCH(B52, 'Summary - Contract Type'!$C$1:$BX$1, 0)
      ),
      ""
    ),
    ""
  ),
  ""
)</f>
        <v/>
      </c>
      <c r="H52" s="21" t="str">
        <f>IF(
  Prototype_input!$C$6 = "Federal or Tribal Government",
  IF(
    B52 &lt;&gt; "",
    IFERROR(
      INDEX(
        'Summary - Period of Performance'!$C$2:$AW$5,
        MATCH(Prototype_input!$C$46, 'Summary - Period of Performance'!$B$2:$B$5, 0),
        MATCH(B52, 'Summary - Period of Performance'!$C$1:$AW$1, 0)
      ),
      ""
    ),
    ""
  ),
  ""
)</f>
        <v/>
      </c>
      <c r="I52" s="21" t="str">
        <f>IF(
  Prototype_input!$C$6 = "Federal or Tribal Government",
  IF(
    B52 &lt;&gt; "",
    IFERROR(
      INDEX(
        'Summary - Socioeconomic'!$C$2:$BX$11,
        MATCH(Prototype_input!$C$50, 'Summary - Socioeconomic'!$B$2:$B$11, 0),
        MATCH(B52, 'Summary - Socioeconomic'!$C$1:$BX$1, 0)
      ),
      ""
    ),
    ""
  ),
  ""
)</f>
        <v/>
      </c>
      <c r="J52" s="21" t="str">
        <f>IF(
  Prototype_input!$C$6 = "Federal or Tribal Government",
  IF(
    B52 &lt;&gt; "",
    IFERROR(
      INDEX(
        'Summary - Estimated Dollar Valu'!$C$2:$AW$4,
        MATCH(Prototype_input!$C$54, 'Summary - Estimated Dollar Valu'!$B$2:$B$4, 0),
        MATCH(B52, 'Summary - Estimated Dollar Valu'!$C$1:$AW$1, 0)
      ),
      ""
    ),
    ""
  ),
  ""
)</f>
        <v/>
      </c>
      <c r="K52" s="21" t="str">
        <f>IF(AND(Prototype_input!$C$56&lt;&gt;"",J52&lt;&gt;""),Prototype_input!$C$58,"")</f>
        <v/>
      </c>
      <c r="L52" s="21" t="str">
        <f>IF(AND(Prototype_input!$C$60&lt;&gt;"",J52&lt;&gt;""),Prototype_input!$C$62,"")</f>
        <v/>
      </c>
      <c r="M52" s="21" t="str">
        <f>IF(AND(Prototype_input!$C$64&lt;&gt;"",J52&lt;&gt;""),Prototype_input!$C$66,"")</f>
        <v/>
      </c>
      <c r="N52" s="21" t="str">
        <f>IF(AND(Prototype_input!$C$68&lt;&gt;"",J52&lt;&gt;""),Prototype_input!$C$70,"")</f>
        <v/>
      </c>
      <c r="O52" s="21" t="str">
        <f>IF(N52&lt;&gt;"",_xlfn.XLOOKUP(Prototype_input!$E$25,'ITC Offerings Mapping'!$C$1:$C$1000,'ITC Offerings Mapping'!$B$1:$B$1000),"")</f>
        <v/>
      </c>
      <c r="Q52" s="21" t="str">
        <f t="array" ref="Q52">IF(Prototype_input!$C$6="Federal or Tribal Government",IF(O52&lt;&gt;"", INDEX('Scope Scoring'!$C$2:$BX$50, MATCH(O52, 'Scope Scoring'!$B$2:$B$50, 0), MATCH(B52, 'Scope Scoring'!$C$1:$BX$1, 0)),""),"")</f>
        <v/>
      </c>
      <c r="R52" s="21" t="str">
        <f t="shared" si="13"/>
        <v/>
      </c>
      <c r="S52" s="21" t="str">
        <f t="shared" si="14"/>
        <v/>
      </c>
      <c r="T52" s="21" t="str">
        <f t="shared" si="15"/>
        <v/>
      </c>
      <c r="U52" s="21" t="str">
        <f t="shared" si="16"/>
        <v/>
      </c>
      <c r="W52" s="21" t="str">
        <f t="array" ref="W52">IF(Prototype_input!$C$6="Federal or Tribal Government",IF(O52&lt;&gt;"", INDEX('Summary - Level of Assistance -'!$C$2:$AV$7, MATCH(Prototype_input!$C$34, 'Summary - Level of Assistance -'!$B$2:$B$7, 0), MATCH(B52, 'Summary - Level of Assistance -'!$C$1:$AV$1, 0)),""),"")</f>
        <v/>
      </c>
      <c r="X52" s="21" t="str">
        <f t="shared" si="17"/>
        <v/>
      </c>
      <c r="Y52" s="21" t="str">
        <f t="shared" si="18"/>
        <v/>
      </c>
      <c r="AA52" s="21" t="str">
        <f t="array" ref="AA52">IF(Prototype_input!$C$6="Federal or Tribal Government",IF(O52&lt;&gt;"", INDEX('Summary - Objective - Tradeoff'!$C$2:$AV$4, MATCH(Prototype_input!$C$38, 'Summary - Objective - Tradeoff'!$B$2:$B$4, 0), MATCH(B52, 'Summary - Objective - Tradeoff'!$C$1:$AV$1, 0)),""),"")</f>
        <v/>
      </c>
      <c r="AB52" s="21" t="str">
        <f t="shared" si="19"/>
        <v/>
      </c>
      <c r="AC52" s="21" t="str">
        <f t="shared" si="20"/>
        <v/>
      </c>
      <c r="AE52" s="21" t="str">
        <f t="array" ref="AE52">IF(Prototype_input!$C$6="Federal or Tribal Government",IF(O52&lt;&gt;"", INDEX('Summary- PoP - Tradeoff'!$C$2:$AV$5, MATCH(Prototype_input!$C$46, 'Summary- PoP - Tradeoff'!$B$2:$B$5, 0), MATCH(B52, 'Summary- PoP - Tradeoff'!$C$1:$AV$1, 0)),""),"")</f>
        <v/>
      </c>
      <c r="AF52" s="21" t="str">
        <f t="shared" si="21"/>
        <v/>
      </c>
      <c r="AG52" s="21" t="str">
        <f t="shared" si="22"/>
        <v/>
      </c>
      <c r="AI52" s="21" t="str">
        <f t="array" ref="AI52">IF(Prototype_input!$C$6="Federal or Tribal Government",IF(O52&lt;&gt;"", INDEX('Summary - EDV - Tradeoff'!$C$2:$AV$4, MATCH(Prototype_input!$C$54, 'Summary - EDV - Tradeoff'!$B$2:$B$4, 0), MATCH(B52, 'Summary - EDV - Tradeoff'!$C$1:$AV$1, 0)),""),"")</f>
        <v/>
      </c>
      <c r="AJ52" s="21" t="str">
        <f t="shared" si="23"/>
        <v/>
      </c>
      <c r="AK52" s="21" t="str">
        <f t="shared" si="24"/>
        <v/>
      </c>
      <c r="AL52" s="21" t="str">
        <f t="shared" si="25"/>
        <v/>
      </c>
    </row>
    <row r="53" spans="4:38" ht="12.75" x14ac:dyDescent="0.2">
      <c r="D53" s="21" t="str">
        <f>IF(
  Prototype_input!$C$6 = "State or Local Government",
  IF(
    C53 &lt;&gt; "",
    IFERROR(
      INDEX(
        'Summary - Acquisition Need'!$C$2:$AD$4,
        MATCH(Prototype_input!$C$30, 'Summary - Acquisition Need'!$B$2:$B$4, 0),
        MATCH(C53, 'Summary - Acquisition Need'!$C$1:$AD$1, 0)
      ),
      ""
    ),
    ""
  ),
  IF(
    Prototype_input!$C$6 = "Federal or Tribal Government",
    IF(
      B53 &lt;&gt; "",
      IFERROR(
        INDEX(
          'Summary - Place of Performance'!$C$2:$AW$14,
          MATCH(Prototype_input!$C$30, 'Summary - Place of Performance'!$B$2:$B$14, 0),
          MATCH(B53, 'Summary - Place of Performance'!$C$1:$AW$1, 0)
        ),
        ""
      ),
      ""
    ),
    ""
  )
)</f>
        <v/>
      </c>
      <c r="E53" s="21" t="str">
        <f>IF(
  Prototype_input!$C$6 = "State or Local Government",
  IF(
    C53 &lt;&gt; "",
    IFERROR(
      INDEX(
        'Summary - Contract Type'!$C$2:$BX$6,
        MATCH(Prototype_input!$C$34, 'Summary - Contract Type'!$B$2:$B$6, 0),
        MATCH(C53, 'Summary - Contract Type'!$C$1:$BX$1, 0)
      ),
      ""
    ),
    ""
  ),
  IF(
    Prototype_input!$C$6 = "Federal or Tribal Government",
    IF(
      B53 &lt;&gt; "",
      IFERROR(
        INDEX(
          'Summary - Level of Assistance'!$C$2:$AW$7,
          MATCH(Prototype_input!$C$34, 'Summary - Level of Assistance'!$B$2:$B$7, 0),
          MATCH(B53, 'Summary - Level of Assistance'!$C$1:$AW$1, 0)
        ),
        ""
      ),
      ""
    ),
    ""
  )
)</f>
        <v/>
      </c>
      <c r="F53" s="21" t="str">
        <f>IF(
  Prototype_input!$C$6 = "State or Local Government",
  IF(
    C53 &lt;&gt; "",
    IFERROR(
      INDEX(
        'Summary - Socioeconomic'!$C$2:$BX$11,
        MATCH(Prototype_input!$C$38, 'Summary - Socioeconomic'!$B$2:$B$11, 0),
        MATCH(C53, 'Summary - Socioeconomic'!$C$1:$BX$1, 0)
      ),
      ""
    ),
    ""
  ),
  IF(
    Prototype_input!$C$6 = "Federal or Tribal Government",
    IF(
      B53 &lt;&gt; "",
      IFERROR(
        INDEX(
          'Summary - Objective'!$C$2:$AX$4,
          MATCH(Prototype_input!$C$38, 'Summary - Objective'!$B$2:$B$4, 0),
          MATCH(B53, 'Summary - Objective'!$C$1:$AX$1, 0)
        ),
        ""
      ),
      ""
    ),
    ""
  )
)</f>
        <v/>
      </c>
      <c r="G53" s="21" t="str">
        <f>IF(
  Prototype_input!$C$6 = "Federal or Tribal Government",
  IF(
    B53 &lt;&gt; "",
    IFERROR(
      INDEX(
        'Summary - Contract Type'!$C$2:$BX$6,
        MATCH(Prototype_input!$C$42, 'Summary - Contract Type'!$B$2:$B$6, 0),
        MATCH(B53, 'Summary - Contract Type'!$C$1:$BX$1, 0)
      ),
      ""
    ),
    ""
  ),
  ""
)</f>
        <v/>
      </c>
      <c r="H53" s="21" t="str">
        <f>IF(
  Prototype_input!$C$6 = "Federal or Tribal Government",
  IF(
    B53 &lt;&gt; "",
    IFERROR(
      INDEX(
        'Summary - Period of Performance'!$C$2:$AW$5,
        MATCH(Prototype_input!$C$46, 'Summary - Period of Performance'!$B$2:$B$5, 0),
        MATCH(B53, 'Summary - Period of Performance'!$C$1:$AW$1, 0)
      ),
      ""
    ),
    ""
  ),
  ""
)</f>
        <v/>
      </c>
      <c r="I53" s="21" t="str">
        <f>IF(
  Prototype_input!$C$6 = "Federal or Tribal Government",
  IF(
    B53 &lt;&gt; "",
    IFERROR(
      INDEX(
        'Summary - Socioeconomic'!$C$2:$BX$11,
        MATCH(Prototype_input!$C$50, 'Summary - Socioeconomic'!$B$2:$B$11, 0),
        MATCH(B53, 'Summary - Socioeconomic'!$C$1:$BX$1, 0)
      ),
      ""
    ),
    ""
  ),
  ""
)</f>
        <v/>
      </c>
      <c r="J53" s="21" t="str">
        <f>IF(
  Prototype_input!$C$6 = "Federal or Tribal Government",
  IF(
    B53 &lt;&gt; "",
    IFERROR(
      INDEX(
        'Summary - Estimated Dollar Valu'!$C$2:$AW$4,
        MATCH(Prototype_input!$C$54, 'Summary - Estimated Dollar Valu'!$B$2:$B$4, 0),
        MATCH(B53, 'Summary - Estimated Dollar Valu'!$C$1:$AW$1, 0)
      ),
      ""
    ),
    ""
  ),
  ""
)</f>
        <v/>
      </c>
      <c r="K53" s="21" t="str">
        <f>IF(AND(Prototype_input!$C$56&lt;&gt;"",J53&lt;&gt;""),Prototype_input!$C$58,"")</f>
        <v/>
      </c>
      <c r="L53" s="21" t="str">
        <f>IF(AND(Prototype_input!$C$60&lt;&gt;"",J53&lt;&gt;""),Prototype_input!$C$62,"")</f>
        <v/>
      </c>
      <c r="M53" s="21" t="str">
        <f>IF(AND(Prototype_input!$C$64&lt;&gt;"",J53&lt;&gt;""),Prototype_input!$C$66,"")</f>
        <v/>
      </c>
      <c r="N53" s="21" t="str">
        <f>IF(AND(Prototype_input!$C$68&lt;&gt;"",J53&lt;&gt;""),Prototype_input!$C$70,"")</f>
        <v/>
      </c>
      <c r="O53" s="21" t="str">
        <f>IF(N53&lt;&gt;"",_xlfn.XLOOKUP(Prototype_input!$E$25,'ITC Offerings Mapping'!$C$1:$C$1000,'ITC Offerings Mapping'!$B$1:$B$1000),"")</f>
        <v/>
      </c>
      <c r="Q53" s="21" t="str">
        <f t="array" ref="Q53">IF(Prototype_input!$C$6="Federal or Tribal Government",IF(O53&lt;&gt;"", INDEX('Scope Scoring'!$C$2:$BX$50, MATCH(O53, 'Scope Scoring'!$B$2:$B$50, 0), MATCH(B53, 'Scope Scoring'!$C$1:$BX$1, 0)),""),"")</f>
        <v/>
      </c>
      <c r="R53" s="21" t="str">
        <f t="shared" si="13"/>
        <v/>
      </c>
      <c r="S53" s="21" t="str">
        <f t="shared" si="14"/>
        <v/>
      </c>
      <c r="T53" s="21" t="str">
        <f t="shared" si="15"/>
        <v/>
      </c>
      <c r="U53" s="21" t="str">
        <f t="shared" si="16"/>
        <v/>
      </c>
      <c r="W53" s="21" t="str">
        <f t="array" ref="W53">IF(Prototype_input!$C$6="Federal or Tribal Government",IF(O53&lt;&gt;"", INDEX('Summary - Level of Assistance -'!$C$2:$AV$7, MATCH(Prototype_input!$C$34, 'Summary - Level of Assistance -'!$B$2:$B$7, 0), MATCH(B53, 'Summary - Level of Assistance -'!$C$1:$AV$1, 0)),""),"")</f>
        <v/>
      </c>
      <c r="X53" s="21" t="str">
        <f t="shared" si="17"/>
        <v/>
      </c>
      <c r="Y53" s="21" t="str">
        <f t="shared" si="18"/>
        <v/>
      </c>
      <c r="AA53" s="21" t="str">
        <f t="array" ref="AA53">IF(Prototype_input!$C$6="Federal or Tribal Government",IF(O53&lt;&gt;"", INDEX('Summary - Objective - Tradeoff'!$C$2:$AV$4, MATCH(Prototype_input!$C$38, 'Summary - Objective - Tradeoff'!$B$2:$B$4, 0), MATCH(B53, 'Summary - Objective - Tradeoff'!$C$1:$AV$1, 0)),""),"")</f>
        <v/>
      </c>
      <c r="AB53" s="21" t="str">
        <f t="shared" si="19"/>
        <v/>
      </c>
      <c r="AC53" s="21" t="str">
        <f t="shared" si="20"/>
        <v/>
      </c>
      <c r="AE53" s="21" t="str">
        <f t="array" ref="AE53">IF(Prototype_input!$C$6="Federal or Tribal Government",IF(O53&lt;&gt;"", INDEX('Summary- PoP - Tradeoff'!$C$2:$AV$5, MATCH(Prototype_input!$C$46, 'Summary- PoP - Tradeoff'!$B$2:$B$5, 0), MATCH(B53, 'Summary- PoP - Tradeoff'!$C$1:$AV$1, 0)),""),"")</f>
        <v/>
      </c>
      <c r="AF53" s="21" t="str">
        <f t="shared" si="21"/>
        <v/>
      </c>
      <c r="AG53" s="21" t="str">
        <f t="shared" si="22"/>
        <v/>
      </c>
      <c r="AI53" s="21" t="str">
        <f t="array" ref="AI53">IF(Prototype_input!$C$6="Federal or Tribal Government",IF(O53&lt;&gt;"", INDEX('Summary - EDV - Tradeoff'!$C$2:$AV$4, MATCH(Prototype_input!$C$54, 'Summary - EDV - Tradeoff'!$B$2:$B$4, 0), MATCH(B53, 'Summary - EDV - Tradeoff'!$C$1:$AV$1, 0)),""),"")</f>
        <v/>
      </c>
      <c r="AJ53" s="21" t="str">
        <f t="shared" si="23"/>
        <v/>
      </c>
      <c r="AK53" s="21" t="str">
        <f t="shared" si="24"/>
        <v/>
      </c>
      <c r="AL53" s="21" t="str">
        <f t="shared" si="25"/>
        <v/>
      </c>
    </row>
    <row r="54" spans="4:38" ht="12.75" x14ac:dyDescent="0.2">
      <c r="D54" s="21" t="str">
        <f>IF(
  Prototype_input!$C$6 = "State or Local Government",
  IF(
    C54 &lt;&gt; "",
    IFERROR(
      INDEX(
        'Summary - Acquisition Need'!$C$2:$AD$4,
        MATCH(Prototype_input!$C$30, 'Summary - Acquisition Need'!$B$2:$B$4, 0),
        MATCH(C54, 'Summary - Acquisition Need'!$C$1:$AD$1, 0)
      ),
      ""
    ),
    ""
  ),
  IF(
    Prototype_input!$C$6 = "Federal or Tribal Government",
    IF(
      B54 &lt;&gt; "",
      IFERROR(
        INDEX(
          'Summary - Place of Performance'!$C$2:$AW$14,
          MATCH(Prototype_input!$C$30, 'Summary - Place of Performance'!$B$2:$B$14, 0),
          MATCH(B54, 'Summary - Place of Performance'!$C$1:$AW$1, 0)
        ),
        ""
      ),
      ""
    ),
    ""
  )
)</f>
        <v/>
      </c>
      <c r="E54" s="21" t="str">
        <f>IF(
  Prototype_input!$C$6 = "State or Local Government",
  IF(
    C54 &lt;&gt; "",
    IFERROR(
      INDEX(
        'Summary - Contract Type'!$C$2:$BX$6,
        MATCH(Prototype_input!$C$34, 'Summary - Contract Type'!$B$2:$B$6, 0),
        MATCH(C54, 'Summary - Contract Type'!$C$1:$BX$1, 0)
      ),
      ""
    ),
    ""
  ),
  IF(
    Prototype_input!$C$6 = "Federal or Tribal Government",
    IF(
      B54 &lt;&gt; "",
      IFERROR(
        INDEX(
          'Summary - Level of Assistance'!$C$2:$AW$7,
          MATCH(Prototype_input!$C$34, 'Summary - Level of Assistance'!$B$2:$B$7, 0),
          MATCH(B54, 'Summary - Level of Assistance'!$C$1:$AW$1, 0)
        ),
        ""
      ),
      ""
    ),
    ""
  )
)</f>
        <v/>
      </c>
      <c r="F54" s="21" t="str">
        <f>IF(
  Prototype_input!$C$6 = "State or Local Government",
  IF(
    C54 &lt;&gt; "",
    IFERROR(
      INDEX(
        'Summary - Socioeconomic'!$C$2:$BX$11,
        MATCH(Prototype_input!$C$38, 'Summary - Socioeconomic'!$B$2:$B$11, 0),
        MATCH(C54, 'Summary - Socioeconomic'!$C$1:$BX$1, 0)
      ),
      ""
    ),
    ""
  ),
  IF(
    Prototype_input!$C$6 = "Federal or Tribal Government",
    IF(
      B54 &lt;&gt; "",
      IFERROR(
        INDEX(
          'Summary - Objective'!$C$2:$AX$4,
          MATCH(Prototype_input!$C$38, 'Summary - Objective'!$B$2:$B$4, 0),
          MATCH(B54, 'Summary - Objective'!$C$1:$AX$1, 0)
        ),
        ""
      ),
      ""
    ),
    ""
  )
)</f>
        <v/>
      </c>
      <c r="G54" s="21" t="str">
        <f>IF(
  Prototype_input!$C$6 = "Federal or Tribal Government",
  IF(
    B54 &lt;&gt; "",
    IFERROR(
      INDEX(
        'Summary - Contract Type'!$C$2:$BX$6,
        MATCH(Prototype_input!$C$42, 'Summary - Contract Type'!$B$2:$B$6, 0),
        MATCH(B54, 'Summary - Contract Type'!$C$1:$BX$1, 0)
      ),
      ""
    ),
    ""
  ),
  ""
)</f>
        <v/>
      </c>
      <c r="H54" s="21" t="str">
        <f>IF(
  Prototype_input!$C$6 = "Federal or Tribal Government",
  IF(
    B54 &lt;&gt; "",
    IFERROR(
      INDEX(
        'Summary - Period of Performance'!$C$2:$AW$5,
        MATCH(Prototype_input!$C$46, 'Summary - Period of Performance'!$B$2:$B$5, 0),
        MATCH(B54, 'Summary - Period of Performance'!$C$1:$AW$1, 0)
      ),
      ""
    ),
    ""
  ),
  ""
)</f>
        <v/>
      </c>
      <c r="I54" s="21" t="str">
        <f>IF(
  Prototype_input!$C$6 = "Federal or Tribal Government",
  IF(
    B54 &lt;&gt; "",
    IFERROR(
      INDEX(
        'Summary - Socioeconomic'!$C$2:$BX$11,
        MATCH(Prototype_input!$C$50, 'Summary - Socioeconomic'!$B$2:$B$11, 0),
        MATCH(B54, 'Summary - Socioeconomic'!$C$1:$BX$1, 0)
      ),
      ""
    ),
    ""
  ),
  ""
)</f>
        <v/>
      </c>
      <c r="J54" s="21" t="str">
        <f>IF(
  Prototype_input!$C$6 = "Federal or Tribal Government",
  IF(
    B54 &lt;&gt; "",
    IFERROR(
      INDEX(
        'Summary - Estimated Dollar Valu'!$C$2:$AW$4,
        MATCH(Prototype_input!$C$54, 'Summary - Estimated Dollar Valu'!$B$2:$B$4, 0),
        MATCH(B54, 'Summary - Estimated Dollar Valu'!$C$1:$AW$1, 0)
      ),
      ""
    ),
    ""
  ),
  ""
)</f>
        <v/>
      </c>
      <c r="K54" s="21" t="str">
        <f>IF(AND(Prototype_input!$C$56&lt;&gt;"",J54&lt;&gt;""),Prototype_input!$C$58,"")</f>
        <v/>
      </c>
      <c r="L54" s="21" t="str">
        <f>IF(AND(Prototype_input!$C$60&lt;&gt;"",J54&lt;&gt;""),Prototype_input!$C$62,"")</f>
        <v/>
      </c>
      <c r="M54" s="21" t="str">
        <f>IF(AND(Prototype_input!$C$64&lt;&gt;"",J54&lt;&gt;""),Prototype_input!$C$66,"")</f>
        <v/>
      </c>
      <c r="N54" s="21" t="str">
        <f>IF(AND(Prototype_input!$C$68&lt;&gt;"",J54&lt;&gt;""),Prototype_input!$C$70,"")</f>
        <v/>
      </c>
      <c r="O54" s="21" t="str">
        <f>IF(N54&lt;&gt;"",_xlfn.XLOOKUP(Prototype_input!$E$25,'ITC Offerings Mapping'!$C$1:$C$1000,'ITC Offerings Mapping'!$B$1:$B$1000),"")</f>
        <v/>
      </c>
      <c r="Q54" s="21" t="str">
        <f t="array" ref="Q54">IF(Prototype_input!$C$6="Federal or Tribal Government",IF(O54&lt;&gt;"", INDEX('Scope Scoring'!$C$2:$BX$50, MATCH(O54, 'Scope Scoring'!$B$2:$B$50, 0), MATCH(B54, 'Scope Scoring'!$C$1:$BX$1, 0)),""),"")</f>
        <v/>
      </c>
      <c r="R54" s="21" t="str">
        <f t="shared" si="13"/>
        <v/>
      </c>
      <c r="S54" s="21" t="str">
        <f t="shared" si="14"/>
        <v/>
      </c>
      <c r="T54" s="21" t="str">
        <f t="shared" si="15"/>
        <v/>
      </c>
      <c r="U54" s="21" t="str">
        <f t="shared" si="16"/>
        <v/>
      </c>
      <c r="W54" s="21" t="str">
        <f t="array" ref="W54">IF(Prototype_input!$C$6="Federal or Tribal Government",IF(O54&lt;&gt;"", INDEX('Summary - Level of Assistance -'!$C$2:$AV$7, MATCH(Prototype_input!$C$34, 'Summary - Level of Assistance -'!$B$2:$B$7, 0), MATCH(B54, 'Summary - Level of Assistance -'!$C$1:$AV$1, 0)),""),"")</f>
        <v/>
      </c>
      <c r="X54" s="21" t="str">
        <f t="shared" si="17"/>
        <v/>
      </c>
      <c r="Y54" s="21" t="str">
        <f t="shared" si="18"/>
        <v/>
      </c>
      <c r="AA54" s="21" t="str">
        <f t="array" ref="AA54">IF(Prototype_input!$C$6="Federal or Tribal Government",IF(O54&lt;&gt;"", INDEX('Summary - Objective - Tradeoff'!$C$2:$AV$4, MATCH(Prototype_input!$C$38, 'Summary - Objective - Tradeoff'!$B$2:$B$4, 0), MATCH(B54, 'Summary - Objective - Tradeoff'!$C$1:$AV$1, 0)),""),"")</f>
        <v/>
      </c>
      <c r="AB54" s="21" t="str">
        <f t="shared" si="19"/>
        <v/>
      </c>
      <c r="AC54" s="21" t="str">
        <f t="shared" si="20"/>
        <v/>
      </c>
      <c r="AE54" s="21" t="str">
        <f t="array" ref="AE54">IF(Prototype_input!$C$6="Federal or Tribal Government",IF(O54&lt;&gt;"", INDEX('Summary- PoP - Tradeoff'!$C$2:$AV$5, MATCH(Prototype_input!$C$46, 'Summary- PoP - Tradeoff'!$B$2:$B$5, 0), MATCH(B54, 'Summary- PoP - Tradeoff'!$C$1:$AV$1, 0)),""),"")</f>
        <v/>
      </c>
      <c r="AF54" s="21" t="str">
        <f t="shared" si="21"/>
        <v/>
      </c>
      <c r="AG54" s="21" t="str">
        <f t="shared" si="22"/>
        <v/>
      </c>
      <c r="AI54" s="21" t="str">
        <f t="array" ref="AI54">IF(Prototype_input!$C$6="Federal or Tribal Government",IF(O54&lt;&gt;"", INDEX('Summary - EDV - Tradeoff'!$C$2:$AV$4, MATCH(Prototype_input!$C$54, 'Summary - EDV - Tradeoff'!$B$2:$B$4, 0), MATCH(B54, 'Summary - EDV - Tradeoff'!$C$1:$AV$1, 0)),""),"")</f>
        <v/>
      </c>
      <c r="AJ54" s="21" t="str">
        <f t="shared" si="23"/>
        <v/>
      </c>
      <c r="AK54" s="21" t="str">
        <f t="shared" si="24"/>
        <v/>
      </c>
      <c r="AL54" s="21" t="str">
        <f t="shared" si="25"/>
        <v/>
      </c>
    </row>
    <row r="55" spans="4:38" ht="12.75" x14ac:dyDescent="0.2">
      <c r="D55" s="21" t="str">
        <f>IF(
  Prototype_input!$C$6 = "State or Local Government",
  IF(
    C55 &lt;&gt; "",
    IFERROR(
      INDEX(
        'Summary - Acquisition Need'!$C$2:$AD$4,
        MATCH(Prototype_input!$C$30, 'Summary - Acquisition Need'!$B$2:$B$4, 0),
        MATCH(C55, 'Summary - Acquisition Need'!$C$1:$AD$1, 0)
      ),
      ""
    ),
    ""
  ),
  IF(
    Prototype_input!$C$6 = "Federal or Tribal Government",
    IF(
      B55 &lt;&gt; "",
      IFERROR(
        INDEX(
          'Summary - Place of Performance'!$C$2:$AW$14,
          MATCH(Prototype_input!$C$30, 'Summary - Place of Performance'!$B$2:$B$14, 0),
          MATCH(B55, 'Summary - Place of Performance'!$C$1:$AW$1, 0)
        ),
        ""
      ),
      ""
    ),
    ""
  )
)</f>
        <v/>
      </c>
      <c r="E55" s="21" t="str">
        <f>IF(
  Prototype_input!$C$6 = "State or Local Government",
  IF(
    C55 &lt;&gt; "",
    IFERROR(
      INDEX(
        'Summary - Contract Type'!$C$2:$BX$6,
        MATCH(Prototype_input!$C$34, 'Summary - Contract Type'!$B$2:$B$6, 0),
        MATCH(C55, 'Summary - Contract Type'!$C$1:$BX$1, 0)
      ),
      ""
    ),
    ""
  ),
  IF(
    Prototype_input!$C$6 = "Federal or Tribal Government",
    IF(
      B55 &lt;&gt; "",
      IFERROR(
        INDEX(
          'Summary - Level of Assistance'!$C$2:$AW$7,
          MATCH(Prototype_input!$C$34, 'Summary - Level of Assistance'!$B$2:$B$7, 0),
          MATCH(B55, 'Summary - Level of Assistance'!$C$1:$AW$1, 0)
        ),
        ""
      ),
      ""
    ),
    ""
  )
)</f>
        <v/>
      </c>
      <c r="F55" s="21" t="str">
        <f>IF(
  Prototype_input!$C$6 = "State or Local Government",
  IF(
    C55 &lt;&gt; "",
    IFERROR(
      INDEX(
        'Summary - Socioeconomic'!$C$2:$BX$11,
        MATCH(Prototype_input!$C$38, 'Summary - Socioeconomic'!$B$2:$B$11, 0),
        MATCH(C55, 'Summary - Socioeconomic'!$C$1:$BX$1, 0)
      ),
      ""
    ),
    ""
  ),
  IF(
    Prototype_input!$C$6 = "Federal or Tribal Government",
    IF(
      B55 &lt;&gt; "",
      IFERROR(
        INDEX(
          'Summary - Objective'!$C$2:$AX$4,
          MATCH(Prototype_input!$C$38, 'Summary - Objective'!$B$2:$B$4, 0),
          MATCH(B55, 'Summary - Objective'!$C$1:$AX$1, 0)
        ),
        ""
      ),
      ""
    ),
    ""
  )
)</f>
        <v/>
      </c>
      <c r="G55" s="21" t="str">
        <f>IF(
  Prototype_input!$C$6 = "Federal or Tribal Government",
  IF(
    B55 &lt;&gt; "",
    IFERROR(
      INDEX(
        'Summary - Contract Type'!$C$2:$BX$6,
        MATCH(Prototype_input!$C$42, 'Summary - Contract Type'!$B$2:$B$6, 0),
        MATCH(B55, 'Summary - Contract Type'!$C$1:$BX$1, 0)
      ),
      ""
    ),
    ""
  ),
  ""
)</f>
        <v/>
      </c>
      <c r="H55" s="21" t="str">
        <f>IF(
  Prototype_input!$C$6 = "Federal or Tribal Government",
  IF(
    B55 &lt;&gt; "",
    IFERROR(
      INDEX(
        'Summary - Period of Performance'!$C$2:$AW$5,
        MATCH(Prototype_input!$C$46, 'Summary - Period of Performance'!$B$2:$B$5, 0),
        MATCH(B55, 'Summary - Period of Performance'!$C$1:$AW$1, 0)
      ),
      ""
    ),
    ""
  ),
  ""
)</f>
        <v/>
      </c>
      <c r="I55" s="21" t="str">
        <f>IF(
  Prototype_input!$C$6 = "Federal or Tribal Government",
  IF(
    B55 &lt;&gt; "",
    IFERROR(
      INDEX(
        'Summary - Socioeconomic'!$C$2:$BX$11,
        MATCH(Prototype_input!$C$50, 'Summary - Socioeconomic'!$B$2:$B$11, 0),
        MATCH(B55, 'Summary - Socioeconomic'!$C$1:$BX$1, 0)
      ),
      ""
    ),
    ""
  ),
  ""
)</f>
        <v/>
      </c>
      <c r="J55" s="21" t="str">
        <f>IF(
  Prototype_input!$C$6 = "Federal or Tribal Government",
  IF(
    B55 &lt;&gt; "",
    IFERROR(
      INDEX(
        'Summary - Estimated Dollar Valu'!$C$2:$AW$4,
        MATCH(Prototype_input!$C$54, 'Summary - Estimated Dollar Valu'!$B$2:$B$4, 0),
        MATCH(B55, 'Summary - Estimated Dollar Valu'!$C$1:$AW$1, 0)
      ),
      ""
    ),
    ""
  ),
  ""
)</f>
        <v/>
      </c>
      <c r="K55" s="21" t="str">
        <f>IF(AND(Prototype_input!$C$56&lt;&gt;"",J55&lt;&gt;""),Prototype_input!$C$58,"")</f>
        <v/>
      </c>
      <c r="L55" s="21" t="str">
        <f>IF(AND(Prototype_input!$C$60&lt;&gt;"",J55&lt;&gt;""),Prototype_input!$C$62,"")</f>
        <v/>
      </c>
      <c r="M55" s="21" t="str">
        <f>IF(AND(Prototype_input!$C$64&lt;&gt;"",J55&lt;&gt;""),Prototype_input!$C$66,"")</f>
        <v/>
      </c>
      <c r="N55" s="21" t="str">
        <f>IF(AND(Prototype_input!$C$68&lt;&gt;"",J55&lt;&gt;""),Prototype_input!$C$70,"")</f>
        <v/>
      </c>
      <c r="O55" s="21" t="str">
        <f>IF(N55&lt;&gt;"",_xlfn.XLOOKUP(Prototype_input!$E$25,'ITC Offerings Mapping'!$C$1:$C$1000,'ITC Offerings Mapping'!$B$1:$B$1000),"")</f>
        <v/>
      </c>
      <c r="Q55" s="21" t="str">
        <f t="array" ref="Q55">IF(Prototype_input!$C$6="Federal or Tribal Government",IF(O55&lt;&gt;"", INDEX('Scope Scoring'!$C$2:$BX$50, MATCH(O55, 'Scope Scoring'!$B$2:$B$50, 0), MATCH(B55, 'Scope Scoring'!$C$1:$BX$1, 0)),""),"")</f>
        <v/>
      </c>
      <c r="R55" s="21" t="str">
        <f t="shared" si="13"/>
        <v/>
      </c>
      <c r="S55" s="21" t="str">
        <f t="shared" si="14"/>
        <v/>
      </c>
      <c r="T55" s="21" t="str">
        <f t="shared" si="15"/>
        <v/>
      </c>
      <c r="U55" s="21" t="str">
        <f t="shared" si="16"/>
        <v/>
      </c>
      <c r="W55" s="21" t="str">
        <f t="array" ref="W55">IF(Prototype_input!$C$6="Federal or Tribal Government",IF(O55&lt;&gt;"", INDEX('Summary - Level of Assistance -'!$C$2:$AV$7, MATCH(Prototype_input!$C$34, 'Summary - Level of Assistance -'!$B$2:$B$7, 0), MATCH(B55, 'Summary - Level of Assistance -'!$C$1:$AV$1, 0)),""),"")</f>
        <v/>
      </c>
      <c r="X55" s="21" t="str">
        <f t="shared" si="17"/>
        <v/>
      </c>
      <c r="Y55" s="21" t="str">
        <f t="shared" si="18"/>
        <v/>
      </c>
      <c r="AA55" s="21" t="str">
        <f t="array" ref="AA55">IF(Prototype_input!$C$6="Federal or Tribal Government",IF(O55&lt;&gt;"", INDEX('Summary - Objective - Tradeoff'!$C$2:$AV$4, MATCH(Prototype_input!$C$38, 'Summary - Objective - Tradeoff'!$B$2:$B$4, 0), MATCH(B55, 'Summary - Objective - Tradeoff'!$C$1:$AV$1, 0)),""),"")</f>
        <v/>
      </c>
      <c r="AB55" s="21" t="str">
        <f t="shared" si="19"/>
        <v/>
      </c>
      <c r="AC55" s="21" t="str">
        <f t="shared" si="20"/>
        <v/>
      </c>
      <c r="AE55" s="21" t="str">
        <f t="array" ref="AE55">IF(Prototype_input!$C$6="Federal or Tribal Government",IF(O55&lt;&gt;"", INDEX('Summary- PoP - Tradeoff'!$C$2:$AV$5, MATCH(Prototype_input!$C$46, 'Summary- PoP - Tradeoff'!$B$2:$B$5, 0), MATCH(B55, 'Summary- PoP - Tradeoff'!$C$1:$AV$1, 0)),""),"")</f>
        <v/>
      </c>
      <c r="AF55" s="21" t="str">
        <f t="shared" si="21"/>
        <v/>
      </c>
      <c r="AG55" s="21" t="str">
        <f t="shared" si="22"/>
        <v/>
      </c>
      <c r="AI55" s="21" t="str">
        <f t="array" ref="AI55">IF(Prototype_input!$C$6="Federal or Tribal Government",IF(O55&lt;&gt;"", INDEX('Summary - EDV - Tradeoff'!$C$2:$AV$4, MATCH(Prototype_input!$C$54, 'Summary - EDV - Tradeoff'!$B$2:$B$4, 0), MATCH(B55, 'Summary - EDV - Tradeoff'!$C$1:$AV$1, 0)),""),"")</f>
        <v/>
      </c>
      <c r="AJ55" s="21" t="str">
        <f t="shared" si="23"/>
        <v/>
      </c>
      <c r="AK55" s="21" t="str">
        <f t="shared" si="24"/>
        <v/>
      </c>
      <c r="AL55" s="21" t="str">
        <f t="shared" si="25"/>
        <v/>
      </c>
    </row>
    <row r="56" spans="4:38" ht="12.75" x14ac:dyDescent="0.2">
      <c r="D56" s="21" t="str">
        <f>IF(
  Prototype_input!$C$6 = "State or Local Government",
  IF(
    C56 &lt;&gt; "",
    IFERROR(
      INDEX(
        'Summary - Acquisition Need'!$C$2:$AD$4,
        MATCH(Prototype_input!$C$30, 'Summary - Acquisition Need'!$B$2:$B$4, 0),
        MATCH(C56, 'Summary - Acquisition Need'!$C$1:$AD$1, 0)
      ),
      ""
    ),
    ""
  ),
  IF(
    Prototype_input!$C$6 = "Federal or Tribal Government",
    IF(
      B56 &lt;&gt; "",
      IFERROR(
        INDEX(
          'Summary - Place of Performance'!$C$2:$AW$14,
          MATCH(Prototype_input!$C$30, 'Summary - Place of Performance'!$B$2:$B$14, 0),
          MATCH(B56, 'Summary - Place of Performance'!$C$1:$AW$1, 0)
        ),
        ""
      ),
      ""
    ),
    ""
  )
)</f>
        <v/>
      </c>
      <c r="E56" s="21" t="str">
        <f>IF(
  Prototype_input!$C$6 = "State or Local Government",
  IF(
    C56 &lt;&gt; "",
    IFERROR(
      INDEX(
        'Summary - Contract Type'!$C$2:$BX$6,
        MATCH(Prototype_input!$C$34, 'Summary - Contract Type'!$B$2:$B$6, 0),
        MATCH(C56, 'Summary - Contract Type'!$C$1:$BX$1, 0)
      ),
      ""
    ),
    ""
  ),
  IF(
    Prototype_input!$C$6 = "Federal or Tribal Government",
    IF(
      B56 &lt;&gt; "",
      IFERROR(
        INDEX(
          'Summary - Level of Assistance'!$C$2:$AW$7,
          MATCH(Prototype_input!$C$34, 'Summary - Level of Assistance'!$B$2:$B$7, 0),
          MATCH(B56, 'Summary - Level of Assistance'!$C$1:$AW$1, 0)
        ),
        ""
      ),
      ""
    ),
    ""
  )
)</f>
        <v/>
      </c>
      <c r="F56" s="21" t="str">
        <f>IF(
  Prototype_input!$C$6 = "State or Local Government",
  IF(
    C56 &lt;&gt; "",
    IFERROR(
      INDEX(
        'Summary - Socioeconomic'!$C$2:$BX$11,
        MATCH(Prototype_input!$C$38, 'Summary - Socioeconomic'!$B$2:$B$11, 0),
        MATCH(C56, 'Summary - Socioeconomic'!$C$1:$BX$1, 0)
      ),
      ""
    ),
    ""
  ),
  IF(
    Prototype_input!$C$6 = "Federal or Tribal Government",
    IF(
      B56 &lt;&gt; "",
      IFERROR(
        INDEX(
          'Summary - Objective'!$C$2:$AX$4,
          MATCH(Prototype_input!$C$38, 'Summary - Objective'!$B$2:$B$4, 0),
          MATCH(B56, 'Summary - Objective'!$C$1:$AX$1, 0)
        ),
        ""
      ),
      ""
    ),
    ""
  )
)</f>
        <v/>
      </c>
      <c r="G56" s="21" t="str">
        <f>IF(
  Prototype_input!$C$6 = "Federal or Tribal Government",
  IF(
    B56 &lt;&gt; "",
    IFERROR(
      INDEX(
        'Summary - Contract Type'!$C$2:$BX$6,
        MATCH(Prototype_input!$C$42, 'Summary - Contract Type'!$B$2:$B$6, 0),
        MATCH(B56, 'Summary - Contract Type'!$C$1:$BX$1, 0)
      ),
      ""
    ),
    ""
  ),
  ""
)</f>
        <v/>
      </c>
      <c r="H56" s="21" t="str">
        <f>IF(
  Prototype_input!$C$6 = "Federal or Tribal Government",
  IF(
    B56 &lt;&gt; "",
    IFERROR(
      INDEX(
        'Summary - Period of Performance'!$C$2:$AW$5,
        MATCH(Prototype_input!$C$46, 'Summary - Period of Performance'!$B$2:$B$5, 0),
        MATCH(B56, 'Summary - Period of Performance'!$C$1:$AW$1, 0)
      ),
      ""
    ),
    ""
  ),
  ""
)</f>
        <v/>
      </c>
      <c r="I56" s="21" t="str">
        <f>IF(
  Prototype_input!$C$6 = "Federal or Tribal Government",
  IF(
    B56 &lt;&gt; "",
    IFERROR(
      INDEX(
        'Summary - Socioeconomic'!$C$2:$BX$11,
        MATCH(Prototype_input!$C$50, 'Summary - Socioeconomic'!$B$2:$B$11, 0),
        MATCH(B56, 'Summary - Socioeconomic'!$C$1:$BX$1, 0)
      ),
      ""
    ),
    ""
  ),
  ""
)</f>
        <v/>
      </c>
      <c r="J56" s="21" t="str">
        <f>IF(
  Prototype_input!$C$6 = "Federal or Tribal Government",
  IF(
    B56 &lt;&gt; "",
    IFERROR(
      INDEX(
        'Summary - Estimated Dollar Valu'!$C$2:$AW$4,
        MATCH(Prototype_input!$C$54, 'Summary - Estimated Dollar Valu'!$B$2:$B$4, 0),
        MATCH(B56, 'Summary - Estimated Dollar Valu'!$C$1:$AW$1, 0)
      ),
      ""
    ),
    ""
  ),
  ""
)</f>
        <v/>
      </c>
      <c r="K56" s="21" t="str">
        <f>IF(AND(Prototype_input!$C$56&lt;&gt;"",J56&lt;&gt;""),Prototype_input!$C$58,"")</f>
        <v/>
      </c>
      <c r="L56" s="21" t="str">
        <f>IF(AND(Prototype_input!$C$60&lt;&gt;"",J56&lt;&gt;""),Prototype_input!$C$62,"")</f>
        <v/>
      </c>
      <c r="M56" s="21" t="str">
        <f>IF(AND(Prototype_input!$C$64&lt;&gt;"",J56&lt;&gt;""),Prototype_input!$C$66,"")</f>
        <v/>
      </c>
      <c r="N56" s="21" t="str">
        <f>IF(AND(Prototype_input!$C$68&lt;&gt;"",J56&lt;&gt;""),Prototype_input!$C$70,"")</f>
        <v/>
      </c>
      <c r="O56" s="21" t="str">
        <f>IF(N56&lt;&gt;"",_xlfn.XLOOKUP(Prototype_input!$E$25,'ITC Offerings Mapping'!$C$1:$C$1000,'ITC Offerings Mapping'!$B$1:$B$1000),"")</f>
        <v/>
      </c>
      <c r="Q56" s="21" t="str">
        <f t="array" ref="Q56">IF(Prototype_input!$C$6="Federal or Tribal Government",IF(O56&lt;&gt;"", INDEX('Scope Scoring'!$C$2:$BX$50, MATCH(O56, 'Scope Scoring'!$B$2:$B$50, 0), MATCH(B56, 'Scope Scoring'!$C$1:$BX$1, 0)),""),"")</f>
        <v/>
      </c>
      <c r="R56" s="21" t="str">
        <f t="shared" si="13"/>
        <v/>
      </c>
      <c r="S56" s="21" t="str">
        <f t="shared" si="14"/>
        <v/>
      </c>
      <c r="T56" s="21" t="str">
        <f t="shared" si="15"/>
        <v/>
      </c>
      <c r="U56" s="21" t="str">
        <f t="shared" si="16"/>
        <v/>
      </c>
      <c r="W56" s="21" t="str">
        <f t="array" ref="W56">IF(Prototype_input!$C$6="Federal or Tribal Government",IF(O56&lt;&gt;"", INDEX('Summary - Level of Assistance -'!$C$2:$AV$7, MATCH(Prototype_input!$C$34, 'Summary - Level of Assistance -'!$B$2:$B$7, 0), MATCH(B56, 'Summary - Level of Assistance -'!$C$1:$AV$1, 0)),""),"")</f>
        <v/>
      </c>
      <c r="X56" s="21" t="str">
        <f t="shared" si="17"/>
        <v/>
      </c>
      <c r="Y56" s="21" t="str">
        <f t="shared" si="18"/>
        <v/>
      </c>
      <c r="AA56" s="21" t="str">
        <f t="array" ref="AA56">IF(Prototype_input!$C$6="Federal or Tribal Government",IF(O56&lt;&gt;"", INDEX('Summary - Objective - Tradeoff'!$C$2:$AV$4, MATCH(Prototype_input!$C$38, 'Summary - Objective - Tradeoff'!$B$2:$B$4, 0), MATCH(B56, 'Summary - Objective - Tradeoff'!$C$1:$AV$1, 0)),""),"")</f>
        <v/>
      </c>
      <c r="AB56" s="21" t="str">
        <f t="shared" si="19"/>
        <v/>
      </c>
      <c r="AC56" s="21" t="str">
        <f t="shared" si="20"/>
        <v/>
      </c>
      <c r="AE56" s="21" t="str">
        <f t="array" ref="AE56">IF(Prototype_input!$C$6="Federal or Tribal Government",IF(O56&lt;&gt;"", INDEX('Summary- PoP - Tradeoff'!$C$2:$AV$5, MATCH(Prototype_input!$C$46, 'Summary- PoP - Tradeoff'!$B$2:$B$5, 0), MATCH(B56, 'Summary- PoP - Tradeoff'!$C$1:$AV$1, 0)),""),"")</f>
        <v/>
      </c>
      <c r="AF56" s="21" t="str">
        <f t="shared" si="21"/>
        <v/>
      </c>
      <c r="AG56" s="21" t="str">
        <f t="shared" si="22"/>
        <v/>
      </c>
      <c r="AI56" s="21" t="str">
        <f t="array" ref="AI56">IF(Prototype_input!$C$6="Federal or Tribal Government",IF(O56&lt;&gt;"", INDEX('Summary - EDV - Tradeoff'!$C$2:$AV$4, MATCH(Prototype_input!$C$54, 'Summary - EDV - Tradeoff'!$B$2:$B$4, 0), MATCH(B56, 'Summary - EDV - Tradeoff'!$C$1:$AV$1, 0)),""),"")</f>
        <v/>
      </c>
      <c r="AJ56" s="21" t="str">
        <f t="shared" si="23"/>
        <v/>
      </c>
      <c r="AK56" s="21" t="str">
        <f t="shared" si="24"/>
        <v/>
      </c>
      <c r="AL56" s="21" t="str">
        <f t="shared" si="25"/>
        <v/>
      </c>
    </row>
    <row r="57" spans="4:38" ht="12.75" x14ac:dyDescent="0.2">
      <c r="D57" s="21" t="str">
        <f>IF(
  Prototype_input!$C$6 = "State or Local Government",
  IF(
    C57 &lt;&gt; "",
    IFERROR(
      INDEX(
        'Summary - Acquisition Need'!$C$2:$AD$4,
        MATCH(Prototype_input!$C$30, 'Summary - Acquisition Need'!$B$2:$B$4, 0),
        MATCH(C57, 'Summary - Acquisition Need'!$C$1:$AD$1, 0)
      ),
      ""
    ),
    ""
  ),
  IF(
    Prototype_input!$C$6 = "Federal or Tribal Government",
    IF(
      B57 &lt;&gt; "",
      IFERROR(
        INDEX(
          'Summary - Place of Performance'!$C$2:$AW$14,
          MATCH(Prototype_input!$C$30, 'Summary - Place of Performance'!$B$2:$B$14, 0),
          MATCH(B57, 'Summary - Place of Performance'!$C$1:$AW$1, 0)
        ),
        ""
      ),
      ""
    ),
    ""
  )
)</f>
        <v/>
      </c>
      <c r="E57" s="21" t="str">
        <f>IF(
  Prototype_input!$C$6 = "State or Local Government",
  IF(
    C57 &lt;&gt; "",
    IFERROR(
      INDEX(
        'Summary - Contract Type'!$C$2:$BX$6,
        MATCH(Prototype_input!$C$34, 'Summary - Contract Type'!$B$2:$B$6, 0),
        MATCH(C57, 'Summary - Contract Type'!$C$1:$BX$1, 0)
      ),
      ""
    ),
    ""
  ),
  IF(
    Prototype_input!$C$6 = "Federal or Tribal Government",
    IF(
      B57 &lt;&gt; "",
      IFERROR(
        INDEX(
          'Summary - Level of Assistance'!$C$2:$AW$7,
          MATCH(Prototype_input!$C$34, 'Summary - Level of Assistance'!$B$2:$B$7, 0),
          MATCH(B57, 'Summary - Level of Assistance'!$C$1:$AW$1, 0)
        ),
        ""
      ),
      ""
    ),
    ""
  )
)</f>
        <v/>
      </c>
      <c r="F57" s="21" t="str">
        <f>IF(
  Prototype_input!$C$6 = "State or Local Government",
  IF(
    C57 &lt;&gt; "",
    IFERROR(
      INDEX(
        'Summary - Socioeconomic'!$C$2:$BX$11,
        MATCH(Prototype_input!$C$38, 'Summary - Socioeconomic'!$B$2:$B$11, 0),
        MATCH(C57, 'Summary - Socioeconomic'!$C$1:$BX$1, 0)
      ),
      ""
    ),
    ""
  ),
  IF(
    Prototype_input!$C$6 = "Federal or Tribal Government",
    IF(
      B57 &lt;&gt; "",
      IFERROR(
        INDEX(
          'Summary - Objective'!$C$2:$AX$4,
          MATCH(Prototype_input!$C$38, 'Summary - Objective'!$B$2:$B$4, 0),
          MATCH(B57, 'Summary - Objective'!$C$1:$AX$1, 0)
        ),
        ""
      ),
      ""
    ),
    ""
  )
)</f>
        <v/>
      </c>
      <c r="G57" s="21" t="str">
        <f>IF(
  Prototype_input!$C$6 = "Federal or Tribal Government",
  IF(
    B57 &lt;&gt; "",
    IFERROR(
      INDEX(
        'Summary - Contract Type'!$C$2:$BX$6,
        MATCH(Prototype_input!$C$42, 'Summary - Contract Type'!$B$2:$B$6, 0),
        MATCH(B57, 'Summary - Contract Type'!$C$1:$BX$1, 0)
      ),
      ""
    ),
    ""
  ),
  ""
)</f>
        <v/>
      </c>
      <c r="H57" s="21" t="str">
        <f>IF(
  Prototype_input!$C$6 = "Federal or Tribal Government",
  IF(
    B57 &lt;&gt; "",
    IFERROR(
      INDEX(
        'Summary - Period of Performance'!$C$2:$AW$5,
        MATCH(Prototype_input!$C$46, 'Summary - Period of Performance'!$B$2:$B$5, 0),
        MATCH(B57, 'Summary - Period of Performance'!$C$1:$AW$1, 0)
      ),
      ""
    ),
    ""
  ),
  ""
)</f>
        <v/>
      </c>
      <c r="I57" s="21" t="str">
        <f>IF(
  Prototype_input!$C$6 = "Federal or Tribal Government",
  IF(
    B57 &lt;&gt; "",
    IFERROR(
      INDEX(
        'Summary - Socioeconomic'!$C$2:$BX$11,
        MATCH(Prototype_input!$C$50, 'Summary - Socioeconomic'!$B$2:$B$11, 0),
        MATCH(B57, 'Summary - Socioeconomic'!$C$1:$BX$1, 0)
      ),
      ""
    ),
    ""
  ),
  ""
)</f>
        <v/>
      </c>
      <c r="J57" s="21" t="str">
        <f>IF(
  Prototype_input!$C$6 = "Federal or Tribal Government",
  IF(
    B57 &lt;&gt; "",
    IFERROR(
      INDEX(
        'Summary - Estimated Dollar Valu'!$C$2:$AW$4,
        MATCH(Prototype_input!$C$54, 'Summary - Estimated Dollar Valu'!$B$2:$B$4, 0),
        MATCH(B57, 'Summary - Estimated Dollar Valu'!$C$1:$AW$1, 0)
      ),
      ""
    ),
    ""
  ),
  ""
)</f>
        <v/>
      </c>
      <c r="K57" s="21" t="str">
        <f>IF(AND(Prototype_input!$C$56&lt;&gt;"",J57&lt;&gt;""),Prototype_input!$C$58,"")</f>
        <v/>
      </c>
      <c r="L57" s="21" t="str">
        <f>IF(AND(Prototype_input!$C$60&lt;&gt;"",J57&lt;&gt;""),Prototype_input!$C$62,"")</f>
        <v/>
      </c>
      <c r="M57" s="21" t="str">
        <f>IF(AND(Prototype_input!$C$64&lt;&gt;"",J57&lt;&gt;""),Prototype_input!$C$66,"")</f>
        <v/>
      </c>
      <c r="N57" s="21" t="str">
        <f>IF(AND(Prototype_input!$C$68&lt;&gt;"",J57&lt;&gt;""),Prototype_input!$C$70,"")</f>
        <v/>
      </c>
      <c r="O57" s="21" t="str">
        <f>IF(N57&lt;&gt;"",_xlfn.XLOOKUP(Prototype_input!$E$25,'ITC Offerings Mapping'!$C$1:$C$1000,'ITC Offerings Mapping'!$B$1:$B$1000),"")</f>
        <v/>
      </c>
      <c r="Q57" s="21" t="str">
        <f t="array" ref="Q57">IF(Prototype_input!$C$6="Federal or Tribal Government",IF(O57&lt;&gt;"", INDEX('Scope Scoring'!$C$2:$BX$50, MATCH(O57, 'Scope Scoring'!$B$2:$B$50, 0), MATCH(B57, 'Scope Scoring'!$C$1:$BX$1, 0)),""),"")</f>
        <v/>
      </c>
      <c r="R57" s="21" t="str">
        <f t="shared" si="13"/>
        <v/>
      </c>
      <c r="S57" s="21" t="str">
        <f t="shared" si="14"/>
        <v/>
      </c>
      <c r="T57" s="21" t="str">
        <f t="shared" si="15"/>
        <v/>
      </c>
      <c r="U57" s="21" t="str">
        <f t="shared" si="16"/>
        <v/>
      </c>
      <c r="W57" s="21" t="str">
        <f t="array" ref="W57">IF(Prototype_input!$C$6="Federal or Tribal Government",IF(O57&lt;&gt;"", INDEX('Summary - Level of Assistance -'!$C$2:$AV$7, MATCH(Prototype_input!$C$34, 'Summary - Level of Assistance -'!$B$2:$B$7, 0), MATCH(B57, 'Summary - Level of Assistance -'!$C$1:$AV$1, 0)),""),"")</f>
        <v/>
      </c>
      <c r="X57" s="21" t="str">
        <f t="shared" si="17"/>
        <v/>
      </c>
      <c r="Y57" s="21" t="str">
        <f t="shared" si="18"/>
        <v/>
      </c>
      <c r="AA57" s="21" t="str">
        <f t="array" ref="AA57">IF(Prototype_input!$C$6="Federal or Tribal Government",IF(O57&lt;&gt;"", INDEX('Summary - Objective - Tradeoff'!$C$2:$AV$4, MATCH(Prototype_input!$C$38, 'Summary - Objective - Tradeoff'!$B$2:$B$4, 0), MATCH(B57, 'Summary - Objective - Tradeoff'!$C$1:$AV$1, 0)),""),"")</f>
        <v/>
      </c>
      <c r="AB57" s="21" t="str">
        <f t="shared" si="19"/>
        <v/>
      </c>
      <c r="AC57" s="21" t="str">
        <f t="shared" si="20"/>
        <v/>
      </c>
      <c r="AE57" s="21" t="str">
        <f t="array" ref="AE57">IF(Prototype_input!$C$6="Federal or Tribal Government",IF(O57&lt;&gt;"", INDEX('Summary- PoP - Tradeoff'!$C$2:$AV$5, MATCH(Prototype_input!$C$46, 'Summary- PoP - Tradeoff'!$B$2:$B$5, 0), MATCH(B57, 'Summary- PoP - Tradeoff'!$C$1:$AV$1, 0)),""),"")</f>
        <v/>
      </c>
      <c r="AF57" s="21" t="str">
        <f t="shared" si="21"/>
        <v/>
      </c>
      <c r="AG57" s="21" t="str">
        <f t="shared" si="22"/>
        <v/>
      </c>
      <c r="AI57" s="21" t="str">
        <f t="array" ref="AI57">IF(Prototype_input!$C$6="Federal or Tribal Government",IF(O57&lt;&gt;"", INDEX('Summary - EDV - Tradeoff'!$C$2:$AV$4, MATCH(Prototype_input!$C$54, 'Summary - EDV - Tradeoff'!$B$2:$B$4, 0), MATCH(B57, 'Summary - EDV - Tradeoff'!$C$1:$AV$1, 0)),""),"")</f>
        <v/>
      </c>
      <c r="AJ57" s="21" t="str">
        <f t="shared" si="23"/>
        <v/>
      </c>
      <c r="AK57" s="21" t="str">
        <f t="shared" si="24"/>
        <v/>
      </c>
      <c r="AL57" s="21" t="str">
        <f t="shared" si="25"/>
        <v/>
      </c>
    </row>
    <row r="58" spans="4:38" ht="12.75" x14ac:dyDescent="0.2">
      <c r="D58" s="21" t="str">
        <f>IF(
  Prototype_input!$C$6 = "State or Local Government",
  IF(
    C58 &lt;&gt; "",
    IFERROR(
      INDEX(
        'Summary - Acquisition Need'!$C$2:$AD$4,
        MATCH(Prototype_input!$C$30, 'Summary - Acquisition Need'!$B$2:$B$4, 0),
        MATCH(C58, 'Summary - Acquisition Need'!$C$1:$AD$1, 0)
      ),
      ""
    ),
    ""
  ),
  IF(
    Prototype_input!$C$6 = "Federal or Tribal Government",
    IF(
      B58 &lt;&gt; "",
      IFERROR(
        INDEX(
          'Summary - Place of Performance'!$C$2:$AW$14,
          MATCH(Prototype_input!$C$30, 'Summary - Place of Performance'!$B$2:$B$14, 0),
          MATCH(B58, 'Summary - Place of Performance'!$C$1:$AW$1, 0)
        ),
        ""
      ),
      ""
    ),
    ""
  )
)</f>
        <v/>
      </c>
      <c r="E58" s="21" t="str">
        <f>IF(
  Prototype_input!$C$6 = "State or Local Government",
  IF(
    C58 &lt;&gt; "",
    IFERROR(
      INDEX(
        'Summary - Contract Type'!$C$2:$BX$6,
        MATCH(Prototype_input!$C$34, 'Summary - Contract Type'!$B$2:$B$6, 0),
        MATCH(C58, 'Summary - Contract Type'!$C$1:$BX$1, 0)
      ),
      ""
    ),
    ""
  ),
  IF(
    Prototype_input!$C$6 = "Federal or Tribal Government",
    IF(
      B58 &lt;&gt; "",
      IFERROR(
        INDEX(
          'Summary - Level of Assistance'!$C$2:$AW$7,
          MATCH(Prototype_input!$C$34, 'Summary - Level of Assistance'!$B$2:$B$7, 0),
          MATCH(B58, 'Summary - Level of Assistance'!$C$1:$AW$1, 0)
        ),
        ""
      ),
      ""
    ),
    ""
  )
)</f>
        <v/>
      </c>
      <c r="F58" s="21" t="str">
        <f>IF(
  Prototype_input!$C$6 = "State or Local Government",
  IF(
    C58 &lt;&gt; "",
    IFERROR(
      INDEX(
        'Summary - Socioeconomic'!$C$2:$BX$11,
        MATCH(Prototype_input!$C$38, 'Summary - Socioeconomic'!$B$2:$B$11, 0),
        MATCH(C58, 'Summary - Socioeconomic'!$C$1:$BX$1, 0)
      ),
      ""
    ),
    ""
  ),
  IF(
    Prototype_input!$C$6 = "Federal or Tribal Government",
    IF(
      B58 &lt;&gt; "",
      IFERROR(
        INDEX(
          'Summary - Objective'!$C$2:$AX$4,
          MATCH(Prototype_input!$C$38, 'Summary - Objective'!$B$2:$B$4, 0),
          MATCH(B58, 'Summary - Objective'!$C$1:$AX$1, 0)
        ),
        ""
      ),
      ""
    ),
    ""
  )
)</f>
        <v/>
      </c>
      <c r="G58" s="21" t="str">
        <f>IF(
  Prototype_input!$C$6 = "Federal or Tribal Government",
  IF(
    B58 &lt;&gt; "",
    IFERROR(
      INDEX(
        'Summary - Contract Type'!$C$2:$BX$6,
        MATCH(Prototype_input!$C$42, 'Summary - Contract Type'!$B$2:$B$6, 0),
        MATCH(B58, 'Summary - Contract Type'!$C$1:$BX$1, 0)
      ),
      ""
    ),
    ""
  ),
  ""
)</f>
        <v/>
      </c>
      <c r="H58" s="21" t="str">
        <f>IF(
  Prototype_input!$C$6 = "Federal or Tribal Government",
  IF(
    B58 &lt;&gt; "",
    IFERROR(
      INDEX(
        'Summary - Period of Performance'!$C$2:$AW$5,
        MATCH(Prototype_input!$C$46, 'Summary - Period of Performance'!$B$2:$B$5, 0),
        MATCH(B58, 'Summary - Period of Performance'!$C$1:$AW$1, 0)
      ),
      ""
    ),
    ""
  ),
  ""
)</f>
        <v/>
      </c>
      <c r="I58" s="21" t="str">
        <f>IF(
  Prototype_input!$C$6 = "Federal or Tribal Government",
  IF(
    B58 &lt;&gt; "",
    IFERROR(
      INDEX(
        'Summary - Socioeconomic'!$C$2:$BX$11,
        MATCH(Prototype_input!$C$50, 'Summary - Socioeconomic'!$B$2:$B$11, 0),
        MATCH(B58, 'Summary - Socioeconomic'!$C$1:$BX$1, 0)
      ),
      ""
    ),
    ""
  ),
  ""
)</f>
        <v/>
      </c>
      <c r="J58" s="21" t="str">
        <f>IF(
  Prototype_input!$C$6 = "Federal or Tribal Government",
  IF(
    B58 &lt;&gt; "",
    IFERROR(
      INDEX(
        'Summary - Estimated Dollar Valu'!$C$2:$AW$4,
        MATCH(Prototype_input!$C$54, 'Summary - Estimated Dollar Valu'!$B$2:$B$4, 0),
        MATCH(B58, 'Summary - Estimated Dollar Valu'!$C$1:$AW$1, 0)
      ),
      ""
    ),
    ""
  ),
  ""
)</f>
        <v/>
      </c>
      <c r="K58" s="21" t="str">
        <f>IF(AND(Prototype_input!$C$56&lt;&gt;"",J58&lt;&gt;""),Prototype_input!$C$58,"")</f>
        <v/>
      </c>
      <c r="L58" s="21" t="str">
        <f>IF(AND(Prototype_input!$C$60&lt;&gt;"",J58&lt;&gt;""),Prototype_input!$C$62,"")</f>
        <v/>
      </c>
      <c r="M58" s="21" t="str">
        <f>IF(AND(Prototype_input!$C$64&lt;&gt;"",J58&lt;&gt;""),Prototype_input!$C$66,"")</f>
        <v/>
      </c>
      <c r="N58" s="21" t="str">
        <f>IF(AND(Prototype_input!$C$68&lt;&gt;"",J58&lt;&gt;""),Prototype_input!$C$70,"")</f>
        <v/>
      </c>
      <c r="O58" s="21" t="str">
        <f>IF(N58&lt;&gt;"",_xlfn.XLOOKUP(Prototype_input!$E$25,'ITC Offerings Mapping'!$C$1:$C$1000,'ITC Offerings Mapping'!$B$1:$B$1000),"")</f>
        <v/>
      </c>
      <c r="Q58" s="21" t="str">
        <f t="array" ref="Q58">IF(Prototype_input!$C$6="Federal or Tribal Government",IF(O58&lt;&gt;"", INDEX('Scope Scoring'!$C$2:$BX$50, MATCH(O58, 'Scope Scoring'!$B$2:$B$50, 0), MATCH(B58, 'Scope Scoring'!$C$1:$BX$1, 0)),""),"")</f>
        <v/>
      </c>
      <c r="R58" s="21" t="str">
        <f t="shared" si="13"/>
        <v/>
      </c>
      <c r="S58" s="21" t="str">
        <f t="shared" si="14"/>
        <v/>
      </c>
      <c r="T58" s="21" t="str">
        <f t="shared" si="15"/>
        <v/>
      </c>
      <c r="U58" s="21" t="str">
        <f t="shared" si="16"/>
        <v/>
      </c>
      <c r="W58" s="21" t="str">
        <f t="array" ref="W58">IF(Prototype_input!$C$6="Federal or Tribal Government",IF(O58&lt;&gt;"", INDEX('Summary - Level of Assistance -'!$C$2:$AV$7, MATCH(Prototype_input!$C$34, 'Summary - Level of Assistance -'!$B$2:$B$7, 0), MATCH(B58, 'Summary - Level of Assistance -'!$C$1:$AV$1, 0)),""),"")</f>
        <v/>
      </c>
      <c r="X58" s="21" t="str">
        <f t="shared" si="17"/>
        <v/>
      </c>
      <c r="Y58" s="21" t="str">
        <f t="shared" si="18"/>
        <v/>
      </c>
      <c r="AA58" s="21" t="str">
        <f t="array" ref="AA58">IF(Prototype_input!$C$6="Federal or Tribal Government",IF(O58&lt;&gt;"", INDEX('Summary - Objective - Tradeoff'!$C$2:$AV$4, MATCH(Prototype_input!$C$38, 'Summary - Objective - Tradeoff'!$B$2:$B$4, 0), MATCH(B58, 'Summary - Objective - Tradeoff'!$C$1:$AV$1, 0)),""),"")</f>
        <v/>
      </c>
      <c r="AB58" s="21" t="str">
        <f t="shared" si="19"/>
        <v/>
      </c>
      <c r="AC58" s="21" t="str">
        <f t="shared" si="20"/>
        <v/>
      </c>
      <c r="AE58" s="21" t="str">
        <f t="array" ref="AE58">IF(Prototype_input!$C$6="Federal or Tribal Government",IF(O58&lt;&gt;"", INDEX('Summary- PoP - Tradeoff'!$C$2:$AV$5, MATCH(Prototype_input!$C$46, 'Summary- PoP - Tradeoff'!$B$2:$B$5, 0), MATCH(B58, 'Summary- PoP - Tradeoff'!$C$1:$AV$1, 0)),""),"")</f>
        <v/>
      </c>
      <c r="AF58" s="21" t="str">
        <f t="shared" si="21"/>
        <v/>
      </c>
      <c r="AG58" s="21" t="str">
        <f t="shared" si="22"/>
        <v/>
      </c>
      <c r="AI58" s="21" t="str">
        <f t="array" ref="AI58">IF(Prototype_input!$C$6="Federal or Tribal Government",IF(O58&lt;&gt;"", INDEX('Summary - EDV - Tradeoff'!$C$2:$AV$4, MATCH(Prototype_input!$C$54, 'Summary - EDV - Tradeoff'!$B$2:$B$4, 0), MATCH(B58, 'Summary - EDV - Tradeoff'!$C$1:$AV$1, 0)),""),"")</f>
        <v/>
      </c>
      <c r="AJ58" s="21" t="str">
        <f t="shared" si="23"/>
        <v/>
      </c>
      <c r="AK58" s="21" t="str">
        <f t="shared" si="24"/>
        <v/>
      </c>
      <c r="AL58" s="21" t="str">
        <f t="shared" si="25"/>
        <v/>
      </c>
    </row>
    <row r="59" spans="4:38" ht="12.75" x14ac:dyDescent="0.2">
      <c r="D59" s="21" t="str">
        <f>IF(
  Prototype_input!$C$6 = "State or Local Government",
  IF(
    C59 &lt;&gt; "",
    IFERROR(
      INDEX(
        'Summary - Acquisition Need'!$C$2:$AD$4,
        MATCH(Prototype_input!$C$30, 'Summary - Acquisition Need'!$B$2:$B$4, 0),
        MATCH(C59, 'Summary - Acquisition Need'!$C$1:$AD$1, 0)
      ),
      ""
    ),
    ""
  ),
  IF(
    Prototype_input!$C$6 = "Federal or Tribal Government",
    IF(
      B59 &lt;&gt; "",
      IFERROR(
        INDEX(
          'Summary - Place of Performance'!$C$2:$AW$14,
          MATCH(Prototype_input!$C$30, 'Summary - Place of Performance'!$B$2:$B$14, 0),
          MATCH(B59, 'Summary - Place of Performance'!$C$1:$AW$1, 0)
        ),
        ""
      ),
      ""
    ),
    ""
  )
)</f>
        <v/>
      </c>
      <c r="E59" s="21" t="str">
        <f>IF(
  Prototype_input!$C$6 = "State or Local Government",
  IF(
    C59 &lt;&gt; "",
    IFERROR(
      INDEX(
        'Summary - Contract Type'!$C$2:$BX$6,
        MATCH(Prototype_input!$C$34, 'Summary - Contract Type'!$B$2:$B$6, 0),
        MATCH(C59, 'Summary - Contract Type'!$C$1:$BX$1, 0)
      ),
      ""
    ),
    ""
  ),
  IF(
    Prototype_input!$C$6 = "Federal or Tribal Government",
    IF(
      B59 &lt;&gt; "",
      IFERROR(
        INDEX(
          'Summary - Level of Assistance'!$C$2:$AW$7,
          MATCH(Prototype_input!$C$34, 'Summary - Level of Assistance'!$B$2:$B$7, 0),
          MATCH(B59, 'Summary - Level of Assistance'!$C$1:$AW$1, 0)
        ),
        ""
      ),
      ""
    ),
    ""
  )
)</f>
        <v/>
      </c>
      <c r="F59" s="21" t="str">
        <f>IF(
  Prototype_input!$C$6 = "State or Local Government",
  IF(
    C59 &lt;&gt; "",
    IFERROR(
      INDEX(
        'Summary - Socioeconomic'!$C$2:$BX$11,
        MATCH(Prototype_input!$C$38, 'Summary - Socioeconomic'!$B$2:$B$11, 0),
        MATCH(C59, 'Summary - Socioeconomic'!$C$1:$BX$1, 0)
      ),
      ""
    ),
    ""
  ),
  IF(
    Prototype_input!$C$6 = "Federal or Tribal Government",
    IF(
      B59 &lt;&gt; "",
      IFERROR(
        INDEX(
          'Summary - Objective'!$C$2:$AX$4,
          MATCH(Prototype_input!$C$38, 'Summary - Objective'!$B$2:$B$4, 0),
          MATCH(B59, 'Summary - Objective'!$C$1:$AX$1, 0)
        ),
        ""
      ),
      ""
    ),
    ""
  )
)</f>
        <v/>
      </c>
      <c r="G59" s="21" t="str">
        <f>IF(
  Prototype_input!$C$6 = "Federal or Tribal Government",
  IF(
    B59 &lt;&gt; "",
    IFERROR(
      INDEX(
        'Summary - Contract Type'!$C$2:$BX$6,
        MATCH(Prototype_input!$C$42, 'Summary - Contract Type'!$B$2:$B$6, 0),
        MATCH(B59, 'Summary - Contract Type'!$C$1:$BX$1, 0)
      ),
      ""
    ),
    ""
  ),
  ""
)</f>
        <v/>
      </c>
      <c r="H59" s="21" t="str">
        <f>IF(
  Prototype_input!$C$6 = "Federal or Tribal Government",
  IF(
    B59 &lt;&gt; "",
    IFERROR(
      INDEX(
        'Summary - Period of Performance'!$C$2:$AW$5,
        MATCH(Prototype_input!$C$46, 'Summary - Period of Performance'!$B$2:$B$5, 0),
        MATCH(B59, 'Summary - Period of Performance'!$C$1:$AW$1, 0)
      ),
      ""
    ),
    ""
  ),
  ""
)</f>
        <v/>
      </c>
      <c r="I59" s="21" t="str">
        <f>IF(
  Prototype_input!$C$6 = "Federal or Tribal Government",
  IF(
    B59 &lt;&gt; "",
    IFERROR(
      INDEX(
        'Summary - Socioeconomic'!$C$2:$BX$11,
        MATCH(Prototype_input!$C$50, 'Summary - Socioeconomic'!$B$2:$B$11, 0),
        MATCH(B59, 'Summary - Socioeconomic'!$C$1:$BX$1, 0)
      ),
      ""
    ),
    ""
  ),
  ""
)</f>
        <v/>
      </c>
      <c r="J59" s="21" t="str">
        <f>IF(
  Prototype_input!$C$6 = "Federal or Tribal Government",
  IF(
    B59 &lt;&gt; "",
    IFERROR(
      INDEX(
        'Summary - Estimated Dollar Valu'!$C$2:$AW$4,
        MATCH(Prototype_input!$C$54, 'Summary - Estimated Dollar Valu'!$B$2:$B$4, 0),
        MATCH(B59, 'Summary - Estimated Dollar Valu'!$C$1:$AW$1, 0)
      ),
      ""
    ),
    ""
  ),
  ""
)</f>
        <v/>
      </c>
      <c r="K59" s="21" t="str">
        <f>IF(AND(Prototype_input!$C$56&lt;&gt;"",J59&lt;&gt;""),Prototype_input!$C$58,"")</f>
        <v/>
      </c>
      <c r="L59" s="21" t="str">
        <f>IF(AND(Prototype_input!$C$60&lt;&gt;"",J59&lt;&gt;""),Prototype_input!$C$62,"")</f>
        <v/>
      </c>
      <c r="M59" s="21" t="str">
        <f>IF(AND(Prototype_input!$C$64&lt;&gt;"",J59&lt;&gt;""),Prototype_input!$C$66,"")</f>
        <v/>
      </c>
      <c r="N59" s="21" t="str">
        <f>IF(AND(Prototype_input!$C$68&lt;&gt;"",J59&lt;&gt;""),Prototype_input!$C$70,"")</f>
        <v/>
      </c>
      <c r="O59" s="21" t="str">
        <f>IF(N59&lt;&gt;"",_xlfn.XLOOKUP(Prototype_input!$E$25,'ITC Offerings Mapping'!$C$1:$C$1000,'ITC Offerings Mapping'!$B$1:$B$1000),"")</f>
        <v/>
      </c>
      <c r="Q59" s="21" t="str">
        <f t="array" ref="Q59">IF(Prototype_input!$C$6="Federal or Tribal Government",IF(O59&lt;&gt;"", INDEX('Scope Scoring'!$C$2:$BX$50, MATCH(O59, 'Scope Scoring'!$B$2:$B$50, 0), MATCH(B59, 'Scope Scoring'!$C$1:$BX$1, 0)),""),"")</f>
        <v/>
      </c>
      <c r="R59" s="21" t="str">
        <f t="shared" si="13"/>
        <v/>
      </c>
      <c r="S59" s="21" t="str">
        <f t="shared" si="14"/>
        <v/>
      </c>
      <c r="T59" s="21" t="str">
        <f t="shared" si="15"/>
        <v/>
      </c>
      <c r="U59" s="21" t="str">
        <f t="shared" si="16"/>
        <v/>
      </c>
      <c r="W59" s="21" t="str">
        <f t="array" ref="W59">IF(Prototype_input!$C$6="Federal or Tribal Government",IF(O59&lt;&gt;"", INDEX('Summary - Level of Assistance -'!$C$2:$AV$7, MATCH(Prototype_input!$C$34, 'Summary - Level of Assistance -'!$B$2:$B$7, 0), MATCH(B59, 'Summary - Level of Assistance -'!$C$1:$AV$1, 0)),""),"")</f>
        <v/>
      </c>
      <c r="X59" s="21" t="str">
        <f t="shared" si="17"/>
        <v/>
      </c>
      <c r="Y59" s="21" t="str">
        <f t="shared" si="18"/>
        <v/>
      </c>
      <c r="AA59" s="21" t="str">
        <f t="array" ref="AA59">IF(Prototype_input!$C$6="Federal or Tribal Government",IF(O59&lt;&gt;"", INDEX('Summary - Objective - Tradeoff'!$C$2:$AV$4, MATCH(Prototype_input!$C$38, 'Summary - Objective - Tradeoff'!$B$2:$B$4, 0), MATCH(B59, 'Summary - Objective - Tradeoff'!$C$1:$AV$1, 0)),""),"")</f>
        <v/>
      </c>
      <c r="AB59" s="21" t="str">
        <f t="shared" si="19"/>
        <v/>
      </c>
      <c r="AC59" s="21" t="str">
        <f t="shared" si="20"/>
        <v/>
      </c>
      <c r="AE59" s="21" t="str">
        <f t="array" ref="AE59">IF(Prototype_input!$C$6="Federal or Tribal Government",IF(O59&lt;&gt;"", INDEX('Summary- PoP - Tradeoff'!$C$2:$AV$5, MATCH(Prototype_input!$C$46, 'Summary- PoP - Tradeoff'!$B$2:$B$5, 0), MATCH(B59, 'Summary- PoP - Tradeoff'!$C$1:$AV$1, 0)),""),"")</f>
        <v/>
      </c>
      <c r="AF59" s="21" t="str">
        <f t="shared" si="21"/>
        <v/>
      </c>
      <c r="AG59" s="21" t="str">
        <f t="shared" si="22"/>
        <v/>
      </c>
      <c r="AI59" s="21" t="str">
        <f t="array" ref="AI59">IF(Prototype_input!$C$6="Federal or Tribal Government",IF(O59&lt;&gt;"", INDEX('Summary - EDV - Tradeoff'!$C$2:$AV$4, MATCH(Prototype_input!$C$54, 'Summary - EDV - Tradeoff'!$B$2:$B$4, 0), MATCH(B59, 'Summary - EDV - Tradeoff'!$C$1:$AV$1, 0)),""),"")</f>
        <v/>
      </c>
      <c r="AJ59" s="21" t="str">
        <f t="shared" si="23"/>
        <v/>
      </c>
      <c r="AK59" s="21" t="str">
        <f t="shared" si="24"/>
        <v/>
      </c>
      <c r="AL59" s="21" t="str">
        <f t="shared" si="25"/>
        <v/>
      </c>
    </row>
    <row r="60" spans="4:38" ht="12.75" x14ac:dyDescent="0.2">
      <c r="D60" s="21" t="str">
        <f>IF(
  Prototype_input!$C$6 = "State or Local Government",
  IF(
    C60 &lt;&gt; "",
    IFERROR(
      INDEX(
        'Summary - Acquisition Need'!$C$2:$AD$4,
        MATCH(Prototype_input!$C$30, 'Summary - Acquisition Need'!$B$2:$B$4, 0),
        MATCH(C60, 'Summary - Acquisition Need'!$C$1:$AD$1, 0)
      ),
      ""
    ),
    ""
  ),
  IF(
    Prototype_input!$C$6 = "Federal or Tribal Government",
    IF(
      B60 &lt;&gt; "",
      IFERROR(
        INDEX(
          'Summary - Place of Performance'!$C$2:$AW$14,
          MATCH(Prototype_input!$C$30, 'Summary - Place of Performance'!$B$2:$B$14, 0),
          MATCH(B60, 'Summary - Place of Performance'!$C$1:$AW$1, 0)
        ),
        ""
      ),
      ""
    ),
    ""
  )
)</f>
        <v/>
      </c>
      <c r="E60" s="21" t="str">
        <f>IF(
  Prototype_input!$C$6 = "State or Local Government",
  IF(
    C60 &lt;&gt; "",
    IFERROR(
      INDEX(
        'Summary - Contract Type'!$C$2:$BX$6,
        MATCH(Prototype_input!$C$34, 'Summary - Contract Type'!$B$2:$B$6, 0),
        MATCH(C60, 'Summary - Contract Type'!$C$1:$BX$1, 0)
      ),
      ""
    ),
    ""
  ),
  IF(
    Prototype_input!$C$6 = "Federal or Tribal Government",
    IF(
      B60 &lt;&gt; "",
      IFERROR(
        INDEX(
          'Summary - Level of Assistance'!$C$2:$AW$7,
          MATCH(Prototype_input!$C$34, 'Summary - Level of Assistance'!$B$2:$B$7, 0),
          MATCH(B60, 'Summary - Level of Assistance'!$C$1:$AW$1, 0)
        ),
        ""
      ),
      ""
    ),
    ""
  )
)</f>
        <v/>
      </c>
      <c r="F60" s="21" t="str">
        <f>IF(
  Prototype_input!$C$6 = "State or Local Government",
  IF(
    C60 &lt;&gt; "",
    IFERROR(
      INDEX(
        'Summary - Socioeconomic'!$C$2:$BX$11,
        MATCH(Prototype_input!$C$38, 'Summary - Socioeconomic'!$B$2:$B$11, 0),
        MATCH(C60, 'Summary - Socioeconomic'!$C$1:$BX$1, 0)
      ),
      ""
    ),
    ""
  ),
  IF(
    Prototype_input!$C$6 = "Federal or Tribal Government",
    IF(
      B60 &lt;&gt; "",
      IFERROR(
        INDEX(
          'Summary - Objective'!$C$2:$AX$4,
          MATCH(Prototype_input!$C$38, 'Summary - Objective'!$B$2:$B$4, 0),
          MATCH(B60, 'Summary - Objective'!$C$1:$AX$1, 0)
        ),
        ""
      ),
      ""
    ),
    ""
  )
)</f>
        <v/>
      </c>
      <c r="G60" s="21" t="str">
        <f>IF(
  Prototype_input!$C$6 = "Federal or Tribal Government",
  IF(
    B60 &lt;&gt; "",
    IFERROR(
      INDEX(
        'Summary - Contract Type'!$C$2:$BX$6,
        MATCH(Prototype_input!$C$42, 'Summary - Contract Type'!$B$2:$B$6, 0),
        MATCH(B60, 'Summary - Contract Type'!$C$1:$BX$1, 0)
      ),
      ""
    ),
    ""
  ),
  ""
)</f>
        <v/>
      </c>
      <c r="H60" s="21" t="str">
        <f>IF(
  Prototype_input!$C$6 = "Federal or Tribal Government",
  IF(
    B60 &lt;&gt; "",
    IFERROR(
      INDEX(
        'Summary - Period of Performance'!$C$2:$AW$5,
        MATCH(Prototype_input!$C$46, 'Summary - Period of Performance'!$B$2:$B$5, 0),
        MATCH(B60, 'Summary - Period of Performance'!$C$1:$AW$1, 0)
      ),
      ""
    ),
    ""
  ),
  ""
)</f>
        <v/>
      </c>
      <c r="I60" s="21" t="str">
        <f>IF(
  Prototype_input!$C$6 = "Federal or Tribal Government",
  IF(
    B60 &lt;&gt; "",
    IFERROR(
      INDEX(
        'Summary - Socioeconomic'!$C$2:$BX$11,
        MATCH(Prototype_input!$C$50, 'Summary - Socioeconomic'!$B$2:$B$11, 0),
        MATCH(B60, 'Summary - Socioeconomic'!$C$1:$BX$1, 0)
      ),
      ""
    ),
    ""
  ),
  ""
)</f>
        <v/>
      </c>
      <c r="J60" s="21" t="str">
        <f>IF(
  Prototype_input!$C$6 = "Federal or Tribal Government",
  IF(
    B60 &lt;&gt; "",
    IFERROR(
      INDEX(
        'Summary - Estimated Dollar Valu'!$C$2:$AW$4,
        MATCH(Prototype_input!$C$54, 'Summary - Estimated Dollar Valu'!$B$2:$B$4, 0),
        MATCH(B60, 'Summary - Estimated Dollar Valu'!$C$1:$AW$1, 0)
      ),
      ""
    ),
    ""
  ),
  ""
)</f>
        <v/>
      </c>
      <c r="K60" s="21" t="str">
        <f>IF(AND(Prototype_input!$C$56&lt;&gt;"",J60&lt;&gt;""),Prototype_input!$C$58,"")</f>
        <v/>
      </c>
      <c r="L60" s="21" t="str">
        <f>IF(AND(Prototype_input!$C$60&lt;&gt;"",J60&lt;&gt;""),Prototype_input!$C$62,"")</f>
        <v/>
      </c>
      <c r="M60" s="21" t="str">
        <f>IF(AND(Prototype_input!$C$64&lt;&gt;"",J60&lt;&gt;""),Prototype_input!$C$66,"")</f>
        <v/>
      </c>
      <c r="N60" s="21" t="str">
        <f>IF(AND(Prototype_input!$C$68&lt;&gt;"",J60&lt;&gt;""),Prototype_input!$C$70,"")</f>
        <v/>
      </c>
      <c r="O60" s="21" t="str">
        <f>IF(N60&lt;&gt;"",_xlfn.XLOOKUP(Prototype_input!$E$25,'ITC Offerings Mapping'!$C$1:$C$1000,'ITC Offerings Mapping'!$B$1:$B$1000),"")</f>
        <v/>
      </c>
      <c r="Q60" s="21" t="str">
        <f t="array" ref="Q60">IF(Prototype_input!$C$6="Federal or Tribal Government",IF(O60&lt;&gt;"", INDEX('Scope Scoring'!$C$2:$BX$50, MATCH(O60, 'Scope Scoring'!$B$2:$B$50, 0), MATCH(B60, 'Scope Scoring'!$C$1:$BX$1, 0)),""),"")</f>
        <v/>
      </c>
      <c r="R60" s="21" t="str">
        <f t="shared" si="13"/>
        <v/>
      </c>
      <c r="S60" s="21" t="str">
        <f t="shared" si="14"/>
        <v/>
      </c>
      <c r="T60" s="21" t="str">
        <f t="shared" si="15"/>
        <v/>
      </c>
      <c r="U60" s="21" t="str">
        <f t="shared" si="16"/>
        <v/>
      </c>
      <c r="W60" s="21" t="str">
        <f t="array" ref="W60">IF(Prototype_input!$C$6="Federal or Tribal Government",IF(O60&lt;&gt;"", INDEX('Summary - Level of Assistance -'!$C$2:$AV$7, MATCH(Prototype_input!$C$34, 'Summary - Level of Assistance -'!$B$2:$B$7, 0), MATCH(B60, 'Summary - Level of Assistance -'!$C$1:$AV$1, 0)),""),"")</f>
        <v/>
      </c>
      <c r="X60" s="21" t="str">
        <f t="shared" si="17"/>
        <v/>
      </c>
      <c r="Y60" s="21" t="str">
        <f t="shared" si="18"/>
        <v/>
      </c>
      <c r="AA60" s="21" t="str">
        <f t="array" ref="AA60">IF(Prototype_input!$C$6="Federal or Tribal Government",IF(O60&lt;&gt;"", INDEX('Summary - Objective - Tradeoff'!$C$2:$AV$4, MATCH(Prototype_input!$C$38, 'Summary - Objective - Tradeoff'!$B$2:$B$4, 0), MATCH(B60, 'Summary - Objective - Tradeoff'!$C$1:$AV$1, 0)),""),"")</f>
        <v/>
      </c>
      <c r="AB60" s="21" t="str">
        <f t="shared" si="19"/>
        <v/>
      </c>
      <c r="AC60" s="21" t="str">
        <f t="shared" si="20"/>
        <v/>
      </c>
      <c r="AE60" s="21" t="str">
        <f t="array" ref="AE60">IF(Prototype_input!$C$6="Federal or Tribal Government",IF(O60&lt;&gt;"", INDEX('Summary- PoP - Tradeoff'!$C$2:$AV$5, MATCH(Prototype_input!$C$46, 'Summary- PoP - Tradeoff'!$B$2:$B$5, 0), MATCH(B60, 'Summary- PoP - Tradeoff'!$C$1:$AV$1, 0)),""),"")</f>
        <v/>
      </c>
      <c r="AF60" s="21" t="str">
        <f t="shared" si="21"/>
        <v/>
      </c>
      <c r="AG60" s="21" t="str">
        <f t="shared" si="22"/>
        <v/>
      </c>
      <c r="AI60" s="21" t="str">
        <f t="array" ref="AI60">IF(Prototype_input!$C$6="Federal or Tribal Government",IF(O60&lt;&gt;"", INDEX('Summary - EDV - Tradeoff'!$C$2:$AV$4, MATCH(Prototype_input!$C$54, 'Summary - EDV - Tradeoff'!$B$2:$B$4, 0), MATCH(B60, 'Summary - EDV - Tradeoff'!$C$1:$AV$1, 0)),""),"")</f>
        <v/>
      </c>
      <c r="AJ60" s="21" t="str">
        <f t="shared" si="23"/>
        <v/>
      </c>
      <c r="AK60" s="21" t="str">
        <f t="shared" si="24"/>
        <v/>
      </c>
      <c r="AL60" s="21" t="str">
        <f t="shared" si="25"/>
        <v/>
      </c>
    </row>
    <row r="61" spans="4:38" ht="12.75" x14ac:dyDescent="0.2">
      <c r="D61" s="21" t="str">
        <f>IF(
  Prototype_input!$C$6 = "State or Local Government",
  IF(
    C61 &lt;&gt; "",
    IFERROR(
      INDEX(
        'Summary - Acquisition Need'!$C$2:$AD$4,
        MATCH(Prototype_input!$C$30, 'Summary - Acquisition Need'!$B$2:$B$4, 0),
        MATCH(C61, 'Summary - Acquisition Need'!$C$1:$AD$1, 0)
      ),
      ""
    ),
    ""
  ),
  IF(
    Prototype_input!$C$6 = "Federal or Tribal Government",
    IF(
      B61 &lt;&gt; "",
      IFERROR(
        INDEX(
          'Summary - Place of Performance'!$C$2:$AW$14,
          MATCH(Prototype_input!$C$30, 'Summary - Place of Performance'!$B$2:$B$14, 0),
          MATCH(B61, 'Summary - Place of Performance'!$C$1:$AW$1, 0)
        ),
        ""
      ),
      ""
    ),
    ""
  )
)</f>
        <v/>
      </c>
      <c r="E61" s="21" t="str">
        <f>IF(
  Prototype_input!$C$6 = "State or Local Government",
  IF(
    C61 &lt;&gt; "",
    IFERROR(
      INDEX(
        'Summary - Contract Type'!$C$2:$BX$6,
        MATCH(Prototype_input!$C$34, 'Summary - Contract Type'!$B$2:$B$6, 0),
        MATCH(C61, 'Summary - Contract Type'!$C$1:$BX$1, 0)
      ),
      ""
    ),
    ""
  ),
  IF(
    Prototype_input!$C$6 = "Federal or Tribal Government",
    IF(
      B61 &lt;&gt; "",
      IFERROR(
        INDEX(
          'Summary - Level of Assistance'!$C$2:$AW$7,
          MATCH(Prototype_input!$C$34, 'Summary - Level of Assistance'!$B$2:$B$7, 0),
          MATCH(B61, 'Summary - Level of Assistance'!$C$1:$AW$1, 0)
        ),
        ""
      ),
      ""
    ),
    ""
  )
)</f>
        <v/>
      </c>
      <c r="F61" s="21" t="str">
        <f>IF(
  Prototype_input!$C$6 = "State or Local Government",
  IF(
    C61 &lt;&gt; "",
    IFERROR(
      INDEX(
        'Summary - Socioeconomic'!$C$2:$BX$11,
        MATCH(Prototype_input!$C$38, 'Summary - Socioeconomic'!$B$2:$B$11, 0),
        MATCH(C61, 'Summary - Socioeconomic'!$C$1:$BX$1, 0)
      ),
      ""
    ),
    ""
  ),
  IF(
    Prototype_input!$C$6 = "Federal or Tribal Government",
    IF(
      B61 &lt;&gt; "",
      IFERROR(
        INDEX(
          'Summary - Objective'!$C$2:$AX$4,
          MATCH(Prototype_input!$C$38, 'Summary - Objective'!$B$2:$B$4, 0),
          MATCH(B61, 'Summary - Objective'!$C$1:$AX$1, 0)
        ),
        ""
      ),
      ""
    ),
    ""
  )
)</f>
        <v/>
      </c>
      <c r="G61" s="21" t="str">
        <f>IF(
  Prototype_input!$C$6 = "Federal or Tribal Government",
  IF(
    B61 &lt;&gt; "",
    IFERROR(
      INDEX(
        'Summary - Contract Type'!$C$2:$BX$6,
        MATCH(Prototype_input!$C$42, 'Summary - Contract Type'!$B$2:$B$6, 0),
        MATCH(B61, 'Summary - Contract Type'!$C$1:$BX$1, 0)
      ),
      ""
    ),
    ""
  ),
  ""
)</f>
        <v/>
      </c>
      <c r="H61" s="21" t="str">
        <f>IF(
  Prototype_input!$C$6 = "Federal or Tribal Government",
  IF(
    B61 &lt;&gt; "",
    IFERROR(
      INDEX(
        'Summary - Period of Performance'!$C$2:$AW$5,
        MATCH(Prototype_input!$C$46, 'Summary - Period of Performance'!$B$2:$B$5, 0),
        MATCH(B61, 'Summary - Period of Performance'!$C$1:$AW$1, 0)
      ),
      ""
    ),
    ""
  ),
  ""
)</f>
        <v/>
      </c>
      <c r="I61" s="21" t="str">
        <f>IF(
  Prototype_input!$C$6 = "Federal or Tribal Government",
  IF(
    B61 &lt;&gt; "",
    IFERROR(
      INDEX(
        'Summary - Socioeconomic'!$C$2:$BX$11,
        MATCH(Prototype_input!$C$50, 'Summary - Socioeconomic'!$B$2:$B$11, 0),
        MATCH(B61, 'Summary - Socioeconomic'!$C$1:$BX$1, 0)
      ),
      ""
    ),
    ""
  ),
  ""
)</f>
        <v/>
      </c>
      <c r="J61" s="21" t="str">
        <f>IF(
  Prototype_input!$C$6 = "Federal or Tribal Government",
  IF(
    B61 &lt;&gt; "",
    IFERROR(
      INDEX(
        'Summary - Estimated Dollar Valu'!$C$2:$AW$4,
        MATCH(Prototype_input!$C$54, 'Summary - Estimated Dollar Valu'!$B$2:$B$4, 0),
        MATCH(B61, 'Summary - Estimated Dollar Valu'!$C$1:$AW$1, 0)
      ),
      ""
    ),
    ""
  ),
  ""
)</f>
        <v/>
      </c>
      <c r="K61" s="21" t="str">
        <f>IF(AND(Prototype_input!$C$56&lt;&gt;"",J61&lt;&gt;""),Prototype_input!$C$58,"")</f>
        <v/>
      </c>
      <c r="L61" s="21" t="str">
        <f>IF(AND(Prototype_input!$C$60&lt;&gt;"",J61&lt;&gt;""),Prototype_input!$C$62,"")</f>
        <v/>
      </c>
      <c r="M61" s="21" t="str">
        <f>IF(AND(Prototype_input!$C$64&lt;&gt;"",J61&lt;&gt;""),Prototype_input!$C$66,"")</f>
        <v/>
      </c>
      <c r="N61" s="21" t="str">
        <f>IF(AND(Prototype_input!$C$68&lt;&gt;"",J61&lt;&gt;""),Prototype_input!$C$70,"")</f>
        <v/>
      </c>
      <c r="O61" s="21" t="str">
        <f>IF(N61&lt;&gt;"",_xlfn.XLOOKUP(Prototype_input!$E$25,'ITC Offerings Mapping'!$C$1:$C$1000,'ITC Offerings Mapping'!$B$1:$B$1000),"")</f>
        <v/>
      </c>
      <c r="Q61" s="21" t="str">
        <f t="array" ref="Q61">IF(Prototype_input!$C$6="Federal or Tribal Government",IF(O61&lt;&gt;"", INDEX('Scope Scoring'!$C$2:$BX$50, MATCH(O61, 'Scope Scoring'!$B$2:$B$50, 0), MATCH(B61, 'Scope Scoring'!$C$1:$BX$1, 0)),""),"")</f>
        <v/>
      </c>
      <c r="R61" s="21" t="str">
        <f t="shared" si="13"/>
        <v/>
      </c>
      <c r="S61" s="21" t="str">
        <f t="shared" si="14"/>
        <v/>
      </c>
      <c r="T61" s="21" t="str">
        <f t="shared" si="15"/>
        <v/>
      </c>
      <c r="U61" s="21" t="str">
        <f t="shared" si="16"/>
        <v/>
      </c>
      <c r="W61" s="21" t="str">
        <f t="array" ref="W61">IF(Prototype_input!$C$6="Federal or Tribal Government",IF(O61&lt;&gt;"", INDEX('Summary - Level of Assistance -'!$C$2:$AV$7, MATCH(Prototype_input!$C$34, 'Summary - Level of Assistance -'!$B$2:$B$7, 0), MATCH(B61, 'Summary - Level of Assistance -'!$C$1:$AV$1, 0)),""),"")</f>
        <v/>
      </c>
      <c r="X61" s="21" t="str">
        <f t="shared" si="17"/>
        <v/>
      </c>
      <c r="Y61" s="21" t="str">
        <f t="shared" si="18"/>
        <v/>
      </c>
      <c r="AA61" s="21" t="str">
        <f t="array" ref="AA61">IF(Prototype_input!$C$6="Federal or Tribal Government",IF(O61&lt;&gt;"", INDEX('Summary - Objective - Tradeoff'!$C$2:$AV$4, MATCH(Prototype_input!$C$38, 'Summary - Objective - Tradeoff'!$B$2:$B$4, 0), MATCH(B61, 'Summary - Objective - Tradeoff'!$C$1:$AV$1, 0)),""),"")</f>
        <v/>
      </c>
      <c r="AB61" s="21" t="str">
        <f t="shared" si="19"/>
        <v/>
      </c>
      <c r="AC61" s="21" t="str">
        <f t="shared" si="20"/>
        <v/>
      </c>
      <c r="AE61" s="21" t="str">
        <f t="array" ref="AE61">IF(Prototype_input!$C$6="Federal or Tribal Government",IF(O61&lt;&gt;"", INDEX('Summary- PoP - Tradeoff'!$C$2:$AV$5, MATCH(Prototype_input!$C$46, 'Summary- PoP - Tradeoff'!$B$2:$B$5, 0), MATCH(B61, 'Summary- PoP - Tradeoff'!$C$1:$AV$1, 0)),""),"")</f>
        <v/>
      </c>
      <c r="AF61" s="21" t="str">
        <f t="shared" si="21"/>
        <v/>
      </c>
      <c r="AG61" s="21" t="str">
        <f t="shared" si="22"/>
        <v/>
      </c>
      <c r="AI61" s="21" t="str">
        <f t="array" ref="AI61">IF(Prototype_input!$C$6="Federal or Tribal Government",IF(O61&lt;&gt;"", INDEX('Summary - EDV - Tradeoff'!$C$2:$AV$4, MATCH(Prototype_input!$C$54, 'Summary - EDV - Tradeoff'!$B$2:$B$4, 0), MATCH(B61, 'Summary - EDV - Tradeoff'!$C$1:$AV$1, 0)),""),"")</f>
        <v/>
      </c>
      <c r="AJ61" s="21" t="str">
        <f t="shared" si="23"/>
        <v/>
      </c>
      <c r="AK61" s="21" t="str">
        <f t="shared" si="24"/>
        <v/>
      </c>
      <c r="AL61" s="21" t="str">
        <f t="shared" si="25"/>
        <v/>
      </c>
    </row>
    <row r="62" spans="4:38" ht="12.75" x14ac:dyDescent="0.2">
      <c r="D62" s="21" t="str">
        <f>IF(
  Prototype_input!$C$6 = "State or Local Government",
  IF(
    C62 &lt;&gt; "",
    IFERROR(
      INDEX(
        'Summary - Acquisition Need'!$C$2:$AD$4,
        MATCH(Prototype_input!$C$30, 'Summary - Acquisition Need'!$B$2:$B$4, 0),
        MATCH(C62, 'Summary - Acquisition Need'!$C$1:$AD$1, 0)
      ),
      ""
    ),
    ""
  ),
  IF(
    Prototype_input!$C$6 = "Federal or Tribal Government",
    IF(
      B62 &lt;&gt; "",
      IFERROR(
        INDEX(
          'Summary - Place of Performance'!$C$2:$AW$14,
          MATCH(Prototype_input!$C$30, 'Summary - Place of Performance'!$B$2:$B$14, 0),
          MATCH(B62, 'Summary - Place of Performance'!$C$1:$AW$1, 0)
        ),
        ""
      ),
      ""
    ),
    ""
  )
)</f>
        <v/>
      </c>
      <c r="E62" s="21" t="str">
        <f>IF(
  Prototype_input!$C$6 = "State or Local Government",
  IF(
    C62 &lt;&gt; "",
    IFERROR(
      INDEX(
        'Summary - Contract Type'!$C$2:$BX$6,
        MATCH(Prototype_input!$C$34, 'Summary - Contract Type'!$B$2:$B$6, 0),
        MATCH(C62, 'Summary - Contract Type'!$C$1:$BX$1, 0)
      ),
      ""
    ),
    ""
  ),
  IF(
    Prototype_input!$C$6 = "Federal or Tribal Government",
    IF(
      B62 &lt;&gt; "",
      IFERROR(
        INDEX(
          'Summary - Level of Assistance'!$C$2:$AW$7,
          MATCH(Prototype_input!$C$34, 'Summary - Level of Assistance'!$B$2:$B$7, 0),
          MATCH(B62, 'Summary - Level of Assistance'!$C$1:$AW$1, 0)
        ),
        ""
      ),
      ""
    ),
    ""
  )
)</f>
        <v/>
      </c>
      <c r="F62" s="21" t="str">
        <f>IF(
  Prototype_input!$C$6 = "State or Local Government",
  IF(
    C62 &lt;&gt; "",
    IFERROR(
      INDEX(
        'Summary - Socioeconomic'!$C$2:$BX$11,
        MATCH(Prototype_input!$C$38, 'Summary - Socioeconomic'!$B$2:$B$11, 0),
        MATCH(C62, 'Summary - Socioeconomic'!$C$1:$BX$1, 0)
      ),
      ""
    ),
    ""
  ),
  IF(
    Prototype_input!$C$6 = "Federal or Tribal Government",
    IF(
      B62 &lt;&gt; "",
      IFERROR(
        INDEX(
          'Summary - Objective'!$C$2:$AX$4,
          MATCH(Prototype_input!$C$38, 'Summary - Objective'!$B$2:$B$4, 0),
          MATCH(B62, 'Summary - Objective'!$C$1:$AX$1, 0)
        ),
        ""
      ),
      ""
    ),
    ""
  )
)</f>
        <v/>
      </c>
      <c r="G62" s="21" t="str">
        <f>IF(
  Prototype_input!$C$6 = "Federal or Tribal Government",
  IF(
    B62 &lt;&gt; "",
    IFERROR(
      INDEX(
        'Summary - Contract Type'!$C$2:$BX$6,
        MATCH(Prototype_input!$C$42, 'Summary - Contract Type'!$B$2:$B$6, 0),
        MATCH(B62, 'Summary - Contract Type'!$C$1:$BX$1, 0)
      ),
      ""
    ),
    ""
  ),
  ""
)</f>
        <v/>
      </c>
      <c r="H62" s="21" t="str">
        <f>IF(
  Prototype_input!$C$6 = "Federal or Tribal Government",
  IF(
    B62 &lt;&gt; "",
    IFERROR(
      INDEX(
        'Summary - Period of Performance'!$C$2:$AW$5,
        MATCH(Prototype_input!$C$46, 'Summary - Period of Performance'!$B$2:$B$5, 0),
        MATCH(B62, 'Summary - Period of Performance'!$C$1:$AW$1, 0)
      ),
      ""
    ),
    ""
  ),
  ""
)</f>
        <v/>
      </c>
      <c r="I62" s="21" t="str">
        <f>IF(
  Prototype_input!$C$6 = "Federal or Tribal Government",
  IF(
    B62 &lt;&gt; "",
    IFERROR(
      INDEX(
        'Summary - Socioeconomic'!$C$2:$BX$11,
        MATCH(Prototype_input!$C$50, 'Summary - Socioeconomic'!$B$2:$B$11, 0),
        MATCH(B62, 'Summary - Socioeconomic'!$C$1:$BX$1, 0)
      ),
      ""
    ),
    ""
  ),
  ""
)</f>
        <v/>
      </c>
      <c r="J62" s="21" t="str">
        <f>IF(
  Prototype_input!$C$6 = "Federal or Tribal Government",
  IF(
    B62 &lt;&gt; "",
    IFERROR(
      INDEX(
        'Summary - Estimated Dollar Valu'!$C$2:$AW$4,
        MATCH(Prototype_input!$C$54, 'Summary - Estimated Dollar Valu'!$B$2:$B$4, 0),
        MATCH(B62, 'Summary - Estimated Dollar Valu'!$C$1:$AW$1, 0)
      ),
      ""
    ),
    ""
  ),
  ""
)</f>
        <v/>
      </c>
      <c r="K62" s="21" t="str">
        <f>IF(AND(Prototype_input!$C$56&lt;&gt;"",J62&lt;&gt;""),Prototype_input!$C$58,"")</f>
        <v/>
      </c>
      <c r="L62" s="21" t="str">
        <f>IF(AND(Prototype_input!$C$60&lt;&gt;"",J62&lt;&gt;""),Prototype_input!$C$62,"")</f>
        <v/>
      </c>
      <c r="M62" s="21" t="str">
        <f>IF(AND(Prototype_input!$C$64&lt;&gt;"",J62&lt;&gt;""),Prototype_input!$C$66,"")</f>
        <v/>
      </c>
      <c r="N62" s="21" t="str">
        <f>IF(AND(Prototype_input!$C$68&lt;&gt;"",J62&lt;&gt;""),Prototype_input!$C$70,"")</f>
        <v/>
      </c>
      <c r="O62" s="21" t="str">
        <f>IF(N62&lt;&gt;"",_xlfn.XLOOKUP(Prototype_input!$E$25,'ITC Offerings Mapping'!$C$1:$C$1000,'ITC Offerings Mapping'!$B$1:$B$1000),"")</f>
        <v/>
      </c>
      <c r="Q62" s="21" t="str">
        <f t="array" ref="Q62">IF(Prototype_input!$C$6="Federal or Tribal Government",IF(O62&lt;&gt;"", INDEX('Scope Scoring'!$C$2:$BX$50, MATCH(O62, 'Scope Scoring'!$B$2:$B$50, 0), MATCH(B62, 'Scope Scoring'!$C$1:$BX$1, 0)),""),"")</f>
        <v/>
      </c>
      <c r="R62" s="21" t="str">
        <f t="shared" si="13"/>
        <v/>
      </c>
      <c r="S62" s="21" t="str">
        <f t="shared" si="14"/>
        <v/>
      </c>
      <c r="T62" s="21" t="str">
        <f t="shared" si="15"/>
        <v/>
      </c>
      <c r="U62" s="21" t="str">
        <f t="shared" si="16"/>
        <v/>
      </c>
      <c r="W62" s="21" t="str">
        <f t="array" ref="W62">IF(Prototype_input!$C$6="Federal or Tribal Government",IF(O62&lt;&gt;"", INDEX('Summary - Level of Assistance -'!$C$2:$AV$7, MATCH(Prototype_input!$C$34, 'Summary - Level of Assistance -'!$B$2:$B$7, 0), MATCH(B62, 'Summary - Level of Assistance -'!$C$1:$AV$1, 0)),""),"")</f>
        <v/>
      </c>
      <c r="X62" s="21" t="str">
        <f t="shared" si="17"/>
        <v/>
      </c>
      <c r="Y62" s="21" t="str">
        <f t="shared" si="18"/>
        <v/>
      </c>
      <c r="AA62" s="21" t="str">
        <f t="array" ref="AA62">IF(Prototype_input!$C$6="Federal or Tribal Government",IF(O62&lt;&gt;"", INDEX('Summary - Objective - Tradeoff'!$C$2:$AV$4, MATCH(Prototype_input!$C$38, 'Summary - Objective - Tradeoff'!$B$2:$B$4, 0), MATCH(B62, 'Summary - Objective - Tradeoff'!$C$1:$AV$1, 0)),""),"")</f>
        <v/>
      </c>
      <c r="AB62" s="21" t="str">
        <f t="shared" si="19"/>
        <v/>
      </c>
      <c r="AC62" s="21" t="str">
        <f t="shared" si="20"/>
        <v/>
      </c>
      <c r="AE62" s="21" t="str">
        <f t="array" ref="AE62">IF(Prototype_input!$C$6="Federal or Tribal Government",IF(O62&lt;&gt;"", INDEX('Summary- PoP - Tradeoff'!$C$2:$AV$5, MATCH(Prototype_input!$C$46, 'Summary- PoP - Tradeoff'!$B$2:$B$5, 0), MATCH(B62, 'Summary- PoP - Tradeoff'!$C$1:$AV$1, 0)),""),"")</f>
        <v/>
      </c>
      <c r="AF62" s="21" t="str">
        <f t="shared" si="21"/>
        <v/>
      </c>
      <c r="AG62" s="21" t="str">
        <f t="shared" si="22"/>
        <v/>
      </c>
      <c r="AI62" s="21" t="str">
        <f t="array" ref="AI62">IF(Prototype_input!$C$6="Federal or Tribal Government",IF(O62&lt;&gt;"", INDEX('Summary - EDV - Tradeoff'!$C$2:$AV$4, MATCH(Prototype_input!$C$54, 'Summary - EDV - Tradeoff'!$B$2:$B$4, 0), MATCH(B62, 'Summary - EDV - Tradeoff'!$C$1:$AV$1, 0)),""),"")</f>
        <v/>
      </c>
      <c r="AJ62" s="21" t="str">
        <f t="shared" si="23"/>
        <v/>
      </c>
      <c r="AK62" s="21" t="str">
        <f t="shared" si="24"/>
        <v/>
      </c>
      <c r="AL62" s="21" t="str">
        <f t="shared" si="25"/>
        <v/>
      </c>
    </row>
    <row r="63" spans="4:38" ht="12.75" x14ac:dyDescent="0.2">
      <c r="D63" s="21" t="str">
        <f>IF(
  Prototype_input!$C$6 = "State or Local Government",
  IF(
    C63 &lt;&gt; "",
    IFERROR(
      INDEX(
        'Summary - Acquisition Need'!$C$2:$AD$4,
        MATCH(Prototype_input!$C$30, 'Summary - Acquisition Need'!$B$2:$B$4, 0),
        MATCH(C63, 'Summary - Acquisition Need'!$C$1:$AD$1, 0)
      ),
      ""
    ),
    ""
  ),
  IF(
    Prototype_input!$C$6 = "Federal or Tribal Government",
    IF(
      B63 &lt;&gt; "",
      IFERROR(
        INDEX(
          'Summary - Place of Performance'!$C$2:$AW$14,
          MATCH(Prototype_input!$C$30, 'Summary - Place of Performance'!$B$2:$B$14, 0),
          MATCH(B63, 'Summary - Place of Performance'!$C$1:$AW$1, 0)
        ),
        ""
      ),
      ""
    ),
    ""
  )
)</f>
        <v/>
      </c>
      <c r="E63" s="21" t="str">
        <f>IF(
  Prototype_input!$C$6 = "State or Local Government",
  IF(
    C63 &lt;&gt; "",
    IFERROR(
      INDEX(
        'Summary - Contract Type'!$C$2:$BX$6,
        MATCH(Prototype_input!$C$34, 'Summary - Contract Type'!$B$2:$B$6, 0),
        MATCH(C63, 'Summary - Contract Type'!$C$1:$BX$1, 0)
      ),
      ""
    ),
    ""
  ),
  IF(
    Prototype_input!$C$6 = "Federal or Tribal Government",
    IF(
      B63 &lt;&gt; "",
      IFERROR(
        INDEX(
          'Summary - Level of Assistance'!$C$2:$AW$7,
          MATCH(Prototype_input!$C$34, 'Summary - Level of Assistance'!$B$2:$B$7, 0),
          MATCH(B63, 'Summary - Level of Assistance'!$C$1:$AW$1, 0)
        ),
        ""
      ),
      ""
    ),
    ""
  )
)</f>
        <v/>
      </c>
      <c r="F63" s="21" t="str">
        <f>IF(
  Prototype_input!$C$6 = "State or Local Government",
  IF(
    C63 &lt;&gt; "",
    IFERROR(
      INDEX(
        'Summary - Socioeconomic'!$C$2:$BX$11,
        MATCH(Prototype_input!$C$38, 'Summary - Socioeconomic'!$B$2:$B$11, 0),
        MATCH(C63, 'Summary - Socioeconomic'!$C$1:$BX$1, 0)
      ),
      ""
    ),
    ""
  ),
  IF(
    Prototype_input!$C$6 = "Federal or Tribal Government",
    IF(
      B63 &lt;&gt; "",
      IFERROR(
        INDEX(
          'Summary - Objective'!$C$2:$AX$4,
          MATCH(Prototype_input!$C$38, 'Summary - Objective'!$B$2:$B$4, 0),
          MATCH(B63, 'Summary - Objective'!$C$1:$AX$1, 0)
        ),
        ""
      ),
      ""
    ),
    ""
  )
)</f>
        <v/>
      </c>
      <c r="G63" s="21" t="str">
        <f>IF(
  Prototype_input!$C$6 = "Federal or Tribal Government",
  IF(
    B63 &lt;&gt; "",
    IFERROR(
      INDEX(
        'Summary - Contract Type'!$C$2:$BX$6,
        MATCH(Prototype_input!$C$42, 'Summary - Contract Type'!$B$2:$B$6, 0),
        MATCH(B63, 'Summary - Contract Type'!$C$1:$BX$1, 0)
      ),
      ""
    ),
    ""
  ),
  ""
)</f>
        <v/>
      </c>
      <c r="H63" s="21" t="str">
        <f>IF(
  Prototype_input!$C$6 = "Federal or Tribal Government",
  IF(
    B63 &lt;&gt; "",
    IFERROR(
      INDEX(
        'Summary - Period of Performance'!$C$2:$AW$5,
        MATCH(Prototype_input!$C$46, 'Summary - Period of Performance'!$B$2:$B$5, 0),
        MATCH(B63, 'Summary - Period of Performance'!$C$1:$AW$1, 0)
      ),
      ""
    ),
    ""
  ),
  ""
)</f>
        <v/>
      </c>
      <c r="I63" s="21" t="str">
        <f>IF(
  Prototype_input!$C$6 = "Federal or Tribal Government",
  IF(
    B63 &lt;&gt; "",
    IFERROR(
      INDEX(
        'Summary - Socioeconomic'!$C$2:$BX$11,
        MATCH(Prototype_input!$C$50, 'Summary - Socioeconomic'!$B$2:$B$11, 0),
        MATCH(B63, 'Summary - Socioeconomic'!$C$1:$BX$1, 0)
      ),
      ""
    ),
    ""
  ),
  ""
)</f>
        <v/>
      </c>
      <c r="J63" s="21" t="str">
        <f>IF(
  Prototype_input!$C$6 = "Federal or Tribal Government",
  IF(
    B63 &lt;&gt; "",
    IFERROR(
      INDEX(
        'Summary - Estimated Dollar Valu'!$C$2:$AW$4,
        MATCH(Prototype_input!$C$54, 'Summary - Estimated Dollar Valu'!$B$2:$B$4, 0),
        MATCH(B63, 'Summary - Estimated Dollar Valu'!$C$1:$AW$1, 0)
      ),
      ""
    ),
    ""
  ),
  ""
)</f>
        <v/>
      </c>
      <c r="K63" s="21" t="str">
        <f>IF(AND(Prototype_input!$C$56&lt;&gt;"",J63&lt;&gt;""),Prototype_input!$C$58,"")</f>
        <v/>
      </c>
      <c r="L63" s="21" t="str">
        <f>IF(AND(Prototype_input!$C$60&lt;&gt;"",J63&lt;&gt;""),Prototype_input!$C$62,"")</f>
        <v/>
      </c>
      <c r="M63" s="21" t="str">
        <f>IF(AND(Prototype_input!$C$64&lt;&gt;"",J63&lt;&gt;""),Prototype_input!$C$66,"")</f>
        <v/>
      </c>
      <c r="N63" s="21" t="str">
        <f>IF(AND(Prototype_input!$C$68&lt;&gt;"",J63&lt;&gt;""),Prototype_input!$C$70,"")</f>
        <v/>
      </c>
      <c r="O63" s="21" t="str">
        <f>IF(N63&lt;&gt;"",_xlfn.XLOOKUP(Prototype_input!$E$25,'ITC Offerings Mapping'!$C$1:$C$1000,'ITC Offerings Mapping'!$B$1:$B$1000),"")</f>
        <v/>
      </c>
      <c r="Q63" s="21" t="str">
        <f t="array" ref="Q63">IF(Prototype_input!$C$6="Federal or Tribal Government",IF(O63&lt;&gt;"", INDEX('Scope Scoring'!$C$2:$BX$50, MATCH(O63, 'Scope Scoring'!$B$2:$B$50, 0), MATCH(B63, 'Scope Scoring'!$C$1:$BX$1, 0)),""),"")</f>
        <v/>
      </c>
      <c r="R63" s="21" t="str">
        <f t="shared" si="13"/>
        <v/>
      </c>
      <c r="S63" s="21" t="str">
        <f t="shared" si="14"/>
        <v/>
      </c>
      <c r="T63" s="21" t="str">
        <f t="shared" si="15"/>
        <v/>
      </c>
      <c r="U63" s="21" t="str">
        <f t="shared" si="16"/>
        <v/>
      </c>
      <c r="W63" s="21" t="str">
        <f t="array" ref="W63">IF(Prototype_input!$C$6="Federal or Tribal Government",IF(O63&lt;&gt;"", INDEX('Summary - Level of Assistance -'!$C$2:$AV$7, MATCH(Prototype_input!$C$34, 'Summary - Level of Assistance -'!$B$2:$B$7, 0), MATCH(B63, 'Summary - Level of Assistance -'!$C$1:$AV$1, 0)),""),"")</f>
        <v/>
      </c>
      <c r="X63" s="21" t="str">
        <f t="shared" si="17"/>
        <v/>
      </c>
      <c r="Y63" s="21" t="str">
        <f t="shared" si="18"/>
        <v/>
      </c>
      <c r="AA63" s="21" t="str">
        <f t="array" ref="AA63">IF(Prototype_input!$C$6="Federal or Tribal Government",IF(O63&lt;&gt;"", INDEX('Summary - Objective - Tradeoff'!$C$2:$AV$4, MATCH(Prototype_input!$C$38, 'Summary - Objective - Tradeoff'!$B$2:$B$4, 0), MATCH(B63, 'Summary - Objective - Tradeoff'!$C$1:$AV$1, 0)),""),"")</f>
        <v/>
      </c>
      <c r="AB63" s="21" t="str">
        <f t="shared" si="19"/>
        <v/>
      </c>
      <c r="AC63" s="21" t="str">
        <f t="shared" si="20"/>
        <v/>
      </c>
      <c r="AE63" s="21" t="str">
        <f t="array" ref="AE63">IF(Prototype_input!$C$6="Federal or Tribal Government",IF(O63&lt;&gt;"", INDEX('Summary- PoP - Tradeoff'!$C$2:$AV$5, MATCH(Prototype_input!$C$46, 'Summary- PoP - Tradeoff'!$B$2:$B$5, 0), MATCH(B63, 'Summary- PoP - Tradeoff'!$C$1:$AV$1, 0)),""),"")</f>
        <v/>
      </c>
      <c r="AF63" s="21" t="str">
        <f t="shared" si="21"/>
        <v/>
      </c>
      <c r="AG63" s="21" t="str">
        <f t="shared" si="22"/>
        <v/>
      </c>
      <c r="AI63" s="21" t="str">
        <f t="array" ref="AI63">IF(Prototype_input!$C$6="Federal or Tribal Government",IF(O63&lt;&gt;"", INDEX('Summary - EDV - Tradeoff'!$C$2:$AV$4, MATCH(Prototype_input!$C$54, 'Summary - EDV - Tradeoff'!$B$2:$B$4, 0), MATCH(B63, 'Summary - EDV - Tradeoff'!$C$1:$AV$1, 0)),""),"")</f>
        <v/>
      </c>
      <c r="AJ63" s="21" t="str">
        <f t="shared" si="23"/>
        <v/>
      </c>
      <c r="AK63" s="21" t="str">
        <f t="shared" si="24"/>
        <v/>
      </c>
      <c r="AL63" s="21" t="str">
        <f t="shared" si="25"/>
        <v/>
      </c>
    </row>
    <row r="64" spans="4:38" ht="12.75" x14ac:dyDescent="0.2">
      <c r="D64" s="21" t="str">
        <f>IF(
  Prototype_input!$C$6 = "State or Local Government",
  IF(
    C64 &lt;&gt; "",
    IFERROR(
      INDEX(
        'Summary - Acquisition Need'!$C$2:$AD$4,
        MATCH(Prototype_input!$C$30, 'Summary - Acquisition Need'!$B$2:$B$4, 0),
        MATCH(C64, 'Summary - Acquisition Need'!$C$1:$AD$1, 0)
      ),
      ""
    ),
    ""
  ),
  IF(
    Prototype_input!$C$6 = "Federal or Tribal Government",
    IF(
      B64 &lt;&gt; "",
      IFERROR(
        INDEX(
          'Summary - Place of Performance'!$C$2:$AW$14,
          MATCH(Prototype_input!$C$30, 'Summary - Place of Performance'!$B$2:$B$14, 0),
          MATCH(B64, 'Summary - Place of Performance'!$C$1:$AW$1, 0)
        ),
        ""
      ),
      ""
    ),
    ""
  )
)</f>
        <v/>
      </c>
      <c r="E64" s="21" t="str">
        <f>IF(
  Prototype_input!$C$6 = "State or Local Government",
  IF(
    C64 &lt;&gt; "",
    IFERROR(
      INDEX(
        'Summary - Contract Type'!$C$2:$BX$6,
        MATCH(Prototype_input!$C$34, 'Summary - Contract Type'!$B$2:$B$6, 0),
        MATCH(C64, 'Summary - Contract Type'!$C$1:$BX$1, 0)
      ),
      ""
    ),
    ""
  ),
  IF(
    Prototype_input!$C$6 = "Federal or Tribal Government",
    IF(
      B64 &lt;&gt; "",
      IFERROR(
        INDEX(
          'Summary - Level of Assistance'!$C$2:$AW$7,
          MATCH(Prototype_input!$C$34, 'Summary - Level of Assistance'!$B$2:$B$7, 0),
          MATCH(B64, 'Summary - Level of Assistance'!$C$1:$AW$1, 0)
        ),
        ""
      ),
      ""
    ),
    ""
  )
)</f>
        <v/>
      </c>
      <c r="F64" s="21" t="str">
        <f>IF(
  Prototype_input!$C$6 = "State or Local Government",
  IF(
    C64 &lt;&gt; "",
    IFERROR(
      INDEX(
        'Summary - Socioeconomic'!$C$2:$BX$11,
        MATCH(Prototype_input!$C$38, 'Summary - Socioeconomic'!$B$2:$B$11, 0),
        MATCH(C64, 'Summary - Socioeconomic'!$C$1:$BX$1, 0)
      ),
      ""
    ),
    ""
  ),
  IF(
    Prototype_input!$C$6 = "Federal or Tribal Government",
    IF(
      B64 &lt;&gt; "",
      IFERROR(
        INDEX(
          'Summary - Objective'!$C$2:$AX$4,
          MATCH(Prototype_input!$C$38, 'Summary - Objective'!$B$2:$B$4, 0),
          MATCH(B64, 'Summary - Objective'!$C$1:$AX$1, 0)
        ),
        ""
      ),
      ""
    ),
    ""
  )
)</f>
        <v/>
      </c>
      <c r="G64" s="21" t="str">
        <f>IF(
  Prototype_input!$C$6 = "Federal or Tribal Government",
  IF(
    B64 &lt;&gt; "",
    IFERROR(
      INDEX(
        'Summary - Contract Type'!$C$2:$BX$6,
        MATCH(Prototype_input!$C$42, 'Summary - Contract Type'!$B$2:$B$6, 0),
        MATCH(B64, 'Summary - Contract Type'!$C$1:$BX$1, 0)
      ),
      ""
    ),
    ""
  ),
  ""
)</f>
        <v/>
      </c>
      <c r="H64" s="21" t="str">
        <f>IF(
  Prototype_input!$C$6 = "Federal or Tribal Government",
  IF(
    B64 &lt;&gt; "",
    IFERROR(
      INDEX(
        'Summary - Period of Performance'!$C$2:$AW$5,
        MATCH(Prototype_input!$C$46, 'Summary - Period of Performance'!$B$2:$B$5, 0),
        MATCH(B64, 'Summary - Period of Performance'!$C$1:$AW$1, 0)
      ),
      ""
    ),
    ""
  ),
  ""
)</f>
        <v/>
      </c>
      <c r="I64" s="21" t="str">
        <f>IF(
  Prototype_input!$C$6 = "Federal or Tribal Government",
  IF(
    B64 &lt;&gt; "",
    IFERROR(
      INDEX(
        'Summary - Socioeconomic'!$C$2:$BX$11,
        MATCH(Prototype_input!$C$50, 'Summary - Socioeconomic'!$B$2:$B$11, 0),
        MATCH(B64, 'Summary - Socioeconomic'!$C$1:$BX$1, 0)
      ),
      ""
    ),
    ""
  ),
  ""
)</f>
        <v/>
      </c>
      <c r="J64" s="21" t="str">
        <f>IF(
  Prototype_input!$C$6 = "Federal or Tribal Government",
  IF(
    B64 &lt;&gt; "",
    IFERROR(
      INDEX(
        'Summary - Estimated Dollar Valu'!$C$2:$AW$4,
        MATCH(Prototype_input!$C$54, 'Summary - Estimated Dollar Valu'!$B$2:$B$4, 0),
        MATCH(B64, 'Summary - Estimated Dollar Valu'!$C$1:$AW$1, 0)
      ),
      ""
    ),
    ""
  ),
  ""
)</f>
        <v/>
      </c>
      <c r="K64" s="21" t="str">
        <f>IF(AND(Prototype_input!$C$56&lt;&gt;"",J64&lt;&gt;""),Prototype_input!$C$58,"")</f>
        <v/>
      </c>
      <c r="L64" s="21" t="str">
        <f>IF(AND(Prototype_input!$C$60&lt;&gt;"",J64&lt;&gt;""),Prototype_input!$C$62,"")</f>
        <v/>
      </c>
      <c r="M64" s="21" t="str">
        <f>IF(AND(Prototype_input!$C$64&lt;&gt;"",J64&lt;&gt;""),Prototype_input!$C$66,"")</f>
        <v/>
      </c>
      <c r="N64" s="21" t="str">
        <f>IF(AND(Prototype_input!$C$68&lt;&gt;"",J64&lt;&gt;""),Prototype_input!$C$70,"")</f>
        <v/>
      </c>
      <c r="O64" s="21" t="str">
        <f>IF(N64&lt;&gt;"",_xlfn.XLOOKUP(Prototype_input!$E$25,'ITC Offerings Mapping'!$C$1:$C$1000,'ITC Offerings Mapping'!$B$1:$B$1000),"")</f>
        <v/>
      </c>
      <c r="Q64" s="21" t="str">
        <f t="array" ref="Q64">IF(Prototype_input!$C$6="Federal or Tribal Government",IF(O64&lt;&gt;"", INDEX('Scope Scoring'!$C$2:$BX$50, MATCH(O64, 'Scope Scoring'!$B$2:$B$50, 0), MATCH(B64, 'Scope Scoring'!$C$1:$BX$1, 0)),""),"")</f>
        <v/>
      </c>
      <c r="R64" s="21" t="str">
        <f t="shared" si="13"/>
        <v/>
      </c>
      <c r="S64" s="21" t="str">
        <f t="shared" si="14"/>
        <v/>
      </c>
      <c r="T64" s="21" t="str">
        <f t="shared" si="15"/>
        <v/>
      </c>
      <c r="U64" s="21" t="str">
        <f t="shared" si="16"/>
        <v/>
      </c>
      <c r="W64" s="21" t="str">
        <f t="array" ref="W64">IF(Prototype_input!$C$6="Federal or Tribal Government",IF(O64&lt;&gt;"", INDEX('Summary - Level of Assistance -'!$C$2:$AV$7, MATCH(Prototype_input!$C$34, 'Summary - Level of Assistance -'!$B$2:$B$7, 0), MATCH(B64, 'Summary - Level of Assistance -'!$C$1:$AV$1, 0)),""),"")</f>
        <v/>
      </c>
      <c r="X64" s="21" t="str">
        <f t="shared" si="17"/>
        <v/>
      </c>
      <c r="Y64" s="21" t="str">
        <f t="shared" si="18"/>
        <v/>
      </c>
      <c r="AA64" s="21" t="str">
        <f t="array" ref="AA64">IF(Prototype_input!$C$6="Federal or Tribal Government",IF(O64&lt;&gt;"", INDEX('Summary - Objective - Tradeoff'!$C$2:$AV$4, MATCH(Prototype_input!$C$38, 'Summary - Objective - Tradeoff'!$B$2:$B$4, 0), MATCH(B64, 'Summary - Objective - Tradeoff'!$C$1:$AV$1, 0)),""),"")</f>
        <v/>
      </c>
      <c r="AB64" s="21" t="str">
        <f t="shared" si="19"/>
        <v/>
      </c>
      <c r="AC64" s="21" t="str">
        <f t="shared" si="20"/>
        <v/>
      </c>
      <c r="AE64" s="21" t="str">
        <f t="array" ref="AE64">IF(Prototype_input!$C$6="Federal or Tribal Government",IF(O64&lt;&gt;"", INDEX('Summary- PoP - Tradeoff'!$C$2:$AV$5, MATCH(Prototype_input!$C$46, 'Summary- PoP - Tradeoff'!$B$2:$B$5, 0), MATCH(B64, 'Summary- PoP - Tradeoff'!$C$1:$AV$1, 0)),""),"")</f>
        <v/>
      </c>
      <c r="AF64" s="21" t="str">
        <f t="shared" si="21"/>
        <v/>
      </c>
      <c r="AG64" s="21" t="str">
        <f t="shared" si="22"/>
        <v/>
      </c>
      <c r="AI64" s="21" t="str">
        <f t="array" ref="AI64">IF(Prototype_input!$C$6="Federal or Tribal Government",IF(O64&lt;&gt;"", INDEX('Summary - EDV - Tradeoff'!$C$2:$AV$4, MATCH(Prototype_input!$C$54, 'Summary - EDV - Tradeoff'!$B$2:$B$4, 0), MATCH(B64, 'Summary - EDV - Tradeoff'!$C$1:$AV$1, 0)),""),"")</f>
        <v/>
      </c>
      <c r="AJ64" s="21" t="str">
        <f t="shared" si="23"/>
        <v/>
      </c>
      <c r="AK64" s="21" t="str">
        <f t="shared" si="24"/>
        <v/>
      </c>
      <c r="AL64" s="21" t="str">
        <f t="shared" si="25"/>
        <v/>
      </c>
    </row>
    <row r="65" spans="4:38" ht="12.75" x14ac:dyDescent="0.2">
      <c r="D65" s="21" t="str">
        <f>IF(
  Prototype_input!$C$6 = "State or Local Government",
  IF(
    C65 &lt;&gt; "",
    IFERROR(
      INDEX(
        'Summary - Acquisition Need'!$C$2:$AD$4,
        MATCH(Prototype_input!$C$30, 'Summary - Acquisition Need'!$B$2:$B$4, 0),
        MATCH(C65, 'Summary - Acquisition Need'!$C$1:$AD$1, 0)
      ),
      ""
    ),
    ""
  ),
  IF(
    Prototype_input!$C$6 = "Federal or Tribal Government",
    IF(
      B65 &lt;&gt; "",
      IFERROR(
        INDEX(
          'Summary - Place of Performance'!$C$2:$AW$14,
          MATCH(Prototype_input!$C$30, 'Summary - Place of Performance'!$B$2:$B$14, 0),
          MATCH(B65, 'Summary - Place of Performance'!$C$1:$AW$1, 0)
        ),
        ""
      ),
      ""
    ),
    ""
  )
)</f>
        <v/>
      </c>
      <c r="E65" s="21" t="str">
        <f>IF(
  Prototype_input!$C$6 = "State or Local Government",
  IF(
    C65 &lt;&gt; "",
    IFERROR(
      INDEX(
        'Summary - Contract Type'!$C$2:$BX$6,
        MATCH(Prototype_input!$C$34, 'Summary - Contract Type'!$B$2:$B$6, 0),
        MATCH(C65, 'Summary - Contract Type'!$C$1:$BX$1, 0)
      ),
      ""
    ),
    ""
  ),
  IF(
    Prototype_input!$C$6 = "Federal or Tribal Government",
    IF(
      B65 &lt;&gt; "",
      IFERROR(
        INDEX(
          'Summary - Level of Assistance'!$C$2:$AW$7,
          MATCH(Prototype_input!$C$34, 'Summary - Level of Assistance'!$B$2:$B$7, 0),
          MATCH(B65, 'Summary - Level of Assistance'!$C$1:$AW$1, 0)
        ),
        ""
      ),
      ""
    ),
    ""
  )
)</f>
        <v/>
      </c>
      <c r="F65" s="21" t="str">
        <f>IF(
  Prototype_input!$C$6 = "State or Local Government",
  IF(
    C65 &lt;&gt; "",
    IFERROR(
      INDEX(
        'Summary - Socioeconomic'!$C$2:$BX$11,
        MATCH(Prototype_input!$C$38, 'Summary - Socioeconomic'!$B$2:$B$11, 0),
        MATCH(C65, 'Summary - Socioeconomic'!$C$1:$BX$1, 0)
      ),
      ""
    ),
    ""
  ),
  IF(
    Prototype_input!$C$6 = "Federal or Tribal Government",
    IF(
      B65 &lt;&gt; "",
      IFERROR(
        INDEX(
          'Summary - Objective'!$C$2:$AX$4,
          MATCH(Prototype_input!$C$38, 'Summary - Objective'!$B$2:$B$4, 0),
          MATCH(B65, 'Summary - Objective'!$C$1:$AX$1, 0)
        ),
        ""
      ),
      ""
    ),
    ""
  )
)</f>
        <v/>
      </c>
      <c r="G65" s="21" t="str">
        <f>IF(
  Prototype_input!$C$6 = "Federal or Tribal Government",
  IF(
    B65 &lt;&gt; "",
    IFERROR(
      INDEX(
        'Summary - Contract Type'!$C$2:$BX$6,
        MATCH(Prototype_input!$C$42, 'Summary - Contract Type'!$B$2:$B$6, 0),
        MATCH(B65, 'Summary - Contract Type'!$C$1:$BX$1, 0)
      ),
      ""
    ),
    ""
  ),
  ""
)</f>
        <v/>
      </c>
      <c r="H65" s="21" t="str">
        <f>IF(
  Prototype_input!$C$6 = "Federal or Tribal Government",
  IF(
    B65 &lt;&gt; "",
    IFERROR(
      INDEX(
        'Summary - Period of Performance'!$C$2:$AW$5,
        MATCH(Prototype_input!$C$46, 'Summary - Period of Performance'!$B$2:$B$5, 0),
        MATCH(B65, 'Summary - Period of Performance'!$C$1:$AW$1, 0)
      ),
      ""
    ),
    ""
  ),
  ""
)</f>
        <v/>
      </c>
      <c r="I65" s="21" t="str">
        <f>IF(
  Prototype_input!$C$6 = "Federal or Tribal Government",
  IF(
    B65 &lt;&gt; "",
    IFERROR(
      INDEX(
        'Summary - Socioeconomic'!$C$2:$BX$11,
        MATCH(Prototype_input!$C$50, 'Summary - Socioeconomic'!$B$2:$B$11, 0),
        MATCH(B65, 'Summary - Socioeconomic'!$C$1:$BX$1, 0)
      ),
      ""
    ),
    ""
  ),
  ""
)</f>
        <v/>
      </c>
      <c r="J65" s="21" t="str">
        <f>IF(
  Prototype_input!$C$6 = "Federal or Tribal Government",
  IF(
    B65 &lt;&gt; "",
    IFERROR(
      INDEX(
        'Summary - Estimated Dollar Valu'!$C$2:$AW$4,
        MATCH(Prototype_input!$C$54, 'Summary - Estimated Dollar Valu'!$B$2:$B$4, 0),
        MATCH(B65, 'Summary - Estimated Dollar Valu'!$C$1:$AW$1, 0)
      ),
      ""
    ),
    ""
  ),
  ""
)</f>
        <v/>
      </c>
      <c r="K65" s="21" t="str">
        <f>IF(AND(Prototype_input!$C$56&lt;&gt;"",J65&lt;&gt;""),Prototype_input!$C$58,"")</f>
        <v/>
      </c>
      <c r="L65" s="21" t="str">
        <f>IF(AND(Prototype_input!$C$60&lt;&gt;"",J65&lt;&gt;""),Prototype_input!$C$62,"")</f>
        <v/>
      </c>
      <c r="M65" s="21" t="str">
        <f>IF(AND(Prototype_input!$C$64&lt;&gt;"",J65&lt;&gt;""),Prototype_input!$C$66,"")</f>
        <v/>
      </c>
      <c r="N65" s="21" t="str">
        <f>IF(AND(Prototype_input!$C$68&lt;&gt;"",J65&lt;&gt;""),Prototype_input!$C$70,"")</f>
        <v/>
      </c>
      <c r="O65" s="21" t="str">
        <f>IF(N65&lt;&gt;"",_xlfn.XLOOKUP(Prototype_input!$E$25,'ITC Offerings Mapping'!$C$1:$C$1000,'ITC Offerings Mapping'!$B$1:$B$1000),"")</f>
        <v/>
      </c>
      <c r="Q65" s="21" t="str">
        <f t="array" ref="Q65">IF(Prototype_input!$C$6="Federal or Tribal Government",IF(O65&lt;&gt;"", INDEX('Scope Scoring'!$C$2:$BX$50, MATCH(O65, 'Scope Scoring'!$B$2:$B$50, 0), MATCH(B65, 'Scope Scoring'!$C$1:$BX$1, 0)),""),"")</f>
        <v/>
      </c>
      <c r="R65" s="21" t="str">
        <f t="shared" si="13"/>
        <v/>
      </c>
      <c r="S65" s="21" t="str">
        <f t="shared" si="14"/>
        <v/>
      </c>
      <c r="T65" s="21" t="str">
        <f t="shared" si="15"/>
        <v/>
      </c>
      <c r="U65" s="21" t="str">
        <f t="shared" si="16"/>
        <v/>
      </c>
      <c r="W65" s="21" t="str">
        <f t="array" ref="W65">IF(Prototype_input!$C$6="Federal or Tribal Government",IF(O65&lt;&gt;"", INDEX('Summary - Level of Assistance -'!$C$2:$AV$7, MATCH(Prototype_input!$C$34, 'Summary - Level of Assistance -'!$B$2:$B$7, 0), MATCH(B65, 'Summary - Level of Assistance -'!$C$1:$AV$1, 0)),""),"")</f>
        <v/>
      </c>
      <c r="X65" s="21" t="str">
        <f t="shared" si="17"/>
        <v/>
      </c>
      <c r="Y65" s="21" t="str">
        <f t="shared" si="18"/>
        <v/>
      </c>
      <c r="AA65" s="21" t="str">
        <f t="array" ref="AA65">IF(Prototype_input!$C$6="Federal or Tribal Government",IF(O65&lt;&gt;"", INDEX('Summary - Objective - Tradeoff'!$C$2:$AV$4, MATCH(Prototype_input!$C$38, 'Summary - Objective - Tradeoff'!$B$2:$B$4, 0), MATCH(B65, 'Summary - Objective - Tradeoff'!$C$1:$AV$1, 0)),""),"")</f>
        <v/>
      </c>
      <c r="AB65" s="21" t="str">
        <f t="shared" si="19"/>
        <v/>
      </c>
      <c r="AC65" s="21" t="str">
        <f t="shared" si="20"/>
        <v/>
      </c>
      <c r="AE65" s="21" t="str">
        <f t="array" ref="AE65">IF(Prototype_input!$C$6="Federal or Tribal Government",IF(O65&lt;&gt;"", INDEX('Summary- PoP - Tradeoff'!$C$2:$AV$5, MATCH(Prototype_input!$C$46, 'Summary- PoP - Tradeoff'!$B$2:$B$5, 0), MATCH(B65, 'Summary- PoP - Tradeoff'!$C$1:$AV$1, 0)),""),"")</f>
        <v/>
      </c>
      <c r="AF65" s="21" t="str">
        <f t="shared" si="21"/>
        <v/>
      </c>
      <c r="AG65" s="21" t="str">
        <f t="shared" si="22"/>
        <v/>
      </c>
      <c r="AI65" s="21" t="str">
        <f t="array" ref="AI65">IF(Prototype_input!$C$6="Federal or Tribal Government",IF(O65&lt;&gt;"", INDEX('Summary - EDV - Tradeoff'!$C$2:$AV$4, MATCH(Prototype_input!$C$54, 'Summary - EDV - Tradeoff'!$B$2:$B$4, 0), MATCH(B65, 'Summary - EDV - Tradeoff'!$C$1:$AV$1, 0)),""),"")</f>
        <v/>
      </c>
      <c r="AJ65" s="21" t="str">
        <f t="shared" si="23"/>
        <v/>
      </c>
      <c r="AK65" s="21" t="str">
        <f t="shared" si="24"/>
        <v/>
      </c>
      <c r="AL65" s="21" t="str">
        <f t="shared" si="25"/>
        <v/>
      </c>
    </row>
    <row r="66" spans="4:38" ht="12.75" x14ac:dyDescent="0.2">
      <c r="D66" s="21" t="str">
        <f>IF(
  Prototype_input!$C$6 = "State or Local Government",
  IF(
    C66 &lt;&gt; "",
    IFERROR(
      INDEX(
        'Summary - Acquisition Need'!$C$2:$AD$4,
        MATCH(Prototype_input!$C$30, 'Summary - Acquisition Need'!$B$2:$B$4, 0),
        MATCH(C66, 'Summary - Acquisition Need'!$C$1:$AD$1, 0)
      ),
      ""
    ),
    ""
  ),
  IF(
    Prototype_input!$C$6 = "Federal or Tribal Government",
    IF(
      B66 &lt;&gt; "",
      IFERROR(
        INDEX(
          'Summary - Place of Performance'!$C$2:$AW$14,
          MATCH(Prototype_input!$C$30, 'Summary - Place of Performance'!$B$2:$B$14, 0),
          MATCH(B66, 'Summary - Place of Performance'!$C$1:$AW$1, 0)
        ),
        ""
      ),
      ""
    ),
    ""
  )
)</f>
        <v/>
      </c>
      <c r="E66" s="21" t="str">
        <f>IF(
  Prototype_input!$C$6 = "State or Local Government",
  IF(
    C66 &lt;&gt; "",
    IFERROR(
      INDEX(
        'Summary - Contract Type'!$C$2:$BX$6,
        MATCH(Prototype_input!$C$34, 'Summary - Contract Type'!$B$2:$B$6, 0),
        MATCH(C66, 'Summary - Contract Type'!$C$1:$BX$1, 0)
      ),
      ""
    ),
    ""
  ),
  IF(
    Prototype_input!$C$6 = "Federal or Tribal Government",
    IF(
      B66 &lt;&gt; "",
      IFERROR(
        INDEX(
          'Summary - Level of Assistance'!$C$2:$AW$7,
          MATCH(Prototype_input!$C$34, 'Summary - Level of Assistance'!$B$2:$B$7, 0),
          MATCH(B66, 'Summary - Level of Assistance'!$C$1:$AW$1, 0)
        ),
        ""
      ),
      ""
    ),
    ""
  )
)</f>
        <v/>
      </c>
      <c r="F66" s="21" t="str">
        <f>IF(
  Prototype_input!$C$6 = "State or Local Government",
  IF(
    C66 &lt;&gt; "",
    IFERROR(
      INDEX(
        'Summary - Socioeconomic'!$C$2:$BX$11,
        MATCH(Prototype_input!$C$38, 'Summary - Socioeconomic'!$B$2:$B$11, 0),
        MATCH(C66, 'Summary - Socioeconomic'!$C$1:$BX$1, 0)
      ),
      ""
    ),
    ""
  ),
  IF(
    Prototype_input!$C$6 = "Federal or Tribal Government",
    IF(
      B66 &lt;&gt; "",
      IFERROR(
        INDEX(
          'Summary - Objective'!$C$2:$AX$4,
          MATCH(Prototype_input!$C$38, 'Summary - Objective'!$B$2:$B$4, 0),
          MATCH(B66, 'Summary - Objective'!$C$1:$AX$1, 0)
        ),
        ""
      ),
      ""
    ),
    ""
  )
)</f>
        <v/>
      </c>
      <c r="G66" s="21" t="str">
        <f>IF(
  Prototype_input!$C$6 = "Federal or Tribal Government",
  IF(
    B66 &lt;&gt; "",
    IFERROR(
      INDEX(
        'Summary - Contract Type'!$C$2:$BX$6,
        MATCH(Prototype_input!$C$42, 'Summary - Contract Type'!$B$2:$B$6, 0),
        MATCH(B66, 'Summary - Contract Type'!$C$1:$BX$1, 0)
      ),
      ""
    ),
    ""
  ),
  ""
)</f>
        <v/>
      </c>
      <c r="H66" s="21" t="str">
        <f>IF(
  Prototype_input!$C$6 = "Federal or Tribal Government",
  IF(
    B66 &lt;&gt; "",
    IFERROR(
      INDEX(
        'Summary - Period of Performance'!$C$2:$AW$5,
        MATCH(Prototype_input!$C$46, 'Summary - Period of Performance'!$B$2:$B$5, 0),
        MATCH(B66, 'Summary - Period of Performance'!$C$1:$AW$1, 0)
      ),
      ""
    ),
    ""
  ),
  ""
)</f>
        <v/>
      </c>
      <c r="I66" s="21" t="str">
        <f>IF(
  Prototype_input!$C$6 = "Federal or Tribal Government",
  IF(
    B66 &lt;&gt; "",
    IFERROR(
      INDEX(
        'Summary - Socioeconomic'!$C$2:$BX$11,
        MATCH(Prototype_input!$C$50, 'Summary - Socioeconomic'!$B$2:$B$11, 0),
        MATCH(B66, 'Summary - Socioeconomic'!$C$1:$BX$1, 0)
      ),
      ""
    ),
    ""
  ),
  ""
)</f>
        <v/>
      </c>
      <c r="J66" s="21" t="str">
        <f>IF(
  Prototype_input!$C$6 = "Federal or Tribal Government",
  IF(
    B66 &lt;&gt; "",
    IFERROR(
      INDEX(
        'Summary - Estimated Dollar Valu'!$C$2:$AW$4,
        MATCH(Prototype_input!$C$54, 'Summary - Estimated Dollar Valu'!$B$2:$B$4, 0),
        MATCH(B66, 'Summary - Estimated Dollar Valu'!$C$1:$AW$1, 0)
      ),
      ""
    ),
    ""
  ),
  ""
)</f>
        <v/>
      </c>
      <c r="K66" s="21" t="str">
        <f>IF(AND(Prototype_input!$C$56&lt;&gt;"",J66&lt;&gt;""),Prototype_input!$C$58,"")</f>
        <v/>
      </c>
      <c r="L66" s="21" t="str">
        <f>IF(AND(Prototype_input!$C$60&lt;&gt;"",J66&lt;&gt;""),Prototype_input!$C$62,"")</f>
        <v/>
      </c>
      <c r="M66" s="21" t="str">
        <f>IF(AND(Prototype_input!$C$64&lt;&gt;"",J66&lt;&gt;""),Prototype_input!$C$66,"")</f>
        <v/>
      </c>
      <c r="N66" s="21" t="str">
        <f>IF(AND(Prototype_input!$C$68&lt;&gt;"",J66&lt;&gt;""),Prototype_input!$C$70,"")</f>
        <v/>
      </c>
      <c r="O66" s="21" t="str">
        <f>IF(N66&lt;&gt;"",_xlfn.XLOOKUP(Prototype_input!$E$25,'ITC Offerings Mapping'!$C$1:$C$1000,'ITC Offerings Mapping'!$B$1:$B$1000),"")</f>
        <v/>
      </c>
      <c r="Q66" s="21" t="str">
        <f t="array" ref="Q66">IF(Prototype_input!$C$6="Federal or Tribal Government",IF(O66&lt;&gt;"", INDEX('Scope Scoring'!$C$2:$BX$50, MATCH(O66, 'Scope Scoring'!$B$2:$B$50, 0), MATCH(B66, 'Scope Scoring'!$C$1:$BX$1, 0)),""),"")</f>
        <v/>
      </c>
      <c r="R66" s="21" t="str">
        <f t="shared" si="13"/>
        <v/>
      </c>
      <c r="S66" s="21" t="str">
        <f t="shared" si="14"/>
        <v/>
      </c>
      <c r="T66" s="21" t="str">
        <f t="shared" si="15"/>
        <v/>
      </c>
      <c r="U66" s="21" t="str">
        <f t="shared" si="16"/>
        <v/>
      </c>
      <c r="W66" s="21" t="str">
        <f t="array" ref="W66">IF(Prototype_input!$C$6="Federal or Tribal Government",IF(O66&lt;&gt;"", INDEX('Summary - Level of Assistance -'!$C$2:$AV$7, MATCH(Prototype_input!$C$34, 'Summary - Level of Assistance -'!$B$2:$B$7, 0), MATCH(B66, 'Summary - Level of Assistance -'!$C$1:$AV$1, 0)),""),"")</f>
        <v/>
      </c>
      <c r="X66" s="21" t="str">
        <f t="shared" si="17"/>
        <v/>
      </c>
      <c r="Y66" s="21" t="str">
        <f t="shared" si="18"/>
        <v/>
      </c>
      <c r="AA66" s="21" t="str">
        <f t="array" ref="AA66">IF(Prototype_input!$C$6="Federal or Tribal Government",IF(O66&lt;&gt;"", INDEX('Summary - Objective - Tradeoff'!$C$2:$AV$4, MATCH(Prototype_input!$C$38, 'Summary - Objective - Tradeoff'!$B$2:$B$4, 0), MATCH(B66, 'Summary - Objective - Tradeoff'!$C$1:$AV$1, 0)),""),"")</f>
        <v/>
      </c>
      <c r="AB66" s="21" t="str">
        <f t="shared" si="19"/>
        <v/>
      </c>
      <c r="AC66" s="21" t="str">
        <f t="shared" si="20"/>
        <v/>
      </c>
      <c r="AE66" s="21" t="str">
        <f t="array" ref="AE66">IF(Prototype_input!$C$6="Federal or Tribal Government",IF(O66&lt;&gt;"", INDEX('Summary- PoP - Tradeoff'!$C$2:$AV$5, MATCH(Prototype_input!$C$46, 'Summary- PoP - Tradeoff'!$B$2:$B$5, 0), MATCH(B66, 'Summary- PoP - Tradeoff'!$C$1:$AV$1, 0)),""),"")</f>
        <v/>
      </c>
      <c r="AF66" s="21" t="str">
        <f t="shared" si="21"/>
        <v/>
      </c>
      <c r="AG66" s="21" t="str">
        <f t="shared" si="22"/>
        <v/>
      </c>
      <c r="AI66" s="21" t="str">
        <f t="array" ref="AI66">IF(Prototype_input!$C$6="Federal or Tribal Government",IF(O66&lt;&gt;"", INDEX('Summary - EDV - Tradeoff'!$C$2:$AV$4, MATCH(Prototype_input!$C$54, 'Summary - EDV - Tradeoff'!$B$2:$B$4, 0), MATCH(B66, 'Summary - EDV - Tradeoff'!$C$1:$AV$1, 0)),""),"")</f>
        <v/>
      </c>
      <c r="AJ66" s="21" t="str">
        <f t="shared" si="23"/>
        <v/>
      </c>
      <c r="AK66" s="21" t="str">
        <f t="shared" si="24"/>
        <v/>
      </c>
      <c r="AL66" s="21" t="str">
        <f t="shared" si="25"/>
        <v/>
      </c>
    </row>
    <row r="67" spans="4:38" ht="12.75" x14ac:dyDescent="0.2">
      <c r="D67" s="21" t="str">
        <f>IF(
  Prototype_input!$C$6 = "State or Local Government",
  IF(
    C67 &lt;&gt; "",
    IFERROR(
      INDEX(
        'Summary - Acquisition Need'!$C$2:$AD$4,
        MATCH(Prototype_input!$C$30, 'Summary - Acquisition Need'!$B$2:$B$4, 0),
        MATCH(C67, 'Summary - Acquisition Need'!$C$1:$AD$1, 0)
      ),
      ""
    ),
    ""
  ),
  IF(
    Prototype_input!$C$6 = "Federal or Tribal Government",
    IF(
      B67 &lt;&gt; "",
      IFERROR(
        INDEX(
          'Summary - Place of Performance'!$C$2:$AW$14,
          MATCH(Prototype_input!$C$30, 'Summary - Place of Performance'!$B$2:$B$14, 0),
          MATCH(B67, 'Summary - Place of Performance'!$C$1:$AW$1, 0)
        ),
        ""
      ),
      ""
    ),
    ""
  )
)</f>
        <v/>
      </c>
      <c r="E67" s="21" t="str">
        <f>IF(
  Prototype_input!$C$6 = "State or Local Government",
  IF(
    C67 &lt;&gt; "",
    IFERROR(
      INDEX(
        'Summary - Contract Type'!$C$2:$BX$6,
        MATCH(Prototype_input!$C$34, 'Summary - Contract Type'!$B$2:$B$6, 0),
        MATCH(C67, 'Summary - Contract Type'!$C$1:$BX$1, 0)
      ),
      ""
    ),
    ""
  ),
  IF(
    Prototype_input!$C$6 = "Federal or Tribal Government",
    IF(
      B67 &lt;&gt; "",
      IFERROR(
        INDEX(
          'Summary - Level of Assistance'!$C$2:$AW$7,
          MATCH(Prototype_input!$C$34, 'Summary - Level of Assistance'!$B$2:$B$7, 0),
          MATCH(B67, 'Summary - Level of Assistance'!$C$1:$AW$1, 0)
        ),
        ""
      ),
      ""
    ),
    ""
  )
)</f>
        <v/>
      </c>
      <c r="F67" s="21" t="str">
        <f>IF(
  Prototype_input!$C$6 = "State or Local Government",
  IF(
    C67 &lt;&gt; "",
    IFERROR(
      INDEX(
        'Summary - Socioeconomic'!$C$2:$BX$11,
        MATCH(Prototype_input!$C$38, 'Summary - Socioeconomic'!$B$2:$B$11, 0),
        MATCH(C67, 'Summary - Socioeconomic'!$C$1:$BX$1, 0)
      ),
      ""
    ),
    ""
  ),
  IF(
    Prototype_input!$C$6 = "Federal or Tribal Government",
    IF(
      B67 &lt;&gt; "",
      IFERROR(
        INDEX(
          'Summary - Objective'!$C$2:$AX$4,
          MATCH(Prototype_input!$C$38, 'Summary - Objective'!$B$2:$B$4, 0),
          MATCH(B67, 'Summary - Objective'!$C$1:$AX$1, 0)
        ),
        ""
      ),
      ""
    ),
    ""
  )
)</f>
        <v/>
      </c>
      <c r="G67" s="21" t="str">
        <f>IF(
  Prototype_input!$C$6 = "Federal or Tribal Government",
  IF(
    B67 &lt;&gt; "",
    IFERROR(
      INDEX(
        'Summary - Contract Type'!$C$2:$BX$6,
        MATCH(Prototype_input!$C$42, 'Summary - Contract Type'!$B$2:$B$6, 0),
        MATCH(B67, 'Summary - Contract Type'!$C$1:$BX$1, 0)
      ),
      ""
    ),
    ""
  ),
  ""
)</f>
        <v/>
      </c>
      <c r="H67" s="21" t="str">
        <f>IF(
  Prototype_input!$C$6 = "Federal or Tribal Government",
  IF(
    B67 &lt;&gt; "",
    IFERROR(
      INDEX(
        'Summary - Period of Performance'!$C$2:$AW$5,
        MATCH(Prototype_input!$C$46, 'Summary - Period of Performance'!$B$2:$B$5, 0),
        MATCH(B67, 'Summary - Period of Performance'!$C$1:$AW$1, 0)
      ),
      ""
    ),
    ""
  ),
  ""
)</f>
        <v/>
      </c>
      <c r="I67" s="21" t="str">
        <f>IF(
  Prototype_input!$C$6 = "Federal or Tribal Government",
  IF(
    B67 &lt;&gt; "",
    IFERROR(
      INDEX(
        'Summary - Socioeconomic'!$C$2:$BX$11,
        MATCH(Prototype_input!$C$50, 'Summary - Socioeconomic'!$B$2:$B$11, 0),
        MATCH(B67, 'Summary - Socioeconomic'!$C$1:$BX$1, 0)
      ),
      ""
    ),
    ""
  ),
  ""
)</f>
        <v/>
      </c>
      <c r="J67" s="21" t="str">
        <f>IF(
  Prototype_input!$C$6 = "Federal or Tribal Government",
  IF(
    B67 &lt;&gt; "",
    IFERROR(
      INDEX(
        'Summary - Estimated Dollar Valu'!$C$2:$AW$4,
        MATCH(Prototype_input!$C$54, 'Summary - Estimated Dollar Valu'!$B$2:$B$4, 0),
        MATCH(B67, 'Summary - Estimated Dollar Valu'!$C$1:$AW$1, 0)
      ),
      ""
    ),
    ""
  ),
  ""
)</f>
        <v/>
      </c>
      <c r="K67" s="21" t="str">
        <f>IF(AND(Prototype_input!$C$56&lt;&gt;"",J67&lt;&gt;""),Prototype_input!$C$58,"")</f>
        <v/>
      </c>
      <c r="L67" s="21" t="str">
        <f>IF(AND(Prototype_input!$C$60&lt;&gt;"",J67&lt;&gt;""),Prototype_input!$C$62,"")</f>
        <v/>
      </c>
      <c r="M67" s="21" t="str">
        <f>IF(AND(Prototype_input!$C$64&lt;&gt;"",J67&lt;&gt;""),Prototype_input!$C$66,"")</f>
        <v/>
      </c>
      <c r="N67" s="21" t="str">
        <f>IF(AND(Prototype_input!$C$68&lt;&gt;"",J67&lt;&gt;""),Prototype_input!$C$70,"")</f>
        <v/>
      </c>
      <c r="O67" s="21" t="str">
        <f>IF(N67&lt;&gt;"",_xlfn.XLOOKUP(Prototype_input!$E$25,'ITC Offerings Mapping'!$C$1:$C$1000,'ITC Offerings Mapping'!$B$1:$B$1000),"")</f>
        <v/>
      </c>
      <c r="Q67" s="21" t="str">
        <f t="array" ref="Q67">IF(Prototype_input!$C$6="Federal or Tribal Government",IF(O67&lt;&gt;"", INDEX('Scope Scoring'!$C$2:$BX$50, MATCH(O67, 'Scope Scoring'!$B$2:$B$50, 0), MATCH(B67, 'Scope Scoring'!$C$1:$BX$1, 0)),""),"")</f>
        <v/>
      </c>
      <c r="R67" s="21" t="str">
        <f t="shared" ref="R67:R130" si="26">IF(Q67&lt;&gt;"",Q67*60,"")</f>
        <v/>
      </c>
      <c r="S67" s="21" t="str">
        <f t="shared" ref="S67:S130" si="27">IF(R67&lt;&gt;"",((Y67+AC67+AG67+AK67)*40)/100,"")</f>
        <v/>
      </c>
      <c r="T67" s="21" t="str">
        <f t="shared" ref="T67:T130" si="28">IF(R67&lt;&gt;"", SUM(R67:S67),"")</f>
        <v/>
      </c>
      <c r="U67" s="21" t="str">
        <f t="shared" ref="U67:U130" si="29">IF(B67&lt;&gt;"",IF(OR(D67="No",E67="No",G67="No",I67="No"),"Fail","Pass"),"")</f>
        <v/>
      </c>
      <c r="W67" s="21" t="str">
        <f t="array" ref="W67">IF(Prototype_input!$C$6="Federal or Tribal Government",IF(O67&lt;&gt;"", INDEX('Summary - Level of Assistance -'!$C$2:$AV$7, MATCH(Prototype_input!$C$34, 'Summary - Level of Assistance -'!$B$2:$B$7, 0), MATCH(B67, 'Summary - Level of Assistance -'!$C$1:$AV$1, 0)),""),"")</f>
        <v/>
      </c>
      <c r="X67" s="21" t="str">
        <f t="shared" ref="X67:X130" si="30">IF(K67="Level of Assistance",4,IF(L67="Level of Assistance",3,IF(M67="Level of Assistance",2,IF(N67="Level of Assistance",1,""))))</f>
        <v/>
      </c>
      <c r="Y67" s="21" t="str">
        <f t="shared" ref="Y67:Y130" si="31">IF(X67&lt;&gt;"",W67*10*X67,"")</f>
        <v/>
      </c>
      <c r="AA67" s="21" t="str">
        <f t="array" ref="AA67">IF(Prototype_input!$C$6="Federal or Tribal Government",IF(O67&lt;&gt;"", INDEX('Summary - Objective - Tradeoff'!$C$2:$AV$4, MATCH(Prototype_input!$C$38, 'Summary - Objective - Tradeoff'!$B$2:$B$4, 0), MATCH(B67, 'Summary - Objective - Tradeoff'!$C$1:$AV$1, 0)),""),"")</f>
        <v/>
      </c>
      <c r="AB67" s="21" t="str">
        <f t="shared" ref="AB67:AB130" si="32">IF(K67="Objective",4,IF(L67="Objective",3,IF(M67="Objective",2,IF(N67="Objective",1,""))))</f>
        <v/>
      </c>
      <c r="AC67" s="21" t="str">
        <f t="shared" ref="AC67:AC130" si="33">IF(AB67&lt;&gt;"",AA67*10*AB67,"")</f>
        <v/>
      </c>
      <c r="AE67" s="21" t="str">
        <f t="array" ref="AE67">IF(Prototype_input!$C$6="Federal or Tribal Government",IF(O67&lt;&gt;"", INDEX('Summary- PoP - Tradeoff'!$C$2:$AV$5, MATCH(Prototype_input!$C$46, 'Summary- PoP - Tradeoff'!$B$2:$B$5, 0), MATCH(B67, 'Summary- PoP - Tradeoff'!$C$1:$AV$1, 0)),""),"")</f>
        <v/>
      </c>
      <c r="AF67" s="21" t="str">
        <f t="shared" ref="AF67:AF130" si="34">IF(K67="Period of Performance",4,IF(L67="Period of Performance",3,IF(M67="Period of Performance",2,IF(N67="Period of Performance",1,""))))</f>
        <v/>
      </c>
      <c r="AG67" s="21" t="str">
        <f t="shared" ref="AG67:AG130" si="35">IF(AF67&lt;&gt;"",AE67*10*AF67,"")</f>
        <v/>
      </c>
      <c r="AI67" s="21" t="str">
        <f t="array" ref="AI67">IF(Prototype_input!$C$6="Federal or Tribal Government",IF(O67&lt;&gt;"", INDEX('Summary - EDV - Tradeoff'!$C$2:$AV$4, MATCH(Prototype_input!$C$54, 'Summary - EDV - Tradeoff'!$B$2:$B$4, 0), MATCH(B67, 'Summary - EDV - Tradeoff'!$C$1:$AV$1, 0)),""),"")</f>
        <v/>
      </c>
      <c r="AJ67" s="21" t="str">
        <f t="shared" ref="AJ67:AJ130" si="36">IF(K67="Estimated Dollar Value",4,IF(L67="Estimated Dollar Value",3,IF(M67="Estimated Dollar Value",2,IF(N67="Estimated Dollar Value",1,""))))</f>
        <v/>
      </c>
      <c r="AK67" s="21" t="str">
        <f t="shared" ref="AK67:AK130" si="37">IF(AI67&lt;&gt;"",AJ67*10*AI67,"")</f>
        <v/>
      </c>
      <c r="AL67" s="21" t="str">
        <f t="shared" ref="AL67:AL130" si="38">IF(C67&lt;&gt;"",IF(OR(D67="No",E67="No",F67="No"),"Fail","Pass"),"")</f>
        <v/>
      </c>
    </row>
    <row r="68" spans="4:38" ht="12.75" x14ac:dyDescent="0.2">
      <c r="D68" s="21" t="str">
        <f>IF(
  Prototype_input!$C$6 = "State or Local Government",
  IF(
    C68 &lt;&gt; "",
    IFERROR(
      INDEX(
        'Summary - Acquisition Need'!$C$2:$AD$4,
        MATCH(Prototype_input!$C$30, 'Summary - Acquisition Need'!$B$2:$B$4, 0),
        MATCH(C68, 'Summary - Acquisition Need'!$C$1:$AD$1, 0)
      ),
      ""
    ),
    ""
  ),
  IF(
    Prototype_input!$C$6 = "Federal or Tribal Government",
    IF(
      B68 &lt;&gt; "",
      IFERROR(
        INDEX(
          'Summary - Place of Performance'!$C$2:$AW$14,
          MATCH(Prototype_input!$C$30, 'Summary - Place of Performance'!$B$2:$B$14, 0),
          MATCH(B68, 'Summary - Place of Performance'!$C$1:$AW$1, 0)
        ),
        ""
      ),
      ""
    ),
    ""
  )
)</f>
        <v/>
      </c>
      <c r="E68" s="21" t="str">
        <f>IF(
  Prototype_input!$C$6 = "State or Local Government",
  IF(
    C68 &lt;&gt; "",
    IFERROR(
      INDEX(
        'Summary - Contract Type'!$C$2:$BX$6,
        MATCH(Prototype_input!$C$34, 'Summary - Contract Type'!$B$2:$B$6, 0),
        MATCH(C68, 'Summary - Contract Type'!$C$1:$BX$1, 0)
      ),
      ""
    ),
    ""
  ),
  IF(
    Prototype_input!$C$6 = "Federal or Tribal Government",
    IF(
      B68 &lt;&gt; "",
      IFERROR(
        INDEX(
          'Summary - Level of Assistance'!$C$2:$AW$7,
          MATCH(Prototype_input!$C$34, 'Summary - Level of Assistance'!$B$2:$B$7, 0),
          MATCH(B68, 'Summary - Level of Assistance'!$C$1:$AW$1, 0)
        ),
        ""
      ),
      ""
    ),
    ""
  )
)</f>
        <v/>
      </c>
      <c r="F68" s="21" t="str">
        <f>IF(
  Prototype_input!$C$6 = "State or Local Government",
  IF(
    C68 &lt;&gt; "",
    IFERROR(
      INDEX(
        'Summary - Socioeconomic'!$C$2:$BX$11,
        MATCH(Prototype_input!$C$38, 'Summary - Socioeconomic'!$B$2:$B$11, 0),
        MATCH(C68, 'Summary - Socioeconomic'!$C$1:$BX$1, 0)
      ),
      ""
    ),
    ""
  ),
  IF(
    Prototype_input!$C$6 = "Federal or Tribal Government",
    IF(
      B68 &lt;&gt; "",
      IFERROR(
        INDEX(
          'Summary - Objective'!$C$2:$AX$4,
          MATCH(Prototype_input!$C$38, 'Summary - Objective'!$B$2:$B$4, 0),
          MATCH(B68, 'Summary - Objective'!$C$1:$AX$1, 0)
        ),
        ""
      ),
      ""
    ),
    ""
  )
)</f>
        <v/>
      </c>
      <c r="G68" s="21" t="str">
        <f>IF(
  Prototype_input!$C$6 = "Federal or Tribal Government",
  IF(
    B68 &lt;&gt; "",
    IFERROR(
      INDEX(
        'Summary - Contract Type'!$C$2:$BX$6,
        MATCH(Prototype_input!$C$42, 'Summary - Contract Type'!$B$2:$B$6, 0),
        MATCH(B68, 'Summary - Contract Type'!$C$1:$BX$1, 0)
      ),
      ""
    ),
    ""
  ),
  ""
)</f>
        <v/>
      </c>
      <c r="H68" s="21" t="str">
        <f>IF(
  Prototype_input!$C$6 = "Federal or Tribal Government",
  IF(
    B68 &lt;&gt; "",
    IFERROR(
      INDEX(
        'Summary - Period of Performance'!$C$2:$AW$5,
        MATCH(Prototype_input!$C$46, 'Summary - Period of Performance'!$B$2:$B$5, 0),
        MATCH(B68, 'Summary - Period of Performance'!$C$1:$AW$1, 0)
      ),
      ""
    ),
    ""
  ),
  ""
)</f>
        <v/>
      </c>
      <c r="I68" s="21" t="str">
        <f>IF(
  Prototype_input!$C$6 = "Federal or Tribal Government",
  IF(
    B68 &lt;&gt; "",
    IFERROR(
      INDEX(
        'Summary - Socioeconomic'!$C$2:$BX$11,
        MATCH(Prototype_input!$C$50, 'Summary - Socioeconomic'!$B$2:$B$11, 0),
        MATCH(B68, 'Summary - Socioeconomic'!$C$1:$BX$1, 0)
      ),
      ""
    ),
    ""
  ),
  ""
)</f>
        <v/>
      </c>
      <c r="J68" s="21" t="str">
        <f>IF(
  Prototype_input!$C$6 = "Federal or Tribal Government",
  IF(
    B68 &lt;&gt; "",
    IFERROR(
      INDEX(
        'Summary - Estimated Dollar Valu'!$C$2:$AW$4,
        MATCH(Prototype_input!$C$54, 'Summary - Estimated Dollar Valu'!$B$2:$B$4, 0),
        MATCH(B68, 'Summary - Estimated Dollar Valu'!$C$1:$AW$1, 0)
      ),
      ""
    ),
    ""
  ),
  ""
)</f>
        <v/>
      </c>
      <c r="K68" s="21" t="str">
        <f>IF(AND(Prototype_input!$C$56&lt;&gt;"",J68&lt;&gt;""),Prototype_input!$C$58,"")</f>
        <v/>
      </c>
      <c r="L68" s="21" t="str">
        <f>IF(AND(Prototype_input!$C$60&lt;&gt;"",J68&lt;&gt;""),Prototype_input!$C$62,"")</f>
        <v/>
      </c>
      <c r="M68" s="21" t="str">
        <f>IF(AND(Prototype_input!$C$64&lt;&gt;"",J68&lt;&gt;""),Prototype_input!$C$66,"")</f>
        <v/>
      </c>
      <c r="N68" s="21" t="str">
        <f>IF(AND(Prototype_input!$C$68&lt;&gt;"",J68&lt;&gt;""),Prototype_input!$C$70,"")</f>
        <v/>
      </c>
      <c r="O68" s="21" t="str">
        <f>IF(N68&lt;&gt;"",_xlfn.XLOOKUP(Prototype_input!$E$25,'ITC Offerings Mapping'!$C$1:$C$1000,'ITC Offerings Mapping'!$B$1:$B$1000),"")</f>
        <v/>
      </c>
      <c r="Q68" s="21" t="str">
        <f t="array" ref="Q68">IF(Prototype_input!$C$6="Federal or Tribal Government",IF(O68&lt;&gt;"", INDEX('Scope Scoring'!$C$2:$BX$50, MATCH(O68, 'Scope Scoring'!$B$2:$B$50, 0), MATCH(B68, 'Scope Scoring'!$C$1:$BX$1, 0)),""),"")</f>
        <v/>
      </c>
      <c r="R68" s="21" t="str">
        <f t="shared" si="26"/>
        <v/>
      </c>
      <c r="S68" s="21" t="str">
        <f t="shared" si="27"/>
        <v/>
      </c>
      <c r="T68" s="21" t="str">
        <f t="shared" si="28"/>
        <v/>
      </c>
      <c r="U68" s="21" t="str">
        <f t="shared" si="29"/>
        <v/>
      </c>
      <c r="W68" s="21" t="str">
        <f t="array" ref="W68">IF(Prototype_input!$C$6="Federal or Tribal Government",IF(O68&lt;&gt;"", INDEX('Summary - Level of Assistance -'!$C$2:$AV$7, MATCH(Prototype_input!$C$34, 'Summary - Level of Assistance -'!$B$2:$B$7, 0), MATCH(B68, 'Summary - Level of Assistance -'!$C$1:$AV$1, 0)),""),"")</f>
        <v/>
      </c>
      <c r="X68" s="21" t="str">
        <f t="shared" si="30"/>
        <v/>
      </c>
      <c r="Y68" s="21" t="str">
        <f t="shared" si="31"/>
        <v/>
      </c>
      <c r="AA68" s="21" t="str">
        <f t="array" ref="AA68">IF(Prototype_input!$C$6="Federal or Tribal Government",IF(O68&lt;&gt;"", INDEX('Summary - Objective - Tradeoff'!$C$2:$AV$4, MATCH(Prototype_input!$C$38, 'Summary - Objective - Tradeoff'!$B$2:$B$4, 0), MATCH(B68, 'Summary - Objective - Tradeoff'!$C$1:$AV$1, 0)),""),"")</f>
        <v/>
      </c>
      <c r="AB68" s="21" t="str">
        <f t="shared" si="32"/>
        <v/>
      </c>
      <c r="AC68" s="21" t="str">
        <f t="shared" si="33"/>
        <v/>
      </c>
      <c r="AE68" s="21" t="str">
        <f t="array" ref="AE68">IF(Prototype_input!$C$6="Federal or Tribal Government",IF(O68&lt;&gt;"", INDEX('Summary- PoP - Tradeoff'!$C$2:$AV$5, MATCH(Prototype_input!$C$46, 'Summary- PoP - Tradeoff'!$B$2:$B$5, 0), MATCH(B68, 'Summary- PoP - Tradeoff'!$C$1:$AV$1, 0)),""),"")</f>
        <v/>
      </c>
      <c r="AF68" s="21" t="str">
        <f t="shared" si="34"/>
        <v/>
      </c>
      <c r="AG68" s="21" t="str">
        <f t="shared" si="35"/>
        <v/>
      </c>
      <c r="AI68" s="21" t="str">
        <f t="array" ref="AI68">IF(Prototype_input!$C$6="Federal or Tribal Government",IF(O68&lt;&gt;"", INDEX('Summary - EDV - Tradeoff'!$C$2:$AV$4, MATCH(Prototype_input!$C$54, 'Summary - EDV - Tradeoff'!$B$2:$B$4, 0), MATCH(B68, 'Summary - EDV - Tradeoff'!$C$1:$AV$1, 0)),""),"")</f>
        <v/>
      </c>
      <c r="AJ68" s="21" t="str">
        <f t="shared" si="36"/>
        <v/>
      </c>
      <c r="AK68" s="21" t="str">
        <f t="shared" si="37"/>
        <v/>
      </c>
      <c r="AL68" s="21" t="str">
        <f t="shared" si="38"/>
        <v/>
      </c>
    </row>
    <row r="69" spans="4:38" ht="12.75" x14ac:dyDescent="0.2">
      <c r="D69" s="21" t="str">
        <f>IF(
  Prototype_input!$C$6 = "State or Local Government",
  IF(
    C69 &lt;&gt; "",
    IFERROR(
      INDEX(
        'Summary - Acquisition Need'!$C$2:$AD$4,
        MATCH(Prototype_input!$C$30, 'Summary - Acquisition Need'!$B$2:$B$4, 0),
        MATCH(C69, 'Summary - Acquisition Need'!$C$1:$AD$1, 0)
      ),
      ""
    ),
    ""
  ),
  IF(
    Prototype_input!$C$6 = "Federal or Tribal Government",
    IF(
      B69 &lt;&gt; "",
      IFERROR(
        INDEX(
          'Summary - Place of Performance'!$C$2:$AW$14,
          MATCH(Prototype_input!$C$30, 'Summary - Place of Performance'!$B$2:$B$14, 0),
          MATCH(B69, 'Summary - Place of Performance'!$C$1:$AW$1, 0)
        ),
        ""
      ),
      ""
    ),
    ""
  )
)</f>
        <v/>
      </c>
      <c r="E69" s="21" t="str">
        <f>IF(
  Prototype_input!$C$6 = "State or Local Government",
  IF(
    C69 &lt;&gt; "",
    IFERROR(
      INDEX(
        'Summary - Contract Type'!$C$2:$BX$6,
        MATCH(Prototype_input!$C$34, 'Summary - Contract Type'!$B$2:$B$6, 0),
        MATCH(C69, 'Summary - Contract Type'!$C$1:$BX$1, 0)
      ),
      ""
    ),
    ""
  ),
  IF(
    Prototype_input!$C$6 = "Federal or Tribal Government",
    IF(
      B69 &lt;&gt; "",
      IFERROR(
        INDEX(
          'Summary - Level of Assistance'!$C$2:$AW$7,
          MATCH(Prototype_input!$C$34, 'Summary - Level of Assistance'!$B$2:$B$7, 0),
          MATCH(B69, 'Summary - Level of Assistance'!$C$1:$AW$1, 0)
        ),
        ""
      ),
      ""
    ),
    ""
  )
)</f>
        <v/>
      </c>
      <c r="F69" s="21" t="str">
        <f>IF(
  Prototype_input!$C$6 = "State or Local Government",
  IF(
    C69 &lt;&gt; "",
    IFERROR(
      INDEX(
        'Summary - Socioeconomic'!$C$2:$BX$11,
        MATCH(Prototype_input!$C$38, 'Summary - Socioeconomic'!$B$2:$B$11, 0),
        MATCH(C69, 'Summary - Socioeconomic'!$C$1:$BX$1, 0)
      ),
      ""
    ),
    ""
  ),
  IF(
    Prototype_input!$C$6 = "Federal or Tribal Government",
    IF(
      B69 &lt;&gt; "",
      IFERROR(
        INDEX(
          'Summary - Objective'!$C$2:$AX$4,
          MATCH(Prototype_input!$C$38, 'Summary - Objective'!$B$2:$B$4, 0),
          MATCH(B69, 'Summary - Objective'!$C$1:$AX$1, 0)
        ),
        ""
      ),
      ""
    ),
    ""
  )
)</f>
        <v/>
      </c>
      <c r="G69" s="21" t="str">
        <f>IF(
  Prototype_input!$C$6 = "Federal or Tribal Government",
  IF(
    B69 &lt;&gt; "",
    IFERROR(
      INDEX(
        'Summary - Contract Type'!$C$2:$BX$6,
        MATCH(Prototype_input!$C$42, 'Summary - Contract Type'!$B$2:$B$6, 0),
        MATCH(B69, 'Summary - Contract Type'!$C$1:$BX$1, 0)
      ),
      ""
    ),
    ""
  ),
  ""
)</f>
        <v/>
      </c>
      <c r="H69" s="21" t="str">
        <f>IF(
  Prototype_input!$C$6 = "Federal or Tribal Government",
  IF(
    B69 &lt;&gt; "",
    IFERROR(
      INDEX(
        'Summary - Period of Performance'!$C$2:$AW$5,
        MATCH(Prototype_input!$C$46, 'Summary - Period of Performance'!$B$2:$B$5, 0),
        MATCH(B69, 'Summary - Period of Performance'!$C$1:$AW$1, 0)
      ),
      ""
    ),
    ""
  ),
  ""
)</f>
        <v/>
      </c>
      <c r="I69" s="21" t="str">
        <f>IF(
  Prototype_input!$C$6 = "Federal or Tribal Government",
  IF(
    B69 &lt;&gt; "",
    IFERROR(
      INDEX(
        'Summary - Socioeconomic'!$C$2:$BX$11,
        MATCH(Prototype_input!$C$50, 'Summary - Socioeconomic'!$B$2:$B$11, 0),
        MATCH(B69, 'Summary - Socioeconomic'!$C$1:$BX$1, 0)
      ),
      ""
    ),
    ""
  ),
  ""
)</f>
        <v/>
      </c>
      <c r="J69" s="21" t="str">
        <f>IF(
  Prototype_input!$C$6 = "Federal or Tribal Government",
  IF(
    B69 &lt;&gt; "",
    IFERROR(
      INDEX(
        'Summary - Estimated Dollar Valu'!$C$2:$AW$4,
        MATCH(Prototype_input!$C$54, 'Summary - Estimated Dollar Valu'!$B$2:$B$4, 0),
        MATCH(B69, 'Summary - Estimated Dollar Valu'!$C$1:$AW$1, 0)
      ),
      ""
    ),
    ""
  ),
  ""
)</f>
        <v/>
      </c>
      <c r="K69" s="21" t="str">
        <f>IF(AND(Prototype_input!$C$56&lt;&gt;"",J69&lt;&gt;""),Prototype_input!$C$58,"")</f>
        <v/>
      </c>
      <c r="L69" s="21" t="str">
        <f>IF(AND(Prototype_input!$C$60&lt;&gt;"",J69&lt;&gt;""),Prototype_input!$C$62,"")</f>
        <v/>
      </c>
      <c r="M69" s="21" t="str">
        <f>IF(AND(Prototype_input!$C$64&lt;&gt;"",J69&lt;&gt;""),Prototype_input!$C$66,"")</f>
        <v/>
      </c>
      <c r="N69" s="21" t="str">
        <f>IF(AND(Prototype_input!$C$68&lt;&gt;"",J69&lt;&gt;""),Prototype_input!$C$70,"")</f>
        <v/>
      </c>
      <c r="O69" s="21" t="str">
        <f>IF(N69&lt;&gt;"",_xlfn.XLOOKUP(Prototype_input!$E$25,'ITC Offerings Mapping'!$C$1:$C$1000,'ITC Offerings Mapping'!$B$1:$B$1000),"")</f>
        <v/>
      </c>
      <c r="Q69" s="21" t="str">
        <f t="array" ref="Q69">IF(Prototype_input!$C$6="Federal or Tribal Government",IF(O69&lt;&gt;"", INDEX('Scope Scoring'!$C$2:$BX$50, MATCH(O69, 'Scope Scoring'!$B$2:$B$50, 0), MATCH(B69, 'Scope Scoring'!$C$1:$BX$1, 0)),""),"")</f>
        <v/>
      </c>
      <c r="R69" s="21" t="str">
        <f t="shared" si="26"/>
        <v/>
      </c>
      <c r="S69" s="21" t="str">
        <f t="shared" si="27"/>
        <v/>
      </c>
      <c r="T69" s="21" t="str">
        <f t="shared" si="28"/>
        <v/>
      </c>
      <c r="U69" s="21" t="str">
        <f t="shared" si="29"/>
        <v/>
      </c>
      <c r="W69" s="21" t="str">
        <f t="array" ref="W69">IF(Prototype_input!$C$6="Federal or Tribal Government",IF(O69&lt;&gt;"", INDEX('Summary - Level of Assistance -'!$C$2:$AV$7, MATCH(Prototype_input!$C$34, 'Summary - Level of Assistance -'!$B$2:$B$7, 0), MATCH(B69, 'Summary - Level of Assistance -'!$C$1:$AV$1, 0)),""),"")</f>
        <v/>
      </c>
      <c r="X69" s="21" t="str">
        <f t="shared" si="30"/>
        <v/>
      </c>
      <c r="Y69" s="21" t="str">
        <f t="shared" si="31"/>
        <v/>
      </c>
      <c r="AA69" s="21" t="str">
        <f t="array" ref="AA69">IF(Prototype_input!$C$6="Federal or Tribal Government",IF(O69&lt;&gt;"", INDEX('Summary - Objective - Tradeoff'!$C$2:$AV$4, MATCH(Prototype_input!$C$38, 'Summary - Objective - Tradeoff'!$B$2:$B$4, 0), MATCH(B69, 'Summary - Objective - Tradeoff'!$C$1:$AV$1, 0)),""),"")</f>
        <v/>
      </c>
      <c r="AB69" s="21" t="str">
        <f t="shared" si="32"/>
        <v/>
      </c>
      <c r="AC69" s="21" t="str">
        <f t="shared" si="33"/>
        <v/>
      </c>
      <c r="AE69" s="21" t="str">
        <f t="array" ref="AE69">IF(Prototype_input!$C$6="Federal or Tribal Government",IF(O69&lt;&gt;"", INDEX('Summary- PoP - Tradeoff'!$C$2:$AV$5, MATCH(Prototype_input!$C$46, 'Summary- PoP - Tradeoff'!$B$2:$B$5, 0), MATCH(B69, 'Summary- PoP - Tradeoff'!$C$1:$AV$1, 0)),""),"")</f>
        <v/>
      </c>
      <c r="AF69" s="21" t="str">
        <f t="shared" si="34"/>
        <v/>
      </c>
      <c r="AG69" s="21" t="str">
        <f t="shared" si="35"/>
        <v/>
      </c>
      <c r="AI69" s="21" t="str">
        <f t="array" ref="AI69">IF(Prototype_input!$C$6="Federal or Tribal Government",IF(O69&lt;&gt;"", INDEX('Summary - EDV - Tradeoff'!$C$2:$AV$4, MATCH(Prototype_input!$C$54, 'Summary - EDV - Tradeoff'!$B$2:$B$4, 0), MATCH(B69, 'Summary - EDV - Tradeoff'!$C$1:$AV$1, 0)),""),"")</f>
        <v/>
      </c>
      <c r="AJ69" s="21" t="str">
        <f t="shared" si="36"/>
        <v/>
      </c>
      <c r="AK69" s="21" t="str">
        <f t="shared" si="37"/>
        <v/>
      </c>
      <c r="AL69" s="21" t="str">
        <f t="shared" si="38"/>
        <v/>
      </c>
    </row>
    <row r="70" spans="4:38" ht="12.75" x14ac:dyDescent="0.2">
      <c r="D70" s="21" t="str">
        <f>IF(
  Prototype_input!$C$6 = "State or Local Government",
  IF(
    C70 &lt;&gt; "",
    IFERROR(
      INDEX(
        'Summary - Acquisition Need'!$C$2:$AD$4,
        MATCH(Prototype_input!$C$30, 'Summary - Acquisition Need'!$B$2:$B$4, 0),
        MATCH(C70, 'Summary - Acquisition Need'!$C$1:$AD$1, 0)
      ),
      ""
    ),
    ""
  ),
  IF(
    Prototype_input!$C$6 = "Federal or Tribal Government",
    IF(
      B70 &lt;&gt; "",
      IFERROR(
        INDEX(
          'Summary - Place of Performance'!$C$2:$AW$14,
          MATCH(Prototype_input!$C$30, 'Summary - Place of Performance'!$B$2:$B$14, 0),
          MATCH(B70, 'Summary - Place of Performance'!$C$1:$AW$1, 0)
        ),
        ""
      ),
      ""
    ),
    ""
  )
)</f>
        <v/>
      </c>
      <c r="E70" s="21" t="str">
        <f>IF(
  Prototype_input!$C$6 = "State or Local Government",
  IF(
    C70 &lt;&gt; "",
    IFERROR(
      INDEX(
        'Summary - Contract Type'!$C$2:$BX$6,
        MATCH(Prototype_input!$C$34, 'Summary - Contract Type'!$B$2:$B$6, 0),
        MATCH(C70, 'Summary - Contract Type'!$C$1:$BX$1, 0)
      ),
      ""
    ),
    ""
  ),
  IF(
    Prototype_input!$C$6 = "Federal or Tribal Government",
    IF(
      B70 &lt;&gt; "",
      IFERROR(
        INDEX(
          'Summary - Level of Assistance'!$C$2:$AW$7,
          MATCH(Prototype_input!$C$34, 'Summary - Level of Assistance'!$B$2:$B$7, 0),
          MATCH(B70, 'Summary - Level of Assistance'!$C$1:$AW$1, 0)
        ),
        ""
      ),
      ""
    ),
    ""
  )
)</f>
        <v/>
      </c>
      <c r="F70" s="21" t="str">
        <f>IF(
  Prototype_input!$C$6 = "State or Local Government",
  IF(
    C70 &lt;&gt; "",
    IFERROR(
      INDEX(
        'Summary - Socioeconomic'!$C$2:$BX$11,
        MATCH(Prototype_input!$C$38, 'Summary - Socioeconomic'!$B$2:$B$11, 0),
        MATCH(C70, 'Summary - Socioeconomic'!$C$1:$BX$1, 0)
      ),
      ""
    ),
    ""
  ),
  IF(
    Prototype_input!$C$6 = "Federal or Tribal Government",
    IF(
      B70 &lt;&gt; "",
      IFERROR(
        INDEX(
          'Summary - Objective'!$C$2:$AX$4,
          MATCH(Prototype_input!$C$38, 'Summary - Objective'!$B$2:$B$4, 0),
          MATCH(B70, 'Summary - Objective'!$C$1:$AX$1, 0)
        ),
        ""
      ),
      ""
    ),
    ""
  )
)</f>
        <v/>
      </c>
      <c r="G70" s="21" t="str">
        <f>IF(
  Prototype_input!$C$6 = "Federal or Tribal Government",
  IF(
    B70 &lt;&gt; "",
    IFERROR(
      INDEX(
        'Summary - Contract Type'!$C$2:$BX$6,
        MATCH(Prototype_input!$C$42, 'Summary - Contract Type'!$B$2:$B$6, 0),
        MATCH(B70, 'Summary - Contract Type'!$C$1:$BX$1, 0)
      ),
      ""
    ),
    ""
  ),
  ""
)</f>
        <v/>
      </c>
      <c r="H70" s="21" t="str">
        <f>IF(
  Prototype_input!$C$6 = "Federal or Tribal Government",
  IF(
    B70 &lt;&gt; "",
    IFERROR(
      INDEX(
        'Summary - Period of Performance'!$C$2:$AW$5,
        MATCH(Prototype_input!$C$46, 'Summary - Period of Performance'!$B$2:$B$5, 0),
        MATCH(B70, 'Summary - Period of Performance'!$C$1:$AW$1, 0)
      ),
      ""
    ),
    ""
  ),
  ""
)</f>
        <v/>
      </c>
      <c r="I70" s="21" t="str">
        <f>IF(
  Prototype_input!$C$6 = "Federal or Tribal Government",
  IF(
    B70 &lt;&gt; "",
    IFERROR(
      INDEX(
        'Summary - Socioeconomic'!$C$2:$BX$11,
        MATCH(Prototype_input!$C$50, 'Summary - Socioeconomic'!$B$2:$B$11, 0),
        MATCH(B70, 'Summary - Socioeconomic'!$C$1:$BX$1, 0)
      ),
      ""
    ),
    ""
  ),
  ""
)</f>
        <v/>
      </c>
      <c r="J70" s="21" t="str">
        <f>IF(
  Prototype_input!$C$6 = "Federal or Tribal Government",
  IF(
    B70 &lt;&gt; "",
    IFERROR(
      INDEX(
        'Summary - Estimated Dollar Valu'!$C$2:$AW$4,
        MATCH(Prototype_input!$C$54, 'Summary - Estimated Dollar Valu'!$B$2:$B$4, 0),
        MATCH(B70, 'Summary - Estimated Dollar Valu'!$C$1:$AW$1, 0)
      ),
      ""
    ),
    ""
  ),
  ""
)</f>
        <v/>
      </c>
      <c r="K70" s="21" t="str">
        <f>IF(AND(Prototype_input!$C$56&lt;&gt;"",J70&lt;&gt;""),Prototype_input!$C$58,"")</f>
        <v/>
      </c>
      <c r="L70" s="21" t="str">
        <f>IF(AND(Prototype_input!$C$60&lt;&gt;"",J70&lt;&gt;""),Prototype_input!$C$62,"")</f>
        <v/>
      </c>
      <c r="M70" s="21" t="str">
        <f>IF(AND(Prototype_input!$C$64&lt;&gt;"",J70&lt;&gt;""),Prototype_input!$C$66,"")</f>
        <v/>
      </c>
      <c r="N70" s="21" t="str">
        <f>IF(AND(Prototype_input!$C$68&lt;&gt;"",J70&lt;&gt;""),Prototype_input!$C$70,"")</f>
        <v/>
      </c>
      <c r="O70" s="21" t="str">
        <f>IF(N70&lt;&gt;"",_xlfn.XLOOKUP(Prototype_input!$E$25,'ITC Offerings Mapping'!$C$1:$C$1000,'ITC Offerings Mapping'!$B$1:$B$1000),"")</f>
        <v/>
      </c>
      <c r="Q70" s="21" t="str">
        <f t="array" ref="Q70">IF(Prototype_input!$C$6="Federal or Tribal Government",IF(O70&lt;&gt;"", INDEX('Scope Scoring'!$C$2:$BX$50, MATCH(O70, 'Scope Scoring'!$B$2:$B$50, 0), MATCH(B70, 'Scope Scoring'!$C$1:$BX$1, 0)),""),"")</f>
        <v/>
      </c>
      <c r="R70" s="21" t="str">
        <f t="shared" si="26"/>
        <v/>
      </c>
      <c r="S70" s="21" t="str">
        <f t="shared" si="27"/>
        <v/>
      </c>
      <c r="T70" s="21" t="str">
        <f t="shared" si="28"/>
        <v/>
      </c>
      <c r="U70" s="21" t="str">
        <f t="shared" si="29"/>
        <v/>
      </c>
      <c r="W70" s="21" t="str">
        <f t="array" ref="W70">IF(Prototype_input!$C$6="Federal or Tribal Government",IF(O70&lt;&gt;"", INDEX('Summary - Level of Assistance -'!$C$2:$AV$7, MATCH(Prototype_input!$C$34, 'Summary - Level of Assistance -'!$B$2:$B$7, 0), MATCH(B70, 'Summary - Level of Assistance -'!$C$1:$AV$1, 0)),""),"")</f>
        <v/>
      </c>
      <c r="X70" s="21" t="str">
        <f t="shared" si="30"/>
        <v/>
      </c>
      <c r="Y70" s="21" t="str">
        <f t="shared" si="31"/>
        <v/>
      </c>
      <c r="AA70" s="21" t="str">
        <f t="array" ref="AA70">IF(Prototype_input!$C$6="Federal or Tribal Government",IF(O70&lt;&gt;"", INDEX('Summary - Objective - Tradeoff'!$C$2:$AV$4, MATCH(Prototype_input!$C$38, 'Summary - Objective - Tradeoff'!$B$2:$B$4, 0), MATCH(B70, 'Summary - Objective - Tradeoff'!$C$1:$AV$1, 0)),""),"")</f>
        <v/>
      </c>
      <c r="AB70" s="21" t="str">
        <f t="shared" si="32"/>
        <v/>
      </c>
      <c r="AC70" s="21" t="str">
        <f t="shared" si="33"/>
        <v/>
      </c>
      <c r="AE70" s="21" t="str">
        <f t="array" ref="AE70">IF(Prototype_input!$C$6="Federal or Tribal Government",IF(O70&lt;&gt;"", INDEX('Summary- PoP - Tradeoff'!$C$2:$AV$5, MATCH(Prototype_input!$C$46, 'Summary- PoP - Tradeoff'!$B$2:$B$5, 0), MATCH(B70, 'Summary- PoP - Tradeoff'!$C$1:$AV$1, 0)),""),"")</f>
        <v/>
      </c>
      <c r="AF70" s="21" t="str">
        <f t="shared" si="34"/>
        <v/>
      </c>
      <c r="AG70" s="21" t="str">
        <f t="shared" si="35"/>
        <v/>
      </c>
      <c r="AI70" s="21" t="str">
        <f t="array" ref="AI70">IF(Prototype_input!$C$6="Federal or Tribal Government",IF(O70&lt;&gt;"", INDEX('Summary - EDV - Tradeoff'!$C$2:$AV$4, MATCH(Prototype_input!$C$54, 'Summary - EDV - Tradeoff'!$B$2:$B$4, 0), MATCH(B70, 'Summary - EDV - Tradeoff'!$C$1:$AV$1, 0)),""),"")</f>
        <v/>
      </c>
      <c r="AJ70" s="21" t="str">
        <f t="shared" si="36"/>
        <v/>
      </c>
      <c r="AK70" s="21" t="str">
        <f t="shared" si="37"/>
        <v/>
      </c>
      <c r="AL70" s="21" t="str">
        <f t="shared" si="38"/>
        <v/>
      </c>
    </row>
    <row r="71" spans="4:38" ht="12.75" x14ac:dyDescent="0.2">
      <c r="D71" s="21" t="str">
        <f>IF(
  Prototype_input!$C$6 = "State or Local Government",
  IF(
    C71 &lt;&gt; "",
    IFERROR(
      INDEX(
        'Summary - Acquisition Need'!$C$2:$AD$4,
        MATCH(Prototype_input!$C$30, 'Summary - Acquisition Need'!$B$2:$B$4, 0),
        MATCH(C71, 'Summary - Acquisition Need'!$C$1:$AD$1, 0)
      ),
      ""
    ),
    ""
  ),
  IF(
    Prototype_input!$C$6 = "Federal or Tribal Government",
    IF(
      B71 &lt;&gt; "",
      IFERROR(
        INDEX(
          'Summary - Place of Performance'!$C$2:$AW$14,
          MATCH(Prototype_input!$C$30, 'Summary - Place of Performance'!$B$2:$B$14, 0),
          MATCH(B71, 'Summary - Place of Performance'!$C$1:$AW$1, 0)
        ),
        ""
      ),
      ""
    ),
    ""
  )
)</f>
        <v/>
      </c>
      <c r="E71" s="21" t="str">
        <f>IF(
  Prototype_input!$C$6 = "State or Local Government",
  IF(
    C71 &lt;&gt; "",
    IFERROR(
      INDEX(
        'Summary - Contract Type'!$C$2:$BX$6,
        MATCH(Prototype_input!$C$34, 'Summary - Contract Type'!$B$2:$B$6, 0),
        MATCH(C71, 'Summary - Contract Type'!$C$1:$BX$1, 0)
      ),
      ""
    ),
    ""
  ),
  IF(
    Prototype_input!$C$6 = "Federal or Tribal Government",
    IF(
      B71 &lt;&gt; "",
      IFERROR(
        INDEX(
          'Summary - Level of Assistance'!$C$2:$AW$7,
          MATCH(Prototype_input!$C$34, 'Summary - Level of Assistance'!$B$2:$B$7, 0),
          MATCH(B71, 'Summary - Level of Assistance'!$C$1:$AW$1, 0)
        ),
        ""
      ),
      ""
    ),
    ""
  )
)</f>
        <v/>
      </c>
      <c r="F71" s="21" t="str">
        <f>IF(
  Prototype_input!$C$6 = "State or Local Government",
  IF(
    C71 &lt;&gt; "",
    IFERROR(
      INDEX(
        'Summary - Socioeconomic'!$C$2:$BX$11,
        MATCH(Prototype_input!$C$38, 'Summary - Socioeconomic'!$B$2:$B$11, 0),
        MATCH(C71, 'Summary - Socioeconomic'!$C$1:$BX$1, 0)
      ),
      ""
    ),
    ""
  ),
  IF(
    Prototype_input!$C$6 = "Federal or Tribal Government",
    IF(
      B71 &lt;&gt; "",
      IFERROR(
        INDEX(
          'Summary - Objective'!$C$2:$AX$4,
          MATCH(Prototype_input!$C$38, 'Summary - Objective'!$B$2:$B$4, 0),
          MATCH(B71, 'Summary - Objective'!$C$1:$AX$1, 0)
        ),
        ""
      ),
      ""
    ),
    ""
  )
)</f>
        <v/>
      </c>
      <c r="G71" s="21" t="str">
        <f>IF(
  Prototype_input!$C$6 = "Federal or Tribal Government",
  IF(
    B71 &lt;&gt; "",
    IFERROR(
      INDEX(
        'Summary - Contract Type'!$C$2:$BX$6,
        MATCH(Prototype_input!$C$42, 'Summary - Contract Type'!$B$2:$B$6, 0),
        MATCH(B71, 'Summary - Contract Type'!$C$1:$BX$1, 0)
      ),
      ""
    ),
    ""
  ),
  ""
)</f>
        <v/>
      </c>
      <c r="H71" s="21" t="str">
        <f>IF(
  Prototype_input!$C$6 = "Federal or Tribal Government",
  IF(
    B71 &lt;&gt; "",
    IFERROR(
      INDEX(
        'Summary - Period of Performance'!$C$2:$AW$5,
        MATCH(Prototype_input!$C$46, 'Summary - Period of Performance'!$B$2:$B$5, 0),
        MATCH(B71, 'Summary - Period of Performance'!$C$1:$AW$1, 0)
      ),
      ""
    ),
    ""
  ),
  ""
)</f>
        <v/>
      </c>
      <c r="I71" s="21" t="str">
        <f>IF(
  Prototype_input!$C$6 = "Federal or Tribal Government",
  IF(
    B71 &lt;&gt; "",
    IFERROR(
      INDEX(
        'Summary - Socioeconomic'!$C$2:$BX$11,
        MATCH(Prototype_input!$C$50, 'Summary - Socioeconomic'!$B$2:$B$11, 0),
        MATCH(B71, 'Summary - Socioeconomic'!$C$1:$BX$1, 0)
      ),
      ""
    ),
    ""
  ),
  ""
)</f>
        <v/>
      </c>
      <c r="J71" s="21" t="str">
        <f>IF(
  Prototype_input!$C$6 = "Federal or Tribal Government",
  IF(
    B71 &lt;&gt; "",
    IFERROR(
      INDEX(
        'Summary - Estimated Dollar Valu'!$C$2:$AW$4,
        MATCH(Prototype_input!$C$54, 'Summary - Estimated Dollar Valu'!$B$2:$B$4, 0),
        MATCH(B71, 'Summary - Estimated Dollar Valu'!$C$1:$AW$1, 0)
      ),
      ""
    ),
    ""
  ),
  ""
)</f>
        <v/>
      </c>
      <c r="K71" s="21" t="str">
        <f>IF(AND(Prototype_input!$C$56&lt;&gt;"",J71&lt;&gt;""),Prototype_input!$C$58,"")</f>
        <v/>
      </c>
      <c r="L71" s="21" t="str">
        <f>IF(AND(Prototype_input!$C$60&lt;&gt;"",J71&lt;&gt;""),Prototype_input!$C$62,"")</f>
        <v/>
      </c>
      <c r="M71" s="21" t="str">
        <f>IF(AND(Prototype_input!$C$64&lt;&gt;"",J71&lt;&gt;""),Prototype_input!$C$66,"")</f>
        <v/>
      </c>
      <c r="N71" s="21" t="str">
        <f>IF(AND(Prototype_input!$C$68&lt;&gt;"",J71&lt;&gt;""),Prototype_input!$C$70,"")</f>
        <v/>
      </c>
      <c r="O71" s="21" t="str">
        <f>IF(N71&lt;&gt;"",_xlfn.XLOOKUP(Prototype_input!$E$25,'ITC Offerings Mapping'!$C$1:$C$1000,'ITC Offerings Mapping'!$B$1:$B$1000),"")</f>
        <v/>
      </c>
      <c r="Q71" s="21" t="str">
        <f t="array" ref="Q71">IF(Prototype_input!$C$6="Federal or Tribal Government",IF(O71&lt;&gt;"", INDEX('Scope Scoring'!$C$2:$BX$50, MATCH(O71, 'Scope Scoring'!$B$2:$B$50, 0), MATCH(B71, 'Scope Scoring'!$C$1:$BX$1, 0)),""),"")</f>
        <v/>
      </c>
      <c r="R71" s="21" t="str">
        <f t="shared" si="26"/>
        <v/>
      </c>
      <c r="S71" s="21" t="str">
        <f t="shared" si="27"/>
        <v/>
      </c>
      <c r="T71" s="21" t="str">
        <f t="shared" si="28"/>
        <v/>
      </c>
      <c r="U71" s="21" t="str">
        <f t="shared" si="29"/>
        <v/>
      </c>
      <c r="W71" s="21" t="str">
        <f t="array" ref="W71">IF(Prototype_input!$C$6="Federal or Tribal Government",IF(O71&lt;&gt;"", INDEX('Summary - Level of Assistance -'!$C$2:$AV$7, MATCH(Prototype_input!$C$34, 'Summary - Level of Assistance -'!$B$2:$B$7, 0), MATCH(B71, 'Summary - Level of Assistance -'!$C$1:$AV$1, 0)),""),"")</f>
        <v/>
      </c>
      <c r="X71" s="21" t="str">
        <f t="shared" si="30"/>
        <v/>
      </c>
      <c r="Y71" s="21" t="str">
        <f t="shared" si="31"/>
        <v/>
      </c>
      <c r="AA71" s="21" t="str">
        <f t="array" ref="AA71">IF(Prototype_input!$C$6="Federal or Tribal Government",IF(O71&lt;&gt;"", INDEX('Summary - Objective - Tradeoff'!$C$2:$AV$4, MATCH(Prototype_input!$C$38, 'Summary - Objective - Tradeoff'!$B$2:$B$4, 0), MATCH(B71, 'Summary - Objective - Tradeoff'!$C$1:$AV$1, 0)),""),"")</f>
        <v/>
      </c>
      <c r="AB71" s="21" t="str">
        <f t="shared" si="32"/>
        <v/>
      </c>
      <c r="AC71" s="21" t="str">
        <f t="shared" si="33"/>
        <v/>
      </c>
      <c r="AE71" s="21" t="str">
        <f t="array" ref="AE71">IF(Prototype_input!$C$6="Federal or Tribal Government",IF(O71&lt;&gt;"", INDEX('Summary- PoP - Tradeoff'!$C$2:$AV$5, MATCH(Prototype_input!$C$46, 'Summary- PoP - Tradeoff'!$B$2:$B$5, 0), MATCH(B71, 'Summary- PoP - Tradeoff'!$C$1:$AV$1, 0)),""),"")</f>
        <v/>
      </c>
      <c r="AF71" s="21" t="str">
        <f t="shared" si="34"/>
        <v/>
      </c>
      <c r="AG71" s="21" t="str">
        <f t="shared" si="35"/>
        <v/>
      </c>
      <c r="AI71" s="21" t="str">
        <f t="array" ref="AI71">IF(Prototype_input!$C$6="Federal or Tribal Government",IF(O71&lt;&gt;"", INDEX('Summary - EDV - Tradeoff'!$C$2:$AV$4, MATCH(Prototype_input!$C$54, 'Summary - EDV - Tradeoff'!$B$2:$B$4, 0), MATCH(B71, 'Summary - EDV - Tradeoff'!$C$1:$AV$1, 0)),""),"")</f>
        <v/>
      </c>
      <c r="AJ71" s="21" t="str">
        <f t="shared" si="36"/>
        <v/>
      </c>
      <c r="AK71" s="21" t="str">
        <f t="shared" si="37"/>
        <v/>
      </c>
      <c r="AL71" s="21" t="str">
        <f t="shared" si="38"/>
        <v/>
      </c>
    </row>
    <row r="72" spans="4:38" ht="12.75" x14ac:dyDescent="0.2">
      <c r="D72" s="21" t="str">
        <f>IF(
  Prototype_input!$C$6 = "State or Local Government",
  IF(
    C72 &lt;&gt; "",
    IFERROR(
      INDEX(
        'Summary - Acquisition Need'!$C$2:$AD$4,
        MATCH(Prototype_input!$C$30, 'Summary - Acquisition Need'!$B$2:$B$4, 0),
        MATCH(C72, 'Summary - Acquisition Need'!$C$1:$AD$1, 0)
      ),
      ""
    ),
    ""
  ),
  IF(
    Prototype_input!$C$6 = "Federal or Tribal Government",
    IF(
      B72 &lt;&gt; "",
      IFERROR(
        INDEX(
          'Summary - Place of Performance'!$C$2:$AW$14,
          MATCH(Prototype_input!$C$30, 'Summary - Place of Performance'!$B$2:$B$14, 0),
          MATCH(B72, 'Summary - Place of Performance'!$C$1:$AW$1, 0)
        ),
        ""
      ),
      ""
    ),
    ""
  )
)</f>
        <v/>
      </c>
      <c r="E72" s="21" t="str">
        <f>IF(
  Prototype_input!$C$6 = "State or Local Government",
  IF(
    C72 &lt;&gt; "",
    IFERROR(
      INDEX(
        'Summary - Contract Type'!$C$2:$BX$6,
        MATCH(Prototype_input!$C$34, 'Summary - Contract Type'!$B$2:$B$6, 0),
        MATCH(C72, 'Summary - Contract Type'!$C$1:$BX$1, 0)
      ),
      ""
    ),
    ""
  ),
  IF(
    Prototype_input!$C$6 = "Federal or Tribal Government",
    IF(
      B72 &lt;&gt; "",
      IFERROR(
        INDEX(
          'Summary - Level of Assistance'!$C$2:$AW$7,
          MATCH(Prototype_input!$C$34, 'Summary - Level of Assistance'!$B$2:$B$7, 0),
          MATCH(B72, 'Summary - Level of Assistance'!$C$1:$AW$1, 0)
        ),
        ""
      ),
      ""
    ),
    ""
  )
)</f>
        <v/>
      </c>
      <c r="F72" s="21" t="str">
        <f>IF(
  Prototype_input!$C$6 = "State or Local Government",
  IF(
    C72 &lt;&gt; "",
    IFERROR(
      INDEX(
        'Summary - Socioeconomic'!$C$2:$BX$11,
        MATCH(Prototype_input!$C$38, 'Summary - Socioeconomic'!$B$2:$B$11, 0),
        MATCH(C72, 'Summary - Socioeconomic'!$C$1:$BX$1, 0)
      ),
      ""
    ),
    ""
  ),
  IF(
    Prototype_input!$C$6 = "Federal or Tribal Government",
    IF(
      B72 &lt;&gt; "",
      IFERROR(
        INDEX(
          'Summary - Objective'!$C$2:$AX$4,
          MATCH(Prototype_input!$C$38, 'Summary - Objective'!$B$2:$B$4, 0),
          MATCH(B72, 'Summary - Objective'!$C$1:$AX$1, 0)
        ),
        ""
      ),
      ""
    ),
    ""
  )
)</f>
        <v/>
      </c>
      <c r="G72" s="21" t="str">
        <f>IF(
  Prototype_input!$C$6 = "Federal or Tribal Government",
  IF(
    B72 &lt;&gt; "",
    IFERROR(
      INDEX(
        'Summary - Contract Type'!$C$2:$BX$6,
        MATCH(Prototype_input!$C$42, 'Summary - Contract Type'!$B$2:$B$6, 0),
        MATCH(B72, 'Summary - Contract Type'!$C$1:$BX$1, 0)
      ),
      ""
    ),
    ""
  ),
  ""
)</f>
        <v/>
      </c>
      <c r="H72" s="21" t="str">
        <f>IF(
  Prototype_input!$C$6 = "Federal or Tribal Government",
  IF(
    B72 &lt;&gt; "",
    IFERROR(
      INDEX(
        'Summary - Period of Performance'!$C$2:$AW$5,
        MATCH(Prototype_input!$C$46, 'Summary - Period of Performance'!$B$2:$B$5, 0),
        MATCH(B72, 'Summary - Period of Performance'!$C$1:$AW$1, 0)
      ),
      ""
    ),
    ""
  ),
  ""
)</f>
        <v/>
      </c>
      <c r="I72" s="21" t="str">
        <f>IF(
  Prototype_input!$C$6 = "Federal or Tribal Government",
  IF(
    B72 &lt;&gt; "",
    IFERROR(
      INDEX(
        'Summary - Socioeconomic'!$C$2:$BX$11,
        MATCH(Prototype_input!$C$50, 'Summary - Socioeconomic'!$B$2:$B$11, 0),
        MATCH(B72, 'Summary - Socioeconomic'!$C$1:$BX$1, 0)
      ),
      ""
    ),
    ""
  ),
  ""
)</f>
        <v/>
      </c>
      <c r="J72" s="21" t="str">
        <f>IF(
  Prototype_input!$C$6 = "Federal or Tribal Government",
  IF(
    B72 &lt;&gt; "",
    IFERROR(
      INDEX(
        'Summary - Estimated Dollar Valu'!$C$2:$AW$4,
        MATCH(Prototype_input!$C$54, 'Summary - Estimated Dollar Valu'!$B$2:$B$4, 0),
        MATCH(B72, 'Summary - Estimated Dollar Valu'!$C$1:$AW$1, 0)
      ),
      ""
    ),
    ""
  ),
  ""
)</f>
        <v/>
      </c>
      <c r="K72" s="21" t="str">
        <f>IF(AND(Prototype_input!$C$56&lt;&gt;"",J72&lt;&gt;""),Prototype_input!$C$58,"")</f>
        <v/>
      </c>
      <c r="L72" s="21" t="str">
        <f>IF(AND(Prototype_input!$C$60&lt;&gt;"",J72&lt;&gt;""),Prototype_input!$C$62,"")</f>
        <v/>
      </c>
      <c r="M72" s="21" t="str">
        <f>IF(AND(Prototype_input!$C$64&lt;&gt;"",J72&lt;&gt;""),Prototype_input!$C$66,"")</f>
        <v/>
      </c>
      <c r="N72" s="21" t="str">
        <f>IF(AND(Prototype_input!$C$68&lt;&gt;"",J72&lt;&gt;""),Prototype_input!$C$70,"")</f>
        <v/>
      </c>
      <c r="O72" s="21" t="str">
        <f>IF(N72&lt;&gt;"",_xlfn.XLOOKUP(Prototype_input!$E$25,'ITC Offerings Mapping'!$C$1:$C$1000,'ITC Offerings Mapping'!$B$1:$B$1000),"")</f>
        <v/>
      </c>
      <c r="Q72" s="21" t="str">
        <f t="array" ref="Q72">IF(Prototype_input!$C$6="Federal or Tribal Government",IF(O72&lt;&gt;"", INDEX('Scope Scoring'!$C$2:$BX$50, MATCH(O72, 'Scope Scoring'!$B$2:$B$50, 0), MATCH(B72, 'Scope Scoring'!$C$1:$BX$1, 0)),""),"")</f>
        <v/>
      </c>
      <c r="R72" s="21" t="str">
        <f t="shared" si="26"/>
        <v/>
      </c>
      <c r="S72" s="21" t="str">
        <f t="shared" si="27"/>
        <v/>
      </c>
      <c r="T72" s="21" t="str">
        <f t="shared" si="28"/>
        <v/>
      </c>
      <c r="U72" s="21" t="str">
        <f t="shared" si="29"/>
        <v/>
      </c>
      <c r="W72" s="21" t="str">
        <f t="array" ref="W72">IF(Prototype_input!$C$6="Federal or Tribal Government",IF(O72&lt;&gt;"", INDEX('Summary - Level of Assistance -'!$C$2:$AV$7, MATCH(Prototype_input!$C$34, 'Summary - Level of Assistance -'!$B$2:$B$7, 0), MATCH(B72, 'Summary - Level of Assistance -'!$C$1:$AV$1, 0)),""),"")</f>
        <v/>
      </c>
      <c r="X72" s="21" t="str">
        <f t="shared" si="30"/>
        <v/>
      </c>
      <c r="Y72" s="21" t="str">
        <f t="shared" si="31"/>
        <v/>
      </c>
      <c r="AA72" s="21" t="str">
        <f t="array" ref="AA72">IF(Prototype_input!$C$6="Federal or Tribal Government",IF(O72&lt;&gt;"", INDEX('Summary - Objective - Tradeoff'!$C$2:$AV$4, MATCH(Prototype_input!$C$38, 'Summary - Objective - Tradeoff'!$B$2:$B$4, 0), MATCH(B72, 'Summary - Objective - Tradeoff'!$C$1:$AV$1, 0)),""),"")</f>
        <v/>
      </c>
      <c r="AB72" s="21" t="str">
        <f t="shared" si="32"/>
        <v/>
      </c>
      <c r="AC72" s="21" t="str">
        <f t="shared" si="33"/>
        <v/>
      </c>
      <c r="AE72" s="21" t="str">
        <f t="array" ref="AE72">IF(Prototype_input!$C$6="Federal or Tribal Government",IF(O72&lt;&gt;"", INDEX('Summary- PoP - Tradeoff'!$C$2:$AV$5, MATCH(Prototype_input!$C$46, 'Summary- PoP - Tradeoff'!$B$2:$B$5, 0), MATCH(B72, 'Summary- PoP - Tradeoff'!$C$1:$AV$1, 0)),""),"")</f>
        <v/>
      </c>
      <c r="AF72" s="21" t="str">
        <f t="shared" si="34"/>
        <v/>
      </c>
      <c r="AG72" s="21" t="str">
        <f t="shared" si="35"/>
        <v/>
      </c>
      <c r="AI72" s="21" t="str">
        <f t="array" ref="AI72">IF(Prototype_input!$C$6="Federal or Tribal Government",IF(O72&lt;&gt;"", INDEX('Summary - EDV - Tradeoff'!$C$2:$AV$4, MATCH(Prototype_input!$C$54, 'Summary - EDV - Tradeoff'!$B$2:$B$4, 0), MATCH(B72, 'Summary - EDV - Tradeoff'!$C$1:$AV$1, 0)),""),"")</f>
        <v/>
      </c>
      <c r="AJ72" s="21" t="str">
        <f t="shared" si="36"/>
        <v/>
      </c>
      <c r="AK72" s="21" t="str">
        <f t="shared" si="37"/>
        <v/>
      </c>
      <c r="AL72" s="21" t="str">
        <f t="shared" si="38"/>
        <v/>
      </c>
    </row>
    <row r="73" spans="4:38" ht="12.75" x14ac:dyDescent="0.2">
      <c r="D73" s="21" t="str">
        <f>IF(
  Prototype_input!$C$6 = "State or Local Government",
  IF(
    C73 &lt;&gt; "",
    IFERROR(
      INDEX(
        'Summary - Acquisition Need'!$C$2:$AD$4,
        MATCH(Prototype_input!$C$30, 'Summary - Acquisition Need'!$B$2:$B$4, 0),
        MATCH(C73, 'Summary - Acquisition Need'!$C$1:$AD$1, 0)
      ),
      ""
    ),
    ""
  ),
  IF(
    Prototype_input!$C$6 = "Federal or Tribal Government",
    IF(
      B73 &lt;&gt; "",
      IFERROR(
        INDEX(
          'Summary - Place of Performance'!$C$2:$AW$14,
          MATCH(Prototype_input!$C$30, 'Summary - Place of Performance'!$B$2:$B$14, 0),
          MATCH(B73, 'Summary - Place of Performance'!$C$1:$AW$1, 0)
        ),
        ""
      ),
      ""
    ),
    ""
  )
)</f>
        <v/>
      </c>
      <c r="E73" s="21" t="str">
        <f>IF(
  Prototype_input!$C$6 = "State or Local Government",
  IF(
    C73 &lt;&gt; "",
    IFERROR(
      INDEX(
        'Summary - Contract Type'!$C$2:$BX$6,
        MATCH(Prototype_input!$C$34, 'Summary - Contract Type'!$B$2:$B$6, 0),
        MATCH(C73, 'Summary - Contract Type'!$C$1:$BX$1, 0)
      ),
      ""
    ),
    ""
  ),
  IF(
    Prototype_input!$C$6 = "Federal or Tribal Government",
    IF(
      B73 &lt;&gt; "",
      IFERROR(
        INDEX(
          'Summary - Level of Assistance'!$C$2:$AW$7,
          MATCH(Prototype_input!$C$34, 'Summary - Level of Assistance'!$B$2:$B$7, 0),
          MATCH(B73, 'Summary - Level of Assistance'!$C$1:$AW$1, 0)
        ),
        ""
      ),
      ""
    ),
    ""
  )
)</f>
        <v/>
      </c>
      <c r="F73" s="21" t="str">
        <f>IF(
  Prototype_input!$C$6 = "State or Local Government",
  IF(
    C73 &lt;&gt; "",
    IFERROR(
      INDEX(
        'Summary - Socioeconomic'!$C$2:$BX$11,
        MATCH(Prototype_input!$C$38, 'Summary - Socioeconomic'!$B$2:$B$11, 0),
        MATCH(C73, 'Summary - Socioeconomic'!$C$1:$BX$1, 0)
      ),
      ""
    ),
    ""
  ),
  IF(
    Prototype_input!$C$6 = "Federal or Tribal Government",
    IF(
      B73 &lt;&gt; "",
      IFERROR(
        INDEX(
          'Summary - Objective'!$C$2:$AX$4,
          MATCH(Prototype_input!$C$38, 'Summary - Objective'!$B$2:$B$4, 0),
          MATCH(B73, 'Summary - Objective'!$C$1:$AX$1, 0)
        ),
        ""
      ),
      ""
    ),
    ""
  )
)</f>
        <v/>
      </c>
      <c r="G73" s="21" t="str">
        <f>IF(
  Prototype_input!$C$6 = "Federal or Tribal Government",
  IF(
    B73 &lt;&gt; "",
    IFERROR(
      INDEX(
        'Summary - Contract Type'!$C$2:$BX$6,
        MATCH(Prototype_input!$C$42, 'Summary - Contract Type'!$B$2:$B$6, 0),
        MATCH(B73, 'Summary - Contract Type'!$C$1:$BX$1, 0)
      ),
      ""
    ),
    ""
  ),
  ""
)</f>
        <v/>
      </c>
      <c r="H73" s="21" t="str">
        <f>IF(
  Prototype_input!$C$6 = "Federal or Tribal Government",
  IF(
    B73 &lt;&gt; "",
    IFERROR(
      INDEX(
        'Summary - Period of Performance'!$C$2:$AW$5,
        MATCH(Prototype_input!$C$46, 'Summary - Period of Performance'!$B$2:$B$5, 0),
        MATCH(B73, 'Summary - Period of Performance'!$C$1:$AW$1, 0)
      ),
      ""
    ),
    ""
  ),
  ""
)</f>
        <v/>
      </c>
      <c r="I73" s="21" t="str">
        <f>IF(
  Prototype_input!$C$6 = "Federal or Tribal Government",
  IF(
    B73 &lt;&gt; "",
    IFERROR(
      INDEX(
        'Summary - Socioeconomic'!$C$2:$BX$11,
        MATCH(Prototype_input!$C$50, 'Summary - Socioeconomic'!$B$2:$B$11, 0),
        MATCH(B73, 'Summary - Socioeconomic'!$C$1:$BX$1, 0)
      ),
      ""
    ),
    ""
  ),
  ""
)</f>
        <v/>
      </c>
      <c r="J73" s="21" t="str">
        <f>IF(
  Prototype_input!$C$6 = "Federal or Tribal Government",
  IF(
    B73 &lt;&gt; "",
    IFERROR(
      INDEX(
        'Summary - Estimated Dollar Valu'!$C$2:$AW$4,
        MATCH(Prototype_input!$C$54, 'Summary - Estimated Dollar Valu'!$B$2:$B$4, 0),
        MATCH(B73, 'Summary - Estimated Dollar Valu'!$C$1:$AW$1, 0)
      ),
      ""
    ),
    ""
  ),
  ""
)</f>
        <v/>
      </c>
      <c r="K73" s="21" t="str">
        <f>IF(AND(Prototype_input!$C$56&lt;&gt;"",J73&lt;&gt;""),Prototype_input!$C$58,"")</f>
        <v/>
      </c>
      <c r="L73" s="21" t="str">
        <f>IF(AND(Prototype_input!$C$60&lt;&gt;"",J73&lt;&gt;""),Prototype_input!$C$62,"")</f>
        <v/>
      </c>
      <c r="M73" s="21" t="str">
        <f>IF(AND(Prototype_input!$C$64&lt;&gt;"",J73&lt;&gt;""),Prototype_input!$C$66,"")</f>
        <v/>
      </c>
      <c r="N73" s="21" t="str">
        <f>IF(AND(Prototype_input!$C$68&lt;&gt;"",J73&lt;&gt;""),Prototype_input!$C$70,"")</f>
        <v/>
      </c>
      <c r="O73" s="21" t="str">
        <f>IF(N73&lt;&gt;"",_xlfn.XLOOKUP(Prototype_input!$E$25,'ITC Offerings Mapping'!$C$1:$C$1000,'ITC Offerings Mapping'!$B$1:$B$1000),"")</f>
        <v/>
      </c>
      <c r="Q73" s="21" t="str">
        <f t="array" ref="Q73">IF(Prototype_input!$C$6="Federal or Tribal Government",IF(O73&lt;&gt;"", INDEX('Scope Scoring'!$C$2:$BX$50, MATCH(O73, 'Scope Scoring'!$B$2:$B$50, 0), MATCH(B73, 'Scope Scoring'!$C$1:$BX$1, 0)),""),"")</f>
        <v/>
      </c>
      <c r="R73" s="21" t="str">
        <f t="shared" si="26"/>
        <v/>
      </c>
      <c r="S73" s="21" t="str">
        <f t="shared" si="27"/>
        <v/>
      </c>
      <c r="T73" s="21" t="str">
        <f t="shared" si="28"/>
        <v/>
      </c>
      <c r="U73" s="21" t="str">
        <f t="shared" si="29"/>
        <v/>
      </c>
      <c r="W73" s="21" t="str">
        <f t="array" ref="W73">IF(Prototype_input!$C$6="Federal or Tribal Government",IF(O73&lt;&gt;"", INDEX('Summary - Level of Assistance -'!$C$2:$AV$7, MATCH(Prototype_input!$C$34, 'Summary - Level of Assistance -'!$B$2:$B$7, 0), MATCH(B73, 'Summary - Level of Assistance -'!$C$1:$AV$1, 0)),""),"")</f>
        <v/>
      </c>
      <c r="X73" s="21" t="str">
        <f t="shared" si="30"/>
        <v/>
      </c>
      <c r="Y73" s="21" t="str">
        <f t="shared" si="31"/>
        <v/>
      </c>
      <c r="AA73" s="21" t="str">
        <f t="array" ref="AA73">IF(Prototype_input!$C$6="Federal or Tribal Government",IF(O73&lt;&gt;"", INDEX('Summary - Objective - Tradeoff'!$C$2:$AV$4, MATCH(Prototype_input!$C$38, 'Summary - Objective - Tradeoff'!$B$2:$B$4, 0), MATCH(B73, 'Summary - Objective - Tradeoff'!$C$1:$AV$1, 0)),""),"")</f>
        <v/>
      </c>
      <c r="AB73" s="21" t="str">
        <f t="shared" si="32"/>
        <v/>
      </c>
      <c r="AC73" s="21" t="str">
        <f t="shared" si="33"/>
        <v/>
      </c>
      <c r="AE73" s="21" t="str">
        <f t="array" ref="AE73">IF(Prototype_input!$C$6="Federal or Tribal Government",IF(O73&lt;&gt;"", INDEX('Summary- PoP - Tradeoff'!$C$2:$AV$5, MATCH(Prototype_input!$C$46, 'Summary- PoP - Tradeoff'!$B$2:$B$5, 0), MATCH(B73, 'Summary- PoP - Tradeoff'!$C$1:$AV$1, 0)),""),"")</f>
        <v/>
      </c>
      <c r="AF73" s="21" t="str">
        <f t="shared" si="34"/>
        <v/>
      </c>
      <c r="AG73" s="21" t="str">
        <f t="shared" si="35"/>
        <v/>
      </c>
      <c r="AI73" s="21" t="str">
        <f t="array" ref="AI73">IF(Prototype_input!$C$6="Federal or Tribal Government",IF(O73&lt;&gt;"", INDEX('Summary - EDV - Tradeoff'!$C$2:$AV$4, MATCH(Prototype_input!$C$54, 'Summary - EDV - Tradeoff'!$B$2:$B$4, 0), MATCH(B73, 'Summary - EDV - Tradeoff'!$C$1:$AV$1, 0)),""),"")</f>
        <v/>
      </c>
      <c r="AJ73" s="21" t="str">
        <f t="shared" si="36"/>
        <v/>
      </c>
      <c r="AK73" s="21" t="str">
        <f t="shared" si="37"/>
        <v/>
      </c>
      <c r="AL73" s="21" t="str">
        <f t="shared" si="38"/>
        <v/>
      </c>
    </row>
    <row r="74" spans="4:38" ht="12.75" x14ac:dyDescent="0.2">
      <c r="D74" s="21" t="str">
        <f>IF(
  Prototype_input!$C$6 = "State or Local Government",
  IF(
    C74 &lt;&gt; "",
    IFERROR(
      INDEX(
        'Summary - Acquisition Need'!$C$2:$AD$4,
        MATCH(Prototype_input!$C$30, 'Summary - Acquisition Need'!$B$2:$B$4, 0),
        MATCH(C74, 'Summary - Acquisition Need'!$C$1:$AD$1, 0)
      ),
      ""
    ),
    ""
  ),
  IF(
    Prototype_input!$C$6 = "Federal or Tribal Government",
    IF(
      B74 &lt;&gt; "",
      IFERROR(
        INDEX(
          'Summary - Place of Performance'!$C$2:$AW$14,
          MATCH(Prototype_input!$C$30, 'Summary - Place of Performance'!$B$2:$B$14, 0),
          MATCH(B74, 'Summary - Place of Performance'!$C$1:$AW$1, 0)
        ),
        ""
      ),
      ""
    ),
    ""
  )
)</f>
        <v/>
      </c>
      <c r="E74" s="21" t="str">
        <f>IF(
  Prototype_input!$C$6 = "State or Local Government",
  IF(
    C74 &lt;&gt; "",
    IFERROR(
      INDEX(
        'Summary - Contract Type'!$C$2:$BX$6,
        MATCH(Prototype_input!$C$34, 'Summary - Contract Type'!$B$2:$B$6, 0),
        MATCH(C74, 'Summary - Contract Type'!$C$1:$BX$1, 0)
      ),
      ""
    ),
    ""
  ),
  IF(
    Prototype_input!$C$6 = "Federal or Tribal Government",
    IF(
      B74 &lt;&gt; "",
      IFERROR(
        INDEX(
          'Summary - Level of Assistance'!$C$2:$AW$7,
          MATCH(Prototype_input!$C$34, 'Summary - Level of Assistance'!$B$2:$B$7, 0),
          MATCH(B74, 'Summary - Level of Assistance'!$C$1:$AW$1, 0)
        ),
        ""
      ),
      ""
    ),
    ""
  )
)</f>
        <v/>
      </c>
      <c r="F74" s="21" t="str">
        <f>IF(
  Prototype_input!$C$6 = "State or Local Government",
  IF(
    C74 &lt;&gt; "",
    IFERROR(
      INDEX(
        'Summary - Socioeconomic'!$C$2:$BX$11,
        MATCH(Prototype_input!$C$38, 'Summary - Socioeconomic'!$B$2:$B$11, 0),
        MATCH(C74, 'Summary - Socioeconomic'!$C$1:$BX$1, 0)
      ),
      ""
    ),
    ""
  ),
  IF(
    Prototype_input!$C$6 = "Federal or Tribal Government",
    IF(
      B74 &lt;&gt; "",
      IFERROR(
        INDEX(
          'Summary - Objective'!$C$2:$AX$4,
          MATCH(Prototype_input!$C$38, 'Summary - Objective'!$B$2:$B$4, 0),
          MATCH(B74, 'Summary - Objective'!$C$1:$AX$1, 0)
        ),
        ""
      ),
      ""
    ),
    ""
  )
)</f>
        <v/>
      </c>
      <c r="G74" s="21" t="str">
        <f>IF(
  Prototype_input!$C$6 = "Federal or Tribal Government",
  IF(
    B74 &lt;&gt; "",
    IFERROR(
      INDEX(
        'Summary - Contract Type'!$C$2:$BX$6,
        MATCH(Prototype_input!$C$42, 'Summary - Contract Type'!$B$2:$B$6, 0),
        MATCH(B74, 'Summary - Contract Type'!$C$1:$BX$1, 0)
      ),
      ""
    ),
    ""
  ),
  ""
)</f>
        <v/>
      </c>
      <c r="H74" s="21" t="str">
        <f>IF(
  Prototype_input!$C$6 = "Federal or Tribal Government",
  IF(
    B74 &lt;&gt; "",
    IFERROR(
      INDEX(
        'Summary - Period of Performance'!$C$2:$AW$5,
        MATCH(Prototype_input!$C$46, 'Summary - Period of Performance'!$B$2:$B$5, 0),
        MATCH(B74, 'Summary - Period of Performance'!$C$1:$AW$1, 0)
      ),
      ""
    ),
    ""
  ),
  ""
)</f>
        <v/>
      </c>
      <c r="I74" s="21" t="str">
        <f>IF(
  Prototype_input!$C$6 = "Federal or Tribal Government",
  IF(
    B74 &lt;&gt; "",
    IFERROR(
      INDEX(
        'Summary - Socioeconomic'!$C$2:$BX$11,
        MATCH(Prototype_input!$C$50, 'Summary - Socioeconomic'!$B$2:$B$11, 0),
        MATCH(B74, 'Summary - Socioeconomic'!$C$1:$BX$1, 0)
      ),
      ""
    ),
    ""
  ),
  ""
)</f>
        <v/>
      </c>
      <c r="J74" s="21" t="str">
        <f>IF(
  Prototype_input!$C$6 = "Federal or Tribal Government",
  IF(
    B74 &lt;&gt; "",
    IFERROR(
      INDEX(
        'Summary - Estimated Dollar Valu'!$C$2:$AW$4,
        MATCH(Prototype_input!$C$54, 'Summary - Estimated Dollar Valu'!$B$2:$B$4, 0),
        MATCH(B74, 'Summary - Estimated Dollar Valu'!$C$1:$AW$1, 0)
      ),
      ""
    ),
    ""
  ),
  ""
)</f>
        <v/>
      </c>
      <c r="K74" s="21" t="str">
        <f>IF(AND(Prototype_input!$C$56&lt;&gt;"",J74&lt;&gt;""),Prototype_input!$C$58,"")</f>
        <v/>
      </c>
      <c r="L74" s="21" t="str">
        <f>IF(AND(Prototype_input!$C$60&lt;&gt;"",J74&lt;&gt;""),Prototype_input!$C$62,"")</f>
        <v/>
      </c>
      <c r="M74" s="21" t="str">
        <f>IF(AND(Prototype_input!$C$64&lt;&gt;"",J74&lt;&gt;""),Prototype_input!$C$66,"")</f>
        <v/>
      </c>
      <c r="N74" s="21" t="str">
        <f>IF(AND(Prototype_input!$C$68&lt;&gt;"",J74&lt;&gt;""),Prototype_input!$C$70,"")</f>
        <v/>
      </c>
      <c r="O74" s="21" t="str">
        <f>IF(N74&lt;&gt;"",_xlfn.XLOOKUP(Prototype_input!$E$25,'ITC Offerings Mapping'!$C$1:$C$1000,'ITC Offerings Mapping'!$B$1:$B$1000),"")</f>
        <v/>
      </c>
      <c r="Q74" s="21" t="str">
        <f t="array" ref="Q74">IF(Prototype_input!$C$6="Federal or Tribal Government",IF(O74&lt;&gt;"", INDEX('Scope Scoring'!$C$2:$BX$50, MATCH(O74, 'Scope Scoring'!$B$2:$B$50, 0), MATCH(B74, 'Scope Scoring'!$C$1:$BX$1, 0)),""),"")</f>
        <v/>
      </c>
      <c r="R74" s="21" t="str">
        <f t="shared" si="26"/>
        <v/>
      </c>
      <c r="S74" s="21" t="str">
        <f t="shared" si="27"/>
        <v/>
      </c>
      <c r="T74" s="21" t="str">
        <f t="shared" si="28"/>
        <v/>
      </c>
      <c r="U74" s="21" t="str">
        <f t="shared" si="29"/>
        <v/>
      </c>
      <c r="W74" s="21" t="str">
        <f t="array" ref="W74">IF(Prototype_input!$C$6="Federal or Tribal Government",IF(O74&lt;&gt;"", INDEX('Summary - Level of Assistance -'!$C$2:$AV$7, MATCH(Prototype_input!$C$34, 'Summary - Level of Assistance -'!$B$2:$B$7, 0), MATCH(B74, 'Summary - Level of Assistance -'!$C$1:$AV$1, 0)),""),"")</f>
        <v/>
      </c>
      <c r="X74" s="21" t="str">
        <f t="shared" si="30"/>
        <v/>
      </c>
      <c r="Y74" s="21" t="str">
        <f t="shared" si="31"/>
        <v/>
      </c>
      <c r="AA74" s="21" t="str">
        <f t="array" ref="AA74">IF(Prototype_input!$C$6="Federal or Tribal Government",IF(O74&lt;&gt;"", INDEX('Summary - Objective - Tradeoff'!$C$2:$AV$4, MATCH(Prototype_input!$C$38, 'Summary - Objective - Tradeoff'!$B$2:$B$4, 0), MATCH(B74, 'Summary - Objective - Tradeoff'!$C$1:$AV$1, 0)),""),"")</f>
        <v/>
      </c>
      <c r="AB74" s="21" t="str">
        <f t="shared" si="32"/>
        <v/>
      </c>
      <c r="AC74" s="21" t="str">
        <f t="shared" si="33"/>
        <v/>
      </c>
      <c r="AE74" s="21" t="str">
        <f t="array" ref="AE74">IF(Prototype_input!$C$6="Federal or Tribal Government",IF(O74&lt;&gt;"", INDEX('Summary- PoP - Tradeoff'!$C$2:$AV$5, MATCH(Prototype_input!$C$46, 'Summary- PoP - Tradeoff'!$B$2:$B$5, 0), MATCH(B74, 'Summary- PoP - Tradeoff'!$C$1:$AV$1, 0)),""),"")</f>
        <v/>
      </c>
      <c r="AF74" s="21" t="str">
        <f t="shared" si="34"/>
        <v/>
      </c>
      <c r="AG74" s="21" t="str">
        <f t="shared" si="35"/>
        <v/>
      </c>
      <c r="AI74" s="21" t="str">
        <f t="array" ref="AI74">IF(Prototype_input!$C$6="Federal or Tribal Government",IF(O74&lt;&gt;"", INDEX('Summary - EDV - Tradeoff'!$C$2:$AV$4, MATCH(Prototype_input!$C$54, 'Summary - EDV - Tradeoff'!$B$2:$B$4, 0), MATCH(B74, 'Summary - EDV - Tradeoff'!$C$1:$AV$1, 0)),""),"")</f>
        <v/>
      </c>
      <c r="AJ74" s="21" t="str">
        <f t="shared" si="36"/>
        <v/>
      </c>
      <c r="AK74" s="21" t="str">
        <f t="shared" si="37"/>
        <v/>
      </c>
      <c r="AL74" s="21" t="str">
        <f t="shared" si="38"/>
        <v/>
      </c>
    </row>
    <row r="75" spans="4:38" ht="12.75" x14ac:dyDescent="0.2">
      <c r="D75" s="21" t="str">
        <f>IF(
  Prototype_input!$C$6 = "State or Local Government",
  IF(
    C75 &lt;&gt; "",
    IFERROR(
      INDEX(
        'Summary - Acquisition Need'!$C$2:$AD$4,
        MATCH(Prototype_input!$C$30, 'Summary - Acquisition Need'!$B$2:$B$4, 0),
        MATCH(C75, 'Summary - Acquisition Need'!$C$1:$AD$1, 0)
      ),
      ""
    ),
    ""
  ),
  IF(
    Prototype_input!$C$6 = "Federal or Tribal Government",
    IF(
      B75 &lt;&gt; "",
      IFERROR(
        INDEX(
          'Summary - Place of Performance'!$C$2:$AW$14,
          MATCH(Prototype_input!$C$30, 'Summary - Place of Performance'!$B$2:$B$14, 0),
          MATCH(B75, 'Summary - Place of Performance'!$C$1:$AW$1, 0)
        ),
        ""
      ),
      ""
    ),
    ""
  )
)</f>
        <v/>
      </c>
      <c r="E75" s="21" t="str">
        <f>IF(
  Prototype_input!$C$6 = "State or Local Government",
  IF(
    C75 &lt;&gt; "",
    IFERROR(
      INDEX(
        'Summary - Contract Type'!$C$2:$BX$6,
        MATCH(Prototype_input!$C$34, 'Summary - Contract Type'!$B$2:$B$6, 0),
        MATCH(C75, 'Summary - Contract Type'!$C$1:$BX$1, 0)
      ),
      ""
    ),
    ""
  ),
  IF(
    Prototype_input!$C$6 = "Federal or Tribal Government",
    IF(
      B75 &lt;&gt; "",
      IFERROR(
        INDEX(
          'Summary - Level of Assistance'!$C$2:$AW$7,
          MATCH(Prototype_input!$C$34, 'Summary - Level of Assistance'!$B$2:$B$7, 0),
          MATCH(B75, 'Summary - Level of Assistance'!$C$1:$AW$1, 0)
        ),
        ""
      ),
      ""
    ),
    ""
  )
)</f>
        <v/>
      </c>
      <c r="F75" s="21" t="str">
        <f>IF(
  Prototype_input!$C$6 = "State or Local Government",
  IF(
    C75 &lt;&gt; "",
    IFERROR(
      INDEX(
        'Summary - Socioeconomic'!$C$2:$BX$11,
        MATCH(Prototype_input!$C$38, 'Summary - Socioeconomic'!$B$2:$B$11, 0),
        MATCH(C75, 'Summary - Socioeconomic'!$C$1:$BX$1, 0)
      ),
      ""
    ),
    ""
  ),
  IF(
    Prototype_input!$C$6 = "Federal or Tribal Government",
    IF(
      B75 &lt;&gt; "",
      IFERROR(
        INDEX(
          'Summary - Objective'!$C$2:$AX$4,
          MATCH(Prototype_input!$C$38, 'Summary - Objective'!$B$2:$B$4, 0),
          MATCH(B75, 'Summary - Objective'!$C$1:$AX$1, 0)
        ),
        ""
      ),
      ""
    ),
    ""
  )
)</f>
        <v/>
      </c>
      <c r="G75" s="21" t="str">
        <f>IF(
  Prototype_input!$C$6 = "Federal or Tribal Government",
  IF(
    B75 &lt;&gt; "",
    IFERROR(
      INDEX(
        'Summary - Contract Type'!$C$2:$BX$6,
        MATCH(Prototype_input!$C$42, 'Summary - Contract Type'!$B$2:$B$6, 0),
        MATCH(B75, 'Summary - Contract Type'!$C$1:$BX$1, 0)
      ),
      ""
    ),
    ""
  ),
  ""
)</f>
        <v/>
      </c>
      <c r="H75" s="21" t="str">
        <f>IF(
  Prototype_input!$C$6 = "Federal or Tribal Government",
  IF(
    B75 &lt;&gt; "",
    IFERROR(
      INDEX(
        'Summary - Period of Performance'!$C$2:$AW$5,
        MATCH(Prototype_input!$C$46, 'Summary - Period of Performance'!$B$2:$B$5, 0),
        MATCH(B75, 'Summary - Period of Performance'!$C$1:$AW$1, 0)
      ),
      ""
    ),
    ""
  ),
  ""
)</f>
        <v/>
      </c>
      <c r="I75" s="21" t="str">
        <f>IF(
  Prototype_input!$C$6 = "Federal or Tribal Government",
  IF(
    B75 &lt;&gt; "",
    IFERROR(
      INDEX(
        'Summary - Socioeconomic'!$C$2:$BX$11,
        MATCH(Prototype_input!$C$50, 'Summary - Socioeconomic'!$B$2:$B$11, 0),
        MATCH(B75, 'Summary - Socioeconomic'!$C$1:$BX$1, 0)
      ),
      ""
    ),
    ""
  ),
  ""
)</f>
        <v/>
      </c>
      <c r="J75" s="21" t="str">
        <f>IF(
  Prototype_input!$C$6 = "Federal or Tribal Government",
  IF(
    B75 &lt;&gt; "",
    IFERROR(
      INDEX(
        'Summary - Estimated Dollar Valu'!$C$2:$AW$4,
        MATCH(Prototype_input!$C$54, 'Summary - Estimated Dollar Valu'!$B$2:$B$4, 0),
        MATCH(B75, 'Summary - Estimated Dollar Valu'!$C$1:$AW$1, 0)
      ),
      ""
    ),
    ""
  ),
  ""
)</f>
        <v/>
      </c>
      <c r="K75" s="21" t="str">
        <f>IF(AND(Prototype_input!$C$56&lt;&gt;"",J75&lt;&gt;""),Prototype_input!$C$58,"")</f>
        <v/>
      </c>
      <c r="L75" s="21" t="str">
        <f>IF(AND(Prototype_input!$C$60&lt;&gt;"",J75&lt;&gt;""),Prototype_input!$C$62,"")</f>
        <v/>
      </c>
      <c r="M75" s="21" t="str">
        <f>IF(AND(Prototype_input!$C$64&lt;&gt;"",J75&lt;&gt;""),Prototype_input!$C$66,"")</f>
        <v/>
      </c>
      <c r="N75" s="21" t="str">
        <f>IF(AND(Prototype_input!$C$68&lt;&gt;"",J75&lt;&gt;""),Prototype_input!$C$70,"")</f>
        <v/>
      </c>
      <c r="O75" s="21" t="str">
        <f>IF(N75&lt;&gt;"",_xlfn.XLOOKUP(Prototype_input!$E$25,'ITC Offerings Mapping'!$C$1:$C$1000,'ITC Offerings Mapping'!$B$1:$B$1000),"")</f>
        <v/>
      </c>
      <c r="Q75" s="21" t="str">
        <f t="array" ref="Q75">IF(Prototype_input!$C$6="Federal or Tribal Government",IF(O75&lt;&gt;"", INDEX('Scope Scoring'!$C$2:$BX$50, MATCH(O75, 'Scope Scoring'!$B$2:$B$50, 0), MATCH(B75, 'Scope Scoring'!$C$1:$BX$1, 0)),""),"")</f>
        <v/>
      </c>
      <c r="R75" s="21" t="str">
        <f t="shared" si="26"/>
        <v/>
      </c>
      <c r="S75" s="21" t="str">
        <f t="shared" si="27"/>
        <v/>
      </c>
      <c r="T75" s="21" t="str">
        <f t="shared" si="28"/>
        <v/>
      </c>
      <c r="U75" s="21" t="str">
        <f t="shared" si="29"/>
        <v/>
      </c>
      <c r="W75" s="21" t="str">
        <f t="array" ref="W75">IF(Prototype_input!$C$6="Federal or Tribal Government",IF(O75&lt;&gt;"", INDEX('Summary - Level of Assistance -'!$C$2:$AV$7, MATCH(Prototype_input!$C$34, 'Summary - Level of Assistance -'!$B$2:$B$7, 0), MATCH(B75, 'Summary - Level of Assistance -'!$C$1:$AV$1, 0)),""),"")</f>
        <v/>
      </c>
      <c r="X75" s="21" t="str">
        <f t="shared" si="30"/>
        <v/>
      </c>
      <c r="Y75" s="21" t="str">
        <f t="shared" si="31"/>
        <v/>
      </c>
      <c r="AA75" s="21" t="str">
        <f t="array" ref="AA75">IF(Prototype_input!$C$6="Federal or Tribal Government",IF(O75&lt;&gt;"", INDEX('Summary - Objective - Tradeoff'!$C$2:$AV$4, MATCH(Prototype_input!$C$38, 'Summary - Objective - Tradeoff'!$B$2:$B$4, 0), MATCH(B75, 'Summary - Objective - Tradeoff'!$C$1:$AV$1, 0)),""),"")</f>
        <v/>
      </c>
      <c r="AB75" s="21" t="str">
        <f t="shared" si="32"/>
        <v/>
      </c>
      <c r="AC75" s="21" t="str">
        <f t="shared" si="33"/>
        <v/>
      </c>
      <c r="AE75" s="21" t="str">
        <f t="array" ref="AE75">IF(Prototype_input!$C$6="Federal or Tribal Government",IF(O75&lt;&gt;"", INDEX('Summary- PoP - Tradeoff'!$C$2:$AV$5, MATCH(Prototype_input!$C$46, 'Summary- PoP - Tradeoff'!$B$2:$B$5, 0), MATCH(B75, 'Summary- PoP - Tradeoff'!$C$1:$AV$1, 0)),""),"")</f>
        <v/>
      </c>
      <c r="AF75" s="21" t="str">
        <f t="shared" si="34"/>
        <v/>
      </c>
      <c r="AG75" s="21" t="str">
        <f t="shared" si="35"/>
        <v/>
      </c>
      <c r="AI75" s="21" t="str">
        <f t="array" ref="AI75">IF(Prototype_input!$C$6="Federal or Tribal Government",IF(O75&lt;&gt;"", INDEX('Summary - EDV - Tradeoff'!$C$2:$AV$4, MATCH(Prototype_input!$C$54, 'Summary - EDV - Tradeoff'!$B$2:$B$4, 0), MATCH(B75, 'Summary - EDV - Tradeoff'!$C$1:$AV$1, 0)),""),"")</f>
        <v/>
      </c>
      <c r="AJ75" s="21" t="str">
        <f t="shared" si="36"/>
        <v/>
      </c>
      <c r="AK75" s="21" t="str">
        <f t="shared" si="37"/>
        <v/>
      </c>
      <c r="AL75" s="21" t="str">
        <f t="shared" si="38"/>
        <v/>
      </c>
    </row>
    <row r="76" spans="4:38" ht="12.75" x14ac:dyDescent="0.2">
      <c r="D76" s="21" t="str">
        <f>IF(
  Prototype_input!$C$6 = "State or Local Government",
  IF(
    C76 &lt;&gt; "",
    IFERROR(
      INDEX(
        'Summary - Acquisition Need'!$C$2:$AD$4,
        MATCH(Prototype_input!$C$30, 'Summary - Acquisition Need'!$B$2:$B$4, 0),
        MATCH(C76, 'Summary - Acquisition Need'!$C$1:$AD$1, 0)
      ),
      ""
    ),
    ""
  ),
  IF(
    Prototype_input!$C$6 = "Federal or Tribal Government",
    IF(
      B76 &lt;&gt; "",
      IFERROR(
        INDEX(
          'Summary - Place of Performance'!$C$2:$AW$14,
          MATCH(Prototype_input!$C$30, 'Summary - Place of Performance'!$B$2:$B$14, 0),
          MATCH(B76, 'Summary - Place of Performance'!$C$1:$AW$1, 0)
        ),
        ""
      ),
      ""
    ),
    ""
  )
)</f>
        <v/>
      </c>
      <c r="E76" s="21" t="str">
        <f>IF(
  Prototype_input!$C$6 = "State or Local Government",
  IF(
    C76 &lt;&gt; "",
    IFERROR(
      INDEX(
        'Summary - Contract Type'!$C$2:$BX$6,
        MATCH(Prototype_input!$C$34, 'Summary - Contract Type'!$B$2:$B$6, 0),
        MATCH(C76, 'Summary - Contract Type'!$C$1:$BX$1, 0)
      ),
      ""
    ),
    ""
  ),
  IF(
    Prototype_input!$C$6 = "Federal or Tribal Government",
    IF(
      B76 &lt;&gt; "",
      IFERROR(
        INDEX(
          'Summary - Level of Assistance'!$C$2:$AW$7,
          MATCH(Prototype_input!$C$34, 'Summary - Level of Assistance'!$B$2:$B$7, 0),
          MATCH(B76, 'Summary - Level of Assistance'!$C$1:$AW$1, 0)
        ),
        ""
      ),
      ""
    ),
    ""
  )
)</f>
        <v/>
      </c>
      <c r="F76" s="21" t="str">
        <f>IF(
  Prototype_input!$C$6 = "State or Local Government",
  IF(
    C76 &lt;&gt; "",
    IFERROR(
      INDEX(
        'Summary - Socioeconomic'!$C$2:$BX$11,
        MATCH(Prototype_input!$C$38, 'Summary - Socioeconomic'!$B$2:$B$11, 0),
        MATCH(C76, 'Summary - Socioeconomic'!$C$1:$BX$1, 0)
      ),
      ""
    ),
    ""
  ),
  IF(
    Prototype_input!$C$6 = "Federal or Tribal Government",
    IF(
      B76 &lt;&gt; "",
      IFERROR(
        INDEX(
          'Summary - Objective'!$C$2:$AX$4,
          MATCH(Prototype_input!$C$38, 'Summary - Objective'!$B$2:$B$4, 0),
          MATCH(B76, 'Summary - Objective'!$C$1:$AX$1, 0)
        ),
        ""
      ),
      ""
    ),
    ""
  )
)</f>
        <v/>
      </c>
      <c r="G76" s="21" t="str">
        <f>IF(
  Prototype_input!$C$6 = "Federal or Tribal Government",
  IF(
    B76 &lt;&gt; "",
    IFERROR(
      INDEX(
        'Summary - Contract Type'!$C$2:$BX$6,
        MATCH(Prototype_input!$C$42, 'Summary - Contract Type'!$B$2:$B$6, 0),
        MATCH(B76, 'Summary - Contract Type'!$C$1:$BX$1, 0)
      ),
      ""
    ),
    ""
  ),
  ""
)</f>
        <v/>
      </c>
      <c r="H76" s="21" t="str">
        <f>IF(
  Prototype_input!$C$6 = "Federal or Tribal Government",
  IF(
    B76 &lt;&gt; "",
    IFERROR(
      INDEX(
        'Summary - Period of Performance'!$C$2:$AW$5,
        MATCH(Prototype_input!$C$46, 'Summary - Period of Performance'!$B$2:$B$5, 0),
        MATCH(B76, 'Summary - Period of Performance'!$C$1:$AW$1, 0)
      ),
      ""
    ),
    ""
  ),
  ""
)</f>
        <v/>
      </c>
      <c r="I76" s="21" t="str">
        <f>IF(
  Prototype_input!$C$6 = "Federal or Tribal Government",
  IF(
    B76 &lt;&gt; "",
    IFERROR(
      INDEX(
        'Summary - Socioeconomic'!$C$2:$BX$11,
        MATCH(Prototype_input!$C$50, 'Summary - Socioeconomic'!$B$2:$B$11, 0),
        MATCH(B76, 'Summary - Socioeconomic'!$C$1:$BX$1, 0)
      ),
      ""
    ),
    ""
  ),
  ""
)</f>
        <v/>
      </c>
      <c r="J76" s="21" t="str">
        <f>IF(
  Prototype_input!$C$6 = "Federal or Tribal Government",
  IF(
    B76 &lt;&gt; "",
    IFERROR(
      INDEX(
        'Summary - Estimated Dollar Valu'!$C$2:$AW$4,
        MATCH(Prototype_input!$C$54, 'Summary - Estimated Dollar Valu'!$B$2:$B$4, 0),
        MATCH(B76, 'Summary - Estimated Dollar Valu'!$C$1:$AW$1, 0)
      ),
      ""
    ),
    ""
  ),
  ""
)</f>
        <v/>
      </c>
      <c r="K76" s="21" t="str">
        <f>IF(AND(Prototype_input!$C$56&lt;&gt;"",J76&lt;&gt;""),Prototype_input!$C$58,"")</f>
        <v/>
      </c>
      <c r="L76" s="21" t="str">
        <f>IF(AND(Prototype_input!$C$60&lt;&gt;"",J76&lt;&gt;""),Prototype_input!$C$62,"")</f>
        <v/>
      </c>
      <c r="M76" s="21" t="str">
        <f>IF(AND(Prototype_input!$C$64&lt;&gt;"",J76&lt;&gt;""),Prototype_input!$C$66,"")</f>
        <v/>
      </c>
      <c r="N76" s="21" t="str">
        <f>IF(AND(Prototype_input!$C$68&lt;&gt;"",J76&lt;&gt;""),Prototype_input!$C$70,"")</f>
        <v/>
      </c>
      <c r="O76" s="21" t="str">
        <f>IF(N76&lt;&gt;"",_xlfn.XLOOKUP(Prototype_input!$E$25,'ITC Offerings Mapping'!$C$1:$C$1000,'ITC Offerings Mapping'!$B$1:$B$1000),"")</f>
        <v/>
      </c>
      <c r="Q76" s="21" t="str">
        <f t="array" ref="Q76">IF(Prototype_input!$C$6="Federal or Tribal Government",IF(O76&lt;&gt;"", INDEX('Scope Scoring'!$C$2:$BX$50, MATCH(O76, 'Scope Scoring'!$B$2:$B$50, 0), MATCH(B76, 'Scope Scoring'!$C$1:$BX$1, 0)),""),"")</f>
        <v/>
      </c>
      <c r="R76" s="21" t="str">
        <f t="shared" si="26"/>
        <v/>
      </c>
      <c r="S76" s="21" t="str">
        <f t="shared" si="27"/>
        <v/>
      </c>
      <c r="T76" s="21" t="str">
        <f t="shared" si="28"/>
        <v/>
      </c>
      <c r="U76" s="21" t="str">
        <f t="shared" si="29"/>
        <v/>
      </c>
      <c r="W76" s="21" t="str">
        <f t="array" ref="W76">IF(Prototype_input!$C$6="Federal or Tribal Government",IF(O76&lt;&gt;"", INDEX('Summary - Level of Assistance -'!$C$2:$AV$7, MATCH(Prototype_input!$C$34, 'Summary - Level of Assistance -'!$B$2:$B$7, 0), MATCH(B76, 'Summary - Level of Assistance -'!$C$1:$AV$1, 0)),""),"")</f>
        <v/>
      </c>
      <c r="X76" s="21" t="str">
        <f t="shared" si="30"/>
        <v/>
      </c>
      <c r="Y76" s="21" t="str">
        <f t="shared" si="31"/>
        <v/>
      </c>
      <c r="AA76" s="21" t="str">
        <f t="array" ref="AA76">IF(Prototype_input!$C$6="Federal or Tribal Government",IF(O76&lt;&gt;"", INDEX('Summary - Objective - Tradeoff'!$C$2:$AV$4, MATCH(Prototype_input!$C$38, 'Summary - Objective - Tradeoff'!$B$2:$B$4, 0), MATCH(B76, 'Summary - Objective - Tradeoff'!$C$1:$AV$1, 0)),""),"")</f>
        <v/>
      </c>
      <c r="AB76" s="21" t="str">
        <f t="shared" si="32"/>
        <v/>
      </c>
      <c r="AC76" s="21" t="str">
        <f t="shared" si="33"/>
        <v/>
      </c>
      <c r="AE76" s="21" t="str">
        <f t="array" ref="AE76">IF(Prototype_input!$C$6="Federal or Tribal Government",IF(O76&lt;&gt;"", INDEX('Summary- PoP - Tradeoff'!$C$2:$AV$5, MATCH(Prototype_input!$C$46, 'Summary- PoP - Tradeoff'!$B$2:$B$5, 0), MATCH(B76, 'Summary- PoP - Tradeoff'!$C$1:$AV$1, 0)),""),"")</f>
        <v/>
      </c>
      <c r="AF76" s="21" t="str">
        <f t="shared" si="34"/>
        <v/>
      </c>
      <c r="AG76" s="21" t="str">
        <f t="shared" si="35"/>
        <v/>
      </c>
      <c r="AI76" s="21" t="str">
        <f t="array" ref="AI76">IF(Prototype_input!$C$6="Federal or Tribal Government",IF(O76&lt;&gt;"", INDEX('Summary - EDV - Tradeoff'!$C$2:$AV$4, MATCH(Prototype_input!$C$54, 'Summary - EDV - Tradeoff'!$B$2:$B$4, 0), MATCH(B76, 'Summary - EDV - Tradeoff'!$C$1:$AV$1, 0)),""),"")</f>
        <v/>
      </c>
      <c r="AJ76" s="21" t="str">
        <f t="shared" si="36"/>
        <v/>
      </c>
      <c r="AK76" s="21" t="str">
        <f t="shared" si="37"/>
        <v/>
      </c>
      <c r="AL76" s="21" t="str">
        <f t="shared" si="38"/>
        <v/>
      </c>
    </row>
    <row r="77" spans="4:38" ht="12.75" x14ac:dyDescent="0.2">
      <c r="D77" s="21" t="str">
        <f>IF(
  Prototype_input!$C$6 = "State or Local Government",
  IF(
    C77 &lt;&gt; "",
    IFERROR(
      INDEX(
        'Summary - Acquisition Need'!$C$2:$AD$4,
        MATCH(Prototype_input!$C$30, 'Summary - Acquisition Need'!$B$2:$B$4, 0),
        MATCH(C77, 'Summary - Acquisition Need'!$C$1:$AD$1, 0)
      ),
      ""
    ),
    ""
  ),
  IF(
    Prototype_input!$C$6 = "Federal or Tribal Government",
    IF(
      B77 &lt;&gt; "",
      IFERROR(
        INDEX(
          'Summary - Place of Performance'!$C$2:$AW$14,
          MATCH(Prototype_input!$C$30, 'Summary - Place of Performance'!$B$2:$B$14, 0),
          MATCH(B77, 'Summary - Place of Performance'!$C$1:$AW$1, 0)
        ),
        ""
      ),
      ""
    ),
    ""
  )
)</f>
        <v/>
      </c>
      <c r="E77" s="21" t="str">
        <f>IF(
  Prototype_input!$C$6 = "State or Local Government",
  IF(
    C77 &lt;&gt; "",
    IFERROR(
      INDEX(
        'Summary - Contract Type'!$C$2:$BX$6,
        MATCH(Prototype_input!$C$34, 'Summary - Contract Type'!$B$2:$B$6, 0),
        MATCH(C77, 'Summary - Contract Type'!$C$1:$BX$1, 0)
      ),
      ""
    ),
    ""
  ),
  IF(
    Prototype_input!$C$6 = "Federal or Tribal Government",
    IF(
      B77 &lt;&gt; "",
      IFERROR(
        INDEX(
          'Summary - Level of Assistance'!$C$2:$AW$7,
          MATCH(Prototype_input!$C$34, 'Summary - Level of Assistance'!$B$2:$B$7, 0),
          MATCH(B77, 'Summary - Level of Assistance'!$C$1:$AW$1, 0)
        ),
        ""
      ),
      ""
    ),
    ""
  )
)</f>
        <v/>
      </c>
      <c r="F77" s="21" t="str">
        <f>IF(
  Prototype_input!$C$6 = "State or Local Government",
  IF(
    C77 &lt;&gt; "",
    IFERROR(
      INDEX(
        'Summary - Socioeconomic'!$C$2:$BX$11,
        MATCH(Prototype_input!$C$38, 'Summary - Socioeconomic'!$B$2:$B$11, 0),
        MATCH(C77, 'Summary - Socioeconomic'!$C$1:$BX$1, 0)
      ),
      ""
    ),
    ""
  ),
  IF(
    Prototype_input!$C$6 = "Federal or Tribal Government",
    IF(
      B77 &lt;&gt; "",
      IFERROR(
        INDEX(
          'Summary - Objective'!$C$2:$AX$4,
          MATCH(Prototype_input!$C$38, 'Summary - Objective'!$B$2:$B$4, 0),
          MATCH(B77, 'Summary - Objective'!$C$1:$AX$1, 0)
        ),
        ""
      ),
      ""
    ),
    ""
  )
)</f>
        <v/>
      </c>
      <c r="G77" s="21" t="str">
        <f>IF(
  Prototype_input!$C$6 = "Federal or Tribal Government",
  IF(
    B77 &lt;&gt; "",
    IFERROR(
      INDEX(
        'Summary - Contract Type'!$C$2:$BX$6,
        MATCH(Prototype_input!$C$42, 'Summary - Contract Type'!$B$2:$B$6, 0),
        MATCH(B77, 'Summary - Contract Type'!$C$1:$BX$1, 0)
      ),
      ""
    ),
    ""
  ),
  ""
)</f>
        <v/>
      </c>
      <c r="H77" s="21" t="str">
        <f>IF(
  Prototype_input!$C$6 = "Federal or Tribal Government",
  IF(
    B77 &lt;&gt; "",
    IFERROR(
      INDEX(
        'Summary - Period of Performance'!$C$2:$AW$5,
        MATCH(Prototype_input!$C$46, 'Summary - Period of Performance'!$B$2:$B$5, 0),
        MATCH(B77, 'Summary - Period of Performance'!$C$1:$AW$1, 0)
      ),
      ""
    ),
    ""
  ),
  ""
)</f>
        <v/>
      </c>
      <c r="I77" s="21" t="str">
        <f>IF(
  Prototype_input!$C$6 = "Federal or Tribal Government",
  IF(
    B77 &lt;&gt; "",
    IFERROR(
      INDEX(
        'Summary - Socioeconomic'!$C$2:$BX$11,
        MATCH(Prototype_input!$C$50, 'Summary - Socioeconomic'!$B$2:$B$11, 0),
        MATCH(B77, 'Summary - Socioeconomic'!$C$1:$BX$1, 0)
      ),
      ""
    ),
    ""
  ),
  ""
)</f>
        <v/>
      </c>
      <c r="J77" s="21" t="str">
        <f>IF(
  Prototype_input!$C$6 = "Federal or Tribal Government",
  IF(
    B77 &lt;&gt; "",
    IFERROR(
      INDEX(
        'Summary - Estimated Dollar Valu'!$C$2:$AW$4,
        MATCH(Prototype_input!$C$54, 'Summary - Estimated Dollar Valu'!$B$2:$B$4, 0),
        MATCH(B77, 'Summary - Estimated Dollar Valu'!$C$1:$AW$1, 0)
      ),
      ""
    ),
    ""
  ),
  ""
)</f>
        <v/>
      </c>
      <c r="K77" s="21" t="str">
        <f>IF(AND(Prototype_input!$C$56&lt;&gt;"",J77&lt;&gt;""),Prototype_input!$C$58,"")</f>
        <v/>
      </c>
      <c r="L77" s="21" t="str">
        <f>IF(AND(Prototype_input!$C$60&lt;&gt;"",J77&lt;&gt;""),Prototype_input!$C$62,"")</f>
        <v/>
      </c>
      <c r="M77" s="21" t="str">
        <f>IF(AND(Prototype_input!$C$64&lt;&gt;"",J77&lt;&gt;""),Prototype_input!$C$66,"")</f>
        <v/>
      </c>
      <c r="N77" s="21" t="str">
        <f>IF(AND(Prototype_input!$C$68&lt;&gt;"",J77&lt;&gt;""),Prototype_input!$C$70,"")</f>
        <v/>
      </c>
      <c r="O77" s="21" t="str">
        <f>IF(N77&lt;&gt;"",_xlfn.XLOOKUP(Prototype_input!$E$25,'ITC Offerings Mapping'!$C$1:$C$1000,'ITC Offerings Mapping'!$B$1:$B$1000),"")</f>
        <v/>
      </c>
      <c r="Q77" s="21" t="str">
        <f t="array" ref="Q77">IF(Prototype_input!$C$6="Federal or Tribal Government",IF(O77&lt;&gt;"", INDEX('Scope Scoring'!$C$2:$BX$50, MATCH(O77, 'Scope Scoring'!$B$2:$B$50, 0), MATCH(B77, 'Scope Scoring'!$C$1:$BX$1, 0)),""),"")</f>
        <v/>
      </c>
      <c r="R77" s="21" t="str">
        <f t="shared" si="26"/>
        <v/>
      </c>
      <c r="S77" s="21" t="str">
        <f t="shared" si="27"/>
        <v/>
      </c>
      <c r="T77" s="21" t="str">
        <f t="shared" si="28"/>
        <v/>
      </c>
      <c r="U77" s="21" t="str">
        <f t="shared" si="29"/>
        <v/>
      </c>
      <c r="W77" s="21" t="str">
        <f t="array" ref="W77">IF(Prototype_input!$C$6="Federal or Tribal Government",IF(O77&lt;&gt;"", INDEX('Summary - Level of Assistance -'!$C$2:$AV$7, MATCH(Prototype_input!$C$34, 'Summary - Level of Assistance -'!$B$2:$B$7, 0), MATCH(B77, 'Summary - Level of Assistance -'!$C$1:$AV$1, 0)),""),"")</f>
        <v/>
      </c>
      <c r="X77" s="21" t="str">
        <f t="shared" si="30"/>
        <v/>
      </c>
      <c r="Y77" s="21" t="str">
        <f t="shared" si="31"/>
        <v/>
      </c>
      <c r="AA77" s="21" t="str">
        <f t="array" ref="AA77">IF(Prototype_input!$C$6="Federal or Tribal Government",IF(O77&lt;&gt;"", INDEX('Summary - Objective - Tradeoff'!$C$2:$AV$4, MATCH(Prototype_input!$C$38, 'Summary - Objective - Tradeoff'!$B$2:$B$4, 0), MATCH(B77, 'Summary - Objective - Tradeoff'!$C$1:$AV$1, 0)),""),"")</f>
        <v/>
      </c>
      <c r="AB77" s="21" t="str">
        <f t="shared" si="32"/>
        <v/>
      </c>
      <c r="AC77" s="21" t="str">
        <f t="shared" si="33"/>
        <v/>
      </c>
      <c r="AE77" s="21" t="str">
        <f t="array" ref="AE77">IF(Prototype_input!$C$6="Federal or Tribal Government",IF(O77&lt;&gt;"", INDEX('Summary- PoP - Tradeoff'!$C$2:$AV$5, MATCH(Prototype_input!$C$46, 'Summary- PoP - Tradeoff'!$B$2:$B$5, 0), MATCH(B77, 'Summary- PoP - Tradeoff'!$C$1:$AV$1, 0)),""),"")</f>
        <v/>
      </c>
      <c r="AF77" s="21" t="str">
        <f t="shared" si="34"/>
        <v/>
      </c>
      <c r="AG77" s="21" t="str">
        <f t="shared" si="35"/>
        <v/>
      </c>
      <c r="AI77" s="21" t="str">
        <f t="array" ref="AI77">IF(Prototype_input!$C$6="Federal or Tribal Government",IF(O77&lt;&gt;"", INDEX('Summary - EDV - Tradeoff'!$C$2:$AV$4, MATCH(Prototype_input!$C$54, 'Summary - EDV - Tradeoff'!$B$2:$B$4, 0), MATCH(B77, 'Summary - EDV - Tradeoff'!$C$1:$AV$1, 0)),""),"")</f>
        <v/>
      </c>
      <c r="AJ77" s="21" t="str">
        <f t="shared" si="36"/>
        <v/>
      </c>
      <c r="AK77" s="21" t="str">
        <f t="shared" si="37"/>
        <v/>
      </c>
      <c r="AL77" s="21" t="str">
        <f t="shared" si="38"/>
        <v/>
      </c>
    </row>
    <row r="78" spans="4:38" ht="12.75" x14ac:dyDescent="0.2">
      <c r="D78" s="21" t="str">
        <f>IF(
  Prototype_input!$C$6 = "State or Local Government",
  IF(
    C78 &lt;&gt; "",
    IFERROR(
      INDEX(
        'Summary - Acquisition Need'!$C$2:$AD$4,
        MATCH(Prototype_input!$C$30, 'Summary - Acquisition Need'!$B$2:$B$4, 0),
        MATCH(C78, 'Summary - Acquisition Need'!$C$1:$AD$1, 0)
      ),
      ""
    ),
    ""
  ),
  IF(
    Prototype_input!$C$6 = "Federal or Tribal Government",
    IF(
      B78 &lt;&gt; "",
      IFERROR(
        INDEX(
          'Summary - Place of Performance'!$C$2:$AW$14,
          MATCH(Prototype_input!$C$30, 'Summary - Place of Performance'!$B$2:$B$14, 0),
          MATCH(B78, 'Summary - Place of Performance'!$C$1:$AW$1, 0)
        ),
        ""
      ),
      ""
    ),
    ""
  )
)</f>
        <v/>
      </c>
      <c r="E78" s="21" t="str">
        <f>IF(
  Prototype_input!$C$6 = "State or Local Government",
  IF(
    C78 &lt;&gt; "",
    IFERROR(
      INDEX(
        'Summary - Contract Type'!$C$2:$BX$6,
        MATCH(Prototype_input!$C$34, 'Summary - Contract Type'!$B$2:$B$6, 0),
        MATCH(C78, 'Summary - Contract Type'!$C$1:$BX$1, 0)
      ),
      ""
    ),
    ""
  ),
  IF(
    Prototype_input!$C$6 = "Federal or Tribal Government",
    IF(
      B78 &lt;&gt; "",
      IFERROR(
        INDEX(
          'Summary - Level of Assistance'!$C$2:$AW$7,
          MATCH(Prototype_input!$C$34, 'Summary - Level of Assistance'!$B$2:$B$7, 0),
          MATCH(B78, 'Summary - Level of Assistance'!$C$1:$AW$1, 0)
        ),
        ""
      ),
      ""
    ),
    ""
  )
)</f>
        <v/>
      </c>
      <c r="F78" s="21" t="str">
        <f>IF(
  Prototype_input!$C$6 = "State or Local Government",
  IF(
    C78 &lt;&gt; "",
    IFERROR(
      INDEX(
        'Summary - Socioeconomic'!$C$2:$BX$11,
        MATCH(Prototype_input!$C$38, 'Summary - Socioeconomic'!$B$2:$B$11, 0),
        MATCH(C78, 'Summary - Socioeconomic'!$C$1:$BX$1, 0)
      ),
      ""
    ),
    ""
  ),
  IF(
    Prototype_input!$C$6 = "Federal or Tribal Government",
    IF(
      B78 &lt;&gt; "",
      IFERROR(
        INDEX(
          'Summary - Objective'!$C$2:$AX$4,
          MATCH(Prototype_input!$C$38, 'Summary - Objective'!$B$2:$B$4, 0),
          MATCH(B78, 'Summary - Objective'!$C$1:$AX$1, 0)
        ),
        ""
      ),
      ""
    ),
    ""
  )
)</f>
        <v/>
      </c>
      <c r="G78" s="21" t="str">
        <f>IF(
  Prototype_input!$C$6 = "Federal or Tribal Government",
  IF(
    B78 &lt;&gt; "",
    IFERROR(
      INDEX(
        'Summary - Contract Type'!$C$2:$BX$6,
        MATCH(Prototype_input!$C$42, 'Summary - Contract Type'!$B$2:$B$6, 0),
        MATCH(B78, 'Summary - Contract Type'!$C$1:$BX$1, 0)
      ),
      ""
    ),
    ""
  ),
  ""
)</f>
        <v/>
      </c>
      <c r="H78" s="21" t="str">
        <f>IF(
  Prototype_input!$C$6 = "Federal or Tribal Government",
  IF(
    B78 &lt;&gt; "",
    IFERROR(
      INDEX(
        'Summary - Period of Performance'!$C$2:$AW$5,
        MATCH(Prototype_input!$C$46, 'Summary - Period of Performance'!$B$2:$B$5, 0),
        MATCH(B78, 'Summary - Period of Performance'!$C$1:$AW$1, 0)
      ),
      ""
    ),
    ""
  ),
  ""
)</f>
        <v/>
      </c>
      <c r="I78" s="21" t="str">
        <f>IF(
  Prototype_input!$C$6 = "Federal or Tribal Government",
  IF(
    B78 &lt;&gt; "",
    IFERROR(
      INDEX(
        'Summary - Socioeconomic'!$C$2:$BX$11,
        MATCH(Prototype_input!$C$50, 'Summary - Socioeconomic'!$B$2:$B$11, 0),
        MATCH(B78, 'Summary - Socioeconomic'!$C$1:$BX$1, 0)
      ),
      ""
    ),
    ""
  ),
  ""
)</f>
        <v/>
      </c>
      <c r="J78" s="21" t="str">
        <f>IF(
  Prototype_input!$C$6 = "Federal or Tribal Government",
  IF(
    B78 &lt;&gt; "",
    IFERROR(
      INDEX(
        'Summary - Estimated Dollar Valu'!$C$2:$AW$4,
        MATCH(Prototype_input!$C$54, 'Summary - Estimated Dollar Valu'!$B$2:$B$4, 0),
        MATCH(B78, 'Summary - Estimated Dollar Valu'!$C$1:$AW$1, 0)
      ),
      ""
    ),
    ""
  ),
  ""
)</f>
        <v/>
      </c>
      <c r="K78" s="21" t="str">
        <f>IF(AND(Prototype_input!$C$56&lt;&gt;"",J78&lt;&gt;""),Prototype_input!$C$58,"")</f>
        <v/>
      </c>
      <c r="L78" s="21" t="str">
        <f>IF(AND(Prototype_input!$C$60&lt;&gt;"",J78&lt;&gt;""),Prototype_input!$C$62,"")</f>
        <v/>
      </c>
      <c r="M78" s="21" t="str">
        <f>IF(AND(Prototype_input!$C$64&lt;&gt;"",J78&lt;&gt;""),Prototype_input!$C$66,"")</f>
        <v/>
      </c>
      <c r="N78" s="21" t="str">
        <f>IF(AND(Prototype_input!$C$68&lt;&gt;"",J78&lt;&gt;""),Prototype_input!$C$70,"")</f>
        <v/>
      </c>
      <c r="O78" s="21" t="str">
        <f>IF(N78&lt;&gt;"",_xlfn.XLOOKUP(Prototype_input!$E$25,'ITC Offerings Mapping'!$C$1:$C$1000,'ITC Offerings Mapping'!$B$1:$B$1000),"")</f>
        <v/>
      </c>
      <c r="Q78" s="21" t="str">
        <f t="array" ref="Q78">IF(Prototype_input!$C$6="Federal or Tribal Government",IF(O78&lt;&gt;"", INDEX('Scope Scoring'!$C$2:$BX$50, MATCH(O78, 'Scope Scoring'!$B$2:$B$50, 0), MATCH(B78, 'Scope Scoring'!$C$1:$BX$1, 0)),""),"")</f>
        <v/>
      </c>
      <c r="R78" s="21" t="str">
        <f t="shared" si="26"/>
        <v/>
      </c>
      <c r="S78" s="21" t="str">
        <f t="shared" si="27"/>
        <v/>
      </c>
      <c r="T78" s="21" t="str">
        <f t="shared" si="28"/>
        <v/>
      </c>
      <c r="U78" s="21" t="str">
        <f t="shared" si="29"/>
        <v/>
      </c>
      <c r="W78" s="21" t="str">
        <f t="array" ref="W78">IF(Prototype_input!$C$6="Federal or Tribal Government",IF(O78&lt;&gt;"", INDEX('Summary - Level of Assistance -'!$C$2:$AV$7, MATCH(Prototype_input!$C$34, 'Summary - Level of Assistance -'!$B$2:$B$7, 0), MATCH(B78, 'Summary - Level of Assistance -'!$C$1:$AV$1, 0)),""),"")</f>
        <v/>
      </c>
      <c r="X78" s="21" t="str">
        <f t="shared" si="30"/>
        <v/>
      </c>
      <c r="Y78" s="21" t="str">
        <f t="shared" si="31"/>
        <v/>
      </c>
      <c r="AA78" s="21" t="str">
        <f t="array" ref="AA78">IF(Prototype_input!$C$6="Federal or Tribal Government",IF(O78&lt;&gt;"", INDEX('Summary - Objective - Tradeoff'!$C$2:$AV$4, MATCH(Prototype_input!$C$38, 'Summary - Objective - Tradeoff'!$B$2:$B$4, 0), MATCH(B78, 'Summary - Objective - Tradeoff'!$C$1:$AV$1, 0)),""),"")</f>
        <v/>
      </c>
      <c r="AB78" s="21" t="str">
        <f t="shared" si="32"/>
        <v/>
      </c>
      <c r="AC78" s="21" t="str">
        <f t="shared" si="33"/>
        <v/>
      </c>
      <c r="AE78" s="21" t="str">
        <f t="array" ref="AE78">IF(Prototype_input!$C$6="Federal or Tribal Government",IF(O78&lt;&gt;"", INDEX('Summary- PoP - Tradeoff'!$C$2:$AV$5, MATCH(Prototype_input!$C$46, 'Summary- PoP - Tradeoff'!$B$2:$B$5, 0), MATCH(B78, 'Summary- PoP - Tradeoff'!$C$1:$AV$1, 0)),""),"")</f>
        <v/>
      </c>
      <c r="AF78" s="21" t="str">
        <f t="shared" si="34"/>
        <v/>
      </c>
      <c r="AG78" s="21" t="str">
        <f t="shared" si="35"/>
        <v/>
      </c>
      <c r="AI78" s="21" t="str">
        <f t="array" ref="AI78">IF(Prototype_input!$C$6="Federal or Tribal Government",IF(O78&lt;&gt;"", INDEX('Summary - EDV - Tradeoff'!$C$2:$AV$4, MATCH(Prototype_input!$C$54, 'Summary - EDV - Tradeoff'!$B$2:$B$4, 0), MATCH(B78, 'Summary - EDV - Tradeoff'!$C$1:$AV$1, 0)),""),"")</f>
        <v/>
      </c>
      <c r="AJ78" s="21" t="str">
        <f t="shared" si="36"/>
        <v/>
      </c>
      <c r="AK78" s="21" t="str">
        <f t="shared" si="37"/>
        <v/>
      </c>
      <c r="AL78" s="21" t="str">
        <f t="shared" si="38"/>
        <v/>
      </c>
    </row>
    <row r="79" spans="4:38" ht="12.75" x14ac:dyDescent="0.2">
      <c r="D79" s="21" t="str">
        <f>IF(
  Prototype_input!$C$6 = "State or Local Government",
  IF(
    C79 &lt;&gt; "",
    IFERROR(
      INDEX(
        'Summary - Acquisition Need'!$C$2:$AD$4,
        MATCH(Prototype_input!$C$30, 'Summary - Acquisition Need'!$B$2:$B$4, 0),
        MATCH(C79, 'Summary - Acquisition Need'!$C$1:$AD$1, 0)
      ),
      ""
    ),
    ""
  ),
  IF(
    Prototype_input!$C$6 = "Federal or Tribal Government",
    IF(
      B79 &lt;&gt; "",
      IFERROR(
        INDEX(
          'Summary - Place of Performance'!$C$2:$AW$14,
          MATCH(Prototype_input!$C$30, 'Summary - Place of Performance'!$B$2:$B$14, 0),
          MATCH(B79, 'Summary - Place of Performance'!$C$1:$AW$1, 0)
        ),
        ""
      ),
      ""
    ),
    ""
  )
)</f>
        <v/>
      </c>
      <c r="E79" s="21" t="str">
        <f>IF(
  Prototype_input!$C$6 = "State or Local Government",
  IF(
    C79 &lt;&gt; "",
    IFERROR(
      INDEX(
        'Summary - Contract Type'!$C$2:$BX$6,
        MATCH(Prototype_input!$C$34, 'Summary - Contract Type'!$B$2:$B$6, 0),
        MATCH(C79, 'Summary - Contract Type'!$C$1:$BX$1, 0)
      ),
      ""
    ),
    ""
  ),
  IF(
    Prototype_input!$C$6 = "Federal or Tribal Government",
    IF(
      B79 &lt;&gt; "",
      IFERROR(
        INDEX(
          'Summary - Level of Assistance'!$C$2:$AW$7,
          MATCH(Prototype_input!$C$34, 'Summary - Level of Assistance'!$B$2:$B$7, 0),
          MATCH(B79, 'Summary - Level of Assistance'!$C$1:$AW$1, 0)
        ),
        ""
      ),
      ""
    ),
    ""
  )
)</f>
        <v/>
      </c>
      <c r="F79" s="21" t="str">
        <f>IF(
  Prototype_input!$C$6 = "State or Local Government",
  IF(
    C79 &lt;&gt; "",
    IFERROR(
      INDEX(
        'Summary - Socioeconomic'!$C$2:$BX$11,
        MATCH(Prototype_input!$C$38, 'Summary - Socioeconomic'!$B$2:$B$11, 0),
        MATCH(C79, 'Summary - Socioeconomic'!$C$1:$BX$1, 0)
      ),
      ""
    ),
    ""
  ),
  IF(
    Prototype_input!$C$6 = "Federal or Tribal Government",
    IF(
      B79 &lt;&gt; "",
      IFERROR(
        INDEX(
          'Summary - Objective'!$C$2:$AX$4,
          MATCH(Prototype_input!$C$38, 'Summary - Objective'!$B$2:$B$4, 0),
          MATCH(B79, 'Summary - Objective'!$C$1:$AX$1, 0)
        ),
        ""
      ),
      ""
    ),
    ""
  )
)</f>
        <v/>
      </c>
      <c r="G79" s="21" t="str">
        <f>IF(
  Prototype_input!$C$6 = "Federal or Tribal Government",
  IF(
    B79 &lt;&gt; "",
    IFERROR(
      INDEX(
        'Summary - Contract Type'!$C$2:$BX$6,
        MATCH(Prototype_input!$C$42, 'Summary - Contract Type'!$B$2:$B$6, 0),
        MATCH(B79, 'Summary - Contract Type'!$C$1:$BX$1, 0)
      ),
      ""
    ),
    ""
  ),
  ""
)</f>
        <v/>
      </c>
      <c r="H79" s="21" t="str">
        <f>IF(
  Prototype_input!$C$6 = "Federal or Tribal Government",
  IF(
    B79 &lt;&gt; "",
    IFERROR(
      INDEX(
        'Summary - Period of Performance'!$C$2:$AW$5,
        MATCH(Prototype_input!$C$46, 'Summary - Period of Performance'!$B$2:$B$5, 0),
        MATCH(B79, 'Summary - Period of Performance'!$C$1:$AW$1, 0)
      ),
      ""
    ),
    ""
  ),
  ""
)</f>
        <v/>
      </c>
      <c r="I79" s="21" t="str">
        <f>IF(
  Prototype_input!$C$6 = "Federal or Tribal Government",
  IF(
    B79 &lt;&gt; "",
    IFERROR(
      INDEX(
        'Summary - Socioeconomic'!$C$2:$BX$11,
        MATCH(Prototype_input!$C$50, 'Summary - Socioeconomic'!$B$2:$B$11, 0),
        MATCH(B79, 'Summary - Socioeconomic'!$C$1:$BX$1, 0)
      ),
      ""
    ),
    ""
  ),
  ""
)</f>
        <v/>
      </c>
      <c r="J79" s="21" t="str">
        <f>IF(
  Prototype_input!$C$6 = "Federal or Tribal Government",
  IF(
    B79 &lt;&gt; "",
    IFERROR(
      INDEX(
        'Summary - Estimated Dollar Valu'!$C$2:$AW$4,
        MATCH(Prototype_input!$C$54, 'Summary - Estimated Dollar Valu'!$B$2:$B$4, 0),
        MATCH(B79, 'Summary - Estimated Dollar Valu'!$C$1:$AW$1, 0)
      ),
      ""
    ),
    ""
  ),
  ""
)</f>
        <v/>
      </c>
      <c r="K79" s="21" t="str">
        <f>IF(AND(Prototype_input!$C$56&lt;&gt;"",J79&lt;&gt;""),Prototype_input!$C$58,"")</f>
        <v/>
      </c>
      <c r="L79" s="21" t="str">
        <f>IF(AND(Prototype_input!$C$60&lt;&gt;"",J79&lt;&gt;""),Prototype_input!$C$62,"")</f>
        <v/>
      </c>
      <c r="M79" s="21" t="str">
        <f>IF(AND(Prototype_input!$C$64&lt;&gt;"",J79&lt;&gt;""),Prototype_input!$C$66,"")</f>
        <v/>
      </c>
      <c r="N79" s="21" t="str">
        <f>IF(AND(Prototype_input!$C$68&lt;&gt;"",J79&lt;&gt;""),Prototype_input!$C$70,"")</f>
        <v/>
      </c>
      <c r="O79" s="21" t="str">
        <f>IF(N79&lt;&gt;"",_xlfn.XLOOKUP(Prototype_input!$E$25,'ITC Offerings Mapping'!$C$1:$C$1000,'ITC Offerings Mapping'!$B$1:$B$1000),"")</f>
        <v/>
      </c>
      <c r="Q79" s="21" t="str">
        <f t="array" ref="Q79">IF(Prototype_input!$C$6="Federal or Tribal Government",IF(O79&lt;&gt;"", INDEX('Scope Scoring'!$C$2:$BX$50, MATCH(O79, 'Scope Scoring'!$B$2:$B$50, 0), MATCH(B79, 'Scope Scoring'!$C$1:$BX$1, 0)),""),"")</f>
        <v/>
      </c>
      <c r="R79" s="21" t="str">
        <f t="shared" si="26"/>
        <v/>
      </c>
      <c r="S79" s="21" t="str">
        <f t="shared" si="27"/>
        <v/>
      </c>
      <c r="T79" s="21" t="str">
        <f t="shared" si="28"/>
        <v/>
      </c>
      <c r="U79" s="21" t="str">
        <f t="shared" si="29"/>
        <v/>
      </c>
      <c r="W79" s="21" t="str">
        <f t="array" ref="W79">IF(Prototype_input!$C$6="Federal or Tribal Government",IF(O79&lt;&gt;"", INDEX('Summary - Level of Assistance -'!$C$2:$AV$7, MATCH(Prototype_input!$C$34, 'Summary - Level of Assistance -'!$B$2:$B$7, 0), MATCH(B79, 'Summary - Level of Assistance -'!$C$1:$AV$1, 0)),""),"")</f>
        <v/>
      </c>
      <c r="X79" s="21" t="str">
        <f t="shared" si="30"/>
        <v/>
      </c>
      <c r="Y79" s="21" t="str">
        <f t="shared" si="31"/>
        <v/>
      </c>
      <c r="AA79" s="21" t="str">
        <f t="array" ref="AA79">IF(Prototype_input!$C$6="Federal or Tribal Government",IF(O79&lt;&gt;"", INDEX('Summary - Objective - Tradeoff'!$C$2:$AV$4, MATCH(Prototype_input!$C$38, 'Summary - Objective - Tradeoff'!$B$2:$B$4, 0), MATCH(B79, 'Summary - Objective - Tradeoff'!$C$1:$AV$1, 0)),""),"")</f>
        <v/>
      </c>
      <c r="AB79" s="21" t="str">
        <f t="shared" si="32"/>
        <v/>
      </c>
      <c r="AC79" s="21" t="str">
        <f t="shared" si="33"/>
        <v/>
      </c>
      <c r="AE79" s="21" t="str">
        <f t="array" ref="AE79">IF(Prototype_input!$C$6="Federal or Tribal Government",IF(O79&lt;&gt;"", INDEX('Summary- PoP - Tradeoff'!$C$2:$AV$5, MATCH(Prototype_input!$C$46, 'Summary- PoP - Tradeoff'!$B$2:$B$5, 0), MATCH(B79, 'Summary- PoP - Tradeoff'!$C$1:$AV$1, 0)),""),"")</f>
        <v/>
      </c>
      <c r="AF79" s="21" t="str">
        <f t="shared" si="34"/>
        <v/>
      </c>
      <c r="AG79" s="21" t="str">
        <f t="shared" si="35"/>
        <v/>
      </c>
      <c r="AI79" s="21" t="str">
        <f t="array" ref="AI79">IF(Prototype_input!$C$6="Federal or Tribal Government",IF(O79&lt;&gt;"", INDEX('Summary - EDV - Tradeoff'!$C$2:$AV$4, MATCH(Prototype_input!$C$54, 'Summary - EDV - Tradeoff'!$B$2:$B$4, 0), MATCH(B79, 'Summary - EDV - Tradeoff'!$C$1:$AV$1, 0)),""),"")</f>
        <v/>
      </c>
      <c r="AJ79" s="21" t="str">
        <f t="shared" si="36"/>
        <v/>
      </c>
      <c r="AK79" s="21" t="str">
        <f t="shared" si="37"/>
        <v/>
      </c>
      <c r="AL79" s="21" t="str">
        <f t="shared" si="38"/>
        <v/>
      </c>
    </row>
    <row r="80" spans="4:38" ht="12.75" x14ac:dyDescent="0.2">
      <c r="D80" s="21" t="str">
        <f>IF(
  Prototype_input!$C$6 = "State or Local Government",
  IF(
    C80 &lt;&gt; "",
    IFERROR(
      INDEX(
        'Summary - Acquisition Need'!$C$2:$AD$4,
        MATCH(Prototype_input!$C$30, 'Summary - Acquisition Need'!$B$2:$B$4, 0),
        MATCH(C80, 'Summary - Acquisition Need'!$C$1:$AD$1, 0)
      ),
      ""
    ),
    ""
  ),
  IF(
    Prototype_input!$C$6 = "Federal or Tribal Government",
    IF(
      B80 &lt;&gt; "",
      IFERROR(
        INDEX(
          'Summary - Place of Performance'!$C$2:$AW$14,
          MATCH(Prototype_input!$C$30, 'Summary - Place of Performance'!$B$2:$B$14, 0),
          MATCH(B80, 'Summary - Place of Performance'!$C$1:$AW$1, 0)
        ),
        ""
      ),
      ""
    ),
    ""
  )
)</f>
        <v/>
      </c>
      <c r="E80" s="21" t="str">
        <f>IF(
  Prototype_input!$C$6 = "State or Local Government",
  IF(
    C80 &lt;&gt; "",
    IFERROR(
      INDEX(
        'Summary - Contract Type'!$C$2:$BX$6,
        MATCH(Prototype_input!$C$34, 'Summary - Contract Type'!$B$2:$B$6, 0),
        MATCH(C80, 'Summary - Contract Type'!$C$1:$BX$1, 0)
      ),
      ""
    ),
    ""
  ),
  IF(
    Prototype_input!$C$6 = "Federal or Tribal Government",
    IF(
      B80 &lt;&gt; "",
      IFERROR(
        INDEX(
          'Summary - Level of Assistance'!$C$2:$AW$7,
          MATCH(Prototype_input!$C$34, 'Summary - Level of Assistance'!$B$2:$B$7, 0),
          MATCH(B80, 'Summary - Level of Assistance'!$C$1:$AW$1, 0)
        ),
        ""
      ),
      ""
    ),
    ""
  )
)</f>
        <v/>
      </c>
      <c r="F80" s="21" t="str">
        <f>IF(
  Prototype_input!$C$6 = "State or Local Government",
  IF(
    C80 &lt;&gt; "",
    IFERROR(
      INDEX(
        'Summary - Socioeconomic'!$C$2:$BX$11,
        MATCH(Prototype_input!$C$38, 'Summary - Socioeconomic'!$B$2:$B$11, 0),
        MATCH(C80, 'Summary - Socioeconomic'!$C$1:$BX$1, 0)
      ),
      ""
    ),
    ""
  ),
  IF(
    Prototype_input!$C$6 = "Federal or Tribal Government",
    IF(
      B80 &lt;&gt; "",
      IFERROR(
        INDEX(
          'Summary - Objective'!$C$2:$AX$4,
          MATCH(Prototype_input!$C$38, 'Summary - Objective'!$B$2:$B$4, 0),
          MATCH(B80, 'Summary - Objective'!$C$1:$AX$1, 0)
        ),
        ""
      ),
      ""
    ),
    ""
  )
)</f>
        <v/>
      </c>
      <c r="G80" s="21" t="str">
        <f>IF(
  Prototype_input!$C$6 = "Federal or Tribal Government",
  IF(
    B80 &lt;&gt; "",
    IFERROR(
      INDEX(
        'Summary - Contract Type'!$C$2:$BX$6,
        MATCH(Prototype_input!$C$42, 'Summary - Contract Type'!$B$2:$B$6, 0),
        MATCH(B80, 'Summary - Contract Type'!$C$1:$BX$1, 0)
      ),
      ""
    ),
    ""
  ),
  ""
)</f>
        <v/>
      </c>
      <c r="H80" s="21" t="str">
        <f>IF(
  Prototype_input!$C$6 = "Federal or Tribal Government",
  IF(
    B80 &lt;&gt; "",
    IFERROR(
      INDEX(
        'Summary - Period of Performance'!$C$2:$AW$5,
        MATCH(Prototype_input!$C$46, 'Summary - Period of Performance'!$B$2:$B$5, 0),
        MATCH(B80, 'Summary - Period of Performance'!$C$1:$AW$1, 0)
      ),
      ""
    ),
    ""
  ),
  ""
)</f>
        <v/>
      </c>
      <c r="I80" s="21" t="str">
        <f>IF(
  Prototype_input!$C$6 = "Federal or Tribal Government",
  IF(
    B80 &lt;&gt; "",
    IFERROR(
      INDEX(
        'Summary - Socioeconomic'!$C$2:$BX$11,
        MATCH(Prototype_input!$C$50, 'Summary - Socioeconomic'!$B$2:$B$11, 0),
        MATCH(B80, 'Summary - Socioeconomic'!$C$1:$BX$1, 0)
      ),
      ""
    ),
    ""
  ),
  ""
)</f>
        <v/>
      </c>
      <c r="J80" s="21" t="str">
        <f>IF(
  Prototype_input!$C$6 = "Federal or Tribal Government",
  IF(
    B80 &lt;&gt; "",
    IFERROR(
      INDEX(
        'Summary - Estimated Dollar Valu'!$C$2:$AW$4,
        MATCH(Prototype_input!$C$54, 'Summary - Estimated Dollar Valu'!$B$2:$B$4, 0),
        MATCH(B80, 'Summary - Estimated Dollar Valu'!$C$1:$AW$1, 0)
      ),
      ""
    ),
    ""
  ),
  ""
)</f>
        <v/>
      </c>
      <c r="K80" s="21" t="str">
        <f>IF(AND(Prototype_input!$C$56&lt;&gt;"",J80&lt;&gt;""),Prototype_input!$C$58,"")</f>
        <v/>
      </c>
      <c r="L80" s="21" t="str">
        <f>IF(AND(Prototype_input!$C$60&lt;&gt;"",J80&lt;&gt;""),Prototype_input!$C$62,"")</f>
        <v/>
      </c>
      <c r="M80" s="21" t="str">
        <f>IF(AND(Prototype_input!$C$64&lt;&gt;"",J80&lt;&gt;""),Prototype_input!$C$66,"")</f>
        <v/>
      </c>
      <c r="N80" s="21" t="str">
        <f>IF(AND(Prototype_input!$C$68&lt;&gt;"",J80&lt;&gt;""),Prototype_input!$C$70,"")</f>
        <v/>
      </c>
      <c r="O80" s="21" t="str">
        <f>IF(N80&lt;&gt;"",_xlfn.XLOOKUP(Prototype_input!$E$25,'ITC Offerings Mapping'!$C$1:$C$1000,'ITC Offerings Mapping'!$B$1:$B$1000),"")</f>
        <v/>
      </c>
      <c r="Q80" s="21" t="str">
        <f t="array" ref="Q80">IF(Prototype_input!$C$6="Federal or Tribal Government",IF(O80&lt;&gt;"", INDEX('Scope Scoring'!$C$2:$BX$50, MATCH(O80, 'Scope Scoring'!$B$2:$B$50, 0), MATCH(B80, 'Scope Scoring'!$C$1:$BX$1, 0)),""),"")</f>
        <v/>
      </c>
      <c r="R80" s="21" t="str">
        <f t="shared" si="26"/>
        <v/>
      </c>
      <c r="S80" s="21" t="str">
        <f t="shared" si="27"/>
        <v/>
      </c>
      <c r="T80" s="21" t="str">
        <f t="shared" si="28"/>
        <v/>
      </c>
      <c r="U80" s="21" t="str">
        <f t="shared" si="29"/>
        <v/>
      </c>
      <c r="W80" s="21" t="str">
        <f t="array" ref="W80">IF(Prototype_input!$C$6="Federal or Tribal Government",IF(O80&lt;&gt;"", INDEX('Summary - Level of Assistance -'!$C$2:$AV$7, MATCH(Prototype_input!$C$34, 'Summary - Level of Assistance -'!$B$2:$B$7, 0), MATCH(B80, 'Summary - Level of Assistance -'!$C$1:$AV$1, 0)),""),"")</f>
        <v/>
      </c>
      <c r="X80" s="21" t="str">
        <f t="shared" si="30"/>
        <v/>
      </c>
      <c r="Y80" s="21" t="str">
        <f t="shared" si="31"/>
        <v/>
      </c>
      <c r="AA80" s="21" t="str">
        <f t="array" ref="AA80">IF(Prototype_input!$C$6="Federal or Tribal Government",IF(O80&lt;&gt;"", INDEX('Summary - Objective - Tradeoff'!$C$2:$AV$4, MATCH(Prototype_input!$C$38, 'Summary - Objective - Tradeoff'!$B$2:$B$4, 0), MATCH(B80, 'Summary - Objective - Tradeoff'!$C$1:$AV$1, 0)),""),"")</f>
        <v/>
      </c>
      <c r="AB80" s="21" t="str">
        <f t="shared" si="32"/>
        <v/>
      </c>
      <c r="AC80" s="21" t="str">
        <f t="shared" si="33"/>
        <v/>
      </c>
      <c r="AE80" s="21" t="str">
        <f t="array" ref="AE80">IF(Prototype_input!$C$6="Federal or Tribal Government",IF(O80&lt;&gt;"", INDEX('Summary- PoP - Tradeoff'!$C$2:$AV$5, MATCH(Prototype_input!$C$46, 'Summary- PoP - Tradeoff'!$B$2:$B$5, 0), MATCH(B80, 'Summary- PoP - Tradeoff'!$C$1:$AV$1, 0)),""),"")</f>
        <v/>
      </c>
      <c r="AF80" s="21" t="str">
        <f t="shared" si="34"/>
        <v/>
      </c>
      <c r="AG80" s="21" t="str">
        <f t="shared" si="35"/>
        <v/>
      </c>
      <c r="AI80" s="21" t="str">
        <f t="array" ref="AI80">IF(Prototype_input!$C$6="Federal or Tribal Government",IF(O80&lt;&gt;"", INDEX('Summary - EDV - Tradeoff'!$C$2:$AV$4, MATCH(Prototype_input!$C$54, 'Summary - EDV - Tradeoff'!$B$2:$B$4, 0), MATCH(B80, 'Summary - EDV - Tradeoff'!$C$1:$AV$1, 0)),""),"")</f>
        <v/>
      </c>
      <c r="AJ80" s="21" t="str">
        <f t="shared" si="36"/>
        <v/>
      </c>
      <c r="AK80" s="21" t="str">
        <f t="shared" si="37"/>
        <v/>
      </c>
      <c r="AL80" s="21" t="str">
        <f t="shared" si="38"/>
        <v/>
      </c>
    </row>
    <row r="81" spans="4:38" ht="12.75" x14ac:dyDescent="0.2">
      <c r="D81" s="21" t="str">
        <f>IF(
  Prototype_input!$C$6 = "State or Local Government",
  IF(
    C81 &lt;&gt; "",
    IFERROR(
      INDEX(
        'Summary - Acquisition Need'!$C$2:$AD$4,
        MATCH(Prototype_input!$C$30, 'Summary - Acquisition Need'!$B$2:$B$4, 0),
        MATCH(C81, 'Summary - Acquisition Need'!$C$1:$AD$1, 0)
      ),
      ""
    ),
    ""
  ),
  IF(
    Prototype_input!$C$6 = "Federal or Tribal Government",
    IF(
      B81 &lt;&gt; "",
      IFERROR(
        INDEX(
          'Summary - Place of Performance'!$C$2:$AW$14,
          MATCH(Prototype_input!$C$30, 'Summary - Place of Performance'!$B$2:$B$14, 0),
          MATCH(B81, 'Summary - Place of Performance'!$C$1:$AW$1, 0)
        ),
        ""
      ),
      ""
    ),
    ""
  )
)</f>
        <v/>
      </c>
      <c r="E81" s="21" t="str">
        <f>IF(
  Prototype_input!$C$6 = "State or Local Government",
  IF(
    C81 &lt;&gt; "",
    IFERROR(
      INDEX(
        'Summary - Contract Type'!$C$2:$BX$6,
        MATCH(Prototype_input!$C$34, 'Summary - Contract Type'!$B$2:$B$6, 0),
        MATCH(C81, 'Summary - Contract Type'!$C$1:$BX$1, 0)
      ),
      ""
    ),
    ""
  ),
  IF(
    Prototype_input!$C$6 = "Federal or Tribal Government",
    IF(
      B81 &lt;&gt; "",
      IFERROR(
        INDEX(
          'Summary - Level of Assistance'!$C$2:$AW$7,
          MATCH(Prototype_input!$C$34, 'Summary - Level of Assistance'!$B$2:$B$7, 0),
          MATCH(B81, 'Summary - Level of Assistance'!$C$1:$AW$1, 0)
        ),
        ""
      ),
      ""
    ),
    ""
  )
)</f>
        <v/>
      </c>
      <c r="F81" s="21" t="str">
        <f>IF(
  Prototype_input!$C$6 = "State or Local Government",
  IF(
    C81 &lt;&gt; "",
    IFERROR(
      INDEX(
        'Summary - Socioeconomic'!$C$2:$BX$11,
        MATCH(Prototype_input!$C$38, 'Summary - Socioeconomic'!$B$2:$B$11, 0),
        MATCH(C81, 'Summary - Socioeconomic'!$C$1:$BX$1, 0)
      ),
      ""
    ),
    ""
  ),
  IF(
    Prototype_input!$C$6 = "Federal or Tribal Government",
    IF(
      B81 &lt;&gt; "",
      IFERROR(
        INDEX(
          'Summary - Objective'!$C$2:$AX$4,
          MATCH(Prototype_input!$C$38, 'Summary - Objective'!$B$2:$B$4, 0),
          MATCH(B81, 'Summary - Objective'!$C$1:$AX$1, 0)
        ),
        ""
      ),
      ""
    ),
    ""
  )
)</f>
        <v/>
      </c>
      <c r="G81" s="21" t="str">
        <f>IF(
  Prototype_input!$C$6 = "Federal or Tribal Government",
  IF(
    B81 &lt;&gt; "",
    IFERROR(
      INDEX(
        'Summary - Contract Type'!$C$2:$BX$6,
        MATCH(Prototype_input!$C$42, 'Summary - Contract Type'!$B$2:$B$6, 0),
        MATCH(B81, 'Summary - Contract Type'!$C$1:$BX$1, 0)
      ),
      ""
    ),
    ""
  ),
  ""
)</f>
        <v/>
      </c>
      <c r="H81" s="21" t="str">
        <f>IF(
  Prototype_input!$C$6 = "Federal or Tribal Government",
  IF(
    B81 &lt;&gt; "",
    IFERROR(
      INDEX(
        'Summary - Period of Performance'!$C$2:$AW$5,
        MATCH(Prototype_input!$C$46, 'Summary - Period of Performance'!$B$2:$B$5, 0),
        MATCH(B81, 'Summary - Period of Performance'!$C$1:$AW$1, 0)
      ),
      ""
    ),
    ""
  ),
  ""
)</f>
        <v/>
      </c>
      <c r="I81" s="21" t="str">
        <f>IF(
  Prototype_input!$C$6 = "Federal or Tribal Government",
  IF(
    B81 &lt;&gt; "",
    IFERROR(
      INDEX(
        'Summary - Socioeconomic'!$C$2:$BX$11,
        MATCH(Prototype_input!$C$50, 'Summary - Socioeconomic'!$B$2:$B$11, 0),
        MATCH(B81, 'Summary - Socioeconomic'!$C$1:$BX$1, 0)
      ),
      ""
    ),
    ""
  ),
  ""
)</f>
        <v/>
      </c>
      <c r="J81" s="21" t="str">
        <f>IF(
  Prototype_input!$C$6 = "Federal or Tribal Government",
  IF(
    B81 &lt;&gt; "",
    IFERROR(
      INDEX(
        'Summary - Estimated Dollar Valu'!$C$2:$AW$4,
        MATCH(Prototype_input!$C$54, 'Summary - Estimated Dollar Valu'!$B$2:$B$4, 0),
        MATCH(B81, 'Summary - Estimated Dollar Valu'!$C$1:$AW$1, 0)
      ),
      ""
    ),
    ""
  ),
  ""
)</f>
        <v/>
      </c>
      <c r="K81" s="21" t="str">
        <f>IF(AND(Prototype_input!$C$56&lt;&gt;"",J81&lt;&gt;""),Prototype_input!$C$58,"")</f>
        <v/>
      </c>
      <c r="L81" s="21" t="str">
        <f>IF(AND(Prototype_input!$C$60&lt;&gt;"",J81&lt;&gt;""),Prototype_input!$C$62,"")</f>
        <v/>
      </c>
      <c r="M81" s="21" t="str">
        <f>IF(AND(Prototype_input!$C$64&lt;&gt;"",J81&lt;&gt;""),Prototype_input!$C$66,"")</f>
        <v/>
      </c>
      <c r="N81" s="21" t="str">
        <f>IF(AND(Prototype_input!$C$68&lt;&gt;"",J81&lt;&gt;""),Prototype_input!$C$70,"")</f>
        <v/>
      </c>
      <c r="O81" s="21" t="str">
        <f>IF(N81&lt;&gt;"",_xlfn.XLOOKUP(Prototype_input!$E$25,'ITC Offerings Mapping'!$C$1:$C$1000,'ITC Offerings Mapping'!$B$1:$B$1000),"")</f>
        <v/>
      </c>
      <c r="Q81" s="21" t="str">
        <f t="array" ref="Q81">IF(Prototype_input!$C$6="Federal or Tribal Government",IF(O81&lt;&gt;"", INDEX('Scope Scoring'!$C$2:$BX$50, MATCH(O81, 'Scope Scoring'!$B$2:$B$50, 0), MATCH(B81, 'Scope Scoring'!$C$1:$BX$1, 0)),""),"")</f>
        <v/>
      </c>
      <c r="R81" s="21" t="str">
        <f t="shared" si="26"/>
        <v/>
      </c>
      <c r="S81" s="21" t="str">
        <f t="shared" si="27"/>
        <v/>
      </c>
      <c r="T81" s="21" t="str">
        <f t="shared" si="28"/>
        <v/>
      </c>
      <c r="U81" s="21" t="str">
        <f t="shared" si="29"/>
        <v/>
      </c>
      <c r="W81" s="21" t="str">
        <f t="array" ref="W81">IF(Prototype_input!$C$6="Federal or Tribal Government",IF(O81&lt;&gt;"", INDEX('Summary - Level of Assistance -'!$C$2:$AV$7, MATCH(Prototype_input!$C$34, 'Summary - Level of Assistance -'!$B$2:$B$7, 0), MATCH(B81, 'Summary - Level of Assistance -'!$C$1:$AV$1, 0)),""),"")</f>
        <v/>
      </c>
      <c r="X81" s="21" t="str">
        <f t="shared" si="30"/>
        <v/>
      </c>
      <c r="Y81" s="21" t="str">
        <f t="shared" si="31"/>
        <v/>
      </c>
      <c r="AA81" s="21" t="str">
        <f t="array" ref="AA81">IF(Prototype_input!$C$6="Federal or Tribal Government",IF(O81&lt;&gt;"", INDEX('Summary - Objective - Tradeoff'!$C$2:$AV$4, MATCH(Prototype_input!$C$38, 'Summary - Objective - Tradeoff'!$B$2:$B$4, 0), MATCH(B81, 'Summary - Objective - Tradeoff'!$C$1:$AV$1, 0)),""),"")</f>
        <v/>
      </c>
      <c r="AB81" s="21" t="str">
        <f t="shared" si="32"/>
        <v/>
      </c>
      <c r="AC81" s="21" t="str">
        <f t="shared" si="33"/>
        <v/>
      </c>
      <c r="AE81" s="21" t="str">
        <f t="array" ref="AE81">IF(Prototype_input!$C$6="Federal or Tribal Government",IF(O81&lt;&gt;"", INDEX('Summary- PoP - Tradeoff'!$C$2:$AV$5, MATCH(Prototype_input!$C$46, 'Summary- PoP - Tradeoff'!$B$2:$B$5, 0), MATCH(B81, 'Summary- PoP - Tradeoff'!$C$1:$AV$1, 0)),""),"")</f>
        <v/>
      </c>
      <c r="AF81" s="21" t="str">
        <f t="shared" si="34"/>
        <v/>
      </c>
      <c r="AG81" s="21" t="str">
        <f t="shared" si="35"/>
        <v/>
      </c>
      <c r="AI81" s="21" t="str">
        <f t="array" ref="AI81">IF(Prototype_input!$C$6="Federal or Tribal Government",IF(O81&lt;&gt;"", INDEX('Summary - EDV - Tradeoff'!$C$2:$AV$4, MATCH(Prototype_input!$C$54, 'Summary - EDV - Tradeoff'!$B$2:$B$4, 0), MATCH(B81, 'Summary - EDV - Tradeoff'!$C$1:$AV$1, 0)),""),"")</f>
        <v/>
      </c>
      <c r="AJ81" s="21" t="str">
        <f t="shared" si="36"/>
        <v/>
      </c>
      <c r="AK81" s="21" t="str">
        <f t="shared" si="37"/>
        <v/>
      </c>
      <c r="AL81" s="21" t="str">
        <f t="shared" si="38"/>
        <v/>
      </c>
    </row>
    <row r="82" spans="4:38" ht="12.75" x14ac:dyDescent="0.2">
      <c r="D82" s="21" t="str">
        <f>IF(
  Prototype_input!$C$6 = "State or Local Government",
  IF(
    C82 &lt;&gt; "",
    IFERROR(
      INDEX(
        'Summary - Acquisition Need'!$C$2:$AD$4,
        MATCH(Prototype_input!$C$30, 'Summary - Acquisition Need'!$B$2:$B$4, 0),
        MATCH(C82, 'Summary - Acquisition Need'!$C$1:$AD$1, 0)
      ),
      ""
    ),
    ""
  ),
  IF(
    Prototype_input!$C$6 = "Federal or Tribal Government",
    IF(
      B82 &lt;&gt; "",
      IFERROR(
        INDEX(
          'Summary - Place of Performance'!$C$2:$AW$14,
          MATCH(Prototype_input!$C$30, 'Summary - Place of Performance'!$B$2:$B$14, 0),
          MATCH(B82, 'Summary - Place of Performance'!$C$1:$AW$1, 0)
        ),
        ""
      ),
      ""
    ),
    ""
  )
)</f>
        <v/>
      </c>
      <c r="E82" s="21" t="str">
        <f>IF(
  Prototype_input!$C$6 = "State or Local Government",
  IF(
    C82 &lt;&gt; "",
    IFERROR(
      INDEX(
        'Summary - Contract Type'!$C$2:$BX$6,
        MATCH(Prototype_input!$C$34, 'Summary - Contract Type'!$B$2:$B$6, 0),
        MATCH(C82, 'Summary - Contract Type'!$C$1:$BX$1, 0)
      ),
      ""
    ),
    ""
  ),
  IF(
    Prototype_input!$C$6 = "Federal or Tribal Government",
    IF(
      B82 &lt;&gt; "",
      IFERROR(
        INDEX(
          'Summary - Level of Assistance'!$C$2:$AW$7,
          MATCH(Prototype_input!$C$34, 'Summary - Level of Assistance'!$B$2:$B$7, 0),
          MATCH(B82, 'Summary - Level of Assistance'!$C$1:$AW$1, 0)
        ),
        ""
      ),
      ""
    ),
    ""
  )
)</f>
        <v/>
      </c>
      <c r="F82" s="21" t="str">
        <f>IF(
  Prototype_input!$C$6 = "State or Local Government",
  IF(
    C82 &lt;&gt; "",
    IFERROR(
      INDEX(
        'Summary - Socioeconomic'!$C$2:$BX$11,
        MATCH(Prototype_input!$C$38, 'Summary - Socioeconomic'!$B$2:$B$11, 0),
        MATCH(C82, 'Summary - Socioeconomic'!$C$1:$BX$1, 0)
      ),
      ""
    ),
    ""
  ),
  IF(
    Prototype_input!$C$6 = "Federal or Tribal Government",
    IF(
      B82 &lt;&gt; "",
      IFERROR(
        INDEX(
          'Summary - Objective'!$C$2:$AX$4,
          MATCH(Prototype_input!$C$38, 'Summary - Objective'!$B$2:$B$4, 0),
          MATCH(B82, 'Summary - Objective'!$C$1:$AX$1, 0)
        ),
        ""
      ),
      ""
    ),
    ""
  )
)</f>
        <v/>
      </c>
      <c r="G82" s="21" t="str">
        <f>IF(
  Prototype_input!$C$6 = "Federal or Tribal Government",
  IF(
    B82 &lt;&gt; "",
    IFERROR(
      INDEX(
        'Summary - Contract Type'!$C$2:$BX$6,
        MATCH(Prototype_input!$C$42, 'Summary - Contract Type'!$B$2:$B$6, 0),
        MATCH(B82, 'Summary - Contract Type'!$C$1:$BX$1, 0)
      ),
      ""
    ),
    ""
  ),
  ""
)</f>
        <v/>
      </c>
      <c r="H82" s="21" t="str">
        <f>IF(
  Prototype_input!$C$6 = "Federal or Tribal Government",
  IF(
    B82 &lt;&gt; "",
    IFERROR(
      INDEX(
        'Summary - Period of Performance'!$C$2:$AW$5,
        MATCH(Prototype_input!$C$46, 'Summary - Period of Performance'!$B$2:$B$5, 0),
        MATCH(B82, 'Summary - Period of Performance'!$C$1:$AW$1, 0)
      ),
      ""
    ),
    ""
  ),
  ""
)</f>
        <v/>
      </c>
      <c r="I82" s="21" t="str">
        <f>IF(
  Prototype_input!$C$6 = "Federal or Tribal Government",
  IF(
    B82 &lt;&gt; "",
    IFERROR(
      INDEX(
        'Summary - Socioeconomic'!$C$2:$BX$11,
        MATCH(Prototype_input!$C$50, 'Summary - Socioeconomic'!$B$2:$B$11, 0),
        MATCH(B82, 'Summary - Socioeconomic'!$C$1:$BX$1, 0)
      ),
      ""
    ),
    ""
  ),
  ""
)</f>
        <v/>
      </c>
      <c r="J82" s="21" t="str">
        <f>IF(
  Prototype_input!$C$6 = "Federal or Tribal Government",
  IF(
    B82 &lt;&gt; "",
    IFERROR(
      INDEX(
        'Summary - Estimated Dollar Valu'!$C$2:$AW$4,
        MATCH(Prototype_input!$C$54, 'Summary - Estimated Dollar Valu'!$B$2:$B$4, 0),
        MATCH(B82, 'Summary - Estimated Dollar Valu'!$C$1:$AW$1, 0)
      ),
      ""
    ),
    ""
  ),
  ""
)</f>
        <v/>
      </c>
      <c r="K82" s="21" t="str">
        <f>IF(AND(Prototype_input!$C$56&lt;&gt;"",J82&lt;&gt;""),Prototype_input!$C$58,"")</f>
        <v/>
      </c>
      <c r="L82" s="21" t="str">
        <f>IF(AND(Prototype_input!$C$60&lt;&gt;"",J82&lt;&gt;""),Prototype_input!$C$62,"")</f>
        <v/>
      </c>
      <c r="M82" s="21" t="str">
        <f>IF(AND(Prototype_input!$C$64&lt;&gt;"",J82&lt;&gt;""),Prototype_input!$C$66,"")</f>
        <v/>
      </c>
      <c r="N82" s="21" t="str">
        <f>IF(AND(Prototype_input!$C$68&lt;&gt;"",J82&lt;&gt;""),Prototype_input!$C$70,"")</f>
        <v/>
      </c>
      <c r="O82" s="21" t="str">
        <f>IF(N82&lt;&gt;"",_xlfn.XLOOKUP(Prototype_input!$E$25,'ITC Offerings Mapping'!$C$1:$C$1000,'ITC Offerings Mapping'!$B$1:$B$1000),"")</f>
        <v/>
      </c>
      <c r="Q82" s="21" t="str">
        <f t="array" ref="Q82">IF(Prototype_input!$C$6="Federal or Tribal Government",IF(O82&lt;&gt;"", INDEX('Scope Scoring'!$C$2:$BX$50, MATCH(O82, 'Scope Scoring'!$B$2:$B$50, 0), MATCH(B82, 'Scope Scoring'!$C$1:$BX$1, 0)),""),"")</f>
        <v/>
      </c>
      <c r="R82" s="21" t="str">
        <f t="shared" si="26"/>
        <v/>
      </c>
      <c r="S82" s="21" t="str">
        <f t="shared" si="27"/>
        <v/>
      </c>
      <c r="T82" s="21" t="str">
        <f t="shared" si="28"/>
        <v/>
      </c>
      <c r="U82" s="21" t="str">
        <f t="shared" si="29"/>
        <v/>
      </c>
      <c r="W82" s="21" t="str">
        <f t="array" ref="W82">IF(Prototype_input!$C$6="Federal or Tribal Government",IF(O82&lt;&gt;"", INDEX('Summary - Level of Assistance -'!$C$2:$AV$7, MATCH(Prototype_input!$C$34, 'Summary - Level of Assistance -'!$B$2:$B$7, 0), MATCH(B82, 'Summary - Level of Assistance -'!$C$1:$AV$1, 0)),""),"")</f>
        <v/>
      </c>
      <c r="X82" s="21" t="str">
        <f t="shared" si="30"/>
        <v/>
      </c>
      <c r="Y82" s="21" t="str">
        <f t="shared" si="31"/>
        <v/>
      </c>
      <c r="AA82" s="21" t="str">
        <f t="array" ref="AA82">IF(Prototype_input!$C$6="Federal or Tribal Government",IF(O82&lt;&gt;"", INDEX('Summary - Objective - Tradeoff'!$C$2:$AV$4, MATCH(Prototype_input!$C$38, 'Summary - Objective - Tradeoff'!$B$2:$B$4, 0), MATCH(B82, 'Summary - Objective - Tradeoff'!$C$1:$AV$1, 0)),""),"")</f>
        <v/>
      </c>
      <c r="AB82" s="21" t="str">
        <f t="shared" si="32"/>
        <v/>
      </c>
      <c r="AC82" s="21" t="str">
        <f t="shared" si="33"/>
        <v/>
      </c>
      <c r="AE82" s="21" t="str">
        <f t="array" ref="AE82">IF(Prototype_input!$C$6="Federal or Tribal Government",IF(O82&lt;&gt;"", INDEX('Summary- PoP - Tradeoff'!$C$2:$AV$5, MATCH(Prototype_input!$C$46, 'Summary- PoP - Tradeoff'!$B$2:$B$5, 0), MATCH(B82, 'Summary- PoP - Tradeoff'!$C$1:$AV$1, 0)),""),"")</f>
        <v/>
      </c>
      <c r="AF82" s="21" t="str">
        <f t="shared" si="34"/>
        <v/>
      </c>
      <c r="AG82" s="21" t="str">
        <f t="shared" si="35"/>
        <v/>
      </c>
      <c r="AI82" s="21" t="str">
        <f t="array" ref="AI82">IF(Prototype_input!$C$6="Federal or Tribal Government",IF(O82&lt;&gt;"", INDEX('Summary - EDV - Tradeoff'!$C$2:$AV$4, MATCH(Prototype_input!$C$54, 'Summary - EDV - Tradeoff'!$B$2:$B$4, 0), MATCH(B82, 'Summary - EDV - Tradeoff'!$C$1:$AV$1, 0)),""),"")</f>
        <v/>
      </c>
      <c r="AJ82" s="21" t="str">
        <f t="shared" si="36"/>
        <v/>
      </c>
      <c r="AK82" s="21" t="str">
        <f t="shared" si="37"/>
        <v/>
      </c>
      <c r="AL82" s="21" t="str">
        <f t="shared" si="38"/>
        <v/>
      </c>
    </row>
    <row r="83" spans="4:38" ht="12.75" x14ac:dyDescent="0.2">
      <c r="D83" s="21" t="str">
        <f>IF(
  Prototype_input!$C$6 = "State or Local Government",
  IF(
    C83 &lt;&gt; "",
    IFERROR(
      INDEX(
        'Summary - Acquisition Need'!$C$2:$AD$4,
        MATCH(Prototype_input!$C$30, 'Summary - Acquisition Need'!$B$2:$B$4, 0),
        MATCH(C83, 'Summary - Acquisition Need'!$C$1:$AD$1, 0)
      ),
      ""
    ),
    ""
  ),
  IF(
    Prototype_input!$C$6 = "Federal or Tribal Government",
    IF(
      B83 &lt;&gt; "",
      IFERROR(
        INDEX(
          'Summary - Place of Performance'!$C$2:$AW$14,
          MATCH(Prototype_input!$C$30, 'Summary - Place of Performance'!$B$2:$B$14, 0),
          MATCH(B83, 'Summary - Place of Performance'!$C$1:$AW$1, 0)
        ),
        ""
      ),
      ""
    ),
    ""
  )
)</f>
        <v/>
      </c>
      <c r="E83" s="21" t="str">
        <f>IF(
  Prototype_input!$C$6 = "State or Local Government",
  IF(
    C83 &lt;&gt; "",
    IFERROR(
      INDEX(
        'Summary - Contract Type'!$C$2:$BX$6,
        MATCH(Prototype_input!$C$34, 'Summary - Contract Type'!$B$2:$B$6, 0),
        MATCH(C83, 'Summary - Contract Type'!$C$1:$BX$1, 0)
      ),
      ""
    ),
    ""
  ),
  IF(
    Prototype_input!$C$6 = "Federal or Tribal Government",
    IF(
      B83 &lt;&gt; "",
      IFERROR(
        INDEX(
          'Summary - Level of Assistance'!$C$2:$AW$7,
          MATCH(Prototype_input!$C$34, 'Summary - Level of Assistance'!$B$2:$B$7, 0),
          MATCH(B83, 'Summary - Level of Assistance'!$C$1:$AW$1, 0)
        ),
        ""
      ),
      ""
    ),
    ""
  )
)</f>
        <v/>
      </c>
      <c r="F83" s="21" t="str">
        <f>IF(
  Prototype_input!$C$6 = "State or Local Government",
  IF(
    C83 &lt;&gt; "",
    IFERROR(
      INDEX(
        'Summary - Socioeconomic'!$C$2:$BX$11,
        MATCH(Prototype_input!$C$38, 'Summary - Socioeconomic'!$B$2:$B$11, 0),
        MATCH(C83, 'Summary - Socioeconomic'!$C$1:$BX$1, 0)
      ),
      ""
    ),
    ""
  ),
  IF(
    Prototype_input!$C$6 = "Federal or Tribal Government",
    IF(
      B83 &lt;&gt; "",
      IFERROR(
        INDEX(
          'Summary - Objective'!$C$2:$AX$4,
          MATCH(Prototype_input!$C$38, 'Summary - Objective'!$B$2:$B$4, 0),
          MATCH(B83, 'Summary - Objective'!$C$1:$AX$1, 0)
        ),
        ""
      ),
      ""
    ),
    ""
  )
)</f>
        <v/>
      </c>
      <c r="G83" s="21" t="str">
        <f>IF(
  Prototype_input!$C$6 = "Federal or Tribal Government",
  IF(
    B83 &lt;&gt; "",
    IFERROR(
      INDEX(
        'Summary - Contract Type'!$C$2:$BX$6,
        MATCH(Prototype_input!$C$42, 'Summary - Contract Type'!$B$2:$B$6, 0),
        MATCH(B83, 'Summary - Contract Type'!$C$1:$BX$1, 0)
      ),
      ""
    ),
    ""
  ),
  ""
)</f>
        <v/>
      </c>
      <c r="H83" s="21" t="str">
        <f>IF(
  Prototype_input!$C$6 = "Federal or Tribal Government",
  IF(
    B83 &lt;&gt; "",
    IFERROR(
      INDEX(
        'Summary - Period of Performance'!$C$2:$AW$5,
        MATCH(Prototype_input!$C$46, 'Summary - Period of Performance'!$B$2:$B$5, 0),
        MATCH(B83, 'Summary - Period of Performance'!$C$1:$AW$1, 0)
      ),
      ""
    ),
    ""
  ),
  ""
)</f>
        <v/>
      </c>
      <c r="I83" s="21" t="str">
        <f>IF(
  Prototype_input!$C$6 = "Federal or Tribal Government",
  IF(
    B83 &lt;&gt; "",
    IFERROR(
      INDEX(
        'Summary - Socioeconomic'!$C$2:$BX$11,
        MATCH(Prototype_input!$C$50, 'Summary - Socioeconomic'!$B$2:$B$11, 0),
        MATCH(B83, 'Summary - Socioeconomic'!$C$1:$BX$1, 0)
      ),
      ""
    ),
    ""
  ),
  ""
)</f>
        <v/>
      </c>
      <c r="J83" s="21" t="str">
        <f>IF(
  Prototype_input!$C$6 = "Federal or Tribal Government",
  IF(
    B83 &lt;&gt; "",
    IFERROR(
      INDEX(
        'Summary - Estimated Dollar Valu'!$C$2:$AW$4,
        MATCH(Prototype_input!$C$54, 'Summary - Estimated Dollar Valu'!$B$2:$B$4, 0),
        MATCH(B83, 'Summary - Estimated Dollar Valu'!$C$1:$AW$1, 0)
      ),
      ""
    ),
    ""
  ),
  ""
)</f>
        <v/>
      </c>
      <c r="K83" s="21" t="str">
        <f>IF(AND(Prototype_input!$C$56&lt;&gt;"",J83&lt;&gt;""),Prototype_input!$C$58,"")</f>
        <v/>
      </c>
      <c r="L83" s="21" t="str">
        <f>IF(AND(Prototype_input!$C$60&lt;&gt;"",J83&lt;&gt;""),Prototype_input!$C$62,"")</f>
        <v/>
      </c>
      <c r="M83" s="21" t="str">
        <f>IF(AND(Prototype_input!$C$64&lt;&gt;"",J83&lt;&gt;""),Prototype_input!$C$66,"")</f>
        <v/>
      </c>
      <c r="N83" s="21" t="str">
        <f>IF(AND(Prototype_input!$C$68&lt;&gt;"",J83&lt;&gt;""),Prototype_input!$C$70,"")</f>
        <v/>
      </c>
      <c r="O83" s="21" t="str">
        <f>IF(N83&lt;&gt;"",_xlfn.XLOOKUP(Prototype_input!$E$25,'ITC Offerings Mapping'!$C$1:$C$1000,'ITC Offerings Mapping'!$B$1:$B$1000),"")</f>
        <v/>
      </c>
      <c r="Q83" s="21" t="str">
        <f t="array" ref="Q83">IF(Prototype_input!$C$6="Federal or Tribal Government",IF(O83&lt;&gt;"", INDEX('Scope Scoring'!$C$2:$BX$50, MATCH(O83, 'Scope Scoring'!$B$2:$B$50, 0), MATCH(B83, 'Scope Scoring'!$C$1:$BX$1, 0)),""),"")</f>
        <v/>
      </c>
      <c r="R83" s="21" t="str">
        <f t="shared" si="26"/>
        <v/>
      </c>
      <c r="S83" s="21" t="str">
        <f t="shared" si="27"/>
        <v/>
      </c>
      <c r="T83" s="21" t="str">
        <f t="shared" si="28"/>
        <v/>
      </c>
      <c r="U83" s="21" t="str">
        <f t="shared" si="29"/>
        <v/>
      </c>
      <c r="W83" s="21" t="str">
        <f t="array" ref="W83">IF(Prototype_input!$C$6="Federal or Tribal Government",IF(O83&lt;&gt;"", INDEX('Summary - Level of Assistance -'!$C$2:$AV$7, MATCH(Prototype_input!$C$34, 'Summary - Level of Assistance -'!$B$2:$B$7, 0), MATCH(B83, 'Summary - Level of Assistance -'!$C$1:$AV$1, 0)),""),"")</f>
        <v/>
      </c>
      <c r="X83" s="21" t="str">
        <f t="shared" si="30"/>
        <v/>
      </c>
      <c r="Y83" s="21" t="str">
        <f t="shared" si="31"/>
        <v/>
      </c>
      <c r="AA83" s="21" t="str">
        <f t="array" ref="AA83">IF(Prototype_input!$C$6="Federal or Tribal Government",IF(O83&lt;&gt;"", INDEX('Summary - Objective - Tradeoff'!$C$2:$AV$4, MATCH(Prototype_input!$C$38, 'Summary - Objective - Tradeoff'!$B$2:$B$4, 0), MATCH(B83, 'Summary - Objective - Tradeoff'!$C$1:$AV$1, 0)),""),"")</f>
        <v/>
      </c>
      <c r="AB83" s="21" t="str">
        <f t="shared" si="32"/>
        <v/>
      </c>
      <c r="AC83" s="21" t="str">
        <f t="shared" si="33"/>
        <v/>
      </c>
      <c r="AE83" s="21" t="str">
        <f t="array" ref="AE83">IF(Prototype_input!$C$6="Federal or Tribal Government",IF(O83&lt;&gt;"", INDEX('Summary- PoP - Tradeoff'!$C$2:$AV$5, MATCH(Prototype_input!$C$46, 'Summary- PoP - Tradeoff'!$B$2:$B$5, 0), MATCH(B83, 'Summary- PoP - Tradeoff'!$C$1:$AV$1, 0)),""),"")</f>
        <v/>
      </c>
      <c r="AF83" s="21" t="str">
        <f t="shared" si="34"/>
        <v/>
      </c>
      <c r="AG83" s="21" t="str">
        <f t="shared" si="35"/>
        <v/>
      </c>
      <c r="AI83" s="21" t="str">
        <f t="array" ref="AI83">IF(Prototype_input!$C$6="Federal or Tribal Government",IF(O83&lt;&gt;"", INDEX('Summary - EDV - Tradeoff'!$C$2:$AV$4, MATCH(Prototype_input!$C$54, 'Summary - EDV - Tradeoff'!$B$2:$B$4, 0), MATCH(B83, 'Summary - EDV - Tradeoff'!$C$1:$AV$1, 0)),""),"")</f>
        <v/>
      </c>
      <c r="AJ83" s="21" t="str">
        <f t="shared" si="36"/>
        <v/>
      </c>
      <c r="AK83" s="21" t="str">
        <f t="shared" si="37"/>
        <v/>
      </c>
      <c r="AL83" s="21" t="str">
        <f t="shared" si="38"/>
        <v/>
      </c>
    </row>
    <row r="84" spans="4:38" ht="12.75" x14ac:dyDescent="0.2">
      <c r="D84" s="21" t="str">
        <f>IF(
  Prototype_input!$C$6 = "State or Local Government",
  IF(
    C84 &lt;&gt; "",
    IFERROR(
      INDEX(
        'Summary - Acquisition Need'!$C$2:$AD$4,
        MATCH(Prototype_input!$C$30, 'Summary - Acquisition Need'!$B$2:$B$4, 0),
        MATCH(C84, 'Summary - Acquisition Need'!$C$1:$AD$1, 0)
      ),
      ""
    ),
    ""
  ),
  IF(
    Prototype_input!$C$6 = "Federal or Tribal Government",
    IF(
      B84 &lt;&gt; "",
      IFERROR(
        INDEX(
          'Summary - Place of Performance'!$C$2:$AW$14,
          MATCH(Prototype_input!$C$30, 'Summary - Place of Performance'!$B$2:$B$14, 0),
          MATCH(B84, 'Summary - Place of Performance'!$C$1:$AW$1, 0)
        ),
        ""
      ),
      ""
    ),
    ""
  )
)</f>
        <v/>
      </c>
      <c r="E84" s="21" t="str">
        <f>IF(
  Prototype_input!$C$6 = "State or Local Government",
  IF(
    C84 &lt;&gt; "",
    IFERROR(
      INDEX(
        'Summary - Contract Type'!$C$2:$BX$6,
        MATCH(Prototype_input!$C$34, 'Summary - Contract Type'!$B$2:$B$6, 0),
        MATCH(C84, 'Summary - Contract Type'!$C$1:$BX$1, 0)
      ),
      ""
    ),
    ""
  ),
  IF(
    Prototype_input!$C$6 = "Federal or Tribal Government",
    IF(
      B84 &lt;&gt; "",
      IFERROR(
        INDEX(
          'Summary - Level of Assistance'!$C$2:$AW$7,
          MATCH(Prototype_input!$C$34, 'Summary - Level of Assistance'!$B$2:$B$7, 0),
          MATCH(B84, 'Summary - Level of Assistance'!$C$1:$AW$1, 0)
        ),
        ""
      ),
      ""
    ),
    ""
  )
)</f>
        <v/>
      </c>
      <c r="F84" s="21" t="str">
        <f>IF(
  Prototype_input!$C$6 = "State or Local Government",
  IF(
    C84 &lt;&gt; "",
    IFERROR(
      INDEX(
        'Summary - Socioeconomic'!$C$2:$BX$11,
        MATCH(Prototype_input!$C$38, 'Summary - Socioeconomic'!$B$2:$B$11, 0),
        MATCH(C84, 'Summary - Socioeconomic'!$C$1:$BX$1, 0)
      ),
      ""
    ),
    ""
  ),
  IF(
    Prototype_input!$C$6 = "Federal or Tribal Government",
    IF(
      B84 &lt;&gt; "",
      IFERROR(
        INDEX(
          'Summary - Objective'!$C$2:$AX$4,
          MATCH(Prototype_input!$C$38, 'Summary - Objective'!$B$2:$B$4, 0),
          MATCH(B84, 'Summary - Objective'!$C$1:$AX$1, 0)
        ),
        ""
      ),
      ""
    ),
    ""
  )
)</f>
        <v/>
      </c>
      <c r="G84" s="21" t="str">
        <f>IF(
  Prototype_input!$C$6 = "Federal or Tribal Government",
  IF(
    B84 &lt;&gt; "",
    IFERROR(
      INDEX(
        'Summary - Contract Type'!$C$2:$BX$6,
        MATCH(Prototype_input!$C$42, 'Summary - Contract Type'!$B$2:$B$6, 0),
        MATCH(B84, 'Summary - Contract Type'!$C$1:$BX$1, 0)
      ),
      ""
    ),
    ""
  ),
  ""
)</f>
        <v/>
      </c>
      <c r="H84" s="21" t="str">
        <f>IF(
  Prototype_input!$C$6 = "Federal or Tribal Government",
  IF(
    B84 &lt;&gt; "",
    IFERROR(
      INDEX(
        'Summary - Period of Performance'!$C$2:$AW$5,
        MATCH(Prototype_input!$C$46, 'Summary - Period of Performance'!$B$2:$B$5, 0),
        MATCH(B84, 'Summary - Period of Performance'!$C$1:$AW$1, 0)
      ),
      ""
    ),
    ""
  ),
  ""
)</f>
        <v/>
      </c>
      <c r="I84" s="21" t="str">
        <f>IF(
  Prototype_input!$C$6 = "Federal or Tribal Government",
  IF(
    B84 &lt;&gt; "",
    IFERROR(
      INDEX(
        'Summary - Socioeconomic'!$C$2:$BX$11,
        MATCH(Prototype_input!$C$50, 'Summary - Socioeconomic'!$B$2:$B$11, 0),
        MATCH(B84, 'Summary - Socioeconomic'!$C$1:$BX$1, 0)
      ),
      ""
    ),
    ""
  ),
  ""
)</f>
        <v/>
      </c>
      <c r="J84" s="21" t="str">
        <f>IF(
  Prototype_input!$C$6 = "Federal or Tribal Government",
  IF(
    B84 &lt;&gt; "",
    IFERROR(
      INDEX(
        'Summary - Estimated Dollar Valu'!$C$2:$AW$4,
        MATCH(Prototype_input!$C$54, 'Summary - Estimated Dollar Valu'!$B$2:$B$4, 0),
        MATCH(B84, 'Summary - Estimated Dollar Valu'!$C$1:$AW$1, 0)
      ),
      ""
    ),
    ""
  ),
  ""
)</f>
        <v/>
      </c>
      <c r="K84" s="21" t="str">
        <f>IF(AND(Prototype_input!$C$56&lt;&gt;"",J84&lt;&gt;""),Prototype_input!$C$58,"")</f>
        <v/>
      </c>
      <c r="L84" s="21" t="str">
        <f>IF(AND(Prototype_input!$C$60&lt;&gt;"",J84&lt;&gt;""),Prototype_input!$C$62,"")</f>
        <v/>
      </c>
      <c r="M84" s="21" t="str">
        <f>IF(AND(Prototype_input!$C$64&lt;&gt;"",J84&lt;&gt;""),Prototype_input!$C$66,"")</f>
        <v/>
      </c>
      <c r="N84" s="21" t="str">
        <f>IF(AND(Prototype_input!$C$68&lt;&gt;"",J84&lt;&gt;""),Prototype_input!$C$70,"")</f>
        <v/>
      </c>
      <c r="O84" s="21" t="str">
        <f>IF(N84&lt;&gt;"",_xlfn.XLOOKUP(Prototype_input!$E$25,'ITC Offerings Mapping'!$C$1:$C$1000,'ITC Offerings Mapping'!$B$1:$B$1000),"")</f>
        <v/>
      </c>
      <c r="Q84" s="21" t="str">
        <f t="array" ref="Q84">IF(Prototype_input!$C$6="Federal or Tribal Government",IF(O84&lt;&gt;"", INDEX('Scope Scoring'!$C$2:$BX$50, MATCH(O84, 'Scope Scoring'!$B$2:$B$50, 0), MATCH(B84, 'Scope Scoring'!$C$1:$BX$1, 0)),""),"")</f>
        <v/>
      </c>
      <c r="R84" s="21" t="str">
        <f t="shared" si="26"/>
        <v/>
      </c>
      <c r="S84" s="21" t="str">
        <f t="shared" si="27"/>
        <v/>
      </c>
      <c r="T84" s="21" t="str">
        <f t="shared" si="28"/>
        <v/>
      </c>
      <c r="U84" s="21" t="str">
        <f t="shared" si="29"/>
        <v/>
      </c>
      <c r="W84" s="21" t="str">
        <f t="array" ref="W84">IF(Prototype_input!$C$6="Federal or Tribal Government",IF(O84&lt;&gt;"", INDEX('Summary - Level of Assistance -'!$C$2:$AV$7, MATCH(Prototype_input!$C$34, 'Summary - Level of Assistance -'!$B$2:$B$7, 0), MATCH(B84, 'Summary - Level of Assistance -'!$C$1:$AV$1, 0)),""),"")</f>
        <v/>
      </c>
      <c r="X84" s="21" t="str">
        <f t="shared" si="30"/>
        <v/>
      </c>
      <c r="Y84" s="21" t="str">
        <f t="shared" si="31"/>
        <v/>
      </c>
      <c r="AA84" s="21" t="str">
        <f t="array" ref="AA84">IF(Prototype_input!$C$6="Federal or Tribal Government",IF(O84&lt;&gt;"", INDEX('Summary - Objective - Tradeoff'!$C$2:$AV$4, MATCH(Prototype_input!$C$38, 'Summary - Objective - Tradeoff'!$B$2:$B$4, 0), MATCH(B84, 'Summary - Objective - Tradeoff'!$C$1:$AV$1, 0)),""),"")</f>
        <v/>
      </c>
      <c r="AB84" s="21" t="str">
        <f t="shared" si="32"/>
        <v/>
      </c>
      <c r="AC84" s="21" t="str">
        <f t="shared" si="33"/>
        <v/>
      </c>
      <c r="AE84" s="21" t="str">
        <f t="array" ref="AE84">IF(Prototype_input!$C$6="Federal or Tribal Government",IF(O84&lt;&gt;"", INDEX('Summary- PoP - Tradeoff'!$C$2:$AV$5, MATCH(Prototype_input!$C$46, 'Summary- PoP - Tradeoff'!$B$2:$B$5, 0), MATCH(B84, 'Summary- PoP - Tradeoff'!$C$1:$AV$1, 0)),""),"")</f>
        <v/>
      </c>
      <c r="AF84" s="21" t="str">
        <f t="shared" si="34"/>
        <v/>
      </c>
      <c r="AG84" s="21" t="str">
        <f t="shared" si="35"/>
        <v/>
      </c>
      <c r="AI84" s="21" t="str">
        <f t="array" ref="AI84">IF(Prototype_input!$C$6="Federal or Tribal Government",IF(O84&lt;&gt;"", INDEX('Summary - EDV - Tradeoff'!$C$2:$AV$4, MATCH(Prototype_input!$C$54, 'Summary - EDV - Tradeoff'!$B$2:$B$4, 0), MATCH(B84, 'Summary - EDV - Tradeoff'!$C$1:$AV$1, 0)),""),"")</f>
        <v/>
      </c>
      <c r="AJ84" s="21" t="str">
        <f t="shared" si="36"/>
        <v/>
      </c>
      <c r="AK84" s="21" t="str">
        <f t="shared" si="37"/>
        <v/>
      </c>
      <c r="AL84" s="21" t="str">
        <f t="shared" si="38"/>
        <v/>
      </c>
    </row>
    <row r="85" spans="4:38" ht="12.75" x14ac:dyDescent="0.2">
      <c r="D85" s="21" t="str">
        <f>IF(
  Prototype_input!$C$6 = "State or Local Government",
  IF(
    C85 &lt;&gt; "",
    IFERROR(
      INDEX(
        'Summary - Acquisition Need'!$C$2:$AD$4,
        MATCH(Prototype_input!$C$30, 'Summary - Acquisition Need'!$B$2:$B$4, 0),
        MATCH(C85, 'Summary - Acquisition Need'!$C$1:$AD$1, 0)
      ),
      ""
    ),
    ""
  ),
  IF(
    Prototype_input!$C$6 = "Federal or Tribal Government",
    IF(
      B85 &lt;&gt; "",
      IFERROR(
        INDEX(
          'Summary - Place of Performance'!$C$2:$AW$14,
          MATCH(Prototype_input!$C$30, 'Summary - Place of Performance'!$B$2:$B$14, 0),
          MATCH(B85, 'Summary - Place of Performance'!$C$1:$AW$1, 0)
        ),
        ""
      ),
      ""
    ),
    ""
  )
)</f>
        <v/>
      </c>
      <c r="E85" s="21" t="str">
        <f>IF(
  Prototype_input!$C$6 = "State or Local Government",
  IF(
    C85 &lt;&gt; "",
    IFERROR(
      INDEX(
        'Summary - Contract Type'!$C$2:$BX$6,
        MATCH(Prototype_input!$C$34, 'Summary - Contract Type'!$B$2:$B$6, 0),
        MATCH(C85, 'Summary - Contract Type'!$C$1:$BX$1, 0)
      ),
      ""
    ),
    ""
  ),
  IF(
    Prototype_input!$C$6 = "Federal or Tribal Government",
    IF(
      B85 &lt;&gt; "",
      IFERROR(
        INDEX(
          'Summary - Level of Assistance'!$C$2:$AW$7,
          MATCH(Prototype_input!$C$34, 'Summary - Level of Assistance'!$B$2:$B$7, 0),
          MATCH(B85, 'Summary - Level of Assistance'!$C$1:$AW$1, 0)
        ),
        ""
      ),
      ""
    ),
    ""
  )
)</f>
        <v/>
      </c>
      <c r="F85" s="21" t="str">
        <f>IF(
  Prototype_input!$C$6 = "State or Local Government",
  IF(
    C85 &lt;&gt; "",
    IFERROR(
      INDEX(
        'Summary - Socioeconomic'!$C$2:$BX$11,
        MATCH(Prototype_input!$C$38, 'Summary - Socioeconomic'!$B$2:$B$11, 0),
        MATCH(C85, 'Summary - Socioeconomic'!$C$1:$BX$1, 0)
      ),
      ""
    ),
    ""
  ),
  IF(
    Prototype_input!$C$6 = "Federal or Tribal Government",
    IF(
      B85 &lt;&gt; "",
      IFERROR(
        INDEX(
          'Summary - Objective'!$C$2:$AX$4,
          MATCH(Prototype_input!$C$38, 'Summary - Objective'!$B$2:$B$4, 0),
          MATCH(B85, 'Summary - Objective'!$C$1:$AX$1, 0)
        ),
        ""
      ),
      ""
    ),
    ""
  )
)</f>
        <v/>
      </c>
      <c r="G85" s="21" t="str">
        <f>IF(
  Prototype_input!$C$6 = "Federal or Tribal Government",
  IF(
    B85 &lt;&gt; "",
    IFERROR(
      INDEX(
        'Summary - Contract Type'!$C$2:$BX$6,
        MATCH(Prototype_input!$C$42, 'Summary - Contract Type'!$B$2:$B$6, 0),
        MATCH(B85, 'Summary - Contract Type'!$C$1:$BX$1, 0)
      ),
      ""
    ),
    ""
  ),
  ""
)</f>
        <v/>
      </c>
      <c r="H85" s="21" t="str">
        <f>IF(
  Prototype_input!$C$6 = "Federal or Tribal Government",
  IF(
    B85 &lt;&gt; "",
    IFERROR(
      INDEX(
        'Summary - Period of Performance'!$C$2:$AW$5,
        MATCH(Prototype_input!$C$46, 'Summary - Period of Performance'!$B$2:$B$5, 0),
        MATCH(B85, 'Summary - Period of Performance'!$C$1:$AW$1, 0)
      ),
      ""
    ),
    ""
  ),
  ""
)</f>
        <v/>
      </c>
      <c r="I85" s="21" t="str">
        <f>IF(
  Prototype_input!$C$6 = "Federal or Tribal Government",
  IF(
    B85 &lt;&gt; "",
    IFERROR(
      INDEX(
        'Summary - Socioeconomic'!$C$2:$BX$11,
        MATCH(Prototype_input!$C$50, 'Summary - Socioeconomic'!$B$2:$B$11, 0),
        MATCH(B85, 'Summary - Socioeconomic'!$C$1:$BX$1, 0)
      ),
      ""
    ),
    ""
  ),
  ""
)</f>
        <v/>
      </c>
      <c r="J85" s="21" t="str">
        <f>IF(
  Prototype_input!$C$6 = "Federal or Tribal Government",
  IF(
    B85 &lt;&gt; "",
    IFERROR(
      INDEX(
        'Summary - Estimated Dollar Valu'!$C$2:$AW$4,
        MATCH(Prototype_input!$C$54, 'Summary - Estimated Dollar Valu'!$B$2:$B$4, 0),
        MATCH(B85, 'Summary - Estimated Dollar Valu'!$C$1:$AW$1, 0)
      ),
      ""
    ),
    ""
  ),
  ""
)</f>
        <v/>
      </c>
      <c r="K85" s="21" t="str">
        <f>IF(AND(Prototype_input!$C$56&lt;&gt;"",J85&lt;&gt;""),Prototype_input!$C$58,"")</f>
        <v/>
      </c>
      <c r="L85" s="21" t="str">
        <f>IF(AND(Prototype_input!$C$60&lt;&gt;"",J85&lt;&gt;""),Prototype_input!$C$62,"")</f>
        <v/>
      </c>
      <c r="M85" s="21" t="str">
        <f>IF(AND(Prototype_input!$C$64&lt;&gt;"",J85&lt;&gt;""),Prototype_input!$C$66,"")</f>
        <v/>
      </c>
      <c r="N85" s="21" t="str">
        <f>IF(AND(Prototype_input!$C$68&lt;&gt;"",J85&lt;&gt;""),Prototype_input!$C$70,"")</f>
        <v/>
      </c>
      <c r="O85" s="21" t="str">
        <f>IF(N85&lt;&gt;"",_xlfn.XLOOKUP(Prototype_input!$E$25,'ITC Offerings Mapping'!$C$1:$C$1000,'ITC Offerings Mapping'!$B$1:$B$1000),"")</f>
        <v/>
      </c>
      <c r="Q85" s="21" t="str">
        <f t="array" ref="Q85">IF(Prototype_input!$C$6="Federal or Tribal Government",IF(O85&lt;&gt;"", INDEX('Scope Scoring'!$C$2:$BX$50, MATCH(O85, 'Scope Scoring'!$B$2:$B$50, 0), MATCH(B85, 'Scope Scoring'!$C$1:$BX$1, 0)),""),"")</f>
        <v/>
      </c>
      <c r="R85" s="21" t="str">
        <f t="shared" si="26"/>
        <v/>
      </c>
      <c r="S85" s="21" t="str">
        <f t="shared" si="27"/>
        <v/>
      </c>
      <c r="T85" s="21" t="str">
        <f t="shared" si="28"/>
        <v/>
      </c>
      <c r="U85" s="21" t="str">
        <f t="shared" si="29"/>
        <v/>
      </c>
      <c r="W85" s="21" t="str">
        <f t="array" ref="W85">IF(Prototype_input!$C$6="Federal or Tribal Government",IF(O85&lt;&gt;"", INDEX('Summary - Level of Assistance -'!$C$2:$AV$7, MATCH(Prototype_input!$C$34, 'Summary - Level of Assistance -'!$B$2:$B$7, 0), MATCH(B85, 'Summary - Level of Assistance -'!$C$1:$AV$1, 0)),""),"")</f>
        <v/>
      </c>
      <c r="X85" s="21" t="str">
        <f t="shared" si="30"/>
        <v/>
      </c>
      <c r="Y85" s="21" t="str">
        <f t="shared" si="31"/>
        <v/>
      </c>
      <c r="AA85" s="21" t="str">
        <f t="array" ref="AA85">IF(Prototype_input!$C$6="Federal or Tribal Government",IF(O85&lt;&gt;"", INDEX('Summary - Objective - Tradeoff'!$C$2:$AV$4, MATCH(Prototype_input!$C$38, 'Summary - Objective - Tradeoff'!$B$2:$B$4, 0), MATCH(B85, 'Summary - Objective - Tradeoff'!$C$1:$AV$1, 0)),""),"")</f>
        <v/>
      </c>
      <c r="AB85" s="21" t="str">
        <f t="shared" si="32"/>
        <v/>
      </c>
      <c r="AC85" s="21" t="str">
        <f t="shared" si="33"/>
        <v/>
      </c>
      <c r="AE85" s="21" t="str">
        <f t="array" ref="AE85">IF(Prototype_input!$C$6="Federal or Tribal Government",IF(O85&lt;&gt;"", INDEX('Summary- PoP - Tradeoff'!$C$2:$AV$5, MATCH(Prototype_input!$C$46, 'Summary- PoP - Tradeoff'!$B$2:$B$5, 0), MATCH(B85, 'Summary- PoP - Tradeoff'!$C$1:$AV$1, 0)),""),"")</f>
        <v/>
      </c>
      <c r="AF85" s="21" t="str">
        <f t="shared" si="34"/>
        <v/>
      </c>
      <c r="AG85" s="21" t="str">
        <f t="shared" si="35"/>
        <v/>
      </c>
      <c r="AI85" s="21" t="str">
        <f t="array" ref="AI85">IF(Prototype_input!$C$6="Federal or Tribal Government",IF(O85&lt;&gt;"", INDEX('Summary - EDV - Tradeoff'!$C$2:$AV$4, MATCH(Prototype_input!$C$54, 'Summary - EDV - Tradeoff'!$B$2:$B$4, 0), MATCH(B85, 'Summary - EDV - Tradeoff'!$C$1:$AV$1, 0)),""),"")</f>
        <v/>
      </c>
      <c r="AJ85" s="21" t="str">
        <f t="shared" si="36"/>
        <v/>
      </c>
      <c r="AK85" s="21" t="str">
        <f t="shared" si="37"/>
        <v/>
      </c>
      <c r="AL85" s="21" t="str">
        <f t="shared" si="38"/>
        <v/>
      </c>
    </row>
    <row r="86" spans="4:38" ht="12.75" x14ac:dyDescent="0.2">
      <c r="D86" s="21" t="str">
        <f>IF(
  Prototype_input!$C$6 = "State or Local Government",
  IF(
    C86 &lt;&gt; "",
    IFERROR(
      INDEX(
        'Summary - Acquisition Need'!$C$2:$AD$4,
        MATCH(Prototype_input!$C$30, 'Summary - Acquisition Need'!$B$2:$B$4, 0),
        MATCH(C86, 'Summary - Acquisition Need'!$C$1:$AD$1, 0)
      ),
      ""
    ),
    ""
  ),
  IF(
    Prototype_input!$C$6 = "Federal or Tribal Government",
    IF(
      B86 &lt;&gt; "",
      IFERROR(
        INDEX(
          'Summary - Place of Performance'!$C$2:$AW$14,
          MATCH(Prototype_input!$C$30, 'Summary - Place of Performance'!$B$2:$B$14, 0),
          MATCH(B86, 'Summary - Place of Performance'!$C$1:$AW$1, 0)
        ),
        ""
      ),
      ""
    ),
    ""
  )
)</f>
        <v/>
      </c>
      <c r="E86" s="21" t="str">
        <f>IF(
  Prototype_input!$C$6 = "State or Local Government",
  IF(
    C86 &lt;&gt; "",
    IFERROR(
      INDEX(
        'Summary - Contract Type'!$C$2:$BX$6,
        MATCH(Prototype_input!$C$34, 'Summary - Contract Type'!$B$2:$B$6, 0),
        MATCH(C86, 'Summary - Contract Type'!$C$1:$BX$1, 0)
      ),
      ""
    ),
    ""
  ),
  IF(
    Prototype_input!$C$6 = "Federal or Tribal Government",
    IF(
      B86 &lt;&gt; "",
      IFERROR(
        INDEX(
          'Summary - Level of Assistance'!$C$2:$AW$7,
          MATCH(Prototype_input!$C$34, 'Summary - Level of Assistance'!$B$2:$B$7, 0),
          MATCH(B86, 'Summary - Level of Assistance'!$C$1:$AW$1, 0)
        ),
        ""
      ),
      ""
    ),
    ""
  )
)</f>
        <v/>
      </c>
      <c r="F86" s="21" t="str">
        <f>IF(
  Prototype_input!$C$6 = "State or Local Government",
  IF(
    C86 &lt;&gt; "",
    IFERROR(
      INDEX(
        'Summary - Socioeconomic'!$C$2:$BX$11,
        MATCH(Prototype_input!$C$38, 'Summary - Socioeconomic'!$B$2:$B$11, 0),
        MATCH(C86, 'Summary - Socioeconomic'!$C$1:$BX$1, 0)
      ),
      ""
    ),
    ""
  ),
  IF(
    Prototype_input!$C$6 = "Federal or Tribal Government",
    IF(
      B86 &lt;&gt; "",
      IFERROR(
        INDEX(
          'Summary - Objective'!$C$2:$AX$4,
          MATCH(Prototype_input!$C$38, 'Summary - Objective'!$B$2:$B$4, 0),
          MATCH(B86, 'Summary - Objective'!$C$1:$AX$1, 0)
        ),
        ""
      ),
      ""
    ),
    ""
  )
)</f>
        <v/>
      </c>
      <c r="G86" s="21" t="str">
        <f>IF(
  Prototype_input!$C$6 = "Federal or Tribal Government",
  IF(
    B86 &lt;&gt; "",
    IFERROR(
      INDEX(
        'Summary - Contract Type'!$C$2:$BX$6,
        MATCH(Prototype_input!$C$42, 'Summary - Contract Type'!$B$2:$B$6, 0),
        MATCH(B86, 'Summary - Contract Type'!$C$1:$BX$1, 0)
      ),
      ""
    ),
    ""
  ),
  ""
)</f>
        <v/>
      </c>
      <c r="H86" s="21" t="str">
        <f>IF(
  Prototype_input!$C$6 = "Federal or Tribal Government",
  IF(
    B86 &lt;&gt; "",
    IFERROR(
      INDEX(
        'Summary - Period of Performance'!$C$2:$AW$5,
        MATCH(Prototype_input!$C$46, 'Summary - Period of Performance'!$B$2:$B$5, 0),
        MATCH(B86, 'Summary - Period of Performance'!$C$1:$AW$1, 0)
      ),
      ""
    ),
    ""
  ),
  ""
)</f>
        <v/>
      </c>
      <c r="I86" s="21" t="str">
        <f>IF(
  Prototype_input!$C$6 = "Federal or Tribal Government",
  IF(
    B86 &lt;&gt; "",
    IFERROR(
      INDEX(
        'Summary - Socioeconomic'!$C$2:$BX$11,
        MATCH(Prototype_input!$C$50, 'Summary - Socioeconomic'!$B$2:$B$11, 0),
        MATCH(B86, 'Summary - Socioeconomic'!$C$1:$BX$1, 0)
      ),
      ""
    ),
    ""
  ),
  ""
)</f>
        <v/>
      </c>
      <c r="J86" s="21" t="str">
        <f>IF(
  Prototype_input!$C$6 = "Federal or Tribal Government",
  IF(
    B86 &lt;&gt; "",
    IFERROR(
      INDEX(
        'Summary - Estimated Dollar Valu'!$C$2:$AW$4,
        MATCH(Prototype_input!$C$54, 'Summary - Estimated Dollar Valu'!$B$2:$B$4, 0),
        MATCH(B86, 'Summary - Estimated Dollar Valu'!$C$1:$AW$1, 0)
      ),
      ""
    ),
    ""
  ),
  ""
)</f>
        <v/>
      </c>
      <c r="K86" s="21" t="str">
        <f>IF(AND(Prototype_input!$C$56&lt;&gt;"",J86&lt;&gt;""),Prototype_input!$C$58,"")</f>
        <v/>
      </c>
      <c r="L86" s="21" t="str">
        <f>IF(AND(Prototype_input!$C$60&lt;&gt;"",J86&lt;&gt;""),Prototype_input!$C$62,"")</f>
        <v/>
      </c>
      <c r="M86" s="21" t="str">
        <f>IF(AND(Prototype_input!$C$64&lt;&gt;"",J86&lt;&gt;""),Prototype_input!$C$66,"")</f>
        <v/>
      </c>
      <c r="N86" s="21" t="str">
        <f>IF(AND(Prototype_input!$C$68&lt;&gt;"",J86&lt;&gt;""),Prototype_input!$C$70,"")</f>
        <v/>
      </c>
      <c r="O86" s="21" t="str">
        <f>IF(N86&lt;&gt;"",_xlfn.XLOOKUP(Prototype_input!$E$25,'ITC Offerings Mapping'!$C$1:$C$1000,'ITC Offerings Mapping'!$B$1:$B$1000),"")</f>
        <v/>
      </c>
      <c r="Q86" s="21" t="str">
        <f t="array" ref="Q86">IF(Prototype_input!$C$6="Federal or Tribal Government",IF(O86&lt;&gt;"", INDEX('Scope Scoring'!$C$2:$BX$50, MATCH(O86, 'Scope Scoring'!$B$2:$B$50, 0), MATCH(B86, 'Scope Scoring'!$C$1:$BX$1, 0)),""),"")</f>
        <v/>
      </c>
      <c r="R86" s="21" t="str">
        <f t="shared" si="26"/>
        <v/>
      </c>
      <c r="S86" s="21" t="str">
        <f t="shared" si="27"/>
        <v/>
      </c>
      <c r="T86" s="21" t="str">
        <f t="shared" si="28"/>
        <v/>
      </c>
      <c r="U86" s="21" t="str">
        <f t="shared" si="29"/>
        <v/>
      </c>
      <c r="W86" s="21" t="str">
        <f t="array" ref="W86">IF(Prototype_input!$C$6="Federal or Tribal Government",IF(O86&lt;&gt;"", INDEX('Summary - Level of Assistance -'!$C$2:$AV$7, MATCH(Prototype_input!$C$34, 'Summary - Level of Assistance -'!$B$2:$B$7, 0), MATCH(B86, 'Summary - Level of Assistance -'!$C$1:$AV$1, 0)),""),"")</f>
        <v/>
      </c>
      <c r="X86" s="21" t="str">
        <f t="shared" si="30"/>
        <v/>
      </c>
      <c r="Y86" s="21" t="str">
        <f t="shared" si="31"/>
        <v/>
      </c>
      <c r="AA86" s="21" t="str">
        <f t="array" ref="AA86">IF(Prototype_input!$C$6="Federal or Tribal Government",IF(O86&lt;&gt;"", INDEX('Summary - Objective - Tradeoff'!$C$2:$AV$4, MATCH(Prototype_input!$C$38, 'Summary - Objective - Tradeoff'!$B$2:$B$4, 0), MATCH(B86, 'Summary - Objective - Tradeoff'!$C$1:$AV$1, 0)),""),"")</f>
        <v/>
      </c>
      <c r="AB86" s="21" t="str">
        <f t="shared" si="32"/>
        <v/>
      </c>
      <c r="AC86" s="21" t="str">
        <f t="shared" si="33"/>
        <v/>
      </c>
      <c r="AE86" s="21" t="str">
        <f t="array" ref="AE86">IF(Prototype_input!$C$6="Federal or Tribal Government",IF(O86&lt;&gt;"", INDEX('Summary- PoP - Tradeoff'!$C$2:$AV$5, MATCH(Prototype_input!$C$46, 'Summary- PoP - Tradeoff'!$B$2:$B$5, 0), MATCH(B86, 'Summary- PoP - Tradeoff'!$C$1:$AV$1, 0)),""),"")</f>
        <v/>
      </c>
      <c r="AF86" s="21" t="str">
        <f t="shared" si="34"/>
        <v/>
      </c>
      <c r="AG86" s="21" t="str">
        <f t="shared" si="35"/>
        <v/>
      </c>
      <c r="AI86" s="21" t="str">
        <f t="array" ref="AI86">IF(Prototype_input!$C$6="Federal or Tribal Government",IF(O86&lt;&gt;"", INDEX('Summary - EDV - Tradeoff'!$C$2:$AV$4, MATCH(Prototype_input!$C$54, 'Summary - EDV - Tradeoff'!$B$2:$B$4, 0), MATCH(B86, 'Summary - EDV - Tradeoff'!$C$1:$AV$1, 0)),""),"")</f>
        <v/>
      </c>
      <c r="AJ86" s="21" t="str">
        <f t="shared" si="36"/>
        <v/>
      </c>
      <c r="AK86" s="21" t="str">
        <f t="shared" si="37"/>
        <v/>
      </c>
      <c r="AL86" s="21" t="str">
        <f t="shared" si="38"/>
        <v/>
      </c>
    </row>
    <row r="87" spans="4:38" ht="12.75" x14ac:dyDescent="0.2">
      <c r="D87" s="21" t="str">
        <f>IF(
  Prototype_input!$C$6 = "State or Local Government",
  IF(
    C87 &lt;&gt; "",
    IFERROR(
      INDEX(
        'Summary - Acquisition Need'!$C$2:$AD$4,
        MATCH(Prototype_input!$C$30, 'Summary - Acquisition Need'!$B$2:$B$4, 0),
        MATCH(C87, 'Summary - Acquisition Need'!$C$1:$AD$1, 0)
      ),
      ""
    ),
    ""
  ),
  IF(
    Prototype_input!$C$6 = "Federal or Tribal Government",
    IF(
      B87 &lt;&gt; "",
      IFERROR(
        INDEX(
          'Summary - Place of Performance'!$C$2:$AW$14,
          MATCH(Prototype_input!$C$30, 'Summary - Place of Performance'!$B$2:$B$14, 0),
          MATCH(B87, 'Summary - Place of Performance'!$C$1:$AW$1, 0)
        ),
        ""
      ),
      ""
    ),
    ""
  )
)</f>
        <v/>
      </c>
      <c r="E87" s="21" t="str">
        <f>IF(
  Prototype_input!$C$6 = "State or Local Government",
  IF(
    C87 &lt;&gt; "",
    IFERROR(
      INDEX(
        'Summary - Contract Type'!$C$2:$BX$6,
        MATCH(Prototype_input!$C$34, 'Summary - Contract Type'!$B$2:$B$6, 0),
        MATCH(C87, 'Summary - Contract Type'!$C$1:$BX$1, 0)
      ),
      ""
    ),
    ""
  ),
  IF(
    Prototype_input!$C$6 = "Federal or Tribal Government",
    IF(
      B87 &lt;&gt; "",
      IFERROR(
        INDEX(
          'Summary - Level of Assistance'!$C$2:$AW$7,
          MATCH(Prototype_input!$C$34, 'Summary - Level of Assistance'!$B$2:$B$7, 0),
          MATCH(B87, 'Summary - Level of Assistance'!$C$1:$AW$1, 0)
        ),
        ""
      ),
      ""
    ),
    ""
  )
)</f>
        <v/>
      </c>
      <c r="F87" s="21" t="str">
        <f>IF(
  Prototype_input!$C$6 = "State or Local Government",
  IF(
    C87 &lt;&gt; "",
    IFERROR(
      INDEX(
        'Summary - Socioeconomic'!$C$2:$BX$11,
        MATCH(Prototype_input!$C$38, 'Summary - Socioeconomic'!$B$2:$B$11, 0),
        MATCH(C87, 'Summary - Socioeconomic'!$C$1:$BX$1, 0)
      ),
      ""
    ),
    ""
  ),
  IF(
    Prototype_input!$C$6 = "Federal or Tribal Government",
    IF(
      B87 &lt;&gt; "",
      IFERROR(
        INDEX(
          'Summary - Objective'!$C$2:$AX$4,
          MATCH(Prototype_input!$C$38, 'Summary - Objective'!$B$2:$B$4, 0),
          MATCH(B87, 'Summary - Objective'!$C$1:$AX$1, 0)
        ),
        ""
      ),
      ""
    ),
    ""
  )
)</f>
        <v/>
      </c>
      <c r="G87" s="21" t="str">
        <f>IF(
  Prototype_input!$C$6 = "Federal or Tribal Government",
  IF(
    B87 &lt;&gt; "",
    IFERROR(
      INDEX(
        'Summary - Contract Type'!$C$2:$BX$6,
        MATCH(Prototype_input!$C$42, 'Summary - Contract Type'!$B$2:$B$6, 0),
        MATCH(B87, 'Summary - Contract Type'!$C$1:$BX$1, 0)
      ),
      ""
    ),
    ""
  ),
  ""
)</f>
        <v/>
      </c>
      <c r="H87" s="21" t="str">
        <f>IF(
  Prototype_input!$C$6 = "Federal or Tribal Government",
  IF(
    B87 &lt;&gt; "",
    IFERROR(
      INDEX(
        'Summary - Period of Performance'!$C$2:$AW$5,
        MATCH(Prototype_input!$C$46, 'Summary - Period of Performance'!$B$2:$B$5, 0),
        MATCH(B87, 'Summary - Period of Performance'!$C$1:$AW$1, 0)
      ),
      ""
    ),
    ""
  ),
  ""
)</f>
        <v/>
      </c>
      <c r="I87" s="21" t="str">
        <f>IF(
  Prototype_input!$C$6 = "Federal or Tribal Government",
  IF(
    B87 &lt;&gt; "",
    IFERROR(
      INDEX(
        'Summary - Socioeconomic'!$C$2:$BX$11,
        MATCH(Prototype_input!$C$50, 'Summary - Socioeconomic'!$B$2:$B$11, 0),
        MATCH(B87, 'Summary - Socioeconomic'!$C$1:$BX$1, 0)
      ),
      ""
    ),
    ""
  ),
  ""
)</f>
        <v/>
      </c>
      <c r="J87" s="21" t="str">
        <f>IF(
  Prototype_input!$C$6 = "Federal or Tribal Government",
  IF(
    B87 &lt;&gt; "",
    IFERROR(
      INDEX(
        'Summary - Estimated Dollar Valu'!$C$2:$AW$4,
        MATCH(Prototype_input!$C$54, 'Summary - Estimated Dollar Valu'!$B$2:$B$4, 0),
        MATCH(B87, 'Summary - Estimated Dollar Valu'!$C$1:$AW$1, 0)
      ),
      ""
    ),
    ""
  ),
  ""
)</f>
        <v/>
      </c>
      <c r="K87" s="21" t="str">
        <f>IF(AND(Prototype_input!$C$56&lt;&gt;"",J87&lt;&gt;""),Prototype_input!$C$58,"")</f>
        <v/>
      </c>
      <c r="L87" s="21" t="str">
        <f>IF(AND(Prototype_input!$C$60&lt;&gt;"",J87&lt;&gt;""),Prototype_input!$C$62,"")</f>
        <v/>
      </c>
      <c r="M87" s="21" t="str">
        <f>IF(AND(Prototype_input!$C$64&lt;&gt;"",J87&lt;&gt;""),Prototype_input!$C$66,"")</f>
        <v/>
      </c>
      <c r="N87" s="21" t="str">
        <f>IF(AND(Prototype_input!$C$68&lt;&gt;"",J87&lt;&gt;""),Prototype_input!$C$70,"")</f>
        <v/>
      </c>
      <c r="O87" s="21" t="str">
        <f>IF(N87&lt;&gt;"",_xlfn.XLOOKUP(Prototype_input!$E$25,'ITC Offerings Mapping'!$C$1:$C$1000,'ITC Offerings Mapping'!$B$1:$B$1000),"")</f>
        <v/>
      </c>
      <c r="Q87" s="21" t="str">
        <f t="array" ref="Q87">IF(Prototype_input!$C$6="Federal or Tribal Government",IF(O87&lt;&gt;"", INDEX('Scope Scoring'!$C$2:$BX$50, MATCH(O87, 'Scope Scoring'!$B$2:$B$50, 0), MATCH(B87, 'Scope Scoring'!$C$1:$BX$1, 0)),""),"")</f>
        <v/>
      </c>
      <c r="R87" s="21" t="str">
        <f t="shared" si="26"/>
        <v/>
      </c>
      <c r="S87" s="21" t="str">
        <f t="shared" si="27"/>
        <v/>
      </c>
      <c r="T87" s="21" t="str">
        <f t="shared" si="28"/>
        <v/>
      </c>
      <c r="U87" s="21" t="str">
        <f t="shared" si="29"/>
        <v/>
      </c>
      <c r="W87" s="21" t="str">
        <f t="array" ref="W87">IF(Prototype_input!$C$6="Federal or Tribal Government",IF(O87&lt;&gt;"", INDEX('Summary - Level of Assistance -'!$C$2:$AV$7, MATCH(Prototype_input!$C$34, 'Summary - Level of Assistance -'!$B$2:$B$7, 0), MATCH(B87, 'Summary - Level of Assistance -'!$C$1:$AV$1, 0)),""),"")</f>
        <v/>
      </c>
      <c r="X87" s="21" t="str">
        <f t="shared" si="30"/>
        <v/>
      </c>
      <c r="Y87" s="21" t="str">
        <f t="shared" si="31"/>
        <v/>
      </c>
      <c r="AA87" s="21" t="str">
        <f t="array" ref="AA87">IF(Prototype_input!$C$6="Federal or Tribal Government",IF(O87&lt;&gt;"", INDEX('Summary - Objective - Tradeoff'!$C$2:$AV$4, MATCH(Prototype_input!$C$38, 'Summary - Objective - Tradeoff'!$B$2:$B$4, 0), MATCH(B87, 'Summary - Objective - Tradeoff'!$C$1:$AV$1, 0)),""),"")</f>
        <v/>
      </c>
      <c r="AB87" s="21" t="str">
        <f t="shared" si="32"/>
        <v/>
      </c>
      <c r="AC87" s="21" t="str">
        <f t="shared" si="33"/>
        <v/>
      </c>
      <c r="AE87" s="21" t="str">
        <f t="array" ref="AE87">IF(Prototype_input!$C$6="Federal or Tribal Government",IF(O87&lt;&gt;"", INDEX('Summary- PoP - Tradeoff'!$C$2:$AV$5, MATCH(Prototype_input!$C$46, 'Summary- PoP - Tradeoff'!$B$2:$B$5, 0), MATCH(B87, 'Summary- PoP - Tradeoff'!$C$1:$AV$1, 0)),""),"")</f>
        <v/>
      </c>
      <c r="AF87" s="21" t="str">
        <f t="shared" si="34"/>
        <v/>
      </c>
      <c r="AG87" s="21" t="str">
        <f t="shared" si="35"/>
        <v/>
      </c>
      <c r="AI87" s="21" t="str">
        <f t="array" ref="AI87">IF(Prototype_input!$C$6="Federal or Tribal Government",IF(O87&lt;&gt;"", INDEX('Summary - EDV - Tradeoff'!$C$2:$AV$4, MATCH(Prototype_input!$C$54, 'Summary - EDV - Tradeoff'!$B$2:$B$4, 0), MATCH(B87, 'Summary - EDV - Tradeoff'!$C$1:$AV$1, 0)),""),"")</f>
        <v/>
      </c>
      <c r="AJ87" s="21" t="str">
        <f t="shared" si="36"/>
        <v/>
      </c>
      <c r="AK87" s="21" t="str">
        <f t="shared" si="37"/>
        <v/>
      </c>
      <c r="AL87" s="21" t="str">
        <f t="shared" si="38"/>
        <v/>
      </c>
    </row>
    <row r="88" spans="4:38" ht="12.75" x14ac:dyDescent="0.2">
      <c r="D88" s="21" t="str">
        <f>IF(
  Prototype_input!$C$6 = "State or Local Government",
  IF(
    C88 &lt;&gt; "",
    IFERROR(
      INDEX(
        'Summary - Acquisition Need'!$C$2:$AD$4,
        MATCH(Prototype_input!$C$30, 'Summary - Acquisition Need'!$B$2:$B$4, 0),
        MATCH(C88, 'Summary - Acquisition Need'!$C$1:$AD$1, 0)
      ),
      ""
    ),
    ""
  ),
  IF(
    Prototype_input!$C$6 = "Federal or Tribal Government",
    IF(
      B88 &lt;&gt; "",
      IFERROR(
        INDEX(
          'Summary - Place of Performance'!$C$2:$AW$14,
          MATCH(Prototype_input!$C$30, 'Summary - Place of Performance'!$B$2:$B$14, 0),
          MATCH(B88, 'Summary - Place of Performance'!$C$1:$AW$1, 0)
        ),
        ""
      ),
      ""
    ),
    ""
  )
)</f>
        <v/>
      </c>
      <c r="E88" s="21" t="str">
        <f>IF(
  Prototype_input!$C$6 = "State or Local Government",
  IF(
    C88 &lt;&gt; "",
    IFERROR(
      INDEX(
        'Summary - Contract Type'!$C$2:$BX$6,
        MATCH(Prototype_input!$C$34, 'Summary - Contract Type'!$B$2:$B$6, 0),
        MATCH(C88, 'Summary - Contract Type'!$C$1:$BX$1, 0)
      ),
      ""
    ),
    ""
  ),
  IF(
    Prototype_input!$C$6 = "Federal or Tribal Government",
    IF(
      B88 &lt;&gt; "",
      IFERROR(
        INDEX(
          'Summary - Level of Assistance'!$C$2:$AW$7,
          MATCH(Prototype_input!$C$34, 'Summary - Level of Assistance'!$B$2:$B$7, 0),
          MATCH(B88, 'Summary - Level of Assistance'!$C$1:$AW$1, 0)
        ),
        ""
      ),
      ""
    ),
    ""
  )
)</f>
        <v/>
      </c>
      <c r="F88" s="21" t="str">
        <f>IF(
  Prototype_input!$C$6 = "State or Local Government",
  IF(
    C88 &lt;&gt; "",
    IFERROR(
      INDEX(
        'Summary - Socioeconomic'!$C$2:$BX$11,
        MATCH(Prototype_input!$C$38, 'Summary - Socioeconomic'!$B$2:$B$11, 0),
        MATCH(C88, 'Summary - Socioeconomic'!$C$1:$BX$1, 0)
      ),
      ""
    ),
    ""
  ),
  IF(
    Prototype_input!$C$6 = "Federal or Tribal Government",
    IF(
      B88 &lt;&gt; "",
      IFERROR(
        INDEX(
          'Summary - Objective'!$C$2:$AX$4,
          MATCH(Prototype_input!$C$38, 'Summary - Objective'!$B$2:$B$4, 0),
          MATCH(B88, 'Summary - Objective'!$C$1:$AX$1, 0)
        ),
        ""
      ),
      ""
    ),
    ""
  )
)</f>
        <v/>
      </c>
      <c r="G88" s="21" t="str">
        <f>IF(
  Prototype_input!$C$6 = "Federal or Tribal Government",
  IF(
    B88 &lt;&gt; "",
    IFERROR(
      INDEX(
        'Summary - Contract Type'!$C$2:$BX$6,
        MATCH(Prototype_input!$C$42, 'Summary - Contract Type'!$B$2:$B$6, 0),
        MATCH(B88, 'Summary - Contract Type'!$C$1:$BX$1, 0)
      ),
      ""
    ),
    ""
  ),
  ""
)</f>
        <v/>
      </c>
      <c r="H88" s="21" t="str">
        <f>IF(
  Prototype_input!$C$6 = "Federal or Tribal Government",
  IF(
    B88 &lt;&gt; "",
    IFERROR(
      INDEX(
        'Summary - Period of Performance'!$C$2:$AW$5,
        MATCH(Prototype_input!$C$46, 'Summary - Period of Performance'!$B$2:$B$5, 0),
        MATCH(B88, 'Summary - Period of Performance'!$C$1:$AW$1, 0)
      ),
      ""
    ),
    ""
  ),
  ""
)</f>
        <v/>
      </c>
      <c r="I88" s="21" t="str">
        <f>IF(
  Prototype_input!$C$6 = "Federal or Tribal Government",
  IF(
    B88 &lt;&gt; "",
    IFERROR(
      INDEX(
        'Summary - Socioeconomic'!$C$2:$BX$11,
        MATCH(Prototype_input!$C$50, 'Summary - Socioeconomic'!$B$2:$B$11, 0),
        MATCH(B88, 'Summary - Socioeconomic'!$C$1:$BX$1, 0)
      ),
      ""
    ),
    ""
  ),
  ""
)</f>
        <v/>
      </c>
      <c r="J88" s="21" t="str">
        <f>IF(
  Prototype_input!$C$6 = "Federal or Tribal Government",
  IF(
    B88 &lt;&gt; "",
    IFERROR(
      INDEX(
        'Summary - Estimated Dollar Valu'!$C$2:$AW$4,
        MATCH(Prototype_input!$C$54, 'Summary - Estimated Dollar Valu'!$B$2:$B$4, 0),
        MATCH(B88, 'Summary - Estimated Dollar Valu'!$C$1:$AW$1, 0)
      ),
      ""
    ),
    ""
  ),
  ""
)</f>
        <v/>
      </c>
      <c r="K88" s="21" t="str">
        <f>IF(AND(Prototype_input!$C$56&lt;&gt;"",J88&lt;&gt;""),Prototype_input!$C$58,"")</f>
        <v/>
      </c>
      <c r="L88" s="21" t="str">
        <f>IF(AND(Prototype_input!$C$60&lt;&gt;"",J88&lt;&gt;""),Prototype_input!$C$62,"")</f>
        <v/>
      </c>
      <c r="M88" s="21" t="str">
        <f>IF(AND(Prototype_input!$C$64&lt;&gt;"",J88&lt;&gt;""),Prototype_input!$C$66,"")</f>
        <v/>
      </c>
      <c r="N88" s="21" t="str">
        <f>IF(AND(Prototype_input!$C$68&lt;&gt;"",J88&lt;&gt;""),Prototype_input!$C$70,"")</f>
        <v/>
      </c>
      <c r="O88" s="21" t="str">
        <f>IF(N88&lt;&gt;"",_xlfn.XLOOKUP(Prototype_input!$E$25,'ITC Offerings Mapping'!$C$1:$C$1000,'ITC Offerings Mapping'!$B$1:$B$1000),"")</f>
        <v/>
      </c>
      <c r="Q88" s="21" t="str">
        <f t="array" ref="Q88">IF(Prototype_input!$C$6="Federal or Tribal Government",IF(O88&lt;&gt;"", INDEX('Scope Scoring'!$C$2:$BX$50, MATCH(O88, 'Scope Scoring'!$B$2:$B$50, 0), MATCH(B88, 'Scope Scoring'!$C$1:$BX$1, 0)),""),"")</f>
        <v/>
      </c>
      <c r="R88" s="21" t="str">
        <f t="shared" si="26"/>
        <v/>
      </c>
      <c r="S88" s="21" t="str">
        <f t="shared" si="27"/>
        <v/>
      </c>
      <c r="T88" s="21" t="str">
        <f t="shared" si="28"/>
        <v/>
      </c>
      <c r="U88" s="21" t="str">
        <f t="shared" si="29"/>
        <v/>
      </c>
      <c r="W88" s="21" t="str">
        <f t="array" ref="W88">IF(Prototype_input!$C$6="Federal or Tribal Government",IF(O88&lt;&gt;"", INDEX('Summary - Level of Assistance -'!$C$2:$AV$7, MATCH(Prototype_input!$C$34, 'Summary - Level of Assistance -'!$B$2:$B$7, 0), MATCH(B88, 'Summary - Level of Assistance -'!$C$1:$AV$1, 0)),""),"")</f>
        <v/>
      </c>
      <c r="X88" s="21" t="str">
        <f t="shared" si="30"/>
        <v/>
      </c>
      <c r="Y88" s="21" t="str">
        <f t="shared" si="31"/>
        <v/>
      </c>
      <c r="AA88" s="21" t="str">
        <f t="array" ref="AA88">IF(Prototype_input!$C$6="Federal or Tribal Government",IF(O88&lt;&gt;"", INDEX('Summary - Objective - Tradeoff'!$C$2:$AV$4, MATCH(Prototype_input!$C$38, 'Summary - Objective - Tradeoff'!$B$2:$B$4, 0), MATCH(B88, 'Summary - Objective - Tradeoff'!$C$1:$AV$1, 0)),""),"")</f>
        <v/>
      </c>
      <c r="AB88" s="21" t="str">
        <f t="shared" si="32"/>
        <v/>
      </c>
      <c r="AC88" s="21" t="str">
        <f t="shared" si="33"/>
        <v/>
      </c>
      <c r="AE88" s="21" t="str">
        <f t="array" ref="AE88">IF(Prototype_input!$C$6="Federal or Tribal Government",IF(O88&lt;&gt;"", INDEX('Summary- PoP - Tradeoff'!$C$2:$AV$5, MATCH(Prototype_input!$C$46, 'Summary- PoP - Tradeoff'!$B$2:$B$5, 0), MATCH(B88, 'Summary- PoP - Tradeoff'!$C$1:$AV$1, 0)),""),"")</f>
        <v/>
      </c>
      <c r="AF88" s="21" t="str">
        <f t="shared" si="34"/>
        <v/>
      </c>
      <c r="AG88" s="21" t="str">
        <f t="shared" si="35"/>
        <v/>
      </c>
      <c r="AI88" s="21" t="str">
        <f t="array" ref="AI88">IF(Prototype_input!$C$6="Federal or Tribal Government",IF(O88&lt;&gt;"", INDEX('Summary - EDV - Tradeoff'!$C$2:$AV$4, MATCH(Prototype_input!$C$54, 'Summary - EDV - Tradeoff'!$B$2:$B$4, 0), MATCH(B88, 'Summary - EDV - Tradeoff'!$C$1:$AV$1, 0)),""),"")</f>
        <v/>
      </c>
      <c r="AJ88" s="21" t="str">
        <f t="shared" si="36"/>
        <v/>
      </c>
      <c r="AK88" s="21" t="str">
        <f t="shared" si="37"/>
        <v/>
      </c>
      <c r="AL88" s="21" t="str">
        <f t="shared" si="38"/>
        <v/>
      </c>
    </row>
    <row r="89" spans="4:38" ht="12.75" x14ac:dyDescent="0.2">
      <c r="D89" s="21" t="str">
        <f>IF(
  Prototype_input!$C$6 = "State or Local Government",
  IF(
    C89 &lt;&gt; "",
    IFERROR(
      INDEX(
        'Summary - Acquisition Need'!$C$2:$AD$4,
        MATCH(Prototype_input!$C$30, 'Summary - Acquisition Need'!$B$2:$B$4, 0),
        MATCH(C89, 'Summary - Acquisition Need'!$C$1:$AD$1, 0)
      ),
      ""
    ),
    ""
  ),
  IF(
    Prototype_input!$C$6 = "Federal or Tribal Government",
    IF(
      B89 &lt;&gt; "",
      IFERROR(
        INDEX(
          'Summary - Place of Performance'!$C$2:$AW$14,
          MATCH(Prototype_input!$C$30, 'Summary - Place of Performance'!$B$2:$B$14, 0),
          MATCH(B89, 'Summary - Place of Performance'!$C$1:$AW$1, 0)
        ),
        ""
      ),
      ""
    ),
    ""
  )
)</f>
        <v/>
      </c>
      <c r="E89" s="21" t="str">
        <f>IF(
  Prototype_input!$C$6 = "State or Local Government",
  IF(
    C89 &lt;&gt; "",
    IFERROR(
      INDEX(
        'Summary - Contract Type'!$C$2:$BX$6,
        MATCH(Prototype_input!$C$34, 'Summary - Contract Type'!$B$2:$B$6, 0),
        MATCH(C89, 'Summary - Contract Type'!$C$1:$BX$1, 0)
      ),
      ""
    ),
    ""
  ),
  IF(
    Prototype_input!$C$6 = "Federal or Tribal Government",
    IF(
      B89 &lt;&gt; "",
      IFERROR(
        INDEX(
          'Summary - Level of Assistance'!$C$2:$AW$7,
          MATCH(Prototype_input!$C$34, 'Summary - Level of Assistance'!$B$2:$B$7, 0),
          MATCH(B89, 'Summary - Level of Assistance'!$C$1:$AW$1, 0)
        ),
        ""
      ),
      ""
    ),
    ""
  )
)</f>
        <v/>
      </c>
      <c r="F89" s="21" t="str">
        <f>IF(
  Prototype_input!$C$6 = "State or Local Government",
  IF(
    C89 &lt;&gt; "",
    IFERROR(
      INDEX(
        'Summary - Socioeconomic'!$C$2:$BX$11,
        MATCH(Prototype_input!$C$38, 'Summary - Socioeconomic'!$B$2:$B$11, 0),
        MATCH(C89, 'Summary - Socioeconomic'!$C$1:$BX$1, 0)
      ),
      ""
    ),
    ""
  ),
  IF(
    Prototype_input!$C$6 = "Federal or Tribal Government",
    IF(
      B89 &lt;&gt; "",
      IFERROR(
        INDEX(
          'Summary - Objective'!$C$2:$AX$4,
          MATCH(Prototype_input!$C$38, 'Summary - Objective'!$B$2:$B$4, 0),
          MATCH(B89, 'Summary - Objective'!$C$1:$AX$1, 0)
        ),
        ""
      ),
      ""
    ),
    ""
  )
)</f>
        <v/>
      </c>
      <c r="G89" s="21" t="str">
        <f>IF(
  Prototype_input!$C$6 = "Federal or Tribal Government",
  IF(
    B89 &lt;&gt; "",
    IFERROR(
      INDEX(
        'Summary - Contract Type'!$C$2:$BX$6,
        MATCH(Prototype_input!$C$42, 'Summary - Contract Type'!$B$2:$B$6, 0),
        MATCH(B89, 'Summary - Contract Type'!$C$1:$BX$1, 0)
      ),
      ""
    ),
    ""
  ),
  ""
)</f>
        <v/>
      </c>
      <c r="H89" s="21" t="str">
        <f>IF(
  Prototype_input!$C$6 = "Federal or Tribal Government",
  IF(
    B89 &lt;&gt; "",
    IFERROR(
      INDEX(
        'Summary - Period of Performance'!$C$2:$AW$5,
        MATCH(Prototype_input!$C$46, 'Summary - Period of Performance'!$B$2:$B$5, 0),
        MATCH(B89, 'Summary - Period of Performance'!$C$1:$AW$1, 0)
      ),
      ""
    ),
    ""
  ),
  ""
)</f>
        <v/>
      </c>
      <c r="I89" s="21" t="str">
        <f>IF(
  Prototype_input!$C$6 = "Federal or Tribal Government",
  IF(
    B89 &lt;&gt; "",
    IFERROR(
      INDEX(
        'Summary - Socioeconomic'!$C$2:$BX$11,
        MATCH(Prototype_input!$C$50, 'Summary - Socioeconomic'!$B$2:$B$11, 0),
        MATCH(B89, 'Summary - Socioeconomic'!$C$1:$BX$1, 0)
      ),
      ""
    ),
    ""
  ),
  ""
)</f>
        <v/>
      </c>
      <c r="J89" s="21" t="str">
        <f>IF(
  Prototype_input!$C$6 = "Federal or Tribal Government",
  IF(
    B89 &lt;&gt; "",
    IFERROR(
      INDEX(
        'Summary - Estimated Dollar Valu'!$C$2:$AW$4,
        MATCH(Prototype_input!$C$54, 'Summary - Estimated Dollar Valu'!$B$2:$B$4, 0),
        MATCH(B89, 'Summary - Estimated Dollar Valu'!$C$1:$AW$1, 0)
      ),
      ""
    ),
    ""
  ),
  ""
)</f>
        <v/>
      </c>
      <c r="K89" s="21" t="str">
        <f>IF(AND(Prototype_input!$C$56&lt;&gt;"",J89&lt;&gt;""),Prototype_input!$C$58,"")</f>
        <v/>
      </c>
      <c r="L89" s="21" t="str">
        <f>IF(AND(Prototype_input!$C$60&lt;&gt;"",J89&lt;&gt;""),Prototype_input!$C$62,"")</f>
        <v/>
      </c>
      <c r="M89" s="21" t="str">
        <f>IF(AND(Prototype_input!$C$64&lt;&gt;"",J89&lt;&gt;""),Prototype_input!$C$66,"")</f>
        <v/>
      </c>
      <c r="N89" s="21" t="str">
        <f>IF(AND(Prototype_input!$C$68&lt;&gt;"",J89&lt;&gt;""),Prototype_input!$C$70,"")</f>
        <v/>
      </c>
      <c r="O89" s="21" t="str">
        <f>IF(N89&lt;&gt;"",_xlfn.XLOOKUP(Prototype_input!$E$25,'ITC Offerings Mapping'!$C$1:$C$1000,'ITC Offerings Mapping'!$B$1:$B$1000),"")</f>
        <v/>
      </c>
      <c r="Q89" s="21" t="str">
        <f t="array" ref="Q89">IF(Prototype_input!$C$6="Federal or Tribal Government",IF(O89&lt;&gt;"", INDEX('Scope Scoring'!$C$2:$BX$50, MATCH(O89, 'Scope Scoring'!$B$2:$B$50, 0), MATCH(B89, 'Scope Scoring'!$C$1:$BX$1, 0)),""),"")</f>
        <v/>
      </c>
      <c r="R89" s="21" t="str">
        <f t="shared" si="26"/>
        <v/>
      </c>
      <c r="S89" s="21" t="str">
        <f t="shared" si="27"/>
        <v/>
      </c>
      <c r="T89" s="21" t="str">
        <f t="shared" si="28"/>
        <v/>
      </c>
      <c r="U89" s="21" t="str">
        <f t="shared" si="29"/>
        <v/>
      </c>
      <c r="W89" s="21" t="str">
        <f t="array" ref="W89">IF(Prototype_input!$C$6="Federal or Tribal Government",IF(O89&lt;&gt;"", INDEX('Summary - Level of Assistance -'!$C$2:$AV$7, MATCH(Prototype_input!$C$34, 'Summary - Level of Assistance -'!$B$2:$B$7, 0), MATCH(B89, 'Summary - Level of Assistance -'!$C$1:$AV$1, 0)),""),"")</f>
        <v/>
      </c>
      <c r="X89" s="21" t="str">
        <f t="shared" si="30"/>
        <v/>
      </c>
      <c r="Y89" s="21" t="str">
        <f t="shared" si="31"/>
        <v/>
      </c>
      <c r="AA89" s="21" t="str">
        <f t="array" ref="AA89">IF(Prototype_input!$C$6="Federal or Tribal Government",IF(O89&lt;&gt;"", INDEX('Summary - Objective - Tradeoff'!$C$2:$AV$4, MATCH(Prototype_input!$C$38, 'Summary - Objective - Tradeoff'!$B$2:$B$4, 0), MATCH(B89, 'Summary - Objective - Tradeoff'!$C$1:$AV$1, 0)),""),"")</f>
        <v/>
      </c>
      <c r="AB89" s="21" t="str">
        <f t="shared" si="32"/>
        <v/>
      </c>
      <c r="AC89" s="21" t="str">
        <f t="shared" si="33"/>
        <v/>
      </c>
      <c r="AE89" s="21" t="str">
        <f t="array" ref="AE89">IF(Prototype_input!$C$6="Federal or Tribal Government",IF(O89&lt;&gt;"", INDEX('Summary- PoP - Tradeoff'!$C$2:$AV$5, MATCH(Prototype_input!$C$46, 'Summary- PoP - Tradeoff'!$B$2:$B$5, 0), MATCH(B89, 'Summary- PoP - Tradeoff'!$C$1:$AV$1, 0)),""),"")</f>
        <v/>
      </c>
      <c r="AF89" s="21" t="str">
        <f t="shared" si="34"/>
        <v/>
      </c>
      <c r="AG89" s="21" t="str">
        <f t="shared" si="35"/>
        <v/>
      </c>
      <c r="AI89" s="21" t="str">
        <f t="array" ref="AI89">IF(Prototype_input!$C$6="Federal or Tribal Government",IF(O89&lt;&gt;"", INDEX('Summary - EDV - Tradeoff'!$C$2:$AV$4, MATCH(Prototype_input!$C$54, 'Summary - EDV - Tradeoff'!$B$2:$B$4, 0), MATCH(B89, 'Summary - EDV - Tradeoff'!$C$1:$AV$1, 0)),""),"")</f>
        <v/>
      </c>
      <c r="AJ89" s="21" t="str">
        <f t="shared" si="36"/>
        <v/>
      </c>
      <c r="AK89" s="21" t="str">
        <f t="shared" si="37"/>
        <v/>
      </c>
      <c r="AL89" s="21" t="str">
        <f t="shared" si="38"/>
        <v/>
      </c>
    </row>
    <row r="90" spans="4:38" ht="12.75" x14ac:dyDescent="0.2">
      <c r="D90" s="21" t="str">
        <f>IF(
  Prototype_input!$C$6 = "State or Local Government",
  IF(
    C90 &lt;&gt; "",
    IFERROR(
      INDEX(
        'Summary - Acquisition Need'!$C$2:$AD$4,
        MATCH(Prototype_input!$C$30, 'Summary - Acquisition Need'!$B$2:$B$4, 0),
        MATCH(C90, 'Summary - Acquisition Need'!$C$1:$AD$1, 0)
      ),
      ""
    ),
    ""
  ),
  IF(
    Prototype_input!$C$6 = "Federal or Tribal Government",
    IF(
      B90 &lt;&gt; "",
      IFERROR(
        INDEX(
          'Summary - Place of Performance'!$C$2:$AW$14,
          MATCH(Prototype_input!$C$30, 'Summary - Place of Performance'!$B$2:$B$14, 0),
          MATCH(B90, 'Summary - Place of Performance'!$C$1:$AW$1, 0)
        ),
        ""
      ),
      ""
    ),
    ""
  )
)</f>
        <v/>
      </c>
      <c r="E90" s="21" t="str">
        <f>IF(
  Prototype_input!$C$6 = "State or Local Government",
  IF(
    C90 &lt;&gt; "",
    IFERROR(
      INDEX(
        'Summary - Contract Type'!$C$2:$BX$6,
        MATCH(Prototype_input!$C$34, 'Summary - Contract Type'!$B$2:$B$6, 0),
        MATCH(C90, 'Summary - Contract Type'!$C$1:$BX$1, 0)
      ),
      ""
    ),
    ""
  ),
  IF(
    Prototype_input!$C$6 = "Federal or Tribal Government",
    IF(
      B90 &lt;&gt; "",
      IFERROR(
        INDEX(
          'Summary - Level of Assistance'!$C$2:$AW$7,
          MATCH(Prototype_input!$C$34, 'Summary - Level of Assistance'!$B$2:$B$7, 0),
          MATCH(B90, 'Summary - Level of Assistance'!$C$1:$AW$1, 0)
        ),
        ""
      ),
      ""
    ),
    ""
  )
)</f>
        <v/>
      </c>
      <c r="F90" s="21" t="str">
        <f>IF(
  Prototype_input!$C$6 = "State or Local Government",
  IF(
    C90 &lt;&gt; "",
    IFERROR(
      INDEX(
        'Summary - Socioeconomic'!$C$2:$BX$11,
        MATCH(Prototype_input!$C$38, 'Summary - Socioeconomic'!$B$2:$B$11, 0),
        MATCH(C90, 'Summary - Socioeconomic'!$C$1:$BX$1, 0)
      ),
      ""
    ),
    ""
  ),
  IF(
    Prototype_input!$C$6 = "Federal or Tribal Government",
    IF(
      B90 &lt;&gt; "",
      IFERROR(
        INDEX(
          'Summary - Objective'!$C$2:$AX$4,
          MATCH(Prototype_input!$C$38, 'Summary - Objective'!$B$2:$B$4, 0),
          MATCH(B90, 'Summary - Objective'!$C$1:$AX$1, 0)
        ),
        ""
      ),
      ""
    ),
    ""
  )
)</f>
        <v/>
      </c>
      <c r="G90" s="21" t="str">
        <f>IF(
  Prototype_input!$C$6 = "Federal or Tribal Government",
  IF(
    B90 &lt;&gt; "",
    IFERROR(
      INDEX(
        'Summary - Contract Type'!$C$2:$BX$6,
        MATCH(Prototype_input!$C$42, 'Summary - Contract Type'!$B$2:$B$6, 0),
        MATCH(B90, 'Summary - Contract Type'!$C$1:$BX$1, 0)
      ),
      ""
    ),
    ""
  ),
  ""
)</f>
        <v/>
      </c>
      <c r="H90" s="21" t="str">
        <f>IF(
  Prototype_input!$C$6 = "Federal or Tribal Government",
  IF(
    B90 &lt;&gt; "",
    IFERROR(
      INDEX(
        'Summary - Period of Performance'!$C$2:$AW$5,
        MATCH(Prototype_input!$C$46, 'Summary - Period of Performance'!$B$2:$B$5, 0),
        MATCH(B90, 'Summary - Period of Performance'!$C$1:$AW$1, 0)
      ),
      ""
    ),
    ""
  ),
  ""
)</f>
        <v/>
      </c>
      <c r="I90" s="21" t="str">
        <f>IF(
  Prototype_input!$C$6 = "Federal or Tribal Government",
  IF(
    B90 &lt;&gt; "",
    IFERROR(
      INDEX(
        'Summary - Socioeconomic'!$C$2:$BX$11,
        MATCH(Prototype_input!$C$50, 'Summary - Socioeconomic'!$B$2:$B$11, 0),
        MATCH(B90, 'Summary - Socioeconomic'!$C$1:$BX$1, 0)
      ),
      ""
    ),
    ""
  ),
  ""
)</f>
        <v/>
      </c>
      <c r="J90" s="21" t="str">
        <f>IF(
  Prototype_input!$C$6 = "Federal or Tribal Government",
  IF(
    B90 &lt;&gt; "",
    IFERROR(
      INDEX(
        'Summary - Estimated Dollar Valu'!$C$2:$AW$4,
        MATCH(Prototype_input!$C$54, 'Summary - Estimated Dollar Valu'!$B$2:$B$4, 0),
        MATCH(B90, 'Summary - Estimated Dollar Valu'!$C$1:$AW$1, 0)
      ),
      ""
    ),
    ""
  ),
  ""
)</f>
        <v/>
      </c>
      <c r="K90" s="21" t="str">
        <f>IF(AND(Prototype_input!$C$56&lt;&gt;"",J90&lt;&gt;""),Prototype_input!$C$58,"")</f>
        <v/>
      </c>
      <c r="L90" s="21" t="str">
        <f>IF(AND(Prototype_input!$C$60&lt;&gt;"",J90&lt;&gt;""),Prototype_input!$C$62,"")</f>
        <v/>
      </c>
      <c r="M90" s="21" t="str">
        <f>IF(AND(Prototype_input!$C$64&lt;&gt;"",J90&lt;&gt;""),Prototype_input!$C$66,"")</f>
        <v/>
      </c>
      <c r="N90" s="21" t="str">
        <f>IF(AND(Prototype_input!$C$68&lt;&gt;"",J90&lt;&gt;""),Prototype_input!$C$70,"")</f>
        <v/>
      </c>
      <c r="O90" s="21" t="str">
        <f>IF(N90&lt;&gt;"",_xlfn.XLOOKUP(Prototype_input!$E$25,'ITC Offerings Mapping'!$C$1:$C$1000,'ITC Offerings Mapping'!$B$1:$B$1000),"")</f>
        <v/>
      </c>
      <c r="Q90" s="21" t="str">
        <f t="array" ref="Q90">IF(Prototype_input!$C$6="Federal or Tribal Government",IF(O90&lt;&gt;"", INDEX('Scope Scoring'!$C$2:$BX$50, MATCH(O90, 'Scope Scoring'!$B$2:$B$50, 0), MATCH(B90, 'Scope Scoring'!$C$1:$BX$1, 0)),""),"")</f>
        <v/>
      </c>
      <c r="R90" s="21" t="str">
        <f t="shared" si="26"/>
        <v/>
      </c>
      <c r="S90" s="21" t="str">
        <f t="shared" si="27"/>
        <v/>
      </c>
      <c r="T90" s="21" t="str">
        <f t="shared" si="28"/>
        <v/>
      </c>
      <c r="U90" s="21" t="str">
        <f t="shared" si="29"/>
        <v/>
      </c>
      <c r="W90" s="21" t="str">
        <f t="array" ref="W90">IF(Prototype_input!$C$6="Federal or Tribal Government",IF(O90&lt;&gt;"", INDEX('Summary - Level of Assistance -'!$C$2:$AV$7, MATCH(Prototype_input!$C$34, 'Summary - Level of Assistance -'!$B$2:$B$7, 0), MATCH(B90, 'Summary - Level of Assistance -'!$C$1:$AV$1, 0)),""),"")</f>
        <v/>
      </c>
      <c r="X90" s="21" t="str">
        <f t="shared" si="30"/>
        <v/>
      </c>
      <c r="Y90" s="21" t="str">
        <f t="shared" si="31"/>
        <v/>
      </c>
      <c r="AA90" s="21" t="str">
        <f t="array" ref="AA90">IF(Prototype_input!$C$6="Federal or Tribal Government",IF(O90&lt;&gt;"", INDEX('Summary - Objective - Tradeoff'!$C$2:$AV$4, MATCH(Prototype_input!$C$38, 'Summary - Objective - Tradeoff'!$B$2:$B$4, 0), MATCH(B90, 'Summary - Objective - Tradeoff'!$C$1:$AV$1, 0)),""),"")</f>
        <v/>
      </c>
      <c r="AB90" s="21" t="str">
        <f t="shared" si="32"/>
        <v/>
      </c>
      <c r="AC90" s="21" t="str">
        <f t="shared" si="33"/>
        <v/>
      </c>
      <c r="AE90" s="21" t="str">
        <f t="array" ref="AE90">IF(Prototype_input!$C$6="Federal or Tribal Government",IF(O90&lt;&gt;"", INDEX('Summary- PoP - Tradeoff'!$C$2:$AV$5, MATCH(Prototype_input!$C$46, 'Summary- PoP - Tradeoff'!$B$2:$B$5, 0), MATCH(B90, 'Summary- PoP - Tradeoff'!$C$1:$AV$1, 0)),""),"")</f>
        <v/>
      </c>
      <c r="AF90" s="21" t="str">
        <f t="shared" si="34"/>
        <v/>
      </c>
      <c r="AG90" s="21" t="str">
        <f t="shared" si="35"/>
        <v/>
      </c>
      <c r="AI90" s="21" t="str">
        <f t="array" ref="AI90">IF(Prototype_input!$C$6="Federal or Tribal Government",IF(O90&lt;&gt;"", INDEX('Summary - EDV - Tradeoff'!$C$2:$AV$4, MATCH(Prototype_input!$C$54, 'Summary - EDV - Tradeoff'!$B$2:$B$4, 0), MATCH(B90, 'Summary - EDV - Tradeoff'!$C$1:$AV$1, 0)),""),"")</f>
        <v/>
      </c>
      <c r="AJ90" s="21" t="str">
        <f t="shared" si="36"/>
        <v/>
      </c>
      <c r="AK90" s="21" t="str">
        <f t="shared" si="37"/>
        <v/>
      </c>
      <c r="AL90" s="21" t="str">
        <f t="shared" si="38"/>
        <v/>
      </c>
    </row>
    <row r="91" spans="4:38" ht="12.75" x14ac:dyDescent="0.2">
      <c r="D91" s="21" t="str">
        <f>IF(
  Prototype_input!$C$6 = "State or Local Government",
  IF(
    C91 &lt;&gt; "",
    IFERROR(
      INDEX(
        'Summary - Acquisition Need'!$C$2:$AD$4,
        MATCH(Prototype_input!$C$30, 'Summary - Acquisition Need'!$B$2:$B$4, 0),
        MATCH(C91, 'Summary - Acquisition Need'!$C$1:$AD$1, 0)
      ),
      ""
    ),
    ""
  ),
  IF(
    Prototype_input!$C$6 = "Federal or Tribal Government",
    IF(
      B91 &lt;&gt; "",
      IFERROR(
        INDEX(
          'Summary - Place of Performance'!$C$2:$AW$14,
          MATCH(Prototype_input!$C$30, 'Summary - Place of Performance'!$B$2:$B$14, 0),
          MATCH(B91, 'Summary - Place of Performance'!$C$1:$AW$1, 0)
        ),
        ""
      ),
      ""
    ),
    ""
  )
)</f>
        <v/>
      </c>
      <c r="E91" s="21" t="str">
        <f>IF(
  Prototype_input!$C$6 = "State or Local Government",
  IF(
    C91 &lt;&gt; "",
    IFERROR(
      INDEX(
        'Summary - Contract Type'!$C$2:$BX$6,
        MATCH(Prototype_input!$C$34, 'Summary - Contract Type'!$B$2:$B$6, 0),
        MATCH(C91, 'Summary - Contract Type'!$C$1:$BX$1, 0)
      ),
      ""
    ),
    ""
  ),
  IF(
    Prototype_input!$C$6 = "Federal or Tribal Government",
    IF(
      B91 &lt;&gt; "",
      IFERROR(
        INDEX(
          'Summary - Level of Assistance'!$C$2:$AW$7,
          MATCH(Prototype_input!$C$34, 'Summary - Level of Assistance'!$B$2:$B$7, 0),
          MATCH(B91, 'Summary - Level of Assistance'!$C$1:$AW$1, 0)
        ),
        ""
      ),
      ""
    ),
    ""
  )
)</f>
        <v/>
      </c>
      <c r="F91" s="21" t="str">
        <f>IF(
  Prototype_input!$C$6 = "State or Local Government",
  IF(
    C91 &lt;&gt; "",
    IFERROR(
      INDEX(
        'Summary - Socioeconomic'!$C$2:$BX$11,
        MATCH(Prototype_input!$C$38, 'Summary - Socioeconomic'!$B$2:$B$11, 0),
        MATCH(C91, 'Summary - Socioeconomic'!$C$1:$BX$1, 0)
      ),
      ""
    ),
    ""
  ),
  IF(
    Prototype_input!$C$6 = "Federal or Tribal Government",
    IF(
      B91 &lt;&gt; "",
      IFERROR(
        INDEX(
          'Summary - Objective'!$C$2:$AX$4,
          MATCH(Prototype_input!$C$38, 'Summary - Objective'!$B$2:$B$4, 0),
          MATCH(B91, 'Summary - Objective'!$C$1:$AX$1, 0)
        ),
        ""
      ),
      ""
    ),
    ""
  )
)</f>
        <v/>
      </c>
      <c r="G91" s="21" t="str">
        <f>IF(
  Prototype_input!$C$6 = "Federal or Tribal Government",
  IF(
    B91 &lt;&gt; "",
    IFERROR(
      INDEX(
        'Summary - Contract Type'!$C$2:$BX$6,
        MATCH(Prototype_input!$C$42, 'Summary - Contract Type'!$B$2:$B$6, 0),
        MATCH(B91, 'Summary - Contract Type'!$C$1:$BX$1, 0)
      ),
      ""
    ),
    ""
  ),
  ""
)</f>
        <v/>
      </c>
      <c r="H91" s="21" t="str">
        <f>IF(
  Prototype_input!$C$6 = "Federal or Tribal Government",
  IF(
    B91 &lt;&gt; "",
    IFERROR(
      INDEX(
        'Summary - Period of Performance'!$C$2:$AW$5,
        MATCH(Prototype_input!$C$46, 'Summary - Period of Performance'!$B$2:$B$5, 0),
        MATCH(B91, 'Summary - Period of Performance'!$C$1:$AW$1, 0)
      ),
      ""
    ),
    ""
  ),
  ""
)</f>
        <v/>
      </c>
      <c r="I91" s="21" t="str">
        <f>IF(
  Prototype_input!$C$6 = "Federal or Tribal Government",
  IF(
    B91 &lt;&gt; "",
    IFERROR(
      INDEX(
        'Summary - Socioeconomic'!$C$2:$BX$11,
        MATCH(Prototype_input!$C$50, 'Summary - Socioeconomic'!$B$2:$B$11, 0),
        MATCH(B91, 'Summary - Socioeconomic'!$C$1:$BX$1, 0)
      ),
      ""
    ),
    ""
  ),
  ""
)</f>
        <v/>
      </c>
      <c r="J91" s="21" t="str">
        <f>IF(
  Prototype_input!$C$6 = "Federal or Tribal Government",
  IF(
    B91 &lt;&gt; "",
    IFERROR(
      INDEX(
        'Summary - Estimated Dollar Valu'!$C$2:$AW$4,
        MATCH(Prototype_input!$C$54, 'Summary - Estimated Dollar Valu'!$B$2:$B$4, 0),
        MATCH(B91, 'Summary - Estimated Dollar Valu'!$C$1:$AW$1, 0)
      ),
      ""
    ),
    ""
  ),
  ""
)</f>
        <v/>
      </c>
      <c r="K91" s="21" t="str">
        <f>IF(AND(Prototype_input!$C$56&lt;&gt;"",J91&lt;&gt;""),Prototype_input!$C$58,"")</f>
        <v/>
      </c>
      <c r="L91" s="21" t="str">
        <f>IF(AND(Prototype_input!$C$60&lt;&gt;"",J91&lt;&gt;""),Prototype_input!$C$62,"")</f>
        <v/>
      </c>
      <c r="M91" s="21" t="str">
        <f>IF(AND(Prototype_input!$C$64&lt;&gt;"",J91&lt;&gt;""),Prototype_input!$C$66,"")</f>
        <v/>
      </c>
      <c r="N91" s="21" t="str">
        <f>IF(AND(Prototype_input!$C$68&lt;&gt;"",J91&lt;&gt;""),Prototype_input!$C$70,"")</f>
        <v/>
      </c>
      <c r="O91" s="21" t="str">
        <f>IF(N91&lt;&gt;"",_xlfn.XLOOKUP(Prototype_input!$E$25,'ITC Offerings Mapping'!$C$1:$C$1000,'ITC Offerings Mapping'!$B$1:$B$1000),"")</f>
        <v/>
      </c>
      <c r="Q91" s="21" t="str">
        <f t="array" ref="Q91">IF(Prototype_input!$C$6="Federal or Tribal Government",IF(O91&lt;&gt;"", INDEX('Scope Scoring'!$C$2:$BX$50, MATCH(O91, 'Scope Scoring'!$B$2:$B$50, 0), MATCH(B91, 'Scope Scoring'!$C$1:$BX$1, 0)),""),"")</f>
        <v/>
      </c>
      <c r="R91" s="21" t="str">
        <f t="shared" si="26"/>
        <v/>
      </c>
      <c r="S91" s="21" t="str">
        <f t="shared" si="27"/>
        <v/>
      </c>
      <c r="T91" s="21" t="str">
        <f t="shared" si="28"/>
        <v/>
      </c>
      <c r="U91" s="21" t="str">
        <f t="shared" si="29"/>
        <v/>
      </c>
      <c r="W91" s="21" t="str">
        <f t="array" ref="W91">IF(Prototype_input!$C$6="Federal or Tribal Government",IF(O91&lt;&gt;"", INDEX('Summary - Level of Assistance -'!$C$2:$AV$7, MATCH(Prototype_input!$C$34, 'Summary - Level of Assistance -'!$B$2:$B$7, 0), MATCH(B91, 'Summary - Level of Assistance -'!$C$1:$AV$1, 0)),""),"")</f>
        <v/>
      </c>
      <c r="X91" s="21" t="str">
        <f t="shared" si="30"/>
        <v/>
      </c>
      <c r="Y91" s="21" t="str">
        <f t="shared" si="31"/>
        <v/>
      </c>
      <c r="AA91" s="21" t="str">
        <f t="array" ref="AA91">IF(Prototype_input!$C$6="Federal or Tribal Government",IF(O91&lt;&gt;"", INDEX('Summary - Objective - Tradeoff'!$C$2:$AV$4, MATCH(Prototype_input!$C$38, 'Summary - Objective - Tradeoff'!$B$2:$B$4, 0), MATCH(B91, 'Summary - Objective - Tradeoff'!$C$1:$AV$1, 0)),""),"")</f>
        <v/>
      </c>
      <c r="AB91" s="21" t="str">
        <f t="shared" si="32"/>
        <v/>
      </c>
      <c r="AC91" s="21" t="str">
        <f t="shared" si="33"/>
        <v/>
      </c>
      <c r="AE91" s="21" t="str">
        <f t="array" ref="AE91">IF(Prototype_input!$C$6="Federal or Tribal Government",IF(O91&lt;&gt;"", INDEX('Summary- PoP - Tradeoff'!$C$2:$AV$5, MATCH(Prototype_input!$C$46, 'Summary- PoP - Tradeoff'!$B$2:$B$5, 0), MATCH(B91, 'Summary- PoP - Tradeoff'!$C$1:$AV$1, 0)),""),"")</f>
        <v/>
      </c>
      <c r="AF91" s="21" t="str">
        <f t="shared" si="34"/>
        <v/>
      </c>
      <c r="AG91" s="21" t="str">
        <f t="shared" si="35"/>
        <v/>
      </c>
      <c r="AI91" s="21" t="str">
        <f t="array" ref="AI91">IF(Prototype_input!$C$6="Federal or Tribal Government",IF(O91&lt;&gt;"", INDEX('Summary - EDV - Tradeoff'!$C$2:$AV$4, MATCH(Prototype_input!$C$54, 'Summary - EDV - Tradeoff'!$B$2:$B$4, 0), MATCH(B91, 'Summary - EDV - Tradeoff'!$C$1:$AV$1, 0)),""),"")</f>
        <v/>
      </c>
      <c r="AJ91" s="21" t="str">
        <f t="shared" si="36"/>
        <v/>
      </c>
      <c r="AK91" s="21" t="str">
        <f t="shared" si="37"/>
        <v/>
      </c>
      <c r="AL91" s="21" t="str">
        <f t="shared" si="38"/>
        <v/>
      </c>
    </row>
    <row r="92" spans="4:38" ht="12.75" x14ac:dyDescent="0.2">
      <c r="D92" s="21" t="str">
        <f>IF(
  Prototype_input!$C$6 = "State or Local Government",
  IF(
    C92 &lt;&gt; "",
    IFERROR(
      INDEX(
        'Summary - Acquisition Need'!$C$2:$AD$4,
        MATCH(Prototype_input!$C$30, 'Summary - Acquisition Need'!$B$2:$B$4, 0),
        MATCH(C92, 'Summary - Acquisition Need'!$C$1:$AD$1, 0)
      ),
      ""
    ),
    ""
  ),
  IF(
    Prototype_input!$C$6 = "Federal or Tribal Government",
    IF(
      B92 &lt;&gt; "",
      IFERROR(
        INDEX(
          'Summary - Place of Performance'!$C$2:$AW$14,
          MATCH(Prototype_input!$C$30, 'Summary - Place of Performance'!$B$2:$B$14, 0),
          MATCH(B92, 'Summary - Place of Performance'!$C$1:$AW$1, 0)
        ),
        ""
      ),
      ""
    ),
    ""
  )
)</f>
        <v/>
      </c>
      <c r="E92" s="21" t="str">
        <f>IF(
  Prototype_input!$C$6 = "State or Local Government",
  IF(
    C92 &lt;&gt; "",
    IFERROR(
      INDEX(
        'Summary - Contract Type'!$C$2:$BX$6,
        MATCH(Prototype_input!$C$34, 'Summary - Contract Type'!$B$2:$B$6, 0),
        MATCH(C92, 'Summary - Contract Type'!$C$1:$BX$1, 0)
      ),
      ""
    ),
    ""
  ),
  IF(
    Prototype_input!$C$6 = "Federal or Tribal Government",
    IF(
      B92 &lt;&gt; "",
      IFERROR(
        INDEX(
          'Summary - Level of Assistance'!$C$2:$AW$7,
          MATCH(Prototype_input!$C$34, 'Summary - Level of Assistance'!$B$2:$B$7, 0),
          MATCH(B92, 'Summary - Level of Assistance'!$C$1:$AW$1, 0)
        ),
        ""
      ),
      ""
    ),
    ""
  )
)</f>
        <v/>
      </c>
      <c r="F92" s="21" t="str">
        <f>IF(
  Prototype_input!$C$6 = "State or Local Government",
  IF(
    C92 &lt;&gt; "",
    IFERROR(
      INDEX(
        'Summary - Socioeconomic'!$C$2:$BX$11,
        MATCH(Prototype_input!$C$38, 'Summary - Socioeconomic'!$B$2:$B$11, 0),
        MATCH(C92, 'Summary - Socioeconomic'!$C$1:$BX$1, 0)
      ),
      ""
    ),
    ""
  ),
  IF(
    Prototype_input!$C$6 = "Federal or Tribal Government",
    IF(
      B92 &lt;&gt; "",
      IFERROR(
        INDEX(
          'Summary - Objective'!$C$2:$AX$4,
          MATCH(Prototype_input!$C$38, 'Summary - Objective'!$B$2:$B$4, 0),
          MATCH(B92, 'Summary - Objective'!$C$1:$AX$1, 0)
        ),
        ""
      ),
      ""
    ),
    ""
  )
)</f>
        <v/>
      </c>
      <c r="G92" s="21" t="str">
        <f>IF(
  Prototype_input!$C$6 = "Federal or Tribal Government",
  IF(
    B92 &lt;&gt; "",
    IFERROR(
      INDEX(
        'Summary - Contract Type'!$C$2:$BX$6,
        MATCH(Prototype_input!$C$42, 'Summary - Contract Type'!$B$2:$B$6, 0),
        MATCH(B92, 'Summary - Contract Type'!$C$1:$BX$1, 0)
      ),
      ""
    ),
    ""
  ),
  ""
)</f>
        <v/>
      </c>
      <c r="H92" s="21" t="str">
        <f>IF(
  Prototype_input!$C$6 = "Federal or Tribal Government",
  IF(
    B92 &lt;&gt; "",
    IFERROR(
      INDEX(
        'Summary - Period of Performance'!$C$2:$AW$5,
        MATCH(Prototype_input!$C$46, 'Summary - Period of Performance'!$B$2:$B$5, 0),
        MATCH(B92, 'Summary - Period of Performance'!$C$1:$AW$1, 0)
      ),
      ""
    ),
    ""
  ),
  ""
)</f>
        <v/>
      </c>
      <c r="I92" s="21" t="str">
        <f>IF(
  Prototype_input!$C$6 = "Federal or Tribal Government",
  IF(
    B92 &lt;&gt; "",
    IFERROR(
      INDEX(
        'Summary - Socioeconomic'!$C$2:$BX$11,
        MATCH(Prototype_input!$C$50, 'Summary - Socioeconomic'!$B$2:$B$11, 0),
        MATCH(B92, 'Summary - Socioeconomic'!$C$1:$BX$1, 0)
      ),
      ""
    ),
    ""
  ),
  ""
)</f>
        <v/>
      </c>
      <c r="J92" s="21" t="str">
        <f>IF(
  Prototype_input!$C$6 = "Federal or Tribal Government",
  IF(
    B92 &lt;&gt; "",
    IFERROR(
      INDEX(
        'Summary - Estimated Dollar Valu'!$C$2:$AW$4,
        MATCH(Prototype_input!$C$54, 'Summary - Estimated Dollar Valu'!$B$2:$B$4, 0),
        MATCH(B92, 'Summary - Estimated Dollar Valu'!$C$1:$AW$1, 0)
      ),
      ""
    ),
    ""
  ),
  ""
)</f>
        <v/>
      </c>
      <c r="K92" s="21" t="str">
        <f>IF(AND(Prototype_input!$C$56&lt;&gt;"",J92&lt;&gt;""),Prototype_input!$C$58,"")</f>
        <v/>
      </c>
      <c r="L92" s="21" t="str">
        <f>IF(AND(Prototype_input!$C$60&lt;&gt;"",J92&lt;&gt;""),Prototype_input!$C$62,"")</f>
        <v/>
      </c>
      <c r="M92" s="21" t="str">
        <f>IF(AND(Prototype_input!$C$64&lt;&gt;"",J92&lt;&gt;""),Prototype_input!$C$66,"")</f>
        <v/>
      </c>
      <c r="N92" s="21" t="str">
        <f>IF(AND(Prototype_input!$C$68&lt;&gt;"",J92&lt;&gt;""),Prototype_input!$C$70,"")</f>
        <v/>
      </c>
      <c r="O92" s="21" t="str">
        <f>IF(N92&lt;&gt;"",_xlfn.XLOOKUP(Prototype_input!$E$25,'ITC Offerings Mapping'!$C$1:$C$1000,'ITC Offerings Mapping'!$B$1:$B$1000),"")</f>
        <v/>
      </c>
      <c r="Q92" s="21" t="str">
        <f t="array" ref="Q92">IF(Prototype_input!$C$6="Federal or Tribal Government",IF(O92&lt;&gt;"", INDEX('Scope Scoring'!$C$2:$BX$50, MATCH(O92, 'Scope Scoring'!$B$2:$B$50, 0), MATCH(B92, 'Scope Scoring'!$C$1:$BX$1, 0)),""),"")</f>
        <v/>
      </c>
      <c r="R92" s="21" t="str">
        <f t="shared" si="26"/>
        <v/>
      </c>
      <c r="S92" s="21" t="str">
        <f t="shared" si="27"/>
        <v/>
      </c>
      <c r="T92" s="21" t="str">
        <f t="shared" si="28"/>
        <v/>
      </c>
      <c r="U92" s="21" t="str">
        <f t="shared" si="29"/>
        <v/>
      </c>
      <c r="W92" s="21" t="str">
        <f t="array" ref="W92">IF(Prototype_input!$C$6="Federal or Tribal Government",IF(O92&lt;&gt;"", INDEX('Summary - Level of Assistance -'!$C$2:$AV$7, MATCH(Prototype_input!$C$34, 'Summary - Level of Assistance -'!$B$2:$B$7, 0), MATCH(B92, 'Summary - Level of Assistance -'!$C$1:$AV$1, 0)),""),"")</f>
        <v/>
      </c>
      <c r="X92" s="21" t="str">
        <f t="shared" si="30"/>
        <v/>
      </c>
      <c r="Y92" s="21" t="str">
        <f t="shared" si="31"/>
        <v/>
      </c>
      <c r="AA92" s="21" t="str">
        <f t="array" ref="AA92">IF(Prototype_input!$C$6="Federal or Tribal Government",IF(O92&lt;&gt;"", INDEX('Summary - Objective - Tradeoff'!$C$2:$AV$4, MATCH(Prototype_input!$C$38, 'Summary - Objective - Tradeoff'!$B$2:$B$4, 0), MATCH(B92, 'Summary - Objective - Tradeoff'!$C$1:$AV$1, 0)),""),"")</f>
        <v/>
      </c>
      <c r="AB92" s="21" t="str">
        <f t="shared" si="32"/>
        <v/>
      </c>
      <c r="AC92" s="21" t="str">
        <f t="shared" si="33"/>
        <v/>
      </c>
      <c r="AE92" s="21" t="str">
        <f t="array" ref="AE92">IF(Prototype_input!$C$6="Federal or Tribal Government",IF(O92&lt;&gt;"", INDEX('Summary- PoP - Tradeoff'!$C$2:$AV$5, MATCH(Prototype_input!$C$46, 'Summary- PoP - Tradeoff'!$B$2:$B$5, 0), MATCH(B92, 'Summary- PoP - Tradeoff'!$C$1:$AV$1, 0)),""),"")</f>
        <v/>
      </c>
      <c r="AF92" s="21" t="str">
        <f t="shared" si="34"/>
        <v/>
      </c>
      <c r="AG92" s="21" t="str">
        <f t="shared" si="35"/>
        <v/>
      </c>
      <c r="AI92" s="21" t="str">
        <f t="array" ref="AI92">IF(Prototype_input!$C$6="Federal or Tribal Government",IF(O92&lt;&gt;"", INDEX('Summary - EDV - Tradeoff'!$C$2:$AV$4, MATCH(Prototype_input!$C$54, 'Summary - EDV - Tradeoff'!$B$2:$B$4, 0), MATCH(B92, 'Summary - EDV - Tradeoff'!$C$1:$AV$1, 0)),""),"")</f>
        <v/>
      </c>
      <c r="AJ92" s="21" t="str">
        <f t="shared" si="36"/>
        <v/>
      </c>
      <c r="AK92" s="21" t="str">
        <f t="shared" si="37"/>
        <v/>
      </c>
      <c r="AL92" s="21" t="str">
        <f t="shared" si="38"/>
        <v/>
      </c>
    </row>
    <row r="93" spans="4:38" ht="12.75" x14ac:dyDescent="0.2">
      <c r="D93" s="21" t="str">
        <f>IF(
  Prototype_input!$C$6 = "State or Local Government",
  IF(
    C93 &lt;&gt; "",
    IFERROR(
      INDEX(
        'Summary - Acquisition Need'!$C$2:$AD$4,
        MATCH(Prototype_input!$C$30, 'Summary - Acquisition Need'!$B$2:$B$4, 0),
        MATCH(C93, 'Summary - Acquisition Need'!$C$1:$AD$1, 0)
      ),
      ""
    ),
    ""
  ),
  IF(
    Prototype_input!$C$6 = "Federal or Tribal Government",
    IF(
      B93 &lt;&gt; "",
      IFERROR(
        INDEX(
          'Summary - Place of Performance'!$C$2:$AW$14,
          MATCH(Prototype_input!$C$30, 'Summary - Place of Performance'!$B$2:$B$14, 0),
          MATCH(B93, 'Summary - Place of Performance'!$C$1:$AW$1, 0)
        ),
        ""
      ),
      ""
    ),
    ""
  )
)</f>
        <v/>
      </c>
      <c r="E93" s="21" t="str">
        <f>IF(
  Prototype_input!$C$6 = "State or Local Government",
  IF(
    C93 &lt;&gt; "",
    IFERROR(
      INDEX(
        'Summary - Contract Type'!$C$2:$BX$6,
        MATCH(Prototype_input!$C$34, 'Summary - Contract Type'!$B$2:$B$6, 0),
        MATCH(C93, 'Summary - Contract Type'!$C$1:$BX$1, 0)
      ),
      ""
    ),
    ""
  ),
  IF(
    Prototype_input!$C$6 = "Federal or Tribal Government",
    IF(
      B93 &lt;&gt; "",
      IFERROR(
        INDEX(
          'Summary - Level of Assistance'!$C$2:$AW$7,
          MATCH(Prototype_input!$C$34, 'Summary - Level of Assistance'!$B$2:$B$7, 0),
          MATCH(B93, 'Summary - Level of Assistance'!$C$1:$AW$1, 0)
        ),
        ""
      ),
      ""
    ),
    ""
  )
)</f>
        <v/>
      </c>
      <c r="F93" s="21" t="str">
        <f>IF(
  Prototype_input!$C$6 = "State or Local Government",
  IF(
    C93 &lt;&gt; "",
    IFERROR(
      INDEX(
        'Summary - Socioeconomic'!$C$2:$BX$11,
        MATCH(Prototype_input!$C$38, 'Summary - Socioeconomic'!$B$2:$B$11, 0),
        MATCH(C93, 'Summary - Socioeconomic'!$C$1:$BX$1, 0)
      ),
      ""
    ),
    ""
  ),
  IF(
    Prototype_input!$C$6 = "Federal or Tribal Government",
    IF(
      B93 &lt;&gt; "",
      IFERROR(
        INDEX(
          'Summary - Objective'!$C$2:$AX$4,
          MATCH(Prototype_input!$C$38, 'Summary - Objective'!$B$2:$B$4, 0),
          MATCH(B93, 'Summary - Objective'!$C$1:$AX$1, 0)
        ),
        ""
      ),
      ""
    ),
    ""
  )
)</f>
        <v/>
      </c>
      <c r="G93" s="21" t="str">
        <f>IF(
  Prototype_input!$C$6 = "Federal or Tribal Government",
  IF(
    B93 &lt;&gt; "",
    IFERROR(
      INDEX(
        'Summary - Contract Type'!$C$2:$BX$6,
        MATCH(Prototype_input!$C$42, 'Summary - Contract Type'!$B$2:$B$6, 0),
        MATCH(B93, 'Summary - Contract Type'!$C$1:$BX$1, 0)
      ),
      ""
    ),
    ""
  ),
  ""
)</f>
        <v/>
      </c>
      <c r="H93" s="21" t="str">
        <f>IF(
  Prototype_input!$C$6 = "Federal or Tribal Government",
  IF(
    B93 &lt;&gt; "",
    IFERROR(
      INDEX(
        'Summary - Period of Performance'!$C$2:$AW$5,
        MATCH(Prototype_input!$C$46, 'Summary - Period of Performance'!$B$2:$B$5, 0),
        MATCH(B93, 'Summary - Period of Performance'!$C$1:$AW$1, 0)
      ),
      ""
    ),
    ""
  ),
  ""
)</f>
        <v/>
      </c>
      <c r="I93" s="21" t="str">
        <f>IF(
  Prototype_input!$C$6 = "Federal or Tribal Government",
  IF(
    B93 &lt;&gt; "",
    IFERROR(
      INDEX(
        'Summary - Socioeconomic'!$C$2:$BX$11,
        MATCH(Prototype_input!$C$50, 'Summary - Socioeconomic'!$B$2:$B$11, 0),
        MATCH(B93, 'Summary - Socioeconomic'!$C$1:$BX$1, 0)
      ),
      ""
    ),
    ""
  ),
  ""
)</f>
        <v/>
      </c>
      <c r="J93" s="21" t="str">
        <f>IF(
  Prototype_input!$C$6 = "Federal or Tribal Government",
  IF(
    B93 &lt;&gt; "",
    IFERROR(
      INDEX(
        'Summary - Estimated Dollar Valu'!$C$2:$AW$4,
        MATCH(Prototype_input!$C$54, 'Summary - Estimated Dollar Valu'!$B$2:$B$4, 0),
        MATCH(B93, 'Summary - Estimated Dollar Valu'!$C$1:$AW$1, 0)
      ),
      ""
    ),
    ""
  ),
  ""
)</f>
        <v/>
      </c>
      <c r="K93" s="21" t="str">
        <f>IF(AND(Prototype_input!$C$56&lt;&gt;"",J93&lt;&gt;""),Prototype_input!$C$58,"")</f>
        <v/>
      </c>
      <c r="L93" s="21" t="str">
        <f>IF(AND(Prototype_input!$C$60&lt;&gt;"",J93&lt;&gt;""),Prototype_input!$C$62,"")</f>
        <v/>
      </c>
      <c r="M93" s="21" t="str">
        <f>IF(AND(Prototype_input!$C$64&lt;&gt;"",J93&lt;&gt;""),Prototype_input!$C$66,"")</f>
        <v/>
      </c>
      <c r="N93" s="21" t="str">
        <f>IF(AND(Prototype_input!$C$68&lt;&gt;"",J93&lt;&gt;""),Prototype_input!$C$70,"")</f>
        <v/>
      </c>
      <c r="O93" s="21" t="str">
        <f>IF(N93&lt;&gt;"",_xlfn.XLOOKUP(Prototype_input!$E$25,'ITC Offerings Mapping'!$C$1:$C$1000,'ITC Offerings Mapping'!$B$1:$B$1000),"")</f>
        <v/>
      </c>
      <c r="Q93" s="21" t="str">
        <f t="array" ref="Q93">IF(Prototype_input!$C$6="Federal or Tribal Government",IF(O93&lt;&gt;"", INDEX('Scope Scoring'!$C$2:$BX$50, MATCH(O93, 'Scope Scoring'!$B$2:$B$50, 0), MATCH(B93, 'Scope Scoring'!$C$1:$BX$1, 0)),""),"")</f>
        <v/>
      </c>
      <c r="R93" s="21" t="str">
        <f t="shared" si="26"/>
        <v/>
      </c>
      <c r="S93" s="21" t="str">
        <f t="shared" si="27"/>
        <v/>
      </c>
      <c r="T93" s="21" t="str">
        <f t="shared" si="28"/>
        <v/>
      </c>
      <c r="U93" s="21" t="str">
        <f t="shared" si="29"/>
        <v/>
      </c>
      <c r="W93" s="21" t="str">
        <f t="array" ref="W93">IF(Prototype_input!$C$6="Federal or Tribal Government",IF(O93&lt;&gt;"", INDEX('Summary - Level of Assistance -'!$C$2:$AV$7, MATCH(Prototype_input!$C$34, 'Summary - Level of Assistance -'!$B$2:$B$7, 0), MATCH(B93, 'Summary - Level of Assistance -'!$C$1:$AV$1, 0)),""),"")</f>
        <v/>
      </c>
      <c r="X93" s="21" t="str">
        <f t="shared" si="30"/>
        <v/>
      </c>
      <c r="Y93" s="21" t="str">
        <f t="shared" si="31"/>
        <v/>
      </c>
      <c r="AA93" s="21" t="str">
        <f t="array" ref="AA93">IF(Prototype_input!$C$6="Federal or Tribal Government",IF(O93&lt;&gt;"", INDEX('Summary - Objective - Tradeoff'!$C$2:$AV$4, MATCH(Prototype_input!$C$38, 'Summary - Objective - Tradeoff'!$B$2:$B$4, 0), MATCH(B93, 'Summary - Objective - Tradeoff'!$C$1:$AV$1, 0)),""),"")</f>
        <v/>
      </c>
      <c r="AB93" s="21" t="str">
        <f t="shared" si="32"/>
        <v/>
      </c>
      <c r="AC93" s="21" t="str">
        <f t="shared" si="33"/>
        <v/>
      </c>
      <c r="AE93" s="21" t="str">
        <f t="array" ref="AE93">IF(Prototype_input!$C$6="Federal or Tribal Government",IF(O93&lt;&gt;"", INDEX('Summary- PoP - Tradeoff'!$C$2:$AV$5, MATCH(Prototype_input!$C$46, 'Summary- PoP - Tradeoff'!$B$2:$B$5, 0), MATCH(B93, 'Summary- PoP - Tradeoff'!$C$1:$AV$1, 0)),""),"")</f>
        <v/>
      </c>
      <c r="AF93" s="21" t="str">
        <f t="shared" si="34"/>
        <v/>
      </c>
      <c r="AG93" s="21" t="str">
        <f t="shared" si="35"/>
        <v/>
      </c>
      <c r="AI93" s="21" t="str">
        <f t="array" ref="AI93">IF(Prototype_input!$C$6="Federal or Tribal Government",IF(O93&lt;&gt;"", INDEX('Summary - EDV - Tradeoff'!$C$2:$AV$4, MATCH(Prototype_input!$C$54, 'Summary - EDV - Tradeoff'!$B$2:$B$4, 0), MATCH(B93, 'Summary - EDV - Tradeoff'!$C$1:$AV$1, 0)),""),"")</f>
        <v/>
      </c>
      <c r="AJ93" s="21" t="str">
        <f t="shared" si="36"/>
        <v/>
      </c>
      <c r="AK93" s="21" t="str">
        <f t="shared" si="37"/>
        <v/>
      </c>
      <c r="AL93" s="21" t="str">
        <f t="shared" si="38"/>
        <v/>
      </c>
    </row>
    <row r="94" spans="4:38" ht="12.75" x14ac:dyDescent="0.2">
      <c r="D94" s="21" t="str">
        <f>IF(
  Prototype_input!$C$6 = "State or Local Government",
  IF(
    C94 &lt;&gt; "",
    IFERROR(
      INDEX(
        'Summary - Acquisition Need'!$C$2:$AD$4,
        MATCH(Prototype_input!$C$30, 'Summary - Acquisition Need'!$B$2:$B$4, 0),
        MATCH(C94, 'Summary - Acquisition Need'!$C$1:$AD$1, 0)
      ),
      ""
    ),
    ""
  ),
  IF(
    Prototype_input!$C$6 = "Federal or Tribal Government",
    IF(
      B94 &lt;&gt; "",
      IFERROR(
        INDEX(
          'Summary - Place of Performance'!$C$2:$AW$14,
          MATCH(Prototype_input!$C$30, 'Summary - Place of Performance'!$B$2:$B$14, 0),
          MATCH(B94, 'Summary - Place of Performance'!$C$1:$AW$1, 0)
        ),
        ""
      ),
      ""
    ),
    ""
  )
)</f>
        <v/>
      </c>
      <c r="E94" s="21" t="str">
        <f>IF(
  Prototype_input!$C$6 = "State or Local Government",
  IF(
    C94 &lt;&gt; "",
    IFERROR(
      INDEX(
        'Summary - Contract Type'!$C$2:$BX$6,
        MATCH(Prototype_input!$C$34, 'Summary - Contract Type'!$B$2:$B$6, 0),
        MATCH(C94, 'Summary - Contract Type'!$C$1:$BX$1, 0)
      ),
      ""
    ),
    ""
  ),
  IF(
    Prototype_input!$C$6 = "Federal or Tribal Government",
    IF(
      B94 &lt;&gt; "",
      IFERROR(
        INDEX(
          'Summary - Level of Assistance'!$C$2:$AW$7,
          MATCH(Prototype_input!$C$34, 'Summary - Level of Assistance'!$B$2:$B$7, 0),
          MATCH(B94, 'Summary - Level of Assistance'!$C$1:$AW$1, 0)
        ),
        ""
      ),
      ""
    ),
    ""
  )
)</f>
        <v/>
      </c>
      <c r="F94" s="21" t="str">
        <f>IF(
  Prototype_input!$C$6 = "State or Local Government",
  IF(
    C94 &lt;&gt; "",
    IFERROR(
      INDEX(
        'Summary - Socioeconomic'!$C$2:$BX$11,
        MATCH(Prototype_input!$C$38, 'Summary - Socioeconomic'!$B$2:$B$11, 0),
        MATCH(C94, 'Summary - Socioeconomic'!$C$1:$BX$1, 0)
      ),
      ""
    ),
    ""
  ),
  IF(
    Prototype_input!$C$6 = "Federal or Tribal Government",
    IF(
      B94 &lt;&gt; "",
      IFERROR(
        INDEX(
          'Summary - Objective'!$C$2:$AX$4,
          MATCH(Prototype_input!$C$38, 'Summary - Objective'!$B$2:$B$4, 0),
          MATCH(B94, 'Summary - Objective'!$C$1:$AX$1, 0)
        ),
        ""
      ),
      ""
    ),
    ""
  )
)</f>
        <v/>
      </c>
      <c r="G94" s="21" t="str">
        <f>IF(
  Prototype_input!$C$6 = "Federal or Tribal Government",
  IF(
    B94 &lt;&gt; "",
    IFERROR(
      INDEX(
        'Summary - Contract Type'!$C$2:$BX$6,
        MATCH(Prototype_input!$C$42, 'Summary - Contract Type'!$B$2:$B$6, 0),
        MATCH(B94, 'Summary - Contract Type'!$C$1:$BX$1, 0)
      ),
      ""
    ),
    ""
  ),
  ""
)</f>
        <v/>
      </c>
      <c r="H94" s="21" t="str">
        <f>IF(
  Prototype_input!$C$6 = "Federal or Tribal Government",
  IF(
    B94 &lt;&gt; "",
    IFERROR(
      INDEX(
        'Summary - Period of Performance'!$C$2:$AW$5,
        MATCH(Prototype_input!$C$46, 'Summary - Period of Performance'!$B$2:$B$5, 0),
        MATCH(B94, 'Summary - Period of Performance'!$C$1:$AW$1, 0)
      ),
      ""
    ),
    ""
  ),
  ""
)</f>
        <v/>
      </c>
      <c r="I94" s="21" t="str">
        <f>IF(
  Prototype_input!$C$6 = "Federal or Tribal Government",
  IF(
    B94 &lt;&gt; "",
    IFERROR(
      INDEX(
        'Summary - Socioeconomic'!$C$2:$BX$11,
        MATCH(Prototype_input!$C$50, 'Summary - Socioeconomic'!$B$2:$B$11, 0),
        MATCH(B94, 'Summary - Socioeconomic'!$C$1:$BX$1, 0)
      ),
      ""
    ),
    ""
  ),
  ""
)</f>
        <v/>
      </c>
      <c r="J94" s="21" t="str">
        <f>IF(
  Prototype_input!$C$6 = "Federal or Tribal Government",
  IF(
    B94 &lt;&gt; "",
    IFERROR(
      INDEX(
        'Summary - Estimated Dollar Valu'!$C$2:$AW$4,
        MATCH(Prototype_input!$C$54, 'Summary - Estimated Dollar Valu'!$B$2:$B$4, 0),
        MATCH(B94, 'Summary - Estimated Dollar Valu'!$C$1:$AW$1, 0)
      ),
      ""
    ),
    ""
  ),
  ""
)</f>
        <v/>
      </c>
      <c r="K94" s="21" t="str">
        <f>IF(AND(Prototype_input!$C$56&lt;&gt;"",J94&lt;&gt;""),Prototype_input!$C$58,"")</f>
        <v/>
      </c>
      <c r="L94" s="21" t="str">
        <f>IF(AND(Prototype_input!$C$60&lt;&gt;"",J94&lt;&gt;""),Prototype_input!$C$62,"")</f>
        <v/>
      </c>
      <c r="M94" s="21" t="str">
        <f>IF(AND(Prototype_input!$C$64&lt;&gt;"",J94&lt;&gt;""),Prototype_input!$C$66,"")</f>
        <v/>
      </c>
      <c r="N94" s="21" t="str">
        <f>IF(AND(Prototype_input!$C$68&lt;&gt;"",J94&lt;&gt;""),Prototype_input!$C$70,"")</f>
        <v/>
      </c>
      <c r="O94" s="21" t="str">
        <f>IF(N94&lt;&gt;"",_xlfn.XLOOKUP(Prototype_input!$E$25,'ITC Offerings Mapping'!$C$1:$C$1000,'ITC Offerings Mapping'!$B$1:$B$1000),"")</f>
        <v/>
      </c>
      <c r="Q94" s="21" t="str">
        <f t="array" ref="Q94">IF(Prototype_input!$C$6="Federal or Tribal Government",IF(O94&lt;&gt;"", INDEX('Scope Scoring'!$C$2:$BX$50, MATCH(O94, 'Scope Scoring'!$B$2:$B$50, 0), MATCH(B94, 'Scope Scoring'!$C$1:$BX$1, 0)),""),"")</f>
        <v/>
      </c>
      <c r="R94" s="21" t="str">
        <f t="shared" si="26"/>
        <v/>
      </c>
      <c r="S94" s="21" t="str">
        <f t="shared" si="27"/>
        <v/>
      </c>
      <c r="T94" s="21" t="str">
        <f t="shared" si="28"/>
        <v/>
      </c>
      <c r="U94" s="21" t="str">
        <f t="shared" si="29"/>
        <v/>
      </c>
      <c r="W94" s="21" t="str">
        <f t="array" ref="W94">IF(Prototype_input!$C$6="Federal or Tribal Government",IF(O94&lt;&gt;"", INDEX('Summary - Level of Assistance -'!$C$2:$AV$7, MATCH(Prototype_input!$C$34, 'Summary - Level of Assistance -'!$B$2:$B$7, 0), MATCH(B94, 'Summary - Level of Assistance -'!$C$1:$AV$1, 0)),""),"")</f>
        <v/>
      </c>
      <c r="X94" s="21" t="str">
        <f t="shared" si="30"/>
        <v/>
      </c>
      <c r="Y94" s="21" t="str">
        <f t="shared" si="31"/>
        <v/>
      </c>
      <c r="AA94" s="21" t="str">
        <f t="array" ref="AA94">IF(Prototype_input!$C$6="Federal or Tribal Government",IF(O94&lt;&gt;"", INDEX('Summary - Objective - Tradeoff'!$C$2:$AV$4, MATCH(Prototype_input!$C$38, 'Summary - Objective - Tradeoff'!$B$2:$B$4, 0), MATCH(B94, 'Summary - Objective - Tradeoff'!$C$1:$AV$1, 0)),""),"")</f>
        <v/>
      </c>
      <c r="AB94" s="21" t="str">
        <f t="shared" si="32"/>
        <v/>
      </c>
      <c r="AC94" s="21" t="str">
        <f t="shared" si="33"/>
        <v/>
      </c>
      <c r="AE94" s="21" t="str">
        <f t="array" ref="AE94">IF(Prototype_input!$C$6="Federal or Tribal Government",IF(O94&lt;&gt;"", INDEX('Summary- PoP - Tradeoff'!$C$2:$AV$5, MATCH(Prototype_input!$C$46, 'Summary- PoP - Tradeoff'!$B$2:$B$5, 0), MATCH(B94, 'Summary- PoP - Tradeoff'!$C$1:$AV$1, 0)),""),"")</f>
        <v/>
      </c>
      <c r="AF94" s="21" t="str">
        <f t="shared" si="34"/>
        <v/>
      </c>
      <c r="AG94" s="21" t="str">
        <f t="shared" si="35"/>
        <v/>
      </c>
      <c r="AI94" s="21" t="str">
        <f t="array" ref="AI94">IF(Prototype_input!$C$6="Federal or Tribal Government",IF(O94&lt;&gt;"", INDEX('Summary - EDV - Tradeoff'!$C$2:$AV$4, MATCH(Prototype_input!$C$54, 'Summary - EDV - Tradeoff'!$B$2:$B$4, 0), MATCH(B94, 'Summary - EDV - Tradeoff'!$C$1:$AV$1, 0)),""),"")</f>
        <v/>
      </c>
      <c r="AJ94" s="21" t="str">
        <f t="shared" si="36"/>
        <v/>
      </c>
      <c r="AK94" s="21" t="str">
        <f t="shared" si="37"/>
        <v/>
      </c>
      <c r="AL94" s="21" t="str">
        <f t="shared" si="38"/>
        <v/>
      </c>
    </row>
    <row r="95" spans="4:38" ht="12.75" x14ac:dyDescent="0.2">
      <c r="D95" s="21" t="str">
        <f>IF(
  Prototype_input!$C$6 = "State or Local Government",
  IF(
    C95 &lt;&gt; "",
    IFERROR(
      INDEX(
        'Summary - Acquisition Need'!$C$2:$AD$4,
        MATCH(Prototype_input!$C$30, 'Summary - Acquisition Need'!$B$2:$B$4, 0),
        MATCH(C95, 'Summary - Acquisition Need'!$C$1:$AD$1, 0)
      ),
      ""
    ),
    ""
  ),
  IF(
    Prototype_input!$C$6 = "Federal or Tribal Government",
    IF(
      B95 &lt;&gt; "",
      IFERROR(
        INDEX(
          'Summary - Place of Performance'!$C$2:$AW$14,
          MATCH(Prototype_input!$C$30, 'Summary - Place of Performance'!$B$2:$B$14, 0),
          MATCH(B95, 'Summary - Place of Performance'!$C$1:$AW$1, 0)
        ),
        ""
      ),
      ""
    ),
    ""
  )
)</f>
        <v/>
      </c>
      <c r="E95" s="21" t="str">
        <f>IF(
  Prototype_input!$C$6 = "State or Local Government",
  IF(
    C95 &lt;&gt; "",
    IFERROR(
      INDEX(
        'Summary - Contract Type'!$C$2:$BX$6,
        MATCH(Prototype_input!$C$34, 'Summary - Contract Type'!$B$2:$B$6, 0),
        MATCH(C95, 'Summary - Contract Type'!$C$1:$BX$1, 0)
      ),
      ""
    ),
    ""
  ),
  IF(
    Prototype_input!$C$6 = "Federal or Tribal Government",
    IF(
      B95 &lt;&gt; "",
      IFERROR(
        INDEX(
          'Summary - Level of Assistance'!$C$2:$AW$7,
          MATCH(Prototype_input!$C$34, 'Summary - Level of Assistance'!$B$2:$B$7, 0),
          MATCH(B95, 'Summary - Level of Assistance'!$C$1:$AW$1, 0)
        ),
        ""
      ),
      ""
    ),
    ""
  )
)</f>
        <v/>
      </c>
      <c r="F95" s="21" t="str">
        <f>IF(
  Prototype_input!$C$6 = "State or Local Government",
  IF(
    C95 &lt;&gt; "",
    IFERROR(
      INDEX(
        'Summary - Socioeconomic'!$C$2:$BX$11,
        MATCH(Prototype_input!$C$38, 'Summary - Socioeconomic'!$B$2:$B$11, 0),
        MATCH(C95, 'Summary - Socioeconomic'!$C$1:$BX$1, 0)
      ),
      ""
    ),
    ""
  ),
  IF(
    Prototype_input!$C$6 = "Federal or Tribal Government",
    IF(
      B95 &lt;&gt; "",
      IFERROR(
        INDEX(
          'Summary - Objective'!$C$2:$AX$4,
          MATCH(Prototype_input!$C$38, 'Summary - Objective'!$B$2:$B$4, 0),
          MATCH(B95, 'Summary - Objective'!$C$1:$AX$1, 0)
        ),
        ""
      ),
      ""
    ),
    ""
  )
)</f>
        <v/>
      </c>
      <c r="G95" s="21" t="str">
        <f>IF(
  Prototype_input!$C$6 = "Federal or Tribal Government",
  IF(
    B95 &lt;&gt; "",
    IFERROR(
      INDEX(
        'Summary - Contract Type'!$C$2:$BX$6,
        MATCH(Prototype_input!$C$42, 'Summary - Contract Type'!$B$2:$B$6, 0),
        MATCH(B95, 'Summary - Contract Type'!$C$1:$BX$1, 0)
      ),
      ""
    ),
    ""
  ),
  ""
)</f>
        <v/>
      </c>
      <c r="H95" s="21" t="str">
        <f>IF(
  Prototype_input!$C$6 = "Federal or Tribal Government",
  IF(
    B95 &lt;&gt; "",
    IFERROR(
      INDEX(
        'Summary - Period of Performance'!$C$2:$AW$5,
        MATCH(Prototype_input!$C$46, 'Summary - Period of Performance'!$B$2:$B$5, 0),
        MATCH(B95, 'Summary - Period of Performance'!$C$1:$AW$1, 0)
      ),
      ""
    ),
    ""
  ),
  ""
)</f>
        <v/>
      </c>
      <c r="I95" s="21" t="str">
        <f>IF(
  Prototype_input!$C$6 = "Federal or Tribal Government",
  IF(
    B95 &lt;&gt; "",
    IFERROR(
      INDEX(
        'Summary - Socioeconomic'!$C$2:$BX$11,
        MATCH(Prototype_input!$C$50, 'Summary - Socioeconomic'!$B$2:$B$11, 0),
        MATCH(B95, 'Summary - Socioeconomic'!$C$1:$BX$1, 0)
      ),
      ""
    ),
    ""
  ),
  ""
)</f>
        <v/>
      </c>
      <c r="J95" s="21" t="str">
        <f>IF(
  Prototype_input!$C$6 = "Federal or Tribal Government",
  IF(
    B95 &lt;&gt; "",
    IFERROR(
      INDEX(
        'Summary - Estimated Dollar Valu'!$C$2:$AW$4,
        MATCH(Prototype_input!$C$54, 'Summary - Estimated Dollar Valu'!$B$2:$B$4, 0),
        MATCH(B95, 'Summary - Estimated Dollar Valu'!$C$1:$AW$1, 0)
      ),
      ""
    ),
    ""
  ),
  ""
)</f>
        <v/>
      </c>
      <c r="K95" s="21" t="str">
        <f>IF(AND(Prototype_input!$C$56&lt;&gt;"",J95&lt;&gt;""),Prototype_input!$C$58,"")</f>
        <v/>
      </c>
      <c r="L95" s="21" t="str">
        <f>IF(AND(Prototype_input!$C$60&lt;&gt;"",J95&lt;&gt;""),Prototype_input!$C$62,"")</f>
        <v/>
      </c>
      <c r="M95" s="21" t="str">
        <f>IF(AND(Prototype_input!$C$64&lt;&gt;"",J95&lt;&gt;""),Prototype_input!$C$66,"")</f>
        <v/>
      </c>
      <c r="N95" s="21" t="str">
        <f>IF(AND(Prototype_input!$C$68&lt;&gt;"",J95&lt;&gt;""),Prototype_input!$C$70,"")</f>
        <v/>
      </c>
      <c r="O95" s="21" t="str">
        <f>IF(N95&lt;&gt;"",_xlfn.XLOOKUP(Prototype_input!$E$25,'ITC Offerings Mapping'!$C$1:$C$1000,'ITC Offerings Mapping'!$B$1:$B$1000),"")</f>
        <v/>
      </c>
      <c r="Q95" s="21" t="str">
        <f t="array" ref="Q95">IF(Prototype_input!$C$6="Federal or Tribal Government",IF(O95&lt;&gt;"", INDEX('Scope Scoring'!$C$2:$BX$50, MATCH(O95, 'Scope Scoring'!$B$2:$B$50, 0), MATCH(B95, 'Scope Scoring'!$C$1:$BX$1, 0)),""),"")</f>
        <v/>
      </c>
      <c r="R95" s="21" t="str">
        <f t="shared" si="26"/>
        <v/>
      </c>
      <c r="S95" s="21" t="str">
        <f t="shared" si="27"/>
        <v/>
      </c>
      <c r="T95" s="21" t="str">
        <f t="shared" si="28"/>
        <v/>
      </c>
      <c r="U95" s="21" t="str">
        <f t="shared" si="29"/>
        <v/>
      </c>
      <c r="W95" s="21" t="str">
        <f t="array" ref="W95">IF(Prototype_input!$C$6="Federal or Tribal Government",IF(O95&lt;&gt;"", INDEX('Summary - Level of Assistance -'!$C$2:$AV$7, MATCH(Prototype_input!$C$34, 'Summary - Level of Assistance -'!$B$2:$B$7, 0), MATCH(B95, 'Summary - Level of Assistance -'!$C$1:$AV$1, 0)),""),"")</f>
        <v/>
      </c>
      <c r="X95" s="21" t="str">
        <f t="shared" si="30"/>
        <v/>
      </c>
      <c r="Y95" s="21" t="str">
        <f t="shared" si="31"/>
        <v/>
      </c>
      <c r="AA95" s="21" t="str">
        <f t="array" ref="AA95">IF(Prototype_input!$C$6="Federal or Tribal Government",IF(O95&lt;&gt;"", INDEX('Summary - Objective - Tradeoff'!$C$2:$AV$4, MATCH(Prototype_input!$C$38, 'Summary - Objective - Tradeoff'!$B$2:$B$4, 0), MATCH(B95, 'Summary - Objective - Tradeoff'!$C$1:$AV$1, 0)),""),"")</f>
        <v/>
      </c>
      <c r="AB95" s="21" t="str">
        <f t="shared" si="32"/>
        <v/>
      </c>
      <c r="AC95" s="21" t="str">
        <f t="shared" si="33"/>
        <v/>
      </c>
      <c r="AE95" s="21" t="str">
        <f t="array" ref="AE95">IF(Prototype_input!$C$6="Federal or Tribal Government",IF(O95&lt;&gt;"", INDEX('Summary- PoP - Tradeoff'!$C$2:$AV$5, MATCH(Prototype_input!$C$46, 'Summary- PoP - Tradeoff'!$B$2:$B$5, 0), MATCH(B95, 'Summary- PoP - Tradeoff'!$C$1:$AV$1, 0)),""),"")</f>
        <v/>
      </c>
      <c r="AF95" s="21" t="str">
        <f t="shared" si="34"/>
        <v/>
      </c>
      <c r="AG95" s="21" t="str">
        <f t="shared" si="35"/>
        <v/>
      </c>
      <c r="AI95" s="21" t="str">
        <f t="array" ref="AI95">IF(Prototype_input!$C$6="Federal or Tribal Government",IF(O95&lt;&gt;"", INDEX('Summary - EDV - Tradeoff'!$C$2:$AV$4, MATCH(Prototype_input!$C$54, 'Summary - EDV - Tradeoff'!$B$2:$B$4, 0), MATCH(B95, 'Summary - EDV - Tradeoff'!$C$1:$AV$1, 0)),""),"")</f>
        <v/>
      </c>
      <c r="AJ95" s="21" t="str">
        <f t="shared" si="36"/>
        <v/>
      </c>
      <c r="AK95" s="21" t="str">
        <f t="shared" si="37"/>
        <v/>
      </c>
      <c r="AL95" s="21" t="str">
        <f t="shared" si="38"/>
        <v/>
      </c>
    </row>
    <row r="96" spans="4:38" ht="12.75" x14ac:dyDescent="0.2">
      <c r="D96" s="21" t="str">
        <f>IF(
  Prototype_input!$C$6 = "State or Local Government",
  IF(
    C96 &lt;&gt; "",
    IFERROR(
      INDEX(
        'Summary - Acquisition Need'!$C$2:$AD$4,
        MATCH(Prototype_input!$C$30, 'Summary - Acquisition Need'!$B$2:$B$4, 0),
        MATCH(C96, 'Summary - Acquisition Need'!$C$1:$AD$1, 0)
      ),
      ""
    ),
    ""
  ),
  IF(
    Prototype_input!$C$6 = "Federal or Tribal Government",
    IF(
      B96 &lt;&gt; "",
      IFERROR(
        INDEX(
          'Summary - Place of Performance'!$C$2:$AW$14,
          MATCH(Prototype_input!$C$30, 'Summary - Place of Performance'!$B$2:$B$14, 0),
          MATCH(B96, 'Summary - Place of Performance'!$C$1:$AW$1, 0)
        ),
        ""
      ),
      ""
    ),
    ""
  )
)</f>
        <v/>
      </c>
      <c r="E96" s="21" t="str">
        <f>IF(
  Prototype_input!$C$6 = "State or Local Government",
  IF(
    C96 &lt;&gt; "",
    IFERROR(
      INDEX(
        'Summary - Contract Type'!$C$2:$BX$6,
        MATCH(Prototype_input!$C$34, 'Summary - Contract Type'!$B$2:$B$6, 0),
        MATCH(C96, 'Summary - Contract Type'!$C$1:$BX$1, 0)
      ),
      ""
    ),
    ""
  ),
  IF(
    Prototype_input!$C$6 = "Federal or Tribal Government",
    IF(
      B96 &lt;&gt; "",
      IFERROR(
        INDEX(
          'Summary - Level of Assistance'!$C$2:$AW$7,
          MATCH(Prototype_input!$C$34, 'Summary - Level of Assistance'!$B$2:$B$7, 0),
          MATCH(B96, 'Summary - Level of Assistance'!$C$1:$AW$1, 0)
        ),
        ""
      ),
      ""
    ),
    ""
  )
)</f>
        <v/>
      </c>
      <c r="F96" s="21" t="str">
        <f>IF(
  Prototype_input!$C$6 = "State or Local Government",
  IF(
    C96 &lt;&gt; "",
    IFERROR(
      INDEX(
        'Summary - Socioeconomic'!$C$2:$BX$11,
        MATCH(Prototype_input!$C$38, 'Summary - Socioeconomic'!$B$2:$B$11, 0),
        MATCH(C96, 'Summary - Socioeconomic'!$C$1:$BX$1, 0)
      ),
      ""
    ),
    ""
  ),
  IF(
    Prototype_input!$C$6 = "Federal or Tribal Government",
    IF(
      B96 &lt;&gt; "",
      IFERROR(
        INDEX(
          'Summary - Objective'!$C$2:$AX$4,
          MATCH(Prototype_input!$C$38, 'Summary - Objective'!$B$2:$B$4, 0),
          MATCH(B96, 'Summary - Objective'!$C$1:$AX$1, 0)
        ),
        ""
      ),
      ""
    ),
    ""
  )
)</f>
        <v/>
      </c>
      <c r="G96" s="21" t="str">
        <f>IF(
  Prototype_input!$C$6 = "Federal or Tribal Government",
  IF(
    B96 &lt;&gt; "",
    IFERROR(
      INDEX(
        'Summary - Contract Type'!$C$2:$BX$6,
        MATCH(Prototype_input!$C$42, 'Summary - Contract Type'!$B$2:$B$6, 0),
        MATCH(B96, 'Summary - Contract Type'!$C$1:$BX$1, 0)
      ),
      ""
    ),
    ""
  ),
  ""
)</f>
        <v/>
      </c>
      <c r="H96" s="21" t="str">
        <f>IF(
  Prototype_input!$C$6 = "Federal or Tribal Government",
  IF(
    B96 &lt;&gt; "",
    IFERROR(
      INDEX(
        'Summary - Period of Performance'!$C$2:$AW$5,
        MATCH(Prototype_input!$C$46, 'Summary - Period of Performance'!$B$2:$B$5, 0),
        MATCH(B96, 'Summary - Period of Performance'!$C$1:$AW$1, 0)
      ),
      ""
    ),
    ""
  ),
  ""
)</f>
        <v/>
      </c>
      <c r="I96" s="21" t="str">
        <f>IF(
  Prototype_input!$C$6 = "Federal or Tribal Government",
  IF(
    B96 &lt;&gt; "",
    IFERROR(
      INDEX(
        'Summary - Socioeconomic'!$C$2:$BX$11,
        MATCH(Prototype_input!$C$50, 'Summary - Socioeconomic'!$B$2:$B$11, 0),
        MATCH(B96, 'Summary - Socioeconomic'!$C$1:$BX$1, 0)
      ),
      ""
    ),
    ""
  ),
  ""
)</f>
        <v/>
      </c>
      <c r="J96" s="21" t="str">
        <f>IF(
  Prototype_input!$C$6 = "Federal or Tribal Government",
  IF(
    B96 &lt;&gt; "",
    IFERROR(
      INDEX(
        'Summary - Estimated Dollar Valu'!$C$2:$AW$4,
        MATCH(Prototype_input!$C$54, 'Summary - Estimated Dollar Valu'!$B$2:$B$4, 0),
        MATCH(B96, 'Summary - Estimated Dollar Valu'!$C$1:$AW$1, 0)
      ),
      ""
    ),
    ""
  ),
  ""
)</f>
        <v/>
      </c>
      <c r="K96" s="21" t="str">
        <f>IF(AND(Prototype_input!$C$56&lt;&gt;"",J96&lt;&gt;""),Prototype_input!$C$58,"")</f>
        <v/>
      </c>
      <c r="L96" s="21" t="str">
        <f>IF(AND(Prototype_input!$C$60&lt;&gt;"",J96&lt;&gt;""),Prototype_input!$C$62,"")</f>
        <v/>
      </c>
      <c r="M96" s="21" t="str">
        <f>IF(AND(Prototype_input!$C$64&lt;&gt;"",J96&lt;&gt;""),Prototype_input!$C$66,"")</f>
        <v/>
      </c>
      <c r="N96" s="21" t="str">
        <f>IF(AND(Prototype_input!$C$68&lt;&gt;"",J96&lt;&gt;""),Prototype_input!$C$70,"")</f>
        <v/>
      </c>
      <c r="O96" s="21" t="str">
        <f>IF(N96&lt;&gt;"",_xlfn.XLOOKUP(Prototype_input!$E$25,'ITC Offerings Mapping'!$C$1:$C$1000,'ITC Offerings Mapping'!$B$1:$B$1000),"")</f>
        <v/>
      </c>
      <c r="Q96" s="21" t="str">
        <f t="array" ref="Q96">IF(Prototype_input!$C$6="Federal or Tribal Government",IF(O96&lt;&gt;"", INDEX('Scope Scoring'!$C$2:$BX$50, MATCH(O96, 'Scope Scoring'!$B$2:$B$50, 0), MATCH(B96, 'Scope Scoring'!$C$1:$BX$1, 0)),""),"")</f>
        <v/>
      </c>
      <c r="R96" s="21" t="str">
        <f t="shared" si="26"/>
        <v/>
      </c>
      <c r="S96" s="21" t="str">
        <f t="shared" si="27"/>
        <v/>
      </c>
      <c r="T96" s="21" t="str">
        <f t="shared" si="28"/>
        <v/>
      </c>
      <c r="U96" s="21" t="str">
        <f t="shared" si="29"/>
        <v/>
      </c>
      <c r="W96" s="21" t="str">
        <f t="array" ref="W96">IF(Prototype_input!$C$6="Federal or Tribal Government",IF(O96&lt;&gt;"", INDEX('Summary - Level of Assistance -'!$C$2:$AV$7, MATCH(Prototype_input!$C$34, 'Summary - Level of Assistance -'!$B$2:$B$7, 0), MATCH(B96, 'Summary - Level of Assistance -'!$C$1:$AV$1, 0)),""),"")</f>
        <v/>
      </c>
      <c r="X96" s="21" t="str">
        <f t="shared" si="30"/>
        <v/>
      </c>
      <c r="Y96" s="21" t="str">
        <f t="shared" si="31"/>
        <v/>
      </c>
      <c r="AA96" s="21" t="str">
        <f t="array" ref="AA96">IF(Prototype_input!$C$6="Federal or Tribal Government",IF(O96&lt;&gt;"", INDEX('Summary - Objective - Tradeoff'!$C$2:$AV$4, MATCH(Prototype_input!$C$38, 'Summary - Objective - Tradeoff'!$B$2:$B$4, 0), MATCH(B96, 'Summary - Objective - Tradeoff'!$C$1:$AV$1, 0)),""),"")</f>
        <v/>
      </c>
      <c r="AB96" s="21" t="str">
        <f t="shared" si="32"/>
        <v/>
      </c>
      <c r="AC96" s="21" t="str">
        <f t="shared" si="33"/>
        <v/>
      </c>
      <c r="AE96" s="21" t="str">
        <f t="array" ref="AE96">IF(Prototype_input!$C$6="Federal or Tribal Government",IF(O96&lt;&gt;"", INDEX('Summary- PoP - Tradeoff'!$C$2:$AV$5, MATCH(Prototype_input!$C$46, 'Summary- PoP - Tradeoff'!$B$2:$B$5, 0), MATCH(B96, 'Summary- PoP - Tradeoff'!$C$1:$AV$1, 0)),""),"")</f>
        <v/>
      </c>
      <c r="AF96" s="21" t="str">
        <f t="shared" si="34"/>
        <v/>
      </c>
      <c r="AG96" s="21" t="str">
        <f t="shared" si="35"/>
        <v/>
      </c>
      <c r="AI96" s="21" t="str">
        <f t="array" ref="AI96">IF(Prototype_input!$C$6="Federal or Tribal Government",IF(O96&lt;&gt;"", INDEX('Summary - EDV - Tradeoff'!$C$2:$AV$4, MATCH(Prototype_input!$C$54, 'Summary - EDV - Tradeoff'!$B$2:$B$4, 0), MATCH(B96, 'Summary - EDV - Tradeoff'!$C$1:$AV$1, 0)),""),"")</f>
        <v/>
      </c>
      <c r="AJ96" s="21" t="str">
        <f t="shared" si="36"/>
        <v/>
      </c>
      <c r="AK96" s="21" t="str">
        <f t="shared" si="37"/>
        <v/>
      </c>
      <c r="AL96" s="21" t="str">
        <f t="shared" si="38"/>
        <v/>
      </c>
    </row>
    <row r="97" spans="4:38" ht="12.75" x14ac:dyDescent="0.2">
      <c r="D97" s="21" t="str">
        <f>IF(
  Prototype_input!$C$6 = "State or Local Government",
  IF(
    C97 &lt;&gt; "",
    IFERROR(
      INDEX(
        'Summary - Acquisition Need'!$C$2:$AD$4,
        MATCH(Prototype_input!$C$30, 'Summary - Acquisition Need'!$B$2:$B$4, 0),
        MATCH(C97, 'Summary - Acquisition Need'!$C$1:$AD$1, 0)
      ),
      ""
    ),
    ""
  ),
  IF(
    Prototype_input!$C$6 = "Federal or Tribal Government",
    IF(
      B97 &lt;&gt; "",
      IFERROR(
        INDEX(
          'Summary - Place of Performance'!$C$2:$AW$14,
          MATCH(Prototype_input!$C$30, 'Summary - Place of Performance'!$B$2:$B$14, 0),
          MATCH(B97, 'Summary - Place of Performance'!$C$1:$AW$1, 0)
        ),
        ""
      ),
      ""
    ),
    ""
  )
)</f>
        <v/>
      </c>
      <c r="E97" s="21" t="str">
        <f>IF(
  Prototype_input!$C$6 = "State or Local Government",
  IF(
    C97 &lt;&gt; "",
    IFERROR(
      INDEX(
        'Summary - Contract Type'!$C$2:$BX$6,
        MATCH(Prototype_input!$C$34, 'Summary - Contract Type'!$B$2:$B$6, 0),
        MATCH(C97, 'Summary - Contract Type'!$C$1:$BX$1, 0)
      ),
      ""
    ),
    ""
  ),
  IF(
    Prototype_input!$C$6 = "Federal or Tribal Government",
    IF(
      B97 &lt;&gt; "",
      IFERROR(
        INDEX(
          'Summary - Level of Assistance'!$C$2:$AW$7,
          MATCH(Prototype_input!$C$34, 'Summary - Level of Assistance'!$B$2:$B$7, 0),
          MATCH(B97, 'Summary - Level of Assistance'!$C$1:$AW$1, 0)
        ),
        ""
      ),
      ""
    ),
    ""
  )
)</f>
        <v/>
      </c>
      <c r="F97" s="21" t="str">
        <f>IF(
  Prototype_input!$C$6 = "State or Local Government",
  IF(
    C97 &lt;&gt; "",
    IFERROR(
      INDEX(
        'Summary - Socioeconomic'!$C$2:$BX$11,
        MATCH(Prototype_input!$C$38, 'Summary - Socioeconomic'!$B$2:$B$11, 0),
        MATCH(C97, 'Summary - Socioeconomic'!$C$1:$BX$1, 0)
      ),
      ""
    ),
    ""
  ),
  IF(
    Prototype_input!$C$6 = "Federal or Tribal Government",
    IF(
      B97 &lt;&gt; "",
      IFERROR(
        INDEX(
          'Summary - Objective'!$C$2:$AX$4,
          MATCH(Prototype_input!$C$38, 'Summary - Objective'!$B$2:$B$4, 0),
          MATCH(B97, 'Summary - Objective'!$C$1:$AX$1, 0)
        ),
        ""
      ),
      ""
    ),
    ""
  )
)</f>
        <v/>
      </c>
      <c r="G97" s="21" t="str">
        <f>IF(
  Prototype_input!$C$6 = "Federal or Tribal Government",
  IF(
    B97 &lt;&gt; "",
    IFERROR(
      INDEX(
        'Summary - Contract Type'!$C$2:$BX$6,
        MATCH(Prototype_input!$C$42, 'Summary - Contract Type'!$B$2:$B$6, 0),
        MATCH(B97, 'Summary - Contract Type'!$C$1:$BX$1, 0)
      ),
      ""
    ),
    ""
  ),
  ""
)</f>
        <v/>
      </c>
      <c r="H97" s="21" t="str">
        <f>IF(
  Prototype_input!$C$6 = "Federal or Tribal Government",
  IF(
    B97 &lt;&gt; "",
    IFERROR(
      INDEX(
        'Summary - Period of Performance'!$C$2:$AW$5,
        MATCH(Prototype_input!$C$46, 'Summary - Period of Performance'!$B$2:$B$5, 0),
        MATCH(B97, 'Summary - Period of Performance'!$C$1:$AW$1, 0)
      ),
      ""
    ),
    ""
  ),
  ""
)</f>
        <v/>
      </c>
      <c r="I97" s="21" t="str">
        <f>IF(
  Prototype_input!$C$6 = "Federal or Tribal Government",
  IF(
    B97 &lt;&gt; "",
    IFERROR(
      INDEX(
        'Summary - Socioeconomic'!$C$2:$BX$11,
        MATCH(Prototype_input!$C$50, 'Summary - Socioeconomic'!$B$2:$B$11, 0),
        MATCH(B97, 'Summary - Socioeconomic'!$C$1:$BX$1, 0)
      ),
      ""
    ),
    ""
  ),
  ""
)</f>
        <v/>
      </c>
      <c r="J97" s="21" t="str">
        <f>IF(
  Prototype_input!$C$6 = "Federal or Tribal Government",
  IF(
    B97 &lt;&gt; "",
    IFERROR(
      INDEX(
        'Summary - Estimated Dollar Valu'!$C$2:$AW$4,
        MATCH(Prototype_input!$C$54, 'Summary - Estimated Dollar Valu'!$B$2:$B$4, 0),
        MATCH(B97, 'Summary - Estimated Dollar Valu'!$C$1:$AW$1, 0)
      ),
      ""
    ),
    ""
  ),
  ""
)</f>
        <v/>
      </c>
      <c r="K97" s="21" t="str">
        <f>IF(AND(Prototype_input!$C$56&lt;&gt;"",J97&lt;&gt;""),Prototype_input!$C$58,"")</f>
        <v/>
      </c>
      <c r="L97" s="21" t="str">
        <f>IF(AND(Prototype_input!$C$60&lt;&gt;"",J97&lt;&gt;""),Prototype_input!$C$62,"")</f>
        <v/>
      </c>
      <c r="M97" s="21" t="str">
        <f>IF(AND(Prototype_input!$C$64&lt;&gt;"",J97&lt;&gt;""),Prototype_input!$C$66,"")</f>
        <v/>
      </c>
      <c r="N97" s="21" t="str">
        <f>IF(AND(Prototype_input!$C$68&lt;&gt;"",J97&lt;&gt;""),Prototype_input!$C$70,"")</f>
        <v/>
      </c>
      <c r="O97" s="21" t="str">
        <f>IF(N97&lt;&gt;"",_xlfn.XLOOKUP(Prototype_input!$E$25,'ITC Offerings Mapping'!$C$1:$C$1000,'ITC Offerings Mapping'!$B$1:$B$1000),"")</f>
        <v/>
      </c>
      <c r="Q97" s="21" t="str">
        <f t="array" ref="Q97">IF(Prototype_input!$C$6="Federal or Tribal Government",IF(O97&lt;&gt;"", INDEX('Scope Scoring'!$C$2:$BX$50, MATCH(O97, 'Scope Scoring'!$B$2:$B$50, 0), MATCH(B97, 'Scope Scoring'!$C$1:$BX$1, 0)),""),"")</f>
        <v/>
      </c>
      <c r="R97" s="21" t="str">
        <f t="shared" si="26"/>
        <v/>
      </c>
      <c r="S97" s="21" t="str">
        <f t="shared" si="27"/>
        <v/>
      </c>
      <c r="T97" s="21" t="str">
        <f t="shared" si="28"/>
        <v/>
      </c>
      <c r="U97" s="21" t="str">
        <f t="shared" si="29"/>
        <v/>
      </c>
      <c r="W97" s="21" t="str">
        <f t="array" ref="W97">IF(Prototype_input!$C$6="Federal or Tribal Government",IF(O97&lt;&gt;"", INDEX('Summary - Level of Assistance -'!$C$2:$AV$7, MATCH(Prototype_input!$C$34, 'Summary - Level of Assistance -'!$B$2:$B$7, 0), MATCH(B97, 'Summary - Level of Assistance -'!$C$1:$AV$1, 0)),""),"")</f>
        <v/>
      </c>
      <c r="X97" s="21" t="str">
        <f t="shared" si="30"/>
        <v/>
      </c>
      <c r="Y97" s="21" t="str">
        <f t="shared" si="31"/>
        <v/>
      </c>
      <c r="AA97" s="21" t="str">
        <f t="array" ref="AA97">IF(Prototype_input!$C$6="Federal or Tribal Government",IF(O97&lt;&gt;"", INDEX('Summary - Objective - Tradeoff'!$C$2:$AV$4, MATCH(Prototype_input!$C$38, 'Summary - Objective - Tradeoff'!$B$2:$B$4, 0), MATCH(B97, 'Summary - Objective - Tradeoff'!$C$1:$AV$1, 0)),""),"")</f>
        <v/>
      </c>
      <c r="AB97" s="21" t="str">
        <f t="shared" si="32"/>
        <v/>
      </c>
      <c r="AC97" s="21" t="str">
        <f t="shared" si="33"/>
        <v/>
      </c>
      <c r="AE97" s="21" t="str">
        <f t="array" ref="AE97">IF(Prototype_input!$C$6="Federal or Tribal Government",IF(O97&lt;&gt;"", INDEX('Summary- PoP - Tradeoff'!$C$2:$AV$5, MATCH(Prototype_input!$C$46, 'Summary- PoP - Tradeoff'!$B$2:$B$5, 0), MATCH(B97, 'Summary- PoP - Tradeoff'!$C$1:$AV$1, 0)),""),"")</f>
        <v/>
      </c>
      <c r="AF97" s="21" t="str">
        <f t="shared" si="34"/>
        <v/>
      </c>
      <c r="AG97" s="21" t="str">
        <f t="shared" si="35"/>
        <v/>
      </c>
      <c r="AI97" s="21" t="str">
        <f t="array" ref="AI97">IF(Prototype_input!$C$6="Federal or Tribal Government",IF(O97&lt;&gt;"", INDEX('Summary - EDV - Tradeoff'!$C$2:$AV$4, MATCH(Prototype_input!$C$54, 'Summary - EDV - Tradeoff'!$B$2:$B$4, 0), MATCH(B97, 'Summary - EDV - Tradeoff'!$C$1:$AV$1, 0)),""),"")</f>
        <v/>
      </c>
      <c r="AJ97" s="21" t="str">
        <f t="shared" si="36"/>
        <v/>
      </c>
      <c r="AK97" s="21" t="str">
        <f t="shared" si="37"/>
        <v/>
      </c>
      <c r="AL97" s="21" t="str">
        <f t="shared" si="38"/>
        <v/>
      </c>
    </row>
    <row r="98" spans="4:38" ht="12.75" x14ac:dyDescent="0.2">
      <c r="D98" s="21" t="str">
        <f>IF(
  Prototype_input!$C$6 = "State or Local Government",
  IF(
    C98 &lt;&gt; "",
    IFERROR(
      INDEX(
        'Summary - Acquisition Need'!$C$2:$AD$4,
        MATCH(Prototype_input!$C$30, 'Summary - Acquisition Need'!$B$2:$B$4, 0),
        MATCH(C98, 'Summary - Acquisition Need'!$C$1:$AD$1, 0)
      ),
      ""
    ),
    ""
  ),
  IF(
    Prototype_input!$C$6 = "Federal or Tribal Government",
    IF(
      B98 &lt;&gt; "",
      IFERROR(
        INDEX(
          'Summary - Place of Performance'!$C$2:$AW$14,
          MATCH(Prototype_input!$C$30, 'Summary - Place of Performance'!$B$2:$B$14, 0),
          MATCH(B98, 'Summary - Place of Performance'!$C$1:$AW$1, 0)
        ),
        ""
      ),
      ""
    ),
    ""
  )
)</f>
        <v/>
      </c>
      <c r="E98" s="21" t="str">
        <f>IF(
  Prototype_input!$C$6 = "State or Local Government",
  IF(
    C98 &lt;&gt; "",
    IFERROR(
      INDEX(
        'Summary - Contract Type'!$C$2:$BX$6,
        MATCH(Prototype_input!$C$34, 'Summary - Contract Type'!$B$2:$B$6, 0),
        MATCH(C98, 'Summary - Contract Type'!$C$1:$BX$1, 0)
      ),
      ""
    ),
    ""
  ),
  IF(
    Prototype_input!$C$6 = "Federal or Tribal Government",
    IF(
      B98 &lt;&gt; "",
      IFERROR(
        INDEX(
          'Summary - Level of Assistance'!$C$2:$AW$7,
          MATCH(Prototype_input!$C$34, 'Summary - Level of Assistance'!$B$2:$B$7, 0),
          MATCH(B98, 'Summary - Level of Assistance'!$C$1:$AW$1, 0)
        ),
        ""
      ),
      ""
    ),
    ""
  )
)</f>
        <v/>
      </c>
      <c r="F98" s="21" t="str">
        <f>IF(
  Prototype_input!$C$6 = "State or Local Government",
  IF(
    C98 &lt;&gt; "",
    IFERROR(
      INDEX(
        'Summary - Socioeconomic'!$C$2:$BX$11,
        MATCH(Prototype_input!$C$38, 'Summary - Socioeconomic'!$B$2:$B$11, 0),
        MATCH(C98, 'Summary - Socioeconomic'!$C$1:$BX$1, 0)
      ),
      ""
    ),
    ""
  ),
  IF(
    Prototype_input!$C$6 = "Federal or Tribal Government",
    IF(
      B98 &lt;&gt; "",
      IFERROR(
        INDEX(
          'Summary - Objective'!$C$2:$AX$4,
          MATCH(Prototype_input!$C$38, 'Summary - Objective'!$B$2:$B$4, 0),
          MATCH(B98, 'Summary - Objective'!$C$1:$AX$1, 0)
        ),
        ""
      ),
      ""
    ),
    ""
  )
)</f>
        <v/>
      </c>
      <c r="G98" s="21" t="str">
        <f>IF(
  Prototype_input!$C$6 = "Federal or Tribal Government",
  IF(
    B98 &lt;&gt; "",
    IFERROR(
      INDEX(
        'Summary - Contract Type'!$C$2:$BX$6,
        MATCH(Prototype_input!$C$42, 'Summary - Contract Type'!$B$2:$B$6, 0),
        MATCH(B98, 'Summary - Contract Type'!$C$1:$BX$1, 0)
      ),
      ""
    ),
    ""
  ),
  ""
)</f>
        <v/>
      </c>
      <c r="H98" s="21" t="str">
        <f>IF(
  Prototype_input!$C$6 = "Federal or Tribal Government",
  IF(
    B98 &lt;&gt; "",
    IFERROR(
      INDEX(
        'Summary - Period of Performance'!$C$2:$AW$5,
        MATCH(Prototype_input!$C$46, 'Summary - Period of Performance'!$B$2:$B$5, 0),
        MATCH(B98, 'Summary - Period of Performance'!$C$1:$AW$1, 0)
      ),
      ""
    ),
    ""
  ),
  ""
)</f>
        <v/>
      </c>
      <c r="I98" s="21" t="str">
        <f>IF(
  Prototype_input!$C$6 = "Federal or Tribal Government",
  IF(
    B98 &lt;&gt; "",
    IFERROR(
      INDEX(
        'Summary - Socioeconomic'!$C$2:$BX$11,
        MATCH(Prototype_input!$C$50, 'Summary - Socioeconomic'!$B$2:$B$11, 0),
        MATCH(B98, 'Summary - Socioeconomic'!$C$1:$BX$1, 0)
      ),
      ""
    ),
    ""
  ),
  ""
)</f>
        <v/>
      </c>
      <c r="J98" s="21" t="str">
        <f>IF(
  Prototype_input!$C$6 = "Federal or Tribal Government",
  IF(
    B98 &lt;&gt; "",
    IFERROR(
      INDEX(
        'Summary - Estimated Dollar Valu'!$C$2:$AW$4,
        MATCH(Prototype_input!$C$54, 'Summary - Estimated Dollar Valu'!$B$2:$B$4, 0),
        MATCH(B98, 'Summary - Estimated Dollar Valu'!$C$1:$AW$1, 0)
      ),
      ""
    ),
    ""
  ),
  ""
)</f>
        <v/>
      </c>
      <c r="K98" s="21" t="str">
        <f>IF(AND(Prototype_input!$C$56&lt;&gt;"",J98&lt;&gt;""),Prototype_input!$C$58,"")</f>
        <v/>
      </c>
      <c r="L98" s="21" t="str">
        <f>IF(AND(Prototype_input!$C$60&lt;&gt;"",J98&lt;&gt;""),Prototype_input!$C$62,"")</f>
        <v/>
      </c>
      <c r="M98" s="21" t="str">
        <f>IF(AND(Prototype_input!$C$64&lt;&gt;"",J98&lt;&gt;""),Prototype_input!$C$66,"")</f>
        <v/>
      </c>
      <c r="N98" s="21" t="str">
        <f>IF(AND(Prototype_input!$C$68&lt;&gt;"",J98&lt;&gt;""),Prototype_input!$C$70,"")</f>
        <v/>
      </c>
      <c r="O98" s="21" t="str">
        <f>IF(N98&lt;&gt;"",_xlfn.XLOOKUP(Prototype_input!$E$25,'ITC Offerings Mapping'!$C$1:$C$1000,'ITC Offerings Mapping'!$B$1:$B$1000),"")</f>
        <v/>
      </c>
      <c r="Q98" s="21" t="str">
        <f t="array" ref="Q98">IF(Prototype_input!$C$6="Federal or Tribal Government",IF(O98&lt;&gt;"", INDEX('Scope Scoring'!$C$2:$BX$50, MATCH(O98, 'Scope Scoring'!$B$2:$B$50, 0), MATCH(B98, 'Scope Scoring'!$C$1:$BX$1, 0)),""),"")</f>
        <v/>
      </c>
      <c r="R98" s="21" t="str">
        <f t="shared" si="26"/>
        <v/>
      </c>
      <c r="S98" s="21" t="str">
        <f t="shared" si="27"/>
        <v/>
      </c>
      <c r="T98" s="21" t="str">
        <f t="shared" si="28"/>
        <v/>
      </c>
      <c r="U98" s="21" t="str">
        <f t="shared" si="29"/>
        <v/>
      </c>
      <c r="W98" s="21" t="str">
        <f t="array" ref="W98">IF(Prototype_input!$C$6="Federal or Tribal Government",IF(O98&lt;&gt;"", INDEX('Summary - Level of Assistance -'!$C$2:$AV$7, MATCH(Prototype_input!$C$34, 'Summary - Level of Assistance -'!$B$2:$B$7, 0), MATCH(B98, 'Summary - Level of Assistance -'!$C$1:$AV$1, 0)),""),"")</f>
        <v/>
      </c>
      <c r="X98" s="21" t="str">
        <f t="shared" si="30"/>
        <v/>
      </c>
      <c r="Y98" s="21" t="str">
        <f t="shared" si="31"/>
        <v/>
      </c>
      <c r="AA98" s="21" t="str">
        <f t="array" ref="AA98">IF(Prototype_input!$C$6="Federal or Tribal Government",IF(O98&lt;&gt;"", INDEX('Summary - Objective - Tradeoff'!$C$2:$AV$4, MATCH(Prototype_input!$C$38, 'Summary - Objective - Tradeoff'!$B$2:$B$4, 0), MATCH(B98, 'Summary - Objective - Tradeoff'!$C$1:$AV$1, 0)),""),"")</f>
        <v/>
      </c>
      <c r="AB98" s="21" t="str">
        <f t="shared" si="32"/>
        <v/>
      </c>
      <c r="AC98" s="21" t="str">
        <f t="shared" si="33"/>
        <v/>
      </c>
      <c r="AE98" s="21" t="str">
        <f t="array" ref="AE98">IF(Prototype_input!$C$6="Federal or Tribal Government",IF(O98&lt;&gt;"", INDEX('Summary- PoP - Tradeoff'!$C$2:$AV$5, MATCH(Prototype_input!$C$46, 'Summary- PoP - Tradeoff'!$B$2:$B$5, 0), MATCH(B98, 'Summary- PoP - Tradeoff'!$C$1:$AV$1, 0)),""),"")</f>
        <v/>
      </c>
      <c r="AF98" s="21" t="str">
        <f t="shared" si="34"/>
        <v/>
      </c>
      <c r="AG98" s="21" t="str">
        <f t="shared" si="35"/>
        <v/>
      </c>
      <c r="AI98" s="21" t="str">
        <f t="array" ref="AI98">IF(Prototype_input!$C$6="Federal or Tribal Government",IF(O98&lt;&gt;"", INDEX('Summary - EDV - Tradeoff'!$C$2:$AV$4, MATCH(Prototype_input!$C$54, 'Summary - EDV - Tradeoff'!$B$2:$B$4, 0), MATCH(B98, 'Summary - EDV - Tradeoff'!$C$1:$AV$1, 0)),""),"")</f>
        <v/>
      </c>
      <c r="AJ98" s="21" t="str">
        <f t="shared" si="36"/>
        <v/>
      </c>
      <c r="AK98" s="21" t="str">
        <f t="shared" si="37"/>
        <v/>
      </c>
      <c r="AL98" s="21" t="str">
        <f t="shared" si="38"/>
        <v/>
      </c>
    </row>
    <row r="99" spans="4:38" ht="12.75" x14ac:dyDescent="0.2">
      <c r="D99" s="21" t="str">
        <f>IF(
  Prototype_input!$C$6 = "State or Local Government",
  IF(
    C99 &lt;&gt; "",
    IFERROR(
      INDEX(
        'Summary - Acquisition Need'!$C$2:$AD$4,
        MATCH(Prototype_input!$C$30, 'Summary - Acquisition Need'!$B$2:$B$4, 0),
        MATCH(C99, 'Summary - Acquisition Need'!$C$1:$AD$1, 0)
      ),
      ""
    ),
    ""
  ),
  IF(
    Prototype_input!$C$6 = "Federal or Tribal Government",
    IF(
      B99 &lt;&gt; "",
      IFERROR(
        INDEX(
          'Summary - Place of Performance'!$C$2:$AW$14,
          MATCH(Prototype_input!$C$30, 'Summary - Place of Performance'!$B$2:$B$14, 0),
          MATCH(B99, 'Summary - Place of Performance'!$C$1:$AW$1, 0)
        ),
        ""
      ),
      ""
    ),
    ""
  )
)</f>
        <v/>
      </c>
      <c r="E99" s="21" t="str">
        <f>IF(
  Prototype_input!$C$6 = "State or Local Government",
  IF(
    C99 &lt;&gt; "",
    IFERROR(
      INDEX(
        'Summary - Contract Type'!$C$2:$BX$6,
        MATCH(Prototype_input!$C$34, 'Summary - Contract Type'!$B$2:$B$6, 0),
        MATCH(C99, 'Summary - Contract Type'!$C$1:$BX$1, 0)
      ),
      ""
    ),
    ""
  ),
  IF(
    Prototype_input!$C$6 = "Federal or Tribal Government",
    IF(
      B99 &lt;&gt; "",
      IFERROR(
        INDEX(
          'Summary - Level of Assistance'!$C$2:$AW$7,
          MATCH(Prototype_input!$C$34, 'Summary - Level of Assistance'!$B$2:$B$7, 0),
          MATCH(B99, 'Summary - Level of Assistance'!$C$1:$AW$1, 0)
        ),
        ""
      ),
      ""
    ),
    ""
  )
)</f>
        <v/>
      </c>
      <c r="F99" s="21" t="str">
        <f>IF(
  Prototype_input!$C$6 = "State or Local Government",
  IF(
    C99 &lt;&gt; "",
    IFERROR(
      INDEX(
        'Summary - Socioeconomic'!$C$2:$BX$11,
        MATCH(Prototype_input!$C$38, 'Summary - Socioeconomic'!$B$2:$B$11, 0),
        MATCH(C99, 'Summary - Socioeconomic'!$C$1:$BX$1, 0)
      ),
      ""
    ),
    ""
  ),
  IF(
    Prototype_input!$C$6 = "Federal or Tribal Government",
    IF(
      B99 &lt;&gt; "",
      IFERROR(
        INDEX(
          'Summary - Objective'!$C$2:$AX$4,
          MATCH(Prototype_input!$C$38, 'Summary - Objective'!$B$2:$B$4, 0),
          MATCH(B99, 'Summary - Objective'!$C$1:$AX$1, 0)
        ),
        ""
      ),
      ""
    ),
    ""
  )
)</f>
        <v/>
      </c>
      <c r="G99" s="21" t="str">
        <f>IF(
  Prototype_input!$C$6 = "Federal or Tribal Government",
  IF(
    B99 &lt;&gt; "",
    IFERROR(
      INDEX(
        'Summary - Contract Type'!$C$2:$BX$6,
        MATCH(Prototype_input!$C$42, 'Summary - Contract Type'!$B$2:$B$6, 0),
        MATCH(B99, 'Summary - Contract Type'!$C$1:$BX$1, 0)
      ),
      ""
    ),
    ""
  ),
  ""
)</f>
        <v/>
      </c>
      <c r="H99" s="21" t="str">
        <f>IF(
  Prototype_input!$C$6 = "Federal or Tribal Government",
  IF(
    B99 &lt;&gt; "",
    IFERROR(
      INDEX(
        'Summary - Period of Performance'!$C$2:$AW$5,
        MATCH(Prototype_input!$C$46, 'Summary - Period of Performance'!$B$2:$B$5, 0),
        MATCH(B99, 'Summary - Period of Performance'!$C$1:$AW$1, 0)
      ),
      ""
    ),
    ""
  ),
  ""
)</f>
        <v/>
      </c>
      <c r="I99" s="21" t="str">
        <f>IF(
  Prototype_input!$C$6 = "Federal or Tribal Government",
  IF(
    B99 &lt;&gt; "",
    IFERROR(
      INDEX(
        'Summary - Socioeconomic'!$C$2:$BX$11,
        MATCH(Prototype_input!$C$50, 'Summary - Socioeconomic'!$B$2:$B$11, 0),
        MATCH(B99, 'Summary - Socioeconomic'!$C$1:$BX$1, 0)
      ),
      ""
    ),
    ""
  ),
  ""
)</f>
        <v/>
      </c>
      <c r="J99" s="21" t="str">
        <f>IF(
  Prototype_input!$C$6 = "Federal or Tribal Government",
  IF(
    B99 &lt;&gt; "",
    IFERROR(
      INDEX(
        'Summary - Estimated Dollar Valu'!$C$2:$AW$4,
        MATCH(Prototype_input!$C$54, 'Summary - Estimated Dollar Valu'!$B$2:$B$4, 0),
        MATCH(B99, 'Summary - Estimated Dollar Valu'!$C$1:$AW$1, 0)
      ),
      ""
    ),
    ""
  ),
  ""
)</f>
        <v/>
      </c>
      <c r="K99" s="21" t="str">
        <f>IF(AND(Prototype_input!$C$56&lt;&gt;"",J99&lt;&gt;""),Prototype_input!$C$58,"")</f>
        <v/>
      </c>
      <c r="L99" s="21" t="str">
        <f>IF(AND(Prototype_input!$C$60&lt;&gt;"",J99&lt;&gt;""),Prototype_input!$C$62,"")</f>
        <v/>
      </c>
      <c r="M99" s="21" t="str">
        <f>IF(AND(Prototype_input!$C$64&lt;&gt;"",J99&lt;&gt;""),Prototype_input!$C$66,"")</f>
        <v/>
      </c>
      <c r="N99" s="21" t="str">
        <f>IF(AND(Prototype_input!$C$68&lt;&gt;"",J99&lt;&gt;""),Prototype_input!$C$70,"")</f>
        <v/>
      </c>
      <c r="O99" s="21" t="str">
        <f>IF(N99&lt;&gt;"",_xlfn.XLOOKUP(Prototype_input!$E$25,'ITC Offerings Mapping'!$C$1:$C$1000,'ITC Offerings Mapping'!$B$1:$B$1000),"")</f>
        <v/>
      </c>
      <c r="Q99" s="21" t="str">
        <f t="array" ref="Q99">IF(Prototype_input!$C$6="Federal or Tribal Government",IF(O99&lt;&gt;"", INDEX('Scope Scoring'!$C$2:$BX$50, MATCH(O99, 'Scope Scoring'!$B$2:$B$50, 0), MATCH(B99, 'Scope Scoring'!$C$1:$BX$1, 0)),""),"")</f>
        <v/>
      </c>
      <c r="R99" s="21" t="str">
        <f t="shared" si="26"/>
        <v/>
      </c>
      <c r="S99" s="21" t="str">
        <f t="shared" si="27"/>
        <v/>
      </c>
      <c r="T99" s="21" t="str">
        <f t="shared" si="28"/>
        <v/>
      </c>
      <c r="U99" s="21" t="str">
        <f t="shared" si="29"/>
        <v/>
      </c>
      <c r="W99" s="21" t="str">
        <f t="array" ref="W99">IF(Prototype_input!$C$6="Federal or Tribal Government",IF(O99&lt;&gt;"", INDEX('Summary - Level of Assistance -'!$C$2:$AV$7, MATCH(Prototype_input!$C$34, 'Summary - Level of Assistance -'!$B$2:$B$7, 0), MATCH(B99, 'Summary - Level of Assistance -'!$C$1:$AV$1, 0)),""),"")</f>
        <v/>
      </c>
      <c r="X99" s="21" t="str">
        <f t="shared" si="30"/>
        <v/>
      </c>
      <c r="Y99" s="21" t="str">
        <f t="shared" si="31"/>
        <v/>
      </c>
      <c r="AA99" s="21" t="str">
        <f t="array" ref="AA99">IF(Prototype_input!$C$6="Federal or Tribal Government",IF(O99&lt;&gt;"", INDEX('Summary - Objective - Tradeoff'!$C$2:$AV$4, MATCH(Prototype_input!$C$38, 'Summary - Objective - Tradeoff'!$B$2:$B$4, 0), MATCH(B99, 'Summary - Objective - Tradeoff'!$C$1:$AV$1, 0)),""),"")</f>
        <v/>
      </c>
      <c r="AB99" s="21" t="str">
        <f t="shared" si="32"/>
        <v/>
      </c>
      <c r="AC99" s="21" t="str">
        <f t="shared" si="33"/>
        <v/>
      </c>
      <c r="AE99" s="21" t="str">
        <f t="array" ref="AE99">IF(Prototype_input!$C$6="Federal or Tribal Government",IF(O99&lt;&gt;"", INDEX('Summary- PoP - Tradeoff'!$C$2:$AV$5, MATCH(Prototype_input!$C$46, 'Summary- PoP - Tradeoff'!$B$2:$B$5, 0), MATCH(B99, 'Summary- PoP - Tradeoff'!$C$1:$AV$1, 0)),""),"")</f>
        <v/>
      </c>
      <c r="AF99" s="21" t="str">
        <f t="shared" si="34"/>
        <v/>
      </c>
      <c r="AG99" s="21" t="str">
        <f t="shared" si="35"/>
        <v/>
      </c>
      <c r="AI99" s="21" t="str">
        <f t="array" ref="AI99">IF(Prototype_input!$C$6="Federal or Tribal Government",IF(O99&lt;&gt;"", INDEX('Summary - EDV - Tradeoff'!$C$2:$AV$4, MATCH(Prototype_input!$C$54, 'Summary - EDV - Tradeoff'!$B$2:$B$4, 0), MATCH(B99, 'Summary - EDV - Tradeoff'!$C$1:$AV$1, 0)),""),"")</f>
        <v/>
      </c>
      <c r="AJ99" s="21" t="str">
        <f t="shared" si="36"/>
        <v/>
      </c>
      <c r="AK99" s="21" t="str">
        <f t="shared" si="37"/>
        <v/>
      </c>
      <c r="AL99" s="21" t="str">
        <f t="shared" si="38"/>
        <v/>
      </c>
    </row>
    <row r="100" spans="4:38" ht="12.75" x14ac:dyDescent="0.2">
      <c r="D100" s="21" t="str">
        <f>IF(
  Prototype_input!$C$6 = "State or Local Government",
  IF(
    C100 &lt;&gt; "",
    IFERROR(
      INDEX(
        'Summary - Acquisition Need'!$C$2:$AD$4,
        MATCH(Prototype_input!$C$30, 'Summary - Acquisition Need'!$B$2:$B$4, 0),
        MATCH(C100, 'Summary - Acquisition Need'!$C$1:$AD$1, 0)
      ),
      ""
    ),
    ""
  ),
  IF(
    Prototype_input!$C$6 = "Federal or Tribal Government",
    IF(
      B100 &lt;&gt; "",
      IFERROR(
        INDEX(
          'Summary - Place of Performance'!$C$2:$AW$14,
          MATCH(Prototype_input!$C$30, 'Summary - Place of Performance'!$B$2:$B$14, 0),
          MATCH(B100, 'Summary - Place of Performance'!$C$1:$AW$1, 0)
        ),
        ""
      ),
      ""
    ),
    ""
  )
)</f>
        <v/>
      </c>
      <c r="E100" s="21" t="str">
        <f>IF(
  Prototype_input!$C$6 = "State or Local Government",
  IF(
    C100 &lt;&gt; "",
    IFERROR(
      INDEX(
        'Summary - Contract Type'!$C$2:$BX$6,
        MATCH(Prototype_input!$C$34, 'Summary - Contract Type'!$B$2:$B$6, 0),
        MATCH(C100, 'Summary - Contract Type'!$C$1:$BX$1, 0)
      ),
      ""
    ),
    ""
  ),
  IF(
    Prototype_input!$C$6 = "Federal or Tribal Government",
    IF(
      B100 &lt;&gt; "",
      IFERROR(
        INDEX(
          'Summary - Level of Assistance'!$C$2:$AW$7,
          MATCH(Prototype_input!$C$34, 'Summary - Level of Assistance'!$B$2:$B$7, 0),
          MATCH(B100, 'Summary - Level of Assistance'!$C$1:$AW$1, 0)
        ),
        ""
      ),
      ""
    ),
    ""
  )
)</f>
        <v/>
      </c>
      <c r="F100" s="21" t="str">
        <f>IF(
  Prototype_input!$C$6 = "State or Local Government",
  IF(
    C100 &lt;&gt; "",
    IFERROR(
      INDEX(
        'Summary - Socioeconomic'!$C$2:$BX$11,
        MATCH(Prototype_input!$C$38, 'Summary - Socioeconomic'!$B$2:$B$11, 0),
        MATCH(C100, 'Summary - Socioeconomic'!$C$1:$BX$1, 0)
      ),
      ""
    ),
    ""
  ),
  IF(
    Prototype_input!$C$6 = "Federal or Tribal Government",
    IF(
      B100 &lt;&gt; "",
      IFERROR(
        INDEX(
          'Summary - Objective'!$C$2:$AX$4,
          MATCH(Prototype_input!$C$38, 'Summary - Objective'!$B$2:$B$4, 0),
          MATCH(B100, 'Summary - Objective'!$C$1:$AX$1, 0)
        ),
        ""
      ),
      ""
    ),
    ""
  )
)</f>
        <v/>
      </c>
      <c r="G100" s="21" t="str">
        <f>IF(
  Prototype_input!$C$6 = "Federal or Tribal Government",
  IF(
    B100 &lt;&gt; "",
    IFERROR(
      INDEX(
        'Summary - Contract Type'!$C$2:$BX$6,
        MATCH(Prototype_input!$C$42, 'Summary - Contract Type'!$B$2:$B$6, 0),
        MATCH(B100, 'Summary - Contract Type'!$C$1:$BX$1, 0)
      ),
      ""
    ),
    ""
  ),
  ""
)</f>
        <v/>
      </c>
      <c r="H100" s="21" t="str">
        <f>IF(
  Prototype_input!$C$6 = "Federal or Tribal Government",
  IF(
    B100 &lt;&gt; "",
    IFERROR(
      INDEX(
        'Summary - Period of Performance'!$C$2:$AW$5,
        MATCH(Prototype_input!$C$46, 'Summary - Period of Performance'!$B$2:$B$5, 0),
        MATCH(B100, 'Summary - Period of Performance'!$C$1:$AW$1, 0)
      ),
      ""
    ),
    ""
  ),
  ""
)</f>
        <v/>
      </c>
      <c r="I100" s="21" t="str">
        <f>IF(
  Prototype_input!$C$6 = "Federal or Tribal Government",
  IF(
    B100 &lt;&gt; "",
    IFERROR(
      INDEX(
        'Summary - Socioeconomic'!$C$2:$BX$11,
        MATCH(Prototype_input!$C$50, 'Summary - Socioeconomic'!$B$2:$B$11, 0),
        MATCH(B100, 'Summary - Socioeconomic'!$C$1:$BX$1, 0)
      ),
      ""
    ),
    ""
  ),
  ""
)</f>
        <v/>
      </c>
      <c r="J100" s="21" t="str">
        <f>IF(
  Prototype_input!$C$6 = "Federal or Tribal Government",
  IF(
    B100 &lt;&gt; "",
    IFERROR(
      INDEX(
        'Summary - Estimated Dollar Valu'!$C$2:$AW$4,
        MATCH(Prototype_input!$C$54, 'Summary - Estimated Dollar Valu'!$B$2:$B$4, 0),
        MATCH(B100, 'Summary - Estimated Dollar Valu'!$C$1:$AW$1, 0)
      ),
      ""
    ),
    ""
  ),
  ""
)</f>
        <v/>
      </c>
      <c r="K100" s="21" t="str">
        <f>IF(AND(Prototype_input!$C$56&lt;&gt;"",J100&lt;&gt;""),Prototype_input!$C$58,"")</f>
        <v/>
      </c>
      <c r="L100" s="21" t="str">
        <f>IF(AND(Prototype_input!$C$60&lt;&gt;"",J100&lt;&gt;""),Prototype_input!$C$62,"")</f>
        <v/>
      </c>
      <c r="M100" s="21" t="str">
        <f>IF(AND(Prototype_input!$C$64&lt;&gt;"",J100&lt;&gt;""),Prototype_input!$C$66,"")</f>
        <v/>
      </c>
      <c r="N100" s="21" t="str">
        <f>IF(AND(Prototype_input!$C$68&lt;&gt;"",J100&lt;&gt;""),Prototype_input!$C$70,"")</f>
        <v/>
      </c>
      <c r="O100" s="21" t="str">
        <f>IF(N100&lt;&gt;"",_xlfn.XLOOKUP(Prototype_input!$E$25,'ITC Offerings Mapping'!$C$1:$C$1000,'ITC Offerings Mapping'!$B$1:$B$1000),"")</f>
        <v/>
      </c>
      <c r="Q100" s="21" t="str">
        <f t="array" ref="Q100">IF(Prototype_input!$C$6="Federal or Tribal Government",IF(O100&lt;&gt;"", INDEX('Scope Scoring'!$C$2:$BX$50, MATCH(O100, 'Scope Scoring'!$B$2:$B$50, 0), MATCH(B100, 'Scope Scoring'!$C$1:$BX$1, 0)),""),"")</f>
        <v/>
      </c>
      <c r="R100" s="21" t="str">
        <f t="shared" si="26"/>
        <v/>
      </c>
      <c r="S100" s="21" t="str">
        <f t="shared" si="27"/>
        <v/>
      </c>
      <c r="T100" s="21" t="str">
        <f t="shared" si="28"/>
        <v/>
      </c>
      <c r="U100" s="21" t="str">
        <f t="shared" si="29"/>
        <v/>
      </c>
      <c r="W100" s="21" t="str">
        <f t="array" ref="W100">IF(Prototype_input!$C$6="Federal or Tribal Government",IF(O100&lt;&gt;"", INDEX('Summary - Level of Assistance -'!$C$2:$AV$7, MATCH(Prototype_input!$C$34, 'Summary - Level of Assistance -'!$B$2:$B$7, 0), MATCH(B100, 'Summary - Level of Assistance -'!$C$1:$AV$1, 0)),""),"")</f>
        <v/>
      </c>
      <c r="X100" s="21" t="str">
        <f t="shared" si="30"/>
        <v/>
      </c>
      <c r="Y100" s="21" t="str">
        <f t="shared" si="31"/>
        <v/>
      </c>
      <c r="AA100" s="21" t="str">
        <f t="array" ref="AA100">IF(Prototype_input!$C$6="Federal or Tribal Government",IF(O100&lt;&gt;"", INDEX('Summary - Objective - Tradeoff'!$C$2:$AV$4, MATCH(Prototype_input!$C$38, 'Summary - Objective - Tradeoff'!$B$2:$B$4, 0), MATCH(B100, 'Summary - Objective - Tradeoff'!$C$1:$AV$1, 0)),""),"")</f>
        <v/>
      </c>
      <c r="AB100" s="21" t="str">
        <f t="shared" si="32"/>
        <v/>
      </c>
      <c r="AC100" s="21" t="str">
        <f t="shared" si="33"/>
        <v/>
      </c>
      <c r="AE100" s="21" t="str">
        <f t="array" ref="AE100">IF(Prototype_input!$C$6="Federal or Tribal Government",IF(O100&lt;&gt;"", INDEX('Summary- PoP - Tradeoff'!$C$2:$AV$5, MATCH(Prototype_input!$C$46, 'Summary- PoP - Tradeoff'!$B$2:$B$5, 0), MATCH(B100, 'Summary- PoP - Tradeoff'!$C$1:$AV$1, 0)),""),"")</f>
        <v/>
      </c>
      <c r="AF100" s="21" t="str">
        <f t="shared" si="34"/>
        <v/>
      </c>
      <c r="AG100" s="21" t="str">
        <f t="shared" si="35"/>
        <v/>
      </c>
      <c r="AI100" s="21" t="str">
        <f t="array" ref="AI100">IF(Prototype_input!$C$6="Federal or Tribal Government",IF(O100&lt;&gt;"", INDEX('Summary - EDV - Tradeoff'!$C$2:$AV$4, MATCH(Prototype_input!$C$54, 'Summary - EDV - Tradeoff'!$B$2:$B$4, 0), MATCH(B100, 'Summary - EDV - Tradeoff'!$C$1:$AV$1, 0)),""),"")</f>
        <v/>
      </c>
      <c r="AJ100" s="21" t="str">
        <f t="shared" si="36"/>
        <v/>
      </c>
      <c r="AK100" s="21" t="str">
        <f t="shared" si="37"/>
        <v/>
      </c>
      <c r="AL100" s="21" t="str">
        <f t="shared" si="38"/>
        <v/>
      </c>
    </row>
    <row r="101" spans="4:38" ht="12.75" x14ac:dyDescent="0.2">
      <c r="D101" s="21" t="str">
        <f>IF(
  Prototype_input!$C$6 = "State or Local Government",
  IF(
    C101 &lt;&gt; "",
    IFERROR(
      INDEX(
        'Summary - Acquisition Need'!$C$2:$AD$4,
        MATCH(Prototype_input!$C$30, 'Summary - Acquisition Need'!$B$2:$B$4, 0),
        MATCH(C101, 'Summary - Acquisition Need'!$C$1:$AD$1, 0)
      ),
      ""
    ),
    ""
  ),
  IF(
    Prototype_input!$C$6 = "Federal or Tribal Government",
    IF(
      B101 &lt;&gt; "",
      IFERROR(
        INDEX(
          'Summary - Place of Performance'!$C$2:$AW$14,
          MATCH(Prototype_input!$C$30, 'Summary - Place of Performance'!$B$2:$B$14, 0),
          MATCH(B101, 'Summary - Place of Performance'!$C$1:$AW$1, 0)
        ),
        ""
      ),
      ""
    ),
    ""
  )
)</f>
        <v/>
      </c>
      <c r="E101" s="21" t="str">
        <f>IF(
  Prototype_input!$C$6 = "State or Local Government",
  IF(
    C101 &lt;&gt; "",
    IFERROR(
      INDEX(
        'Summary - Contract Type'!$C$2:$BX$6,
        MATCH(Prototype_input!$C$34, 'Summary - Contract Type'!$B$2:$B$6, 0),
        MATCH(C101, 'Summary - Contract Type'!$C$1:$BX$1, 0)
      ),
      ""
    ),
    ""
  ),
  IF(
    Prototype_input!$C$6 = "Federal or Tribal Government",
    IF(
      B101 &lt;&gt; "",
      IFERROR(
        INDEX(
          'Summary - Level of Assistance'!$C$2:$AW$7,
          MATCH(Prototype_input!$C$34, 'Summary - Level of Assistance'!$B$2:$B$7, 0),
          MATCH(B101, 'Summary - Level of Assistance'!$C$1:$AW$1, 0)
        ),
        ""
      ),
      ""
    ),
    ""
  )
)</f>
        <v/>
      </c>
      <c r="F101" s="21" t="str">
        <f>IF(
  Prototype_input!$C$6 = "State or Local Government",
  IF(
    C101 &lt;&gt; "",
    IFERROR(
      INDEX(
        'Summary - Socioeconomic'!$C$2:$BX$11,
        MATCH(Prototype_input!$C$38, 'Summary - Socioeconomic'!$B$2:$B$11, 0),
        MATCH(C101, 'Summary - Socioeconomic'!$C$1:$BX$1, 0)
      ),
      ""
    ),
    ""
  ),
  IF(
    Prototype_input!$C$6 = "Federal or Tribal Government",
    IF(
      B101 &lt;&gt; "",
      IFERROR(
        INDEX(
          'Summary - Objective'!$C$2:$AX$4,
          MATCH(Prototype_input!$C$38, 'Summary - Objective'!$B$2:$B$4, 0),
          MATCH(B101, 'Summary - Objective'!$C$1:$AX$1, 0)
        ),
        ""
      ),
      ""
    ),
    ""
  )
)</f>
        <v/>
      </c>
      <c r="G101" s="21" t="str">
        <f>IF(
  Prototype_input!$C$6 = "Federal or Tribal Government",
  IF(
    B101 &lt;&gt; "",
    IFERROR(
      INDEX(
        'Summary - Contract Type'!$C$2:$BX$6,
        MATCH(Prototype_input!$C$42, 'Summary - Contract Type'!$B$2:$B$6, 0),
        MATCH(B101, 'Summary - Contract Type'!$C$1:$BX$1, 0)
      ),
      ""
    ),
    ""
  ),
  ""
)</f>
        <v/>
      </c>
      <c r="H101" s="21" t="str">
        <f>IF(
  Prototype_input!$C$6 = "Federal or Tribal Government",
  IF(
    B101 &lt;&gt; "",
    IFERROR(
      INDEX(
        'Summary - Period of Performance'!$C$2:$AW$5,
        MATCH(Prototype_input!$C$46, 'Summary - Period of Performance'!$B$2:$B$5, 0),
        MATCH(B101, 'Summary - Period of Performance'!$C$1:$AW$1, 0)
      ),
      ""
    ),
    ""
  ),
  ""
)</f>
        <v/>
      </c>
      <c r="I101" s="21" t="str">
        <f>IF(
  Prototype_input!$C$6 = "Federal or Tribal Government",
  IF(
    B101 &lt;&gt; "",
    IFERROR(
      INDEX(
        'Summary - Socioeconomic'!$C$2:$BX$11,
        MATCH(Prototype_input!$C$50, 'Summary - Socioeconomic'!$B$2:$B$11, 0),
        MATCH(B101, 'Summary - Socioeconomic'!$C$1:$BX$1, 0)
      ),
      ""
    ),
    ""
  ),
  ""
)</f>
        <v/>
      </c>
      <c r="J101" s="21" t="str">
        <f>IF(
  Prototype_input!$C$6 = "Federal or Tribal Government",
  IF(
    B101 &lt;&gt; "",
    IFERROR(
      INDEX(
        'Summary - Estimated Dollar Valu'!$C$2:$AW$4,
        MATCH(Prototype_input!$C$54, 'Summary - Estimated Dollar Valu'!$B$2:$B$4, 0),
        MATCH(B101, 'Summary - Estimated Dollar Valu'!$C$1:$AW$1, 0)
      ),
      ""
    ),
    ""
  ),
  ""
)</f>
        <v/>
      </c>
      <c r="K101" s="21" t="str">
        <f>IF(AND(Prototype_input!$C$56&lt;&gt;"",J101&lt;&gt;""),Prototype_input!$C$58,"")</f>
        <v/>
      </c>
      <c r="L101" s="21" t="str">
        <f>IF(AND(Prototype_input!$C$60&lt;&gt;"",J101&lt;&gt;""),Prototype_input!$C$62,"")</f>
        <v/>
      </c>
      <c r="M101" s="21" t="str">
        <f>IF(AND(Prototype_input!$C$64&lt;&gt;"",J101&lt;&gt;""),Prototype_input!$C$66,"")</f>
        <v/>
      </c>
      <c r="N101" s="21" t="str">
        <f>IF(AND(Prototype_input!$C$68&lt;&gt;"",J101&lt;&gt;""),Prototype_input!$C$70,"")</f>
        <v/>
      </c>
      <c r="O101" s="21" t="str">
        <f>IF(N101&lt;&gt;"",_xlfn.XLOOKUP(Prototype_input!$E$25,'ITC Offerings Mapping'!$C$1:$C$1000,'ITC Offerings Mapping'!$B$1:$B$1000),"")</f>
        <v/>
      </c>
      <c r="Q101" s="21" t="str">
        <f t="array" ref="Q101">IF(Prototype_input!$C$6="Federal or Tribal Government",IF(O101&lt;&gt;"", INDEX('Scope Scoring'!$C$2:$BX$50, MATCH(O101, 'Scope Scoring'!$B$2:$B$50, 0), MATCH(B101, 'Scope Scoring'!$C$1:$BX$1, 0)),""),"")</f>
        <v/>
      </c>
      <c r="R101" s="21" t="str">
        <f t="shared" si="26"/>
        <v/>
      </c>
      <c r="S101" s="21" t="str">
        <f t="shared" si="27"/>
        <v/>
      </c>
      <c r="T101" s="21" t="str">
        <f t="shared" si="28"/>
        <v/>
      </c>
      <c r="U101" s="21" t="str">
        <f t="shared" si="29"/>
        <v/>
      </c>
      <c r="W101" s="21" t="str">
        <f t="array" ref="W101">IF(Prototype_input!$C$6="Federal or Tribal Government",IF(O101&lt;&gt;"", INDEX('Summary - Level of Assistance -'!$C$2:$AV$7, MATCH(Prototype_input!$C$34, 'Summary - Level of Assistance -'!$B$2:$B$7, 0), MATCH(B101, 'Summary - Level of Assistance -'!$C$1:$AV$1, 0)),""),"")</f>
        <v/>
      </c>
      <c r="X101" s="21" t="str">
        <f t="shared" si="30"/>
        <v/>
      </c>
      <c r="Y101" s="21" t="str">
        <f t="shared" si="31"/>
        <v/>
      </c>
      <c r="AA101" s="21" t="str">
        <f t="array" ref="AA101">IF(Prototype_input!$C$6="Federal or Tribal Government",IF(O101&lt;&gt;"", INDEX('Summary - Objective - Tradeoff'!$C$2:$AV$4, MATCH(Prototype_input!$C$38, 'Summary - Objective - Tradeoff'!$B$2:$B$4, 0), MATCH(B101, 'Summary - Objective - Tradeoff'!$C$1:$AV$1, 0)),""),"")</f>
        <v/>
      </c>
      <c r="AB101" s="21" t="str">
        <f t="shared" si="32"/>
        <v/>
      </c>
      <c r="AC101" s="21" t="str">
        <f t="shared" si="33"/>
        <v/>
      </c>
      <c r="AE101" s="21" t="str">
        <f t="array" ref="AE101">IF(Prototype_input!$C$6="Federal or Tribal Government",IF(O101&lt;&gt;"", INDEX('Summary- PoP - Tradeoff'!$C$2:$AV$5, MATCH(Prototype_input!$C$46, 'Summary- PoP - Tradeoff'!$B$2:$B$5, 0), MATCH(B101, 'Summary- PoP - Tradeoff'!$C$1:$AV$1, 0)),""),"")</f>
        <v/>
      </c>
      <c r="AF101" s="21" t="str">
        <f t="shared" si="34"/>
        <v/>
      </c>
      <c r="AG101" s="21" t="str">
        <f t="shared" si="35"/>
        <v/>
      </c>
      <c r="AI101" s="21" t="str">
        <f t="array" ref="AI101">IF(Prototype_input!$C$6="Federal or Tribal Government",IF(O101&lt;&gt;"", INDEX('Summary - EDV - Tradeoff'!$C$2:$AV$4, MATCH(Prototype_input!$C$54, 'Summary - EDV - Tradeoff'!$B$2:$B$4, 0), MATCH(B101, 'Summary - EDV - Tradeoff'!$C$1:$AV$1, 0)),""),"")</f>
        <v/>
      </c>
      <c r="AJ101" s="21" t="str">
        <f t="shared" si="36"/>
        <v/>
      </c>
      <c r="AK101" s="21" t="str">
        <f t="shared" si="37"/>
        <v/>
      </c>
      <c r="AL101" s="21" t="str">
        <f t="shared" si="38"/>
        <v/>
      </c>
    </row>
    <row r="102" spans="4:38" ht="12.75" x14ac:dyDescent="0.2">
      <c r="D102" s="21" t="str">
        <f>IF(
  Prototype_input!$C$6 = "State or Local Government",
  IF(
    C102 &lt;&gt; "",
    IFERROR(
      INDEX(
        'Summary - Acquisition Need'!$C$2:$AD$4,
        MATCH(Prototype_input!$C$30, 'Summary - Acquisition Need'!$B$2:$B$4, 0),
        MATCH(C102, 'Summary - Acquisition Need'!$C$1:$AD$1, 0)
      ),
      ""
    ),
    ""
  ),
  IF(
    Prototype_input!$C$6 = "Federal or Tribal Government",
    IF(
      B102 &lt;&gt; "",
      IFERROR(
        INDEX(
          'Summary - Place of Performance'!$C$2:$AW$14,
          MATCH(Prototype_input!$C$30, 'Summary - Place of Performance'!$B$2:$B$14, 0),
          MATCH(B102, 'Summary - Place of Performance'!$C$1:$AW$1, 0)
        ),
        ""
      ),
      ""
    ),
    ""
  )
)</f>
        <v/>
      </c>
      <c r="E102" s="21" t="str">
        <f>IF(
  Prototype_input!$C$6 = "State or Local Government",
  IF(
    C102 &lt;&gt; "",
    IFERROR(
      INDEX(
        'Summary - Contract Type'!$C$2:$BX$6,
        MATCH(Prototype_input!$C$34, 'Summary - Contract Type'!$B$2:$B$6, 0),
        MATCH(C102, 'Summary - Contract Type'!$C$1:$BX$1, 0)
      ),
      ""
    ),
    ""
  ),
  IF(
    Prototype_input!$C$6 = "Federal or Tribal Government",
    IF(
      B102 &lt;&gt; "",
      IFERROR(
        INDEX(
          'Summary - Level of Assistance'!$C$2:$AW$7,
          MATCH(Prototype_input!$C$34, 'Summary - Level of Assistance'!$B$2:$B$7, 0),
          MATCH(B102, 'Summary - Level of Assistance'!$C$1:$AW$1, 0)
        ),
        ""
      ),
      ""
    ),
    ""
  )
)</f>
        <v/>
      </c>
      <c r="F102" s="21" t="str">
        <f>IF(
  Prototype_input!$C$6 = "State or Local Government",
  IF(
    C102 &lt;&gt; "",
    IFERROR(
      INDEX(
        'Summary - Socioeconomic'!$C$2:$BX$11,
        MATCH(Prototype_input!$C$38, 'Summary - Socioeconomic'!$B$2:$B$11, 0),
        MATCH(C102, 'Summary - Socioeconomic'!$C$1:$BX$1, 0)
      ),
      ""
    ),
    ""
  ),
  IF(
    Prototype_input!$C$6 = "Federal or Tribal Government",
    IF(
      B102 &lt;&gt; "",
      IFERROR(
        INDEX(
          'Summary - Objective'!$C$2:$AX$4,
          MATCH(Prototype_input!$C$38, 'Summary - Objective'!$B$2:$B$4, 0),
          MATCH(B102, 'Summary - Objective'!$C$1:$AX$1, 0)
        ),
        ""
      ),
      ""
    ),
    ""
  )
)</f>
        <v/>
      </c>
      <c r="G102" s="21" t="str">
        <f>IF(
  Prototype_input!$C$6 = "Federal or Tribal Government",
  IF(
    B102 &lt;&gt; "",
    IFERROR(
      INDEX(
        'Summary - Contract Type'!$C$2:$BX$6,
        MATCH(Prototype_input!$C$42, 'Summary - Contract Type'!$B$2:$B$6, 0),
        MATCH(B102, 'Summary - Contract Type'!$C$1:$BX$1, 0)
      ),
      ""
    ),
    ""
  ),
  ""
)</f>
        <v/>
      </c>
      <c r="H102" s="21" t="str">
        <f>IF(
  Prototype_input!$C$6 = "Federal or Tribal Government",
  IF(
    B102 &lt;&gt; "",
    IFERROR(
      INDEX(
        'Summary - Period of Performance'!$C$2:$AW$5,
        MATCH(Prototype_input!$C$46, 'Summary - Period of Performance'!$B$2:$B$5, 0),
        MATCH(B102, 'Summary - Period of Performance'!$C$1:$AW$1, 0)
      ),
      ""
    ),
    ""
  ),
  ""
)</f>
        <v/>
      </c>
      <c r="I102" s="21" t="str">
        <f>IF(
  Prototype_input!$C$6 = "Federal or Tribal Government",
  IF(
    B102 &lt;&gt; "",
    IFERROR(
      INDEX(
        'Summary - Socioeconomic'!$C$2:$BX$11,
        MATCH(Prototype_input!$C$50, 'Summary - Socioeconomic'!$B$2:$B$11, 0),
        MATCH(B102, 'Summary - Socioeconomic'!$C$1:$BX$1, 0)
      ),
      ""
    ),
    ""
  ),
  ""
)</f>
        <v/>
      </c>
      <c r="J102" s="21" t="str">
        <f>IF(
  Prototype_input!$C$6 = "Federal or Tribal Government",
  IF(
    B102 &lt;&gt; "",
    IFERROR(
      INDEX(
        'Summary - Estimated Dollar Valu'!$C$2:$AW$4,
        MATCH(Prototype_input!$C$54, 'Summary - Estimated Dollar Valu'!$B$2:$B$4, 0),
        MATCH(B102, 'Summary - Estimated Dollar Valu'!$C$1:$AW$1, 0)
      ),
      ""
    ),
    ""
  ),
  ""
)</f>
        <v/>
      </c>
      <c r="K102" s="21" t="str">
        <f>IF(AND(Prototype_input!$C$56&lt;&gt;"",J102&lt;&gt;""),Prototype_input!$C$58,"")</f>
        <v/>
      </c>
      <c r="L102" s="21" t="str">
        <f>IF(AND(Prototype_input!$C$60&lt;&gt;"",J102&lt;&gt;""),Prototype_input!$C$62,"")</f>
        <v/>
      </c>
      <c r="M102" s="21" t="str">
        <f>IF(AND(Prototype_input!$C$64&lt;&gt;"",J102&lt;&gt;""),Prototype_input!$C$66,"")</f>
        <v/>
      </c>
      <c r="N102" s="21" t="str">
        <f>IF(AND(Prototype_input!$C$68&lt;&gt;"",J102&lt;&gt;""),Prototype_input!$C$70,"")</f>
        <v/>
      </c>
      <c r="O102" s="21" t="str">
        <f>IF(N102&lt;&gt;"",_xlfn.XLOOKUP(Prototype_input!$E$25,'ITC Offerings Mapping'!$C$1:$C$1000,'ITC Offerings Mapping'!$B$1:$B$1000),"")</f>
        <v/>
      </c>
      <c r="Q102" s="21" t="str">
        <f t="array" ref="Q102">IF(Prototype_input!$C$6="Federal or Tribal Government",IF(O102&lt;&gt;"", INDEX('Scope Scoring'!$C$2:$BX$50, MATCH(O102, 'Scope Scoring'!$B$2:$B$50, 0), MATCH(B102, 'Scope Scoring'!$C$1:$BX$1, 0)),""),"")</f>
        <v/>
      </c>
      <c r="R102" s="21" t="str">
        <f t="shared" si="26"/>
        <v/>
      </c>
      <c r="S102" s="21" t="str">
        <f t="shared" si="27"/>
        <v/>
      </c>
      <c r="T102" s="21" t="str">
        <f t="shared" si="28"/>
        <v/>
      </c>
      <c r="U102" s="21" t="str">
        <f t="shared" si="29"/>
        <v/>
      </c>
      <c r="W102" s="21" t="str">
        <f t="array" ref="W102">IF(Prototype_input!$C$6="Federal or Tribal Government",IF(O102&lt;&gt;"", INDEX('Summary - Level of Assistance -'!$C$2:$AV$7, MATCH(Prototype_input!$C$34, 'Summary - Level of Assistance -'!$B$2:$B$7, 0), MATCH(B102, 'Summary - Level of Assistance -'!$C$1:$AV$1, 0)),""),"")</f>
        <v/>
      </c>
      <c r="X102" s="21" t="str">
        <f t="shared" si="30"/>
        <v/>
      </c>
      <c r="Y102" s="21" t="str">
        <f t="shared" si="31"/>
        <v/>
      </c>
      <c r="AA102" s="21" t="str">
        <f t="array" ref="AA102">IF(Prototype_input!$C$6="Federal or Tribal Government",IF(O102&lt;&gt;"", INDEX('Summary - Objective - Tradeoff'!$C$2:$AV$4, MATCH(Prototype_input!$C$38, 'Summary - Objective - Tradeoff'!$B$2:$B$4, 0), MATCH(B102, 'Summary - Objective - Tradeoff'!$C$1:$AV$1, 0)),""),"")</f>
        <v/>
      </c>
      <c r="AB102" s="21" t="str">
        <f t="shared" si="32"/>
        <v/>
      </c>
      <c r="AC102" s="21" t="str">
        <f t="shared" si="33"/>
        <v/>
      </c>
      <c r="AE102" s="21" t="str">
        <f t="array" ref="AE102">IF(Prototype_input!$C$6="Federal or Tribal Government",IF(O102&lt;&gt;"", INDEX('Summary- PoP - Tradeoff'!$C$2:$AV$5, MATCH(Prototype_input!$C$46, 'Summary- PoP - Tradeoff'!$B$2:$B$5, 0), MATCH(B102, 'Summary- PoP - Tradeoff'!$C$1:$AV$1, 0)),""),"")</f>
        <v/>
      </c>
      <c r="AF102" s="21" t="str">
        <f t="shared" si="34"/>
        <v/>
      </c>
      <c r="AG102" s="21" t="str">
        <f t="shared" si="35"/>
        <v/>
      </c>
      <c r="AI102" s="21" t="str">
        <f t="array" ref="AI102">IF(Prototype_input!$C$6="Federal or Tribal Government",IF(O102&lt;&gt;"", INDEX('Summary - EDV - Tradeoff'!$C$2:$AV$4, MATCH(Prototype_input!$C$54, 'Summary - EDV - Tradeoff'!$B$2:$B$4, 0), MATCH(B102, 'Summary - EDV - Tradeoff'!$C$1:$AV$1, 0)),""),"")</f>
        <v/>
      </c>
      <c r="AJ102" s="21" t="str">
        <f t="shared" si="36"/>
        <v/>
      </c>
      <c r="AK102" s="21" t="str">
        <f t="shared" si="37"/>
        <v/>
      </c>
      <c r="AL102" s="21" t="str">
        <f t="shared" si="38"/>
        <v/>
      </c>
    </row>
    <row r="103" spans="4:38" ht="12.75" x14ac:dyDescent="0.2">
      <c r="D103" s="21" t="str">
        <f>IF(
  Prototype_input!$C$6 = "State or Local Government",
  IF(
    C103 &lt;&gt; "",
    IFERROR(
      INDEX(
        'Summary - Acquisition Need'!$C$2:$AD$4,
        MATCH(Prototype_input!$C$30, 'Summary - Acquisition Need'!$B$2:$B$4, 0),
        MATCH(C103, 'Summary - Acquisition Need'!$C$1:$AD$1, 0)
      ),
      ""
    ),
    ""
  ),
  IF(
    Prototype_input!$C$6 = "Federal or Tribal Government",
    IF(
      B103 &lt;&gt; "",
      IFERROR(
        INDEX(
          'Summary - Place of Performance'!$C$2:$AW$14,
          MATCH(Prototype_input!$C$30, 'Summary - Place of Performance'!$B$2:$B$14, 0),
          MATCH(B103, 'Summary - Place of Performance'!$C$1:$AW$1, 0)
        ),
        ""
      ),
      ""
    ),
    ""
  )
)</f>
        <v/>
      </c>
      <c r="E103" s="21" t="str">
        <f>IF(
  Prototype_input!$C$6 = "State or Local Government",
  IF(
    C103 &lt;&gt; "",
    IFERROR(
      INDEX(
        'Summary - Contract Type'!$C$2:$BX$6,
        MATCH(Prototype_input!$C$34, 'Summary - Contract Type'!$B$2:$B$6, 0),
        MATCH(C103, 'Summary - Contract Type'!$C$1:$BX$1, 0)
      ),
      ""
    ),
    ""
  ),
  IF(
    Prototype_input!$C$6 = "Federal or Tribal Government",
    IF(
      B103 &lt;&gt; "",
      IFERROR(
        INDEX(
          'Summary - Level of Assistance'!$C$2:$AW$7,
          MATCH(Prototype_input!$C$34, 'Summary - Level of Assistance'!$B$2:$B$7, 0),
          MATCH(B103, 'Summary - Level of Assistance'!$C$1:$AW$1, 0)
        ),
        ""
      ),
      ""
    ),
    ""
  )
)</f>
        <v/>
      </c>
      <c r="F103" s="21" t="str">
        <f>IF(
  Prototype_input!$C$6 = "State or Local Government",
  IF(
    C103 &lt;&gt; "",
    IFERROR(
      INDEX(
        'Summary - Socioeconomic'!$C$2:$BX$11,
        MATCH(Prototype_input!$C$38, 'Summary - Socioeconomic'!$B$2:$B$11, 0),
        MATCH(C103, 'Summary - Socioeconomic'!$C$1:$BX$1, 0)
      ),
      ""
    ),
    ""
  ),
  IF(
    Prototype_input!$C$6 = "Federal or Tribal Government",
    IF(
      B103 &lt;&gt; "",
      IFERROR(
        INDEX(
          'Summary - Objective'!$C$2:$AX$4,
          MATCH(Prototype_input!$C$38, 'Summary - Objective'!$B$2:$B$4, 0),
          MATCH(B103, 'Summary - Objective'!$C$1:$AX$1, 0)
        ),
        ""
      ),
      ""
    ),
    ""
  )
)</f>
        <v/>
      </c>
      <c r="G103" s="21" t="str">
        <f>IF(
  Prototype_input!$C$6 = "Federal or Tribal Government",
  IF(
    B103 &lt;&gt; "",
    IFERROR(
      INDEX(
        'Summary - Contract Type'!$C$2:$BX$6,
        MATCH(Prototype_input!$C$42, 'Summary - Contract Type'!$B$2:$B$6, 0),
        MATCH(B103, 'Summary - Contract Type'!$C$1:$BX$1, 0)
      ),
      ""
    ),
    ""
  ),
  ""
)</f>
        <v/>
      </c>
      <c r="H103" s="21" t="str">
        <f>IF(
  Prototype_input!$C$6 = "Federal or Tribal Government",
  IF(
    B103 &lt;&gt; "",
    IFERROR(
      INDEX(
        'Summary - Period of Performance'!$C$2:$AW$5,
        MATCH(Prototype_input!$C$46, 'Summary - Period of Performance'!$B$2:$B$5, 0),
        MATCH(B103, 'Summary - Period of Performance'!$C$1:$AW$1, 0)
      ),
      ""
    ),
    ""
  ),
  ""
)</f>
        <v/>
      </c>
      <c r="I103" s="21" t="str">
        <f>IF(
  Prototype_input!$C$6 = "Federal or Tribal Government",
  IF(
    B103 &lt;&gt; "",
    IFERROR(
      INDEX(
        'Summary - Socioeconomic'!$C$2:$BX$11,
        MATCH(Prototype_input!$C$50, 'Summary - Socioeconomic'!$B$2:$B$11, 0),
        MATCH(B103, 'Summary - Socioeconomic'!$C$1:$BX$1, 0)
      ),
      ""
    ),
    ""
  ),
  ""
)</f>
        <v/>
      </c>
      <c r="J103" s="21" t="str">
        <f>IF(
  Prototype_input!$C$6 = "Federal or Tribal Government",
  IF(
    B103 &lt;&gt; "",
    IFERROR(
      INDEX(
        'Summary - Estimated Dollar Valu'!$C$2:$AW$4,
        MATCH(Prototype_input!$C$54, 'Summary - Estimated Dollar Valu'!$B$2:$B$4, 0),
        MATCH(B103, 'Summary - Estimated Dollar Valu'!$C$1:$AW$1, 0)
      ),
      ""
    ),
    ""
  ),
  ""
)</f>
        <v/>
      </c>
      <c r="K103" s="21" t="str">
        <f>IF(AND(Prototype_input!$C$56&lt;&gt;"",J103&lt;&gt;""),Prototype_input!$C$58,"")</f>
        <v/>
      </c>
      <c r="L103" s="21" t="str">
        <f>IF(AND(Prototype_input!$C$60&lt;&gt;"",J103&lt;&gt;""),Prototype_input!$C$62,"")</f>
        <v/>
      </c>
      <c r="M103" s="21" t="str">
        <f>IF(AND(Prototype_input!$C$64&lt;&gt;"",J103&lt;&gt;""),Prototype_input!$C$66,"")</f>
        <v/>
      </c>
      <c r="N103" s="21" t="str">
        <f>IF(AND(Prototype_input!$C$68&lt;&gt;"",J103&lt;&gt;""),Prototype_input!$C$70,"")</f>
        <v/>
      </c>
      <c r="O103" s="21" t="str">
        <f>IF(N103&lt;&gt;"",_xlfn.XLOOKUP(Prototype_input!$E$25,'ITC Offerings Mapping'!$C$1:$C$1000,'ITC Offerings Mapping'!$B$1:$B$1000),"")</f>
        <v/>
      </c>
      <c r="Q103" s="21" t="str">
        <f t="array" ref="Q103">IF(Prototype_input!$C$6="Federal or Tribal Government",IF(O103&lt;&gt;"", INDEX('Scope Scoring'!$C$2:$BX$50, MATCH(O103, 'Scope Scoring'!$B$2:$B$50, 0), MATCH(B103, 'Scope Scoring'!$C$1:$BX$1, 0)),""),"")</f>
        <v/>
      </c>
      <c r="R103" s="21" t="str">
        <f t="shared" si="26"/>
        <v/>
      </c>
      <c r="S103" s="21" t="str">
        <f t="shared" si="27"/>
        <v/>
      </c>
      <c r="T103" s="21" t="str">
        <f t="shared" si="28"/>
        <v/>
      </c>
      <c r="U103" s="21" t="str">
        <f t="shared" si="29"/>
        <v/>
      </c>
      <c r="W103" s="21" t="str">
        <f t="array" ref="W103">IF(Prototype_input!$C$6="Federal or Tribal Government",IF(O103&lt;&gt;"", INDEX('Summary - Level of Assistance -'!$C$2:$AV$7, MATCH(Prototype_input!$C$34, 'Summary - Level of Assistance -'!$B$2:$B$7, 0), MATCH(B103, 'Summary - Level of Assistance -'!$C$1:$AV$1, 0)),""),"")</f>
        <v/>
      </c>
      <c r="X103" s="21" t="str">
        <f t="shared" si="30"/>
        <v/>
      </c>
      <c r="Y103" s="21" t="str">
        <f t="shared" si="31"/>
        <v/>
      </c>
      <c r="AA103" s="21" t="str">
        <f t="array" ref="AA103">IF(Prototype_input!$C$6="Federal or Tribal Government",IF(O103&lt;&gt;"", INDEX('Summary - Objective - Tradeoff'!$C$2:$AV$4, MATCH(Prototype_input!$C$38, 'Summary - Objective - Tradeoff'!$B$2:$B$4, 0), MATCH(B103, 'Summary - Objective - Tradeoff'!$C$1:$AV$1, 0)),""),"")</f>
        <v/>
      </c>
      <c r="AB103" s="21" t="str">
        <f t="shared" si="32"/>
        <v/>
      </c>
      <c r="AC103" s="21" t="str">
        <f t="shared" si="33"/>
        <v/>
      </c>
      <c r="AE103" s="21" t="str">
        <f t="array" ref="AE103">IF(Prototype_input!$C$6="Federal or Tribal Government",IF(O103&lt;&gt;"", INDEX('Summary- PoP - Tradeoff'!$C$2:$AV$5, MATCH(Prototype_input!$C$46, 'Summary- PoP - Tradeoff'!$B$2:$B$5, 0), MATCH(B103, 'Summary- PoP - Tradeoff'!$C$1:$AV$1, 0)),""),"")</f>
        <v/>
      </c>
      <c r="AF103" s="21" t="str">
        <f t="shared" si="34"/>
        <v/>
      </c>
      <c r="AG103" s="21" t="str">
        <f t="shared" si="35"/>
        <v/>
      </c>
      <c r="AI103" s="21" t="str">
        <f t="array" ref="AI103">IF(Prototype_input!$C$6="Federal or Tribal Government",IF(O103&lt;&gt;"", INDEX('Summary - EDV - Tradeoff'!$C$2:$AV$4, MATCH(Prototype_input!$C$54, 'Summary - EDV - Tradeoff'!$B$2:$B$4, 0), MATCH(B103, 'Summary - EDV - Tradeoff'!$C$1:$AV$1, 0)),""),"")</f>
        <v/>
      </c>
      <c r="AJ103" s="21" t="str">
        <f t="shared" si="36"/>
        <v/>
      </c>
      <c r="AK103" s="21" t="str">
        <f t="shared" si="37"/>
        <v/>
      </c>
      <c r="AL103" s="21" t="str">
        <f t="shared" si="38"/>
        <v/>
      </c>
    </row>
    <row r="104" spans="4:38" ht="12.75" x14ac:dyDescent="0.2">
      <c r="D104" s="21" t="str">
        <f>IF(
  Prototype_input!$C$6 = "State or Local Government",
  IF(
    C104 &lt;&gt; "",
    IFERROR(
      INDEX(
        'Summary - Acquisition Need'!$C$2:$AD$4,
        MATCH(Prototype_input!$C$30, 'Summary - Acquisition Need'!$B$2:$B$4, 0),
        MATCH(C104, 'Summary - Acquisition Need'!$C$1:$AD$1, 0)
      ),
      ""
    ),
    ""
  ),
  IF(
    Prototype_input!$C$6 = "Federal or Tribal Government",
    IF(
      B104 &lt;&gt; "",
      IFERROR(
        INDEX(
          'Summary - Place of Performance'!$C$2:$AW$14,
          MATCH(Prototype_input!$C$30, 'Summary - Place of Performance'!$B$2:$B$14, 0),
          MATCH(B104, 'Summary - Place of Performance'!$C$1:$AW$1, 0)
        ),
        ""
      ),
      ""
    ),
    ""
  )
)</f>
        <v/>
      </c>
      <c r="E104" s="21" t="str">
        <f>IF(
  Prototype_input!$C$6 = "State or Local Government",
  IF(
    C104 &lt;&gt; "",
    IFERROR(
      INDEX(
        'Summary - Contract Type'!$C$2:$BX$6,
        MATCH(Prototype_input!$C$34, 'Summary - Contract Type'!$B$2:$B$6, 0),
        MATCH(C104, 'Summary - Contract Type'!$C$1:$BX$1, 0)
      ),
      ""
    ),
    ""
  ),
  IF(
    Prototype_input!$C$6 = "Federal or Tribal Government",
    IF(
      B104 &lt;&gt; "",
      IFERROR(
        INDEX(
          'Summary - Level of Assistance'!$C$2:$AW$7,
          MATCH(Prototype_input!$C$34, 'Summary - Level of Assistance'!$B$2:$B$7, 0),
          MATCH(B104, 'Summary - Level of Assistance'!$C$1:$AW$1, 0)
        ),
        ""
      ),
      ""
    ),
    ""
  )
)</f>
        <v/>
      </c>
      <c r="F104" s="21" t="str">
        <f>IF(
  Prototype_input!$C$6 = "State or Local Government",
  IF(
    C104 &lt;&gt; "",
    IFERROR(
      INDEX(
        'Summary - Socioeconomic'!$C$2:$BX$11,
        MATCH(Prototype_input!$C$38, 'Summary - Socioeconomic'!$B$2:$B$11, 0),
        MATCH(C104, 'Summary - Socioeconomic'!$C$1:$BX$1, 0)
      ),
      ""
    ),
    ""
  ),
  IF(
    Prototype_input!$C$6 = "Federal or Tribal Government",
    IF(
      B104 &lt;&gt; "",
      IFERROR(
        INDEX(
          'Summary - Objective'!$C$2:$AX$4,
          MATCH(Prototype_input!$C$38, 'Summary - Objective'!$B$2:$B$4, 0),
          MATCH(B104, 'Summary - Objective'!$C$1:$AX$1, 0)
        ),
        ""
      ),
      ""
    ),
    ""
  )
)</f>
        <v/>
      </c>
      <c r="G104" s="21" t="str">
        <f>IF(
  Prototype_input!$C$6 = "Federal or Tribal Government",
  IF(
    B104 &lt;&gt; "",
    IFERROR(
      INDEX(
        'Summary - Contract Type'!$C$2:$BX$6,
        MATCH(Prototype_input!$C$42, 'Summary - Contract Type'!$B$2:$B$6, 0),
        MATCH(B104, 'Summary - Contract Type'!$C$1:$BX$1, 0)
      ),
      ""
    ),
    ""
  ),
  ""
)</f>
        <v/>
      </c>
      <c r="H104" s="21" t="str">
        <f>IF(
  Prototype_input!$C$6 = "Federal or Tribal Government",
  IF(
    B104 &lt;&gt; "",
    IFERROR(
      INDEX(
        'Summary - Period of Performance'!$C$2:$AW$5,
        MATCH(Prototype_input!$C$46, 'Summary - Period of Performance'!$B$2:$B$5, 0),
        MATCH(B104, 'Summary - Period of Performance'!$C$1:$AW$1, 0)
      ),
      ""
    ),
    ""
  ),
  ""
)</f>
        <v/>
      </c>
      <c r="I104" s="21" t="str">
        <f>IF(
  Prototype_input!$C$6 = "Federal or Tribal Government",
  IF(
    B104 &lt;&gt; "",
    IFERROR(
      INDEX(
        'Summary - Socioeconomic'!$C$2:$BX$11,
        MATCH(Prototype_input!$C$50, 'Summary - Socioeconomic'!$B$2:$B$11, 0),
        MATCH(B104, 'Summary - Socioeconomic'!$C$1:$BX$1, 0)
      ),
      ""
    ),
    ""
  ),
  ""
)</f>
        <v/>
      </c>
      <c r="J104" s="21" t="str">
        <f>IF(
  Prototype_input!$C$6 = "Federal or Tribal Government",
  IF(
    B104 &lt;&gt; "",
    IFERROR(
      INDEX(
        'Summary - Estimated Dollar Valu'!$C$2:$AW$4,
        MATCH(Prototype_input!$C$54, 'Summary - Estimated Dollar Valu'!$B$2:$B$4, 0),
        MATCH(B104, 'Summary - Estimated Dollar Valu'!$C$1:$AW$1, 0)
      ),
      ""
    ),
    ""
  ),
  ""
)</f>
        <v/>
      </c>
      <c r="K104" s="21" t="str">
        <f>IF(AND(Prototype_input!$C$56&lt;&gt;"",J104&lt;&gt;""),Prototype_input!$C$58,"")</f>
        <v/>
      </c>
      <c r="L104" s="21" t="str">
        <f>IF(AND(Prototype_input!$C$60&lt;&gt;"",J104&lt;&gt;""),Prototype_input!$C$62,"")</f>
        <v/>
      </c>
      <c r="M104" s="21" t="str">
        <f>IF(AND(Prototype_input!$C$64&lt;&gt;"",J104&lt;&gt;""),Prototype_input!$C$66,"")</f>
        <v/>
      </c>
      <c r="N104" s="21" t="str">
        <f>IF(AND(Prototype_input!$C$68&lt;&gt;"",J104&lt;&gt;""),Prototype_input!$C$70,"")</f>
        <v/>
      </c>
      <c r="O104" s="21" t="str">
        <f>IF(N104&lt;&gt;"",_xlfn.XLOOKUP(Prototype_input!$E$25,'ITC Offerings Mapping'!$C$1:$C$1000,'ITC Offerings Mapping'!$B$1:$B$1000),"")</f>
        <v/>
      </c>
      <c r="Q104" s="21" t="str">
        <f t="array" ref="Q104">IF(Prototype_input!$C$6="Federal or Tribal Government",IF(O104&lt;&gt;"", INDEX('Scope Scoring'!$C$2:$BX$50, MATCH(O104, 'Scope Scoring'!$B$2:$B$50, 0), MATCH(B104, 'Scope Scoring'!$C$1:$BX$1, 0)),""),"")</f>
        <v/>
      </c>
      <c r="R104" s="21" t="str">
        <f t="shared" si="26"/>
        <v/>
      </c>
      <c r="S104" s="21" t="str">
        <f t="shared" si="27"/>
        <v/>
      </c>
      <c r="T104" s="21" t="str">
        <f t="shared" si="28"/>
        <v/>
      </c>
      <c r="U104" s="21" t="str">
        <f t="shared" si="29"/>
        <v/>
      </c>
      <c r="W104" s="21" t="str">
        <f t="array" ref="W104">IF(Prototype_input!$C$6="Federal or Tribal Government",IF(O104&lt;&gt;"", INDEX('Summary - Level of Assistance -'!$C$2:$AV$7, MATCH(Prototype_input!$C$34, 'Summary - Level of Assistance -'!$B$2:$B$7, 0), MATCH(B104, 'Summary - Level of Assistance -'!$C$1:$AV$1, 0)),""),"")</f>
        <v/>
      </c>
      <c r="X104" s="21" t="str">
        <f t="shared" si="30"/>
        <v/>
      </c>
      <c r="Y104" s="21" t="str">
        <f t="shared" si="31"/>
        <v/>
      </c>
      <c r="AA104" s="21" t="str">
        <f t="array" ref="AA104">IF(Prototype_input!$C$6="Federal or Tribal Government",IF(O104&lt;&gt;"", INDEX('Summary - Objective - Tradeoff'!$C$2:$AV$4, MATCH(Prototype_input!$C$38, 'Summary - Objective - Tradeoff'!$B$2:$B$4, 0), MATCH(B104, 'Summary - Objective - Tradeoff'!$C$1:$AV$1, 0)),""),"")</f>
        <v/>
      </c>
      <c r="AB104" s="21" t="str">
        <f t="shared" si="32"/>
        <v/>
      </c>
      <c r="AC104" s="21" t="str">
        <f t="shared" si="33"/>
        <v/>
      </c>
      <c r="AE104" s="21" t="str">
        <f t="array" ref="AE104">IF(Prototype_input!$C$6="Federal or Tribal Government",IF(O104&lt;&gt;"", INDEX('Summary- PoP - Tradeoff'!$C$2:$AV$5, MATCH(Prototype_input!$C$46, 'Summary- PoP - Tradeoff'!$B$2:$B$5, 0), MATCH(B104, 'Summary- PoP - Tradeoff'!$C$1:$AV$1, 0)),""),"")</f>
        <v/>
      </c>
      <c r="AF104" s="21" t="str">
        <f t="shared" si="34"/>
        <v/>
      </c>
      <c r="AG104" s="21" t="str">
        <f t="shared" si="35"/>
        <v/>
      </c>
      <c r="AI104" s="21" t="str">
        <f t="array" ref="AI104">IF(Prototype_input!$C$6="Federal or Tribal Government",IF(O104&lt;&gt;"", INDEX('Summary - EDV - Tradeoff'!$C$2:$AV$4, MATCH(Prototype_input!$C$54, 'Summary - EDV - Tradeoff'!$B$2:$B$4, 0), MATCH(B104, 'Summary - EDV - Tradeoff'!$C$1:$AV$1, 0)),""),"")</f>
        <v/>
      </c>
      <c r="AJ104" s="21" t="str">
        <f t="shared" si="36"/>
        <v/>
      </c>
      <c r="AK104" s="21" t="str">
        <f t="shared" si="37"/>
        <v/>
      </c>
      <c r="AL104" s="21" t="str">
        <f t="shared" si="38"/>
        <v/>
      </c>
    </row>
    <row r="105" spans="4:38" ht="12.75" x14ac:dyDescent="0.2">
      <c r="D105" s="21" t="str">
        <f>IF(
  Prototype_input!$C$6 = "State or Local Government",
  IF(
    C105 &lt;&gt; "",
    IFERROR(
      INDEX(
        'Summary - Acquisition Need'!$C$2:$AD$4,
        MATCH(Prototype_input!$C$30, 'Summary - Acquisition Need'!$B$2:$B$4, 0),
        MATCH(C105, 'Summary - Acquisition Need'!$C$1:$AD$1, 0)
      ),
      ""
    ),
    ""
  ),
  IF(
    Prototype_input!$C$6 = "Federal or Tribal Government",
    IF(
      B105 &lt;&gt; "",
      IFERROR(
        INDEX(
          'Summary - Place of Performance'!$C$2:$AW$14,
          MATCH(Prototype_input!$C$30, 'Summary - Place of Performance'!$B$2:$B$14, 0),
          MATCH(B105, 'Summary - Place of Performance'!$C$1:$AW$1, 0)
        ),
        ""
      ),
      ""
    ),
    ""
  )
)</f>
        <v/>
      </c>
      <c r="E105" s="21" t="str">
        <f>IF(
  Prototype_input!$C$6 = "State or Local Government",
  IF(
    C105 &lt;&gt; "",
    IFERROR(
      INDEX(
        'Summary - Contract Type'!$C$2:$BX$6,
        MATCH(Prototype_input!$C$34, 'Summary - Contract Type'!$B$2:$B$6, 0),
        MATCH(C105, 'Summary - Contract Type'!$C$1:$BX$1, 0)
      ),
      ""
    ),
    ""
  ),
  IF(
    Prototype_input!$C$6 = "Federal or Tribal Government",
    IF(
      B105 &lt;&gt; "",
      IFERROR(
        INDEX(
          'Summary - Level of Assistance'!$C$2:$AW$7,
          MATCH(Prototype_input!$C$34, 'Summary - Level of Assistance'!$B$2:$B$7, 0),
          MATCH(B105, 'Summary - Level of Assistance'!$C$1:$AW$1, 0)
        ),
        ""
      ),
      ""
    ),
    ""
  )
)</f>
        <v/>
      </c>
      <c r="F105" s="21" t="str">
        <f>IF(
  Prototype_input!$C$6 = "State or Local Government",
  IF(
    C105 &lt;&gt; "",
    IFERROR(
      INDEX(
        'Summary - Socioeconomic'!$C$2:$BX$11,
        MATCH(Prototype_input!$C$38, 'Summary - Socioeconomic'!$B$2:$B$11, 0),
        MATCH(C105, 'Summary - Socioeconomic'!$C$1:$BX$1, 0)
      ),
      ""
    ),
    ""
  ),
  IF(
    Prototype_input!$C$6 = "Federal or Tribal Government",
    IF(
      B105 &lt;&gt; "",
      IFERROR(
        INDEX(
          'Summary - Objective'!$C$2:$AX$4,
          MATCH(Prototype_input!$C$38, 'Summary - Objective'!$B$2:$B$4, 0),
          MATCH(B105, 'Summary - Objective'!$C$1:$AX$1, 0)
        ),
        ""
      ),
      ""
    ),
    ""
  )
)</f>
        <v/>
      </c>
      <c r="G105" s="21" t="str">
        <f>IF(
  Prototype_input!$C$6 = "Federal or Tribal Government",
  IF(
    B105 &lt;&gt; "",
    IFERROR(
      INDEX(
        'Summary - Contract Type'!$C$2:$BX$6,
        MATCH(Prototype_input!$C$42, 'Summary - Contract Type'!$B$2:$B$6, 0),
        MATCH(B105, 'Summary - Contract Type'!$C$1:$BX$1, 0)
      ),
      ""
    ),
    ""
  ),
  ""
)</f>
        <v/>
      </c>
      <c r="H105" s="21" t="str">
        <f>IF(
  Prototype_input!$C$6 = "Federal or Tribal Government",
  IF(
    B105 &lt;&gt; "",
    IFERROR(
      INDEX(
        'Summary - Period of Performance'!$C$2:$AW$5,
        MATCH(Prototype_input!$C$46, 'Summary - Period of Performance'!$B$2:$B$5, 0),
        MATCH(B105, 'Summary - Period of Performance'!$C$1:$AW$1, 0)
      ),
      ""
    ),
    ""
  ),
  ""
)</f>
        <v/>
      </c>
      <c r="I105" s="21" t="str">
        <f>IF(
  Prototype_input!$C$6 = "Federal or Tribal Government",
  IF(
    B105 &lt;&gt; "",
    IFERROR(
      INDEX(
        'Summary - Socioeconomic'!$C$2:$BX$11,
        MATCH(Prototype_input!$C$50, 'Summary - Socioeconomic'!$B$2:$B$11, 0),
        MATCH(B105, 'Summary - Socioeconomic'!$C$1:$BX$1, 0)
      ),
      ""
    ),
    ""
  ),
  ""
)</f>
        <v/>
      </c>
      <c r="J105" s="21" t="str">
        <f>IF(
  Prototype_input!$C$6 = "Federal or Tribal Government",
  IF(
    B105 &lt;&gt; "",
    IFERROR(
      INDEX(
        'Summary - Estimated Dollar Valu'!$C$2:$AW$4,
        MATCH(Prototype_input!$C$54, 'Summary - Estimated Dollar Valu'!$B$2:$B$4, 0),
        MATCH(B105, 'Summary - Estimated Dollar Valu'!$C$1:$AW$1, 0)
      ),
      ""
    ),
    ""
  ),
  ""
)</f>
        <v/>
      </c>
      <c r="K105" s="21" t="str">
        <f>IF(AND(Prototype_input!$C$56&lt;&gt;"",J105&lt;&gt;""),Prototype_input!$C$58,"")</f>
        <v/>
      </c>
      <c r="L105" s="21" t="str">
        <f>IF(AND(Prototype_input!$C$60&lt;&gt;"",J105&lt;&gt;""),Prototype_input!$C$62,"")</f>
        <v/>
      </c>
      <c r="M105" s="21" t="str">
        <f>IF(AND(Prototype_input!$C$64&lt;&gt;"",J105&lt;&gt;""),Prototype_input!$C$66,"")</f>
        <v/>
      </c>
      <c r="N105" s="21" t="str">
        <f>IF(AND(Prototype_input!$C$68&lt;&gt;"",J105&lt;&gt;""),Prototype_input!$C$70,"")</f>
        <v/>
      </c>
      <c r="O105" s="21" t="str">
        <f>IF(N105&lt;&gt;"",_xlfn.XLOOKUP(Prototype_input!$E$25,'ITC Offerings Mapping'!$C$1:$C$1000,'ITC Offerings Mapping'!$B$1:$B$1000),"")</f>
        <v/>
      </c>
      <c r="Q105" s="21" t="str">
        <f t="array" ref="Q105">IF(Prototype_input!$C$6="Federal or Tribal Government",IF(O105&lt;&gt;"", INDEX('Scope Scoring'!$C$2:$BX$50, MATCH(O105, 'Scope Scoring'!$B$2:$B$50, 0), MATCH(B105, 'Scope Scoring'!$C$1:$BX$1, 0)),""),"")</f>
        <v/>
      </c>
      <c r="R105" s="21" t="str">
        <f t="shared" si="26"/>
        <v/>
      </c>
      <c r="S105" s="21" t="str">
        <f t="shared" si="27"/>
        <v/>
      </c>
      <c r="T105" s="21" t="str">
        <f t="shared" si="28"/>
        <v/>
      </c>
      <c r="U105" s="21" t="str">
        <f t="shared" si="29"/>
        <v/>
      </c>
      <c r="W105" s="21" t="str">
        <f t="array" ref="W105">IF(Prototype_input!$C$6="Federal or Tribal Government",IF(O105&lt;&gt;"", INDEX('Summary - Level of Assistance -'!$C$2:$AV$7, MATCH(Prototype_input!$C$34, 'Summary - Level of Assistance -'!$B$2:$B$7, 0), MATCH(B105, 'Summary - Level of Assistance -'!$C$1:$AV$1, 0)),""),"")</f>
        <v/>
      </c>
      <c r="X105" s="21" t="str">
        <f t="shared" si="30"/>
        <v/>
      </c>
      <c r="Y105" s="21" t="str">
        <f t="shared" si="31"/>
        <v/>
      </c>
      <c r="AA105" s="21" t="str">
        <f t="array" ref="AA105">IF(Prototype_input!$C$6="Federal or Tribal Government",IF(O105&lt;&gt;"", INDEX('Summary - Objective - Tradeoff'!$C$2:$AV$4, MATCH(Prototype_input!$C$38, 'Summary - Objective - Tradeoff'!$B$2:$B$4, 0), MATCH(B105, 'Summary - Objective - Tradeoff'!$C$1:$AV$1, 0)),""),"")</f>
        <v/>
      </c>
      <c r="AB105" s="21" t="str">
        <f t="shared" si="32"/>
        <v/>
      </c>
      <c r="AC105" s="21" t="str">
        <f t="shared" si="33"/>
        <v/>
      </c>
      <c r="AE105" s="21" t="str">
        <f t="array" ref="AE105">IF(Prototype_input!$C$6="Federal or Tribal Government",IF(O105&lt;&gt;"", INDEX('Summary- PoP - Tradeoff'!$C$2:$AV$5, MATCH(Prototype_input!$C$46, 'Summary- PoP - Tradeoff'!$B$2:$B$5, 0), MATCH(B105, 'Summary- PoP - Tradeoff'!$C$1:$AV$1, 0)),""),"")</f>
        <v/>
      </c>
      <c r="AF105" s="21" t="str">
        <f t="shared" si="34"/>
        <v/>
      </c>
      <c r="AG105" s="21" t="str">
        <f t="shared" si="35"/>
        <v/>
      </c>
      <c r="AI105" s="21" t="str">
        <f t="array" ref="AI105">IF(Prototype_input!$C$6="Federal or Tribal Government",IF(O105&lt;&gt;"", INDEX('Summary - EDV - Tradeoff'!$C$2:$AV$4, MATCH(Prototype_input!$C$54, 'Summary - EDV - Tradeoff'!$B$2:$B$4, 0), MATCH(B105, 'Summary - EDV - Tradeoff'!$C$1:$AV$1, 0)),""),"")</f>
        <v/>
      </c>
      <c r="AJ105" s="21" t="str">
        <f t="shared" si="36"/>
        <v/>
      </c>
      <c r="AK105" s="21" t="str">
        <f t="shared" si="37"/>
        <v/>
      </c>
      <c r="AL105" s="21" t="str">
        <f t="shared" si="38"/>
        <v/>
      </c>
    </row>
    <row r="106" spans="4:38" ht="12.75" x14ac:dyDescent="0.2">
      <c r="D106" s="21" t="str">
        <f>IF(
  Prototype_input!$C$6 = "State or Local Government",
  IF(
    C106 &lt;&gt; "",
    IFERROR(
      INDEX(
        'Summary - Acquisition Need'!$C$2:$AD$4,
        MATCH(Prototype_input!$C$30, 'Summary - Acquisition Need'!$B$2:$B$4, 0),
        MATCH(C106, 'Summary - Acquisition Need'!$C$1:$AD$1, 0)
      ),
      ""
    ),
    ""
  ),
  IF(
    Prototype_input!$C$6 = "Federal or Tribal Government",
    IF(
      B106 &lt;&gt; "",
      IFERROR(
        INDEX(
          'Summary - Place of Performance'!$C$2:$AW$14,
          MATCH(Prototype_input!$C$30, 'Summary - Place of Performance'!$B$2:$B$14, 0),
          MATCH(B106, 'Summary - Place of Performance'!$C$1:$AW$1, 0)
        ),
        ""
      ),
      ""
    ),
    ""
  )
)</f>
        <v/>
      </c>
      <c r="E106" s="21" t="str">
        <f>IF(
  Prototype_input!$C$6 = "State or Local Government",
  IF(
    C106 &lt;&gt; "",
    IFERROR(
      INDEX(
        'Summary - Contract Type'!$C$2:$BX$6,
        MATCH(Prototype_input!$C$34, 'Summary - Contract Type'!$B$2:$B$6, 0),
        MATCH(C106, 'Summary - Contract Type'!$C$1:$BX$1, 0)
      ),
      ""
    ),
    ""
  ),
  IF(
    Prototype_input!$C$6 = "Federal or Tribal Government",
    IF(
      B106 &lt;&gt; "",
      IFERROR(
        INDEX(
          'Summary - Level of Assistance'!$C$2:$AW$7,
          MATCH(Prototype_input!$C$34, 'Summary - Level of Assistance'!$B$2:$B$7, 0),
          MATCH(B106, 'Summary - Level of Assistance'!$C$1:$AW$1, 0)
        ),
        ""
      ),
      ""
    ),
    ""
  )
)</f>
        <v/>
      </c>
      <c r="F106" s="21" t="str">
        <f>IF(
  Prototype_input!$C$6 = "State or Local Government",
  IF(
    C106 &lt;&gt; "",
    IFERROR(
      INDEX(
        'Summary - Socioeconomic'!$C$2:$BX$11,
        MATCH(Prototype_input!$C$38, 'Summary - Socioeconomic'!$B$2:$B$11, 0),
        MATCH(C106, 'Summary - Socioeconomic'!$C$1:$BX$1, 0)
      ),
      ""
    ),
    ""
  ),
  IF(
    Prototype_input!$C$6 = "Federal or Tribal Government",
    IF(
      B106 &lt;&gt; "",
      IFERROR(
        INDEX(
          'Summary - Objective'!$C$2:$AX$4,
          MATCH(Prototype_input!$C$38, 'Summary - Objective'!$B$2:$B$4, 0),
          MATCH(B106, 'Summary - Objective'!$C$1:$AX$1, 0)
        ),
        ""
      ),
      ""
    ),
    ""
  )
)</f>
        <v/>
      </c>
      <c r="G106" s="21" t="str">
        <f>IF(
  Prototype_input!$C$6 = "Federal or Tribal Government",
  IF(
    B106 &lt;&gt; "",
    IFERROR(
      INDEX(
        'Summary - Contract Type'!$C$2:$BX$6,
        MATCH(Prototype_input!$C$42, 'Summary - Contract Type'!$B$2:$B$6, 0),
        MATCH(B106, 'Summary - Contract Type'!$C$1:$BX$1, 0)
      ),
      ""
    ),
    ""
  ),
  ""
)</f>
        <v/>
      </c>
      <c r="H106" s="21" t="str">
        <f>IF(
  Prototype_input!$C$6 = "Federal or Tribal Government",
  IF(
    B106 &lt;&gt; "",
    IFERROR(
      INDEX(
        'Summary - Period of Performance'!$C$2:$AW$5,
        MATCH(Prototype_input!$C$46, 'Summary - Period of Performance'!$B$2:$B$5, 0),
        MATCH(B106, 'Summary - Period of Performance'!$C$1:$AW$1, 0)
      ),
      ""
    ),
    ""
  ),
  ""
)</f>
        <v/>
      </c>
      <c r="I106" s="21" t="str">
        <f>IF(
  Prototype_input!$C$6 = "Federal or Tribal Government",
  IF(
    B106 &lt;&gt; "",
    IFERROR(
      INDEX(
        'Summary - Socioeconomic'!$C$2:$BX$11,
        MATCH(Prototype_input!$C$50, 'Summary - Socioeconomic'!$B$2:$B$11, 0),
        MATCH(B106, 'Summary - Socioeconomic'!$C$1:$BX$1, 0)
      ),
      ""
    ),
    ""
  ),
  ""
)</f>
        <v/>
      </c>
      <c r="J106" s="21" t="str">
        <f>IF(
  Prototype_input!$C$6 = "Federal or Tribal Government",
  IF(
    B106 &lt;&gt; "",
    IFERROR(
      INDEX(
        'Summary - Estimated Dollar Valu'!$C$2:$AW$4,
        MATCH(Prototype_input!$C$54, 'Summary - Estimated Dollar Valu'!$B$2:$B$4, 0),
        MATCH(B106, 'Summary - Estimated Dollar Valu'!$C$1:$AW$1, 0)
      ),
      ""
    ),
    ""
  ),
  ""
)</f>
        <v/>
      </c>
      <c r="K106" s="21" t="str">
        <f>IF(AND(Prototype_input!$C$56&lt;&gt;"",J106&lt;&gt;""),Prototype_input!$C$58,"")</f>
        <v/>
      </c>
      <c r="L106" s="21" t="str">
        <f>IF(AND(Prototype_input!$C$60&lt;&gt;"",J106&lt;&gt;""),Prototype_input!$C$62,"")</f>
        <v/>
      </c>
      <c r="M106" s="21" t="str">
        <f>IF(AND(Prototype_input!$C$64&lt;&gt;"",J106&lt;&gt;""),Prototype_input!$C$66,"")</f>
        <v/>
      </c>
      <c r="N106" s="21" t="str">
        <f>IF(AND(Prototype_input!$C$68&lt;&gt;"",J106&lt;&gt;""),Prototype_input!$C$70,"")</f>
        <v/>
      </c>
      <c r="O106" s="21" t="str">
        <f>IF(N106&lt;&gt;"",_xlfn.XLOOKUP(Prototype_input!$E$25,'ITC Offerings Mapping'!$C$1:$C$1000,'ITC Offerings Mapping'!$B$1:$B$1000),"")</f>
        <v/>
      </c>
      <c r="Q106" s="21" t="str">
        <f t="array" ref="Q106">IF(Prototype_input!$C$6="Federal or Tribal Government",IF(O106&lt;&gt;"", INDEX('Scope Scoring'!$C$2:$BX$50, MATCH(O106, 'Scope Scoring'!$B$2:$B$50, 0), MATCH(B106, 'Scope Scoring'!$C$1:$BX$1, 0)),""),"")</f>
        <v/>
      </c>
      <c r="R106" s="21" t="str">
        <f t="shared" si="26"/>
        <v/>
      </c>
      <c r="S106" s="21" t="str">
        <f t="shared" si="27"/>
        <v/>
      </c>
      <c r="T106" s="21" t="str">
        <f t="shared" si="28"/>
        <v/>
      </c>
      <c r="U106" s="21" t="str">
        <f t="shared" si="29"/>
        <v/>
      </c>
      <c r="W106" s="21" t="str">
        <f t="array" ref="W106">IF(Prototype_input!$C$6="Federal or Tribal Government",IF(O106&lt;&gt;"", INDEX('Summary - Level of Assistance -'!$C$2:$AV$7, MATCH(Prototype_input!$C$34, 'Summary - Level of Assistance -'!$B$2:$B$7, 0), MATCH(B106, 'Summary - Level of Assistance -'!$C$1:$AV$1, 0)),""),"")</f>
        <v/>
      </c>
      <c r="X106" s="21" t="str">
        <f t="shared" si="30"/>
        <v/>
      </c>
      <c r="Y106" s="21" t="str">
        <f t="shared" si="31"/>
        <v/>
      </c>
      <c r="AA106" s="21" t="str">
        <f t="array" ref="AA106">IF(Prototype_input!$C$6="Federal or Tribal Government",IF(O106&lt;&gt;"", INDEX('Summary - Objective - Tradeoff'!$C$2:$AV$4, MATCH(Prototype_input!$C$38, 'Summary - Objective - Tradeoff'!$B$2:$B$4, 0), MATCH(B106, 'Summary - Objective - Tradeoff'!$C$1:$AV$1, 0)),""),"")</f>
        <v/>
      </c>
      <c r="AB106" s="21" t="str">
        <f t="shared" si="32"/>
        <v/>
      </c>
      <c r="AC106" s="21" t="str">
        <f t="shared" si="33"/>
        <v/>
      </c>
      <c r="AE106" s="21" t="str">
        <f t="array" ref="AE106">IF(Prototype_input!$C$6="Federal or Tribal Government",IF(O106&lt;&gt;"", INDEX('Summary- PoP - Tradeoff'!$C$2:$AV$5, MATCH(Prototype_input!$C$46, 'Summary- PoP - Tradeoff'!$B$2:$B$5, 0), MATCH(B106, 'Summary- PoP - Tradeoff'!$C$1:$AV$1, 0)),""),"")</f>
        <v/>
      </c>
      <c r="AF106" s="21" t="str">
        <f t="shared" si="34"/>
        <v/>
      </c>
      <c r="AG106" s="21" t="str">
        <f t="shared" si="35"/>
        <v/>
      </c>
      <c r="AI106" s="21" t="str">
        <f t="array" ref="AI106">IF(Prototype_input!$C$6="Federal or Tribal Government",IF(O106&lt;&gt;"", INDEX('Summary - EDV - Tradeoff'!$C$2:$AV$4, MATCH(Prototype_input!$C$54, 'Summary - EDV - Tradeoff'!$B$2:$B$4, 0), MATCH(B106, 'Summary - EDV - Tradeoff'!$C$1:$AV$1, 0)),""),"")</f>
        <v/>
      </c>
      <c r="AJ106" s="21" t="str">
        <f t="shared" si="36"/>
        <v/>
      </c>
      <c r="AK106" s="21" t="str">
        <f t="shared" si="37"/>
        <v/>
      </c>
      <c r="AL106" s="21" t="str">
        <f t="shared" si="38"/>
        <v/>
      </c>
    </row>
    <row r="107" spans="4:38" ht="12.75" x14ac:dyDescent="0.2">
      <c r="D107" s="21" t="str">
        <f>IF(
  Prototype_input!$C$6 = "State or Local Government",
  IF(
    C107 &lt;&gt; "",
    IFERROR(
      INDEX(
        'Summary - Acquisition Need'!$C$2:$AD$4,
        MATCH(Prototype_input!$C$30, 'Summary - Acquisition Need'!$B$2:$B$4, 0),
        MATCH(C107, 'Summary - Acquisition Need'!$C$1:$AD$1, 0)
      ),
      ""
    ),
    ""
  ),
  IF(
    Prototype_input!$C$6 = "Federal or Tribal Government",
    IF(
      B107 &lt;&gt; "",
      IFERROR(
        INDEX(
          'Summary - Place of Performance'!$C$2:$AW$14,
          MATCH(Prototype_input!$C$30, 'Summary - Place of Performance'!$B$2:$B$14, 0),
          MATCH(B107, 'Summary - Place of Performance'!$C$1:$AW$1, 0)
        ),
        ""
      ),
      ""
    ),
    ""
  )
)</f>
        <v/>
      </c>
      <c r="E107" s="21" t="str">
        <f>IF(
  Prototype_input!$C$6 = "State or Local Government",
  IF(
    C107 &lt;&gt; "",
    IFERROR(
      INDEX(
        'Summary - Contract Type'!$C$2:$BX$6,
        MATCH(Prototype_input!$C$34, 'Summary - Contract Type'!$B$2:$B$6, 0),
        MATCH(C107, 'Summary - Contract Type'!$C$1:$BX$1, 0)
      ),
      ""
    ),
    ""
  ),
  IF(
    Prototype_input!$C$6 = "Federal or Tribal Government",
    IF(
      B107 &lt;&gt; "",
      IFERROR(
        INDEX(
          'Summary - Level of Assistance'!$C$2:$AW$7,
          MATCH(Prototype_input!$C$34, 'Summary - Level of Assistance'!$B$2:$B$7, 0),
          MATCH(B107, 'Summary - Level of Assistance'!$C$1:$AW$1, 0)
        ),
        ""
      ),
      ""
    ),
    ""
  )
)</f>
        <v/>
      </c>
      <c r="F107" s="21" t="str">
        <f>IF(
  Prototype_input!$C$6 = "State or Local Government",
  IF(
    C107 &lt;&gt; "",
    IFERROR(
      INDEX(
        'Summary - Socioeconomic'!$C$2:$BX$11,
        MATCH(Prototype_input!$C$38, 'Summary - Socioeconomic'!$B$2:$B$11, 0),
        MATCH(C107, 'Summary - Socioeconomic'!$C$1:$BX$1, 0)
      ),
      ""
    ),
    ""
  ),
  IF(
    Prototype_input!$C$6 = "Federal or Tribal Government",
    IF(
      B107 &lt;&gt; "",
      IFERROR(
        INDEX(
          'Summary - Objective'!$C$2:$AX$4,
          MATCH(Prototype_input!$C$38, 'Summary - Objective'!$B$2:$B$4, 0),
          MATCH(B107, 'Summary - Objective'!$C$1:$AX$1, 0)
        ),
        ""
      ),
      ""
    ),
    ""
  )
)</f>
        <v/>
      </c>
      <c r="G107" s="21" t="str">
        <f>IF(
  Prototype_input!$C$6 = "Federal or Tribal Government",
  IF(
    B107 &lt;&gt; "",
    IFERROR(
      INDEX(
        'Summary - Contract Type'!$C$2:$BX$6,
        MATCH(Prototype_input!$C$42, 'Summary - Contract Type'!$B$2:$B$6, 0),
        MATCH(B107, 'Summary - Contract Type'!$C$1:$BX$1, 0)
      ),
      ""
    ),
    ""
  ),
  ""
)</f>
        <v/>
      </c>
      <c r="H107" s="21" t="str">
        <f>IF(
  Prototype_input!$C$6 = "Federal or Tribal Government",
  IF(
    B107 &lt;&gt; "",
    IFERROR(
      INDEX(
        'Summary - Period of Performance'!$C$2:$AW$5,
        MATCH(Prototype_input!$C$46, 'Summary - Period of Performance'!$B$2:$B$5, 0),
        MATCH(B107, 'Summary - Period of Performance'!$C$1:$AW$1, 0)
      ),
      ""
    ),
    ""
  ),
  ""
)</f>
        <v/>
      </c>
      <c r="I107" s="21" t="str">
        <f>IF(
  Prototype_input!$C$6 = "Federal or Tribal Government",
  IF(
    B107 &lt;&gt; "",
    IFERROR(
      INDEX(
        'Summary - Socioeconomic'!$C$2:$BX$11,
        MATCH(Prototype_input!$C$50, 'Summary - Socioeconomic'!$B$2:$B$11, 0),
        MATCH(B107, 'Summary - Socioeconomic'!$C$1:$BX$1, 0)
      ),
      ""
    ),
    ""
  ),
  ""
)</f>
        <v/>
      </c>
      <c r="J107" s="21" t="str">
        <f>IF(
  Prototype_input!$C$6 = "Federal or Tribal Government",
  IF(
    B107 &lt;&gt; "",
    IFERROR(
      INDEX(
        'Summary - Estimated Dollar Valu'!$C$2:$AW$4,
        MATCH(Prototype_input!$C$54, 'Summary - Estimated Dollar Valu'!$B$2:$B$4, 0),
        MATCH(B107, 'Summary - Estimated Dollar Valu'!$C$1:$AW$1, 0)
      ),
      ""
    ),
    ""
  ),
  ""
)</f>
        <v/>
      </c>
      <c r="K107" s="21" t="str">
        <f>IF(AND(Prototype_input!$C$56&lt;&gt;"",J107&lt;&gt;""),Prototype_input!$C$58,"")</f>
        <v/>
      </c>
      <c r="L107" s="21" t="str">
        <f>IF(AND(Prototype_input!$C$60&lt;&gt;"",J107&lt;&gt;""),Prototype_input!$C$62,"")</f>
        <v/>
      </c>
      <c r="M107" s="21" t="str">
        <f>IF(AND(Prototype_input!$C$64&lt;&gt;"",J107&lt;&gt;""),Prototype_input!$C$66,"")</f>
        <v/>
      </c>
      <c r="N107" s="21" t="str">
        <f>IF(AND(Prototype_input!$C$68&lt;&gt;"",J107&lt;&gt;""),Prototype_input!$C$70,"")</f>
        <v/>
      </c>
      <c r="O107" s="21" t="str">
        <f>IF(N107&lt;&gt;"",_xlfn.XLOOKUP(Prototype_input!$E$25,'ITC Offerings Mapping'!$C$1:$C$1000,'ITC Offerings Mapping'!$B$1:$B$1000),"")</f>
        <v/>
      </c>
      <c r="Q107" s="21" t="str">
        <f t="array" ref="Q107">IF(Prototype_input!$C$6="Federal or Tribal Government",IF(O107&lt;&gt;"", INDEX('Scope Scoring'!$C$2:$BX$50, MATCH(O107, 'Scope Scoring'!$B$2:$B$50, 0), MATCH(B107, 'Scope Scoring'!$C$1:$BX$1, 0)),""),"")</f>
        <v/>
      </c>
      <c r="R107" s="21" t="str">
        <f t="shared" si="26"/>
        <v/>
      </c>
      <c r="S107" s="21" t="str">
        <f t="shared" si="27"/>
        <v/>
      </c>
      <c r="T107" s="21" t="str">
        <f t="shared" si="28"/>
        <v/>
      </c>
      <c r="U107" s="21" t="str">
        <f t="shared" si="29"/>
        <v/>
      </c>
      <c r="W107" s="21" t="str">
        <f t="array" ref="W107">IF(Prototype_input!$C$6="Federal or Tribal Government",IF(O107&lt;&gt;"", INDEX('Summary - Level of Assistance -'!$C$2:$AV$7, MATCH(Prototype_input!$C$34, 'Summary - Level of Assistance -'!$B$2:$B$7, 0), MATCH(B107, 'Summary - Level of Assistance -'!$C$1:$AV$1, 0)),""),"")</f>
        <v/>
      </c>
      <c r="X107" s="21" t="str">
        <f t="shared" si="30"/>
        <v/>
      </c>
      <c r="Y107" s="21" t="str">
        <f t="shared" si="31"/>
        <v/>
      </c>
      <c r="AA107" s="21" t="str">
        <f t="array" ref="AA107">IF(Prototype_input!$C$6="Federal or Tribal Government",IF(O107&lt;&gt;"", INDEX('Summary - Objective - Tradeoff'!$C$2:$AV$4, MATCH(Prototype_input!$C$38, 'Summary - Objective - Tradeoff'!$B$2:$B$4, 0), MATCH(B107, 'Summary - Objective - Tradeoff'!$C$1:$AV$1, 0)),""),"")</f>
        <v/>
      </c>
      <c r="AB107" s="21" t="str">
        <f t="shared" si="32"/>
        <v/>
      </c>
      <c r="AC107" s="21" t="str">
        <f t="shared" si="33"/>
        <v/>
      </c>
      <c r="AE107" s="21" t="str">
        <f t="array" ref="AE107">IF(Prototype_input!$C$6="Federal or Tribal Government",IF(O107&lt;&gt;"", INDEX('Summary- PoP - Tradeoff'!$C$2:$AV$5, MATCH(Prototype_input!$C$46, 'Summary- PoP - Tradeoff'!$B$2:$B$5, 0), MATCH(B107, 'Summary- PoP - Tradeoff'!$C$1:$AV$1, 0)),""),"")</f>
        <v/>
      </c>
      <c r="AF107" s="21" t="str">
        <f t="shared" si="34"/>
        <v/>
      </c>
      <c r="AG107" s="21" t="str">
        <f t="shared" si="35"/>
        <v/>
      </c>
      <c r="AI107" s="21" t="str">
        <f t="array" ref="AI107">IF(Prototype_input!$C$6="Federal or Tribal Government",IF(O107&lt;&gt;"", INDEX('Summary - EDV - Tradeoff'!$C$2:$AV$4, MATCH(Prototype_input!$C$54, 'Summary - EDV - Tradeoff'!$B$2:$B$4, 0), MATCH(B107, 'Summary - EDV - Tradeoff'!$C$1:$AV$1, 0)),""),"")</f>
        <v/>
      </c>
      <c r="AJ107" s="21" t="str">
        <f t="shared" si="36"/>
        <v/>
      </c>
      <c r="AK107" s="21" t="str">
        <f t="shared" si="37"/>
        <v/>
      </c>
      <c r="AL107" s="21" t="str">
        <f t="shared" si="38"/>
        <v/>
      </c>
    </row>
    <row r="108" spans="4:38" ht="12.75" x14ac:dyDescent="0.2">
      <c r="D108" s="21" t="str">
        <f>IF(
  Prototype_input!$C$6 = "State or Local Government",
  IF(
    C108 &lt;&gt; "",
    IFERROR(
      INDEX(
        'Summary - Acquisition Need'!$C$2:$AD$4,
        MATCH(Prototype_input!$C$30, 'Summary - Acquisition Need'!$B$2:$B$4, 0),
        MATCH(C108, 'Summary - Acquisition Need'!$C$1:$AD$1, 0)
      ),
      ""
    ),
    ""
  ),
  IF(
    Prototype_input!$C$6 = "Federal or Tribal Government",
    IF(
      B108 &lt;&gt; "",
      IFERROR(
        INDEX(
          'Summary - Place of Performance'!$C$2:$AW$14,
          MATCH(Prototype_input!$C$30, 'Summary - Place of Performance'!$B$2:$B$14, 0),
          MATCH(B108, 'Summary - Place of Performance'!$C$1:$AW$1, 0)
        ),
        ""
      ),
      ""
    ),
    ""
  )
)</f>
        <v/>
      </c>
      <c r="E108" s="21" t="str">
        <f>IF(
  Prototype_input!$C$6 = "State or Local Government",
  IF(
    C108 &lt;&gt; "",
    IFERROR(
      INDEX(
        'Summary - Contract Type'!$C$2:$BX$6,
        MATCH(Prototype_input!$C$34, 'Summary - Contract Type'!$B$2:$B$6, 0),
        MATCH(C108, 'Summary - Contract Type'!$C$1:$BX$1, 0)
      ),
      ""
    ),
    ""
  ),
  IF(
    Prototype_input!$C$6 = "Federal or Tribal Government",
    IF(
      B108 &lt;&gt; "",
      IFERROR(
        INDEX(
          'Summary - Level of Assistance'!$C$2:$AW$7,
          MATCH(Prototype_input!$C$34, 'Summary - Level of Assistance'!$B$2:$B$7, 0),
          MATCH(B108, 'Summary - Level of Assistance'!$C$1:$AW$1, 0)
        ),
        ""
      ),
      ""
    ),
    ""
  )
)</f>
        <v/>
      </c>
      <c r="F108" s="21" t="str">
        <f>IF(
  Prototype_input!$C$6 = "State or Local Government",
  IF(
    C108 &lt;&gt; "",
    IFERROR(
      INDEX(
        'Summary - Socioeconomic'!$C$2:$BX$11,
        MATCH(Prototype_input!$C$38, 'Summary - Socioeconomic'!$B$2:$B$11, 0),
        MATCH(C108, 'Summary - Socioeconomic'!$C$1:$BX$1, 0)
      ),
      ""
    ),
    ""
  ),
  IF(
    Prototype_input!$C$6 = "Federal or Tribal Government",
    IF(
      B108 &lt;&gt; "",
      IFERROR(
        INDEX(
          'Summary - Objective'!$C$2:$AX$4,
          MATCH(Prototype_input!$C$38, 'Summary - Objective'!$B$2:$B$4, 0),
          MATCH(B108, 'Summary - Objective'!$C$1:$AX$1, 0)
        ),
        ""
      ),
      ""
    ),
    ""
  )
)</f>
        <v/>
      </c>
      <c r="G108" s="21" t="str">
        <f>IF(
  Prototype_input!$C$6 = "Federal or Tribal Government",
  IF(
    B108 &lt;&gt; "",
    IFERROR(
      INDEX(
        'Summary - Contract Type'!$C$2:$BX$6,
        MATCH(Prototype_input!$C$42, 'Summary - Contract Type'!$B$2:$B$6, 0),
        MATCH(B108, 'Summary - Contract Type'!$C$1:$BX$1, 0)
      ),
      ""
    ),
    ""
  ),
  ""
)</f>
        <v/>
      </c>
      <c r="H108" s="21" t="str">
        <f>IF(
  Prototype_input!$C$6 = "Federal or Tribal Government",
  IF(
    B108 &lt;&gt; "",
    IFERROR(
      INDEX(
        'Summary - Period of Performance'!$C$2:$AW$5,
        MATCH(Prototype_input!$C$46, 'Summary - Period of Performance'!$B$2:$B$5, 0),
        MATCH(B108, 'Summary - Period of Performance'!$C$1:$AW$1, 0)
      ),
      ""
    ),
    ""
  ),
  ""
)</f>
        <v/>
      </c>
      <c r="I108" s="21" t="str">
        <f>IF(
  Prototype_input!$C$6 = "Federal or Tribal Government",
  IF(
    B108 &lt;&gt; "",
    IFERROR(
      INDEX(
        'Summary - Socioeconomic'!$C$2:$BX$11,
        MATCH(Prototype_input!$C$50, 'Summary - Socioeconomic'!$B$2:$B$11, 0),
        MATCH(B108, 'Summary - Socioeconomic'!$C$1:$BX$1, 0)
      ),
      ""
    ),
    ""
  ),
  ""
)</f>
        <v/>
      </c>
      <c r="J108" s="21" t="str">
        <f>IF(
  Prototype_input!$C$6 = "Federal or Tribal Government",
  IF(
    B108 &lt;&gt; "",
    IFERROR(
      INDEX(
        'Summary - Estimated Dollar Valu'!$C$2:$AW$4,
        MATCH(Prototype_input!$C$54, 'Summary - Estimated Dollar Valu'!$B$2:$B$4, 0),
        MATCH(B108, 'Summary - Estimated Dollar Valu'!$C$1:$AW$1, 0)
      ),
      ""
    ),
    ""
  ),
  ""
)</f>
        <v/>
      </c>
      <c r="K108" s="21" t="str">
        <f>IF(AND(Prototype_input!$C$56&lt;&gt;"",J108&lt;&gt;""),Prototype_input!$C$58,"")</f>
        <v/>
      </c>
      <c r="L108" s="21" t="str">
        <f>IF(AND(Prototype_input!$C$60&lt;&gt;"",J108&lt;&gt;""),Prototype_input!$C$62,"")</f>
        <v/>
      </c>
      <c r="M108" s="21" t="str">
        <f>IF(AND(Prototype_input!$C$64&lt;&gt;"",J108&lt;&gt;""),Prototype_input!$C$66,"")</f>
        <v/>
      </c>
      <c r="N108" s="21" t="str">
        <f>IF(AND(Prototype_input!$C$68&lt;&gt;"",J108&lt;&gt;""),Prototype_input!$C$70,"")</f>
        <v/>
      </c>
      <c r="O108" s="21" t="str">
        <f>IF(N108&lt;&gt;"",_xlfn.XLOOKUP(Prototype_input!$E$25,'ITC Offerings Mapping'!$C$1:$C$1000,'ITC Offerings Mapping'!$B$1:$B$1000),"")</f>
        <v/>
      </c>
      <c r="Q108" s="21" t="str">
        <f t="array" ref="Q108">IF(Prototype_input!$C$6="Federal or Tribal Government",IF(O108&lt;&gt;"", INDEX('Scope Scoring'!$C$2:$BX$50, MATCH(O108, 'Scope Scoring'!$B$2:$B$50, 0), MATCH(B108, 'Scope Scoring'!$C$1:$BX$1, 0)),""),"")</f>
        <v/>
      </c>
      <c r="R108" s="21" t="str">
        <f t="shared" si="26"/>
        <v/>
      </c>
      <c r="S108" s="21" t="str">
        <f t="shared" si="27"/>
        <v/>
      </c>
      <c r="T108" s="21" t="str">
        <f t="shared" si="28"/>
        <v/>
      </c>
      <c r="U108" s="21" t="str">
        <f t="shared" si="29"/>
        <v/>
      </c>
      <c r="W108" s="21" t="str">
        <f t="array" ref="W108">IF(Prototype_input!$C$6="Federal or Tribal Government",IF(O108&lt;&gt;"", INDEX('Summary - Level of Assistance -'!$C$2:$AV$7, MATCH(Prototype_input!$C$34, 'Summary - Level of Assistance -'!$B$2:$B$7, 0), MATCH(B108, 'Summary - Level of Assistance -'!$C$1:$AV$1, 0)),""),"")</f>
        <v/>
      </c>
      <c r="X108" s="21" t="str">
        <f t="shared" si="30"/>
        <v/>
      </c>
      <c r="Y108" s="21" t="str">
        <f t="shared" si="31"/>
        <v/>
      </c>
      <c r="AA108" s="21" t="str">
        <f t="array" ref="AA108">IF(Prototype_input!$C$6="Federal or Tribal Government",IF(O108&lt;&gt;"", INDEX('Summary - Objective - Tradeoff'!$C$2:$AV$4, MATCH(Prototype_input!$C$38, 'Summary - Objective - Tradeoff'!$B$2:$B$4, 0), MATCH(B108, 'Summary - Objective - Tradeoff'!$C$1:$AV$1, 0)),""),"")</f>
        <v/>
      </c>
      <c r="AB108" s="21" t="str">
        <f t="shared" si="32"/>
        <v/>
      </c>
      <c r="AC108" s="21" t="str">
        <f t="shared" si="33"/>
        <v/>
      </c>
      <c r="AE108" s="21" t="str">
        <f t="array" ref="AE108">IF(Prototype_input!$C$6="Federal or Tribal Government",IF(O108&lt;&gt;"", INDEX('Summary- PoP - Tradeoff'!$C$2:$AV$5, MATCH(Prototype_input!$C$46, 'Summary- PoP - Tradeoff'!$B$2:$B$5, 0), MATCH(B108, 'Summary- PoP - Tradeoff'!$C$1:$AV$1, 0)),""),"")</f>
        <v/>
      </c>
      <c r="AF108" s="21" t="str">
        <f t="shared" si="34"/>
        <v/>
      </c>
      <c r="AG108" s="21" t="str">
        <f t="shared" si="35"/>
        <v/>
      </c>
      <c r="AI108" s="21" t="str">
        <f t="array" ref="AI108">IF(Prototype_input!$C$6="Federal or Tribal Government",IF(O108&lt;&gt;"", INDEX('Summary - EDV - Tradeoff'!$C$2:$AV$4, MATCH(Prototype_input!$C$54, 'Summary - EDV - Tradeoff'!$B$2:$B$4, 0), MATCH(B108, 'Summary - EDV - Tradeoff'!$C$1:$AV$1, 0)),""),"")</f>
        <v/>
      </c>
      <c r="AJ108" s="21" t="str">
        <f t="shared" si="36"/>
        <v/>
      </c>
      <c r="AK108" s="21" t="str">
        <f t="shared" si="37"/>
        <v/>
      </c>
      <c r="AL108" s="21" t="str">
        <f t="shared" si="38"/>
        <v/>
      </c>
    </row>
    <row r="109" spans="4:38" ht="12.75" x14ac:dyDescent="0.2">
      <c r="D109" s="21" t="str">
        <f>IF(
  Prototype_input!$C$6 = "State or Local Government",
  IF(
    C109 &lt;&gt; "",
    IFERROR(
      INDEX(
        'Summary - Acquisition Need'!$C$2:$AD$4,
        MATCH(Prototype_input!$C$30, 'Summary - Acquisition Need'!$B$2:$B$4, 0),
        MATCH(C109, 'Summary - Acquisition Need'!$C$1:$AD$1, 0)
      ),
      ""
    ),
    ""
  ),
  IF(
    Prototype_input!$C$6 = "Federal or Tribal Government",
    IF(
      B109 &lt;&gt; "",
      IFERROR(
        INDEX(
          'Summary - Place of Performance'!$C$2:$AW$14,
          MATCH(Prototype_input!$C$30, 'Summary - Place of Performance'!$B$2:$B$14, 0),
          MATCH(B109, 'Summary - Place of Performance'!$C$1:$AW$1, 0)
        ),
        ""
      ),
      ""
    ),
    ""
  )
)</f>
        <v/>
      </c>
      <c r="E109" s="21" t="str">
        <f>IF(
  Prototype_input!$C$6 = "State or Local Government",
  IF(
    C109 &lt;&gt; "",
    IFERROR(
      INDEX(
        'Summary - Contract Type'!$C$2:$BX$6,
        MATCH(Prototype_input!$C$34, 'Summary - Contract Type'!$B$2:$B$6, 0),
        MATCH(C109, 'Summary - Contract Type'!$C$1:$BX$1, 0)
      ),
      ""
    ),
    ""
  ),
  IF(
    Prototype_input!$C$6 = "Federal or Tribal Government",
    IF(
      B109 &lt;&gt; "",
      IFERROR(
        INDEX(
          'Summary - Level of Assistance'!$C$2:$AW$7,
          MATCH(Prototype_input!$C$34, 'Summary - Level of Assistance'!$B$2:$B$7, 0),
          MATCH(B109, 'Summary - Level of Assistance'!$C$1:$AW$1, 0)
        ),
        ""
      ),
      ""
    ),
    ""
  )
)</f>
        <v/>
      </c>
      <c r="F109" s="21" t="str">
        <f>IF(
  Prototype_input!$C$6 = "State or Local Government",
  IF(
    C109 &lt;&gt; "",
    IFERROR(
      INDEX(
        'Summary - Socioeconomic'!$C$2:$BX$11,
        MATCH(Prototype_input!$C$38, 'Summary - Socioeconomic'!$B$2:$B$11, 0),
        MATCH(C109, 'Summary - Socioeconomic'!$C$1:$BX$1, 0)
      ),
      ""
    ),
    ""
  ),
  IF(
    Prototype_input!$C$6 = "Federal or Tribal Government",
    IF(
      B109 &lt;&gt; "",
      IFERROR(
        INDEX(
          'Summary - Objective'!$C$2:$AX$4,
          MATCH(Prototype_input!$C$38, 'Summary - Objective'!$B$2:$B$4, 0),
          MATCH(B109, 'Summary - Objective'!$C$1:$AX$1, 0)
        ),
        ""
      ),
      ""
    ),
    ""
  )
)</f>
        <v/>
      </c>
      <c r="G109" s="21" t="str">
        <f>IF(
  Prototype_input!$C$6 = "Federal or Tribal Government",
  IF(
    B109 &lt;&gt; "",
    IFERROR(
      INDEX(
        'Summary - Contract Type'!$C$2:$BX$6,
        MATCH(Prototype_input!$C$42, 'Summary - Contract Type'!$B$2:$B$6, 0),
        MATCH(B109, 'Summary - Contract Type'!$C$1:$BX$1, 0)
      ),
      ""
    ),
    ""
  ),
  ""
)</f>
        <v/>
      </c>
      <c r="H109" s="21" t="str">
        <f>IF(
  Prototype_input!$C$6 = "Federal or Tribal Government",
  IF(
    B109 &lt;&gt; "",
    IFERROR(
      INDEX(
        'Summary - Period of Performance'!$C$2:$AW$5,
        MATCH(Prototype_input!$C$46, 'Summary - Period of Performance'!$B$2:$B$5, 0),
        MATCH(B109, 'Summary - Period of Performance'!$C$1:$AW$1, 0)
      ),
      ""
    ),
    ""
  ),
  ""
)</f>
        <v/>
      </c>
      <c r="I109" s="21" t="str">
        <f>IF(
  Prototype_input!$C$6 = "Federal or Tribal Government",
  IF(
    B109 &lt;&gt; "",
    IFERROR(
      INDEX(
        'Summary - Socioeconomic'!$C$2:$BX$11,
        MATCH(Prototype_input!$C$50, 'Summary - Socioeconomic'!$B$2:$B$11, 0),
        MATCH(B109, 'Summary - Socioeconomic'!$C$1:$BX$1, 0)
      ),
      ""
    ),
    ""
  ),
  ""
)</f>
        <v/>
      </c>
      <c r="J109" s="21" t="str">
        <f>IF(
  Prototype_input!$C$6 = "Federal or Tribal Government",
  IF(
    B109 &lt;&gt; "",
    IFERROR(
      INDEX(
        'Summary - Estimated Dollar Valu'!$C$2:$AW$4,
        MATCH(Prototype_input!$C$54, 'Summary - Estimated Dollar Valu'!$B$2:$B$4, 0),
        MATCH(B109, 'Summary - Estimated Dollar Valu'!$C$1:$AW$1, 0)
      ),
      ""
    ),
    ""
  ),
  ""
)</f>
        <v/>
      </c>
      <c r="K109" s="21" t="str">
        <f>IF(AND(Prototype_input!$C$56&lt;&gt;"",J109&lt;&gt;""),Prototype_input!$C$58,"")</f>
        <v/>
      </c>
      <c r="L109" s="21" t="str">
        <f>IF(AND(Prototype_input!$C$60&lt;&gt;"",J109&lt;&gt;""),Prototype_input!$C$62,"")</f>
        <v/>
      </c>
      <c r="M109" s="21" t="str">
        <f>IF(AND(Prototype_input!$C$64&lt;&gt;"",J109&lt;&gt;""),Prototype_input!$C$66,"")</f>
        <v/>
      </c>
      <c r="N109" s="21" t="str">
        <f>IF(AND(Prototype_input!$C$68&lt;&gt;"",J109&lt;&gt;""),Prototype_input!$C$70,"")</f>
        <v/>
      </c>
      <c r="O109" s="21" t="str">
        <f>IF(N109&lt;&gt;"",_xlfn.XLOOKUP(Prototype_input!$E$25,'ITC Offerings Mapping'!$C$1:$C$1000,'ITC Offerings Mapping'!$B$1:$B$1000),"")</f>
        <v/>
      </c>
      <c r="Q109" s="21" t="str">
        <f t="array" ref="Q109">IF(Prototype_input!$C$6="Federal or Tribal Government",IF(O109&lt;&gt;"", INDEX('Scope Scoring'!$C$2:$BX$50, MATCH(O109, 'Scope Scoring'!$B$2:$B$50, 0), MATCH(B109, 'Scope Scoring'!$C$1:$BX$1, 0)),""),"")</f>
        <v/>
      </c>
      <c r="R109" s="21" t="str">
        <f t="shared" si="26"/>
        <v/>
      </c>
      <c r="S109" s="21" t="str">
        <f t="shared" si="27"/>
        <v/>
      </c>
      <c r="T109" s="21" t="str">
        <f t="shared" si="28"/>
        <v/>
      </c>
      <c r="U109" s="21" t="str">
        <f t="shared" si="29"/>
        <v/>
      </c>
      <c r="W109" s="21" t="str">
        <f t="array" ref="W109">IF(Prototype_input!$C$6="Federal or Tribal Government",IF(O109&lt;&gt;"", INDEX('Summary - Level of Assistance -'!$C$2:$AV$7, MATCH(Prototype_input!$C$34, 'Summary - Level of Assistance -'!$B$2:$B$7, 0), MATCH(B109, 'Summary - Level of Assistance -'!$C$1:$AV$1, 0)),""),"")</f>
        <v/>
      </c>
      <c r="X109" s="21" t="str">
        <f t="shared" si="30"/>
        <v/>
      </c>
      <c r="Y109" s="21" t="str">
        <f t="shared" si="31"/>
        <v/>
      </c>
      <c r="AA109" s="21" t="str">
        <f t="array" ref="AA109">IF(Prototype_input!$C$6="Federal or Tribal Government",IF(O109&lt;&gt;"", INDEX('Summary - Objective - Tradeoff'!$C$2:$AV$4, MATCH(Prototype_input!$C$38, 'Summary - Objective - Tradeoff'!$B$2:$B$4, 0), MATCH(B109, 'Summary - Objective - Tradeoff'!$C$1:$AV$1, 0)),""),"")</f>
        <v/>
      </c>
      <c r="AB109" s="21" t="str">
        <f t="shared" si="32"/>
        <v/>
      </c>
      <c r="AC109" s="21" t="str">
        <f t="shared" si="33"/>
        <v/>
      </c>
      <c r="AE109" s="21" t="str">
        <f t="array" ref="AE109">IF(Prototype_input!$C$6="Federal or Tribal Government",IF(O109&lt;&gt;"", INDEX('Summary- PoP - Tradeoff'!$C$2:$AV$5, MATCH(Prototype_input!$C$46, 'Summary- PoP - Tradeoff'!$B$2:$B$5, 0), MATCH(B109, 'Summary- PoP - Tradeoff'!$C$1:$AV$1, 0)),""),"")</f>
        <v/>
      </c>
      <c r="AF109" s="21" t="str">
        <f t="shared" si="34"/>
        <v/>
      </c>
      <c r="AG109" s="21" t="str">
        <f t="shared" si="35"/>
        <v/>
      </c>
      <c r="AI109" s="21" t="str">
        <f t="array" ref="AI109">IF(Prototype_input!$C$6="Federal or Tribal Government",IF(O109&lt;&gt;"", INDEX('Summary - EDV - Tradeoff'!$C$2:$AV$4, MATCH(Prototype_input!$C$54, 'Summary - EDV - Tradeoff'!$B$2:$B$4, 0), MATCH(B109, 'Summary - EDV - Tradeoff'!$C$1:$AV$1, 0)),""),"")</f>
        <v/>
      </c>
      <c r="AJ109" s="21" t="str">
        <f t="shared" si="36"/>
        <v/>
      </c>
      <c r="AK109" s="21" t="str">
        <f t="shared" si="37"/>
        <v/>
      </c>
      <c r="AL109" s="21" t="str">
        <f t="shared" si="38"/>
        <v/>
      </c>
    </row>
    <row r="110" spans="4:38" ht="12.75" x14ac:dyDescent="0.2">
      <c r="D110" s="21" t="str">
        <f>IF(
  Prototype_input!$C$6 = "State or Local Government",
  IF(
    C110 &lt;&gt; "",
    IFERROR(
      INDEX(
        'Summary - Acquisition Need'!$C$2:$AD$4,
        MATCH(Prototype_input!$C$30, 'Summary - Acquisition Need'!$B$2:$B$4, 0),
        MATCH(C110, 'Summary - Acquisition Need'!$C$1:$AD$1, 0)
      ),
      ""
    ),
    ""
  ),
  IF(
    Prototype_input!$C$6 = "Federal or Tribal Government",
    IF(
      B110 &lt;&gt; "",
      IFERROR(
        INDEX(
          'Summary - Place of Performance'!$C$2:$AW$14,
          MATCH(Prototype_input!$C$30, 'Summary - Place of Performance'!$B$2:$B$14, 0),
          MATCH(B110, 'Summary - Place of Performance'!$C$1:$AW$1, 0)
        ),
        ""
      ),
      ""
    ),
    ""
  )
)</f>
        <v/>
      </c>
      <c r="E110" s="21" t="str">
        <f>IF(
  Prototype_input!$C$6 = "State or Local Government",
  IF(
    C110 &lt;&gt; "",
    IFERROR(
      INDEX(
        'Summary - Contract Type'!$C$2:$BX$6,
        MATCH(Prototype_input!$C$34, 'Summary - Contract Type'!$B$2:$B$6, 0),
        MATCH(C110, 'Summary - Contract Type'!$C$1:$BX$1, 0)
      ),
      ""
    ),
    ""
  ),
  IF(
    Prototype_input!$C$6 = "Federal or Tribal Government",
    IF(
      B110 &lt;&gt; "",
      IFERROR(
        INDEX(
          'Summary - Level of Assistance'!$C$2:$AW$7,
          MATCH(Prototype_input!$C$34, 'Summary - Level of Assistance'!$B$2:$B$7, 0),
          MATCH(B110, 'Summary - Level of Assistance'!$C$1:$AW$1, 0)
        ),
        ""
      ),
      ""
    ),
    ""
  )
)</f>
        <v/>
      </c>
      <c r="F110" s="21" t="str">
        <f>IF(
  Prototype_input!$C$6 = "State or Local Government",
  IF(
    C110 &lt;&gt; "",
    IFERROR(
      INDEX(
        'Summary - Socioeconomic'!$C$2:$BX$11,
        MATCH(Prototype_input!$C$38, 'Summary - Socioeconomic'!$B$2:$B$11, 0),
        MATCH(C110, 'Summary - Socioeconomic'!$C$1:$BX$1, 0)
      ),
      ""
    ),
    ""
  ),
  IF(
    Prototype_input!$C$6 = "Federal or Tribal Government",
    IF(
      B110 &lt;&gt; "",
      IFERROR(
        INDEX(
          'Summary - Objective'!$C$2:$AX$4,
          MATCH(Prototype_input!$C$38, 'Summary - Objective'!$B$2:$B$4, 0),
          MATCH(B110, 'Summary - Objective'!$C$1:$AX$1, 0)
        ),
        ""
      ),
      ""
    ),
    ""
  )
)</f>
        <v/>
      </c>
      <c r="G110" s="21" t="str">
        <f>IF(
  Prototype_input!$C$6 = "Federal or Tribal Government",
  IF(
    B110 &lt;&gt; "",
    IFERROR(
      INDEX(
        'Summary - Contract Type'!$C$2:$BX$6,
        MATCH(Prototype_input!$C$42, 'Summary - Contract Type'!$B$2:$B$6, 0),
        MATCH(B110, 'Summary - Contract Type'!$C$1:$BX$1, 0)
      ),
      ""
    ),
    ""
  ),
  ""
)</f>
        <v/>
      </c>
      <c r="H110" s="21" t="str">
        <f>IF(
  Prototype_input!$C$6 = "Federal or Tribal Government",
  IF(
    B110 &lt;&gt; "",
    IFERROR(
      INDEX(
        'Summary - Period of Performance'!$C$2:$AW$5,
        MATCH(Prototype_input!$C$46, 'Summary - Period of Performance'!$B$2:$B$5, 0),
        MATCH(B110, 'Summary - Period of Performance'!$C$1:$AW$1, 0)
      ),
      ""
    ),
    ""
  ),
  ""
)</f>
        <v/>
      </c>
      <c r="I110" s="21" t="str">
        <f>IF(
  Prototype_input!$C$6 = "Federal or Tribal Government",
  IF(
    B110 &lt;&gt; "",
    IFERROR(
      INDEX(
        'Summary - Socioeconomic'!$C$2:$BX$11,
        MATCH(Prototype_input!$C$50, 'Summary - Socioeconomic'!$B$2:$B$11, 0),
        MATCH(B110, 'Summary - Socioeconomic'!$C$1:$BX$1, 0)
      ),
      ""
    ),
    ""
  ),
  ""
)</f>
        <v/>
      </c>
      <c r="J110" s="21" t="str">
        <f>IF(
  Prototype_input!$C$6 = "Federal or Tribal Government",
  IF(
    B110 &lt;&gt; "",
    IFERROR(
      INDEX(
        'Summary - Estimated Dollar Valu'!$C$2:$AW$4,
        MATCH(Prototype_input!$C$54, 'Summary - Estimated Dollar Valu'!$B$2:$B$4, 0),
        MATCH(B110, 'Summary - Estimated Dollar Valu'!$C$1:$AW$1, 0)
      ),
      ""
    ),
    ""
  ),
  ""
)</f>
        <v/>
      </c>
      <c r="K110" s="21" t="str">
        <f>IF(AND(Prototype_input!$C$56&lt;&gt;"",J110&lt;&gt;""),Prototype_input!$C$58,"")</f>
        <v/>
      </c>
      <c r="L110" s="21" t="str">
        <f>IF(AND(Prototype_input!$C$60&lt;&gt;"",J110&lt;&gt;""),Prototype_input!$C$62,"")</f>
        <v/>
      </c>
      <c r="M110" s="21" t="str">
        <f>IF(AND(Prototype_input!$C$64&lt;&gt;"",J110&lt;&gt;""),Prototype_input!$C$66,"")</f>
        <v/>
      </c>
      <c r="N110" s="21" t="str">
        <f>IF(AND(Prototype_input!$C$68&lt;&gt;"",J110&lt;&gt;""),Prototype_input!$C$70,"")</f>
        <v/>
      </c>
      <c r="O110" s="21" t="str">
        <f>IF(N110&lt;&gt;"",_xlfn.XLOOKUP(Prototype_input!$E$25,'ITC Offerings Mapping'!$C$1:$C$1000,'ITC Offerings Mapping'!$B$1:$B$1000),"")</f>
        <v/>
      </c>
      <c r="Q110" s="21" t="str">
        <f t="array" ref="Q110">IF(Prototype_input!$C$6="Federal or Tribal Government",IF(O110&lt;&gt;"", INDEX('Scope Scoring'!$C$2:$BX$50, MATCH(O110, 'Scope Scoring'!$B$2:$B$50, 0), MATCH(B110, 'Scope Scoring'!$C$1:$BX$1, 0)),""),"")</f>
        <v/>
      </c>
      <c r="R110" s="21" t="str">
        <f t="shared" si="26"/>
        <v/>
      </c>
      <c r="S110" s="21" t="str">
        <f t="shared" si="27"/>
        <v/>
      </c>
      <c r="T110" s="21" t="str">
        <f t="shared" si="28"/>
        <v/>
      </c>
      <c r="U110" s="21" t="str">
        <f t="shared" si="29"/>
        <v/>
      </c>
      <c r="W110" s="21" t="str">
        <f t="array" ref="W110">IF(Prototype_input!$C$6="Federal or Tribal Government",IF(O110&lt;&gt;"", INDEX('Summary - Level of Assistance -'!$C$2:$AV$7, MATCH(Prototype_input!$C$34, 'Summary - Level of Assistance -'!$B$2:$B$7, 0), MATCH(B110, 'Summary - Level of Assistance -'!$C$1:$AV$1, 0)),""),"")</f>
        <v/>
      </c>
      <c r="X110" s="21" t="str">
        <f t="shared" si="30"/>
        <v/>
      </c>
      <c r="Y110" s="21" t="str">
        <f t="shared" si="31"/>
        <v/>
      </c>
      <c r="AA110" s="21" t="str">
        <f t="array" ref="AA110">IF(Prototype_input!$C$6="Federal or Tribal Government",IF(O110&lt;&gt;"", INDEX('Summary - Objective - Tradeoff'!$C$2:$AV$4, MATCH(Prototype_input!$C$38, 'Summary - Objective - Tradeoff'!$B$2:$B$4, 0), MATCH(B110, 'Summary - Objective - Tradeoff'!$C$1:$AV$1, 0)),""),"")</f>
        <v/>
      </c>
      <c r="AB110" s="21" t="str">
        <f t="shared" si="32"/>
        <v/>
      </c>
      <c r="AC110" s="21" t="str">
        <f t="shared" si="33"/>
        <v/>
      </c>
      <c r="AE110" s="21" t="str">
        <f t="array" ref="AE110">IF(Prototype_input!$C$6="Federal or Tribal Government",IF(O110&lt;&gt;"", INDEX('Summary- PoP - Tradeoff'!$C$2:$AV$5, MATCH(Prototype_input!$C$46, 'Summary- PoP - Tradeoff'!$B$2:$B$5, 0), MATCH(B110, 'Summary- PoP - Tradeoff'!$C$1:$AV$1, 0)),""),"")</f>
        <v/>
      </c>
      <c r="AF110" s="21" t="str">
        <f t="shared" si="34"/>
        <v/>
      </c>
      <c r="AG110" s="21" t="str">
        <f t="shared" si="35"/>
        <v/>
      </c>
      <c r="AI110" s="21" t="str">
        <f t="array" ref="AI110">IF(Prototype_input!$C$6="Federal or Tribal Government",IF(O110&lt;&gt;"", INDEX('Summary - EDV - Tradeoff'!$C$2:$AV$4, MATCH(Prototype_input!$C$54, 'Summary - EDV - Tradeoff'!$B$2:$B$4, 0), MATCH(B110, 'Summary - EDV - Tradeoff'!$C$1:$AV$1, 0)),""),"")</f>
        <v/>
      </c>
      <c r="AJ110" s="21" t="str">
        <f t="shared" si="36"/>
        <v/>
      </c>
      <c r="AK110" s="21" t="str">
        <f t="shared" si="37"/>
        <v/>
      </c>
      <c r="AL110" s="21" t="str">
        <f t="shared" si="38"/>
        <v/>
      </c>
    </row>
    <row r="111" spans="4:38" ht="12.75" x14ac:dyDescent="0.2">
      <c r="D111" s="21" t="str">
        <f>IF(
  Prototype_input!$C$6 = "State or Local Government",
  IF(
    C111 &lt;&gt; "",
    IFERROR(
      INDEX(
        'Summary - Acquisition Need'!$C$2:$AD$4,
        MATCH(Prototype_input!$C$30, 'Summary - Acquisition Need'!$B$2:$B$4, 0),
        MATCH(C111, 'Summary - Acquisition Need'!$C$1:$AD$1, 0)
      ),
      ""
    ),
    ""
  ),
  IF(
    Prototype_input!$C$6 = "Federal or Tribal Government",
    IF(
      B111 &lt;&gt; "",
      IFERROR(
        INDEX(
          'Summary - Place of Performance'!$C$2:$AW$14,
          MATCH(Prototype_input!$C$30, 'Summary - Place of Performance'!$B$2:$B$14, 0),
          MATCH(B111, 'Summary - Place of Performance'!$C$1:$AW$1, 0)
        ),
        ""
      ),
      ""
    ),
    ""
  )
)</f>
        <v/>
      </c>
      <c r="E111" s="21" t="str">
        <f>IF(
  Prototype_input!$C$6 = "State or Local Government",
  IF(
    C111 &lt;&gt; "",
    IFERROR(
      INDEX(
        'Summary - Contract Type'!$C$2:$BX$6,
        MATCH(Prototype_input!$C$34, 'Summary - Contract Type'!$B$2:$B$6, 0),
        MATCH(C111, 'Summary - Contract Type'!$C$1:$BX$1, 0)
      ),
      ""
    ),
    ""
  ),
  IF(
    Prototype_input!$C$6 = "Federal or Tribal Government",
    IF(
      B111 &lt;&gt; "",
      IFERROR(
        INDEX(
          'Summary - Level of Assistance'!$C$2:$AW$7,
          MATCH(Prototype_input!$C$34, 'Summary - Level of Assistance'!$B$2:$B$7, 0),
          MATCH(B111, 'Summary - Level of Assistance'!$C$1:$AW$1, 0)
        ),
        ""
      ),
      ""
    ),
    ""
  )
)</f>
        <v/>
      </c>
      <c r="F111" s="21" t="str">
        <f>IF(
  Prototype_input!$C$6 = "State or Local Government",
  IF(
    C111 &lt;&gt; "",
    IFERROR(
      INDEX(
        'Summary - Socioeconomic'!$C$2:$BX$11,
        MATCH(Prototype_input!$C$38, 'Summary - Socioeconomic'!$B$2:$B$11, 0),
        MATCH(C111, 'Summary - Socioeconomic'!$C$1:$BX$1, 0)
      ),
      ""
    ),
    ""
  ),
  IF(
    Prototype_input!$C$6 = "Federal or Tribal Government",
    IF(
      B111 &lt;&gt; "",
      IFERROR(
        INDEX(
          'Summary - Objective'!$C$2:$AX$4,
          MATCH(Prototype_input!$C$38, 'Summary - Objective'!$B$2:$B$4, 0),
          MATCH(B111, 'Summary - Objective'!$C$1:$AX$1, 0)
        ),
        ""
      ),
      ""
    ),
    ""
  )
)</f>
        <v/>
      </c>
      <c r="G111" s="21" t="str">
        <f>IF(
  Prototype_input!$C$6 = "Federal or Tribal Government",
  IF(
    B111 &lt;&gt; "",
    IFERROR(
      INDEX(
        'Summary - Contract Type'!$C$2:$BX$6,
        MATCH(Prototype_input!$C$42, 'Summary - Contract Type'!$B$2:$B$6, 0),
        MATCH(B111, 'Summary - Contract Type'!$C$1:$BX$1, 0)
      ),
      ""
    ),
    ""
  ),
  ""
)</f>
        <v/>
      </c>
      <c r="H111" s="21" t="str">
        <f>IF(
  Prototype_input!$C$6 = "Federal or Tribal Government",
  IF(
    B111 &lt;&gt; "",
    IFERROR(
      INDEX(
        'Summary - Period of Performance'!$C$2:$AW$5,
        MATCH(Prototype_input!$C$46, 'Summary - Period of Performance'!$B$2:$B$5, 0),
        MATCH(B111, 'Summary - Period of Performance'!$C$1:$AW$1, 0)
      ),
      ""
    ),
    ""
  ),
  ""
)</f>
        <v/>
      </c>
      <c r="I111" s="21" t="str">
        <f>IF(
  Prototype_input!$C$6 = "Federal or Tribal Government",
  IF(
    B111 &lt;&gt; "",
    IFERROR(
      INDEX(
        'Summary - Socioeconomic'!$C$2:$BX$11,
        MATCH(Prototype_input!$C$50, 'Summary - Socioeconomic'!$B$2:$B$11, 0),
        MATCH(B111, 'Summary - Socioeconomic'!$C$1:$BX$1, 0)
      ),
      ""
    ),
    ""
  ),
  ""
)</f>
        <v/>
      </c>
      <c r="J111" s="21" t="str">
        <f>IF(
  Prototype_input!$C$6 = "Federal or Tribal Government",
  IF(
    B111 &lt;&gt; "",
    IFERROR(
      INDEX(
        'Summary - Estimated Dollar Valu'!$C$2:$AW$4,
        MATCH(Prototype_input!$C$54, 'Summary - Estimated Dollar Valu'!$B$2:$B$4, 0),
        MATCH(B111, 'Summary - Estimated Dollar Valu'!$C$1:$AW$1, 0)
      ),
      ""
    ),
    ""
  ),
  ""
)</f>
        <v/>
      </c>
      <c r="K111" s="21" t="str">
        <f>IF(AND(Prototype_input!$C$56&lt;&gt;"",J111&lt;&gt;""),Prototype_input!$C$58,"")</f>
        <v/>
      </c>
      <c r="L111" s="21" t="str">
        <f>IF(AND(Prototype_input!$C$60&lt;&gt;"",J111&lt;&gt;""),Prototype_input!$C$62,"")</f>
        <v/>
      </c>
      <c r="M111" s="21" t="str">
        <f>IF(AND(Prototype_input!$C$64&lt;&gt;"",J111&lt;&gt;""),Prototype_input!$C$66,"")</f>
        <v/>
      </c>
      <c r="N111" s="21" t="str">
        <f>IF(AND(Prototype_input!$C$68&lt;&gt;"",J111&lt;&gt;""),Prototype_input!$C$70,"")</f>
        <v/>
      </c>
      <c r="O111" s="21" t="str">
        <f>IF(N111&lt;&gt;"",_xlfn.XLOOKUP(Prototype_input!$E$25,'ITC Offerings Mapping'!$C$1:$C$1000,'ITC Offerings Mapping'!$B$1:$B$1000),"")</f>
        <v/>
      </c>
      <c r="Q111" s="21" t="str">
        <f t="array" ref="Q111">IF(Prototype_input!$C$6="Federal or Tribal Government",IF(O111&lt;&gt;"", INDEX('Scope Scoring'!$C$2:$BX$50, MATCH(O111, 'Scope Scoring'!$B$2:$B$50, 0), MATCH(B111, 'Scope Scoring'!$C$1:$BX$1, 0)),""),"")</f>
        <v/>
      </c>
      <c r="R111" s="21" t="str">
        <f t="shared" si="26"/>
        <v/>
      </c>
      <c r="S111" s="21" t="str">
        <f t="shared" si="27"/>
        <v/>
      </c>
      <c r="T111" s="21" t="str">
        <f t="shared" si="28"/>
        <v/>
      </c>
      <c r="U111" s="21" t="str">
        <f t="shared" si="29"/>
        <v/>
      </c>
      <c r="W111" s="21" t="str">
        <f t="array" ref="W111">IF(Prototype_input!$C$6="Federal or Tribal Government",IF(O111&lt;&gt;"", INDEX('Summary - Level of Assistance -'!$C$2:$AV$7, MATCH(Prototype_input!$C$34, 'Summary - Level of Assistance -'!$B$2:$B$7, 0), MATCH(B111, 'Summary - Level of Assistance -'!$C$1:$AV$1, 0)),""),"")</f>
        <v/>
      </c>
      <c r="X111" s="21" t="str">
        <f t="shared" si="30"/>
        <v/>
      </c>
      <c r="Y111" s="21" t="str">
        <f t="shared" si="31"/>
        <v/>
      </c>
      <c r="AA111" s="21" t="str">
        <f t="array" ref="AA111">IF(Prototype_input!$C$6="Federal or Tribal Government",IF(O111&lt;&gt;"", INDEX('Summary - Objective - Tradeoff'!$C$2:$AV$4, MATCH(Prototype_input!$C$38, 'Summary - Objective - Tradeoff'!$B$2:$B$4, 0), MATCH(B111, 'Summary - Objective - Tradeoff'!$C$1:$AV$1, 0)),""),"")</f>
        <v/>
      </c>
      <c r="AB111" s="21" t="str">
        <f t="shared" si="32"/>
        <v/>
      </c>
      <c r="AC111" s="21" t="str">
        <f t="shared" si="33"/>
        <v/>
      </c>
      <c r="AE111" s="21" t="str">
        <f t="array" ref="AE111">IF(Prototype_input!$C$6="Federal or Tribal Government",IF(O111&lt;&gt;"", INDEX('Summary- PoP - Tradeoff'!$C$2:$AV$5, MATCH(Prototype_input!$C$46, 'Summary- PoP - Tradeoff'!$B$2:$B$5, 0), MATCH(B111, 'Summary- PoP - Tradeoff'!$C$1:$AV$1, 0)),""),"")</f>
        <v/>
      </c>
      <c r="AF111" s="21" t="str">
        <f t="shared" si="34"/>
        <v/>
      </c>
      <c r="AG111" s="21" t="str">
        <f t="shared" si="35"/>
        <v/>
      </c>
      <c r="AI111" s="21" t="str">
        <f t="array" ref="AI111">IF(Prototype_input!$C$6="Federal or Tribal Government",IF(O111&lt;&gt;"", INDEX('Summary - EDV - Tradeoff'!$C$2:$AV$4, MATCH(Prototype_input!$C$54, 'Summary - EDV - Tradeoff'!$B$2:$B$4, 0), MATCH(B111, 'Summary - EDV - Tradeoff'!$C$1:$AV$1, 0)),""),"")</f>
        <v/>
      </c>
      <c r="AJ111" s="21" t="str">
        <f t="shared" si="36"/>
        <v/>
      </c>
      <c r="AK111" s="21" t="str">
        <f t="shared" si="37"/>
        <v/>
      </c>
      <c r="AL111" s="21" t="str">
        <f t="shared" si="38"/>
        <v/>
      </c>
    </row>
    <row r="112" spans="4:38" ht="12.75" x14ac:dyDescent="0.2">
      <c r="D112" s="21" t="str">
        <f>IF(
  Prototype_input!$C$6 = "State or Local Government",
  IF(
    C112 &lt;&gt; "",
    IFERROR(
      INDEX(
        'Summary - Acquisition Need'!$C$2:$AD$4,
        MATCH(Prototype_input!$C$30, 'Summary - Acquisition Need'!$B$2:$B$4, 0),
        MATCH(C112, 'Summary - Acquisition Need'!$C$1:$AD$1, 0)
      ),
      ""
    ),
    ""
  ),
  IF(
    Prototype_input!$C$6 = "Federal or Tribal Government",
    IF(
      B112 &lt;&gt; "",
      IFERROR(
        INDEX(
          'Summary - Place of Performance'!$C$2:$AW$14,
          MATCH(Prototype_input!$C$30, 'Summary - Place of Performance'!$B$2:$B$14, 0),
          MATCH(B112, 'Summary - Place of Performance'!$C$1:$AW$1, 0)
        ),
        ""
      ),
      ""
    ),
    ""
  )
)</f>
        <v/>
      </c>
      <c r="E112" s="21" t="str">
        <f>IF(
  Prototype_input!$C$6 = "State or Local Government",
  IF(
    C112 &lt;&gt; "",
    IFERROR(
      INDEX(
        'Summary - Contract Type'!$C$2:$BX$6,
        MATCH(Prototype_input!$C$34, 'Summary - Contract Type'!$B$2:$B$6, 0),
        MATCH(C112, 'Summary - Contract Type'!$C$1:$BX$1, 0)
      ),
      ""
    ),
    ""
  ),
  IF(
    Prototype_input!$C$6 = "Federal or Tribal Government",
    IF(
      B112 &lt;&gt; "",
      IFERROR(
        INDEX(
          'Summary - Level of Assistance'!$C$2:$AW$7,
          MATCH(Prototype_input!$C$34, 'Summary - Level of Assistance'!$B$2:$B$7, 0),
          MATCH(B112, 'Summary - Level of Assistance'!$C$1:$AW$1, 0)
        ),
        ""
      ),
      ""
    ),
    ""
  )
)</f>
        <v/>
      </c>
      <c r="F112" s="21" t="str">
        <f>IF(
  Prototype_input!$C$6 = "State or Local Government",
  IF(
    C112 &lt;&gt; "",
    IFERROR(
      INDEX(
        'Summary - Socioeconomic'!$C$2:$BX$11,
        MATCH(Prototype_input!$C$38, 'Summary - Socioeconomic'!$B$2:$B$11, 0),
        MATCH(C112, 'Summary - Socioeconomic'!$C$1:$BX$1, 0)
      ),
      ""
    ),
    ""
  ),
  IF(
    Prototype_input!$C$6 = "Federal or Tribal Government",
    IF(
      B112 &lt;&gt; "",
      IFERROR(
        INDEX(
          'Summary - Objective'!$C$2:$AX$4,
          MATCH(Prototype_input!$C$38, 'Summary - Objective'!$B$2:$B$4, 0),
          MATCH(B112, 'Summary - Objective'!$C$1:$AX$1, 0)
        ),
        ""
      ),
      ""
    ),
    ""
  )
)</f>
        <v/>
      </c>
      <c r="G112" s="21" t="str">
        <f>IF(
  Prototype_input!$C$6 = "Federal or Tribal Government",
  IF(
    B112 &lt;&gt; "",
    IFERROR(
      INDEX(
        'Summary - Contract Type'!$C$2:$BX$6,
        MATCH(Prototype_input!$C$42, 'Summary - Contract Type'!$B$2:$B$6, 0),
        MATCH(B112, 'Summary - Contract Type'!$C$1:$BX$1, 0)
      ),
      ""
    ),
    ""
  ),
  ""
)</f>
        <v/>
      </c>
      <c r="H112" s="21" t="str">
        <f>IF(
  Prototype_input!$C$6 = "Federal or Tribal Government",
  IF(
    B112 &lt;&gt; "",
    IFERROR(
      INDEX(
        'Summary - Period of Performance'!$C$2:$AW$5,
        MATCH(Prototype_input!$C$46, 'Summary - Period of Performance'!$B$2:$B$5, 0),
        MATCH(B112, 'Summary - Period of Performance'!$C$1:$AW$1, 0)
      ),
      ""
    ),
    ""
  ),
  ""
)</f>
        <v/>
      </c>
      <c r="I112" s="21" t="str">
        <f>IF(
  Prototype_input!$C$6 = "Federal or Tribal Government",
  IF(
    B112 &lt;&gt; "",
    IFERROR(
      INDEX(
        'Summary - Socioeconomic'!$C$2:$BX$11,
        MATCH(Prototype_input!$C$50, 'Summary - Socioeconomic'!$B$2:$B$11, 0),
        MATCH(B112, 'Summary - Socioeconomic'!$C$1:$BX$1, 0)
      ),
      ""
    ),
    ""
  ),
  ""
)</f>
        <v/>
      </c>
      <c r="J112" s="21" t="str">
        <f>IF(
  Prototype_input!$C$6 = "Federal or Tribal Government",
  IF(
    B112 &lt;&gt; "",
    IFERROR(
      INDEX(
        'Summary - Estimated Dollar Valu'!$C$2:$AW$4,
        MATCH(Prototype_input!$C$54, 'Summary - Estimated Dollar Valu'!$B$2:$B$4, 0),
        MATCH(B112, 'Summary - Estimated Dollar Valu'!$C$1:$AW$1, 0)
      ),
      ""
    ),
    ""
  ),
  ""
)</f>
        <v/>
      </c>
      <c r="K112" s="21" t="str">
        <f>IF(AND(Prototype_input!$C$56&lt;&gt;"",J112&lt;&gt;""),Prototype_input!$C$58,"")</f>
        <v/>
      </c>
      <c r="L112" s="21" t="str">
        <f>IF(AND(Prototype_input!$C$60&lt;&gt;"",J112&lt;&gt;""),Prototype_input!$C$62,"")</f>
        <v/>
      </c>
      <c r="M112" s="21" t="str">
        <f>IF(AND(Prototype_input!$C$64&lt;&gt;"",J112&lt;&gt;""),Prototype_input!$C$66,"")</f>
        <v/>
      </c>
      <c r="N112" s="21" t="str">
        <f>IF(AND(Prototype_input!$C$68&lt;&gt;"",J112&lt;&gt;""),Prototype_input!$C$70,"")</f>
        <v/>
      </c>
      <c r="O112" s="21" t="str">
        <f>IF(N112&lt;&gt;"",_xlfn.XLOOKUP(Prototype_input!$E$25,'ITC Offerings Mapping'!$C$1:$C$1000,'ITC Offerings Mapping'!$B$1:$B$1000),"")</f>
        <v/>
      </c>
      <c r="Q112" s="21" t="str">
        <f t="array" ref="Q112">IF(Prototype_input!$C$6="Federal or Tribal Government",IF(O112&lt;&gt;"", INDEX('Scope Scoring'!$C$2:$BX$50, MATCH(O112, 'Scope Scoring'!$B$2:$B$50, 0), MATCH(B112, 'Scope Scoring'!$C$1:$BX$1, 0)),""),"")</f>
        <v/>
      </c>
      <c r="R112" s="21" t="str">
        <f t="shared" si="26"/>
        <v/>
      </c>
      <c r="S112" s="21" t="str">
        <f t="shared" si="27"/>
        <v/>
      </c>
      <c r="T112" s="21" t="str">
        <f t="shared" si="28"/>
        <v/>
      </c>
      <c r="U112" s="21" t="str">
        <f t="shared" si="29"/>
        <v/>
      </c>
      <c r="W112" s="21" t="str">
        <f t="array" ref="W112">IF(Prototype_input!$C$6="Federal or Tribal Government",IF(O112&lt;&gt;"", INDEX('Summary - Level of Assistance -'!$C$2:$AV$7, MATCH(Prototype_input!$C$34, 'Summary - Level of Assistance -'!$B$2:$B$7, 0), MATCH(B112, 'Summary - Level of Assistance -'!$C$1:$AV$1, 0)),""),"")</f>
        <v/>
      </c>
      <c r="X112" s="21" t="str">
        <f t="shared" si="30"/>
        <v/>
      </c>
      <c r="Y112" s="21" t="str">
        <f t="shared" si="31"/>
        <v/>
      </c>
      <c r="AA112" s="21" t="str">
        <f t="array" ref="AA112">IF(Prototype_input!$C$6="Federal or Tribal Government",IF(O112&lt;&gt;"", INDEX('Summary - Objective - Tradeoff'!$C$2:$AV$4, MATCH(Prototype_input!$C$38, 'Summary - Objective - Tradeoff'!$B$2:$B$4, 0), MATCH(B112, 'Summary - Objective - Tradeoff'!$C$1:$AV$1, 0)),""),"")</f>
        <v/>
      </c>
      <c r="AB112" s="21" t="str">
        <f t="shared" si="32"/>
        <v/>
      </c>
      <c r="AC112" s="21" t="str">
        <f t="shared" si="33"/>
        <v/>
      </c>
      <c r="AE112" s="21" t="str">
        <f t="array" ref="AE112">IF(Prototype_input!$C$6="Federal or Tribal Government",IF(O112&lt;&gt;"", INDEX('Summary- PoP - Tradeoff'!$C$2:$AV$5, MATCH(Prototype_input!$C$46, 'Summary- PoP - Tradeoff'!$B$2:$B$5, 0), MATCH(B112, 'Summary- PoP - Tradeoff'!$C$1:$AV$1, 0)),""),"")</f>
        <v/>
      </c>
      <c r="AF112" s="21" t="str">
        <f t="shared" si="34"/>
        <v/>
      </c>
      <c r="AG112" s="21" t="str">
        <f t="shared" si="35"/>
        <v/>
      </c>
      <c r="AI112" s="21" t="str">
        <f t="array" ref="AI112">IF(Prototype_input!$C$6="Federal or Tribal Government",IF(O112&lt;&gt;"", INDEX('Summary - EDV - Tradeoff'!$C$2:$AV$4, MATCH(Prototype_input!$C$54, 'Summary - EDV - Tradeoff'!$B$2:$B$4, 0), MATCH(B112, 'Summary - EDV - Tradeoff'!$C$1:$AV$1, 0)),""),"")</f>
        <v/>
      </c>
      <c r="AJ112" s="21" t="str">
        <f t="shared" si="36"/>
        <v/>
      </c>
      <c r="AK112" s="21" t="str">
        <f t="shared" si="37"/>
        <v/>
      </c>
      <c r="AL112" s="21" t="str">
        <f t="shared" si="38"/>
        <v/>
      </c>
    </row>
    <row r="113" spans="4:38" ht="12.75" x14ac:dyDescent="0.2">
      <c r="D113" s="21" t="str">
        <f>IF(
  Prototype_input!$C$6 = "State or Local Government",
  IF(
    C113 &lt;&gt; "",
    IFERROR(
      INDEX(
        'Summary - Acquisition Need'!$C$2:$AD$4,
        MATCH(Prototype_input!$C$30, 'Summary - Acquisition Need'!$B$2:$B$4, 0),
        MATCH(C113, 'Summary - Acquisition Need'!$C$1:$AD$1, 0)
      ),
      ""
    ),
    ""
  ),
  IF(
    Prototype_input!$C$6 = "Federal or Tribal Government",
    IF(
      B113 &lt;&gt; "",
      IFERROR(
        INDEX(
          'Summary - Place of Performance'!$C$2:$AW$14,
          MATCH(Prototype_input!$C$30, 'Summary - Place of Performance'!$B$2:$B$14, 0),
          MATCH(B113, 'Summary - Place of Performance'!$C$1:$AW$1, 0)
        ),
        ""
      ),
      ""
    ),
    ""
  )
)</f>
        <v/>
      </c>
      <c r="E113" s="21" t="str">
        <f>IF(
  Prototype_input!$C$6 = "State or Local Government",
  IF(
    C113 &lt;&gt; "",
    IFERROR(
      INDEX(
        'Summary - Contract Type'!$C$2:$BX$6,
        MATCH(Prototype_input!$C$34, 'Summary - Contract Type'!$B$2:$B$6, 0),
        MATCH(C113, 'Summary - Contract Type'!$C$1:$BX$1, 0)
      ),
      ""
    ),
    ""
  ),
  IF(
    Prototype_input!$C$6 = "Federal or Tribal Government",
    IF(
      B113 &lt;&gt; "",
      IFERROR(
        INDEX(
          'Summary - Level of Assistance'!$C$2:$AW$7,
          MATCH(Prototype_input!$C$34, 'Summary - Level of Assistance'!$B$2:$B$7, 0),
          MATCH(B113, 'Summary - Level of Assistance'!$C$1:$AW$1, 0)
        ),
        ""
      ),
      ""
    ),
    ""
  )
)</f>
        <v/>
      </c>
      <c r="F113" s="21" t="str">
        <f>IF(
  Prototype_input!$C$6 = "State or Local Government",
  IF(
    C113 &lt;&gt; "",
    IFERROR(
      INDEX(
        'Summary - Socioeconomic'!$C$2:$BX$11,
        MATCH(Prototype_input!$C$38, 'Summary - Socioeconomic'!$B$2:$B$11, 0),
        MATCH(C113, 'Summary - Socioeconomic'!$C$1:$BX$1, 0)
      ),
      ""
    ),
    ""
  ),
  IF(
    Prototype_input!$C$6 = "Federal or Tribal Government",
    IF(
      B113 &lt;&gt; "",
      IFERROR(
        INDEX(
          'Summary - Objective'!$C$2:$AX$4,
          MATCH(Prototype_input!$C$38, 'Summary - Objective'!$B$2:$B$4, 0),
          MATCH(B113, 'Summary - Objective'!$C$1:$AX$1, 0)
        ),
        ""
      ),
      ""
    ),
    ""
  )
)</f>
        <v/>
      </c>
      <c r="G113" s="21" t="str">
        <f>IF(
  Prototype_input!$C$6 = "Federal or Tribal Government",
  IF(
    B113 &lt;&gt; "",
    IFERROR(
      INDEX(
        'Summary - Contract Type'!$C$2:$BX$6,
        MATCH(Prototype_input!$C$42, 'Summary - Contract Type'!$B$2:$B$6, 0),
        MATCH(B113, 'Summary - Contract Type'!$C$1:$BX$1, 0)
      ),
      ""
    ),
    ""
  ),
  ""
)</f>
        <v/>
      </c>
      <c r="H113" s="21" t="str">
        <f>IF(
  Prototype_input!$C$6 = "Federal or Tribal Government",
  IF(
    B113 &lt;&gt; "",
    IFERROR(
      INDEX(
        'Summary - Period of Performance'!$C$2:$AW$5,
        MATCH(Prototype_input!$C$46, 'Summary - Period of Performance'!$B$2:$B$5, 0),
        MATCH(B113, 'Summary - Period of Performance'!$C$1:$AW$1, 0)
      ),
      ""
    ),
    ""
  ),
  ""
)</f>
        <v/>
      </c>
      <c r="I113" s="21" t="str">
        <f>IF(
  Prototype_input!$C$6 = "Federal or Tribal Government",
  IF(
    B113 &lt;&gt; "",
    IFERROR(
      INDEX(
        'Summary - Socioeconomic'!$C$2:$BX$11,
        MATCH(Prototype_input!$C$50, 'Summary - Socioeconomic'!$B$2:$B$11, 0),
        MATCH(B113, 'Summary - Socioeconomic'!$C$1:$BX$1, 0)
      ),
      ""
    ),
    ""
  ),
  ""
)</f>
        <v/>
      </c>
      <c r="J113" s="21" t="str">
        <f>IF(
  Prototype_input!$C$6 = "Federal or Tribal Government",
  IF(
    B113 &lt;&gt; "",
    IFERROR(
      INDEX(
        'Summary - Estimated Dollar Valu'!$C$2:$AW$4,
        MATCH(Prototype_input!$C$54, 'Summary - Estimated Dollar Valu'!$B$2:$B$4, 0),
        MATCH(B113, 'Summary - Estimated Dollar Valu'!$C$1:$AW$1, 0)
      ),
      ""
    ),
    ""
  ),
  ""
)</f>
        <v/>
      </c>
      <c r="K113" s="21" t="str">
        <f>IF(AND(Prototype_input!$C$56&lt;&gt;"",J113&lt;&gt;""),Prototype_input!$C$58,"")</f>
        <v/>
      </c>
      <c r="L113" s="21" t="str">
        <f>IF(AND(Prototype_input!$C$60&lt;&gt;"",J113&lt;&gt;""),Prototype_input!$C$62,"")</f>
        <v/>
      </c>
      <c r="M113" s="21" t="str">
        <f>IF(AND(Prototype_input!$C$64&lt;&gt;"",J113&lt;&gt;""),Prototype_input!$C$66,"")</f>
        <v/>
      </c>
      <c r="N113" s="21" t="str">
        <f>IF(AND(Prototype_input!$C$68&lt;&gt;"",J113&lt;&gt;""),Prototype_input!$C$70,"")</f>
        <v/>
      </c>
      <c r="O113" s="21" t="str">
        <f>IF(N113&lt;&gt;"",_xlfn.XLOOKUP(Prototype_input!$E$25,'ITC Offerings Mapping'!$C$1:$C$1000,'ITC Offerings Mapping'!$B$1:$B$1000),"")</f>
        <v/>
      </c>
      <c r="Q113" s="21" t="str">
        <f t="array" ref="Q113">IF(Prototype_input!$C$6="Federal or Tribal Government",IF(O113&lt;&gt;"", INDEX('Scope Scoring'!$C$2:$BX$50, MATCH(O113, 'Scope Scoring'!$B$2:$B$50, 0), MATCH(B113, 'Scope Scoring'!$C$1:$BX$1, 0)),""),"")</f>
        <v/>
      </c>
      <c r="R113" s="21" t="str">
        <f t="shared" si="26"/>
        <v/>
      </c>
      <c r="S113" s="21" t="str">
        <f t="shared" si="27"/>
        <v/>
      </c>
      <c r="T113" s="21" t="str">
        <f t="shared" si="28"/>
        <v/>
      </c>
      <c r="U113" s="21" t="str">
        <f t="shared" si="29"/>
        <v/>
      </c>
      <c r="W113" s="21" t="str">
        <f t="array" ref="W113">IF(Prototype_input!$C$6="Federal or Tribal Government",IF(O113&lt;&gt;"", INDEX('Summary - Level of Assistance -'!$C$2:$AV$7, MATCH(Prototype_input!$C$34, 'Summary - Level of Assistance -'!$B$2:$B$7, 0), MATCH(B113, 'Summary - Level of Assistance -'!$C$1:$AV$1, 0)),""),"")</f>
        <v/>
      </c>
      <c r="X113" s="21" t="str">
        <f t="shared" si="30"/>
        <v/>
      </c>
      <c r="Y113" s="21" t="str">
        <f t="shared" si="31"/>
        <v/>
      </c>
      <c r="AA113" s="21" t="str">
        <f t="array" ref="AA113">IF(Prototype_input!$C$6="Federal or Tribal Government",IF(O113&lt;&gt;"", INDEX('Summary - Objective - Tradeoff'!$C$2:$AV$4, MATCH(Prototype_input!$C$38, 'Summary - Objective - Tradeoff'!$B$2:$B$4, 0), MATCH(B113, 'Summary - Objective - Tradeoff'!$C$1:$AV$1, 0)),""),"")</f>
        <v/>
      </c>
      <c r="AB113" s="21" t="str">
        <f t="shared" si="32"/>
        <v/>
      </c>
      <c r="AC113" s="21" t="str">
        <f t="shared" si="33"/>
        <v/>
      </c>
      <c r="AE113" s="21" t="str">
        <f t="array" ref="AE113">IF(Prototype_input!$C$6="Federal or Tribal Government",IF(O113&lt;&gt;"", INDEX('Summary- PoP - Tradeoff'!$C$2:$AV$5, MATCH(Prototype_input!$C$46, 'Summary- PoP - Tradeoff'!$B$2:$B$5, 0), MATCH(B113, 'Summary- PoP - Tradeoff'!$C$1:$AV$1, 0)),""),"")</f>
        <v/>
      </c>
      <c r="AF113" s="21" t="str">
        <f t="shared" si="34"/>
        <v/>
      </c>
      <c r="AG113" s="21" t="str">
        <f t="shared" si="35"/>
        <v/>
      </c>
      <c r="AI113" s="21" t="str">
        <f t="array" ref="AI113">IF(Prototype_input!$C$6="Federal or Tribal Government",IF(O113&lt;&gt;"", INDEX('Summary - EDV - Tradeoff'!$C$2:$AV$4, MATCH(Prototype_input!$C$54, 'Summary - EDV - Tradeoff'!$B$2:$B$4, 0), MATCH(B113, 'Summary - EDV - Tradeoff'!$C$1:$AV$1, 0)),""),"")</f>
        <v/>
      </c>
      <c r="AJ113" s="21" t="str">
        <f t="shared" si="36"/>
        <v/>
      </c>
      <c r="AK113" s="21" t="str">
        <f t="shared" si="37"/>
        <v/>
      </c>
      <c r="AL113" s="21" t="str">
        <f t="shared" si="38"/>
        <v/>
      </c>
    </row>
    <row r="114" spans="4:38" ht="12.75" x14ac:dyDescent="0.2">
      <c r="D114" s="21" t="str">
        <f>IF(
  Prototype_input!$C$6 = "State or Local Government",
  IF(
    C114 &lt;&gt; "",
    IFERROR(
      INDEX(
        'Summary - Acquisition Need'!$C$2:$AD$4,
        MATCH(Prototype_input!$C$30, 'Summary - Acquisition Need'!$B$2:$B$4, 0),
        MATCH(C114, 'Summary - Acquisition Need'!$C$1:$AD$1, 0)
      ),
      ""
    ),
    ""
  ),
  IF(
    Prototype_input!$C$6 = "Federal or Tribal Government",
    IF(
      B114 &lt;&gt; "",
      IFERROR(
        INDEX(
          'Summary - Place of Performance'!$C$2:$AW$14,
          MATCH(Prototype_input!$C$30, 'Summary - Place of Performance'!$B$2:$B$14, 0),
          MATCH(B114, 'Summary - Place of Performance'!$C$1:$AW$1, 0)
        ),
        ""
      ),
      ""
    ),
    ""
  )
)</f>
        <v/>
      </c>
      <c r="E114" s="21" t="str">
        <f>IF(
  Prototype_input!$C$6 = "State or Local Government",
  IF(
    C114 &lt;&gt; "",
    IFERROR(
      INDEX(
        'Summary - Contract Type'!$C$2:$BX$6,
        MATCH(Prototype_input!$C$34, 'Summary - Contract Type'!$B$2:$B$6, 0),
        MATCH(C114, 'Summary - Contract Type'!$C$1:$BX$1, 0)
      ),
      ""
    ),
    ""
  ),
  IF(
    Prototype_input!$C$6 = "Federal or Tribal Government",
    IF(
      B114 &lt;&gt; "",
      IFERROR(
        INDEX(
          'Summary - Level of Assistance'!$C$2:$AW$7,
          MATCH(Prototype_input!$C$34, 'Summary - Level of Assistance'!$B$2:$B$7, 0),
          MATCH(B114, 'Summary - Level of Assistance'!$C$1:$AW$1, 0)
        ),
        ""
      ),
      ""
    ),
    ""
  )
)</f>
        <v/>
      </c>
      <c r="F114" s="21" t="str">
        <f>IF(
  Prototype_input!$C$6 = "State or Local Government",
  IF(
    C114 &lt;&gt; "",
    IFERROR(
      INDEX(
        'Summary - Socioeconomic'!$C$2:$BX$11,
        MATCH(Prototype_input!$C$38, 'Summary - Socioeconomic'!$B$2:$B$11, 0),
        MATCH(C114, 'Summary - Socioeconomic'!$C$1:$BX$1, 0)
      ),
      ""
    ),
    ""
  ),
  IF(
    Prototype_input!$C$6 = "Federal or Tribal Government",
    IF(
      B114 &lt;&gt; "",
      IFERROR(
        INDEX(
          'Summary - Objective'!$C$2:$AX$4,
          MATCH(Prototype_input!$C$38, 'Summary - Objective'!$B$2:$B$4, 0),
          MATCH(B114, 'Summary - Objective'!$C$1:$AX$1, 0)
        ),
        ""
      ),
      ""
    ),
    ""
  )
)</f>
        <v/>
      </c>
      <c r="G114" s="21" t="str">
        <f>IF(
  Prototype_input!$C$6 = "Federal or Tribal Government",
  IF(
    B114 &lt;&gt; "",
    IFERROR(
      INDEX(
        'Summary - Contract Type'!$C$2:$BX$6,
        MATCH(Prototype_input!$C$42, 'Summary - Contract Type'!$B$2:$B$6, 0),
        MATCH(B114, 'Summary - Contract Type'!$C$1:$BX$1, 0)
      ),
      ""
    ),
    ""
  ),
  ""
)</f>
        <v/>
      </c>
      <c r="H114" s="21" t="str">
        <f>IF(
  Prototype_input!$C$6 = "Federal or Tribal Government",
  IF(
    B114 &lt;&gt; "",
    IFERROR(
      INDEX(
        'Summary - Period of Performance'!$C$2:$AW$5,
        MATCH(Prototype_input!$C$46, 'Summary - Period of Performance'!$B$2:$B$5, 0),
        MATCH(B114, 'Summary - Period of Performance'!$C$1:$AW$1, 0)
      ),
      ""
    ),
    ""
  ),
  ""
)</f>
        <v/>
      </c>
      <c r="I114" s="21" t="str">
        <f>IF(
  Prototype_input!$C$6 = "Federal or Tribal Government",
  IF(
    B114 &lt;&gt; "",
    IFERROR(
      INDEX(
        'Summary - Socioeconomic'!$C$2:$BX$11,
        MATCH(Prototype_input!$C$50, 'Summary - Socioeconomic'!$B$2:$B$11, 0),
        MATCH(B114, 'Summary - Socioeconomic'!$C$1:$BX$1, 0)
      ),
      ""
    ),
    ""
  ),
  ""
)</f>
        <v/>
      </c>
      <c r="J114" s="21" t="str">
        <f>IF(
  Prototype_input!$C$6 = "Federal or Tribal Government",
  IF(
    B114 &lt;&gt; "",
    IFERROR(
      INDEX(
        'Summary - Estimated Dollar Valu'!$C$2:$AW$4,
        MATCH(Prototype_input!$C$54, 'Summary - Estimated Dollar Valu'!$B$2:$B$4, 0),
        MATCH(B114, 'Summary - Estimated Dollar Valu'!$C$1:$AW$1, 0)
      ),
      ""
    ),
    ""
  ),
  ""
)</f>
        <v/>
      </c>
      <c r="K114" s="21" t="str">
        <f>IF(AND(Prototype_input!$C$56&lt;&gt;"",J114&lt;&gt;""),Prototype_input!$C$58,"")</f>
        <v/>
      </c>
      <c r="L114" s="21" t="str">
        <f>IF(AND(Prototype_input!$C$60&lt;&gt;"",J114&lt;&gt;""),Prototype_input!$C$62,"")</f>
        <v/>
      </c>
      <c r="M114" s="21" t="str">
        <f>IF(AND(Prototype_input!$C$64&lt;&gt;"",J114&lt;&gt;""),Prototype_input!$C$66,"")</f>
        <v/>
      </c>
      <c r="N114" s="21" t="str">
        <f>IF(AND(Prototype_input!$C$68&lt;&gt;"",J114&lt;&gt;""),Prototype_input!$C$70,"")</f>
        <v/>
      </c>
      <c r="O114" s="21" t="str">
        <f>IF(N114&lt;&gt;"",_xlfn.XLOOKUP(Prototype_input!$E$25,'ITC Offerings Mapping'!$C$1:$C$1000,'ITC Offerings Mapping'!$B$1:$B$1000),"")</f>
        <v/>
      </c>
      <c r="Q114" s="21" t="str">
        <f t="array" ref="Q114">IF(Prototype_input!$C$6="Federal or Tribal Government",IF(O114&lt;&gt;"", INDEX('Scope Scoring'!$C$2:$BX$50, MATCH(O114, 'Scope Scoring'!$B$2:$B$50, 0), MATCH(B114, 'Scope Scoring'!$C$1:$BX$1, 0)),""),"")</f>
        <v/>
      </c>
      <c r="R114" s="21" t="str">
        <f t="shared" si="26"/>
        <v/>
      </c>
      <c r="S114" s="21" t="str">
        <f t="shared" si="27"/>
        <v/>
      </c>
      <c r="T114" s="21" t="str">
        <f t="shared" si="28"/>
        <v/>
      </c>
      <c r="U114" s="21" t="str">
        <f t="shared" si="29"/>
        <v/>
      </c>
      <c r="W114" s="21" t="str">
        <f t="array" ref="W114">IF(Prototype_input!$C$6="Federal or Tribal Government",IF(O114&lt;&gt;"", INDEX('Summary - Level of Assistance -'!$C$2:$AV$7, MATCH(Prototype_input!$C$34, 'Summary - Level of Assistance -'!$B$2:$B$7, 0), MATCH(B114, 'Summary - Level of Assistance -'!$C$1:$AV$1, 0)),""),"")</f>
        <v/>
      </c>
      <c r="X114" s="21" t="str">
        <f t="shared" si="30"/>
        <v/>
      </c>
      <c r="Y114" s="21" t="str">
        <f t="shared" si="31"/>
        <v/>
      </c>
      <c r="AA114" s="21" t="str">
        <f t="array" ref="AA114">IF(Prototype_input!$C$6="Federal or Tribal Government",IF(O114&lt;&gt;"", INDEX('Summary - Objective - Tradeoff'!$C$2:$AV$4, MATCH(Prototype_input!$C$38, 'Summary - Objective - Tradeoff'!$B$2:$B$4, 0), MATCH(B114, 'Summary - Objective - Tradeoff'!$C$1:$AV$1, 0)),""),"")</f>
        <v/>
      </c>
      <c r="AB114" s="21" t="str">
        <f t="shared" si="32"/>
        <v/>
      </c>
      <c r="AC114" s="21" t="str">
        <f t="shared" si="33"/>
        <v/>
      </c>
      <c r="AE114" s="21" t="str">
        <f t="array" ref="AE114">IF(Prototype_input!$C$6="Federal or Tribal Government",IF(O114&lt;&gt;"", INDEX('Summary- PoP - Tradeoff'!$C$2:$AV$5, MATCH(Prototype_input!$C$46, 'Summary- PoP - Tradeoff'!$B$2:$B$5, 0), MATCH(B114, 'Summary- PoP - Tradeoff'!$C$1:$AV$1, 0)),""),"")</f>
        <v/>
      </c>
      <c r="AF114" s="21" t="str">
        <f t="shared" si="34"/>
        <v/>
      </c>
      <c r="AG114" s="21" t="str">
        <f t="shared" si="35"/>
        <v/>
      </c>
      <c r="AI114" s="21" t="str">
        <f t="array" ref="AI114">IF(Prototype_input!$C$6="Federal or Tribal Government",IF(O114&lt;&gt;"", INDEX('Summary - EDV - Tradeoff'!$C$2:$AV$4, MATCH(Prototype_input!$C$54, 'Summary - EDV - Tradeoff'!$B$2:$B$4, 0), MATCH(B114, 'Summary - EDV - Tradeoff'!$C$1:$AV$1, 0)),""),"")</f>
        <v/>
      </c>
      <c r="AJ114" s="21" t="str">
        <f t="shared" si="36"/>
        <v/>
      </c>
      <c r="AK114" s="21" t="str">
        <f t="shared" si="37"/>
        <v/>
      </c>
      <c r="AL114" s="21" t="str">
        <f t="shared" si="38"/>
        <v/>
      </c>
    </row>
    <row r="115" spans="4:38" ht="12.75" x14ac:dyDescent="0.2">
      <c r="D115" s="21" t="str">
        <f>IF(
  Prototype_input!$C$6 = "State or Local Government",
  IF(
    C115 &lt;&gt; "",
    IFERROR(
      INDEX(
        'Summary - Acquisition Need'!$C$2:$AD$4,
        MATCH(Prototype_input!$C$30, 'Summary - Acquisition Need'!$B$2:$B$4, 0),
        MATCH(C115, 'Summary - Acquisition Need'!$C$1:$AD$1, 0)
      ),
      ""
    ),
    ""
  ),
  IF(
    Prototype_input!$C$6 = "Federal or Tribal Government",
    IF(
      B115 &lt;&gt; "",
      IFERROR(
        INDEX(
          'Summary - Place of Performance'!$C$2:$AW$14,
          MATCH(Prototype_input!$C$30, 'Summary - Place of Performance'!$B$2:$B$14, 0),
          MATCH(B115, 'Summary - Place of Performance'!$C$1:$AW$1, 0)
        ),
        ""
      ),
      ""
    ),
    ""
  )
)</f>
        <v/>
      </c>
      <c r="E115" s="21" t="str">
        <f>IF(
  Prototype_input!$C$6 = "State or Local Government",
  IF(
    C115 &lt;&gt; "",
    IFERROR(
      INDEX(
        'Summary - Contract Type'!$C$2:$BX$6,
        MATCH(Prototype_input!$C$34, 'Summary - Contract Type'!$B$2:$B$6, 0),
        MATCH(C115, 'Summary - Contract Type'!$C$1:$BX$1, 0)
      ),
      ""
    ),
    ""
  ),
  IF(
    Prototype_input!$C$6 = "Federal or Tribal Government",
    IF(
      B115 &lt;&gt; "",
      IFERROR(
        INDEX(
          'Summary - Level of Assistance'!$C$2:$AW$7,
          MATCH(Prototype_input!$C$34, 'Summary - Level of Assistance'!$B$2:$B$7, 0),
          MATCH(B115, 'Summary - Level of Assistance'!$C$1:$AW$1, 0)
        ),
        ""
      ),
      ""
    ),
    ""
  )
)</f>
        <v/>
      </c>
      <c r="F115" s="21" t="str">
        <f>IF(
  Prototype_input!$C$6 = "State or Local Government",
  IF(
    C115 &lt;&gt; "",
    IFERROR(
      INDEX(
        'Summary - Socioeconomic'!$C$2:$BX$11,
        MATCH(Prototype_input!$C$38, 'Summary - Socioeconomic'!$B$2:$B$11, 0),
        MATCH(C115, 'Summary - Socioeconomic'!$C$1:$BX$1, 0)
      ),
      ""
    ),
    ""
  ),
  IF(
    Prototype_input!$C$6 = "Federal or Tribal Government",
    IF(
      B115 &lt;&gt; "",
      IFERROR(
        INDEX(
          'Summary - Objective'!$C$2:$AX$4,
          MATCH(Prototype_input!$C$38, 'Summary - Objective'!$B$2:$B$4, 0),
          MATCH(B115, 'Summary - Objective'!$C$1:$AX$1, 0)
        ),
        ""
      ),
      ""
    ),
    ""
  )
)</f>
        <v/>
      </c>
      <c r="G115" s="21" t="str">
        <f>IF(
  Prototype_input!$C$6 = "Federal or Tribal Government",
  IF(
    B115 &lt;&gt; "",
    IFERROR(
      INDEX(
        'Summary - Contract Type'!$C$2:$BX$6,
        MATCH(Prototype_input!$C$42, 'Summary - Contract Type'!$B$2:$B$6, 0),
        MATCH(B115, 'Summary - Contract Type'!$C$1:$BX$1, 0)
      ),
      ""
    ),
    ""
  ),
  ""
)</f>
        <v/>
      </c>
      <c r="H115" s="21" t="str">
        <f>IF(
  Prototype_input!$C$6 = "Federal or Tribal Government",
  IF(
    B115 &lt;&gt; "",
    IFERROR(
      INDEX(
        'Summary - Period of Performance'!$C$2:$AW$5,
        MATCH(Prototype_input!$C$46, 'Summary - Period of Performance'!$B$2:$B$5, 0),
        MATCH(B115, 'Summary - Period of Performance'!$C$1:$AW$1, 0)
      ),
      ""
    ),
    ""
  ),
  ""
)</f>
        <v/>
      </c>
      <c r="I115" s="21" t="str">
        <f>IF(
  Prototype_input!$C$6 = "Federal or Tribal Government",
  IF(
    B115 &lt;&gt; "",
    IFERROR(
      INDEX(
        'Summary - Socioeconomic'!$C$2:$BX$11,
        MATCH(Prototype_input!$C$50, 'Summary - Socioeconomic'!$B$2:$B$11, 0),
        MATCH(B115, 'Summary - Socioeconomic'!$C$1:$BX$1, 0)
      ),
      ""
    ),
    ""
  ),
  ""
)</f>
        <v/>
      </c>
      <c r="J115" s="21" t="str">
        <f>IF(
  Prototype_input!$C$6 = "Federal or Tribal Government",
  IF(
    B115 &lt;&gt; "",
    IFERROR(
      INDEX(
        'Summary - Estimated Dollar Valu'!$C$2:$AW$4,
        MATCH(Prototype_input!$C$54, 'Summary - Estimated Dollar Valu'!$B$2:$B$4, 0),
        MATCH(B115, 'Summary - Estimated Dollar Valu'!$C$1:$AW$1, 0)
      ),
      ""
    ),
    ""
  ),
  ""
)</f>
        <v/>
      </c>
      <c r="K115" s="21" t="str">
        <f>IF(AND(Prototype_input!$C$56&lt;&gt;"",J115&lt;&gt;""),Prototype_input!$C$58,"")</f>
        <v/>
      </c>
      <c r="L115" s="21" t="str">
        <f>IF(AND(Prototype_input!$C$60&lt;&gt;"",J115&lt;&gt;""),Prototype_input!$C$62,"")</f>
        <v/>
      </c>
      <c r="M115" s="21" t="str">
        <f>IF(AND(Prototype_input!$C$64&lt;&gt;"",J115&lt;&gt;""),Prototype_input!$C$66,"")</f>
        <v/>
      </c>
      <c r="N115" s="21" t="str">
        <f>IF(AND(Prototype_input!$C$68&lt;&gt;"",J115&lt;&gt;""),Prototype_input!$C$70,"")</f>
        <v/>
      </c>
      <c r="O115" s="21" t="str">
        <f>IF(N115&lt;&gt;"",_xlfn.XLOOKUP(Prototype_input!$E$25,'ITC Offerings Mapping'!$C$1:$C$1000,'ITC Offerings Mapping'!$B$1:$B$1000),"")</f>
        <v/>
      </c>
      <c r="Q115" s="21" t="str">
        <f t="array" ref="Q115">IF(Prototype_input!$C$6="Federal or Tribal Government",IF(O115&lt;&gt;"", INDEX('Scope Scoring'!$C$2:$BX$50, MATCH(O115, 'Scope Scoring'!$B$2:$B$50, 0), MATCH(B115, 'Scope Scoring'!$C$1:$BX$1, 0)),""),"")</f>
        <v/>
      </c>
      <c r="R115" s="21" t="str">
        <f t="shared" si="26"/>
        <v/>
      </c>
      <c r="S115" s="21" t="str">
        <f t="shared" si="27"/>
        <v/>
      </c>
      <c r="T115" s="21" t="str">
        <f t="shared" si="28"/>
        <v/>
      </c>
      <c r="U115" s="21" t="str">
        <f t="shared" si="29"/>
        <v/>
      </c>
      <c r="W115" s="21" t="str">
        <f t="array" ref="W115">IF(Prototype_input!$C$6="Federal or Tribal Government",IF(O115&lt;&gt;"", INDEX('Summary - Level of Assistance -'!$C$2:$AV$7, MATCH(Prototype_input!$C$34, 'Summary - Level of Assistance -'!$B$2:$B$7, 0), MATCH(B115, 'Summary - Level of Assistance -'!$C$1:$AV$1, 0)),""),"")</f>
        <v/>
      </c>
      <c r="X115" s="21" t="str">
        <f t="shared" si="30"/>
        <v/>
      </c>
      <c r="Y115" s="21" t="str">
        <f t="shared" si="31"/>
        <v/>
      </c>
      <c r="AA115" s="21" t="str">
        <f t="array" ref="AA115">IF(Prototype_input!$C$6="Federal or Tribal Government",IF(O115&lt;&gt;"", INDEX('Summary - Objective - Tradeoff'!$C$2:$AV$4, MATCH(Prototype_input!$C$38, 'Summary - Objective - Tradeoff'!$B$2:$B$4, 0), MATCH(B115, 'Summary - Objective - Tradeoff'!$C$1:$AV$1, 0)),""),"")</f>
        <v/>
      </c>
      <c r="AB115" s="21" t="str">
        <f t="shared" si="32"/>
        <v/>
      </c>
      <c r="AC115" s="21" t="str">
        <f t="shared" si="33"/>
        <v/>
      </c>
      <c r="AE115" s="21" t="str">
        <f t="array" ref="AE115">IF(Prototype_input!$C$6="Federal or Tribal Government",IF(O115&lt;&gt;"", INDEX('Summary- PoP - Tradeoff'!$C$2:$AV$5, MATCH(Prototype_input!$C$46, 'Summary- PoP - Tradeoff'!$B$2:$B$5, 0), MATCH(B115, 'Summary- PoP - Tradeoff'!$C$1:$AV$1, 0)),""),"")</f>
        <v/>
      </c>
      <c r="AF115" s="21" t="str">
        <f t="shared" si="34"/>
        <v/>
      </c>
      <c r="AG115" s="21" t="str">
        <f t="shared" si="35"/>
        <v/>
      </c>
      <c r="AI115" s="21" t="str">
        <f t="array" ref="AI115">IF(Prototype_input!$C$6="Federal or Tribal Government",IF(O115&lt;&gt;"", INDEX('Summary - EDV - Tradeoff'!$C$2:$AV$4, MATCH(Prototype_input!$C$54, 'Summary - EDV - Tradeoff'!$B$2:$B$4, 0), MATCH(B115, 'Summary - EDV - Tradeoff'!$C$1:$AV$1, 0)),""),"")</f>
        <v/>
      </c>
      <c r="AJ115" s="21" t="str">
        <f t="shared" si="36"/>
        <v/>
      </c>
      <c r="AK115" s="21" t="str">
        <f t="shared" si="37"/>
        <v/>
      </c>
      <c r="AL115" s="21" t="str">
        <f t="shared" si="38"/>
        <v/>
      </c>
    </row>
    <row r="116" spans="4:38" ht="12.75" x14ac:dyDescent="0.2">
      <c r="D116" s="21" t="str">
        <f>IF(
  Prototype_input!$C$6 = "State or Local Government",
  IF(
    C116 &lt;&gt; "",
    IFERROR(
      INDEX(
        'Summary - Acquisition Need'!$C$2:$AD$4,
        MATCH(Prototype_input!$C$30, 'Summary - Acquisition Need'!$B$2:$B$4, 0),
        MATCH(C116, 'Summary - Acquisition Need'!$C$1:$AD$1, 0)
      ),
      ""
    ),
    ""
  ),
  IF(
    Prototype_input!$C$6 = "Federal or Tribal Government",
    IF(
      B116 &lt;&gt; "",
      IFERROR(
        INDEX(
          'Summary - Place of Performance'!$C$2:$AW$14,
          MATCH(Prototype_input!$C$30, 'Summary - Place of Performance'!$B$2:$B$14, 0),
          MATCH(B116, 'Summary - Place of Performance'!$C$1:$AW$1, 0)
        ),
        ""
      ),
      ""
    ),
    ""
  )
)</f>
        <v/>
      </c>
      <c r="E116" s="21" t="str">
        <f>IF(
  Prototype_input!$C$6 = "State or Local Government",
  IF(
    C116 &lt;&gt; "",
    IFERROR(
      INDEX(
        'Summary - Contract Type'!$C$2:$BX$6,
        MATCH(Prototype_input!$C$34, 'Summary - Contract Type'!$B$2:$B$6, 0),
        MATCH(C116, 'Summary - Contract Type'!$C$1:$BX$1, 0)
      ),
      ""
    ),
    ""
  ),
  IF(
    Prototype_input!$C$6 = "Federal or Tribal Government",
    IF(
      B116 &lt;&gt; "",
      IFERROR(
        INDEX(
          'Summary - Level of Assistance'!$C$2:$AW$7,
          MATCH(Prototype_input!$C$34, 'Summary - Level of Assistance'!$B$2:$B$7, 0),
          MATCH(B116, 'Summary - Level of Assistance'!$C$1:$AW$1, 0)
        ),
        ""
      ),
      ""
    ),
    ""
  )
)</f>
        <v/>
      </c>
      <c r="F116" s="21" t="str">
        <f>IF(
  Prototype_input!$C$6 = "State or Local Government",
  IF(
    C116 &lt;&gt; "",
    IFERROR(
      INDEX(
        'Summary - Socioeconomic'!$C$2:$BX$11,
        MATCH(Prototype_input!$C$38, 'Summary - Socioeconomic'!$B$2:$B$11, 0),
        MATCH(C116, 'Summary - Socioeconomic'!$C$1:$BX$1, 0)
      ),
      ""
    ),
    ""
  ),
  IF(
    Prototype_input!$C$6 = "Federal or Tribal Government",
    IF(
      B116 &lt;&gt; "",
      IFERROR(
        INDEX(
          'Summary - Objective'!$C$2:$AX$4,
          MATCH(Prototype_input!$C$38, 'Summary - Objective'!$B$2:$B$4, 0),
          MATCH(B116, 'Summary - Objective'!$C$1:$AX$1, 0)
        ),
        ""
      ),
      ""
    ),
    ""
  )
)</f>
        <v/>
      </c>
      <c r="G116" s="21" t="str">
        <f>IF(
  Prototype_input!$C$6 = "Federal or Tribal Government",
  IF(
    B116 &lt;&gt; "",
    IFERROR(
      INDEX(
        'Summary - Contract Type'!$C$2:$BX$6,
        MATCH(Prototype_input!$C$42, 'Summary - Contract Type'!$B$2:$B$6, 0),
        MATCH(B116, 'Summary - Contract Type'!$C$1:$BX$1, 0)
      ),
      ""
    ),
    ""
  ),
  ""
)</f>
        <v/>
      </c>
      <c r="H116" s="21" t="str">
        <f>IF(
  Prototype_input!$C$6 = "Federal or Tribal Government",
  IF(
    B116 &lt;&gt; "",
    IFERROR(
      INDEX(
        'Summary - Period of Performance'!$C$2:$AW$5,
        MATCH(Prototype_input!$C$46, 'Summary - Period of Performance'!$B$2:$B$5, 0),
        MATCH(B116, 'Summary - Period of Performance'!$C$1:$AW$1, 0)
      ),
      ""
    ),
    ""
  ),
  ""
)</f>
        <v/>
      </c>
      <c r="I116" s="21" t="str">
        <f>IF(
  Prototype_input!$C$6 = "Federal or Tribal Government",
  IF(
    B116 &lt;&gt; "",
    IFERROR(
      INDEX(
        'Summary - Socioeconomic'!$C$2:$BX$11,
        MATCH(Prototype_input!$C$50, 'Summary - Socioeconomic'!$B$2:$B$11, 0),
        MATCH(B116, 'Summary - Socioeconomic'!$C$1:$BX$1, 0)
      ),
      ""
    ),
    ""
  ),
  ""
)</f>
        <v/>
      </c>
      <c r="J116" s="21" t="str">
        <f>IF(
  Prototype_input!$C$6 = "Federal or Tribal Government",
  IF(
    B116 &lt;&gt; "",
    IFERROR(
      INDEX(
        'Summary - Estimated Dollar Valu'!$C$2:$AW$4,
        MATCH(Prototype_input!$C$54, 'Summary - Estimated Dollar Valu'!$B$2:$B$4, 0),
        MATCH(B116, 'Summary - Estimated Dollar Valu'!$C$1:$AW$1, 0)
      ),
      ""
    ),
    ""
  ),
  ""
)</f>
        <v/>
      </c>
      <c r="K116" s="21" t="str">
        <f>IF(AND(Prototype_input!$C$56&lt;&gt;"",J116&lt;&gt;""),Prototype_input!$C$58,"")</f>
        <v/>
      </c>
      <c r="L116" s="21" t="str">
        <f>IF(AND(Prototype_input!$C$60&lt;&gt;"",J116&lt;&gt;""),Prototype_input!$C$62,"")</f>
        <v/>
      </c>
      <c r="M116" s="21" t="str">
        <f>IF(AND(Prototype_input!$C$64&lt;&gt;"",J116&lt;&gt;""),Prototype_input!$C$66,"")</f>
        <v/>
      </c>
      <c r="N116" s="21" t="str">
        <f>IF(AND(Prototype_input!$C$68&lt;&gt;"",J116&lt;&gt;""),Prototype_input!$C$70,"")</f>
        <v/>
      </c>
      <c r="O116" s="21" t="str">
        <f>IF(N116&lt;&gt;"",_xlfn.XLOOKUP(Prototype_input!$E$25,'ITC Offerings Mapping'!$C$1:$C$1000,'ITC Offerings Mapping'!$B$1:$B$1000),"")</f>
        <v/>
      </c>
      <c r="Q116" s="21" t="str">
        <f t="array" ref="Q116">IF(Prototype_input!$C$6="Federal or Tribal Government",IF(O116&lt;&gt;"", INDEX('Scope Scoring'!$C$2:$BX$50, MATCH(O116, 'Scope Scoring'!$B$2:$B$50, 0), MATCH(B116, 'Scope Scoring'!$C$1:$BX$1, 0)),""),"")</f>
        <v/>
      </c>
      <c r="R116" s="21" t="str">
        <f t="shared" si="26"/>
        <v/>
      </c>
      <c r="S116" s="21" t="str">
        <f t="shared" si="27"/>
        <v/>
      </c>
      <c r="T116" s="21" t="str">
        <f t="shared" si="28"/>
        <v/>
      </c>
      <c r="U116" s="21" t="str">
        <f t="shared" si="29"/>
        <v/>
      </c>
      <c r="W116" s="21" t="str">
        <f t="array" ref="W116">IF(Prototype_input!$C$6="Federal or Tribal Government",IF(O116&lt;&gt;"", INDEX('Summary - Level of Assistance -'!$C$2:$AV$7, MATCH(Prototype_input!$C$34, 'Summary - Level of Assistance -'!$B$2:$B$7, 0), MATCH(B116, 'Summary - Level of Assistance -'!$C$1:$AV$1, 0)),""),"")</f>
        <v/>
      </c>
      <c r="X116" s="21" t="str">
        <f t="shared" si="30"/>
        <v/>
      </c>
      <c r="Y116" s="21" t="str">
        <f t="shared" si="31"/>
        <v/>
      </c>
      <c r="AA116" s="21" t="str">
        <f t="array" ref="AA116">IF(Prototype_input!$C$6="Federal or Tribal Government",IF(O116&lt;&gt;"", INDEX('Summary - Objective - Tradeoff'!$C$2:$AV$4, MATCH(Prototype_input!$C$38, 'Summary - Objective - Tradeoff'!$B$2:$B$4, 0), MATCH(B116, 'Summary - Objective - Tradeoff'!$C$1:$AV$1, 0)),""),"")</f>
        <v/>
      </c>
      <c r="AB116" s="21" t="str">
        <f t="shared" si="32"/>
        <v/>
      </c>
      <c r="AC116" s="21" t="str">
        <f t="shared" si="33"/>
        <v/>
      </c>
      <c r="AE116" s="21" t="str">
        <f t="array" ref="AE116">IF(Prototype_input!$C$6="Federal or Tribal Government",IF(O116&lt;&gt;"", INDEX('Summary- PoP - Tradeoff'!$C$2:$AV$5, MATCH(Prototype_input!$C$46, 'Summary- PoP - Tradeoff'!$B$2:$B$5, 0), MATCH(B116, 'Summary- PoP - Tradeoff'!$C$1:$AV$1, 0)),""),"")</f>
        <v/>
      </c>
      <c r="AF116" s="21" t="str">
        <f t="shared" si="34"/>
        <v/>
      </c>
      <c r="AG116" s="21" t="str">
        <f t="shared" si="35"/>
        <v/>
      </c>
      <c r="AI116" s="21" t="str">
        <f t="array" ref="AI116">IF(Prototype_input!$C$6="Federal or Tribal Government",IF(O116&lt;&gt;"", INDEX('Summary - EDV - Tradeoff'!$C$2:$AV$4, MATCH(Prototype_input!$C$54, 'Summary - EDV - Tradeoff'!$B$2:$B$4, 0), MATCH(B116, 'Summary - EDV - Tradeoff'!$C$1:$AV$1, 0)),""),"")</f>
        <v/>
      </c>
      <c r="AJ116" s="21" t="str">
        <f t="shared" si="36"/>
        <v/>
      </c>
      <c r="AK116" s="21" t="str">
        <f t="shared" si="37"/>
        <v/>
      </c>
      <c r="AL116" s="21" t="str">
        <f t="shared" si="38"/>
        <v/>
      </c>
    </row>
    <row r="117" spans="4:38" ht="12.75" x14ac:dyDescent="0.2">
      <c r="D117" s="21" t="str">
        <f>IF(
  Prototype_input!$C$6 = "State or Local Government",
  IF(
    C117 &lt;&gt; "",
    IFERROR(
      INDEX(
        'Summary - Acquisition Need'!$C$2:$AD$4,
        MATCH(Prototype_input!$C$30, 'Summary - Acquisition Need'!$B$2:$B$4, 0),
        MATCH(C117, 'Summary - Acquisition Need'!$C$1:$AD$1, 0)
      ),
      ""
    ),
    ""
  ),
  IF(
    Prototype_input!$C$6 = "Federal or Tribal Government",
    IF(
      B117 &lt;&gt; "",
      IFERROR(
        INDEX(
          'Summary - Place of Performance'!$C$2:$AW$14,
          MATCH(Prototype_input!$C$30, 'Summary - Place of Performance'!$B$2:$B$14, 0),
          MATCH(B117, 'Summary - Place of Performance'!$C$1:$AW$1, 0)
        ),
        ""
      ),
      ""
    ),
    ""
  )
)</f>
        <v/>
      </c>
      <c r="E117" s="21" t="str">
        <f>IF(
  Prototype_input!$C$6 = "State or Local Government",
  IF(
    C117 &lt;&gt; "",
    IFERROR(
      INDEX(
        'Summary - Contract Type'!$C$2:$BX$6,
        MATCH(Prototype_input!$C$34, 'Summary - Contract Type'!$B$2:$B$6, 0),
        MATCH(C117, 'Summary - Contract Type'!$C$1:$BX$1, 0)
      ),
      ""
    ),
    ""
  ),
  IF(
    Prototype_input!$C$6 = "Federal or Tribal Government",
    IF(
      B117 &lt;&gt; "",
      IFERROR(
        INDEX(
          'Summary - Level of Assistance'!$C$2:$AW$7,
          MATCH(Prototype_input!$C$34, 'Summary - Level of Assistance'!$B$2:$B$7, 0),
          MATCH(B117, 'Summary - Level of Assistance'!$C$1:$AW$1, 0)
        ),
        ""
      ),
      ""
    ),
    ""
  )
)</f>
        <v/>
      </c>
      <c r="F117" s="21" t="str">
        <f>IF(
  Prototype_input!$C$6 = "State or Local Government",
  IF(
    C117 &lt;&gt; "",
    IFERROR(
      INDEX(
        'Summary - Socioeconomic'!$C$2:$BX$11,
        MATCH(Prototype_input!$C$38, 'Summary - Socioeconomic'!$B$2:$B$11, 0),
        MATCH(C117, 'Summary - Socioeconomic'!$C$1:$BX$1, 0)
      ),
      ""
    ),
    ""
  ),
  IF(
    Prototype_input!$C$6 = "Federal or Tribal Government",
    IF(
      B117 &lt;&gt; "",
      IFERROR(
        INDEX(
          'Summary - Objective'!$C$2:$AX$4,
          MATCH(Prototype_input!$C$38, 'Summary - Objective'!$B$2:$B$4, 0),
          MATCH(B117, 'Summary - Objective'!$C$1:$AX$1, 0)
        ),
        ""
      ),
      ""
    ),
    ""
  )
)</f>
        <v/>
      </c>
      <c r="G117" s="21" t="str">
        <f>IF(
  Prototype_input!$C$6 = "Federal or Tribal Government",
  IF(
    B117 &lt;&gt; "",
    IFERROR(
      INDEX(
        'Summary - Contract Type'!$C$2:$BX$6,
        MATCH(Prototype_input!$C$42, 'Summary - Contract Type'!$B$2:$B$6, 0),
        MATCH(B117, 'Summary - Contract Type'!$C$1:$BX$1, 0)
      ),
      ""
    ),
    ""
  ),
  ""
)</f>
        <v/>
      </c>
      <c r="H117" s="21" t="str">
        <f>IF(
  Prototype_input!$C$6 = "Federal or Tribal Government",
  IF(
    B117 &lt;&gt; "",
    IFERROR(
      INDEX(
        'Summary - Period of Performance'!$C$2:$AW$5,
        MATCH(Prototype_input!$C$46, 'Summary - Period of Performance'!$B$2:$B$5, 0),
        MATCH(B117, 'Summary - Period of Performance'!$C$1:$AW$1, 0)
      ),
      ""
    ),
    ""
  ),
  ""
)</f>
        <v/>
      </c>
      <c r="I117" s="21" t="str">
        <f>IF(
  Prototype_input!$C$6 = "Federal or Tribal Government",
  IF(
    B117 &lt;&gt; "",
    IFERROR(
      INDEX(
        'Summary - Socioeconomic'!$C$2:$BX$11,
        MATCH(Prototype_input!$C$50, 'Summary - Socioeconomic'!$B$2:$B$11, 0),
        MATCH(B117, 'Summary - Socioeconomic'!$C$1:$BX$1, 0)
      ),
      ""
    ),
    ""
  ),
  ""
)</f>
        <v/>
      </c>
      <c r="J117" s="21" t="str">
        <f>IF(
  Prototype_input!$C$6 = "Federal or Tribal Government",
  IF(
    B117 &lt;&gt; "",
    IFERROR(
      INDEX(
        'Summary - Estimated Dollar Valu'!$C$2:$AW$4,
        MATCH(Prototype_input!$C$54, 'Summary - Estimated Dollar Valu'!$B$2:$B$4, 0),
        MATCH(B117, 'Summary - Estimated Dollar Valu'!$C$1:$AW$1, 0)
      ),
      ""
    ),
    ""
  ),
  ""
)</f>
        <v/>
      </c>
      <c r="K117" s="21" t="str">
        <f>IF(AND(Prototype_input!$C$56&lt;&gt;"",J117&lt;&gt;""),Prototype_input!$C$58,"")</f>
        <v/>
      </c>
      <c r="L117" s="21" t="str">
        <f>IF(AND(Prototype_input!$C$60&lt;&gt;"",J117&lt;&gt;""),Prototype_input!$C$62,"")</f>
        <v/>
      </c>
      <c r="M117" s="21" t="str">
        <f>IF(AND(Prototype_input!$C$64&lt;&gt;"",J117&lt;&gt;""),Prototype_input!$C$66,"")</f>
        <v/>
      </c>
      <c r="N117" s="21" t="str">
        <f>IF(AND(Prototype_input!$C$68&lt;&gt;"",J117&lt;&gt;""),Prototype_input!$C$70,"")</f>
        <v/>
      </c>
      <c r="O117" s="21" t="str">
        <f>IF(N117&lt;&gt;"",_xlfn.XLOOKUP(Prototype_input!$E$25,'ITC Offerings Mapping'!$C$1:$C$1000,'ITC Offerings Mapping'!$B$1:$B$1000),"")</f>
        <v/>
      </c>
      <c r="Q117" s="21" t="str">
        <f t="array" ref="Q117">IF(Prototype_input!$C$6="Federal or Tribal Government",IF(O117&lt;&gt;"", INDEX('Scope Scoring'!$C$2:$BX$50, MATCH(O117, 'Scope Scoring'!$B$2:$B$50, 0), MATCH(B117, 'Scope Scoring'!$C$1:$BX$1, 0)),""),"")</f>
        <v/>
      </c>
      <c r="R117" s="21" t="str">
        <f t="shared" si="26"/>
        <v/>
      </c>
      <c r="S117" s="21" t="str">
        <f t="shared" si="27"/>
        <v/>
      </c>
      <c r="T117" s="21" t="str">
        <f t="shared" si="28"/>
        <v/>
      </c>
      <c r="U117" s="21" t="str">
        <f t="shared" si="29"/>
        <v/>
      </c>
      <c r="W117" s="21" t="str">
        <f t="array" ref="W117">IF(Prototype_input!$C$6="Federal or Tribal Government",IF(O117&lt;&gt;"", INDEX('Summary - Level of Assistance -'!$C$2:$AV$7, MATCH(Prototype_input!$C$34, 'Summary - Level of Assistance -'!$B$2:$B$7, 0), MATCH(B117, 'Summary - Level of Assistance -'!$C$1:$AV$1, 0)),""),"")</f>
        <v/>
      </c>
      <c r="X117" s="21" t="str">
        <f t="shared" si="30"/>
        <v/>
      </c>
      <c r="Y117" s="21" t="str">
        <f t="shared" si="31"/>
        <v/>
      </c>
      <c r="AA117" s="21" t="str">
        <f t="array" ref="AA117">IF(Prototype_input!$C$6="Federal or Tribal Government",IF(O117&lt;&gt;"", INDEX('Summary - Objective - Tradeoff'!$C$2:$AV$4, MATCH(Prototype_input!$C$38, 'Summary - Objective - Tradeoff'!$B$2:$B$4, 0), MATCH(B117, 'Summary - Objective - Tradeoff'!$C$1:$AV$1, 0)),""),"")</f>
        <v/>
      </c>
      <c r="AB117" s="21" t="str">
        <f t="shared" si="32"/>
        <v/>
      </c>
      <c r="AC117" s="21" t="str">
        <f t="shared" si="33"/>
        <v/>
      </c>
      <c r="AE117" s="21" t="str">
        <f t="array" ref="AE117">IF(Prototype_input!$C$6="Federal or Tribal Government",IF(O117&lt;&gt;"", INDEX('Summary- PoP - Tradeoff'!$C$2:$AV$5, MATCH(Prototype_input!$C$46, 'Summary- PoP - Tradeoff'!$B$2:$B$5, 0), MATCH(B117, 'Summary- PoP - Tradeoff'!$C$1:$AV$1, 0)),""),"")</f>
        <v/>
      </c>
      <c r="AF117" s="21" t="str">
        <f t="shared" si="34"/>
        <v/>
      </c>
      <c r="AG117" s="21" t="str">
        <f t="shared" si="35"/>
        <v/>
      </c>
      <c r="AI117" s="21" t="str">
        <f t="array" ref="AI117">IF(Prototype_input!$C$6="Federal or Tribal Government",IF(O117&lt;&gt;"", INDEX('Summary - EDV - Tradeoff'!$C$2:$AV$4, MATCH(Prototype_input!$C$54, 'Summary - EDV - Tradeoff'!$B$2:$B$4, 0), MATCH(B117, 'Summary - EDV - Tradeoff'!$C$1:$AV$1, 0)),""),"")</f>
        <v/>
      </c>
      <c r="AJ117" s="21" t="str">
        <f t="shared" si="36"/>
        <v/>
      </c>
      <c r="AK117" s="21" t="str">
        <f t="shared" si="37"/>
        <v/>
      </c>
      <c r="AL117" s="21" t="str">
        <f t="shared" si="38"/>
        <v/>
      </c>
    </row>
    <row r="118" spans="4:38" ht="12.75" x14ac:dyDescent="0.2">
      <c r="D118" s="21" t="str">
        <f>IF(
  Prototype_input!$C$6 = "State or Local Government",
  IF(
    C118 &lt;&gt; "",
    IFERROR(
      INDEX(
        'Summary - Acquisition Need'!$C$2:$AD$4,
        MATCH(Prototype_input!$C$30, 'Summary - Acquisition Need'!$B$2:$B$4, 0),
        MATCH(C118, 'Summary - Acquisition Need'!$C$1:$AD$1, 0)
      ),
      ""
    ),
    ""
  ),
  IF(
    Prototype_input!$C$6 = "Federal or Tribal Government",
    IF(
      B118 &lt;&gt; "",
      IFERROR(
        INDEX(
          'Summary - Place of Performance'!$C$2:$AW$14,
          MATCH(Prototype_input!$C$30, 'Summary - Place of Performance'!$B$2:$B$14, 0),
          MATCH(B118, 'Summary - Place of Performance'!$C$1:$AW$1, 0)
        ),
        ""
      ),
      ""
    ),
    ""
  )
)</f>
        <v/>
      </c>
      <c r="E118" s="21" t="str">
        <f>IF(
  Prototype_input!$C$6 = "State or Local Government",
  IF(
    C118 &lt;&gt; "",
    IFERROR(
      INDEX(
        'Summary - Contract Type'!$C$2:$BX$6,
        MATCH(Prototype_input!$C$34, 'Summary - Contract Type'!$B$2:$B$6, 0),
        MATCH(C118, 'Summary - Contract Type'!$C$1:$BX$1, 0)
      ),
      ""
    ),
    ""
  ),
  IF(
    Prototype_input!$C$6 = "Federal or Tribal Government",
    IF(
      B118 &lt;&gt; "",
      IFERROR(
        INDEX(
          'Summary - Level of Assistance'!$C$2:$AW$7,
          MATCH(Prototype_input!$C$34, 'Summary - Level of Assistance'!$B$2:$B$7, 0),
          MATCH(B118, 'Summary - Level of Assistance'!$C$1:$AW$1, 0)
        ),
        ""
      ),
      ""
    ),
    ""
  )
)</f>
        <v/>
      </c>
      <c r="F118" s="21" t="str">
        <f>IF(
  Prototype_input!$C$6 = "State or Local Government",
  IF(
    C118 &lt;&gt; "",
    IFERROR(
      INDEX(
        'Summary - Socioeconomic'!$C$2:$BX$11,
        MATCH(Prototype_input!$C$38, 'Summary - Socioeconomic'!$B$2:$B$11, 0),
        MATCH(C118, 'Summary - Socioeconomic'!$C$1:$BX$1, 0)
      ),
      ""
    ),
    ""
  ),
  IF(
    Prototype_input!$C$6 = "Federal or Tribal Government",
    IF(
      B118 &lt;&gt; "",
      IFERROR(
        INDEX(
          'Summary - Objective'!$C$2:$AX$4,
          MATCH(Prototype_input!$C$38, 'Summary - Objective'!$B$2:$B$4, 0),
          MATCH(B118, 'Summary - Objective'!$C$1:$AX$1, 0)
        ),
        ""
      ),
      ""
    ),
    ""
  )
)</f>
        <v/>
      </c>
      <c r="G118" s="21" t="str">
        <f>IF(
  Prototype_input!$C$6 = "Federal or Tribal Government",
  IF(
    B118 &lt;&gt; "",
    IFERROR(
      INDEX(
        'Summary - Contract Type'!$C$2:$BX$6,
        MATCH(Prototype_input!$C$42, 'Summary - Contract Type'!$B$2:$B$6, 0),
        MATCH(B118, 'Summary - Contract Type'!$C$1:$BX$1, 0)
      ),
      ""
    ),
    ""
  ),
  ""
)</f>
        <v/>
      </c>
      <c r="H118" s="21" t="str">
        <f>IF(
  Prototype_input!$C$6 = "Federal or Tribal Government",
  IF(
    B118 &lt;&gt; "",
    IFERROR(
      INDEX(
        'Summary - Period of Performance'!$C$2:$AW$5,
        MATCH(Prototype_input!$C$46, 'Summary - Period of Performance'!$B$2:$B$5, 0),
        MATCH(B118, 'Summary - Period of Performance'!$C$1:$AW$1, 0)
      ),
      ""
    ),
    ""
  ),
  ""
)</f>
        <v/>
      </c>
      <c r="I118" s="21" t="str">
        <f>IF(
  Prototype_input!$C$6 = "Federal or Tribal Government",
  IF(
    B118 &lt;&gt; "",
    IFERROR(
      INDEX(
        'Summary - Socioeconomic'!$C$2:$BX$11,
        MATCH(Prototype_input!$C$50, 'Summary - Socioeconomic'!$B$2:$B$11, 0),
        MATCH(B118, 'Summary - Socioeconomic'!$C$1:$BX$1, 0)
      ),
      ""
    ),
    ""
  ),
  ""
)</f>
        <v/>
      </c>
      <c r="J118" s="21" t="str">
        <f>IF(
  Prototype_input!$C$6 = "Federal or Tribal Government",
  IF(
    B118 &lt;&gt; "",
    IFERROR(
      INDEX(
        'Summary - Estimated Dollar Valu'!$C$2:$AW$4,
        MATCH(Prototype_input!$C$54, 'Summary - Estimated Dollar Valu'!$B$2:$B$4, 0),
        MATCH(B118, 'Summary - Estimated Dollar Valu'!$C$1:$AW$1, 0)
      ),
      ""
    ),
    ""
  ),
  ""
)</f>
        <v/>
      </c>
      <c r="K118" s="21" t="str">
        <f>IF(AND(Prototype_input!$C$56&lt;&gt;"",J118&lt;&gt;""),Prototype_input!$C$58,"")</f>
        <v/>
      </c>
      <c r="L118" s="21" t="str">
        <f>IF(AND(Prototype_input!$C$60&lt;&gt;"",J118&lt;&gt;""),Prototype_input!$C$62,"")</f>
        <v/>
      </c>
      <c r="M118" s="21" t="str">
        <f>IF(AND(Prototype_input!$C$64&lt;&gt;"",J118&lt;&gt;""),Prototype_input!$C$66,"")</f>
        <v/>
      </c>
      <c r="N118" s="21" t="str">
        <f>IF(AND(Prototype_input!$C$68&lt;&gt;"",J118&lt;&gt;""),Prototype_input!$C$70,"")</f>
        <v/>
      </c>
      <c r="O118" s="21" t="str">
        <f>IF(N118&lt;&gt;"",_xlfn.XLOOKUP(Prototype_input!$E$25,'ITC Offerings Mapping'!$C$1:$C$1000,'ITC Offerings Mapping'!$B$1:$B$1000),"")</f>
        <v/>
      </c>
      <c r="Q118" s="21" t="str">
        <f t="array" ref="Q118">IF(Prototype_input!$C$6="Federal or Tribal Government",IF(O118&lt;&gt;"", INDEX('Scope Scoring'!$C$2:$BX$50, MATCH(O118, 'Scope Scoring'!$B$2:$B$50, 0), MATCH(B118, 'Scope Scoring'!$C$1:$BX$1, 0)),""),"")</f>
        <v/>
      </c>
      <c r="R118" s="21" t="str">
        <f t="shared" si="26"/>
        <v/>
      </c>
      <c r="S118" s="21" t="str">
        <f t="shared" si="27"/>
        <v/>
      </c>
      <c r="T118" s="21" t="str">
        <f t="shared" si="28"/>
        <v/>
      </c>
      <c r="U118" s="21" t="str">
        <f t="shared" si="29"/>
        <v/>
      </c>
      <c r="W118" s="21" t="str">
        <f t="array" ref="W118">IF(Prototype_input!$C$6="Federal or Tribal Government",IF(O118&lt;&gt;"", INDEX('Summary - Level of Assistance -'!$C$2:$AV$7, MATCH(Prototype_input!$C$34, 'Summary - Level of Assistance -'!$B$2:$B$7, 0), MATCH(B118, 'Summary - Level of Assistance -'!$C$1:$AV$1, 0)),""),"")</f>
        <v/>
      </c>
      <c r="X118" s="21" t="str">
        <f t="shared" si="30"/>
        <v/>
      </c>
      <c r="Y118" s="21" t="str">
        <f t="shared" si="31"/>
        <v/>
      </c>
      <c r="AA118" s="21" t="str">
        <f t="array" ref="AA118">IF(Prototype_input!$C$6="Federal or Tribal Government",IF(O118&lt;&gt;"", INDEX('Summary - Objective - Tradeoff'!$C$2:$AV$4, MATCH(Prototype_input!$C$38, 'Summary - Objective - Tradeoff'!$B$2:$B$4, 0), MATCH(B118, 'Summary - Objective - Tradeoff'!$C$1:$AV$1, 0)),""),"")</f>
        <v/>
      </c>
      <c r="AB118" s="21" t="str">
        <f t="shared" si="32"/>
        <v/>
      </c>
      <c r="AC118" s="21" t="str">
        <f t="shared" si="33"/>
        <v/>
      </c>
      <c r="AE118" s="21" t="str">
        <f t="array" ref="AE118">IF(Prototype_input!$C$6="Federal or Tribal Government",IF(O118&lt;&gt;"", INDEX('Summary- PoP - Tradeoff'!$C$2:$AV$5, MATCH(Prototype_input!$C$46, 'Summary- PoP - Tradeoff'!$B$2:$B$5, 0), MATCH(B118, 'Summary- PoP - Tradeoff'!$C$1:$AV$1, 0)),""),"")</f>
        <v/>
      </c>
      <c r="AF118" s="21" t="str">
        <f t="shared" si="34"/>
        <v/>
      </c>
      <c r="AG118" s="21" t="str">
        <f t="shared" si="35"/>
        <v/>
      </c>
      <c r="AI118" s="21" t="str">
        <f t="array" ref="AI118">IF(Prototype_input!$C$6="Federal or Tribal Government",IF(O118&lt;&gt;"", INDEX('Summary - EDV - Tradeoff'!$C$2:$AV$4, MATCH(Prototype_input!$C$54, 'Summary - EDV - Tradeoff'!$B$2:$B$4, 0), MATCH(B118, 'Summary - EDV - Tradeoff'!$C$1:$AV$1, 0)),""),"")</f>
        <v/>
      </c>
      <c r="AJ118" s="21" t="str">
        <f t="shared" si="36"/>
        <v/>
      </c>
      <c r="AK118" s="21" t="str">
        <f t="shared" si="37"/>
        <v/>
      </c>
      <c r="AL118" s="21" t="str">
        <f t="shared" si="38"/>
        <v/>
      </c>
    </row>
    <row r="119" spans="4:38" ht="12.75" x14ac:dyDescent="0.2">
      <c r="D119" s="21" t="str">
        <f>IF(
  Prototype_input!$C$6 = "State or Local Government",
  IF(
    C119 &lt;&gt; "",
    IFERROR(
      INDEX(
        'Summary - Acquisition Need'!$C$2:$AD$4,
        MATCH(Prototype_input!$C$30, 'Summary - Acquisition Need'!$B$2:$B$4, 0),
        MATCH(C119, 'Summary - Acquisition Need'!$C$1:$AD$1, 0)
      ),
      ""
    ),
    ""
  ),
  IF(
    Prototype_input!$C$6 = "Federal or Tribal Government",
    IF(
      B119 &lt;&gt; "",
      IFERROR(
        INDEX(
          'Summary - Place of Performance'!$C$2:$AW$14,
          MATCH(Prototype_input!$C$30, 'Summary - Place of Performance'!$B$2:$B$14, 0),
          MATCH(B119, 'Summary - Place of Performance'!$C$1:$AW$1, 0)
        ),
        ""
      ),
      ""
    ),
    ""
  )
)</f>
        <v/>
      </c>
      <c r="E119" s="21" t="str">
        <f>IF(
  Prototype_input!$C$6 = "State or Local Government",
  IF(
    C119 &lt;&gt; "",
    IFERROR(
      INDEX(
        'Summary - Contract Type'!$C$2:$BX$6,
        MATCH(Prototype_input!$C$34, 'Summary - Contract Type'!$B$2:$B$6, 0),
        MATCH(C119, 'Summary - Contract Type'!$C$1:$BX$1, 0)
      ),
      ""
    ),
    ""
  ),
  IF(
    Prototype_input!$C$6 = "Federal or Tribal Government",
    IF(
      B119 &lt;&gt; "",
      IFERROR(
        INDEX(
          'Summary - Level of Assistance'!$C$2:$AW$7,
          MATCH(Prototype_input!$C$34, 'Summary - Level of Assistance'!$B$2:$B$7, 0),
          MATCH(B119, 'Summary - Level of Assistance'!$C$1:$AW$1, 0)
        ),
        ""
      ),
      ""
    ),
    ""
  )
)</f>
        <v/>
      </c>
      <c r="F119" s="21" t="str">
        <f>IF(
  Prototype_input!$C$6 = "State or Local Government",
  IF(
    C119 &lt;&gt; "",
    IFERROR(
      INDEX(
        'Summary - Socioeconomic'!$C$2:$BX$11,
        MATCH(Prototype_input!$C$38, 'Summary - Socioeconomic'!$B$2:$B$11, 0),
        MATCH(C119, 'Summary - Socioeconomic'!$C$1:$BX$1, 0)
      ),
      ""
    ),
    ""
  ),
  IF(
    Prototype_input!$C$6 = "Federal or Tribal Government",
    IF(
      B119 &lt;&gt; "",
      IFERROR(
        INDEX(
          'Summary - Objective'!$C$2:$AX$4,
          MATCH(Prototype_input!$C$38, 'Summary - Objective'!$B$2:$B$4, 0),
          MATCH(B119, 'Summary - Objective'!$C$1:$AX$1, 0)
        ),
        ""
      ),
      ""
    ),
    ""
  )
)</f>
        <v/>
      </c>
      <c r="G119" s="21" t="str">
        <f>IF(
  Prototype_input!$C$6 = "Federal or Tribal Government",
  IF(
    B119 &lt;&gt; "",
    IFERROR(
      INDEX(
        'Summary - Contract Type'!$C$2:$BX$6,
        MATCH(Prototype_input!$C$42, 'Summary - Contract Type'!$B$2:$B$6, 0),
        MATCH(B119, 'Summary - Contract Type'!$C$1:$BX$1, 0)
      ),
      ""
    ),
    ""
  ),
  ""
)</f>
        <v/>
      </c>
      <c r="H119" s="21" t="str">
        <f>IF(
  Prototype_input!$C$6 = "Federal or Tribal Government",
  IF(
    B119 &lt;&gt; "",
    IFERROR(
      INDEX(
        'Summary - Period of Performance'!$C$2:$AW$5,
        MATCH(Prototype_input!$C$46, 'Summary - Period of Performance'!$B$2:$B$5, 0),
        MATCH(B119, 'Summary - Period of Performance'!$C$1:$AW$1, 0)
      ),
      ""
    ),
    ""
  ),
  ""
)</f>
        <v/>
      </c>
      <c r="I119" s="21" t="str">
        <f>IF(
  Prototype_input!$C$6 = "Federal or Tribal Government",
  IF(
    B119 &lt;&gt; "",
    IFERROR(
      INDEX(
        'Summary - Socioeconomic'!$C$2:$BX$11,
        MATCH(Prototype_input!$C$50, 'Summary - Socioeconomic'!$B$2:$B$11, 0),
        MATCH(B119, 'Summary - Socioeconomic'!$C$1:$BX$1, 0)
      ),
      ""
    ),
    ""
  ),
  ""
)</f>
        <v/>
      </c>
      <c r="J119" s="21" t="str">
        <f>IF(
  Prototype_input!$C$6 = "Federal or Tribal Government",
  IF(
    B119 &lt;&gt; "",
    IFERROR(
      INDEX(
        'Summary - Estimated Dollar Valu'!$C$2:$AW$4,
        MATCH(Prototype_input!$C$54, 'Summary - Estimated Dollar Valu'!$B$2:$B$4, 0),
        MATCH(B119, 'Summary - Estimated Dollar Valu'!$C$1:$AW$1, 0)
      ),
      ""
    ),
    ""
  ),
  ""
)</f>
        <v/>
      </c>
      <c r="K119" s="21" t="str">
        <f>IF(AND(Prototype_input!$C$56&lt;&gt;"",J119&lt;&gt;""),Prototype_input!$C$58,"")</f>
        <v/>
      </c>
      <c r="L119" s="21" t="str">
        <f>IF(AND(Prototype_input!$C$60&lt;&gt;"",J119&lt;&gt;""),Prototype_input!$C$62,"")</f>
        <v/>
      </c>
      <c r="M119" s="21" t="str">
        <f>IF(AND(Prototype_input!$C$64&lt;&gt;"",J119&lt;&gt;""),Prototype_input!$C$66,"")</f>
        <v/>
      </c>
      <c r="N119" s="21" t="str">
        <f>IF(AND(Prototype_input!$C$68&lt;&gt;"",J119&lt;&gt;""),Prototype_input!$C$70,"")</f>
        <v/>
      </c>
      <c r="O119" s="21" t="str">
        <f>IF(N119&lt;&gt;"",_xlfn.XLOOKUP(Prototype_input!$E$25,'ITC Offerings Mapping'!$C$1:$C$1000,'ITC Offerings Mapping'!$B$1:$B$1000),"")</f>
        <v/>
      </c>
      <c r="Q119" s="21" t="str">
        <f t="array" ref="Q119">IF(Prototype_input!$C$6="Federal or Tribal Government",IF(O119&lt;&gt;"", INDEX('Scope Scoring'!$C$2:$BX$50, MATCH(O119, 'Scope Scoring'!$B$2:$B$50, 0), MATCH(B119, 'Scope Scoring'!$C$1:$BX$1, 0)),""),"")</f>
        <v/>
      </c>
      <c r="R119" s="21" t="str">
        <f t="shared" si="26"/>
        <v/>
      </c>
      <c r="S119" s="21" t="str">
        <f t="shared" si="27"/>
        <v/>
      </c>
      <c r="T119" s="21" t="str">
        <f t="shared" si="28"/>
        <v/>
      </c>
      <c r="U119" s="21" t="str">
        <f t="shared" si="29"/>
        <v/>
      </c>
      <c r="W119" s="21" t="str">
        <f t="array" ref="W119">IF(Prototype_input!$C$6="Federal or Tribal Government",IF(O119&lt;&gt;"", INDEX('Summary - Level of Assistance -'!$C$2:$AV$7, MATCH(Prototype_input!$C$34, 'Summary - Level of Assistance -'!$B$2:$B$7, 0), MATCH(B119, 'Summary - Level of Assistance -'!$C$1:$AV$1, 0)),""),"")</f>
        <v/>
      </c>
      <c r="X119" s="21" t="str">
        <f t="shared" si="30"/>
        <v/>
      </c>
      <c r="Y119" s="21" t="str">
        <f t="shared" si="31"/>
        <v/>
      </c>
      <c r="AA119" s="21" t="str">
        <f t="array" ref="AA119">IF(Prototype_input!$C$6="Federal or Tribal Government",IF(O119&lt;&gt;"", INDEX('Summary - Objective - Tradeoff'!$C$2:$AV$4, MATCH(Prototype_input!$C$38, 'Summary - Objective - Tradeoff'!$B$2:$B$4, 0), MATCH(B119, 'Summary - Objective - Tradeoff'!$C$1:$AV$1, 0)),""),"")</f>
        <v/>
      </c>
      <c r="AB119" s="21" t="str">
        <f t="shared" si="32"/>
        <v/>
      </c>
      <c r="AC119" s="21" t="str">
        <f t="shared" si="33"/>
        <v/>
      </c>
      <c r="AE119" s="21" t="str">
        <f t="array" ref="AE119">IF(Prototype_input!$C$6="Federal or Tribal Government",IF(O119&lt;&gt;"", INDEX('Summary- PoP - Tradeoff'!$C$2:$AV$5, MATCH(Prototype_input!$C$46, 'Summary- PoP - Tradeoff'!$B$2:$B$5, 0), MATCH(B119, 'Summary- PoP - Tradeoff'!$C$1:$AV$1, 0)),""),"")</f>
        <v/>
      </c>
      <c r="AF119" s="21" t="str">
        <f t="shared" si="34"/>
        <v/>
      </c>
      <c r="AG119" s="21" t="str">
        <f t="shared" si="35"/>
        <v/>
      </c>
      <c r="AI119" s="21" t="str">
        <f t="array" ref="AI119">IF(Prototype_input!$C$6="Federal or Tribal Government",IF(O119&lt;&gt;"", INDEX('Summary - EDV - Tradeoff'!$C$2:$AV$4, MATCH(Prototype_input!$C$54, 'Summary - EDV - Tradeoff'!$B$2:$B$4, 0), MATCH(B119, 'Summary - EDV - Tradeoff'!$C$1:$AV$1, 0)),""),"")</f>
        <v/>
      </c>
      <c r="AJ119" s="21" t="str">
        <f t="shared" si="36"/>
        <v/>
      </c>
      <c r="AK119" s="21" t="str">
        <f t="shared" si="37"/>
        <v/>
      </c>
      <c r="AL119" s="21" t="str">
        <f t="shared" si="38"/>
        <v/>
      </c>
    </row>
    <row r="120" spans="4:38" ht="12.75" x14ac:dyDescent="0.2">
      <c r="D120" s="21" t="str">
        <f>IF(
  Prototype_input!$C$6 = "State or Local Government",
  IF(
    C120 &lt;&gt; "",
    IFERROR(
      INDEX(
        'Summary - Acquisition Need'!$C$2:$AD$4,
        MATCH(Prototype_input!$C$30, 'Summary - Acquisition Need'!$B$2:$B$4, 0),
        MATCH(C120, 'Summary - Acquisition Need'!$C$1:$AD$1, 0)
      ),
      ""
    ),
    ""
  ),
  IF(
    Prototype_input!$C$6 = "Federal or Tribal Government",
    IF(
      B120 &lt;&gt; "",
      IFERROR(
        INDEX(
          'Summary - Place of Performance'!$C$2:$AW$14,
          MATCH(Prototype_input!$C$30, 'Summary - Place of Performance'!$B$2:$B$14, 0),
          MATCH(B120, 'Summary - Place of Performance'!$C$1:$AW$1, 0)
        ),
        ""
      ),
      ""
    ),
    ""
  )
)</f>
        <v/>
      </c>
      <c r="E120" s="21" t="str">
        <f>IF(
  Prototype_input!$C$6 = "State or Local Government",
  IF(
    C120 &lt;&gt; "",
    IFERROR(
      INDEX(
        'Summary - Contract Type'!$C$2:$BX$6,
        MATCH(Prototype_input!$C$34, 'Summary - Contract Type'!$B$2:$B$6, 0),
        MATCH(C120, 'Summary - Contract Type'!$C$1:$BX$1, 0)
      ),
      ""
    ),
    ""
  ),
  IF(
    Prototype_input!$C$6 = "Federal or Tribal Government",
    IF(
      B120 &lt;&gt; "",
      IFERROR(
        INDEX(
          'Summary - Level of Assistance'!$C$2:$AW$7,
          MATCH(Prototype_input!$C$34, 'Summary - Level of Assistance'!$B$2:$B$7, 0),
          MATCH(B120, 'Summary - Level of Assistance'!$C$1:$AW$1, 0)
        ),
        ""
      ),
      ""
    ),
    ""
  )
)</f>
        <v/>
      </c>
      <c r="F120" s="21" t="str">
        <f>IF(
  Prototype_input!$C$6 = "State or Local Government",
  IF(
    C120 &lt;&gt; "",
    IFERROR(
      INDEX(
        'Summary - Socioeconomic'!$C$2:$BX$11,
        MATCH(Prototype_input!$C$38, 'Summary - Socioeconomic'!$B$2:$B$11, 0),
        MATCH(C120, 'Summary - Socioeconomic'!$C$1:$BX$1, 0)
      ),
      ""
    ),
    ""
  ),
  IF(
    Prototype_input!$C$6 = "Federal or Tribal Government",
    IF(
      B120 &lt;&gt; "",
      IFERROR(
        INDEX(
          'Summary - Objective'!$C$2:$AX$4,
          MATCH(Prototype_input!$C$38, 'Summary - Objective'!$B$2:$B$4, 0),
          MATCH(B120, 'Summary - Objective'!$C$1:$AX$1, 0)
        ),
        ""
      ),
      ""
    ),
    ""
  )
)</f>
        <v/>
      </c>
      <c r="G120" s="21" t="str">
        <f>IF(
  Prototype_input!$C$6 = "Federal or Tribal Government",
  IF(
    B120 &lt;&gt; "",
    IFERROR(
      INDEX(
        'Summary - Contract Type'!$C$2:$BX$6,
        MATCH(Prototype_input!$C$42, 'Summary - Contract Type'!$B$2:$B$6, 0),
        MATCH(B120, 'Summary - Contract Type'!$C$1:$BX$1, 0)
      ),
      ""
    ),
    ""
  ),
  ""
)</f>
        <v/>
      </c>
      <c r="H120" s="21" t="str">
        <f>IF(
  Prototype_input!$C$6 = "Federal or Tribal Government",
  IF(
    B120 &lt;&gt; "",
    IFERROR(
      INDEX(
        'Summary - Period of Performance'!$C$2:$AW$5,
        MATCH(Prototype_input!$C$46, 'Summary - Period of Performance'!$B$2:$B$5, 0),
        MATCH(B120, 'Summary - Period of Performance'!$C$1:$AW$1, 0)
      ),
      ""
    ),
    ""
  ),
  ""
)</f>
        <v/>
      </c>
      <c r="I120" s="21" t="str">
        <f>IF(
  Prototype_input!$C$6 = "Federal or Tribal Government",
  IF(
    B120 &lt;&gt; "",
    IFERROR(
      INDEX(
        'Summary - Socioeconomic'!$C$2:$BX$11,
        MATCH(Prototype_input!$C$50, 'Summary - Socioeconomic'!$B$2:$B$11, 0),
        MATCH(B120, 'Summary - Socioeconomic'!$C$1:$BX$1, 0)
      ),
      ""
    ),
    ""
  ),
  ""
)</f>
        <v/>
      </c>
      <c r="J120" s="21" t="str">
        <f>IF(
  Prototype_input!$C$6 = "Federal or Tribal Government",
  IF(
    B120 &lt;&gt; "",
    IFERROR(
      INDEX(
        'Summary - Estimated Dollar Valu'!$C$2:$AW$4,
        MATCH(Prototype_input!$C$54, 'Summary - Estimated Dollar Valu'!$B$2:$B$4, 0),
        MATCH(B120, 'Summary - Estimated Dollar Valu'!$C$1:$AW$1, 0)
      ),
      ""
    ),
    ""
  ),
  ""
)</f>
        <v/>
      </c>
      <c r="K120" s="21" t="str">
        <f>IF(AND(Prototype_input!$C$56&lt;&gt;"",J120&lt;&gt;""),Prototype_input!$C$58,"")</f>
        <v/>
      </c>
      <c r="L120" s="21" t="str">
        <f>IF(AND(Prototype_input!$C$60&lt;&gt;"",J120&lt;&gt;""),Prototype_input!$C$62,"")</f>
        <v/>
      </c>
      <c r="M120" s="21" t="str">
        <f>IF(AND(Prototype_input!$C$64&lt;&gt;"",J120&lt;&gt;""),Prototype_input!$C$66,"")</f>
        <v/>
      </c>
      <c r="N120" s="21" t="str">
        <f>IF(AND(Prototype_input!$C$68&lt;&gt;"",J120&lt;&gt;""),Prototype_input!$C$70,"")</f>
        <v/>
      </c>
      <c r="O120" s="21" t="str">
        <f>IF(N120&lt;&gt;"",_xlfn.XLOOKUP(Prototype_input!$E$25,'ITC Offerings Mapping'!$C$1:$C$1000,'ITC Offerings Mapping'!$B$1:$B$1000),"")</f>
        <v/>
      </c>
      <c r="Q120" s="21" t="str">
        <f t="array" ref="Q120">IF(Prototype_input!$C$6="Federal or Tribal Government",IF(O120&lt;&gt;"", INDEX('Scope Scoring'!$C$2:$BX$50, MATCH(O120, 'Scope Scoring'!$B$2:$B$50, 0), MATCH(B120, 'Scope Scoring'!$C$1:$BX$1, 0)),""),"")</f>
        <v/>
      </c>
      <c r="R120" s="21" t="str">
        <f t="shared" si="26"/>
        <v/>
      </c>
      <c r="S120" s="21" t="str">
        <f t="shared" si="27"/>
        <v/>
      </c>
      <c r="T120" s="21" t="str">
        <f t="shared" si="28"/>
        <v/>
      </c>
      <c r="U120" s="21" t="str">
        <f t="shared" si="29"/>
        <v/>
      </c>
      <c r="W120" s="21" t="str">
        <f t="array" ref="W120">IF(Prototype_input!$C$6="Federal or Tribal Government",IF(O120&lt;&gt;"", INDEX('Summary - Level of Assistance -'!$C$2:$AV$7, MATCH(Prototype_input!$C$34, 'Summary - Level of Assistance -'!$B$2:$B$7, 0), MATCH(B120, 'Summary - Level of Assistance -'!$C$1:$AV$1, 0)),""),"")</f>
        <v/>
      </c>
      <c r="X120" s="21" t="str">
        <f t="shared" si="30"/>
        <v/>
      </c>
      <c r="Y120" s="21" t="str">
        <f t="shared" si="31"/>
        <v/>
      </c>
      <c r="AA120" s="21" t="str">
        <f t="array" ref="AA120">IF(Prototype_input!$C$6="Federal or Tribal Government",IF(O120&lt;&gt;"", INDEX('Summary - Objective - Tradeoff'!$C$2:$AV$4, MATCH(Prototype_input!$C$38, 'Summary - Objective - Tradeoff'!$B$2:$B$4, 0), MATCH(B120, 'Summary - Objective - Tradeoff'!$C$1:$AV$1, 0)),""),"")</f>
        <v/>
      </c>
      <c r="AB120" s="21" t="str">
        <f t="shared" si="32"/>
        <v/>
      </c>
      <c r="AC120" s="21" t="str">
        <f t="shared" si="33"/>
        <v/>
      </c>
      <c r="AE120" s="21" t="str">
        <f t="array" ref="AE120">IF(Prototype_input!$C$6="Federal or Tribal Government",IF(O120&lt;&gt;"", INDEX('Summary- PoP - Tradeoff'!$C$2:$AV$5, MATCH(Prototype_input!$C$46, 'Summary- PoP - Tradeoff'!$B$2:$B$5, 0), MATCH(B120, 'Summary- PoP - Tradeoff'!$C$1:$AV$1, 0)),""),"")</f>
        <v/>
      </c>
      <c r="AF120" s="21" t="str">
        <f t="shared" si="34"/>
        <v/>
      </c>
      <c r="AG120" s="21" t="str">
        <f t="shared" si="35"/>
        <v/>
      </c>
      <c r="AI120" s="21" t="str">
        <f t="array" ref="AI120">IF(Prototype_input!$C$6="Federal or Tribal Government",IF(O120&lt;&gt;"", INDEX('Summary - EDV - Tradeoff'!$C$2:$AV$4, MATCH(Prototype_input!$C$54, 'Summary - EDV - Tradeoff'!$B$2:$B$4, 0), MATCH(B120, 'Summary - EDV - Tradeoff'!$C$1:$AV$1, 0)),""),"")</f>
        <v/>
      </c>
      <c r="AJ120" s="21" t="str">
        <f t="shared" si="36"/>
        <v/>
      </c>
      <c r="AK120" s="21" t="str">
        <f t="shared" si="37"/>
        <v/>
      </c>
      <c r="AL120" s="21" t="str">
        <f t="shared" si="38"/>
        <v/>
      </c>
    </row>
    <row r="121" spans="4:38" ht="12.75" x14ac:dyDescent="0.2">
      <c r="D121" s="21" t="str">
        <f>IF(
  Prototype_input!$C$6 = "State or Local Government",
  IF(
    C121 &lt;&gt; "",
    IFERROR(
      INDEX(
        'Summary - Acquisition Need'!$C$2:$AD$4,
        MATCH(Prototype_input!$C$30, 'Summary - Acquisition Need'!$B$2:$B$4, 0),
        MATCH(C121, 'Summary - Acquisition Need'!$C$1:$AD$1, 0)
      ),
      ""
    ),
    ""
  ),
  IF(
    Prototype_input!$C$6 = "Federal or Tribal Government",
    IF(
      B121 &lt;&gt; "",
      IFERROR(
        INDEX(
          'Summary - Place of Performance'!$C$2:$AW$14,
          MATCH(Prototype_input!$C$30, 'Summary - Place of Performance'!$B$2:$B$14, 0),
          MATCH(B121, 'Summary - Place of Performance'!$C$1:$AW$1, 0)
        ),
        ""
      ),
      ""
    ),
    ""
  )
)</f>
        <v/>
      </c>
      <c r="E121" s="21" t="str">
        <f>IF(
  Prototype_input!$C$6 = "State or Local Government",
  IF(
    C121 &lt;&gt; "",
    IFERROR(
      INDEX(
        'Summary - Contract Type'!$C$2:$BX$6,
        MATCH(Prototype_input!$C$34, 'Summary - Contract Type'!$B$2:$B$6, 0),
        MATCH(C121, 'Summary - Contract Type'!$C$1:$BX$1, 0)
      ),
      ""
    ),
    ""
  ),
  IF(
    Prototype_input!$C$6 = "Federal or Tribal Government",
    IF(
      B121 &lt;&gt; "",
      IFERROR(
        INDEX(
          'Summary - Level of Assistance'!$C$2:$AW$7,
          MATCH(Prototype_input!$C$34, 'Summary - Level of Assistance'!$B$2:$B$7, 0),
          MATCH(B121, 'Summary - Level of Assistance'!$C$1:$AW$1, 0)
        ),
        ""
      ),
      ""
    ),
    ""
  )
)</f>
        <v/>
      </c>
      <c r="F121" s="21" t="str">
        <f>IF(
  Prototype_input!$C$6 = "State or Local Government",
  IF(
    C121 &lt;&gt; "",
    IFERROR(
      INDEX(
        'Summary - Socioeconomic'!$C$2:$BX$11,
        MATCH(Prototype_input!$C$38, 'Summary - Socioeconomic'!$B$2:$B$11, 0),
        MATCH(C121, 'Summary - Socioeconomic'!$C$1:$BX$1, 0)
      ),
      ""
    ),
    ""
  ),
  IF(
    Prototype_input!$C$6 = "Federal or Tribal Government",
    IF(
      B121 &lt;&gt; "",
      IFERROR(
        INDEX(
          'Summary - Objective'!$C$2:$AX$4,
          MATCH(Prototype_input!$C$38, 'Summary - Objective'!$B$2:$B$4, 0),
          MATCH(B121, 'Summary - Objective'!$C$1:$AX$1, 0)
        ),
        ""
      ),
      ""
    ),
    ""
  )
)</f>
        <v/>
      </c>
      <c r="G121" s="21" t="str">
        <f>IF(
  Prototype_input!$C$6 = "Federal or Tribal Government",
  IF(
    B121 &lt;&gt; "",
    IFERROR(
      INDEX(
        'Summary - Contract Type'!$C$2:$BX$6,
        MATCH(Prototype_input!$C$42, 'Summary - Contract Type'!$B$2:$B$6, 0),
        MATCH(B121, 'Summary - Contract Type'!$C$1:$BX$1, 0)
      ),
      ""
    ),
    ""
  ),
  ""
)</f>
        <v/>
      </c>
      <c r="H121" s="21" t="str">
        <f>IF(
  Prototype_input!$C$6 = "Federal or Tribal Government",
  IF(
    B121 &lt;&gt; "",
    IFERROR(
      INDEX(
        'Summary - Period of Performance'!$C$2:$AW$5,
        MATCH(Prototype_input!$C$46, 'Summary - Period of Performance'!$B$2:$B$5, 0),
        MATCH(B121, 'Summary - Period of Performance'!$C$1:$AW$1, 0)
      ),
      ""
    ),
    ""
  ),
  ""
)</f>
        <v/>
      </c>
      <c r="I121" s="21" t="str">
        <f>IF(
  Prototype_input!$C$6 = "Federal or Tribal Government",
  IF(
    B121 &lt;&gt; "",
    IFERROR(
      INDEX(
        'Summary - Socioeconomic'!$C$2:$BX$11,
        MATCH(Prototype_input!$C$50, 'Summary - Socioeconomic'!$B$2:$B$11, 0),
        MATCH(B121, 'Summary - Socioeconomic'!$C$1:$BX$1, 0)
      ),
      ""
    ),
    ""
  ),
  ""
)</f>
        <v/>
      </c>
      <c r="J121" s="21" t="str">
        <f>IF(
  Prototype_input!$C$6 = "Federal or Tribal Government",
  IF(
    B121 &lt;&gt; "",
    IFERROR(
      INDEX(
        'Summary - Estimated Dollar Valu'!$C$2:$AW$4,
        MATCH(Prototype_input!$C$54, 'Summary - Estimated Dollar Valu'!$B$2:$B$4, 0),
        MATCH(B121, 'Summary - Estimated Dollar Valu'!$C$1:$AW$1, 0)
      ),
      ""
    ),
    ""
  ),
  ""
)</f>
        <v/>
      </c>
      <c r="K121" s="21" t="str">
        <f>IF(AND(Prototype_input!$C$56&lt;&gt;"",J121&lt;&gt;""),Prototype_input!$C$58,"")</f>
        <v/>
      </c>
      <c r="L121" s="21" t="str">
        <f>IF(AND(Prototype_input!$C$60&lt;&gt;"",J121&lt;&gt;""),Prototype_input!$C$62,"")</f>
        <v/>
      </c>
      <c r="M121" s="21" t="str">
        <f>IF(AND(Prototype_input!$C$64&lt;&gt;"",J121&lt;&gt;""),Prototype_input!$C$66,"")</f>
        <v/>
      </c>
      <c r="N121" s="21" t="str">
        <f>IF(AND(Prototype_input!$C$68&lt;&gt;"",J121&lt;&gt;""),Prototype_input!$C$70,"")</f>
        <v/>
      </c>
      <c r="O121" s="21" t="str">
        <f>IF(N121&lt;&gt;"",_xlfn.XLOOKUP(Prototype_input!$E$25,'ITC Offerings Mapping'!$C$1:$C$1000,'ITC Offerings Mapping'!$B$1:$B$1000),"")</f>
        <v/>
      </c>
      <c r="Q121" s="21" t="str">
        <f t="array" ref="Q121">IF(Prototype_input!$C$6="Federal or Tribal Government",IF(O121&lt;&gt;"", INDEX('Scope Scoring'!$C$2:$BX$50, MATCH(O121, 'Scope Scoring'!$B$2:$B$50, 0), MATCH(B121, 'Scope Scoring'!$C$1:$BX$1, 0)),""),"")</f>
        <v/>
      </c>
      <c r="R121" s="21" t="str">
        <f t="shared" si="26"/>
        <v/>
      </c>
      <c r="S121" s="21" t="str">
        <f t="shared" si="27"/>
        <v/>
      </c>
      <c r="T121" s="21" t="str">
        <f t="shared" si="28"/>
        <v/>
      </c>
      <c r="U121" s="21" t="str">
        <f t="shared" si="29"/>
        <v/>
      </c>
      <c r="W121" s="21" t="str">
        <f t="array" ref="W121">IF(Prototype_input!$C$6="Federal or Tribal Government",IF(O121&lt;&gt;"", INDEX('Summary - Level of Assistance -'!$C$2:$AV$7, MATCH(Prototype_input!$C$34, 'Summary - Level of Assistance -'!$B$2:$B$7, 0), MATCH(B121, 'Summary - Level of Assistance -'!$C$1:$AV$1, 0)),""),"")</f>
        <v/>
      </c>
      <c r="X121" s="21" t="str">
        <f t="shared" si="30"/>
        <v/>
      </c>
      <c r="Y121" s="21" t="str">
        <f t="shared" si="31"/>
        <v/>
      </c>
      <c r="AA121" s="21" t="str">
        <f t="array" ref="AA121">IF(Prototype_input!$C$6="Federal or Tribal Government",IF(O121&lt;&gt;"", INDEX('Summary - Objective - Tradeoff'!$C$2:$AV$4, MATCH(Prototype_input!$C$38, 'Summary - Objective - Tradeoff'!$B$2:$B$4, 0), MATCH(B121, 'Summary - Objective - Tradeoff'!$C$1:$AV$1, 0)),""),"")</f>
        <v/>
      </c>
      <c r="AB121" s="21" t="str">
        <f t="shared" si="32"/>
        <v/>
      </c>
      <c r="AC121" s="21" t="str">
        <f t="shared" si="33"/>
        <v/>
      </c>
      <c r="AE121" s="21" t="str">
        <f t="array" ref="AE121">IF(Prototype_input!$C$6="Federal or Tribal Government",IF(O121&lt;&gt;"", INDEX('Summary- PoP - Tradeoff'!$C$2:$AV$5, MATCH(Prototype_input!$C$46, 'Summary- PoP - Tradeoff'!$B$2:$B$5, 0), MATCH(B121, 'Summary- PoP - Tradeoff'!$C$1:$AV$1, 0)),""),"")</f>
        <v/>
      </c>
      <c r="AF121" s="21" t="str">
        <f t="shared" si="34"/>
        <v/>
      </c>
      <c r="AG121" s="21" t="str">
        <f t="shared" si="35"/>
        <v/>
      </c>
      <c r="AI121" s="21" t="str">
        <f t="array" ref="AI121">IF(Prototype_input!$C$6="Federal or Tribal Government",IF(O121&lt;&gt;"", INDEX('Summary - EDV - Tradeoff'!$C$2:$AV$4, MATCH(Prototype_input!$C$54, 'Summary - EDV - Tradeoff'!$B$2:$B$4, 0), MATCH(B121, 'Summary - EDV - Tradeoff'!$C$1:$AV$1, 0)),""),"")</f>
        <v/>
      </c>
      <c r="AJ121" s="21" t="str">
        <f t="shared" si="36"/>
        <v/>
      </c>
      <c r="AK121" s="21" t="str">
        <f t="shared" si="37"/>
        <v/>
      </c>
      <c r="AL121" s="21" t="str">
        <f t="shared" si="38"/>
        <v/>
      </c>
    </row>
    <row r="122" spans="4:38" ht="12.75" x14ac:dyDescent="0.2">
      <c r="D122" s="21" t="str">
        <f>IF(
  Prototype_input!$C$6 = "State or Local Government",
  IF(
    C122 &lt;&gt; "",
    IFERROR(
      INDEX(
        'Summary - Acquisition Need'!$C$2:$AD$4,
        MATCH(Prototype_input!$C$30, 'Summary - Acquisition Need'!$B$2:$B$4, 0),
        MATCH(C122, 'Summary - Acquisition Need'!$C$1:$AD$1, 0)
      ),
      ""
    ),
    ""
  ),
  IF(
    Prototype_input!$C$6 = "Federal or Tribal Government",
    IF(
      B122 &lt;&gt; "",
      IFERROR(
        INDEX(
          'Summary - Place of Performance'!$C$2:$AW$14,
          MATCH(Prototype_input!$C$30, 'Summary - Place of Performance'!$B$2:$B$14, 0),
          MATCH(B122, 'Summary - Place of Performance'!$C$1:$AW$1, 0)
        ),
        ""
      ),
      ""
    ),
    ""
  )
)</f>
        <v/>
      </c>
      <c r="E122" s="21" t="str">
        <f>IF(
  Prototype_input!$C$6 = "State or Local Government",
  IF(
    C122 &lt;&gt; "",
    IFERROR(
      INDEX(
        'Summary - Contract Type'!$C$2:$BX$6,
        MATCH(Prototype_input!$C$34, 'Summary - Contract Type'!$B$2:$B$6, 0),
        MATCH(C122, 'Summary - Contract Type'!$C$1:$BX$1, 0)
      ),
      ""
    ),
    ""
  ),
  IF(
    Prototype_input!$C$6 = "Federal or Tribal Government",
    IF(
      B122 &lt;&gt; "",
      IFERROR(
        INDEX(
          'Summary - Level of Assistance'!$C$2:$AW$7,
          MATCH(Prototype_input!$C$34, 'Summary - Level of Assistance'!$B$2:$B$7, 0),
          MATCH(B122, 'Summary - Level of Assistance'!$C$1:$AW$1, 0)
        ),
        ""
      ),
      ""
    ),
    ""
  )
)</f>
        <v/>
      </c>
      <c r="F122" s="21" t="str">
        <f>IF(
  Prototype_input!$C$6 = "State or Local Government",
  IF(
    C122 &lt;&gt; "",
    IFERROR(
      INDEX(
        'Summary - Socioeconomic'!$C$2:$BX$11,
        MATCH(Prototype_input!$C$38, 'Summary - Socioeconomic'!$B$2:$B$11, 0),
        MATCH(C122, 'Summary - Socioeconomic'!$C$1:$BX$1, 0)
      ),
      ""
    ),
    ""
  ),
  IF(
    Prototype_input!$C$6 = "Federal or Tribal Government",
    IF(
      B122 &lt;&gt; "",
      IFERROR(
        INDEX(
          'Summary - Objective'!$C$2:$AX$4,
          MATCH(Prototype_input!$C$38, 'Summary - Objective'!$B$2:$B$4, 0),
          MATCH(B122, 'Summary - Objective'!$C$1:$AX$1, 0)
        ),
        ""
      ),
      ""
    ),
    ""
  )
)</f>
        <v/>
      </c>
      <c r="G122" s="21" t="str">
        <f>IF(
  Prototype_input!$C$6 = "Federal or Tribal Government",
  IF(
    B122 &lt;&gt; "",
    IFERROR(
      INDEX(
        'Summary - Contract Type'!$C$2:$BX$6,
        MATCH(Prototype_input!$C$42, 'Summary - Contract Type'!$B$2:$B$6, 0),
        MATCH(B122, 'Summary - Contract Type'!$C$1:$BX$1, 0)
      ),
      ""
    ),
    ""
  ),
  ""
)</f>
        <v/>
      </c>
      <c r="H122" s="21" t="str">
        <f>IF(
  Prototype_input!$C$6 = "Federal or Tribal Government",
  IF(
    B122 &lt;&gt; "",
    IFERROR(
      INDEX(
        'Summary - Period of Performance'!$C$2:$AW$5,
        MATCH(Prototype_input!$C$46, 'Summary - Period of Performance'!$B$2:$B$5, 0),
        MATCH(B122, 'Summary - Period of Performance'!$C$1:$AW$1, 0)
      ),
      ""
    ),
    ""
  ),
  ""
)</f>
        <v/>
      </c>
      <c r="I122" s="21" t="str">
        <f>IF(
  Prototype_input!$C$6 = "Federal or Tribal Government",
  IF(
    B122 &lt;&gt; "",
    IFERROR(
      INDEX(
        'Summary - Socioeconomic'!$C$2:$BX$11,
        MATCH(Prototype_input!$C$50, 'Summary - Socioeconomic'!$B$2:$B$11, 0),
        MATCH(B122, 'Summary - Socioeconomic'!$C$1:$BX$1, 0)
      ),
      ""
    ),
    ""
  ),
  ""
)</f>
        <v/>
      </c>
      <c r="J122" s="21" t="str">
        <f>IF(
  Prototype_input!$C$6 = "Federal or Tribal Government",
  IF(
    B122 &lt;&gt; "",
    IFERROR(
      INDEX(
        'Summary - Estimated Dollar Valu'!$C$2:$AW$4,
        MATCH(Prototype_input!$C$54, 'Summary - Estimated Dollar Valu'!$B$2:$B$4, 0),
        MATCH(B122, 'Summary - Estimated Dollar Valu'!$C$1:$AW$1, 0)
      ),
      ""
    ),
    ""
  ),
  ""
)</f>
        <v/>
      </c>
      <c r="K122" s="21" t="str">
        <f>IF(AND(Prototype_input!$C$56&lt;&gt;"",J122&lt;&gt;""),Prototype_input!$C$58,"")</f>
        <v/>
      </c>
      <c r="L122" s="21" t="str">
        <f>IF(AND(Prototype_input!$C$60&lt;&gt;"",J122&lt;&gt;""),Prototype_input!$C$62,"")</f>
        <v/>
      </c>
      <c r="M122" s="21" t="str">
        <f>IF(AND(Prototype_input!$C$64&lt;&gt;"",J122&lt;&gt;""),Prototype_input!$C$66,"")</f>
        <v/>
      </c>
      <c r="N122" s="21" t="str">
        <f>IF(AND(Prototype_input!$C$68&lt;&gt;"",J122&lt;&gt;""),Prototype_input!$C$70,"")</f>
        <v/>
      </c>
      <c r="O122" s="21" t="str">
        <f>IF(N122&lt;&gt;"",_xlfn.XLOOKUP(Prototype_input!$E$25,'ITC Offerings Mapping'!$C$1:$C$1000,'ITC Offerings Mapping'!$B$1:$B$1000),"")</f>
        <v/>
      </c>
      <c r="Q122" s="21" t="str">
        <f t="array" ref="Q122">IF(Prototype_input!$C$6="Federal or Tribal Government",IF(O122&lt;&gt;"", INDEX('Scope Scoring'!$C$2:$BX$50, MATCH(O122, 'Scope Scoring'!$B$2:$B$50, 0), MATCH(B122, 'Scope Scoring'!$C$1:$BX$1, 0)),""),"")</f>
        <v/>
      </c>
      <c r="R122" s="21" t="str">
        <f t="shared" si="26"/>
        <v/>
      </c>
      <c r="S122" s="21" t="str">
        <f t="shared" si="27"/>
        <v/>
      </c>
      <c r="T122" s="21" t="str">
        <f t="shared" si="28"/>
        <v/>
      </c>
      <c r="U122" s="21" t="str">
        <f t="shared" si="29"/>
        <v/>
      </c>
      <c r="W122" s="21" t="str">
        <f t="array" ref="W122">IF(Prototype_input!$C$6="Federal or Tribal Government",IF(O122&lt;&gt;"", INDEX('Summary - Level of Assistance -'!$C$2:$AV$7, MATCH(Prototype_input!$C$34, 'Summary - Level of Assistance -'!$B$2:$B$7, 0), MATCH(B122, 'Summary - Level of Assistance -'!$C$1:$AV$1, 0)),""),"")</f>
        <v/>
      </c>
      <c r="X122" s="21" t="str">
        <f t="shared" si="30"/>
        <v/>
      </c>
      <c r="Y122" s="21" t="str">
        <f t="shared" si="31"/>
        <v/>
      </c>
      <c r="AA122" s="21" t="str">
        <f t="array" ref="AA122">IF(Prototype_input!$C$6="Federal or Tribal Government",IF(O122&lt;&gt;"", INDEX('Summary - Objective - Tradeoff'!$C$2:$AV$4, MATCH(Prototype_input!$C$38, 'Summary - Objective - Tradeoff'!$B$2:$B$4, 0), MATCH(B122, 'Summary - Objective - Tradeoff'!$C$1:$AV$1, 0)),""),"")</f>
        <v/>
      </c>
      <c r="AB122" s="21" t="str">
        <f t="shared" si="32"/>
        <v/>
      </c>
      <c r="AC122" s="21" t="str">
        <f t="shared" si="33"/>
        <v/>
      </c>
      <c r="AE122" s="21" t="str">
        <f t="array" ref="AE122">IF(Prototype_input!$C$6="Federal or Tribal Government",IF(O122&lt;&gt;"", INDEX('Summary- PoP - Tradeoff'!$C$2:$AV$5, MATCH(Prototype_input!$C$46, 'Summary- PoP - Tradeoff'!$B$2:$B$5, 0), MATCH(B122, 'Summary- PoP - Tradeoff'!$C$1:$AV$1, 0)),""),"")</f>
        <v/>
      </c>
      <c r="AF122" s="21" t="str">
        <f t="shared" si="34"/>
        <v/>
      </c>
      <c r="AG122" s="21" t="str">
        <f t="shared" si="35"/>
        <v/>
      </c>
      <c r="AI122" s="21" t="str">
        <f t="array" ref="AI122">IF(Prototype_input!$C$6="Federal or Tribal Government",IF(O122&lt;&gt;"", INDEX('Summary - EDV - Tradeoff'!$C$2:$AV$4, MATCH(Prototype_input!$C$54, 'Summary - EDV - Tradeoff'!$B$2:$B$4, 0), MATCH(B122, 'Summary - EDV - Tradeoff'!$C$1:$AV$1, 0)),""),"")</f>
        <v/>
      </c>
      <c r="AJ122" s="21" t="str">
        <f t="shared" si="36"/>
        <v/>
      </c>
      <c r="AK122" s="21" t="str">
        <f t="shared" si="37"/>
        <v/>
      </c>
      <c r="AL122" s="21" t="str">
        <f t="shared" si="38"/>
        <v/>
      </c>
    </row>
    <row r="123" spans="4:38" ht="12.75" x14ac:dyDescent="0.2">
      <c r="D123" s="21" t="str">
        <f>IF(
  Prototype_input!$C$6 = "State or Local Government",
  IF(
    C123 &lt;&gt; "",
    IFERROR(
      INDEX(
        'Summary - Acquisition Need'!$C$2:$AD$4,
        MATCH(Prototype_input!$C$30, 'Summary - Acquisition Need'!$B$2:$B$4, 0),
        MATCH(C123, 'Summary - Acquisition Need'!$C$1:$AD$1, 0)
      ),
      ""
    ),
    ""
  ),
  IF(
    Prototype_input!$C$6 = "Federal or Tribal Government",
    IF(
      B123 &lt;&gt; "",
      IFERROR(
        INDEX(
          'Summary - Place of Performance'!$C$2:$AW$14,
          MATCH(Prototype_input!$C$30, 'Summary - Place of Performance'!$B$2:$B$14, 0),
          MATCH(B123, 'Summary - Place of Performance'!$C$1:$AW$1, 0)
        ),
        ""
      ),
      ""
    ),
    ""
  )
)</f>
        <v/>
      </c>
      <c r="E123" s="21" t="str">
        <f>IF(
  Prototype_input!$C$6 = "State or Local Government",
  IF(
    C123 &lt;&gt; "",
    IFERROR(
      INDEX(
        'Summary - Contract Type'!$C$2:$BX$6,
        MATCH(Prototype_input!$C$34, 'Summary - Contract Type'!$B$2:$B$6, 0),
        MATCH(C123, 'Summary - Contract Type'!$C$1:$BX$1, 0)
      ),
      ""
    ),
    ""
  ),
  IF(
    Prototype_input!$C$6 = "Federal or Tribal Government",
    IF(
      B123 &lt;&gt; "",
      IFERROR(
        INDEX(
          'Summary - Level of Assistance'!$C$2:$AW$7,
          MATCH(Prototype_input!$C$34, 'Summary - Level of Assistance'!$B$2:$B$7, 0),
          MATCH(B123, 'Summary - Level of Assistance'!$C$1:$AW$1, 0)
        ),
        ""
      ),
      ""
    ),
    ""
  )
)</f>
        <v/>
      </c>
      <c r="F123" s="21" t="str">
        <f>IF(
  Prototype_input!$C$6 = "State or Local Government",
  IF(
    C123 &lt;&gt; "",
    IFERROR(
      INDEX(
        'Summary - Socioeconomic'!$C$2:$BX$11,
        MATCH(Prototype_input!$C$38, 'Summary - Socioeconomic'!$B$2:$B$11, 0),
        MATCH(C123, 'Summary - Socioeconomic'!$C$1:$BX$1, 0)
      ),
      ""
    ),
    ""
  ),
  IF(
    Prototype_input!$C$6 = "Federal or Tribal Government",
    IF(
      B123 &lt;&gt; "",
      IFERROR(
        INDEX(
          'Summary - Objective'!$C$2:$AX$4,
          MATCH(Prototype_input!$C$38, 'Summary - Objective'!$B$2:$B$4, 0),
          MATCH(B123, 'Summary - Objective'!$C$1:$AX$1, 0)
        ),
        ""
      ),
      ""
    ),
    ""
  )
)</f>
        <v/>
      </c>
      <c r="G123" s="21" t="str">
        <f>IF(
  Prototype_input!$C$6 = "Federal or Tribal Government",
  IF(
    B123 &lt;&gt; "",
    IFERROR(
      INDEX(
        'Summary - Contract Type'!$C$2:$BX$6,
        MATCH(Prototype_input!$C$42, 'Summary - Contract Type'!$B$2:$B$6, 0),
        MATCH(B123, 'Summary - Contract Type'!$C$1:$BX$1, 0)
      ),
      ""
    ),
    ""
  ),
  ""
)</f>
        <v/>
      </c>
      <c r="H123" s="21" t="str">
        <f>IF(
  Prototype_input!$C$6 = "Federal or Tribal Government",
  IF(
    B123 &lt;&gt; "",
    IFERROR(
      INDEX(
        'Summary - Period of Performance'!$C$2:$AW$5,
        MATCH(Prototype_input!$C$46, 'Summary - Period of Performance'!$B$2:$B$5, 0),
        MATCH(B123, 'Summary - Period of Performance'!$C$1:$AW$1, 0)
      ),
      ""
    ),
    ""
  ),
  ""
)</f>
        <v/>
      </c>
      <c r="I123" s="21" t="str">
        <f>IF(
  Prototype_input!$C$6 = "Federal or Tribal Government",
  IF(
    B123 &lt;&gt; "",
    IFERROR(
      INDEX(
        'Summary - Socioeconomic'!$C$2:$BX$11,
        MATCH(Prototype_input!$C$50, 'Summary - Socioeconomic'!$B$2:$B$11, 0),
        MATCH(B123, 'Summary - Socioeconomic'!$C$1:$BX$1, 0)
      ),
      ""
    ),
    ""
  ),
  ""
)</f>
        <v/>
      </c>
      <c r="J123" s="21" t="str">
        <f>IF(
  Prototype_input!$C$6 = "Federal or Tribal Government",
  IF(
    B123 &lt;&gt; "",
    IFERROR(
      INDEX(
        'Summary - Estimated Dollar Valu'!$C$2:$AW$4,
        MATCH(Prototype_input!$C$54, 'Summary - Estimated Dollar Valu'!$B$2:$B$4, 0),
        MATCH(B123, 'Summary - Estimated Dollar Valu'!$C$1:$AW$1, 0)
      ),
      ""
    ),
    ""
  ),
  ""
)</f>
        <v/>
      </c>
      <c r="K123" s="21" t="str">
        <f>IF(AND(Prototype_input!$C$56&lt;&gt;"",J123&lt;&gt;""),Prototype_input!$C$58,"")</f>
        <v/>
      </c>
      <c r="L123" s="21" t="str">
        <f>IF(AND(Prototype_input!$C$60&lt;&gt;"",J123&lt;&gt;""),Prototype_input!$C$62,"")</f>
        <v/>
      </c>
      <c r="M123" s="21" t="str">
        <f>IF(AND(Prototype_input!$C$64&lt;&gt;"",J123&lt;&gt;""),Prototype_input!$C$66,"")</f>
        <v/>
      </c>
      <c r="N123" s="21" t="str">
        <f>IF(AND(Prototype_input!$C$68&lt;&gt;"",J123&lt;&gt;""),Prototype_input!$C$70,"")</f>
        <v/>
      </c>
      <c r="O123" s="21" t="str">
        <f>IF(N123&lt;&gt;"",_xlfn.XLOOKUP(Prototype_input!$E$25,'ITC Offerings Mapping'!$C$1:$C$1000,'ITC Offerings Mapping'!$B$1:$B$1000),"")</f>
        <v/>
      </c>
      <c r="Q123" s="21" t="str">
        <f t="array" ref="Q123">IF(Prototype_input!$C$6="Federal or Tribal Government",IF(O123&lt;&gt;"", INDEX('Scope Scoring'!$C$2:$BX$50, MATCH(O123, 'Scope Scoring'!$B$2:$B$50, 0), MATCH(B123, 'Scope Scoring'!$C$1:$BX$1, 0)),""),"")</f>
        <v/>
      </c>
      <c r="R123" s="21" t="str">
        <f t="shared" si="26"/>
        <v/>
      </c>
      <c r="S123" s="21" t="str">
        <f t="shared" si="27"/>
        <v/>
      </c>
      <c r="T123" s="21" t="str">
        <f t="shared" si="28"/>
        <v/>
      </c>
      <c r="U123" s="21" t="str">
        <f t="shared" si="29"/>
        <v/>
      </c>
      <c r="W123" s="21" t="str">
        <f t="array" ref="W123">IF(Prototype_input!$C$6="Federal or Tribal Government",IF(O123&lt;&gt;"", INDEX('Summary - Level of Assistance -'!$C$2:$AV$7, MATCH(Prototype_input!$C$34, 'Summary - Level of Assistance -'!$B$2:$B$7, 0), MATCH(B123, 'Summary - Level of Assistance -'!$C$1:$AV$1, 0)),""),"")</f>
        <v/>
      </c>
      <c r="X123" s="21" t="str">
        <f t="shared" si="30"/>
        <v/>
      </c>
      <c r="Y123" s="21" t="str">
        <f t="shared" si="31"/>
        <v/>
      </c>
      <c r="AA123" s="21" t="str">
        <f t="array" ref="AA123">IF(Prototype_input!$C$6="Federal or Tribal Government",IF(O123&lt;&gt;"", INDEX('Summary - Objective - Tradeoff'!$C$2:$AV$4, MATCH(Prototype_input!$C$38, 'Summary - Objective - Tradeoff'!$B$2:$B$4, 0), MATCH(B123, 'Summary - Objective - Tradeoff'!$C$1:$AV$1, 0)),""),"")</f>
        <v/>
      </c>
      <c r="AB123" s="21" t="str">
        <f t="shared" si="32"/>
        <v/>
      </c>
      <c r="AC123" s="21" t="str">
        <f t="shared" si="33"/>
        <v/>
      </c>
      <c r="AE123" s="21" t="str">
        <f t="array" ref="AE123">IF(Prototype_input!$C$6="Federal or Tribal Government",IF(O123&lt;&gt;"", INDEX('Summary- PoP - Tradeoff'!$C$2:$AV$5, MATCH(Prototype_input!$C$46, 'Summary- PoP - Tradeoff'!$B$2:$B$5, 0), MATCH(B123, 'Summary- PoP - Tradeoff'!$C$1:$AV$1, 0)),""),"")</f>
        <v/>
      </c>
      <c r="AF123" s="21" t="str">
        <f t="shared" si="34"/>
        <v/>
      </c>
      <c r="AG123" s="21" t="str">
        <f t="shared" si="35"/>
        <v/>
      </c>
      <c r="AI123" s="21" t="str">
        <f t="array" ref="AI123">IF(Prototype_input!$C$6="Federal or Tribal Government",IF(O123&lt;&gt;"", INDEX('Summary - EDV - Tradeoff'!$C$2:$AV$4, MATCH(Prototype_input!$C$54, 'Summary - EDV - Tradeoff'!$B$2:$B$4, 0), MATCH(B123, 'Summary - EDV - Tradeoff'!$C$1:$AV$1, 0)),""),"")</f>
        <v/>
      </c>
      <c r="AJ123" s="21" t="str">
        <f t="shared" si="36"/>
        <v/>
      </c>
      <c r="AK123" s="21" t="str">
        <f t="shared" si="37"/>
        <v/>
      </c>
      <c r="AL123" s="21" t="str">
        <f t="shared" si="38"/>
        <v/>
      </c>
    </row>
    <row r="124" spans="4:38" ht="12.75" x14ac:dyDescent="0.2">
      <c r="D124" s="21" t="str">
        <f>IF(
  Prototype_input!$C$6 = "State or Local Government",
  IF(
    C124 &lt;&gt; "",
    IFERROR(
      INDEX(
        'Summary - Acquisition Need'!$C$2:$AD$4,
        MATCH(Prototype_input!$C$30, 'Summary - Acquisition Need'!$B$2:$B$4, 0),
        MATCH(C124, 'Summary - Acquisition Need'!$C$1:$AD$1, 0)
      ),
      ""
    ),
    ""
  ),
  IF(
    Prototype_input!$C$6 = "Federal or Tribal Government",
    IF(
      B124 &lt;&gt; "",
      IFERROR(
        INDEX(
          'Summary - Place of Performance'!$C$2:$AW$14,
          MATCH(Prototype_input!$C$30, 'Summary - Place of Performance'!$B$2:$B$14, 0),
          MATCH(B124, 'Summary - Place of Performance'!$C$1:$AW$1, 0)
        ),
        ""
      ),
      ""
    ),
    ""
  )
)</f>
        <v/>
      </c>
      <c r="E124" s="21" t="str">
        <f>IF(
  Prototype_input!$C$6 = "State or Local Government",
  IF(
    C124 &lt;&gt; "",
    IFERROR(
      INDEX(
        'Summary - Contract Type'!$C$2:$BX$6,
        MATCH(Prototype_input!$C$34, 'Summary - Contract Type'!$B$2:$B$6, 0),
        MATCH(C124, 'Summary - Contract Type'!$C$1:$BX$1, 0)
      ),
      ""
    ),
    ""
  ),
  IF(
    Prototype_input!$C$6 = "Federal or Tribal Government",
    IF(
      B124 &lt;&gt; "",
      IFERROR(
        INDEX(
          'Summary - Level of Assistance'!$C$2:$AW$7,
          MATCH(Prototype_input!$C$34, 'Summary - Level of Assistance'!$B$2:$B$7, 0),
          MATCH(B124, 'Summary - Level of Assistance'!$C$1:$AW$1, 0)
        ),
        ""
      ),
      ""
    ),
    ""
  )
)</f>
        <v/>
      </c>
      <c r="F124" s="21" t="str">
        <f>IF(
  Prototype_input!$C$6 = "State or Local Government",
  IF(
    C124 &lt;&gt; "",
    IFERROR(
      INDEX(
        'Summary - Socioeconomic'!$C$2:$BX$11,
        MATCH(Prototype_input!$C$38, 'Summary - Socioeconomic'!$B$2:$B$11, 0),
        MATCH(C124, 'Summary - Socioeconomic'!$C$1:$BX$1, 0)
      ),
      ""
    ),
    ""
  ),
  IF(
    Prototype_input!$C$6 = "Federal or Tribal Government",
    IF(
      B124 &lt;&gt; "",
      IFERROR(
        INDEX(
          'Summary - Objective'!$C$2:$AX$4,
          MATCH(Prototype_input!$C$38, 'Summary - Objective'!$B$2:$B$4, 0),
          MATCH(B124, 'Summary - Objective'!$C$1:$AX$1, 0)
        ),
        ""
      ),
      ""
    ),
    ""
  )
)</f>
        <v/>
      </c>
      <c r="G124" s="21" t="str">
        <f>IF(
  Prototype_input!$C$6 = "Federal or Tribal Government",
  IF(
    B124 &lt;&gt; "",
    IFERROR(
      INDEX(
        'Summary - Contract Type'!$C$2:$BX$6,
        MATCH(Prototype_input!$C$42, 'Summary - Contract Type'!$B$2:$B$6, 0),
        MATCH(B124, 'Summary - Contract Type'!$C$1:$BX$1, 0)
      ),
      ""
    ),
    ""
  ),
  ""
)</f>
        <v/>
      </c>
      <c r="H124" s="21" t="str">
        <f>IF(
  Prototype_input!$C$6 = "Federal or Tribal Government",
  IF(
    B124 &lt;&gt; "",
    IFERROR(
      INDEX(
        'Summary - Period of Performance'!$C$2:$AW$5,
        MATCH(Prototype_input!$C$46, 'Summary - Period of Performance'!$B$2:$B$5, 0),
        MATCH(B124, 'Summary - Period of Performance'!$C$1:$AW$1, 0)
      ),
      ""
    ),
    ""
  ),
  ""
)</f>
        <v/>
      </c>
      <c r="I124" s="21" t="str">
        <f>IF(
  Prototype_input!$C$6 = "Federal or Tribal Government",
  IF(
    B124 &lt;&gt; "",
    IFERROR(
      INDEX(
        'Summary - Socioeconomic'!$C$2:$BX$11,
        MATCH(Prototype_input!$C$50, 'Summary - Socioeconomic'!$B$2:$B$11, 0),
        MATCH(B124, 'Summary - Socioeconomic'!$C$1:$BX$1, 0)
      ),
      ""
    ),
    ""
  ),
  ""
)</f>
        <v/>
      </c>
      <c r="J124" s="21" t="str">
        <f>IF(
  Prototype_input!$C$6 = "Federal or Tribal Government",
  IF(
    B124 &lt;&gt; "",
    IFERROR(
      INDEX(
        'Summary - Estimated Dollar Valu'!$C$2:$AW$4,
        MATCH(Prototype_input!$C$54, 'Summary - Estimated Dollar Valu'!$B$2:$B$4, 0),
        MATCH(B124, 'Summary - Estimated Dollar Valu'!$C$1:$AW$1, 0)
      ),
      ""
    ),
    ""
  ),
  ""
)</f>
        <v/>
      </c>
      <c r="K124" s="21" t="str">
        <f>IF(AND(Prototype_input!$C$56&lt;&gt;"",J124&lt;&gt;""),Prototype_input!$C$58,"")</f>
        <v/>
      </c>
      <c r="L124" s="21" t="str">
        <f>IF(AND(Prototype_input!$C$60&lt;&gt;"",J124&lt;&gt;""),Prototype_input!$C$62,"")</f>
        <v/>
      </c>
      <c r="M124" s="21" t="str">
        <f>IF(AND(Prototype_input!$C$64&lt;&gt;"",J124&lt;&gt;""),Prototype_input!$C$66,"")</f>
        <v/>
      </c>
      <c r="N124" s="21" t="str">
        <f>IF(AND(Prototype_input!$C$68&lt;&gt;"",J124&lt;&gt;""),Prototype_input!$C$70,"")</f>
        <v/>
      </c>
      <c r="O124" s="21" t="str">
        <f>IF(N124&lt;&gt;"",_xlfn.XLOOKUP(Prototype_input!$E$25,'ITC Offerings Mapping'!$C$1:$C$1000,'ITC Offerings Mapping'!$B$1:$B$1000),"")</f>
        <v/>
      </c>
      <c r="Q124" s="21" t="str">
        <f t="array" ref="Q124">IF(Prototype_input!$C$6="Federal or Tribal Government",IF(O124&lt;&gt;"", INDEX('Scope Scoring'!$C$2:$BX$50, MATCH(O124, 'Scope Scoring'!$B$2:$B$50, 0), MATCH(B124, 'Scope Scoring'!$C$1:$BX$1, 0)),""),"")</f>
        <v/>
      </c>
      <c r="R124" s="21" t="str">
        <f t="shared" si="26"/>
        <v/>
      </c>
      <c r="S124" s="21" t="str">
        <f t="shared" si="27"/>
        <v/>
      </c>
      <c r="T124" s="21" t="str">
        <f t="shared" si="28"/>
        <v/>
      </c>
      <c r="U124" s="21" t="str">
        <f t="shared" si="29"/>
        <v/>
      </c>
      <c r="W124" s="21" t="str">
        <f t="array" ref="W124">IF(Prototype_input!$C$6="Federal or Tribal Government",IF(O124&lt;&gt;"", INDEX('Summary - Level of Assistance -'!$C$2:$AV$7, MATCH(Prototype_input!$C$34, 'Summary - Level of Assistance -'!$B$2:$B$7, 0), MATCH(B124, 'Summary - Level of Assistance -'!$C$1:$AV$1, 0)),""),"")</f>
        <v/>
      </c>
      <c r="X124" s="21" t="str">
        <f t="shared" si="30"/>
        <v/>
      </c>
      <c r="Y124" s="21" t="str">
        <f t="shared" si="31"/>
        <v/>
      </c>
      <c r="AA124" s="21" t="str">
        <f t="array" ref="AA124">IF(Prototype_input!$C$6="Federal or Tribal Government",IF(O124&lt;&gt;"", INDEX('Summary - Objective - Tradeoff'!$C$2:$AV$4, MATCH(Prototype_input!$C$38, 'Summary - Objective - Tradeoff'!$B$2:$B$4, 0), MATCH(B124, 'Summary - Objective - Tradeoff'!$C$1:$AV$1, 0)),""),"")</f>
        <v/>
      </c>
      <c r="AB124" s="21" t="str">
        <f t="shared" si="32"/>
        <v/>
      </c>
      <c r="AC124" s="21" t="str">
        <f t="shared" si="33"/>
        <v/>
      </c>
      <c r="AE124" s="21" t="str">
        <f t="array" ref="AE124">IF(Prototype_input!$C$6="Federal or Tribal Government",IF(O124&lt;&gt;"", INDEX('Summary- PoP - Tradeoff'!$C$2:$AV$5, MATCH(Prototype_input!$C$46, 'Summary- PoP - Tradeoff'!$B$2:$B$5, 0), MATCH(B124, 'Summary- PoP - Tradeoff'!$C$1:$AV$1, 0)),""),"")</f>
        <v/>
      </c>
      <c r="AF124" s="21" t="str">
        <f t="shared" si="34"/>
        <v/>
      </c>
      <c r="AG124" s="21" t="str">
        <f t="shared" si="35"/>
        <v/>
      </c>
      <c r="AI124" s="21" t="str">
        <f t="array" ref="AI124">IF(Prototype_input!$C$6="Federal or Tribal Government",IF(O124&lt;&gt;"", INDEX('Summary - EDV - Tradeoff'!$C$2:$AV$4, MATCH(Prototype_input!$C$54, 'Summary - EDV - Tradeoff'!$B$2:$B$4, 0), MATCH(B124, 'Summary - EDV - Tradeoff'!$C$1:$AV$1, 0)),""),"")</f>
        <v/>
      </c>
      <c r="AJ124" s="21" t="str">
        <f t="shared" si="36"/>
        <v/>
      </c>
      <c r="AK124" s="21" t="str">
        <f t="shared" si="37"/>
        <v/>
      </c>
      <c r="AL124" s="21" t="str">
        <f t="shared" si="38"/>
        <v/>
      </c>
    </row>
    <row r="125" spans="4:38" ht="12.75" x14ac:dyDescent="0.2">
      <c r="D125" s="21" t="str">
        <f>IF(
  Prototype_input!$C$6 = "State or Local Government",
  IF(
    C125 &lt;&gt; "",
    IFERROR(
      INDEX(
        'Summary - Acquisition Need'!$C$2:$AD$4,
        MATCH(Prototype_input!$C$30, 'Summary - Acquisition Need'!$B$2:$B$4, 0),
        MATCH(C125, 'Summary - Acquisition Need'!$C$1:$AD$1, 0)
      ),
      ""
    ),
    ""
  ),
  IF(
    Prototype_input!$C$6 = "Federal or Tribal Government",
    IF(
      B125 &lt;&gt; "",
      IFERROR(
        INDEX(
          'Summary - Place of Performance'!$C$2:$AW$14,
          MATCH(Prototype_input!$C$30, 'Summary - Place of Performance'!$B$2:$B$14, 0),
          MATCH(B125, 'Summary - Place of Performance'!$C$1:$AW$1, 0)
        ),
        ""
      ),
      ""
    ),
    ""
  )
)</f>
        <v/>
      </c>
      <c r="E125" s="21" t="str">
        <f>IF(
  Prototype_input!$C$6 = "State or Local Government",
  IF(
    C125 &lt;&gt; "",
    IFERROR(
      INDEX(
        'Summary - Contract Type'!$C$2:$BX$6,
        MATCH(Prototype_input!$C$34, 'Summary - Contract Type'!$B$2:$B$6, 0),
        MATCH(C125, 'Summary - Contract Type'!$C$1:$BX$1, 0)
      ),
      ""
    ),
    ""
  ),
  IF(
    Prototype_input!$C$6 = "Federal or Tribal Government",
    IF(
      B125 &lt;&gt; "",
      IFERROR(
        INDEX(
          'Summary - Level of Assistance'!$C$2:$AW$7,
          MATCH(Prototype_input!$C$34, 'Summary - Level of Assistance'!$B$2:$B$7, 0),
          MATCH(B125, 'Summary - Level of Assistance'!$C$1:$AW$1, 0)
        ),
        ""
      ),
      ""
    ),
    ""
  )
)</f>
        <v/>
      </c>
      <c r="F125" s="21" t="str">
        <f>IF(
  Prototype_input!$C$6 = "State or Local Government",
  IF(
    C125 &lt;&gt; "",
    IFERROR(
      INDEX(
        'Summary - Socioeconomic'!$C$2:$BX$11,
        MATCH(Prototype_input!$C$38, 'Summary - Socioeconomic'!$B$2:$B$11, 0),
        MATCH(C125, 'Summary - Socioeconomic'!$C$1:$BX$1, 0)
      ),
      ""
    ),
    ""
  ),
  IF(
    Prototype_input!$C$6 = "Federal or Tribal Government",
    IF(
      B125 &lt;&gt; "",
      IFERROR(
        INDEX(
          'Summary - Objective'!$C$2:$AX$4,
          MATCH(Prototype_input!$C$38, 'Summary - Objective'!$B$2:$B$4, 0),
          MATCH(B125, 'Summary - Objective'!$C$1:$AX$1, 0)
        ),
        ""
      ),
      ""
    ),
    ""
  )
)</f>
        <v/>
      </c>
      <c r="G125" s="21" t="str">
        <f>IF(
  Prototype_input!$C$6 = "Federal or Tribal Government",
  IF(
    B125 &lt;&gt; "",
    IFERROR(
      INDEX(
        'Summary - Contract Type'!$C$2:$BX$6,
        MATCH(Prototype_input!$C$42, 'Summary - Contract Type'!$B$2:$B$6, 0),
        MATCH(B125, 'Summary - Contract Type'!$C$1:$BX$1, 0)
      ),
      ""
    ),
    ""
  ),
  ""
)</f>
        <v/>
      </c>
      <c r="H125" s="21" t="str">
        <f>IF(
  Prototype_input!$C$6 = "Federal or Tribal Government",
  IF(
    B125 &lt;&gt; "",
    IFERROR(
      INDEX(
        'Summary - Period of Performance'!$C$2:$AW$5,
        MATCH(Prototype_input!$C$46, 'Summary - Period of Performance'!$B$2:$B$5, 0),
        MATCH(B125, 'Summary - Period of Performance'!$C$1:$AW$1, 0)
      ),
      ""
    ),
    ""
  ),
  ""
)</f>
        <v/>
      </c>
      <c r="I125" s="21" t="str">
        <f>IF(
  Prototype_input!$C$6 = "Federal or Tribal Government",
  IF(
    B125 &lt;&gt; "",
    IFERROR(
      INDEX(
        'Summary - Socioeconomic'!$C$2:$BX$11,
        MATCH(Prototype_input!$C$50, 'Summary - Socioeconomic'!$B$2:$B$11, 0),
        MATCH(B125, 'Summary - Socioeconomic'!$C$1:$BX$1, 0)
      ),
      ""
    ),
    ""
  ),
  ""
)</f>
        <v/>
      </c>
      <c r="J125" s="21" t="str">
        <f>IF(
  Prototype_input!$C$6 = "Federal or Tribal Government",
  IF(
    B125 &lt;&gt; "",
    IFERROR(
      INDEX(
        'Summary - Estimated Dollar Valu'!$C$2:$AW$4,
        MATCH(Prototype_input!$C$54, 'Summary - Estimated Dollar Valu'!$B$2:$B$4, 0),
        MATCH(B125, 'Summary - Estimated Dollar Valu'!$C$1:$AW$1, 0)
      ),
      ""
    ),
    ""
  ),
  ""
)</f>
        <v/>
      </c>
      <c r="K125" s="21" t="str">
        <f>IF(AND(Prototype_input!$C$56&lt;&gt;"",J125&lt;&gt;""),Prototype_input!$C$58,"")</f>
        <v/>
      </c>
      <c r="L125" s="21" t="str">
        <f>IF(AND(Prototype_input!$C$60&lt;&gt;"",J125&lt;&gt;""),Prototype_input!$C$62,"")</f>
        <v/>
      </c>
      <c r="M125" s="21" t="str">
        <f>IF(AND(Prototype_input!$C$64&lt;&gt;"",J125&lt;&gt;""),Prototype_input!$C$66,"")</f>
        <v/>
      </c>
      <c r="N125" s="21" t="str">
        <f>IF(AND(Prototype_input!$C$68&lt;&gt;"",J125&lt;&gt;""),Prototype_input!$C$70,"")</f>
        <v/>
      </c>
      <c r="O125" s="21" t="str">
        <f>IF(N125&lt;&gt;"",_xlfn.XLOOKUP(Prototype_input!$E$25,'ITC Offerings Mapping'!$C$1:$C$1000,'ITC Offerings Mapping'!$B$1:$B$1000),"")</f>
        <v/>
      </c>
      <c r="Q125" s="21" t="str">
        <f t="array" ref="Q125">IF(Prototype_input!$C$6="Federal or Tribal Government",IF(O125&lt;&gt;"", INDEX('Scope Scoring'!$C$2:$BX$50, MATCH(O125, 'Scope Scoring'!$B$2:$B$50, 0), MATCH(B125, 'Scope Scoring'!$C$1:$BX$1, 0)),""),"")</f>
        <v/>
      </c>
      <c r="R125" s="21" t="str">
        <f t="shared" si="26"/>
        <v/>
      </c>
      <c r="S125" s="21" t="str">
        <f t="shared" si="27"/>
        <v/>
      </c>
      <c r="T125" s="21" t="str">
        <f t="shared" si="28"/>
        <v/>
      </c>
      <c r="U125" s="21" t="str">
        <f t="shared" si="29"/>
        <v/>
      </c>
      <c r="W125" s="21" t="str">
        <f t="array" ref="W125">IF(Prototype_input!$C$6="Federal or Tribal Government",IF(O125&lt;&gt;"", INDEX('Summary - Level of Assistance -'!$C$2:$AV$7, MATCH(Prototype_input!$C$34, 'Summary - Level of Assistance -'!$B$2:$B$7, 0), MATCH(B125, 'Summary - Level of Assistance -'!$C$1:$AV$1, 0)),""),"")</f>
        <v/>
      </c>
      <c r="X125" s="21" t="str">
        <f t="shared" si="30"/>
        <v/>
      </c>
      <c r="Y125" s="21" t="str">
        <f t="shared" si="31"/>
        <v/>
      </c>
      <c r="AA125" s="21" t="str">
        <f t="array" ref="AA125">IF(Prototype_input!$C$6="Federal or Tribal Government",IF(O125&lt;&gt;"", INDEX('Summary - Objective - Tradeoff'!$C$2:$AV$4, MATCH(Prototype_input!$C$38, 'Summary - Objective - Tradeoff'!$B$2:$B$4, 0), MATCH(B125, 'Summary - Objective - Tradeoff'!$C$1:$AV$1, 0)),""),"")</f>
        <v/>
      </c>
      <c r="AB125" s="21" t="str">
        <f t="shared" si="32"/>
        <v/>
      </c>
      <c r="AC125" s="21" t="str">
        <f t="shared" si="33"/>
        <v/>
      </c>
      <c r="AE125" s="21" t="str">
        <f t="array" ref="AE125">IF(Prototype_input!$C$6="Federal or Tribal Government",IF(O125&lt;&gt;"", INDEX('Summary- PoP - Tradeoff'!$C$2:$AV$5, MATCH(Prototype_input!$C$46, 'Summary- PoP - Tradeoff'!$B$2:$B$5, 0), MATCH(B125, 'Summary- PoP - Tradeoff'!$C$1:$AV$1, 0)),""),"")</f>
        <v/>
      </c>
      <c r="AF125" s="21" t="str">
        <f t="shared" si="34"/>
        <v/>
      </c>
      <c r="AG125" s="21" t="str">
        <f t="shared" si="35"/>
        <v/>
      </c>
      <c r="AI125" s="21" t="str">
        <f t="array" ref="AI125">IF(Prototype_input!$C$6="Federal or Tribal Government",IF(O125&lt;&gt;"", INDEX('Summary - EDV - Tradeoff'!$C$2:$AV$4, MATCH(Prototype_input!$C$54, 'Summary - EDV - Tradeoff'!$B$2:$B$4, 0), MATCH(B125, 'Summary - EDV - Tradeoff'!$C$1:$AV$1, 0)),""),"")</f>
        <v/>
      </c>
      <c r="AJ125" s="21" t="str">
        <f t="shared" si="36"/>
        <v/>
      </c>
      <c r="AK125" s="21" t="str">
        <f t="shared" si="37"/>
        <v/>
      </c>
      <c r="AL125" s="21" t="str">
        <f t="shared" si="38"/>
        <v/>
      </c>
    </row>
    <row r="126" spans="4:38" ht="12.75" x14ac:dyDescent="0.2">
      <c r="D126" s="21" t="str">
        <f>IF(
  Prototype_input!$C$6 = "State or Local Government",
  IF(
    C126 &lt;&gt; "",
    IFERROR(
      INDEX(
        'Summary - Acquisition Need'!$C$2:$AD$4,
        MATCH(Prototype_input!$C$30, 'Summary - Acquisition Need'!$B$2:$B$4, 0),
        MATCH(C126, 'Summary - Acquisition Need'!$C$1:$AD$1, 0)
      ),
      ""
    ),
    ""
  ),
  IF(
    Prototype_input!$C$6 = "Federal or Tribal Government",
    IF(
      B126 &lt;&gt; "",
      IFERROR(
        INDEX(
          'Summary - Place of Performance'!$C$2:$AW$14,
          MATCH(Prototype_input!$C$30, 'Summary - Place of Performance'!$B$2:$B$14, 0),
          MATCH(B126, 'Summary - Place of Performance'!$C$1:$AW$1, 0)
        ),
        ""
      ),
      ""
    ),
    ""
  )
)</f>
        <v/>
      </c>
      <c r="E126" s="21" t="str">
        <f>IF(
  Prototype_input!$C$6 = "State or Local Government",
  IF(
    C126 &lt;&gt; "",
    IFERROR(
      INDEX(
        'Summary - Contract Type'!$C$2:$BX$6,
        MATCH(Prototype_input!$C$34, 'Summary - Contract Type'!$B$2:$B$6, 0),
        MATCH(C126, 'Summary - Contract Type'!$C$1:$BX$1, 0)
      ),
      ""
    ),
    ""
  ),
  IF(
    Prototype_input!$C$6 = "Federal or Tribal Government",
    IF(
      B126 &lt;&gt; "",
      IFERROR(
        INDEX(
          'Summary - Level of Assistance'!$C$2:$AW$7,
          MATCH(Prototype_input!$C$34, 'Summary - Level of Assistance'!$B$2:$B$7, 0),
          MATCH(B126, 'Summary - Level of Assistance'!$C$1:$AW$1, 0)
        ),
        ""
      ),
      ""
    ),
    ""
  )
)</f>
        <v/>
      </c>
      <c r="F126" s="21" t="str">
        <f>IF(
  Prototype_input!$C$6 = "State or Local Government",
  IF(
    C126 &lt;&gt; "",
    IFERROR(
      INDEX(
        'Summary - Socioeconomic'!$C$2:$BX$11,
        MATCH(Prototype_input!$C$38, 'Summary - Socioeconomic'!$B$2:$B$11, 0),
        MATCH(C126, 'Summary - Socioeconomic'!$C$1:$BX$1, 0)
      ),
      ""
    ),
    ""
  ),
  IF(
    Prototype_input!$C$6 = "Federal or Tribal Government",
    IF(
      B126 &lt;&gt; "",
      IFERROR(
        INDEX(
          'Summary - Objective'!$C$2:$AX$4,
          MATCH(Prototype_input!$C$38, 'Summary - Objective'!$B$2:$B$4, 0),
          MATCH(B126, 'Summary - Objective'!$C$1:$AX$1, 0)
        ),
        ""
      ),
      ""
    ),
    ""
  )
)</f>
        <v/>
      </c>
      <c r="G126" s="21" t="str">
        <f>IF(
  Prototype_input!$C$6 = "Federal or Tribal Government",
  IF(
    B126 &lt;&gt; "",
    IFERROR(
      INDEX(
        'Summary - Contract Type'!$C$2:$BX$6,
        MATCH(Prototype_input!$C$42, 'Summary - Contract Type'!$B$2:$B$6, 0),
        MATCH(B126, 'Summary - Contract Type'!$C$1:$BX$1, 0)
      ),
      ""
    ),
    ""
  ),
  ""
)</f>
        <v/>
      </c>
      <c r="H126" s="21" t="str">
        <f>IF(
  Prototype_input!$C$6 = "Federal or Tribal Government",
  IF(
    B126 &lt;&gt; "",
    IFERROR(
      INDEX(
        'Summary - Period of Performance'!$C$2:$AW$5,
        MATCH(Prototype_input!$C$46, 'Summary - Period of Performance'!$B$2:$B$5, 0),
        MATCH(B126, 'Summary - Period of Performance'!$C$1:$AW$1, 0)
      ),
      ""
    ),
    ""
  ),
  ""
)</f>
        <v/>
      </c>
      <c r="I126" s="21" t="str">
        <f>IF(
  Prototype_input!$C$6 = "Federal or Tribal Government",
  IF(
    B126 &lt;&gt; "",
    IFERROR(
      INDEX(
        'Summary - Socioeconomic'!$C$2:$BX$11,
        MATCH(Prototype_input!$C$50, 'Summary - Socioeconomic'!$B$2:$B$11, 0),
        MATCH(B126, 'Summary - Socioeconomic'!$C$1:$BX$1, 0)
      ),
      ""
    ),
    ""
  ),
  ""
)</f>
        <v/>
      </c>
      <c r="J126" s="21" t="str">
        <f>IF(
  Prototype_input!$C$6 = "Federal or Tribal Government",
  IF(
    B126 &lt;&gt; "",
    IFERROR(
      INDEX(
        'Summary - Estimated Dollar Valu'!$C$2:$AW$4,
        MATCH(Prototype_input!$C$54, 'Summary - Estimated Dollar Valu'!$B$2:$B$4, 0),
        MATCH(B126, 'Summary - Estimated Dollar Valu'!$C$1:$AW$1, 0)
      ),
      ""
    ),
    ""
  ),
  ""
)</f>
        <v/>
      </c>
      <c r="K126" s="21" t="str">
        <f>IF(AND(Prototype_input!$C$56&lt;&gt;"",J126&lt;&gt;""),Prototype_input!$C$58,"")</f>
        <v/>
      </c>
      <c r="L126" s="21" t="str">
        <f>IF(AND(Prototype_input!$C$60&lt;&gt;"",J126&lt;&gt;""),Prototype_input!$C$62,"")</f>
        <v/>
      </c>
      <c r="M126" s="21" t="str">
        <f>IF(AND(Prototype_input!$C$64&lt;&gt;"",J126&lt;&gt;""),Prototype_input!$C$66,"")</f>
        <v/>
      </c>
      <c r="N126" s="21" t="str">
        <f>IF(AND(Prototype_input!$C$68&lt;&gt;"",J126&lt;&gt;""),Prototype_input!$C$70,"")</f>
        <v/>
      </c>
      <c r="O126" s="21" t="str">
        <f>IF(N126&lt;&gt;"",_xlfn.XLOOKUP(Prototype_input!$E$25,'ITC Offerings Mapping'!$C$1:$C$1000,'ITC Offerings Mapping'!$B$1:$B$1000),"")</f>
        <v/>
      </c>
      <c r="Q126" s="21" t="str">
        <f t="array" ref="Q126">IF(Prototype_input!$C$6="Federal or Tribal Government",IF(O126&lt;&gt;"", INDEX('Scope Scoring'!$C$2:$BX$50, MATCH(O126, 'Scope Scoring'!$B$2:$B$50, 0), MATCH(B126, 'Scope Scoring'!$C$1:$BX$1, 0)),""),"")</f>
        <v/>
      </c>
      <c r="R126" s="21" t="str">
        <f t="shared" si="26"/>
        <v/>
      </c>
      <c r="S126" s="21" t="str">
        <f t="shared" si="27"/>
        <v/>
      </c>
      <c r="T126" s="21" t="str">
        <f t="shared" si="28"/>
        <v/>
      </c>
      <c r="U126" s="21" t="str">
        <f t="shared" si="29"/>
        <v/>
      </c>
      <c r="W126" s="21" t="str">
        <f t="array" ref="W126">IF(Prototype_input!$C$6="Federal or Tribal Government",IF(O126&lt;&gt;"", INDEX('Summary - Level of Assistance -'!$C$2:$AV$7, MATCH(Prototype_input!$C$34, 'Summary - Level of Assistance -'!$B$2:$B$7, 0), MATCH(B126, 'Summary - Level of Assistance -'!$C$1:$AV$1, 0)),""),"")</f>
        <v/>
      </c>
      <c r="X126" s="21" t="str">
        <f t="shared" si="30"/>
        <v/>
      </c>
      <c r="Y126" s="21" t="str">
        <f t="shared" si="31"/>
        <v/>
      </c>
      <c r="AA126" s="21" t="str">
        <f t="array" ref="AA126">IF(Prototype_input!$C$6="Federal or Tribal Government",IF(O126&lt;&gt;"", INDEX('Summary - Objective - Tradeoff'!$C$2:$AV$4, MATCH(Prototype_input!$C$38, 'Summary - Objective - Tradeoff'!$B$2:$B$4, 0), MATCH(B126, 'Summary - Objective - Tradeoff'!$C$1:$AV$1, 0)),""),"")</f>
        <v/>
      </c>
      <c r="AB126" s="21" t="str">
        <f t="shared" si="32"/>
        <v/>
      </c>
      <c r="AC126" s="21" t="str">
        <f t="shared" si="33"/>
        <v/>
      </c>
      <c r="AE126" s="21" t="str">
        <f t="array" ref="AE126">IF(Prototype_input!$C$6="Federal or Tribal Government",IF(O126&lt;&gt;"", INDEX('Summary- PoP - Tradeoff'!$C$2:$AV$5, MATCH(Prototype_input!$C$46, 'Summary- PoP - Tradeoff'!$B$2:$B$5, 0), MATCH(B126, 'Summary- PoP - Tradeoff'!$C$1:$AV$1, 0)),""),"")</f>
        <v/>
      </c>
      <c r="AF126" s="21" t="str">
        <f t="shared" si="34"/>
        <v/>
      </c>
      <c r="AG126" s="21" t="str">
        <f t="shared" si="35"/>
        <v/>
      </c>
      <c r="AI126" s="21" t="str">
        <f t="array" ref="AI126">IF(Prototype_input!$C$6="Federal or Tribal Government",IF(O126&lt;&gt;"", INDEX('Summary - EDV - Tradeoff'!$C$2:$AV$4, MATCH(Prototype_input!$C$54, 'Summary - EDV - Tradeoff'!$B$2:$B$4, 0), MATCH(B126, 'Summary - EDV - Tradeoff'!$C$1:$AV$1, 0)),""),"")</f>
        <v/>
      </c>
      <c r="AJ126" s="21" t="str">
        <f t="shared" si="36"/>
        <v/>
      </c>
      <c r="AK126" s="21" t="str">
        <f t="shared" si="37"/>
        <v/>
      </c>
      <c r="AL126" s="21" t="str">
        <f t="shared" si="38"/>
        <v/>
      </c>
    </row>
    <row r="127" spans="4:38" ht="12.75" x14ac:dyDescent="0.2">
      <c r="D127" s="21" t="str">
        <f>IF(
  Prototype_input!$C$6 = "State or Local Government",
  IF(
    C127 &lt;&gt; "",
    IFERROR(
      INDEX(
        'Summary - Acquisition Need'!$C$2:$AD$4,
        MATCH(Prototype_input!$C$30, 'Summary - Acquisition Need'!$B$2:$B$4, 0),
        MATCH(C127, 'Summary - Acquisition Need'!$C$1:$AD$1, 0)
      ),
      ""
    ),
    ""
  ),
  IF(
    Prototype_input!$C$6 = "Federal or Tribal Government",
    IF(
      B127 &lt;&gt; "",
      IFERROR(
        INDEX(
          'Summary - Place of Performance'!$C$2:$AW$14,
          MATCH(Prototype_input!$C$30, 'Summary - Place of Performance'!$B$2:$B$14, 0),
          MATCH(B127, 'Summary - Place of Performance'!$C$1:$AW$1, 0)
        ),
        ""
      ),
      ""
    ),
    ""
  )
)</f>
        <v/>
      </c>
      <c r="E127" s="21" t="str">
        <f>IF(
  Prototype_input!$C$6 = "State or Local Government",
  IF(
    C127 &lt;&gt; "",
    IFERROR(
      INDEX(
        'Summary - Contract Type'!$C$2:$BX$6,
        MATCH(Prototype_input!$C$34, 'Summary - Contract Type'!$B$2:$B$6, 0),
        MATCH(C127, 'Summary - Contract Type'!$C$1:$BX$1, 0)
      ),
      ""
    ),
    ""
  ),
  IF(
    Prototype_input!$C$6 = "Federal or Tribal Government",
    IF(
      B127 &lt;&gt; "",
      IFERROR(
        INDEX(
          'Summary - Level of Assistance'!$C$2:$AW$7,
          MATCH(Prototype_input!$C$34, 'Summary - Level of Assistance'!$B$2:$B$7, 0),
          MATCH(B127, 'Summary - Level of Assistance'!$C$1:$AW$1, 0)
        ),
        ""
      ),
      ""
    ),
    ""
  )
)</f>
        <v/>
      </c>
      <c r="F127" s="21" t="str">
        <f>IF(
  Prototype_input!$C$6 = "State or Local Government",
  IF(
    C127 &lt;&gt; "",
    IFERROR(
      INDEX(
        'Summary - Socioeconomic'!$C$2:$BX$11,
        MATCH(Prototype_input!$C$38, 'Summary - Socioeconomic'!$B$2:$B$11, 0),
        MATCH(C127, 'Summary - Socioeconomic'!$C$1:$BX$1, 0)
      ),
      ""
    ),
    ""
  ),
  IF(
    Prototype_input!$C$6 = "Federal or Tribal Government",
    IF(
      B127 &lt;&gt; "",
      IFERROR(
        INDEX(
          'Summary - Objective'!$C$2:$AX$4,
          MATCH(Prototype_input!$C$38, 'Summary - Objective'!$B$2:$B$4, 0),
          MATCH(B127, 'Summary - Objective'!$C$1:$AX$1, 0)
        ),
        ""
      ),
      ""
    ),
    ""
  )
)</f>
        <v/>
      </c>
      <c r="G127" s="21" t="str">
        <f>IF(
  Prototype_input!$C$6 = "Federal or Tribal Government",
  IF(
    B127 &lt;&gt; "",
    IFERROR(
      INDEX(
        'Summary - Contract Type'!$C$2:$BX$6,
        MATCH(Prototype_input!$C$42, 'Summary - Contract Type'!$B$2:$B$6, 0),
        MATCH(B127, 'Summary - Contract Type'!$C$1:$BX$1, 0)
      ),
      ""
    ),
    ""
  ),
  ""
)</f>
        <v/>
      </c>
      <c r="H127" s="21" t="str">
        <f>IF(
  Prototype_input!$C$6 = "Federal or Tribal Government",
  IF(
    B127 &lt;&gt; "",
    IFERROR(
      INDEX(
        'Summary - Period of Performance'!$C$2:$AW$5,
        MATCH(Prototype_input!$C$46, 'Summary - Period of Performance'!$B$2:$B$5, 0),
        MATCH(B127, 'Summary - Period of Performance'!$C$1:$AW$1, 0)
      ),
      ""
    ),
    ""
  ),
  ""
)</f>
        <v/>
      </c>
      <c r="I127" s="21" t="str">
        <f>IF(
  Prototype_input!$C$6 = "Federal or Tribal Government",
  IF(
    B127 &lt;&gt; "",
    IFERROR(
      INDEX(
        'Summary - Socioeconomic'!$C$2:$BX$11,
        MATCH(Prototype_input!$C$50, 'Summary - Socioeconomic'!$B$2:$B$11, 0),
        MATCH(B127, 'Summary - Socioeconomic'!$C$1:$BX$1, 0)
      ),
      ""
    ),
    ""
  ),
  ""
)</f>
        <v/>
      </c>
      <c r="J127" s="21" t="str">
        <f>IF(
  Prototype_input!$C$6 = "Federal or Tribal Government",
  IF(
    B127 &lt;&gt; "",
    IFERROR(
      INDEX(
        'Summary - Estimated Dollar Valu'!$C$2:$AW$4,
        MATCH(Prototype_input!$C$54, 'Summary - Estimated Dollar Valu'!$B$2:$B$4, 0),
        MATCH(B127, 'Summary - Estimated Dollar Valu'!$C$1:$AW$1, 0)
      ),
      ""
    ),
    ""
  ),
  ""
)</f>
        <v/>
      </c>
      <c r="K127" s="21" t="str">
        <f>IF(AND(Prototype_input!$C$56&lt;&gt;"",J127&lt;&gt;""),Prototype_input!$C$58,"")</f>
        <v/>
      </c>
      <c r="L127" s="21" t="str">
        <f>IF(AND(Prototype_input!$C$60&lt;&gt;"",J127&lt;&gt;""),Prototype_input!$C$62,"")</f>
        <v/>
      </c>
      <c r="M127" s="21" t="str">
        <f>IF(AND(Prototype_input!$C$64&lt;&gt;"",J127&lt;&gt;""),Prototype_input!$C$66,"")</f>
        <v/>
      </c>
      <c r="N127" s="21" t="str">
        <f>IF(AND(Prototype_input!$C$68&lt;&gt;"",J127&lt;&gt;""),Prototype_input!$C$70,"")</f>
        <v/>
      </c>
      <c r="O127" s="21" t="str">
        <f>IF(N127&lt;&gt;"",_xlfn.XLOOKUP(Prototype_input!$E$25,'ITC Offerings Mapping'!$C$1:$C$1000,'ITC Offerings Mapping'!$B$1:$B$1000),"")</f>
        <v/>
      </c>
      <c r="Q127" s="21" t="str">
        <f t="array" ref="Q127">IF(Prototype_input!$C$6="Federal or Tribal Government",IF(O127&lt;&gt;"", INDEX('Scope Scoring'!$C$2:$BX$50, MATCH(O127, 'Scope Scoring'!$B$2:$B$50, 0), MATCH(B127, 'Scope Scoring'!$C$1:$BX$1, 0)),""),"")</f>
        <v/>
      </c>
      <c r="R127" s="21" t="str">
        <f t="shared" si="26"/>
        <v/>
      </c>
      <c r="S127" s="21" t="str">
        <f t="shared" si="27"/>
        <v/>
      </c>
      <c r="T127" s="21" t="str">
        <f t="shared" si="28"/>
        <v/>
      </c>
      <c r="U127" s="21" t="str">
        <f t="shared" si="29"/>
        <v/>
      </c>
      <c r="W127" s="21" t="str">
        <f t="array" ref="W127">IF(Prototype_input!$C$6="Federal or Tribal Government",IF(O127&lt;&gt;"", INDEX('Summary - Level of Assistance -'!$C$2:$AV$7, MATCH(Prototype_input!$C$34, 'Summary - Level of Assistance -'!$B$2:$B$7, 0), MATCH(B127, 'Summary - Level of Assistance -'!$C$1:$AV$1, 0)),""),"")</f>
        <v/>
      </c>
      <c r="X127" s="21" t="str">
        <f t="shared" si="30"/>
        <v/>
      </c>
      <c r="Y127" s="21" t="str">
        <f t="shared" si="31"/>
        <v/>
      </c>
      <c r="AA127" s="21" t="str">
        <f t="array" ref="AA127">IF(Prototype_input!$C$6="Federal or Tribal Government",IF(O127&lt;&gt;"", INDEX('Summary - Objective - Tradeoff'!$C$2:$AV$4, MATCH(Prototype_input!$C$38, 'Summary - Objective - Tradeoff'!$B$2:$B$4, 0), MATCH(B127, 'Summary - Objective - Tradeoff'!$C$1:$AV$1, 0)),""),"")</f>
        <v/>
      </c>
      <c r="AB127" s="21" t="str">
        <f t="shared" si="32"/>
        <v/>
      </c>
      <c r="AC127" s="21" t="str">
        <f t="shared" si="33"/>
        <v/>
      </c>
      <c r="AE127" s="21" t="str">
        <f t="array" ref="AE127">IF(Prototype_input!$C$6="Federal or Tribal Government",IF(O127&lt;&gt;"", INDEX('Summary- PoP - Tradeoff'!$C$2:$AV$5, MATCH(Prototype_input!$C$46, 'Summary- PoP - Tradeoff'!$B$2:$B$5, 0), MATCH(B127, 'Summary- PoP - Tradeoff'!$C$1:$AV$1, 0)),""),"")</f>
        <v/>
      </c>
      <c r="AF127" s="21" t="str">
        <f t="shared" si="34"/>
        <v/>
      </c>
      <c r="AG127" s="21" t="str">
        <f t="shared" si="35"/>
        <v/>
      </c>
      <c r="AI127" s="21" t="str">
        <f t="array" ref="AI127">IF(Prototype_input!$C$6="Federal or Tribal Government",IF(O127&lt;&gt;"", INDEX('Summary - EDV - Tradeoff'!$C$2:$AV$4, MATCH(Prototype_input!$C$54, 'Summary - EDV - Tradeoff'!$B$2:$B$4, 0), MATCH(B127, 'Summary - EDV - Tradeoff'!$C$1:$AV$1, 0)),""),"")</f>
        <v/>
      </c>
      <c r="AJ127" s="21" t="str">
        <f t="shared" si="36"/>
        <v/>
      </c>
      <c r="AK127" s="21" t="str">
        <f t="shared" si="37"/>
        <v/>
      </c>
      <c r="AL127" s="21" t="str">
        <f t="shared" si="38"/>
        <v/>
      </c>
    </row>
    <row r="128" spans="4:38" ht="12.75" x14ac:dyDescent="0.2">
      <c r="D128" s="21" t="str">
        <f>IF(
  Prototype_input!$C$6 = "State or Local Government",
  IF(
    C128 &lt;&gt; "",
    IFERROR(
      INDEX(
        'Summary - Acquisition Need'!$C$2:$AD$4,
        MATCH(Prototype_input!$C$30, 'Summary - Acquisition Need'!$B$2:$B$4, 0),
        MATCH(C128, 'Summary - Acquisition Need'!$C$1:$AD$1, 0)
      ),
      ""
    ),
    ""
  ),
  IF(
    Prototype_input!$C$6 = "Federal or Tribal Government",
    IF(
      B128 &lt;&gt; "",
      IFERROR(
        INDEX(
          'Summary - Place of Performance'!$C$2:$AW$14,
          MATCH(Prototype_input!$C$30, 'Summary - Place of Performance'!$B$2:$B$14, 0),
          MATCH(B128, 'Summary - Place of Performance'!$C$1:$AW$1, 0)
        ),
        ""
      ),
      ""
    ),
    ""
  )
)</f>
        <v/>
      </c>
      <c r="E128" s="21" t="str">
        <f>IF(
  Prototype_input!$C$6 = "State or Local Government",
  IF(
    C128 &lt;&gt; "",
    IFERROR(
      INDEX(
        'Summary - Contract Type'!$C$2:$BX$6,
        MATCH(Prototype_input!$C$34, 'Summary - Contract Type'!$B$2:$B$6, 0),
        MATCH(C128, 'Summary - Contract Type'!$C$1:$BX$1, 0)
      ),
      ""
    ),
    ""
  ),
  IF(
    Prototype_input!$C$6 = "Federal or Tribal Government",
    IF(
      B128 &lt;&gt; "",
      IFERROR(
        INDEX(
          'Summary - Level of Assistance'!$C$2:$AW$7,
          MATCH(Prototype_input!$C$34, 'Summary - Level of Assistance'!$B$2:$B$7, 0),
          MATCH(B128, 'Summary - Level of Assistance'!$C$1:$AW$1, 0)
        ),
        ""
      ),
      ""
    ),
    ""
  )
)</f>
        <v/>
      </c>
      <c r="F128" s="21" t="str">
        <f>IF(
  Prototype_input!$C$6 = "State or Local Government",
  IF(
    C128 &lt;&gt; "",
    IFERROR(
      INDEX(
        'Summary - Socioeconomic'!$C$2:$BX$11,
        MATCH(Prototype_input!$C$38, 'Summary - Socioeconomic'!$B$2:$B$11, 0),
        MATCH(C128, 'Summary - Socioeconomic'!$C$1:$BX$1, 0)
      ),
      ""
    ),
    ""
  ),
  IF(
    Prototype_input!$C$6 = "Federal or Tribal Government",
    IF(
      B128 &lt;&gt; "",
      IFERROR(
        INDEX(
          'Summary - Objective'!$C$2:$AX$4,
          MATCH(Prototype_input!$C$38, 'Summary - Objective'!$B$2:$B$4, 0),
          MATCH(B128, 'Summary - Objective'!$C$1:$AX$1, 0)
        ),
        ""
      ),
      ""
    ),
    ""
  )
)</f>
        <v/>
      </c>
      <c r="G128" s="21" t="str">
        <f>IF(
  Prototype_input!$C$6 = "Federal or Tribal Government",
  IF(
    B128 &lt;&gt; "",
    IFERROR(
      INDEX(
        'Summary - Contract Type'!$C$2:$BX$6,
        MATCH(Prototype_input!$C$42, 'Summary - Contract Type'!$B$2:$B$6, 0),
        MATCH(B128, 'Summary - Contract Type'!$C$1:$BX$1, 0)
      ),
      ""
    ),
    ""
  ),
  ""
)</f>
        <v/>
      </c>
      <c r="H128" s="21" t="str">
        <f>IF(
  Prototype_input!$C$6 = "Federal or Tribal Government",
  IF(
    B128 &lt;&gt; "",
    IFERROR(
      INDEX(
        'Summary - Period of Performance'!$C$2:$AW$5,
        MATCH(Prototype_input!$C$46, 'Summary - Period of Performance'!$B$2:$B$5, 0),
        MATCH(B128, 'Summary - Period of Performance'!$C$1:$AW$1, 0)
      ),
      ""
    ),
    ""
  ),
  ""
)</f>
        <v/>
      </c>
      <c r="I128" s="21" t="str">
        <f>IF(
  Prototype_input!$C$6 = "Federal or Tribal Government",
  IF(
    B128 &lt;&gt; "",
    IFERROR(
      INDEX(
        'Summary - Socioeconomic'!$C$2:$BX$11,
        MATCH(Prototype_input!$C$50, 'Summary - Socioeconomic'!$B$2:$B$11, 0),
        MATCH(B128, 'Summary - Socioeconomic'!$C$1:$BX$1, 0)
      ),
      ""
    ),
    ""
  ),
  ""
)</f>
        <v/>
      </c>
      <c r="J128" s="21" t="str">
        <f>IF(
  Prototype_input!$C$6 = "Federal or Tribal Government",
  IF(
    B128 &lt;&gt; "",
    IFERROR(
      INDEX(
        'Summary - Estimated Dollar Valu'!$C$2:$AW$4,
        MATCH(Prototype_input!$C$54, 'Summary - Estimated Dollar Valu'!$B$2:$B$4, 0),
        MATCH(B128, 'Summary - Estimated Dollar Valu'!$C$1:$AW$1, 0)
      ),
      ""
    ),
    ""
  ),
  ""
)</f>
        <v/>
      </c>
      <c r="K128" s="21" t="str">
        <f>IF(AND(Prototype_input!$C$56&lt;&gt;"",J128&lt;&gt;""),Prototype_input!$C$58,"")</f>
        <v/>
      </c>
      <c r="L128" s="21" t="str">
        <f>IF(AND(Prototype_input!$C$60&lt;&gt;"",J128&lt;&gt;""),Prototype_input!$C$62,"")</f>
        <v/>
      </c>
      <c r="M128" s="21" t="str">
        <f>IF(AND(Prototype_input!$C$64&lt;&gt;"",J128&lt;&gt;""),Prototype_input!$C$66,"")</f>
        <v/>
      </c>
      <c r="N128" s="21" t="str">
        <f>IF(AND(Prototype_input!$C$68&lt;&gt;"",J128&lt;&gt;""),Prototype_input!$C$70,"")</f>
        <v/>
      </c>
      <c r="O128" s="21" t="str">
        <f>IF(N128&lt;&gt;"",_xlfn.XLOOKUP(Prototype_input!$E$25,'ITC Offerings Mapping'!$C$1:$C$1000,'ITC Offerings Mapping'!$B$1:$B$1000),"")</f>
        <v/>
      </c>
      <c r="Q128" s="21" t="str">
        <f t="array" ref="Q128">IF(Prototype_input!$C$6="Federal or Tribal Government",IF(O128&lt;&gt;"", INDEX('Scope Scoring'!$C$2:$BX$50, MATCH(O128, 'Scope Scoring'!$B$2:$B$50, 0), MATCH(B128, 'Scope Scoring'!$C$1:$BX$1, 0)),""),"")</f>
        <v/>
      </c>
      <c r="R128" s="21" t="str">
        <f t="shared" si="26"/>
        <v/>
      </c>
      <c r="S128" s="21" t="str">
        <f t="shared" si="27"/>
        <v/>
      </c>
      <c r="T128" s="21" t="str">
        <f t="shared" si="28"/>
        <v/>
      </c>
      <c r="U128" s="21" t="str">
        <f t="shared" si="29"/>
        <v/>
      </c>
      <c r="W128" s="21" t="str">
        <f t="array" ref="W128">IF(Prototype_input!$C$6="Federal or Tribal Government",IF(O128&lt;&gt;"", INDEX('Summary - Level of Assistance -'!$C$2:$AV$7, MATCH(Prototype_input!$C$34, 'Summary - Level of Assistance -'!$B$2:$B$7, 0), MATCH(B128, 'Summary - Level of Assistance -'!$C$1:$AV$1, 0)),""),"")</f>
        <v/>
      </c>
      <c r="X128" s="21" t="str">
        <f t="shared" si="30"/>
        <v/>
      </c>
      <c r="Y128" s="21" t="str">
        <f t="shared" si="31"/>
        <v/>
      </c>
      <c r="AA128" s="21" t="str">
        <f t="array" ref="AA128">IF(Prototype_input!$C$6="Federal or Tribal Government",IF(O128&lt;&gt;"", INDEX('Summary - Objective - Tradeoff'!$C$2:$AV$4, MATCH(Prototype_input!$C$38, 'Summary - Objective - Tradeoff'!$B$2:$B$4, 0), MATCH(B128, 'Summary - Objective - Tradeoff'!$C$1:$AV$1, 0)),""),"")</f>
        <v/>
      </c>
      <c r="AB128" s="21" t="str">
        <f t="shared" si="32"/>
        <v/>
      </c>
      <c r="AC128" s="21" t="str">
        <f t="shared" si="33"/>
        <v/>
      </c>
      <c r="AE128" s="21" t="str">
        <f t="array" ref="AE128">IF(Prototype_input!$C$6="Federal or Tribal Government",IF(O128&lt;&gt;"", INDEX('Summary- PoP - Tradeoff'!$C$2:$AV$5, MATCH(Prototype_input!$C$46, 'Summary- PoP - Tradeoff'!$B$2:$B$5, 0), MATCH(B128, 'Summary- PoP - Tradeoff'!$C$1:$AV$1, 0)),""),"")</f>
        <v/>
      </c>
      <c r="AF128" s="21" t="str">
        <f t="shared" si="34"/>
        <v/>
      </c>
      <c r="AG128" s="21" t="str">
        <f t="shared" si="35"/>
        <v/>
      </c>
      <c r="AI128" s="21" t="str">
        <f t="array" ref="AI128">IF(Prototype_input!$C$6="Federal or Tribal Government",IF(O128&lt;&gt;"", INDEX('Summary - EDV - Tradeoff'!$C$2:$AV$4, MATCH(Prototype_input!$C$54, 'Summary - EDV - Tradeoff'!$B$2:$B$4, 0), MATCH(B128, 'Summary - EDV - Tradeoff'!$C$1:$AV$1, 0)),""),"")</f>
        <v/>
      </c>
      <c r="AJ128" s="21" t="str">
        <f t="shared" si="36"/>
        <v/>
      </c>
      <c r="AK128" s="21" t="str">
        <f t="shared" si="37"/>
        <v/>
      </c>
      <c r="AL128" s="21" t="str">
        <f t="shared" si="38"/>
        <v/>
      </c>
    </row>
    <row r="129" spans="4:38" ht="12.75" x14ac:dyDescent="0.2">
      <c r="D129" s="21" t="str">
        <f>IF(
  Prototype_input!$C$6 = "State or Local Government",
  IF(
    C129 &lt;&gt; "",
    IFERROR(
      INDEX(
        'Summary - Acquisition Need'!$C$2:$AD$4,
        MATCH(Prototype_input!$C$30, 'Summary - Acquisition Need'!$B$2:$B$4, 0),
        MATCH(C129, 'Summary - Acquisition Need'!$C$1:$AD$1, 0)
      ),
      ""
    ),
    ""
  ),
  IF(
    Prototype_input!$C$6 = "Federal or Tribal Government",
    IF(
      B129 &lt;&gt; "",
      IFERROR(
        INDEX(
          'Summary - Place of Performance'!$C$2:$AW$14,
          MATCH(Prototype_input!$C$30, 'Summary - Place of Performance'!$B$2:$B$14, 0),
          MATCH(B129, 'Summary - Place of Performance'!$C$1:$AW$1, 0)
        ),
        ""
      ),
      ""
    ),
    ""
  )
)</f>
        <v/>
      </c>
      <c r="E129" s="21" t="str">
        <f>IF(
  Prototype_input!$C$6 = "State or Local Government",
  IF(
    C129 &lt;&gt; "",
    IFERROR(
      INDEX(
        'Summary - Contract Type'!$C$2:$BX$6,
        MATCH(Prototype_input!$C$34, 'Summary - Contract Type'!$B$2:$B$6, 0),
        MATCH(C129, 'Summary - Contract Type'!$C$1:$BX$1, 0)
      ),
      ""
    ),
    ""
  ),
  IF(
    Prototype_input!$C$6 = "Federal or Tribal Government",
    IF(
      B129 &lt;&gt; "",
      IFERROR(
        INDEX(
          'Summary - Level of Assistance'!$C$2:$AW$7,
          MATCH(Prototype_input!$C$34, 'Summary - Level of Assistance'!$B$2:$B$7, 0),
          MATCH(B129, 'Summary - Level of Assistance'!$C$1:$AW$1, 0)
        ),
        ""
      ),
      ""
    ),
    ""
  )
)</f>
        <v/>
      </c>
      <c r="F129" s="21" t="str">
        <f>IF(
  Prototype_input!$C$6 = "State or Local Government",
  IF(
    C129 &lt;&gt; "",
    IFERROR(
      INDEX(
        'Summary - Socioeconomic'!$C$2:$BX$11,
        MATCH(Prototype_input!$C$38, 'Summary - Socioeconomic'!$B$2:$B$11, 0),
        MATCH(C129, 'Summary - Socioeconomic'!$C$1:$BX$1, 0)
      ),
      ""
    ),
    ""
  ),
  IF(
    Prototype_input!$C$6 = "Federal or Tribal Government",
    IF(
      B129 &lt;&gt; "",
      IFERROR(
        INDEX(
          'Summary - Objective'!$C$2:$AX$4,
          MATCH(Prototype_input!$C$38, 'Summary - Objective'!$B$2:$B$4, 0),
          MATCH(B129, 'Summary - Objective'!$C$1:$AX$1, 0)
        ),
        ""
      ),
      ""
    ),
    ""
  )
)</f>
        <v/>
      </c>
      <c r="G129" s="21" t="str">
        <f>IF(
  Prototype_input!$C$6 = "Federal or Tribal Government",
  IF(
    B129 &lt;&gt; "",
    IFERROR(
      INDEX(
        'Summary - Contract Type'!$C$2:$BX$6,
        MATCH(Prototype_input!$C$42, 'Summary - Contract Type'!$B$2:$B$6, 0),
        MATCH(B129, 'Summary - Contract Type'!$C$1:$BX$1, 0)
      ),
      ""
    ),
    ""
  ),
  ""
)</f>
        <v/>
      </c>
      <c r="H129" s="21" t="str">
        <f>IF(
  Prototype_input!$C$6 = "Federal or Tribal Government",
  IF(
    B129 &lt;&gt; "",
    IFERROR(
      INDEX(
        'Summary - Period of Performance'!$C$2:$AW$5,
        MATCH(Prototype_input!$C$46, 'Summary - Period of Performance'!$B$2:$B$5, 0),
        MATCH(B129, 'Summary - Period of Performance'!$C$1:$AW$1, 0)
      ),
      ""
    ),
    ""
  ),
  ""
)</f>
        <v/>
      </c>
      <c r="I129" s="21" t="str">
        <f>IF(
  Prototype_input!$C$6 = "Federal or Tribal Government",
  IF(
    B129 &lt;&gt; "",
    IFERROR(
      INDEX(
        'Summary - Socioeconomic'!$C$2:$BX$11,
        MATCH(Prototype_input!$C$50, 'Summary - Socioeconomic'!$B$2:$B$11, 0),
        MATCH(B129, 'Summary - Socioeconomic'!$C$1:$BX$1, 0)
      ),
      ""
    ),
    ""
  ),
  ""
)</f>
        <v/>
      </c>
      <c r="J129" s="21" t="str">
        <f>IF(
  Prototype_input!$C$6 = "Federal or Tribal Government",
  IF(
    B129 &lt;&gt; "",
    IFERROR(
      INDEX(
        'Summary - Estimated Dollar Valu'!$C$2:$AW$4,
        MATCH(Prototype_input!$C$54, 'Summary - Estimated Dollar Valu'!$B$2:$B$4, 0),
        MATCH(B129, 'Summary - Estimated Dollar Valu'!$C$1:$AW$1, 0)
      ),
      ""
    ),
    ""
  ),
  ""
)</f>
        <v/>
      </c>
      <c r="K129" s="21" t="str">
        <f>IF(AND(Prototype_input!$C$56&lt;&gt;"",J129&lt;&gt;""),Prototype_input!$C$58,"")</f>
        <v/>
      </c>
      <c r="L129" s="21" t="str">
        <f>IF(AND(Prototype_input!$C$60&lt;&gt;"",J129&lt;&gt;""),Prototype_input!$C$62,"")</f>
        <v/>
      </c>
      <c r="M129" s="21" t="str">
        <f>IF(AND(Prototype_input!$C$64&lt;&gt;"",J129&lt;&gt;""),Prototype_input!$C$66,"")</f>
        <v/>
      </c>
      <c r="N129" s="21" t="str">
        <f>IF(AND(Prototype_input!$C$68&lt;&gt;"",J129&lt;&gt;""),Prototype_input!$C$70,"")</f>
        <v/>
      </c>
      <c r="O129" s="21" t="str">
        <f>IF(N129&lt;&gt;"",_xlfn.XLOOKUP(Prototype_input!$E$25,'ITC Offerings Mapping'!$C$1:$C$1000,'ITC Offerings Mapping'!$B$1:$B$1000),"")</f>
        <v/>
      </c>
      <c r="Q129" s="21" t="str">
        <f t="array" ref="Q129">IF(Prototype_input!$C$6="Federal or Tribal Government",IF(O129&lt;&gt;"", INDEX('Scope Scoring'!$C$2:$BX$50, MATCH(O129, 'Scope Scoring'!$B$2:$B$50, 0), MATCH(B129, 'Scope Scoring'!$C$1:$BX$1, 0)),""),"")</f>
        <v/>
      </c>
      <c r="R129" s="21" t="str">
        <f t="shared" si="26"/>
        <v/>
      </c>
      <c r="S129" s="21" t="str">
        <f t="shared" si="27"/>
        <v/>
      </c>
      <c r="T129" s="21" t="str">
        <f t="shared" si="28"/>
        <v/>
      </c>
      <c r="U129" s="21" t="str">
        <f t="shared" si="29"/>
        <v/>
      </c>
      <c r="W129" s="21" t="str">
        <f t="array" ref="W129">IF(Prototype_input!$C$6="Federal or Tribal Government",IF(O129&lt;&gt;"", INDEX('Summary - Level of Assistance -'!$C$2:$AV$7, MATCH(Prototype_input!$C$34, 'Summary - Level of Assistance -'!$B$2:$B$7, 0), MATCH(B129, 'Summary - Level of Assistance -'!$C$1:$AV$1, 0)),""),"")</f>
        <v/>
      </c>
      <c r="X129" s="21" t="str">
        <f t="shared" si="30"/>
        <v/>
      </c>
      <c r="Y129" s="21" t="str">
        <f t="shared" si="31"/>
        <v/>
      </c>
      <c r="AA129" s="21" t="str">
        <f t="array" ref="AA129">IF(Prototype_input!$C$6="Federal or Tribal Government",IF(O129&lt;&gt;"", INDEX('Summary - Objective - Tradeoff'!$C$2:$AV$4, MATCH(Prototype_input!$C$38, 'Summary - Objective - Tradeoff'!$B$2:$B$4, 0), MATCH(B129, 'Summary - Objective - Tradeoff'!$C$1:$AV$1, 0)),""),"")</f>
        <v/>
      </c>
      <c r="AB129" s="21" t="str">
        <f t="shared" si="32"/>
        <v/>
      </c>
      <c r="AC129" s="21" t="str">
        <f t="shared" si="33"/>
        <v/>
      </c>
      <c r="AE129" s="21" t="str">
        <f t="array" ref="AE129">IF(Prototype_input!$C$6="Federal or Tribal Government",IF(O129&lt;&gt;"", INDEX('Summary- PoP - Tradeoff'!$C$2:$AV$5, MATCH(Prototype_input!$C$46, 'Summary- PoP - Tradeoff'!$B$2:$B$5, 0), MATCH(B129, 'Summary- PoP - Tradeoff'!$C$1:$AV$1, 0)),""),"")</f>
        <v/>
      </c>
      <c r="AF129" s="21" t="str">
        <f t="shared" si="34"/>
        <v/>
      </c>
      <c r="AG129" s="21" t="str">
        <f t="shared" si="35"/>
        <v/>
      </c>
      <c r="AI129" s="21" t="str">
        <f t="array" ref="AI129">IF(Prototype_input!$C$6="Federal or Tribal Government",IF(O129&lt;&gt;"", INDEX('Summary - EDV - Tradeoff'!$C$2:$AV$4, MATCH(Prototype_input!$C$54, 'Summary - EDV - Tradeoff'!$B$2:$B$4, 0), MATCH(B129, 'Summary - EDV - Tradeoff'!$C$1:$AV$1, 0)),""),"")</f>
        <v/>
      </c>
      <c r="AJ129" s="21" t="str">
        <f t="shared" si="36"/>
        <v/>
      </c>
      <c r="AK129" s="21" t="str">
        <f t="shared" si="37"/>
        <v/>
      </c>
      <c r="AL129" s="21" t="str">
        <f t="shared" si="38"/>
        <v/>
      </c>
    </row>
    <row r="130" spans="4:38" ht="12.75" x14ac:dyDescent="0.2">
      <c r="D130" s="21" t="str">
        <f>IF(
  Prototype_input!$C$6 = "State or Local Government",
  IF(
    C130 &lt;&gt; "",
    IFERROR(
      INDEX(
        'Summary - Acquisition Need'!$C$2:$AD$4,
        MATCH(Prototype_input!$C$30, 'Summary - Acquisition Need'!$B$2:$B$4, 0),
        MATCH(C130, 'Summary - Acquisition Need'!$C$1:$AD$1, 0)
      ),
      ""
    ),
    ""
  ),
  IF(
    Prototype_input!$C$6 = "Federal or Tribal Government",
    IF(
      B130 &lt;&gt; "",
      IFERROR(
        INDEX(
          'Summary - Place of Performance'!$C$2:$AW$14,
          MATCH(Prototype_input!$C$30, 'Summary - Place of Performance'!$B$2:$B$14, 0),
          MATCH(B130, 'Summary - Place of Performance'!$C$1:$AW$1, 0)
        ),
        ""
      ),
      ""
    ),
    ""
  )
)</f>
        <v/>
      </c>
      <c r="E130" s="21" t="str">
        <f>IF(
  Prototype_input!$C$6 = "State or Local Government",
  IF(
    C130 &lt;&gt; "",
    IFERROR(
      INDEX(
        'Summary - Contract Type'!$C$2:$BX$6,
        MATCH(Prototype_input!$C$34, 'Summary - Contract Type'!$B$2:$B$6, 0),
        MATCH(C130, 'Summary - Contract Type'!$C$1:$BX$1, 0)
      ),
      ""
    ),
    ""
  ),
  IF(
    Prototype_input!$C$6 = "Federal or Tribal Government",
    IF(
      B130 &lt;&gt; "",
      IFERROR(
        INDEX(
          'Summary - Level of Assistance'!$C$2:$AW$7,
          MATCH(Prototype_input!$C$34, 'Summary - Level of Assistance'!$B$2:$B$7, 0),
          MATCH(B130, 'Summary - Level of Assistance'!$C$1:$AW$1, 0)
        ),
        ""
      ),
      ""
    ),
    ""
  )
)</f>
        <v/>
      </c>
      <c r="F130" s="21" t="str">
        <f>IF(
  Prototype_input!$C$6 = "State or Local Government",
  IF(
    C130 &lt;&gt; "",
    IFERROR(
      INDEX(
        'Summary - Socioeconomic'!$C$2:$BX$11,
        MATCH(Prototype_input!$C$38, 'Summary - Socioeconomic'!$B$2:$B$11, 0),
        MATCH(C130, 'Summary - Socioeconomic'!$C$1:$BX$1, 0)
      ),
      ""
    ),
    ""
  ),
  IF(
    Prototype_input!$C$6 = "Federal or Tribal Government",
    IF(
      B130 &lt;&gt; "",
      IFERROR(
        INDEX(
          'Summary - Objective'!$C$2:$AX$4,
          MATCH(Prototype_input!$C$38, 'Summary - Objective'!$B$2:$B$4, 0),
          MATCH(B130, 'Summary - Objective'!$C$1:$AX$1, 0)
        ),
        ""
      ),
      ""
    ),
    ""
  )
)</f>
        <v/>
      </c>
      <c r="G130" s="21" t="str">
        <f>IF(
  Prototype_input!$C$6 = "Federal or Tribal Government",
  IF(
    B130 &lt;&gt; "",
    IFERROR(
      INDEX(
        'Summary - Contract Type'!$C$2:$BX$6,
        MATCH(Prototype_input!$C$42, 'Summary - Contract Type'!$B$2:$B$6, 0),
        MATCH(B130, 'Summary - Contract Type'!$C$1:$BX$1, 0)
      ),
      ""
    ),
    ""
  ),
  ""
)</f>
        <v/>
      </c>
      <c r="H130" s="21" t="str">
        <f>IF(
  Prototype_input!$C$6 = "Federal or Tribal Government",
  IF(
    B130 &lt;&gt; "",
    IFERROR(
      INDEX(
        'Summary - Period of Performance'!$C$2:$AW$5,
        MATCH(Prototype_input!$C$46, 'Summary - Period of Performance'!$B$2:$B$5, 0),
        MATCH(B130, 'Summary - Period of Performance'!$C$1:$AW$1, 0)
      ),
      ""
    ),
    ""
  ),
  ""
)</f>
        <v/>
      </c>
      <c r="I130" s="21" t="str">
        <f>IF(
  Prototype_input!$C$6 = "Federal or Tribal Government",
  IF(
    B130 &lt;&gt; "",
    IFERROR(
      INDEX(
        'Summary - Socioeconomic'!$C$2:$BX$11,
        MATCH(Prototype_input!$C$50, 'Summary - Socioeconomic'!$B$2:$B$11, 0),
        MATCH(B130, 'Summary - Socioeconomic'!$C$1:$BX$1, 0)
      ),
      ""
    ),
    ""
  ),
  ""
)</f>
        <v/>
      </c>
      <c r="J130" s="21" t="str">
        <f>IF(
  Prototype_input!$C$6 = "Federal or Tribal Government",
  IF(
    B130 &lt;&gt; "",
    IFERROR(
      INDEX(
        'Summary - Estimated Dollar Valu'!$C$2:$AW$4,
        MATCH(Prototype_input!$C$54, 'Summary - Estimated Dollar Valu'!$B$2:$B$4, 0),
        MATCH(B130, 'Summary - Estimated Dollar Valu'!$C$1:$AW$1, 0)
      ),
      ""
    ),
    ""
  ),
  ""
)</f>
        <v/>
      </c>
      <c r="K130" s="21" t="str">
        <f>IF(AND(Prototype_input!$C$56&lt;&gt;"",J130&lt;&gt;""),Prototype_input!$C$58,"")</f>
        <v/>
      </c>
      <c r="L130" s="21" t="str">
        <f>IF(AND(Prototype_input!$C$60&lt;&gt;"",J130&lt;&gt;""),Prototype_input!$C$62,"")</f>
        <v/>
      </c>
      <c r="M130" s="21" t="str">
        <f>IF(AND(Prototype_input!$C$64&lt;&gt;"",J130&lt;&gt;""),Prototype_input!$C$66,"")</f>
        <v/>
      </c>
      <c r="N130" s="21" t="str">
        <f>IF(AND(Prototype_input!$C$68&lt;&gt;"",J130&lt;&gt;""),Prototype_input!$C$70,"")</f>
        <v/>
      </c>
      <c r="O130" s="21" t="str">
        <f>IF(N130&lt;&gt;"",_xlfn.XLOOKUP(Prototype_input!$E$25,'ITC Offerings Mapping'!$C$1:$C$1000,'ITC Offerings Mapping'!$B$1:$B$1000),"")</f>
        <v/>
      </c>
      <c r="Q130" s="21" t="str">
        <f t="array" ref="Q130">IF(Prototype_input!$C$6="Federal or Tribal Government",IF(O130&lt;&gt;"", INDEX('Scope Scoring'!$C$2:$BX$50, MATCH(O130, 'Scope Scoring'!$B$2:$B$50, 0), MATCH(B130, 'Scope Scoring'!$C$1:$BX$1, 0)),""),"")</f>
        <v/>
      </c>
      <c r="R130" s="21" t="str">
        <f t="shared" si="26"/>
        <v/>
      </c>
      <c r="S130" s="21" t="str">
        <f t="shared" si="27"/>
        <v/>
      </c>
      <c r="T130" s="21" t="str">
        <f t="shared" si="28"/>
        <v/>
      </c>
      <c r="U130" s="21" t="str">
        <f t="shared" si="29"/>
        <v/>
      </c>
      <c r="W130" s="21" t="str">
        <f t="array" ref="W130">IF(Prototype_input!$C$6="Federal or Tribal Government",IF(O130&lt;&gt;"", INDEX('Summary - Level of Assistance -'!$C$2:$AV$7, MATCH(Prototype_input!$C$34, 'Summary - Level of Assistance -'!$B$2:$B$7, 0), MATCH(B130, 'Summary - Level of Assistance -'!$C$1:$AV$1, 0)),""),"")</f>
        <v/>
      </c>
      <c r="X130" s="21" t="str">
        <f t="shared" si="30"/>
        <v/>
      </c>
      <c r="Y130" s="21" t="str">
        <f t="shared" si="31"/>
        <v/>
      </c>
      <c r="AA130" s="21" t="str">
        <f t="array" ref="AA130">IF(Prototype_input!$C$6="Federal or Tribal Government",IF(O130&lt;&gt;"", INDEX('Summary - Objective - Tradeoff'!$C$2:$AV$4, MATCH(Prototype_input!$C$38, 'Summary - Objective - Tradeoff'!$B$2:$B$4, 0), MATCH(B130, 'Summary - Objective - Tradeoff'!$C$1:$AV$1, 0)),""),"")</f>
        <v/>
      </c>
      <c r="AB130" s="21" t="str">
        <f t="shared" si="32"/>
        <v/>
      </c>
      <c r="AC130" s="21" t="str">
        <f t="shared" si="33"/>
        <v/>
      </c>
      <c r="AE130" s="21" t="str">
        <f t="array" ref="AE130">IF(Prototype_input!$C$6="Federal or Tribal Government",IF(O130&lt;&gt;"", INDEX('Summary- PoP - Tradeoff'!$C$2:$AV$5, MATCH(Prototype_input!$C$46, 'Summary- PoP - Tradeoff'!$B$2:$B$5, 0), MATCH(B130, 'Summary- PoP - Tradeoff'!$C$1:$AV$1, 0)),""),"")</f>
        <v/>
      </c>
      <c r="AF130" s="21" t="str">
        <f t="shared" si="34"/>
        <v/>
      </c>
      <c r="AG130" s="21" t="str">
        <f t="shared" si="35"/>
        <v/>
      </c>
      <c r="AI130" s="21" t="str">
        <f t="array" ref="AI130">IF(Prototype_input!$C$6="Federal or Tribal Government",IF(O130&lt;&gt;"", INDEX('Summary - EDV - Tradeoff'!$C$2:$AV$4, MATCH(Prototype_input!$C$54, 'Summary - EDV - Tradeoff'!$B$2:$B$4, 0), MATCH(B130, 'Summary - EDV - Tradeoff'!$C$1:$AV$1, 0)),""),"")</f>
        <v/>
      </c>
      <c r="AJ130" s="21" t="str">
        <f t="shared" si="36"/>
        <v/>
      </c>
      <c r="AK130" s="21" t="str">
        <f t="shared" si="37"/>
        <v/>
      </c>
      <c r="AL130" s="21" t="str">
        <f t="shared" si="38"/>
        <v/>
      </c>
    </row>
    <row r="131" spans="4:38" ht="12.75" x14ac:dyDescent="0.2">
      <c r="D131" s="21" t="str">
        <f>IF(
  Prototype_input!$C$6 = "State or Local Government",
  IF(
    C131 &lt;&gt; "",
    IFERROR(
      INDEX(
        'Summary - Acquisition Need'!$C$2:$AD$4,
        MATCH(Prototype_input!$C$30, 'Summary - Acquisition Need'!$B$2:$B$4, 0),
        MATCH(C131, 'Summary - Acquisition Need'!$C$1:$AD$1, 0)
      ),
      ""
    ),
    ""
  ),
  IF(
    Prototype_input!$C$6 = "Federal or Tribal Government",
    IF(
      B131 &lt;&gt; "",
      IFERROR(
        INDEX(
          'Summary - Place of Performance'!$C$2:$AW$14,
          MATCH(Prototype_input!$C$30, 'Summary - Place of Performance'!$B$2:$B$14, 0),
          MATCH(B131, 'Summary - Place of Performance'!$C$1:$AW$1, 0)
        ),
        ""
      ),
      ""
    ),
    ""
  )
)</f>
        <v/>
      </c>
      <c r="E131" s="21" t="str">
        <f>IF(
  Prototype_input!$C$6 = "State or Local Government",
  IF(
    C131 &lt;&gt; "",
    IFERROR(
      INDEX(
        'Summary - Contract Type'!$C$2:$BX$6,
        MATCH(Prototype_input!$C$34, 'Summary - Contract Type'!$B$2:$B$6, 0),
        MATCH(C131, 'Summary - Contract Type'!$C$1:$BX$1, 0)
      ),
      ""
    ),
    ""
  ),
  IF(
    Prototype_input!$C$6 = "Federal or Tribal Government",
    IF(
      B131 &lt;&gt; "",
      IFERROR(
        INDEX(
          'Summary - Level of Assistance'!$C$2:$AW$7,
          MATCH(Prototype_input!$C$34, 'Summary - Level of Assistance'!$B$2:$B$7, 0),
          MATCH(B131, 'Summary - Level of Assistance'!$C$1:$AW$1, 0)
        ),
        ""
      ),
      ""
    ),
    ""
  )
)</f>
        <v/>
      </c>
      <c r="F131" s="21" t="str">
        <f>IF(
  Prototype_input!$C$6 = "State or Local Government",
  IF(
    C131 &lt;&gt; "",
    IFERROR(
      INDEX(
        'Summary - Socioeconomic'!$C$2:$BX$11,
        MATCH(Prototype_input!$C$38, 'Summary - Socioeconomic'!$B$2:$B$11, 0),
        MATCH(C131, 'Summary - Socioeconomic'!$C$1:$BX$1, 0)
      ),
      ""
    ),
    ""
  ),
  IF(
    Prototype_input!$C$6 = "Federal or Tribal Government",
    IF(
      B131 &lt;&gt; "",
      IFERROR(
        INDEX(
          'Summary - Objective'!$C$2:$AX$4,
          MATCH(Prototype_input!$C$38, 'Summary - Objective'!$B$2:$B$4, 0),
          MATCH(B131, 'Summary - Objective'!$C$1:$AX$1, 0)
        ),
        ""
      ),
      ""
    ),
    ""
  )
)</f>
        <v/>
      </c>
      <c r="G131" s="21" t="str">
        <f>IF(
  Prototype_input!$C$6 = "Federal or Tribal Government",
  IF(
    B131 &lt;&gt; "",
    IFERROR(
      INDEX(
        'Summary - Contract Type'!$C$2:$BX$6,
        MATCH(Prototype_input!$C$42, 'Summary - Contract Type'!$B$2:$B$6, 0),
        MATCH(B131, 'Summary - Contract Type'!$C$1:$BX$1, 0)
      ),
      ""
    ),
    ""
  ),
  ""
)</f>
        <v/>
      </c>
      <c r="H131" s="21" t="str">
        <f>IF(
  Prototype_input!$C$6 = "Federal or Tribal Government",
  IF(
    B131 &lt;&gt; "",
    IFERROR(
      INDEX(
        'Summary - Period of Performance'!$C$2:$AW$5,
        MATCH(Prototype_input!$C$46, 'Summary - Period of Performance'!$B$2:$B$5, 0),
        MATCH(B131, 'Summary - Period of Performance'!$C$1:$AW$1, 0)
      ),
      ""
    ),
    ""
  ),
  ""
)</f>
        <v/>
      </c>
      <c r="I131" s="21" t="str">
        <f>IF(
  Prototype_input!$C$6 = "Federal or Tribal Government",
  IF(
    B131 &lt;&gt; "",
    IFERROR(
      INDEX(
        'Summary - Socioeconomic'!$C$2:$BX$11,
        MATCH(Prototype_input!$C$50, 'Summary - Socioeconomic'!$B$2:$B$11, 0),
        MATCH(B131, 'Summary - Socioeconomic'!$C$1:$BX$1, 0)
      ),
      ""
    ),
    ""
  ),
  ""
)</f>
        <v/>
      </c>
      <c r="J131" s="21" t="str">
        <f>IF(
  Prototype_input!$C$6 = "Federal or Tribal Government",
  IF(
    B131 &lt;&gt; "",
    IFERROR(
      INDEX(
        'Summary - Estimated Dollar Valu'!$C$2:$AW$4,
        MATCH(Prototype_input!$C$54, 'Summary - Estimated Dollar Valu'!$B$2:$B$4, 0),
        MATCH(B131, 'Summary - Estimated Dollar Valu'!$C$1:$AW$1, 0)
      ),
      ""
    ),
    ""
  ),
  ""
)</f>
        <v/>
      </c>
      <c r="K131" s="21" t="str">
        <f>IF(AND(Prototype_input!$C$56&lt;&gt;"",J131&lt;&gt;""),Prototype_input!$C$58,"")</f>
        <v/>
      </c>
      <c r="L131" s="21" t="str">
        <f>IF(AND(Prototype_input!$C$60&lt;&gt;"",J131&lt;&gt;""),Prototype_input!$C$62,"")</f>
        <v/>
      </c>
      <c r="M131" s="21" t="str">
        <f>IF(AND(Prototype_input!$C$64&lt;&gt;"",J131&lt;&gt;""),Prototype_input!$C$66,"")</f>
        <v/>
      </c>
      <c r="N131" s="21" t="str">
        <f>IF(AND(Prototype_input!$C$68&lt;&gt;"",J131&lt;&gt;""),Prototype_input!$C$70,"")</f>
        <v/>
      </c>
      <c r="O131" s="21" t="str">
        <f>IF(N131&lt;&gt;"",_xlfn.XLOOKUP(Prototype_input!$E$25,'ITC Offerings Mapping'!$C$1:$C$1000,'ITC Offerings Mapping'!$B$1:$B$1000),"")</f>
        <v/>
      </c>
      <c r="Q131" s="21" t="str">
        <f t="array" ref="Q131">IF(Prototype_input!$C$6="Federal or Tribal Government",IF(O131&lt;&gt;"", INDEX('Scope Scoring'!$C$2:$BX$50, MATCH(O131, 'Scope Scoring'!$B$2:$B$50, 0), MATCH(B131, 'Scope Scoring'!$C$1:$BX$1, 0)),""),"")</f>
        <v/>
      </c>
      <c r="R131" s="21" t="str">
        <f t="shared" ref="R131:R150" si="39">IF(Q131&lt;&gt;"",Q131*60,"")</f>
        <v/>
      </c>
      <c r="S131" s="21" t="str">
        <f t="shared" ref="S131:S150" si="40">IF(R131&lt;&gt;"",((Y131+AC131+AG131+AK131)*40)/100,"")</f>
        <v/>
      </c>
      <c r="T131" s="21" t="str">
        <f t="shared" ref="T131:T150" si="41">IF(R131&lt;&gt;"", SUM(R131:S131),"")</f>
        <v/>
      </c>
      <c r="U131" s="21" t="str">
        <f t="shared" ref="U131:U150" si="42">IF(B131&lt;&gt;"",IF(OR(D131="No",E131="No",G131="No",I131="No"),"Fail","Pass"),"")</f>
        <v/>
      </c>
      <c r="W131" s="21" t="str">
        <f t="array" ref="W131">IF(Prototype_input!$C$6="Federal or Tribal Government",IF(O131&lt;&gt;"", INDEX('Summary - Level of Assistance -'!$C$2:$AV$7, MATCH(Prototype_input!$C$34, 'Summary - Level of Assistance -'!$B$2:$B$7, 0), MATCH(B131, 'Summary - Level of Assistance -'!$C$1:$AV$1, 0)),""),"")</f>
        <v/>
      </c>
      <c r="X131" s="21" t="str">
        <f t="shared" ref="X131:X150" si="43">IF(K131="Level of Assistance",4,IF(L131="Level of Assistance",3,IF(M131="Level of Assistance",2,IF(N131="Level of Assistance",1,""))))</f>
        <v/>
      </c>
      <c r="Y131" s="21" t="str">
        <f t="shared" ref="Y131:Y150" si="44">IF(X131&lt;&gt;"",W131*10*X131,"")</f>
        <v/>
      </c>
      <c r="AA131" s="21" t="str">
        <f t="array" ref="AA131">IF(Prototype_input!$C$6="Federal or Tribal Government",IF(O131&lt;&gt;"", INDEX('Summary - Objective - Tradeoff'!$C$2:$AV$4, MATCH(Prototype_input!$C$38, 'Summary - Objective - Tradeoff'!$B$2:$B$4, 0), MATCH(B131, 'Summary - Objective - Tradeoff'!$C$1:$AV$1, 0)),""),"")</f>
        <v/>
      </c>
      <c r="AB131" s="21" t="str">
        <f t="shared" ref="AB131:AB150" si="45">IF(K131="Objective",4,IF(L131="Objective",3,IF(M131="Objective",2,IF(N131="Objective",1,""))))</f>
        <v/>
      </c>
      <c r="AC131" s="21" t="str">
        <f t="shared" ref="AC131:AC150" si="46">IF(AB131&lt;&gt;"",AA131*10*AB131,"")</f>
        <v/>
      </c>
      <c r="AE131" s="21" t="str">
        <f t="array" ref="AE131">IF(Prototype_input!$C$6="Federal or Tribal Government",IF(O131&lt;&gt;"", INDEX('Summary- PoP - Tradeoff'!$C$2:$AV$5, MATCH(Prototype_input!$C$46, 'Summary- PoP - Tradeoff'!$B$2:$B$5, 0), MATCH(B131, 'Summary- PoP - Tradeoff'!$C$1:$AV$1, 0)),""),"")</f>
        <v/>
      </c>
      <c r="AF131" s="21" t="str">
        <f t="shared" ref="AF131:AF150" si="47">IF(K131="Period of Performance",4,IF(L131="Period of Performance",3,IF(M131="Period of Performance",2,IF(N131="Period of Performance",1,""))))</f>
        <v/>
      </c>
      <c r="AG131" s="21" t="str">
        <f t="shared" ref="AG131:AG150" si="48">IF(AF131&lt;&gt;"",AE131*10*AF131,"")</f>
        <v/>
      </c>
      <c r="AI131" s="21" t="str">
        <f t="array" ref="AI131">IF(Prototype_input!$C$6="Federal or Tribal Government",IF(O131&lt;&gt;"", INDEX('Summary - EDV - Tradeoff'!$C$2:$AV$4, MATCH(Prototype_input!$C$54, 'Summary - EDV - Tradeoff'!$B$2:$B$4, 0), MATCH(B131, 'Summary - EDV - Tradeoff'!$C$1:$AV$1, 0)),""),"")</f>
        <v/>
      </c>
      <c r="AJ131" s="21" t="str">
        <f t="shared" ref="AJ131:AJ150" si="49">IF(K131="Estimated Dollar Value",4,IF(L131="Estimated Dollar Value",3,IF(M131="Estimated Dollar Value",2,IF(N131="Estimated Dollar Value",1,""))))</f>
        <v/>
      </c>
      <c r="AK131" s="21" t="str">
        <f t="shared" ref="AK131:AK150" si="50">IF(AI131&lt;&gt;"",AJ131*10*AI131,"")</f>
        <v/>
      </c>
      <c r="AL131" s="21" t="str">
        <f t="shared" ref="AL131:AL150" si="51">IF(C131&lt;&gt;"",IF(OR(D131="No",E131="No",F131="No"),"Fail","Pass"),"")</f>
        <v/>
      </c>
    </row>
    <row r="132" spans="4:38" ht="12.75" x14ac:dyDescent="0.2">
      <c r="D132" s="21" t="str">
        <f>IF(
  Prototype_input!$C$6 = "State or Local Government",
  IF(
    C132 &lt;&gt; "",
    IFERROR(
      INDEX(
        'Summary - Acquisition Need'!$C$2:$AD$4,
        MATCH(Prototype_input!$C$30, 'Summary - Acquisition Need'!$B$2:$B$4, 0),
        MATCH(C132, 'Summary - Acquisition Need'!$C$1:$AD$1, 0)
      ),
      ""
    ),
    ""
  ),
  IF(
    Prototype_input!$C$6 = "Federal or Tribal Government",
    IF(
      B132 &lt;&gt; "",
      IFERROR(
        INDEX(
          'Summary - Place of Performance'!$C$2:$AW$14,
          MATCH(Prototype_input!$C$30, 'Summary - Place of Performance'!$B$2:$B$14, 0),
          MATCH(B132, 'Summary - Place of Performance'!$C$1:$AW$1, 0)
        ),
        ""
      ),
      ""
    ),
    ""
  )
)</f>
        <v/>
      </c>
      <c r="E132" s="21" t="str">
        <f>IF(
  Prototype_input!$C$6 = "State or Local Government",
  IF(
    C132 &lt;&gt; "",
    IFERROR(
      INDEX(
        'Summary - Contract Type'!$C$2:$BX$6,
        MATCH(Prototype_input!$C$34, 'Summary - Contract Type'!$B$2:$B$6, 0),
        MATCH(C132, 'Summary - Contract Type'!$C$1:$BX$1, 0)
      ),
      ""
    ),
    ""
  ),
  IF(
    Prototype_input!$C$6 = "Federal or Tribal Government",
    IF(
      B132 &lt;&gt; "",
      IFERROR(
        INDEX(
          'Summary - Level of Assistance'!$C$2:$AW$7,
          MATCH(Prototype_input!$C$34, 'Summary - Level of Assistance'!$B$2:$B$7, 0),
          MATCH(B132, 'Summary - Level of Assistance'!$C$1:$AW$1, 0)
        ),
        ""
      ),
      ""
    ),
    ""
  )
)</f>
        <v/>
      </c>
      <c r="F132" s="21" t="str">
        <f>IF(
  Prototype_input!$C$6 = "State or Local Government",
  IF(
    C132 &lt;&gt; "",
    IFERROR(
      INDEX(
        'Summary - Socioeconomic'!$C$2:$BX$11,
        MATCH(Prototype_input!$C$38, 'Summary - Socioeconomic'!$B$2:$B$11, 0),
        MATCH(C132, 'Summary - Socioeconomic'!$C$1:$BX$1, 0)
      ),
      ""
    ),
    ""
  ),
  IF(
    Prototype_input!$C$6 = "Federal or Tribal Government",
    IF(
      B132 &lt;&gt; "",
      IFERROR(
        INDEX(
          'Summary - Objective'!$C$2:$AX$4,
          MATCH(Prototype_input!$C$38, 'Summary - Objective'!$B$2:$B$4, 0),
          MATCH(B132, 'Summary - Objective'!$C$1:$AX$1, 0)
        ),
        ""
      ),
      ""
    ),
    ""
  )
)</f>
        <v/>
      </c>
      <c r="G132" s="21" t="str">
        <f>IF(
  Prototype_input!$C$6 = "Federal or Tribal Government",
  IF(
    B132 &lt;&gt; "",
    IFERROR(
      INDEX(
        'Summary - Contract Type'!$C$2:$BX$6,
        MATCH(Prototype_input!$C$42, 'Summary - Contract Type'!$B$2:$B$6, 0),
        MATCH(B132, 'Summary - Contract Type'!$C$1:$BX$1, 0)
      ),
      ""
    ),
    ""
  ),
  ""
)</f>
        <v/>
      </c>
      <c r="H132" s="21" t="str">
        <f>IF(
  Prototype_input!$C$6 = "Federal or Tribal Government",
  IF(
    B132 &lt;&gt; "",
    IFERROR(
      INDEX(
        'Summary - Period of Performance'!$C$2:$AW$5,
        MATCH(Prototype_input!$C$46, 'Summary - Period of Performance'!$B$2:$B$5, 0),
        MATCH(B132, 'Summary - Period of Performance'!$C$1:$AW$1, 0)
      ),
      ""
    ),
    ""
  ),
  ""
)</f>
        <v/>
      </c>
      <c r="I132" s="21" t="str">
        <f>IF(
  Prototype_input!$C$6 = "Federal or Tribal Government",
  IF(
    B132 &lt;&gt; "",
    IFERROR(
      INDEX(
        'Summary - Socioeconomic'!$C$2:$BX$11,
        MATCH(Prototype_input!$C$50, 'Summary - Socioeconomic'!$B$2:$B$11, 0),
        MATCH(B132, 'Summary - Socioeconomic'!$C$1:$BX$1, 0)
      ),
      ""
    ),
    ""
  ),
  ""
)</f>
        <v/>
      </c>
      <c r="J132" s="21" t="str">
        <f>IF(
  Prototype_input!$C$6 = "Federal or Tribal Government",
  IF(
    B132 &lt;&gt; "",
    IFERROR(
      INDEX(
        'Summary - Estimated Dollar Valu'!$C$2:$AW$4,
        MATCH(Prototype_input!$C$54, 'Summary - Estimated Dollar Valu'!$B$2:$B$4, 0),
        MATCH(B132, 'Summary - Estimated Dollar Valu'!$C$1:$AW$1, 0)
      ),
      ""
    ),
    ""
  ),
  ""
)</f>
        <v/>
      </c>
      <c r="K132" s="21" t="str">
        <f>IF(AND(Prototype_input!$C$56&lt;&gt;"",J132&lt;&gt;""),Prototype_input!$C$58,"")</f>
        <v/>
      </c>
      <c r="L132" s="21" t="str">
        <f>IF(AND(Prototype_input!$C$60&lt;&gt;"",J132&lt;&gt;""),Prototype_input!$C$62,"")</f>
        <v/>
      </c>
      <c r="M132" s="21" t="str">
        <f>IF(AND(Prototype_input!$C$64&lt;&gt;"",J132&lt;&gt;""),Prototype_input!$C$66,"")</f>
        <v/>
      </c>
      <c r="N132" s="21" t="str">
        <f>IF(AND(Prototype_input!$C$68&lt;&gt;"",J132&lt;&gt;""),Prototype_input!$C$70,"")</f>
        <v/>
      </c>
      <c r="O132" s="21" t="str">
        <f>IF(N132&lt;&gt;"",_xlfn.XLOOKUP(Prototype_input!$E$25,'ITC Offerings Mapping'!$C$1:$C$1000,'ITC Offerings Mapping'!$B$1:$B$1000),"")</f>
        <v/>
      </c>
      <c r="Q132" s="21" t="str">
        <f t="array" ref="Q132">IF(Prototype_input!$C$6="Federal or Tribal Government",IF(O132&lt;&gt;"", INDEX('Scope Scoring'!$C$2:$BX$50, MATCH(O132, 'Scope Scoring'!$B$2:$B$50, 0), MATCH(B132, 'Scope Scoring'!$C$1:$BX$1, 0)),""),"")</f>
        <v/>
      </c>
      <c r="R132" s="21" t="str">
        <f t="shared" si="39"/>
        <v/>
      </c>
      <c r="S132" s="21" t="str">
        <f t="shared" si="40"/>
        <v/>
      </c>
      <c r="T132" s="21" t="str">
        <f t="shared" si="41"/>
        <v/>
      </c>
      <c r="U132" s="21" t="str">
        <f t="shared" si="42"/>
        <v/>
      </c>
      <c r="W132" s="21" t="str">
        <f t="array" ref="W132">IF(Prototype_input!$C$6="Federal or Tribal Government",IF(O132&lt;&gt;"", INDEX('Summary - Level of Assistance -'!$C$2:$AV$7, MATCH(Prototype_input!$C$34, 'Summary - Level of Assistance -'!$B$2:$B$7, 0), MATCH(B132, 'Summary - Level of Assistance -'!$C$1:$AV$1, 0)),""),"")</f>
        <v/>
      </c>
      <c r="X132" s="21" t="str">
        <f t="shared" si="43"/>
        <v/>
      </c>
      <c r="Y132" s="21" t="str">
        <f t="shared" si="44"/>
        <v/>
      </c>
      <c r="AA132" s="21" t="str">
        <f t="array" ref="AA132">IF(Prototype_input!$C$6="Federal or Tribal Government",IF(O132&lt;&gt;"", INDEX('Summary - Objective - Tradeoff'!$C$2:$AV$4, MATCH(Prototype_input!$C$38, 'Summary - Objective - Tradeoff'!$B$2:$B$4, 0), MATCH(B132, 'Summary - Objective - Tradeoff'!$C$1:$AV$1, 0)),""),"")</f>
        <v/>
      </c>
      <c r="AB132" s="21" t="str">
        <f t="shared" si="45"/>
        <v/>
      </c>
      <c r="AC132" s="21" t="str">
        <f t="shared" si="46"/>
        <v/>
      </c>
      <c r="AE132" s="21" t="str">
        <f t="array" ref="AE132">IF(Prototype_input!$C$6="Federal or Tribal Government",IF(O132&lt;&gt;"", INDEX('Summary- PoP - Tradeoff'!$C$2:$AV$5, MATCH(Prototype_input!$C$46, 'Summary- PoP - Tradeoff'!$B$2:$B$5, 0), MATCH(B132, 'Summary- PoP - Tradeoff'!$C$1:$AV$1, 0)),""),"")</f>
        <v/>
      </c>
      <c r="AF132" s="21" t="str">
        <f t="shared" si="47"/>
        <v/>
      </c>
      <c r="AG132" s="21" t="str">
        <f t="shared" si="48"/>
        <v/>
      </c>
      <c r="AI132" s="21" t="str">
        <f t="array" ref="AI132">IF(Prototype_input!$C$6="Federal or Tribal Government",IF(O132&lt;&gt;"", INDEX('Summary - EDV - Tradeoff'!$C$2:$AV$4, MATCH(Prototype_input!$C$54, 'Summary - EDV - Tradeoff'!$B$2:$B$4, 0), MATCH(B132, 'Summary - EDV - Tradeoff'!$C$1:$AV$1, 0)),""),"")</f>
        <v/>
      </c>
      <c r="AJ132" s="21" t="str">
        <f t="shared" si="49"/>
        <v/>
      </c>
      <c r="AK132" s="21" t="str">
        <f t="shared" si="50"/>
        <v/>
      </c>
      <c r="AL132" s="21" t="str">
        <f t="shared" si="51"/>
        <v/>
      </c>
    </row>
    <row r="133" spans="4:38" ht="12.75" x14ac:dyDescent="0.2">
      <c r="D133" s="21" t="str">
        <f>IF(
  Prototype_input!$C$6 = "State or Local Government",
  IF(
    C133 &lt;&gt; "",
    IFERROR(
      INDEX(
        'Summary - Acquisition Need'!$C$2:$AD$4,
        MATCH(Prototype_input!$C$30, 'Summary - Acquisition Need'!$B$2:$B$4, 0),
        MATCH(C133, 'Summary - Acquisition Need'!$C$1:$AD$1, 0)
      ),
      ""
    ),
    ""
  ),
  IF(
    Prototype_input!$C$6 = "Federal or Tribal Government",
    IF(
      B133 &lt;&gt; "",
      IFERROR(
        INDEX(
          'Summary - Place of Performance'!$C$2:$AW$14,
          MATCH(Prototype_input!$C$30, 'Summary - Place of Performance'!$B$2:$B$14, 0),
          MATCH(B133, 'Summary - Place of Performance'!$C$1:$AW$1, 0)
        ),
        ""
      ),
      ""
    ),
    ""
  )
)</f>
        <v/>
      </c>
      <c r="E133" s="21" t="str">
        <f>IF(
  Prototype_input!$C$6 = "State or Local Government",
  IF(
    C133 &lt;&gt; "",
    IFERROR(
      INDEX(
        'Summary - Contract Type'!$C$2:$BX$6,
        MATCH(Prototype_input!$C$34, 'Summary - Contract Type'!$B$2:$B$6, 0),
        MATCH(C133, 'Summary - Contract Type'!$C$1:$BX$1, 0)
      ),
      ""
    ),
    ""
  ),
  IF(
    Prototype_input!$C$6 = "Federal or Tribal Government",
    IF(
      B133 &lt;&gt; "",
      IFERROR(
        INDEX(
          'Summary - Level of Assistance'!$C$2:$AW$7,
          MATCH(Prototype_input!$C$34, 'Summary - Level of Assistance'!$B$2:$B$7, 0),
          MATCH(B133, 'Summary - Level of Assistance'!$C$1:$AW$1, 0)
        ),
        ""
      ),
      ""
    ),
    ""
  )
)</f>
        <v/>
      </c>
      <c r="F133" s="21" t="str">
        <f>IF(
  Prototype_input!$C$6 = "State or Local Government",
  IF(
    C133 &lt;&gt; "",
    IFERROR(
      INDEX(
        'Summary - Socioeconomic'!$C$2:$BX$11,
        MATCH(Prototype_input!$C$38, 'Summary - Socioeconomic'!$B$2:$B$11, 0),
        MATCH(C133, 'Summary - Socioeconomic'!$C$1:$BX$1, 0)
      ),
      ""
    ),
    ""
  ),
  IF(
    Prototype_input!$C$6 = "Federal or Tribal Government",
    IF(
      B133 &lt;&gt; "",
      IFERROR(
        INDEX(
          'Summary - Objective'!$C$2:$AX$4,
          MATCH(Prototype_input!$C$38, 'Summary - Objective'!$B$2:$B$4, 0),
          MATCH(B133, 'Summary - Objective'!$C$1:$AX$1, 0)
        ),
        ""
      ),
      ""
    ),
    ""
  )
)</f>
        <v/>
      </c>
      <c r="G133" s="21" t="str">
        <f>IF(
  Prototype_input!$C$6 = "Federal or Tribal Government",
  IF(
    B133 &lt;&gt; "",
    IFERROR(
      INDEX(
        'Summary - Contract Type'!$C$2:$BX$6,
        MATCH(Prototype_input!$C$42, 'Summary - Contract Type'!$B$2:$B$6, 0),
        MATCH(B133, 'Summary - Contract Type'!$C$1:$BX$1, 0)
      ),
      ""
    ),
    ""
  ),
  ""
)</f>
        <v/>
      </c>
      <c r="H133" s="21" t="str">
        <f>IF(
  Prototype_input!$C$6 = "Federal or Tribal Government",
  IF(
    B133 &lt;&gt; "",
    IFERROR(
      INDEX(
        'Summary - Period of Performance'!$C$2:$AW$5,
        MATCH(Prototype_input!$C$46, 'Summary - Period of Performance'!$B$2:$B$5, 0),
        MATCH(B133, 'Summary - Period of Performance'!$C$1:$AW$1, 0)
      ),
      ""
    ),
    ""
  ),
  ""
)</f>
        <v/>
      </c>
      <c r="I133" s="21" t="str">
        <f>IF(
  Prototype_input!$C$6 = "Federal or Tribal Government",
  IF(
    B133 &lt;&gt; "",
    IFERROR(
      INDEX(
        'Summary - Socioeconomic'!$C$2:$BX$11,
        MATCH(Prototype_input!$C$50, 'Summary - Socioeconomic'!$B$2:$B$11, 0),
        MATCH(B133, 'Summary - Socioeconomic'!$C$1:$BX$1, 0)
      ),
      ""
    ),
    ""
  ),
  ""
)</f>
        <v/>
      </c>
      <c r="J133" s="21" t="str">
        <f>IF(
  Prototype_input!$C$6 = "Federal or Tribal Government",
  IF(
    B133 &lt;&gt; "",
    IFERROR(
      INDEX(
        'Summary - Estimated Dollar Valu'!$C$2:$AW$4,
        MATCH(Prototype_input!$C$54, 'Summary - Estimated Dollar Valu'!$B$2:$B$4, 0),
        MATCH(B133, 'Summary - Estimated Dollar Valu'!$C$1:$AW$1, 0)
      ),
      ""
    ),
    ""
  ),
  ""
)</f>
        <v/>
      </c>
      <c r="K133" s="21" t="str">
        <f>IF(AND(Prototype_input!$C$56&lt;&gt;"",J133&lt;&gt;""),Prototype_input!$C$58,"")</f>
        <v/>
      </c>
      <c r="L133" s="21" t="str">
        <f>IF(AND(Prototype_input!$C$60&lt;&gt;"",J133&lt;&gt;""),Prototype_input!$C$62,"")</f>
        <v/>
      </c>
      <c r="M133" s="21" t="str">
        <f>IF(AND(Prototype_input!$C$64&lt;&gt;"",J133&lt;&gt;""),Prototype_input!$C$66,"")</f>
        <v/>
      </c>
      <c r="N133" s="21" t="str">
        <f>IF(AND(Prototype_input!$C$68&lt;&gt;"",J133&lt;&gt;""),Prototype_input!$C$70,"")</f>
        <v/>
      </c>
      <c r="O133" s="21" t="str">
        <f>IF(N133&lt;&gt;"",_xlfn.XLOOKUP(Prototype_input!$E$25,'ITC Offerings Mapping'!$C$1:$C$1000,'ITC Offerings Mapping'!$B$1:$B$1000),"")</f>
        <v/>
      </c>
      <c r="Q133" s="21" t="str">
        <f t="array" ref="Q133">IF(Prototype_input!$C$6="Federal or Tribal Government",IF(O133&lt;&gt;"", INDEX('Scope Scoring'!$C$2:$BX$50, MATCH(O133, 'Scope Scoring'!$B$2:$B$50, 0), MATCH(B133, 'Scope Scoring'!$C$1:$BX$1, 0)),""),"")</f>
        <v/>
      </c>
      <c r="R133" s="21" t="str">
        <f t="shared" si="39"/>
        <v/>
      </c>
      <c r="S133" s="21" t="str">
        <f t="shared" si="40"/>
        <v/>
      </c>
      <c r="T133" s="21" t="str">
        <f t="shared" si="41"/>
        <v/>
      </c>
      <c r="U133" s="21" t="str">
        <f t="shared" si="42"/>
        <v/>
      </c>
      <c r="W133" s="21" t="str">
        <f t="array" ref="W133">IF(Prototype_input!$C$6="Federal or Tribal Government",IF(O133&lt;&gt;"", INDEX('Summary - Level of Assistance -'!$C$2:$AV$7, MATCH(Prototype_input!$C$34, 'Summary - Level of Assistance -'!$B$2:$B$7, 0), MATCH(B133, 'Summary - Level of Assistance -'!$C$1:$AV$1, 0)),""),"")</f>
        <v/>
      </c>
      <c r="X133" s="21" t="str">
        <f t="shared" si="43"/>
        <v/>
      </c>
      <c r="Y133" s="21" t="str">
        <f t="shared" si="44"/>
        <v/>
      </c>
      <c r="AA133" s="21" t="str">
        <f t="array" ref="AA133">IF(Prototype_input!$C$6="Federal or Tribal Government",IF(O133&lt;&gt;"", INDEX('Summary - Objective - Tradeoff'!$C$2:$AV$4, MATCH(Prototype_input!$C$38, 'Summary - Objective - Tradeoff'!$B$2:$B$4, 0), MATCH(B133, 'Summary - Objective - Tradeoff'!$C$1:$AV$1, 0)),""),"")</f>
        <v/>
      </c>
      <c r="AB133" s="21" t="str">
        <f t="shared" si="45"/>
        <v/>
      </c>
      <c r="AC133" s="21" t="str">
        <f t="shared" si="46"/>
        <v/>
      </c>
      <c r="AE133" s="21" t="str">
        <f t="array" ref="AE133">IF(Prototype_input!$C$6="Federal or Tribal Government",IF(O133&lt;&gt;"", INDEX('Summary- PoP - Tradeoff'!$C$2:$AV$5, MATCH(Prototype_input!$C$46, 'Summary- PoP - Tradeoff'!$B$2:$B$5, 0), MATCH(B133, 'Summary- PoP - Tradeoff'!$C$1:$AV$1, 0)),""),"")</f>
        <v/>
      </c>
      <c r="AF133" s="21" t="str">
        <f t="shared" si="47"/>
        <v/>
      </c>
      <c r="AG133" s="21" t="str">
        <f t="shared" si="48"/>
        <v/>
      </c>
      <c r="AI133" s="21" t="str">
        <f t="array" ref="AI133">IF(Prototype_input!$C$6="Federal or Tribal Government",IF(O133&lt;&gt;"", INDEX('Summary - EDV - Tradeoff'!$C$2:$AV$4, MATCH(Prototype_input!$C$54, 'Summary - EDV - Tradeoff'!$B$2:$B$4, 0), MATCH(B133, 'Summary - EDV - Tradeoff'!$C$1:$AV$1, 0)),""),"")</f>
        <v/>
      </c>
      <c r="AJ133" s="21" t="str">
        <f t="shared" si="49"/>
        <v/>
      </c>
      <c r="AK133" s="21" t="str">
        <f t="shared" si="50"/>
        <v/>
      </c>
      <c r="AL133" s="21" t="str">
        <f t="shared" si="51"/>
        <v/>
      </c>
    </row>
    <row r="134" spans="4:38" ht="12.75" x14ac:dyDescent="0.2">
      <c r="D134" s="21" t="str">
        <f>IF(
  Prototype_input!$C$6 = "State or Local Government",
  IF(
    C134 &lt;&gt; "",
    IFERROR(
      INDEX(
        'Summary - Acquisition Need'!$C$2:$AD$4,
        MATCH(Prototype_input!$C$30, 'Summary - Acquisition Need'!$B$2:$B$4, 0),
        MATCH(C134, 'Summary - Acquisition Need'!$C$1:$AD$1, 0)
      ),
      ""
    ),
    ""
  ),
  IF(
    Prototype_input!$C$6 = "Federal or Tribal Government",
    IF(
      B134 &lt;&gt; "",
      IFERROR(
        INDEX(
          'Summary - Place of Performance'!$C$2:$AW$14,
          MATCH(Prototype_input!$C$30, 'Summary - Place of Performance'!$B$2:$B$14, 0),
          MATCH(B134, 'Summary - Place of Performance'!$C$1:$AW$1, 0)
        ),
        ""
      ),
      ""
    ),
    ""
  )
)</f>
        <v/>
      </c>
      <c r="E134" s="21" t="str">
        <f>IF(
  Prototype_input!$C$6 = "State or Local Government",
  IF(
    C134 &lt;&gt; "",
    IFERROR(
      INDEX(
        'Summary - Contract Type'!$C$2:$BX$6,
        MATCH(Prototype_input!$C$34, 'Summary - Contract Type'!$B$2:$B$6, 0),
        MATCH(C134, 'Summary - Contract Type'!$C$1:$BX$1, 0)
      ),
      ""
    ),
    ""
  ),
  IF(
    Prototype_input!$C$6 = "Federal or Tribal Government",
    IF(
      B134 &lt;&gt; "",
      IFERROR(
        INDEX(
          'Summary - Level of Assistance'!$C$2:$AW$7,
          MATCH(Prototype_input!$C$34, 'Summary - Level of Assistance'!$B$2:$B$7, 0),
          MATCH(B134, 'Summary - Level of Assistance'!$C$1:$AW$1, 0)
        ),
        ""
      ),
      ""
    ),
    ""
  )
)</f>
        <v/>
      </c>
      <c r="F134" s="21" t="str">
        <f>IF(
  Prototype_input!$C$6 = "State or Local Government",
  IF(
    C134 &lt;&gt; "",
    IFERROR(
      INDEX(
        'Summary - Socioeconomic'!$C$2:$BX$11,
        MATCH(Prototype_input!$C$38, 'Summary - Socioeconomic'!$B$2:$B$11, 0),
        MATCH(C134, 'Summary - Socioeconomic'!$C$1:$BX$1, 0)
      ),
      ""
    ),
    ""
  ),
  IF(
    Prototype_input!$C$6 = "Federal or Tribal Government",
    IF(
      B134 &lt;&gt; "",
      IFERROR(
        INDEX(
          'Summary - Objective'!$C$2:$AX$4,
          MATCH(Prototype_input!$C$38, 'Summary - Objective'!$B$2:$B$4, 0),
          MATCH(B134, 'Summary - Objective'!$C$1:$AX$1, 0)
        ),
        ""
      ),
      ""
    ),
    ""
  )
)</f>
        <v/>
      </c>
      <c r="G134" s="21" t="str">
        <f>IF(
  Prototype_input!$C$6 = "Federal or Tribal Government",
  IF(
    B134 &lt;&gt; "",
    IFERROR(
      INDEX(
        'Summary - Contract Type'!$C$2:$BX$6,
        MATCH(Prototype_input!$C$42, 'Summary - Contract Type'!$B$2:$B$6, 0),
        MATCH(B134, 'Summary - Contract Type'!$C$1:$BX$1, 0)
      ),
      ""
    ),
    ""
  ),
  ""
)</f>
        <v/>
      </c>
      <c r="H134" s="21" t="str">
        <f>IF(
  Prototype_input!$C$6 = "Federal or Tribal Government",
  IF(
    B134 &lt;&gt; "",
    IFERROR(
      INDEX(
        'Summary - Period of Performance'!$C$2:$AW$5,
        MATCH(Prototype_input!$C$46, 'Summary - Period of Performance'!$B$2:$B$5, 0),
        MATCH(B134, 'Summary - Period of Performance'!$C$1:$AW$1, 0)
      ),
      ""
    ),
    ""
  ),
  ""
)</f>
        <v/>
      </c>
      <c r="I134" s="21" t="str">
        <f>IF(
  Prototype_input!$C$6 = "Federal or Tribal Government",
  IF(
    B134 &lt;&gt; "",
    IFERROR(
      INDEX(
        'Summary - Socioeconomic'!$C$2:$BX$11,
        MATCH(Prototype_input!$C$50, 'Summary - Socioeconomic'!$B$2:$B$11, 0),
        MATCH(B134, 'Summary - Socioeconomic'!$C$1:$BX$1, 0)
      ),
      ""
    ),
    ""
  ),
  ""
)</f>
        <v/>
      </c>
      <c r="J134" s="21" t="str">
        <f>IF(
  Prototype_input!$C$6 = "Federal or Tribal Government",
  IF(
    B134 &lt;&gt; "",
    IFERROR(
      INDEX(
        'Summary - Estimated Dollar Valu'!$C$2:$AW$4,
        MATCH(Prototype_input!$C$54, 'Summary - Estimated Dollar Valu'!$B$2:$B$4, 0),
        MATCH(B134, 'Summary - Estimated Dollar Valu'!$C$1:$AW$1, 0)
      ),
      ""
    ),
    ""
  ),
  ""
)</f>
        <v/>
      </c>
      <c r="K134" s="21" t="str">
        <f>IF(AND(Prototype_input!$C$56&lt;&gt;"",J134&lt;&gt;""),Prototype_input!$C$58,"")</f>
        <v/>
      </c>
      <c r="L134" s="21" t="str">
        <f>IF(AND(Prototype_input!$C$60&lt;&gt;"",J134&lt;&gt;""),Prototype_input!$C$62,"")</f>
        <v/>
      </c>
      <c r="M134" s="21" t="str">
        <f>IF(AND(Prototype_input!$C$64&lt;&gt;"",J134&lt;&gt;""),Prototype_input!$C$66,"")</f>
        <v/>
      </c>
      <c r="N134" s="21" t="str">
        <f>IF(AND(Prototype_input!$C$68&lt;&gt;"",J134&lt;&gt;""),Prototype_input!$C$70,"")</f>
        <v/>
      </c>
      <c r="O134" s="21" t="str">
        <f>IF(N134&lt;&gt;"",_xlfn.XLOOKUP(Prototype_input!$E$25,'ITC Offerings Mapping'!$C$1:$C$1000,'ITC Offerings Mapping'!$B$1:$B$1000),"")</f>
        <v/>
      </c>
      <c r="Q134" s="21" t="str">
        <f t="array" ref="Q134">IF(Prototype_input!$C$6="Federal or Tribal Government",IF(O134&lt;&gt;"", INDEX('Scope Scoring'!$C$2:$BX$50, MATCH(O134, 'Scope Scoring'!$B$2:$B$50, 0), MATCH(B134, 'Scope Scoring'!$C$1:$BX$1, 0)),""),"")</f>
        <v/>
      </c>
      <c r="R134" s="21" t="str">
        <f t="shared" si="39"/>
        <v/>
      </c>
      <c r="S134" s="21" t="str">
        <f t="shared" si="40"/>
        <v/>
      </c>
      <c r="T134" s="21" t="str">
        <f t="shared" si="41"/>
        <v/>
      </c>
      <c r="U134" s="21" t="str">
        <f t="shared" si="42"/>
        <v/>
      </c>
      <c r="W134" s="21" t="str">
        <f t="array" ref="W134">IF(Prototype_input!$C$6="Federal or Tribal Government",IF(O134&lt;&gt;"", INDEX('Summary - Level of Assistance -'!$C$2:$AV$7, MATCH(Prototype_input!$C$34, 'Summary - Level of Assistance -'!$B$2:$B$7, 0), MATCH(B134, 'Summary - Level of Assistance -'!$C$1:$AV$1, 0)),""),"")</f>
        <v/>
      </c>
      <c r="X134" s="21" t="str">
        <f t="shared" si="43"/>
        <v/>
      </c>
      <c r="Y134" s="21" t="str">
        <f t="shared" si="44"/>
        <v/>
      </c>
      <c r="AA134" s="21" t="str">
        <f t="array" ref="AA134">IF(Prototype_input!$C$6="Federal or Tribal Government",IF(O134&lt;&gt;"", INDEX('Summary - Objective - Tradeoff'!$C$2:$AV$4, MATCH(Prototype_input!$C$38, 'Summary - Objective - Tradeoff'!$B$2:$B$4, 0), MATCH(B134, 'Summary - Objective - Tradeoff'!$C$1:$AV$1, 0)),""),"")</f>
        <v/>
      </c>
      <c r="AB134" s="21" t="str">
        <f t="shared" si="45"/>
        <v/>
      </c>
      <c r="AC134" s="21" t="str">
        <f t="shared" si="46"/>
        <v/>
      </c>
      <c r="AE134" s="21" t="str">
        <f t="array" ref="AE134">IF(Prototype_input!$C$6="Federal or Tribal Government",IF(O134&lt;&gt;"", INDEX('Summary- PoP - Tradeoff'!$C$2:$AV$5, MATCH(Prototype_input!$C$46, 'Summary- PoP - Tradeoff'!$B$2:$B$5, 0), MATCH(B134, 'Summary- PoP - Tradeoff'!$C$1:$AV$1, 0)),""),"")</f>
        <v/>
      </c>
      <c r="AF134" s="21" t="str">
        <f t="shared" si="47"/>
        <v/>
      </c>
      <c r="AG134" s="21" t="str">
        <f t="shared" si="48"/>
        <v/>
      </c>
      <c r="AI134" s="21" t="str">
        <f t="array" ref="AI134">IF(Prototype_input!$C$6="Federal or Tribal Government",IF(O134&lt;&gt;"", INDEX('Summary - EDV - Tradeoff'!$C$2:$AV$4, MATCH(Prototype_input!$C$54, 'Summary - EDV - Tradeoff'!$B$2:$B$4, 0), MATCH(B134, 'Summary - EDV - Tradeoff'!$C$1:$AV$1, 0)),""),"")</f>
        <v/>
      </c>
      <c r="AJ134" s="21" t="str">
        <f t="shared" si="49"/>
        <v/>
      </c>
      <c r="AK134" s="21" t="str">
        <f t="shared" si="50"/>
        <v/>
      </c>
      <c r="AL134" s="21" t="str">
        <f t="shared" si="51"/>
        <v/>
      </c>
    </row>
    <row r="135" spans="4:38" ht="12.75" x14ac:dyDescent="0.2">
      <c r="D135" s="21" t="str">
        <f>IF(
  Prototype_input!$C$6 = "State or Local Government",
  IF(
    C135 &lt;&gt; "",
    IFERROR(
      INDEX(
        'Summary - Acquisition Need'!$C$2:$AD$4,
        MATCH(Prototype_input!$C$30, 'Summary - Acquisition Need'!$B$2:$B$4, 0),
        MATCH(C135, 'Summary - Acquisition Need'!$C$1:$AD$1, 0)
      ),
      ""
    ),
    ""
  ),
  IF(
    Prototype_input!$C$6 = "Federal or Tribal Government",
    IF(
      B135 &lt;&gt; "",
      IFERROR(
        INDEX(
          'Summary - Place of Performance'!$C$2:$AW$14,
          MATCH(Prototype_input!$C$30, 'Summary - Place of Performance'!$B$2:$B$14, 0),
          MATCH(B135, 'Summary - Place of Performance'!$C$1:$AW$1, 0)
        ),
        ""
      ),
      ""
    ),
    ""
  )
)</f>
        <v/>
      </c>
      <c r="E135" s="21" t="str">
        <f>IF(
  Prototype_input!$C$6 = "State or Local Government",
  IF(
    C135 &lt;&gt; "",
    IFERROR(
      INDEX(
        'Summary - Contract Type'!$C$2:$BX$6,
        MATCH(Prototype_input!$C$34, 'Summary - Contract Type'!$B$2:$B$6, 0),
        MATCH(C135, 'Summary - Contract Type'!$C$1:$BX$1, 0)
      ),
      ""
    ),
    ""
  ),
  IF(
    Prototype_input!$C$6 = "Federal or Tribal Government",
    IF(
      B135 &lt;&gt; "",
      IFERROR(
        INDEX(
          'Summary - Level of Assistance'!$C$2:$AW$7,
          MATCH(Prototype_input!$C$34, 'Summary - Level of Assistance'!$B$2:$B$7, 0),
          MATCH(B135, 'Summary - Level of Assistance'!$C$1:$AW$1, 0)
        ),
        ""
      ),
      ""
    ),
    ""
  )
)</f>
        <v/>
      </c>
      <c r="F135" s="21" t="str">
        <f>IF(
  Prototype_input!$C$6 = "State or Local Government",
  IF(
    C135 &lt;&gt; "",
    IFERROR(
      INDEX(
        'Summary - Socioeconomic'!$C$2:$BX$11,
        MATCH(Prototype_input!$C$38, 'Summary - Socioeconomic'!$B$2:$B$11, 0),
        MATCH(C135, 'Summary - Socioeconomic'!$C$1:$BX$1, 0)
      ),
      ""
    ),
    ""
  ),
  IF(
    Prototype_input!$C$6 = "Federal or Tribal Government",
    IF(
      B135 &lt;&gt; "",
      IFERROR(
        INDEX(
          'Summary - Objective'!$C$2:$AX$4,
          MATCH(Prototype_input!$C$38, 'Summary - Objective'!$B$2:$B$4, 0),
          MATCH(B135, 'Summary - Objective'!$C$1:$AX$1, 0)
        ),
        ""
      ),
      ""
    ),
    ""
  )
)</f>
        <v/>
      </c>
      <c r="G135" s="21" t="str">
        <f>IF(
  Prototype_input!$C$6 = "Federal or Tribal Government",
  IF(
    B135 &lt;&gt; "",
    IFERROR(
      INDEX(
        'Summary - Contract Type'!$C$2:$BX$6,
        MATCH(Prototype_input!$C$42, 'Summary - Contract Type'!$B$2:$B$6, 0),
        MATCH(B135, 'Summary - Contract Type'!$C$1:$BX$1, 0)
      ),
      ""
    ),
    ""
  ),
  ""
)</f>
        <v/>
      </c>
      <c r="H135" s="21" t="str">
        <f>IF(
  Prototype_input!$C$6 = "Federal or Tribal Government",
  IF(
    B135 &lt;&gt; "",
    IFERROR(
      INDEX(
        'Summary - Period of Performance'!$C$2:$AW$5,
        MATCH(Prototype_input!$C$46, 'Summary - Period of Performance'!$B$2:$B$5, 0),
        MATCH(B135, 'Summary - Period of Performance'!$C$1:$AW$1, 0)
      ),
      ""
    ),
    ""
  ),
  ""
)</f>
        <v/>
      </c>
      <c r="I135" s="21" t="str">
        <f>IF(
  Prototype_input!$C$6 = "Federal or Tribal Government",
  IF(
    B135 &lt;&gt; "",
    IFERROR(
      INDEX(
        'Summary - Socioeconomic'!$C$2:$BX$11,
        MATCH(Prototype_input!$C$50, 'Summary - Socioeconomic'!$B$2:$B$11, 0),
        MATCH(B135, 'Summary - Socioeconomic'!$C$1:$BX$1, 0)
      ),
      ""
    ),
    ""
  ),
  ""
)</f>
        <v/>
      </c>
      <c r="J135" s="21" t="str">
        <f>IF(
  Prototype_input!$C$6 = "Federal or Tribal Government",
  IF(
    B135 &lt;&gt; "",
    IFERROR(
      INDEX(
        'Summary - Estimated Dollar Valu'!$C$2:$AW$4,
        MATCH(Prototype_input!$C$54, 'Summary - Estimated Dollar Valu'!$B$2:$B$4, 0),
        MATCH(B135, 'Summary - Estimated Dollar Valu'!$C$1:$AW$1, 0)
      ),
      ""
    ),
    ""
  ),
  ""
)</f>
        <v/>
      </c>
      <c r="K135" s="21" t="str">
        <f>IF(AND(Prototype_input!$C$56&lt;&gt;"",J135&lt;&gt;""),Prototype_input!$C$58,"")</f>
        <v/>
      </c>
      <c r="L135" s="21" t="str">
        <f>IF(AND(Prototype_input!$C$60&lt;&gt;"",J135&lt;&gt;""),Prototype_input!$C$62,"")</f>
        <v/>
      </c>
      <c r="M135" s="21" t="str">
        <f>IF(AND(Prototype_input!$C$64&lt;&gt;"",J135&lt;&gt;""),Prototype_input!$C$66,"")</f>
        <v/>
      </c>
      <c r="N135" s="21" t="str">
        <f>IF(AND(Prototype_input!$C$68&lt;&gt;"",J135&lt;&gt;""),Prototype_input!$C$70,"")</f>
        <v/>
      </c>
      <c r="O135" s="21" t="str">
        <f>IF(N135&lt;&gt;"",_xlfn.XLOOKUP(Prototype_input!$E$25,'ITC Offerings Mapping'!$C$1:$C$1000,'ITC Offerings Mapping'!$B$1:$B$1000),"")</f>
        <v/>
      </c>
      <c r="Q135" s="21" t="str">
        <f t="array" ref="Q135">IF(Prototype_input!$C$6="Federal or Tribal Government",IF(O135&lt;&gt;"", INDEX('Scope Scoring'!$C$2:$BX$50, MATCH(O135, 'Scope Scoring'!$B$2:$B$50, 0), MATCH(B135, 'Scope Scoring'!$C$1:$BX$1, 0)),""),"")</f>
        <v/>
      </c>
      <c r="R135" s="21" t="str">
        <f t="shared" si="39"/>
        <v/>
      </c>
      <c r="S135" s="21" t="str">
        <f t="shared" si="40"/>
        <v/>
      </c>
      <c r="T135" s="21" t="str">
        <f t="shared" si="41"/>
        <v/>
      </c>
      <c r="U135" s="21" t="str">
        <f t="shared" si="42"/>
        <v/>
      </c>
      <c r="W135" s="21" t="str">
        <f t="array" ref="W135">IF(Prototype_input!$C$6="Federal or Tribal Government",IF(O135&lt;&gt;"", INDEX('Summary - Level of Assistance -'!$C$2:$AV$7, MATCH(Prototype_input!$C$34, 'Summary - Level of Assistance -'!$B$2:$B$7, 0), MATCH(B135, 'Summary - Level of Assistance -'!$C$1:$AV$1, 0)),""),"")</f>
        <v/>
      </c>
      <c r="X135" s="21" t="str">
        <f t="shared" si="43"/>
        <v/>
      </c>
      <c r="Y135" s="21" t="str">
        <f t="shared" si="44"/>
        <v/>
      </c>
      <c r="AA135" s="21" t="str">
        <f t="array" ref="AA135">IF(Prototype_input!$C$6="Federal or Tribal Government",IF(O135&lt;&gt;"", INDEX('Summary - Objective - Tradeoff'!$C$2:$AV$4, MATCH(Prototype_input!$C$38, 'Summary - Objective - Tradeoff'!$B$2:$B$4, 0), MATCH(B135, 'Summary - Objective - Tradeoff'!$C$1:$AV$1, 0)),""),"")</f>
        <v/>
      </c>
      <c r="AB135" s="21" t="str">
        <f t="shared" si="45"/>
        <v/>
      </c>
      <c r="AC135" s="21" t="str">
        <f t="shared" si="46"/>
        <v/>
      </c>
      <c r="AE135" s="21" t="str">
        <f t="array" ref="AE135">IF(Prototype_input!$C$6="Federal or Tribal Government",IF(O135&lt;&gt;"", INDEX('Summary- PoP - Tradeoff'!$C$2:$AV$5, MATCH(Prototype_input!$C$46, 'Summary- PoP - Tradeoff'!$B$2:$B$5, 0), MATCH(B135, 'Summary- PoP - Tradeoff'!$C$1:$AV$1, 0)),""),"")</f>
        <v/>
      </c>
      <c r="AF135" s="21" t="str">
        <f t="shared" si="47"/>
        <v/>
      </c>
      <c r="AG135" s="21" t="str">
        <f t="shared" si="48"/>
        <v/>
      </c>
      <c r="AI135" s="21" t="str">
        <f t="array" ref="AI135">IF(Prototype_input!$C$6="Federal or Tribal Government",IF(O135&lt;&gt;"", INDEX('Summary - EDV - Tradeoff'!$C$2:$AV$4, MATCH(Prototype_input!$C$54, 'Summary - EDV - Tradeoff'!$B$2:$B$4, 0), MATCH(B135, 'Summary - EDV - Tradeoff'!$C$1:$AV$1, 0)),""),"")</f>
        <v/>
      </c>
      <c r="AJ135" s="21" t="str">
        <f t="shared" si="49"/>
        <v/>
      </c>
      <c r="AK135" s="21" t="str">
        <f t="shared" si="50"/>
        <v/>
      </c>
      <c r="AL135" s="21" t="str">
        <f t="shared" si="51"/>
        <v/>
      </c>
    </row>
    <row r="136" spans="4:38" ht="12.75" x14ac:dyDescent="0.2">
      <c r="D136" s="21" t="str">
        <f>IF(
  Prototype_input!$C$6 = "State or Local Government",
  IF(
    C136 &lt;&gt; "",
    IFERROR(
      INDEX(
        'Summary - Acquisition Need'!$C$2:$AD$4,
        MATCH(Prototype_input!$C$30, 'Summary - Acquisition Need'!$B$2:$B$4, 0),
        MATCH(C136, 'Summary - Acquisition Need'!$C$1:$AD$1, 0)
      ),
      ""
    ),
    ""
  ),
  IF(
    Prototype_input!$C$6 = "Federal or Tribal Government",
    IF(
      B136 &lt;&gt; "",
      IFERROR(
        INDEX(
          'Summary - Place of Performance'!$C$2:$AW$14,
          MATCH(Prototype_input!$C$30, 'Summary - Place of Performance'!$B$2:$B$14, 0),
          MATCH(B136, 'Summary - Place of Performance'!$C$1:$AW$1, 0)
        ),
        ""
      ),
      ""
    ),
    ""
  )
)</f>
        <v/>
      </c>
      <c r="E136" s="21" t="str">
        <f>IF(
  Prototype_input!$C$6 = "State or Local Government",
  IF(
    C136 &lt;&gt; "",
    IFERROR(
      INDEX(
        'Summary - Contract Type'!$C$2:$BX$6,
        MATCH(Prototype_input!$C$34, 'Summary - Contract Type'!$B$2:$B$6, 0),
        MATCH(C136, 'Summary - Contract Type'!$C$1:$BX$1, 0)
      ),
      ""
    ),
    ""
  ),
  IF(
    Prototype_input!$C$6 = "Federal or Tribal Government",
    IF(
      B136 &lt;&gt; "",
      IFERROR(
        INDEX(
          'Summary - Level of Assistance'!$C$2:$AW$7,
          MATCH(Prototype_input!$C$34, 'Summary - Level of Assistance'!$B$2:$B$7, 0),
          MATCH(B136, 'Summary - Level of Assistance'!$C$1:$AW$1, 0)
        ),
        ""
      ),
      ""
    ),
    ""
  )
)</f>
        <v/>
      </c>
      <c r="F136" s="21" t="str">
        <f>IF(
  Prototype_input!$C$6 = "State or Local Government",
  IF(
    C136 &lt;&gt; "",
    IFERROR(
      INDEX(
        'Summary - Socioeconomic'!$C$2:$BX$11,
        MATCH(Prototype_input!$C$38, 'Summary - Socioeconomic'!$B$2:$B$11, 0),
        MATCH(C136, 'Summary - Socioeconomic'!$C$1:$BX$1, 0)
      ),
      ""
    ),
    ""
  ),
  IF(
    Prototype_input!$C$6 = "Federal or Tribal Government",
    IF(
      B136 &lt;&gt; "",
      IFERROR(
        INDEX(
          'Summary - Objective'!$C$2:$AX$4,
          MATCH(Prototype_input!$C$38, 'Summary - Objective'!$B$2:$B$4, 0),
          MATCH(B136, 'Summary - Objective'!$C$1:$AX$1, 0)
        ),
        ""
      ),
      ""
    ),
    ""
  )
)</f>
        <v/>
      </c>
      <c r="G136" s="21" t="str">
        <f>IF(
  Prototype_input!$C$6 = "Federal or Tribal Government",
  IF(
    B136 &lt;&gt; "",
    IFERROR(
      INDEX(
        'Summary - Contract Type'!$C$2:$BX$6,
        MATCH(Prototype_input!$C$42, 'Summary - Contract Type'!$B$2:$B$6, 0),
        MATCH(B136, 'Summary - Contract Type'!$C$1:$BX$1, 0)
      ),
      ""
    ),
    ""
  ),
  ""
)</f>
        <v/>
      </c>
      <c r="H136" s="21" t="str">
        <f>IF(
  Prototype_input!$C$6 = "Federal or Tribal Government",
  IF(
    B136 &lt;&gt; "",
    IFERROR(
      INDEX(
        'Summary - Period of Performance'!$C$2:$AW$5,
        MATCH(Prototype_input!$C$46, 'Summary - Period of Performance'!$B$2:$B$5, 0),
        MATCH(B136, 'Summary - Period of Performance'!$C$1:$AW$1, 0)
      ),
      ""
    ),
    ""
  ),
  ""
)</f>
        <v/>
      </c>
      <c r="I136" s="21" t="str">
        <f>IF(
  Prototype_input!$C$6 = "Federal or Tribal Government",
  IF(
    B136 &lt;&gt; "",
    IFERROR(
      INDEX(
        'Summary - Socioeconomic'!$C$2:$BX$11,
        MATCH(Prototype_input!$C$50, 'Summary - Socioeconomic'!$B$2:$B$11, 0),
        MATCH(B136, 'Summary - Socioeconomic'!$C$1:$BX$1, 0)
      ),
      ""
    ),
    ""
  ),
  ""
)</f>
        <v/>
      </c>
      <c r="J136" s="21" t="str">
        <f>IF(
  Prototype_input!$C$6 = "Federal or Tribal Government",
  IF(
    B136 &lt;&gt; "",
    IFERROR(
      INDEX(
        'Summary - Estimated Dollar Valu'!$C$2:$AW$4,
        MATCH(Prototype_input!$C$54, 'Summary - Estimated Dollar Valu'!$B$2:$B$4, 0),
        MATCH(B136, 'Summary - Estimated Dollar Valu'!$C$1:$AW$1, 0)
      ),
      ""
    ),
    ""
  ),
  ""
)</f>
        <v/>
      </c>
      <c r="K136" s="21" t="str">
        <f>IF(AND(Prototype_input!$C$56&lt;&gt;"",J136&lt;&gt;""),Prototype_input!$C$58,"")</f>
        <v/>
      </c>
      <c r="L136" s="21" t="str">
        <f>IF(AND(Prototype_input!$C$60&lt;&gt;"",J136&lt;&gt;""),Prototype_input!$C$62,"")</f>
        <v/>
      </c>
      <c r="M136" s="21" t="str">
        <f>IF(AND(Prototype_input!$C$64&lt;&gt;"",J136&lt;&gt;""),Prototype_input!$C$66,"")</f>
        <v/>
      </c>
      <c r="N136" s="21" t="str">
        <f>IF(AND(Prototype_input!$C$68&lt;&gt;"",J136&lt;&gt;""),Prototype_input!$C$70,"")</f>
        <v/>
      </c>
      <c r="O136" s="21" t="str">
        <f>IF(N136&lt;&gt;"",_xlfn.XLOOKUP(Prototype_input!$E$25,'ITC Offerings Mapping'!$C$1:$C$1000,'ITC Offerings Mapping'!$B$1:$B$1000),"")</f>
        <v/>
      </c>
      <c r="Q136" s="21" t="str">
        <f t="array" ref="Q136">IF(Prototype_input!$C$6="Federal or Tribal Government",IF(O136&lt;&gt;"", INDEX('Scope Scoring'!$C$2:$BX$50, MATCH(O136, 'Scope Scoring'!$B$2:$B$50, 0), MATCH(B136, 'Scope Scoring'!$C$1:$BX$1, 0)),""),"")</f>
        <v/>
      </c>
      <c r="R136" s="21" t="str">
        <f t="shared" si="39"/>
        <v/>
      </c>
      <c r="S136" s="21" t="str">
        <f t="shared" si="40"/>
        <v/>
      </c>
      <c r="T136" s="21" t="str">
        <f t="shared" si="41"/>
        <v/>
      </c>
      <c r="U136" s="21" t="str">
        <f t="shared" si="42"/>
        <v/>
      </c>
      <c r="W136" s="21" t="str">
        <f t="array" ref="W136">IF(Prototype_input!$C$6="Federal or Tribal Government",IF(O136&lt;&gt;"", INDEX('Summary - Level of Assistance -'!$C$2:$AV$7, MATCH(Prototype_input!$C$34, 'Summary - Level of Assistance -'!$B$2:$B$7, 0), MATCH(B136, 'Summary - Level of Assistance -'!$C$1:$AV$1, 0)),""),"")</f>
        <v/>
      </c>
      <c r="X136" s="21" t="str">
        <f t="shared" si="43"/>
        <v/>
      </c>
      <c r="Y136" s="21" t="str">
        <f t="shared" si="44"/>
        <v/>
      </c>
      <c r="AA136" s="21" t="str">
        <f t="array" ref="AA136">IF(Prototype_input!$C$6="Federal or Tribal Government",IF(O136&lt;&gt;"", INDEX('Summary - Objective - Tradeoff'!$C$2:$AV$4, MATCH(Prototype_input!$C$38, 'Summary - Objective - Tradeoff'!$B$2:$B$4, 0), MATCH(B136, 'Summary - Objective - Tradeoff'!$C$1:$AV$1, 0)),""),"")</f>
        <v/>
      </c>
      <c r="AB136" s="21" t="str">
        <f t="shared" si="45"/>
        <v/>
      </c>
      <c r="AC136" s="21" t="str">
        <f t="shared" si="46"/>
        <v/>
      </c>
      <c r="AE136" s="21" t="str">
        <f t="array" ref="AE136">IF(Prototype_input!$C$6="Federal or Tribal Government",IF(O136&lt;&gt;"", INDEX('Summary- PoP - Tradeoff'!$C$2:$AV$5, MATCH(Prototype_input!$C$46, 'Summary- PoP - Tradeoff'!$B$2:$B$5, 0), MATCH(B136, 'Summary- PoP - Tradeoff'!$C$1:$AV$1, 0)),""),"")</f>
        <v/>
      </c>
      <c r="AF136" s="21" t="str">
        <f t="shared" si="47"/>
        <v/>
      </c>
      <c r="AG136" s="21" t="str">
        <f t="shared" si="48"/>
        <v/>
      </c>
      <c r="AI136" s="21" t="str">
        <f t="array" ref="AI136">IF(Prototype_input!$C$6="Federal or Tribal Government",IF(O136&lt;&gt;"", INDEX('Summary - EDV - Tradeoff'!$C$2:$AV$4, MATCH(Prototype_input!$C$54, 'Summary - EDV - Tradeoff'!$B$2:$B$4, 0), MATCH(B136, 'Summary - EDV - Tradeoff'!$C$1:$AV$1, 0)),""),"")</f>
        <v/>
      </c>
      <c r="AJ136" s="21" t="str">
        <f t="shared" si="49"/>
        <v/>
      </c>
      <c r="AK136" s="21" t="str">
        <f t="shared" si="50"/>
        <v/>
      </c>
      <c r="AL136" s="21" t="str">
        <f t="shared" si="51"/>
        <v/>
      </c>
    </row>
    <row r="137" spans="4:38" ht="12.75" x14ac:dyDescent="0.2">
      <c r="D137" s="21" t="str">
        <f>IF(
  Prototype_input!$C$6 = "State or Local Government",
  IF(
    C137 &lt;&gt; "",
    IFERROR(
      INDEX(
        'Summary - Acquisition Need'!$C$2:$AD$4,
        MATCH(Prototype_input!$C$30, 'Summary - Acquisition Need'!$B$2:$B$4, 0),
        MATCH(C137, 'Summary - Acquisition Need'!$C$1:$AD$1, 0)
      ),
      ""
    ),
    ""
  ),
  IF(
    Prototype_input!$C$6 = "Federal or Tribal Government",
    IF(
      B137 &lt;&gt; "",
      IFERROR(
        INDEX(
          'Summary - Place of Performance'!$C$2:$AW$14,
          MATCH(Prototype_input!$C$30, 'Summary - Place of Performance'!$B$2:$B$14, 0),
          MATCH(B137, 'Summary - Place of Performance'!$C$1:$AW$1, 0)
        ),
        ""
      ),
      ""
    ),
    ""
  )
)</f>
        <v/>
      </c>
      <c r="E137" s="21" t="str">
        <f>IF(
  Prototype_input!$C$6 = "State or Local Government",
  IF(
    C137 &lt;&gt; "",
    IFERROR(
      INDEX(
        'Summary - Contract Type'!$C$2:$BX$6,
        MATCH(Prototype_input!$C$34, 'Summary - Contract Type'!$B$2:$B$6, 0),
        MATCH(C137, 'Summary - Contract Type'!$C$1:$BX$1, 0)
      ),
      ""
    ),
    ""
  ),
  IF(
    Prototype_input!$C$6 = "Federal or Tribal Government",
    IF(
      B137 &lt;&gt; "",
      IFERROR(
        INDEX(
          'Summary - Level of Assistance'!$C$2:$AW$7,
          MATCH(Prototype_input!$C$34, 'Summary - Level of Assistance'!$B$2:$B$7, 0),
          MATCH(B137, 'Summary - Level of Assistance'!$C$1:$AW$1, 0)
        ),
        ""
      ),
      ""
    ),
    ""
  )
)</f>
        <v/>
      </c>
      <c r="F137" s="21" t="str">
        <f>IF(
  Prototype_input!$C$6 = "State or Local Government",
  IF(
    C137 &lt;&gt; "",
    IFERROR(
      INDEX(
        'Summary - Socioeconomic'!$C$2:$BX$11,
        MATCH(Prototype_input!$C$38, 'Summary - Socioeconomic'!$B$2:$B$11, 0),
        MATCH(C137, 'Summary - Socioeconomic'!$C$1:$BX$1, 0)
      ),
      ""
    ),
    ""
  ),
  IF(
    Prototype_input!$C$6 = "Federal or Tribal Government",
    IF(
      B137 &lt;&gt; "",
      IFERROR(
        INDEX(
          'Summary - Objective'!$C$2:$AX$4,
          MATCH(Prototype_input!$C$38, 'Summary - Objective'!$B$2:$B$4, 0),
          MATCH(B137, 'Summary - Objective'!$C$1:$AX$1, 0)
        ),
        ""
      ),
      ""
    ),
    ""
  )
)</f>
        <v/>
      </c>
      <c r="G137" s="21" t="str">
        <f>IF(
  Prototype_input!$C$6 = "Federal or Tribal Government",
  IF(
    B137 &lt;&gt; "",
    IFERROR(
      INDEX(
        'Summary - Contract Type'!$C$2:$BX$6,
        MATCH(Prototype_input!$C$42, 'Summary - Contract Type'!$B$2:$B$6, 0),
        MATCH(B137, 'Summary - Contract Type'!$C$1:$BX$1, 0)
      ),
      ""
    ),
    ""
  ),
  ""
)</f>
        <v/>
      </c>
      <c r="H137" s="21" t="str">
        <f>IF(
  Prototype_input!$C$6 = "Federal or Tribal Government",
  IF(
    B137 &lt;&gt; "",
    IFERROR(
      INDEX(
        'Summary - Period of Performance'!$C$2:$AW$5,
        MATCH(Prototype_input!$C$46, 'Summary - Period of Performance'!$B$2:$B$5, 0),
        MATCH(B137, 'Summary - Period of Performance'!$C$1:$AW$1, 0)
      ),
      ""
    ),
    ""
  ),
  ""
)</f>
        <v/>
      </c>
      <c r="I137" s="21" t="str">
        <f>IF(
  Prototype_input!$C$6 = "Federal or Tribal Government",
  IF(
    B137 &lt;&gt; "",
    IFERROR(
      INDEX(
        'Summary - Socioeconomic'!$C$2:$BX$11,
        MATCH(Prototype_input!$C$50, 'Summary - Socioeconomic'!$B$2:$B$11, 0),
        MATCH(B137, 'Summary - Socioeconomic'!$C$1:$BX$1, 0)
      ),
      ""
    ),
    ""
  ),
  ""
)</f>
        <v/>
      </c>
      <c r="J137" s="21" t="str">
        <f>IF(
  Prototype_input!$C$6 = "Federal or Tribal Government",
  IF(
    B137 &lt;&gt; "",
    IFERROR(
      INDEX(
        'Summary - Estimated Dollar Valu'!$C$2:$AW$4,
        MATCH(Prototype_input!$C$54, 'Summary - Estimated Dollar Valu'!$B$2:$B$4, 0),
        MATCH(B137, 'Summary - Estimated Dollar Valu'!$C$1:$AW$1, 0)
      ),
      ""
    ),
    ""
  ),
  ""
)</f>
        <v/>
      </c>
      <c r="K137" s="21" t="str">
        <f>IF(AND(Prototype_input!$C$56&lt;&gt;"",J137&lt;&gt;""),Prototype_input!$C$58,"")</f>
        <v/>
      </c>
      <c r="L137" s="21" t="str">
        <f>IF(AND(Prototype_input!$C$60&lt;&gt;"",J137&lt;&gt;""),Prototype_input!$C$62,"")</f>
        <v/>
      </c>
      <c r="M137" s="21" t="str">
        <f>IF(AND(Prototype_input!$C$64&lt;&gt;"",J137&lt;&gt;""),Prototype_input!$C$66,"")</f>
        <v/>
      </c>
      <c r="N137" s="21" t="str">
        <f>IF(AND(Prototype_input!$C$68&lt;&gt;"",J137&lt;&gt;""),Prototype_input!$C$70,"")</f>
        <v/>
      </c>
      <c r="O137" s="21" t="str">
        <f>IF(N137&lt;&gt;"",_xlfn.XLOOKUP(Prototype_input!$E$25,'ITC Offerings Mapping'!$C$1:$C$1000,'ITC Offerings Mapping'!$B$1:$B$1000),"")</f>
        <v/>
      </c>
      <c r="Q137" s="21" t="str">
        <f t="array" ref="Q137">IF(Prototype_input!$C$6="Federal or Tribal Government",IF(O137&lt;&gt;"", INDEX('Scope Scoring'!$C$2:$BX$50, MATCH(O137, 'Scope Scoring'!$B$2:$B$50, 0), MATCH(B137, 'Scope Scoring'!$C$1:$BX$1, 0)),""),"")</f>
        <v/>
      </c>
      <c r="R137" s="21" t="str">
        <f t="shared" si="39"/>
        <v/>
      </c>
      <c r="S137" s="21" t="str">
        <f t="shared" si="40"/>
        <v/>
      </c>
      <c r="T137" s="21" t="str">
        <f t="shared" si="41"/>
        <v/>
      </c>
      <c r="U137" s="21" t="str">
        <f t="shared" si="42"/>
        <v/>
      </c>
      <c r="W137" s="21" t="str">
        <f t="array" ref="W137">IF(Prototype_input!$C$6="Federal or Tribal Government",IF(O137&lt;&gt;"", INDEX('Summary - Level of Assistance -'!$C$2:$AV$7, MATCH(Prototype_input!$C$34, 'Summary - Level of Assistance -'!$B$2:$B$7, 0), MATCH(B137, 'Summary - Level of Assistance -'!$C$1:$AV$1, 0)),""),"")</f>
        <v/>
      </c>
      <c r="X137" s="21" t="str">
        <f t="shared" si="43"/>
        <v/>
      </c>
      <c r="Y137" s="21" t="str">
        <f t="shared" si="44"/>
        <v/>
      </c>
      <c r="AA137" s="21" t="str">
        <f t="array" ref="AA137">IF(Prototype_input!$C$6="Federal or Tribal Government",IF(O137&lt;&gt;"", INDEX('Summary - Objective - Tradeoff'!$C$2:$AV$4, MATCH(Prototype_input!$C$38, 'Summary - Objective - Tradeoff'!$B$2:$B$4, 0), MATCH(B137, 'Summary - Objective - Tradeoff'!$C$1:$AV$1, 0)),""),"")</f>
        <v/>
      </c>
      <c r="AB137" s="21" t="str">
        <f t="shared" si="45"/>
        <v/>
      </c>
      <c r="AC137" s="21" t="str">
        <f t="shared" si="46"/>
        <v/>
      </c>
      <c r="AE137" s="21" t="str">
        <f t="array" ref="AE137">IF(Prototype_input!$C$6="Federal or Tribal Government",IF(O137&lt;&gt;"", INDEX('Summary- PoP - Tradeoff'!$C$2:$AV$5, MATCH(Prototype_input!$C$46, 'Summary- PoP - Tradeoff'!$B$2:$B$5, 0), MATCH(B137, 'Summary- PoP - Tradeoff'!$C$1:$AV$1, 0)),""),"")</f>
        <v/>
      </c>
      <c r="AF137" s="21" t="str">
        <f t="shared" si="47"/>
        <v/>
      </c>
      <c r="AG137" s="21" t="str">
        <f t="shared" si="48"/>
        <v/>
      </c>
      <c r="AI137" s="21" t="str">
        <f t="array" ref="AI137">IF(Prototype_input!$C$6="Federal or Tribal Government",IF(O137&lt;&gt;"", INDEX('Summary - EDV - Tradeoff'!$C$2:$AV$4, MATCH(Prototype_input!$C$54, 'Summary - EDV - Tradeoff'!$B$2:$B$4, 0), MATCH(B137, 'Summary - EDV - Tradeoff'!$C$1:$AV$1, 0)),""),"")</f>
        <v/>
      </c>
      <c r="AJ137" s="21" t="str">
        <f t="shared" si="49"/>
        <v/>
      </c>
      <c r="AK137" s="21" t="str">
        <f t="shared" si="50"/>
        <v/>
      </c>
      <c r="AL137" s="21" t="str">
        <f t="shared" si="51"/>
        <v/>
      </c>
    </row>
    <row r="138" spans="4:38" ht="12.75" x14ac:dyDescent="0.2">
      <c r="D138" s="21" t="str">
        <f>IF(
  Prototype_input!$C$6 = "State or Local Government",
  IF(
    C138 &lt;&gt; "",
    IFERROR(
      INDEX(
        'Summary - Acquisition Need'!$C$2:$AD$4,
        MATCH(Prototype_input!$C$30, 'Summary - Acquisition Need'!$B$2:$B$4, 0),
        MATCH(C138, 'Summary - Acquisition Need'!$C$1:$AD$1, 0)
      ),
      ""
    ),
    ""
  ),
  IF(
    Prototype_input!$C$6 = "Federal or Tribal Government",
    IF(
      B138 &lt;&gt; "",
      IFERROR(
        INDEX(
          'Summary - Place of Performance'!$C$2:$AW$14,
          MATCH(Prototype_input!$C$30, 'Summary - Place of Performance'!$B$2:$B$14, 0),
          MATCH(B138, 'Summary - Place of Performance'!$C$1:$AW$1, 0)
        ),
        ""
      ),
      ""
    ),
    ""
  )
)</f>
        <v/>
      </c>
      <c r="E138" s="21" t="str">
        <f>IF(
  Prototype_input!$C$6 = "State or Local Government",
  IF(
    C138 &lt;&gt; "",
    IFERROR(
      INDEX(
        'Summary - Contract Type'!$C$2:$BX$6,
        MATCH(Prototype_input!$C$34, 'Summary - Contract Type'!$B$2:$B$6, 0),
        MATCH(C138, 'Summary - Contract Type'!$C$1:$BX$1, 0)
      ),
      ""
    ),
    ""
  ),
  IF(
    Prototype_input!$C$6 = "Federal or Tribal Government",
    IF(
      B138 &lt;&gt; "",
      IFERROR(
        INDEX(
          'Summary - Level of Assistance'!$C$2:$AW$7,
          MATCH(Prototype_input!$C$34, 'Summary - Level of Assistance'!$B$2:$B$7, 0),
          MATCH(B138, 'Summary - Level of Assistance'!$C$1:$AW$1, 0)
        ),
        ""
      ),
      ""
    ),
    ""
  )
)</f>
        <v/>
      </c>
      <c r="F138" s="21" t="str">
        <f>IF(
  Prototype_input!$C$6 = "State or Local Government",
  IF(
    C138 &lt;&gt; "",
    IFERROR(
      INDEX(
        'Summary - Socioeconomic'!$C$2:$BX$11,
        MATCH(Prototype_input!$C$38, 'Summary - Socioeconomic'!$B$2:$B$11, 0),
        MATCH(C138, 'Summary - Socioeconomic'!$C$1:$BX$1, 0)
      ),
      ""
    ),
    ""
  ),
  IF(
    Prototype_input!$C$6 = "Federal or Tribal Government",
    IF(
      B138 &lt;&gt; "",
      IFERROR(
        INDEX(
          'Summary - Objective'!$C$2:$AX$4,
          MATCH(Prototype_input!$C$38, 'Summary - Objective'!$B$2:$B$4, 0),
          MATCH(B138, 'Summary - Objective'!$C$1:$AX$1, 0)
        ),
        ""
      ),
      ""
    ),
    ""
  )
)</f>
        <v/>
      </c>
      <c r="G138" s="21" t="str">
        <f>IF(
  Prototype_input!$C$6 = "Federal or Tribal Government",
  IF(
    B138 &lt;&gt; "",
    IFERROR(
      INDEX(
        'Summary - Contract Type'!$C$2:$BX$6,
        MATCH(Prototype_input!$C$42, 'Summary - Contract Type'!$B$2:$B$6, 0),
        MATCH(B138, 'Summary - Contract Type'!$C$1:$BX$1, 0)
      ),
      ""
    ),
    ""
  ),
  ""
)</f>
        <v/>
      </c>
      <c r="H138" s="21" t="str">
        <f>IF(
  Prototype_input!$C$6 = "Federal or Tribal Government",
  IF(
    B138 &lt;&gt; "",
    IFERROR(
      INDEX(
        'Summary - Period of Performance'!$C$2:$AW$5,
        MATCH(Prototype_input!$C$46, 'Summary - Period of Performance'!$B$2:$B$5, 0),
        MATCH(B138, 'Summary - Period of Performance'!$C$1:$AW$1, 0)
      ),
      ""
    ),
    ""
  ),
  ""
)</f>
        <v/>
      </c>
      <c r="I138" s="21" t="str">
        <f>IF(
  Prototype_input!$C$6 = "Federal or Tribal Government",
  IF(
    B138 &lt;&gt; "",
    IFERROR(
      INDEX(
        'Summary - Socioeconomic'!$C$2:$BX$11,
        MATCH(Prototype_input!$C$50, 'Summary - Socioeconomic'!$B$2:$B$11, 0),
        MATCH(B138, 'Summary - Socioeconomic'!$C$1:$BX$1, 0)
      ),
      ""
    ),
    ""
  ),
  ""
)</f>
        <v/>
      </c>
      <c r="J138" s="21" t="str">
        <f>IF(
  Prototype_input!$C$6 = "Federal or Tribal Government",
  IF(
    B138 &lt;&gt; "",
    IFERROR(
      INDEX(
        'Summary - Estimated Dollar Valu'!$C$2:$AW$4,
        MATCH(Prototype_input!$C$54, 'Summary - Estimated Dollar Valu'!$B$2:$B$4, 0),
        MATCH(B138, 'Summary - Estimated Dollar Valu'!$C$1:$AW$1, 0)
      ),
      ""
    ),
    ""
  ),
  ""
)</f>
        <v/>
      </c>
      <c r="K138" s="21" t="str">
        <f>IF(AND(Prototype_input!$C$56&lt;&gt;"",J138&lt;&gt;""),Prototype_input!$C$58,"")</f>
        <v/>
      </c>
      <c r="L138" s="21" t="str">
        <f>IF(AND(Prototype_input!$C$60&lt;&gt;"",J138&lt;&gt;""),Prototype_input!$C$62,"")</f>
        <v/>
      </c>
      <c r="M138" s="21" t="str">
        <f>IF(AND(Prototype_input!$C$64&lt;&gt;"",J138&lt;&gt;""),Prototype_input!$C$66,"")</f>
        <v/>
      </c>
      <c r="N138" s="21" t="str">
        <f>IF(AND(Prototype_input!$C$68&lt;&gt;"",J138&lt;&gt;""),Prototype_input!$C$70,"")</f>
        <v/>
      </c>
      <c r="O138" s="21" t="str">
        <f>IF(N138&lt;&gt;"",_xlfn.XLOOKUP(Prototype_input!$E$25,'ITC Offerings Mapping'!$C$1:$C$1000,'ITC Offerings Mapping'!$B$1:$B$1000),"")</f>
        <v/>
      </c>
      <c r="Q138" s="21" t="str">
        <f t="array" ref="Q138">IF(Prototype_input!$C$6="Federal or Tribal Government",IF(O138&lt;&gt;"", INDEX('Scope Scoring'!$C$2:$BX$50, MATCH(O138, 'Scope Scoring'!$B$2:$B$50, 0), MATCH(B138, 'Scope Scoring'!$C$1:$BX$1, 0)),""),"")</f>
        <v/>
      </c>
      <c r="R138" s="21" t="str">
        <f t="shared" si="39"/>
        <v/>
      </c>
      <c r="S138" s="21" t="str">
        <f t="shared" si="40"/>
        <v/>
      </c>
      <c r="T138" s="21" t="str">
        <f t="shared" si="41"/>
        <v/>
      </c>
      <c r="U138" s="21" t="str">
        <f t="shared" si="42"/>
        <v/>
      </c>
      <c r="W138" s="21" t="str">
        <f t="array" ref="W138">IF(Prototype_input!$C$6="Federal or Tribal Government",IF(O138&lt;&gt;"", INDEX('Summary - Level of Assistance -'!$C$2:$AV$7, MATCH(Prototype_input!$C$34, 'Summary - Level of Assistance -'!$B$2:$B$7, 0), MATCH(B138, 'Summary - Level of Assistance -'!$C$1:$AV$1, 0)),""),"")</f>
        <v/>
      </c>
      <c r="X138" s="21" t="str">
        <f t="shared" si="43"/>
        <v/>
      </c>
      <c r="Y138" s="21" t="str">
        <f t="shared" si="44"/>
        <v/>
      </c>
      <c r="AA138" s="21" t="str">
        <f t="array" ref="AA138">IF(Prototype_input!$C$6="Federal or Tribal Government",IF(O138&lt;&gt;"", INDEX('Summary - Objective - Tradeoff'!$C$2:$AV$4, MATCH(Prototype_input!$C$38, 'Summary - Objective - Tradeoff'!$B$2:$B$4, 0), MATCH(B138, 'Summary - Objective - Tradeoff'!$C$1:$AV$1, 0)),""),"")</f>
        <v/>
      </c>
      <c r="AB138" s="21" t="str">
        <f t="shared" si="45"/>
        <v/>
      </c>
      <c r="AC138" s="21" t="str">
        <f t="shared" si="46"/>
        <v/>
      </c>
      <c r="AE138" s="21" t="str">
        <f t="array" ref="AE138">IF(Prototype_input!$C$6="Federal or Tribal Government",IF(O138&lt;&gt;"", INDEX('Summary- PoP - Tradeoff'!$C$2:$AV$5, MATCH(Prototype_input!$C$46, 'Summary- PoP - Tradeoff'!$B$2:$B$5, 0), MATCH(B138, 'Summary- PoP - Tradeoff'!$C$1:$AV$1, 0)),""),"")</f>
        <v/>
      </c>
      <c r="AF138" s="21" t="str">
        <f t="shared" si="47"/>
        <v/>
      </c>
      <c r="AG138" s="21" t="str">
        <f t="shared" si="48"/>
        <v/>
      </c>
      <c r="AI138" s="21" t="str">
        <f t="array" ref="AI138">IF(Prototype_input!$C$6="Federal or Tribal Government",IF(O138&lt;&gt;"", INDEX('Summary - EDV - Tradeoff'!$C$2:$AV$4, MATCH(Prototype_input!$C$54, 'Summary - EDV - Tradeoff'!$B$2:$B$4, 0), MATCH(B138, 'Summary - EDV - Tradeoff'!$C$1:$AV$1, 0)),""),"")</f>
        <v/>
      </c>
      <c r="AJ138" s="21" t="str">
        <f t="shared" si="49"/>
        <v/>
      </c>
      <c r="AK138" s="21" t="str">
        <f t="shared" si="50"/>
        <v/>
      </c>
      <c r="AL138" s="21" t="str">
        <f t="shared" si="51"/>
        <v/>
      </c>
    </row>
    <row r="139" spans="4:38" ht="12.75" x14ac:dyDescent="0.2">
      <c r="D139" s="21" t="str">
        <f>IF(
  Prototype_input!$C$6 = "State or Local Government",
  IF(
    C139 &lt;&gt; "",
    IFERROR(
      INDEX(
        'Summary - Acquisition Need'!$C$2:$AD$4,
        MATCH(Prototype_input!$C$30, 'Summary - Acquisition Need'!$B$2:$B$4, 0),
        MATCH(C139, 'Summary - Acquisition Need'!$C$1:$AD$1, 0)
      ),
      ""
    ),
    ""
  ),
  IF(
    Prototype_input!$C$6 = "Federal or Tribal Government",
    IF(
      B139 &lt;&gt; "",
      IFERROR(
        INDEX(
          'Summary - Place of Performance'!$C$2:$AW$14,
          MATCH(Prototype_input!$C$30, 'Summary - Place of Performance'!$B$2:$B$14, 0),
          MATCH(B139, 'Summary - Place of Performance'!$C$1:$AW$1, 0)
        ),
        ""
      ),
      ""
    ),
    ""
  )
)</f>
        <v/>
      </c>
      <c r="E139" s="21" t="str">
        <f>IF(
  Prototype_input!$C$6 = "State or Local Government",
  IF(
    C139 &lt;&gt; "",
    IFERROR(
      INDEX(
        'Summary - Contract Type'!$C$2:$BX$6,
        MATCH(Prototype_input!$C$34, 'Summary - Contract Type'!$B$2:$B$6, 0),
        MATCH(C139, 'Summary - Contract Type'!$C$1:$BX$1, 0)
      ),
      ""
    ),
    ""
  ),
  IF(
    Prototype_input!$C$6 = "Federal or Tribal Government",
    IF(
      B139 &lt;&gt; "",
      IFERROR(
        INDEX(
          'Summary - Level of Assistance'!$C$2:$AW$7,
          MATCH(Prototype_input!$C$34, 'Summary - Level of Assistance'!$B$2:$B$7, 0),
          MATCH(B139, 'Summary - Level of Assistance'!$C$1:$AW$1, 0)
        ),
        ""
      ),
      ""
    ),
    ""
  )
)</f>
        <v/>
      </c>
      <c r="F139" s="21" t="str">
        <f>IF(
  Prototype_input!$C$6 = "State or Local Government",
  IF(
    C139 &lt;&gt; "",
    IFERROR(
      INDEX(
        'Summary - Socioeconomic'!$C$2:$BX$11,
        MATCH(Prototype_input!$C$38, 'Summary - Socioeconomic'!$B$2:$B$11, 0),
        MATCH(C139, 'Summary - Socioeconomic'!$C$1:$BX$1, 0)
      ),
      ""
    ),
    ""
  ),
  IF(
    Prototype_input!$C$6 = "Federal or Tribal Government",
    IF(
      B139 &lt;&gt; "",
      IFERROR(
        INDEX(
          'Summary - Objective'!$C$2:$AX$4,
          MATCH(Prototype_input!$C$38, 'Summary - Objective'!$B$2:$B$4, 0),
          MATCH(B139, 'Summary - Objective'!$C$1:$AX$1, 0)
        ),
        ""
      ),
      ""
    ),
    ""
  )
)</f>
        <v/>
      </c>
      <c r="G139" s="21" t="str">
        <f>IF(
  Prototype_input!$C$6 = "Federal or Tribal Government",
  IF(
    B139 &lt;&gt; "",
    IFERROR(
      INDEX(
        'Summary - Contract Type'!$C$2:$BX$6,
        MATCH(Prototype_input!$C$42, 'Summary - Contract Type'!$B$2:$B$6, 0),
        MATCH(B139, 'Summary - Contract Type'!$C$1:$BX$1, 0)
      ),
      ""
    ),
    ""
  ),
  ""
)</f>
        <v/>
      </c>
      <c r="H139" s="21" t="str">
        <f>IF(
  Prototype_input!$C$6 = "Federal or Tribal Government",
  IF(
    B139 &lt;&gt; "",
    IFERROR(
      INDEX(
        'Summary - Period of Performance'!$C$2:$AW$5,
        MATCH(Prototype_input!$C$46, 'Summary - Period of Performance'!$B$2:$B$5, 0),
        MATCH(B139, 'Summary - Period of Performance'!$C$1:$AW$1, 0)
      ),
      ""
    ),
    ""
  ),
  ""
)</f>
        <v/>
      </c>
      <c r="I139" s="21" t="str">
        <f>IF(
  Prototype_input!$C$6 = "Federal or Tribal Government",
  IF(
    B139 &lt;&gt; "",
    IFERROR(
      INDEX(
        'Summary - Socioeconomic'!$C$2:$BX$11,
        MATCH(Prototype_input!$C$50, 'Summary - Socioeconomic'!$B$2:$B$11, 0),
        MATCH(B139, 'Summary - Socioeconomic'!$C$1:$BX$1, 0)
      ),
      ""
    ),
    ""
  ),
  ""
)</f>
        <v/>
      </c>
      <c r="J139" s="21" t="str">
        <f>IF(
  Prototype_input!$C$6 = "Federal or Tribal Government",
  IF(
    B139 &lt;&gt; "",
    IFERROR(
      INDEX(
        'Summary - Estimated Dollar Valu'!$C$2:$AW$4,
        MATCH(Prototype_input!$C$54, 'Summary - Estimated Dollar Valu'!$B$2:$B$4, 0),
        MATCH(B139, 'Summary - Estimated Dollar Valu'!$C$1:$AW$1, 0)
      ),
      ""
    ),
    ""
  ),
  ""
)</f>
        <v/>
      </c>
      <c r="K139" s="21" t="str">
        <f>IF(AND(Prototype_input!$C$56&lt;&gt;"",J139&lt;&gt;""),Prototype_input!$C$58,"")</f>
        <v/>
      </c>
      <c r="L139" s="21" t="str">
        <f>IF(AND(Prototype_input!$C$60&lt;&gt;"",J139&lt;&gt;""),Prototype_input!$C$62,"")</f>
        <v/>
      </c>
      <c r="M139" s="21" t="str">
        <f>IF(AND(Prototype_input!$C$64&lt;&gt;"",J139&lt;&gt;""),Prototype_input!$C$66,"")</f>
        <v/>
      </c>
      <c r="N139" s="21" t="str">
        <f>IF(AND(Prototype_input!$C$68&lt;&gt;"",J139&lt;&gt;""),Prototype_input!$C$70,"")</f>
        <v/>
      </c>
      <c r="O139" s="21" t="str">
        <f>IF(N139&lt;&gt;"",_xlfn.XLOOKUP(Prototype_input!$E$25,'ITC Offerings Mapping'!$C$1:$C$1000,'ITC Offerings Mapping'!$B$1:$B$1000),"")</f>
        <v/>
      </c>
      <c r="Q139" s="21" t="str">
        <f t="array" ref="Q139">IF(Prototype_input!$C$6="Federal or Tribal Government",IF(O139&lt;&gt;"", INDEX('Scope Scoring'!$C$2:$BX$50, MATCH(O139, 'Scope Scoring'!$B$2:$B$50, 0), MATCH(B139, 'Scope Scoring'!$C$1:$BX$1, 0)),""),"")</f>
        <v/>
      </c>
      <c r="R139" s="21" t="str">
        <f t="shared" si="39"/>
        <v/>
      </c>
      <c r="S139" s="21" t="str">
        <f t="shared" si="40"/>
        <v/>
      </c>
      <c r="T139" s="21" t="str">
        <f t="shared" si="41"/>
        <v/>
      </c>
      <c r="U139" s="21" t="str">
        <f t="shared" si="42"/>
        <v/>
      </c>
      <c r="W139" s="21" t="str">
        <f t="array" ref="W139">IF(Prototype_input!$C$6="Federal or Tribal Government",IF(O139&lt;&gt;"", INDEX('Summary - Level of Assistance -'!$C$2:$AV$7, MATCH(Prototype_input!$C$34, 'Summary - Level of Assistance -'!$B$2:$B$7, 0), MATCH(B139, 'Summary - Level of Assistance -'!$C$1:$AV$1, 0)),""),"")</f>
        <v/>
      </c>
      <c r="X139" s="21" t="str">
        <f t="shared" si="43"/>
        <v/>
      </c>
      <c r="Y139" s="21" t="str">
        <f t="shared" si="44"/>
        <v/>
      </c>
      <c r="AA139" s="21" t="str">
        <f t="array" ref="AA139">IF(Prototype_input!$C$6="Federal or Tribal Government",IF(O139&lt;&gt;"", INDEX('Summary - Objective - Tradeoff'!$C$2:$AV$4, MATCH(Prototype_input!$C$38, 'Summary - Objective - Tradeoff'!$B$2:$B$4, 0), MATCH(B139, 'Summary - Objective - Tradeoff'!$C$1:$AV$1, 0)),""),"")</f>
        <v/>
      </c>
      <c r="AB139" s="21" t="str">
        <f t="shared" si="45"/>
        <v/>
      </c>
      <c r="AC139" s="21" t="str">
        <f t="shared" si="46"/>
        <v/>
      </c>
      <c r="AE139" s="21" t="str">
        <f t="array" ref="AE139">IF(Prototype_input!$C$6="Federal or Tribal Government",IF(O139&lt;&gt;"", INDEX('Summary- PoP - Tradeoff'!$C$2:$AV$5, MATCH(Prototype_input!$C$46, 'Summary- PoP - Tradeoff'!$B$2:$B$5, 0), MATCH(B139, 'Summary- PoP - Tradeoff'!$C$1:$AV$1, 0)),""),"")</f>
        <v/>
      </c>
      <c r="AF139" s="21" t="str">
        <f t="shared" si="47"/>
        <v/>
      </c>
      <c r="AG139" s="21" t="str">
        <f t="shared" si="48"/>
        <v/>
      </c>
      <c r="AI139" s="21" t="str">
        <f t="array" ref="AI139">IF(Prototype_input!$C$6="Federal or Tribal Government",IF(O139&lt;&gt;"", INDEX('Summary - EDV - Tradeoff'!$C$2:$AV$4, MATCH(Prototype_input!$C$54, 'Summary - EDV - Tradeoff'!$B$2:$B$4, 0), MATCH(B139, 'Summary - EDV - Tradeoff'!$C$1:$AV$1, 0)),""),"")</f>
        <v/>
      </c>
      <c r="AJ139" s="21" t="str">
        <f t="shared" si="49"/>
        <v/>
      </c>
      <c r="AK139" s="21" t="str">
        <f t="shared" si="50"/>
        <v/>
      </c>
      <c r="AL139" s="21" t="str">
        <f t="shared" si="51"/>
        <v/>
      </c>
    </row>
    <row r="140" spans="4:38" ht="12.75" x14ac:dyDescent="0.2">
      <c r="D140" s="21" t="str">
        <f>IF(
  Prototype_input!$C$6 = "State or Local Government",
  IF(
    C140 &lt;&gt; "",
    IFERROR(
      INDEX(
        'Summary - Acquisition Need'!$C$2:$AD$4,
        MATCH(Prototype_input!$C$30, 'Summary - Acquisition Need'!$B$2:$B$4, 0),
        MATCH(C140, 'Summary - Acquisition Need'!$C$1:$AD$1, 0)
      ),
      ""
    ),
    ""
  ),
  IF(
    Prototype_input!$C$6 = "Federal or Tribal Government",
    IF(
      B140 &lt;&gt; "",
      IFERROR(
        INDEX(
          'Summary - Place of Performance'!$C$2:$AW$14,
          MATCH(Prototype_input!$C$30, 'Summary - Place of Performance'!$B$2:$B$14, 0),
          MATCH(B140, 'Summary - Place of Performance'!$C$1:$AW$1, 0)
        ),
        ""
      ),
      ""
    ),
    ""
  )
)</f>
        <v/>
      </c>
      <c r="E140" s="21" t="str">
        <f>IF(
  Prototype_input!$C$6 = "State or Local Government",
  IF(
    C140 &lt;&gt; "",
    IFERROR(
      INDEX(
        'Summary - Contract Type'!$C$2:$BX$6,
        MATCH(Prototype_input!$C$34, 'Summary - Contract Type'!$B$2:$B$6, 0),
        MATCH(C140, 'Summary - Contract Type'!$C$1:$BX$1, 0)
      ),
      ""
    ),
    ""
  ),
  IF(
    Prototype_input!$C$6 = "Federal or Tribal Government",
    IF(
      B140 &lt;&gt; "",
      IFERROR(
        INDEX(
          'Summary - Level of Assistance'!$C$2:$AW$7,
          MATCH(Prototype_input!$C$34, 'Summary - Level of Assistance'!$B$2:$B$7, 0),
          MATCH(B140, 'Summary - Level of Assistance'!$C$1:$AW$1, 0)
        ),
        ""
      ),
      ""
    ),
    ""
  )
)</f>
        <v/>
      </c>
      <c r="F140" s="21" t="str">
        <f>IF(
  Prototype_input!$C$6 = "State or Local Government",
  IF(
    C140 &lt;&gt; "",
    IFERROR(
      INDEX(
        'Summary - Socioeconomic'!$C$2:$BX$11,
        MATCH(Prototype_input!$C$38, 'Summary - Socioeconomic'!$B$2:$B$11, 0),
        MATCH(C140, 'Summary - Socioeconomic'!$C$1:$BX$1, 0)
      ),
      ""
    ),
    ""
  ),
  IF(
    Prototype_input!$C$6 = "Federal or Tribal Government",
    IF(
      B140 &lt;&gt; "",
      IFERROR(
        INDEX(
          'Summary - Objective'!$C$2:$AX$4,
          MATCH(Prototype_input!$C$38, 'Summary - Objective'!$B$2:$B$4, 0),
          MATCH(B140, 'Summary - Objective'!$C$1:$AX$1, 0)
        ),
        ""
      ),
      ""
    ),
    ""
  )
)</f>
        <v/>
      </c>
      <c r="G140" s="21" t="str">
        <f>IF(
  Prototype_input!$C$6 = "Federal or Tribal Government",
  IF(
    B140 &lt;&gt; "",
    IFERROR(
      INDEX(
        'Summary - Contract Type'!$C$2:$BX$6,
        MATCH(Prototype_input!$C$42, 'Summary - Contract Type'!$B$2:$B$6, 0),
        MATCH(B140, 'Summary - Contract Type'!$C$1:$BX$1, 0)
      ),
      ""
    ),
    ""
  ),
  ""
)</f>
        <v/>
      </c>
      <c r="H140" s="21" t="str">
        <f>IF(
  Prototype_input!$C$6 = "Federal or Tribal Government",
  IF(
    B140 &lt;&gt; "",
    IFERROR(
      INDEX(
        'Summary - Period of Performance'!$C$2:$AW$5,
        MATCH(Prototype_input!$C$46, 'Summary - Period of Performance'!$B$2:$B$5, 0),
        MATCH(B140, 'Summary - Period of Performance'!$C$1:$AW$1, 0)
      ),
      ""
    ),
    ""
  ),
  ""
)</f>
        <v/>
      </c>
      <c r="I140" s="21" t="str">
        <f>IF(
  Prototype_input!$C$6 = "Federal or Tribal Government",
  IF(
    B140 &lt;&gt; "",
    IFERROR(
      INDEX(
        'Summary - Socioeconomic'!$C$2:$BX$11,
        MATCH(Prototype_input!$C$50, 'Summary - Socioeconomic'!$B$2:$B$11, 0),
        MATCH(B140, 'Summary - Socioeconomic'!$C$1:$BX$1, 0)
      ),
      ""
    ),
    ""
  ),
  ""
)</f>
        <v/>
      </c>
      <c r="J140" s="21" t="str">
        <f>IF(
  Prototype_input!$C$6 = "Federal or Tribal Government",
  IF(
    B140 &lt;&gt; "",
    IFERROR(
      INDEX(
        'Summary - Estimated Dollar Valu'!$C$2:$AW$4,
        MATCH(Prototype_input!$C$54, 'Summary - Estimated Dollar Valu'!$B$2:$B$4, 0),
        MATCH(B140, 'Summary - Estimated Dollar Valu'!$C$1:$AW$1, 0)
      ),
      ""
    ),
    ""
  ),
  ""
)</f>
        <v/>
      </c>
      <c r="K140" s="21" t="str">
        <f>IF(AND(Prototype_input!$C$56&lt;&gt;"",J140&lt;&gt;""),Prototype_input!$C$58,"")</f>
        <v/>
      </c>
      <c r="L140" s="21" t="str">
        <f>IF(AND(Prototype_input!$C$60&lt;&gt;"",J140&lt;&gt;""),Prototype_input!$C$62,"")</f>
        <v/>
      </c>
      <c r="M140" s="21" t="str">
        <f>IF(AND(Prototype_input!$C$64&lt;&gt;"",J140&lt;&gt;""),Prototype_input!$C$66,"")</f>
        <v/>
      </c>
      <c r="N140" s="21" t="str">
        <f>IF(AND(Prototype_input!$C$68&lt;&gt;"",J140&lt;&gt;""),Prototype_input!$C$70,"")</f>
        <v/>
      </c>
      <c r="O140" s="21" t="str">
        <f>IF(N140&lt;&gt;"",_xlfn.XLOOKUP(Prototype_input!$E$25,'ITC Offerings Mapping'!$C$1:$C$1000,'ITC Offerings Mapping'!$B$1:$B$1000),"")</f>
        <v/>
      </c>
      <c r="Q140" s="21" t="str">
        <f t="array" ref="Q140">IF(Prototype_input!$C$6="Federal or Tribal Government",IF(O140&lt;&gt;"", INDEX('Scope Scoring'!$C$2:$BX$50, MATCH(O140, 'Scope Scoring'!$B$2:$B$50, 0), MATCH(B140, 'Scope Scoring'!$C$1:$BX$1, 0)),""),"")</f>
        <v/>
      </c>
      <c r="R140" s="21" t="str">
        <f t="shared" si="39"/>
        <v/>
      </c>
      <c r="S140" s="21" t="str">
        <f t="shared" si="40"/>
        <v/>
      </c>
      <c r="T140" s="21" t="str">
        <f t="shared" si="41"/>
        <v/>
      </c>
      <c r="U140" s="21" t="str">
        <f t="shared" si="42"/>
        <v/>
      </c>
      <c r="W140" s="21" t="str">
        <f t="array" ref="W140">IF(Prototype_input!$C$6="Federal or Tribal Government",IF(O140&lt;&gt;"", INDEX('Summary - Level of Assistance -'!$C$2:$AV$7, MATCH(Prototype_input!$C$34, 'Summary - Level of Assistance -'!$B$2:$B$7, 0), MATCH(B140, 'Summary - Level of Assistance -'!$C$1:$AV$1, 0)),""),"")</f>
        <v/>
      </c>
      <c r="X140" s="21" t="str">
        <f t="shared" si="43"/>
        <v/>
      </c>
      <c r="Y140" s="21" t="str">
        <f t="shared" si="44"/>
        <v/>
      </c>
      <c r="AA140" s="21" t="str">
        <f t="array" ref="AA140">IF(Prototype_input!$C$6="Federal or Tribal Government",IF(O140&lt;&gt;"", INDEX('Summary - Objective - Tradeoff'!$C$2:$AV$4, MATCH(Prototype_input!$C$38, 'Summary - Objective - Tradeoff'!$B$2:$B$4, 0), MATCH(B140, 'Summary - Objective - Tradeoff'!$C$1:$AV$1, 0)),""),"")</f>
        <v/>
      </c>
      <c r="AB140" s="21" t="str">
        <f t="shared" si="45"/>
        <v/>
      </c>
      <c r="AC140" s="21" t="str">
        <f t="shared" si="46"/>
        <v/>
      </c>
      <c r="AE140" s="21" t="str">
        <f t="array" ref="AE140">IF(Prototype_input!$C$6="Federal or Tribal Government",IF(O140&lt;&gt;"", INDEX('Summary- PoP - Tradeoff'!$C$2:$AV$5, MATCH(Prototype_input!$C$46, 'Summary- PoP - Tradeoff'!$B$2:$B$5, 0), MATCH(B140, 'Summary- PoP - Tradeoff'!$C$1:$AV$1, 0)),""),"")</f>
        <v/>
      </c>
      <c r="AF140" s="21" t="str">
        <f t="shared" si="47"/>
        <v/>
      </c>
      <c r="AG140" s="21" t="str">
        <f t="shared" si="48"/>
        <v/>
      </c>
      <c r="AI140" s="21" t="str">
        <f t="array" ref="AI140">IF(Prototype_input!$C$6="Federal or Tribal Government",IF(O140&lt;&gt;"", INDEX('Summary - EDV - Tradeoff'!$C$2:$AV$4, MATCH(Prototype_input!$C$54, 'Summary - EDV - Tradeoff'!$B$2:$B$4, 0), MATCH(B140, 'Summary - EDV - Tradeoff'!$C$1:$AV$1, 0)),""),"")</f>
        <v/>
      </c>
      <c r="AJ140" s="21" t="str">
        <f t="shared" si="49"/>
        <v/>
      </c>
      <c r="AK140" s="21" t="str">
        <f t="shared" si="50"/>
        <v/>
      </c>
      <c r="AL140" s="21" t="str">
        <f t="shared" si="51"/>
        <v/>
      </c>
    </row>
    <row r="141" spans="4:38" ht="12.75" x14ac:dyDescent="0.2">
      <c r="D141" s="21" t="str">
        <f>IF(
  Prototype_input!$C$6 = "State or Local Government",
  IF(
    C141 &lt;&gt; "",
    IFERROR(
      INDEX(
        'Summary - Acquisition Need'!$C$2:$AD$4,
        MATCH(Prototype_input!$C$30, 'Summary - Acquisition Need'!$B$2:$B$4, 0),
        MATCH(C141, 'Summary - Acquisition Need'!$C$1:$AD$1, 0)
      ),
      ""
    ),
    ""
  ),
  IF(
    Prototype_input!$C$6 = "Federal or Tribal Government",
    IF(
      B141 &lt;&gt; "",
      IFERROR(
        INDEX(
          'Summary - Place of Performance'!$C$2:$AW$14,
          MATCH(Prototype_input!$C$30, 'Summary - Place of Performance'!$B$2:$B$14, 0),
          MATCH(B141, 'Summary - Place of Performance'!$C$1:$AW$1, 0)
        ),
        ""
      ),
      ""
    ),
    ""
  )
)</f>
        <v/>
      </c>
      <c r="E141" s="21" t="str">
        <f>IF(
  Prototype_input!$C$6 = "State or Local Government",
  IF(
    C141 &lt;&gt; "",
    IFERROR(
      INDEX(
        'Summary - Contract Type'!$C$2:$BX$6,
        MATCH(Prototype_input!$C$34, 'Summary - Contract Type'!$B$2:$B$6, 0),
        MATCH(C141, 'Summary - Contract Type'!$C$1:$BX$1, 0)
      ),
      ""
    ),
    ""
  ),
  IF(
    Prototype_input!$C$6 = "Federal or Tribal Government",
    IF(
      B141 &lt;&gt; "",
      IFERROR(
        INDEX(
          'Summary - Level of Assistance'!$C$2:$AW$7,
          MATCH(Prototype_input!$C$34, 'Summary - Level of Assistance'!$B$2:$B$7, 0),
          MATCH(B141, 'Summary - Level of Assistance'!$C$1:$AW$1, 0)
        ),
        ""
      ),
      ""
    ),
    ""
  )
)</f>
        <v/>
      </c>
      <c r="F141" s="21" t="str">
        <f>IF(
  Prototype_input!$C$6 = "State or Local Government",
  IF(
    C141 &lt;&gt; "",
    IFERROR(
      INDEX(
        'Summary - Socioeconomic'!$C$2:$BX$11,
        MATCH(Prototype_input!$C$38, 'Summary - Socioeconomic'!$B$2:$B$11, 0),
        MATCH(C141, 'Summary - Socioeconomic'!$C$1:$BX$1, 0)
      ),
      ""
    ),
    ""
  ),
  IF(
    Prototype_input!$C$6 = "Federal or Tribal Government",
    IF(
      B141 &lt;&gt; "",
      IFERROR(
        INDEX(
          'Summary - Objective'!$C$2:$AX$4,
          MATCH(Prototype_input!$C$38, 'Summary - Objective'!$B$2:$B$4, 0),
          MATCH(B141, 'Summary - Objective'!$C$1:$AX$1, 0)
        ),
        ""
      ),
      ""
    ),
    ""
  )
)</f>
        <v/>
      </c>
      <c r="G141" s="21" t="str">
        <f>IF(
  Prototype_input!$C$6 = "Federal or Tribal Government",
  IF(
    B141 &lt;&gt; "",
    IFERROR(
      INDEX(
        'Summary - Contract Type'!$C$2:$BX$6,
        MATCH(Prototype_input!$C$42, 'Summary - Contract Type'!$B$2:$B$6, 0),
        MATCH(B141, 'Summary - Contract Type'!$C$1:$BX$1, 0)
      ),
      ""
    ),
    ""
  ),
  ""
)</f>
        <v/>
      </c>
      <c r="H141" s="21" t="str">
        <f>IF(
  Prototype_input!$C$6 = "Federal or Tribal Government",
  IF(
    B141 &lt;&gt; "",
    IFERROR(
      INDEX(
        'Summary - Period of Performance'!$C$2:$AW$5,
        MATCH(Prototype_input!$C$46, 'Summary - Period of Performance'!$B$2:$B$5, 0),
        MATCH(B141, 'Summary - Period of Performance'!$C$1:$AW$1, 0)
      ),
      ""
    ),
    ""
  ),
  ""
)</f>
        <v/>
      </c>
      <c r="I141" s="21" t="str">
        <f>IF(
  Prototype_input!$C$6 = "Federal or Tribal Government",
  IF(
    B141 &lt;&gt; "",
    IFERROR(
      INDEX(
        'Summary - Socioeconomic'!$C$2:$BX$11,
        MATCH(Prototype_input!$C$50, 'Summary - Socioeconomic'!$B$2:$B$11, 0),
        MATCH(B141, 'Summary - Socioeconomic'!$C$1:$BX$1, 0)
      ),
      ""
    ),
    ""
  ),
  ""
)</f>
        <v/>
      </c>
      <c r="J141" s="21" t="str">
        <f>IF(
  Prototype_input!$C$6 = "Federal or Tribal Government",
  IF(
    B141 &lt;&gt; "",
    IFERROR(
      INDEX(
        'Summary - Estimated Dollar Valu'!$C$2:$AW$4,
        MATCH(Prototype_input!$C$54, 'Summary - Estimated Dollar Valu'!$B$2:$B$4, 0),
        MATCH(B141, 'Summary - Estimated Dollar Valu'!$C$1:$AW$1, 0)
      ),
      ""
    ),
    ""
  ),
  ""
)</f>
        <v/>
      </c>
      <c r="K141" s="21" t="str">
        <f>IF(AND(Prototype_input!$C$56&lt;&gt;"",J141&lt;&gt;""),Prototype_input!$C$58,"")</f>
        <v/>
      </c>
      <c r="L141" s="21" t="str">
        <f>IF(AND(Prototype_input!$C$60&lt;&gt;"",J141&lt;&gt;""),Prototype_input!$C$62,"")</f>
        <v/>
      </c>
      <c r="M141" s="21" t="str">
        <f>IF(AND(Prototype_input!$C$64&lt;&gt;"",J141&lt;&gt;""),Prototype_input!$C$66,"")</f>
        <v/>
      </c>
      <c r="N141" s="21" t="str">
        <f>IF(AND(Prototype_input!$C$68&lt;&gt;"",J141&lt;&gt;""),Prototype_input!$C$70,"")</f>
        <v/>
      </c>
      <c r="O141" s="21" t="str">
        <f>IF(N141&lt;&gt;"",_xlfn.XLOOKUP(Prototype_input!$E$25,'ITC Offerings Mapping'!$C$1:$C$1000,'ITC Offerings Mapping'!$B$1:$B$1000),"")</f>
        <v/>
      </c>
      <c r="Q141" s="21" t="str">
        <f t="array" ref="Q141">IF(Prototype_input!$C$6="Federal or Tribal Government",IF(O141&lt;&gt;"", INDEX('Scope Scoring'!$C$2:$BX$50, MATCH(O141, 'Scope Scoring'!$B$2:$B$50, 0), MATCH(B141, 'Scope Scoring'!$C$1:$BX$1, 0)),""),"")</f>
        <v/>
      </c>
      <c r="R141" s="21" t="str">
        <f t="shared" si="39"/>
        <v/>
      </c>
      <c r="S141" s="21" t="str">
        <f t="shared" si="40"/>
        <v/>
      </c>
      <c r="T141" s="21" t="str">
        <f t="shared" si="41"/>
        <v/>
      </c>
      <c r="U141" s="21" t="str">
        <f t="shared" si="42"/>
        <v/>
      </c>
      <c r="W141" s="21" t="str">
        <f t="array" ref="W141">IF(Prototype_input!$C$6="Federal or Tribal Government",IF(O141&lt;&gt;"", INDEX('Summary - Level of Assistance -'!$C$2:$AV$7, MATCH(Prototype_input!$C$34, 'Summary - Level of Assistance -'!$B$2:$B$7, 0), MATCH(B141, 'Summary - Level of Assistance -'!$C$1:$AV$1, 0)),""),"")</f>
        <v/>
      </c>
      <c r="X141" s="21" t="str">
        <f t="shared" si="43"/>
        <v/>
      </c>
      <c r="Y141" s="21" t="str">
        <f t="shared" si="44"/>
        <v/>
      </c>
      <c r="AA141" s="21" t="str">
        <f t="array" ref="AA141">IF(Prototype_input!$C$6="Federal or Tribal Government",IF(O141&lt;&gt;"", INDEX('Summary - Objective - Tradeoff'!$C$2:$AV$4, MATCH(Prototype_input!$C$38, 'Summary - Objective - Tradeoff'!$B$2:$B$4, 0), MATCH(B141, 'Summary - Objective - Tradeoff'!$C$1:$AV$1, 0)),""),"")</f>
        <v/>
      </c>
      <c r="AB141" s="21" t="str">
        <f t="shared" si="45"/>
        <v/>
      </c>
      <c r="AC141" s="21" t="str">
        <f t="shared" si="46"/>
        <v/>
      </c>
      <c r="AE141" s="21" t="str">
        <f t="array" ref="AE141">IF(Prototype_input!$C$6="Federal or Tribal Government",IF(O141&lt;&gt;"", INDEX('Summary- PoP - Tradeoff'!$C$2:$AV$5, MATCH(Prototype_input!$C$46, 'Summary- PoP - Tradeoff'!$B$2:$B$5, 0), MATCH(B141, 'Summary- PoP - Tradeoff'!$C$1:$AV$1, 0)),""),"")</f>
        <v/>
      </c>
      <c r="AF141" s="21" t="str">
        <f t="shared" si="47"/>
        <v/>
      </c>
      <c r="AG141" s="21" t="str">
        <f t="shared" si="48"/>
        <v/>
      </c>
      <c r="AI141" s="21" t="str">
        <f t="array" ref="AI141">IF(Prototype_input!$C$6="Federal or Tribal Government",IF(O141&lt;&gt;"", INDEX('Summary - EDV - Tradeoff'!$C$2:$AV$4, MATCH(Prototype_input!$C$54, 'Summary - EDV - Tradeoff'!$B$2:$B$4, 0), MATCH(B141, 'Summary - EDV - Tradeoff'!$C$1:$AV$1, 0)),""),"")</f>
        <v/>
      </c>
      <c r="AJ141" s="21" t="str">
        <f t="shared" si="49"/>
        <v/>
      </c>
      <c r="AK141" s="21" t="str">
        <f t="shared" si="50"/>
        <v/>
      </c>
      <c r="AL141" s="21" t="str">
        <f t="shared" si="51"/>
        <v/>
      </c>
    </row>
    <row r="142" spans="4:38" ht="12.75" x14ac:dyDescent="0.2">
      <c r="D142" s="21" t="str">
        <f>IF(
  Prototype_input!$C$6 = "State or Local Government",
  IF(
    C142 &lt;&gt; "",
    IFERROR(
      INDEX(
        'Summary - Acquisition Need'!$C$2:$AD$4,
        MATCH(Prototype_input!$C$30, 'Summary - Acquisition Need'!$B$2:$B$4, 0),
        MATCH(C142, 'Summary - Acquisition Need'!$C$1:$AD$1, 0)
      ),
      ""
    ),
    ""
  ),
  IF(
    Prototype_input!$C$6 = "Federal or Tribal Government",
    IF(
      B142 &lt;&gt; "",
      IFERROR(
        INDEX(
          'Summary - Place of Performance'!$C$2:$AW$14,
          MATCH(Prototype_input!$C$30, 'Summary - Place of Performance'!$B$2:$B$14, 0),
          MATCH(B142, 'Summary - Place of Performance'!$C$1:$AW$1, 0)
        ),
        ""
      ),
      ""
    ),
    ""
  )
)</f>
        <v/>
      </c>
      <c r="E142" s="21" t="str">
        <f>IF(
  Prototype_input!$C$6 = "State or Local Government",
  IF(
    C142 &lt;&gt; "",
    IFERROR(
      INDEX(
        'Summary - Contract Type'!$C$2:$BX$6,
        MATCH(Prototype_input!$C$34, 'Summary - Contract Type'!$B$2:$B$6, 0),
        MATCH(C142, 'Summary - Contract Type'!$C$1:$BX$1, 0)
      ),
      ""
    ),
    ""
  ),
  IF(
    Prototype_input!$C$6 = "Federal or Tribal Government",
    IF(
      B142 &lt;&gt; "",
      IFERROR(
        INDEX(
          'Summary - Level of Assistance'!$C$2:$AW$7,
          MATCH(Prototype_input!$C$34, 'Summary - Level of Assistance'!$B$2:$B$7, 0),
          MATCH(B142, 'Summary - Level of Assistance'!$C$1:$AW$1, 0)
        ),
        ""
      ),
      ""
    ),
    ""
  )
)</f>
        <v/>
      </c>
      <c r="F142" s="21" t="str">
        <f>IF(
  Prototype_input!$C$6 = "State or Local Government",
  IF(
    C142 &lt;&gt; "",
    IFERROR(
      INDEX(
        'Summary - Socioeconomic'!$C$2:$BX$11,
        MATCH(Prototype_input!$C$38, 'Summary - Socioeconomic'!$B$2:$B$11, 0),
        MATCH(C142, 'Summary - Socioeconomic'!$C$1:$BX$1, 0)
      ),
      ""
    ),
    ""
  ),
  IF(
    Prototype_input!$C$6 = "Federal or Tribal Government",
    IF(
      B142 &lt;&gt; "",
      IFERROR(
        INDEX(
          'Summary - Objective'!$C$2:$AX$4,
          MATCH(Prototype_input!$C$38, 'Summary - Objective'!$B$2:$B$4, 0),
          MATCH(B142, 'Summary - Objective'!$C$1:$AX$1, 0)
        ),
        ""
      ),
      ""
    ),
    ""
  )
)</f>
        <v/>
      </c>
      <c r="G142" s="21" t="str">
        <f>IF(
  Prototype_input!$C$6 = "Federal or Tribal Government",
  IF(
    B142 &lt;&gt; "",
    IFERROR(
      INDEX(
        'Summary - Contract Type'!$C$2:$BX$6,
        MATCH(Prototype_input!$C$42, 'Summary - Contract Type'!$B$2:$B$6, 0),
        MATCH(B142, 'Summary - Contract Type'!$C$1:$BX$1, 0)
      ),
      ""
    ),
    ""
  ),
  ""
)</f>
        <v/>
      </c>
      <c r="H142" s="21" t="str">
        <f>IF(
  Prototype_input!$C$6 = "Federal or Tribal Government",
  IF(
    B142 &lt;&gt; "",
    IFERROR(
      INDEX(
        'Summary - Period of Performance'!$C$2:$AW$5,
        MATCH(Prototype_input!$C$46, 'Summary - Period of Performance'!$B$2:$B$5, 0),
        MATCH(B142, 'Summary - Period of Performance'!$C$1:$AW$1, 0)
      ),
      ""
    ),
    ""
  ),
  ""
)</f>
        <v/>
      </c>
      <c r="I142" s="21" t="str">
        <f>IF(
  Prototype_input!$C$6 = "Federal or Tribal Government",
  IF(
    B142 &lt;&gt; "",
    IFERROR(
      INDEX(
        'Summary - Socioeconomic'!$C$2:$BX$11,
        MATCH(Prototype_input!$C$50, 'Summary - Socioeconomic'!$B$2:$B$11, 0),
        MATCH(B142, 'Summary - Socioeconomic'!$C$1:$BX$1, 0)
      ),
      ""
    ),
    ""
  ),
  ""
)</f>
        <v/>
      </c>
      <c r="J142" s="21" t="str">
        <f>IF(
  Prototype_input!$C$6 = "Federal or Tribal Government",
  IF(
    B142 &lt;&gt; "",
    IFERROR(
      INDEX(
        'Summary - Estimated Dollar Valu'!$C$2:$AW$4,
        MATCH(Prototype_input!$C$54, 'Summary - Estimated Dollar Valu'!$B$2:$B$4, 0),
        MATCH(B142, 'Summary - Estimated Dollar Valu'!$C$1:$AW$1, 0)
      ),
      ""
    ),
    ""
  ),
  ""
)</f>
        <v/>
      </c>
      <c r="K142" s="21" t="str">
        <f>IF(AND(Prototype_input!$C$56&lt;&gt;"",J142&lt;&gt;""),Prototype_input!$C$58,"")</f>
        <v/>
      </c>
      <c r="L142" s="21" t="str">
        <f>IF(AND(Prototype_input!$C$60&lt;&gt;"",J142&lt;&gt;""),Prototype_input!$C$62,"")</f>
        <v/>
      </c>
      <c r="M142" s="21" t="str">
        <f>IF(AND(Prototype_input!$C$64&lt;&gt;"",J142&lt;&gt;""),Prototype_input!$C$66,"")</f>
        <v/>
      </c>
      <c r="N142" s="21" t="str">
        <f>IF(AND(Prototype_input!$C$68&lt;&gt;"",J142&lt;&gt;""),Prototype_input!$C$70,"")</f>
        <v/>
      </c>
      <c r="O142" s="21" t="str">
        <f>IF(N142&lt;&gt;"",_xlfn.XLOOKUP(Prototype_input!$E$25,'ITC Offerings Mapping'!$C$1:$C$1000,'ITC Offerings Mapping'!$B$1:$B$1000),"")</f>
        <v/>
      </c>
      <c r="Q142" s="21" t="str">
        <f t="array" ref="Q142">IF(Prototype_input!$C$6="Federal or Tribal Government",IF(O142&lt;&gt;"", INDEX('Scope Scoring'!$C$2:$BX$50, MATCH(O142, 'Scope Scoring'!$B$2:$B$50, 0), MATCH(B142, 'Scope Scoring'!$C$1:$BX$1, 0)),""),"")</f>
        <v/>
      </c>
      <c r="R142" s="21" t="str">
        <f t="shared" si="39"/>
        <v/>
      </c>
      <c r="S142" s="21" t="str">
        <f t="shared" si="40"/>
        <v/>
      </c>
      <c r="T142" s="21" t="str">
        <f t="shared" si="41"/>
        <v/>
      </c>
      <c r="U142" s="21" t="str">
        <f t="shared" si="42"/>
        <v/>
      </c>
      <c r="W142" s="21" t="str">
        <f t="array" ref="W142">IF(Prototype_input!$C$6="Federal or Tribal Government",IF(O142&lt;&gt;"", INDEX('Summary - Level of Assistance -'!$C$2:$AV$7, MATCH(Prototype_input!$C$34, 'Summary - Level of Assistance -'!$B$2:$B$7, 0), MATCH(B142, 'Summary - Level of Assistance -'!$C$1:$AV$1, 0)),""),"")</f>
        <v/>
      </c>
      <c r="X142" s="21" t="str">
        <f t="shared" si="43"/>
        <v/>
      </c>
      <c r="Y142" s="21" t="str">
        <f t="shared" si="44"/>
        <v/>
      </c>
      <c r="AA142" s="21" t="str">
        <f t="array" ref="AA142">IF(Prototype_input!$C$6="Federal or Tribal Government",IF(O142&lt;&gt;"", INDEX('Summary - Objective - Tradeoff'!$C$2:$AV$4, MATCH(Prototype_input!$C$38, 'Summary - Objective - Tradeoff'!$B$2:$B$4, 0), MATCH(B142, 'Summary - Objective - Tradeoff'!$C$1:$AV$1, 0)),""),"")</f>
        <v/>
      </c>
      <c r="AB142" s="21" t="str">
        <f t="shared" si="45"/>
        <v/>
      </c>
      <c r="AC142" s="21" t="str">
        <f t="shared" si="46"/>
        <v/>
      </c>
      <c r="AE142" s="21" t="str">
        <f t="array" ref="AE142">IF(Prototype_input!$C$6="Federal or Tribal Government",IF(O142&lt;&gt;"", INDEX('Summary- PoP - Tradeoff'!$C$2:$AV$5, MATCH(Prototype_input!$C$46, 'Summary- PoP - Tradeoff'!$B$2:$B$5, 0), MATCH(B142, 'Summary- PoP - Tradeoff'!$C$1:$AV$1, 0)),""),"")</f>
        <v/>
      </c>
      <c r="AF142" s="21" t="str">
        <f t="shared" si="47"/>
        <v/>
      </c>
      <c r="AG142" s="21" t="str">
        <f t="shared" si="48"/>
        <v/>
      </c>
      <c r="AI142" s="21" t="str">
        <f t="array" ref="AI142">IF(Prototype_input!$C$6="Federal or Tribal Government",IF(O142&lt;&gt;"", INDEX('Summary - EDV - Tradeoff'!$C$2:$AV$4, MATCH(Prototype_input!$C$54, 'Summary - EDV - Tradeoff'!$B$2:$B$4, 0), MATCH(B142, 'Summary - EDV - Tradeoff'!$C$1:$AV$1, 0)),""),"")</f>
        <v/>
      </c>
      <c r="AJ142" s="21" t="str">
        <f t="shared" si="49"/>
        <v/>
      </c>
      <c r="AK142" s="21" t="str">
        <f t="shared" si="50"/>
        <v/>
      </c>
      <c r="AL142" s="21" t="str">
        <f t="shared" si="51"/>
        <v/>
      </c>
    </row>
    <row r="143" spans="4:38" ht="12.75" x14ac:dyDescent="0.2">
      <c r="D143" s="21" t="str">
        <f>IF(
  Prototype_input!$C$6 = "State or Local Government",
  IF(
    C143 &lt;&gt; "",
    IFERROR(
      INDEX(
        'Summary - Acquisition Need'!$C$2:$AD$4,
        MATCH(Prototype_input!$C$30, 'Summary - Acquisition Need'!$B$2:$B$4, 0),
        MATCH(C143, 'Summary - Acquisition Need'!$C$1:$AD$1, 0)
      ),
      ""
    ),
    ""
  ),
  IF(
    Prototype_input!$C$6 = "Federal or Tribal Government",
    IF(
      B143 &lt;&gt; "",
      IFERROR(
        INDEX(
          'Summary - Place of Performance'!$C$2:$AW$14,
          MATCH(Prototype_input!$C$30, 'Summary - Place of Performance'!$B$2:$B$14, 0),
          MATCH(B143, 'Summary - Place of Performance'!$C$1:$AW$1, 0)
        ),
        ""
      ),
      ""
    ),
    ""
  )
)</f>
        <v/>
      </c>
      <c r="E143" s="21" t="str">
        <f>IF(
  Prototype_input!$C$6 = "State or Local Government",
  IF(
    C143 &lt;&gt; "",
    IFERROR(
      INDEX(
        'Summary - Contract Type'!$C$2:$BX$6,
        MATCH(Prototype_input!$C$34, 'Summary - Contract Type'!$B$2:$B$6, 0),
        MATCH(C143, 'Summary - Contract Type'!$C$1:$BX$1, 0)
      ),
      ""
    ),
    ""
  ),
  IF(
    Prototype_input!$C$6 = "Federal or Tribal Government",
    IF(
      B143 &lt;&gt; "",
      IFERROR(
        INDEX(
          'Summary - Level of Assistance'!$C$2:$AW$7,
          MATCH(Prototype_input!$C$34, 'Summary - Level of Assistance'!$B$2:$B$7, 0),
          MATCH(B143, 'Summary - Level of Assistance'!$C$1:$AW$1, 0)
        ),
        ""
      ),
      ""
    ),
    ""
  )
)</f>
        <v/>
      </c>
      <c r="F143" s="21" t="str">
        <f>IF(
  Prototype_input!$C$6 = "State or Local Government",
  IF(
    C143 &lt;&gt; "",
    IFERROR(
      INDEX(
        'Summary - Socioeconomic'!$C$2:$BX$11,
        MATCH(Prototype_input!$C$38, 'Summary - Socioeconomic'!$B$2:$B$11, 0),
        MATCH(C143, 'Summary - Socioeconomic'!$C$1:$BX$1, 0)
      ),
      ""
    ),
    ""
  ),
  IF(
    Prototype_input!$C$6 = "Federal or Tribal Government",
    IF(
      B143 &lt;&gt; "",
      IFERROR(
        INDEX(
          'Summary - Objective'!$C$2:$AX$4,
          MATCH(Prototype_input!$C$38, 'Summary - Objective'!$B$2:$B$4, 0),
          MATCH(B143, 'Summary - Objective'!$C$1:$AX$1, 0)
        ),
        ""
      ),
      ""
    ),
    ""
  )
)</f>
        <v/>
      </c>
      <c r="G143" s="21" t="str">
        <f>IF(
  Prototype_input!$C$6 = "Federal or Tribal Government",
  IF(
    B143 &lt;&gt; "",
    IFERROR(
      INDEX(
        'Summary - Contract Type'!$C$2:$BX$6,
        MATCH(Prototype_input!$C$42, 'Summary - Contract Type'!$B$2:$B$6, 0),
        MATCH(B143, 'Summary - Contract Type'!$C$1:$BX$1, 0)
      ),
      ""
    ),
    ""
  ),
  ""
)</f>
        <v/>
      </c>
      <c r="H143" s="21" t="str">
        <f>IF(
  Prototype_input!$C$6 = "Federal or Tribal Government",
  IF(
    B143 &lt;&gt; "",
    IFERROR(
      INDEX(
        'Summary - Period of Performance'!$C$2:$AW$5,
        MATCH(Prototype_input!$C$46, 'Summary - Period of Performance'!$B$2:$B$5, 0),
        MATCH(B143, 'Summary - Period of Performance'!$C$1:$AW$1, 0)
      ),
      ""
    ),
    ""
  ),
  ""
)</f>
        <v/>
      </c>
      <c r="I143" s="21" t="str">
        <f>IF(
  Prototype_input!$C$6 = "Federal or Tribal Government",
  IF(
    B143 &lt;&gt; "",
    IFERROR(
      INDEX(
        'Summary - Socioeconomic'!$C$2:$BX$11,
        MATCH(Prototype_input!$C$50, 'Summary - Socioeconomic'!$B$2:$B$11, 0),
        MATCH(B143, 'Summary - Socioeconomic'!$C$1:$BX$1, 0)
      ),
      ""
    ),
    ""
  ),
  ""
)</f>
        <v/>
      </c>
      <c r="J143" s="21" t="str">
        <f>IF(
  Prototype_input!$C$6 = "Federal or Tribal Government",
  IF(
    B143 &lt;&gt; "",
    IFERROR(
      INDEX(
        'Summary - Estimated Dollar Valu'!$C$2:$AW$4,
        MATCH(Prototype_input!$C$54, 'Summary - Estimated Dollar Valu'!$B$2:$B$4, 0),
        MATCH(B143, 'Summary - Estimated Dollar Valu'!$C$1:$AW$1, 0)
      ),
      ""
    ),
    ""
  ),
  ""
)</f>
        <v/>
      </c>
      <c r="K143" s="21" t="str">
        <f>IF(AND(Prototype_input!$C$56&lt;&gt;"",J143&lt;&gt;""),Prototype_input!$C$58,"")</f>
        <v/>
      </c>
      <c r="L143" s="21" t="str">
        <f>IF(AND(Prototype_input!$C$60&lt;&gt;"",J143&lt;&gt;""),Prototype_input!$C$62,"")</f>
        <v/>
      </c>
      <c r="M143" s="21" t="str">
        <f>IF(AND(Prototype_input!$C$64&lt;&gt;"",J143&lt;&gt;""),Prototype_input!$C$66,"")</f>
        <v/>
      </c>
      <c r="N143" s="21" t="str">
        <f>IF(AND(Prototype_input!$C$68&lt;&gt;"",J143&lt;&gt;""),Prototype_input!$C$70,"")</f>
        <v/>
      </c>
      <c r="O143" s="21" t="str">
        <f>IF(N143&lt;&gt;"",_xlfn.XLOOKUP(Prototype_input!$E$25,'ITC Offerings Mapping'!$C$1:$C$1000,'ITC Offerings Mapping'!$B$1:$B$1000),"")</f>
        <v/>
      </c>
      <c r="Q143" s="21" t="str">
        <f t="array" ref="Q143">IF(Prototype_input!$C$6="Federal or Tribal Government",IF(O143&lt;&gt;"", INDEX('Scope Scoring'!$C$2:$BX$50, MATCH(O143, 'Scope Scoring'!$B$2:$B$50, 0), MATCH(B143, 'Scope Scoring'!$C$1:$BX$1, 0)),""),"")</f>
        <v/>
      </c>
      <c r="R143" s="21" t="str">
        <f t="shared" si="39"/>
        <v/>
      </c>
      <c r="S143" s="21" t="str">
        <f t="shared" si="40"/>
        <v/>
      </c>
      <c r="T143" s="21" t="str">
        <f t="shared" si="41"/>
        <v/>
      </c>
      <c r="U143" s="21" t="str">
        <f t="shared" si="42"/>
        <v/>
      </c>
      <c r="W143" s="21" t="str">
        <f t="array" ref="W143">IF(Prototype_input!$C$6="Federal or Tribal Government",IF(O143&lt;&gt;"", INDEX('Summary - Level of Assistance -'!$C$2:$AV$7, MATCH(Prototype_input!$C$34, 'Summary - Level of Assistance -'!$B$2:$B$7, 0), MATCH(B143, 'Summary - Level of Assistance -'!$C$1:$AV$1, 0)),""),"")</f>
        <v/>
      </c>
      <c r="X143" s="21" t="str">
        <f t="shared" si="43"/>
        <v/>
      </c>
      <c r="Y143" s="21" t="str">
        <f t="shared" si="44"/>
        <v/>
      </c>
      <c r="AA143" s="21" t="str">
        <f t="array" ref="AA143">IF(Prototype_input!$C$6="Federal or Tribal Government",IF(O143&lt;&gt;"", INDEX('Summary - Objective - Tradeoff'!$C$2:$AV$4, MATCH(Prototype_input!$C$38, 'Summary - Objective - Tradeoff'!$B$2:$B$4, 0), MATCH(B143, 'Summary - Objective - Tradeoff'!$C$1:$AV$1, 0)),""),"")</f>
        <v/>
      </c>
      <c r="AB143" s="21" t="str">
        <f t="shared" si="45"/>
        <v/>
      </c>
      <c r="AC143" s="21" t="str">
        <f t="shared" si="46"/>
        <v/>
      </c>
      <c r="AE143" s="21" t="str">
        <f t="array" ref="AE143">IF(Prototype_input!$C$6="Federal or Tribal Government",IF(O143&lt;&gt;"", INDEX('Summary- PoP - Tradeoff'!$C$2:$AV$5, MATCH(Prototype_input!$C$46, 'Summary- PoP - Tradeoff'!$B$2:$B$5, 0), MATCH(B143, 'Summary- PoP - Tradeoff'!$C$1:$AV$1, 0)),""),"")</f>
        <v/>
      </c>
      <c r="AF143" s="21" t="str">
        <f t="shared" si="47"/>
        <v/>
      </c>
      <c r="AG143" s="21" t="str">
        <f t="shared" si="48"/>
        <v/>
      </c>
      <c r="AI143" s="21" t="str">
        <f t="array" ref="AI143">IF(Prototype_input!$C$6="Federal or Tribal Government",IF(O143&lt;&gt;"", INDEX('Summary - EDV - Tradeoff'!$C$2:$AV$4, MATCH(Prototype_input!$C$54, 'Summary - EDV - Tradeoff'!$B$2:$B$4, 0), MATCH(B143, 'Summary - EDV - Tradeoff'!$C$1:$AV$1, 0)),""),"")</f>
        <v/>
      </c>
      <c r="AJ143" s="21" t="str">
        <f t="shared" si="49"/>
        <v/>
      </c>
      <c r="AK143" s="21" t="str">
        <f t="shared" si="50"/>
        <v/>
      </c>
      <c r="AL143" s="21" t="str">
        <f t="shared" si="51"/>
        <v/>
      </c>
    </row>
    <row r="144" spans="4:38" ht="12.75" x14ac:dyDescent="0.2">
      <c r="D144" s="21" t="str">
        <f>IF(
  Prototype_input!$C$6 = "State or Local Government",
  IF(
    C144 &lt;&gt; "",
    IFERROR(
      INDEX(
        'Summary - Acquisition Need'!$C$2:$AD$4,
        MATCH(Prototype_input!$C$30, 'Summary - Acquisition Need'!$B$2:$B$4, 0),
        MATCH(C144, 'Summary - Acquisition Need'!$C$1:$AD$1, 0)
      ),
      ""
    ),
    ""
  ),
  IF(
    Prototype_input!$C$6 = "Federal or Tribal Government",
    IF(
      B144 &lt;&gt; "",
      IFERROR(
        INDEX(
          'Summary - Place of Performance'!$C$2:$AW$14,
          MATCH(Prototype_input!$C$30, 'Summary - Place of Performance'!$B$2:$B$14, 0),
          MATCH(B144, 'Summary - Place of Performance'!$C$1:$AW$1, 0)
        ),
        ""
      ),
      ""
    ),
    ""
  )
)</f>
        <v/>
      </c>
      <c r="E144" s="21" t="str">
        <f>IF(
  Prototype_input!$C$6 = "State or Local Government",
  IF(
    C144 &lt;&gt; "",
    IFERROR(
      INDEX(
        'Summary - Contract Type'!$C$2:$BX$6,
        MATCH(Prototype_input!$C$34, 'Summary - Contract Type'!$B$2:$B$6, 0),
        MATCH(C144, 'Summary - Contract Type'!$C$1:$BX$1, 0)
      ),
      ""
    ),
    ""
  ),
  IF(
    Prototype_input!$C$6 = "Federal or Tribal Government",
    IF(
      B144 &lt;&gt; "",
      IFERROR(
        INDEX(
          'Summary - Level of Assistance'!$C$2:$AW$7,
          MATCH(Prototype_input!$C$34, 'Summary - Level of Assistance'!$B$2:$B$7, 0),
          MATCH(B144, 'Summary - Level of Assistance'!$C$1:$AW$1, 0)
        ),
        ""
      ),
      ""
    ),
    ""
  )
)</f>
        <v/>
      </c>
      <c r="F144" s="21" t="str">
        <f>IF(
  Prototype_input!$C$6 = "State or Local Government",
  IF(
    C144 &lt;&gt; "",
    IFERROR(
      INDEX(
        'Summary - Socioeconomic'!$C$2:$BX$11,
        MATCH(Prototype_input!$C$38, 'Summary - Socioeconomic'!$B$2:$B$11, 0),
        MATCH(C144, 'Summary - Socioeconomic'!$C$1:$BX$1, 0)
      ),
      ""
    ),
    ""
  ),
  IF(
    Prototype_input!$C$6 = "Federal or Tribal Government",
    IF(
      B144 &lt;&gt; "",
      IFERROR(
        INDEX(
          'Summary - Objective'!$C$2:$AX$4,
          MATCH(Prototype_input!$C$38, 'Summary - Objective'!$B$2:$B$4, 0),
          MATCH(B144, 'Summary - Objective'!$C$1:$AX$1, 0)
        ),
        ""
      ),
      ""
    ),
    ""
  )
)</f>
        <v/>
      </c>
      <c r="G144" s="21" t="str">
        <f>IF(
  Prototype_input!$C$6 = "Federal or Tribal Government",
  IF(
    B144 &lt;&gt; "",
    IFERROR(
      INDEX(
        'Summary - Contract Type'!$C$2:$BX$6,
        MATCH(Prototype_input!$C$42, 'Summary - Contract Type'!$B$2:$B$6, 0),
        MATCH(B144, 'Summary - Contract Type'!$C$1:$BX$1, 0)
      ),
      ""
    ),
    ""
  ),
  ""
)</f>
        <v/>
      </c>
      <c r="H144" s="21" t="str">
        <f>IF(
  Prototype_input!$C$6 = "Federal or Tribal Government",
  IF(
    B144 &lt;&gt; "",
    IFERROR(
      INDEX(
        'Summary - Period of Performance'!$C$2:$AW$5,
        MATCH(Prototype_input!$C$46, 'Summary - Period of Performance'!$B$2:$B$5, 0),
        MATCH(B144, 'Summary - Period of Performance'!$C$1:$AW$1, 0)
      ),
      ""
    ),
    ""
  ),
  ""
)</f>
        <v/>
      </c>
      <c r="I144" s="21" t="str">
        <f>IF(
  Prototype_input!$C$6 = "Federal or Tribal Government",
  IF(
    B144 &lt;&gt; "",
    IFERROR(
      INDEX(
        'Summary - Socioeconomic'!$C$2:$BX$11,
        MATCH(Prototype_input!$C$50, 'Summary - Socioeconomic'!$B$2:$B$11, 0),
        MATCH(B144, 'Summary - Socioeconomic'!$C$1:$BX$1, 0)
      ),
      ""
    ),
    ""
  ),
  ""
)</f>
        <v/>
      </c>
      <c r="J144" s="21" t="str">
        <f>IF(
  Prototype_input!$C$6 = "Federal or Tribal Government",
  IF(
    B144 &lt;&gt; "",
    IFERROR(
      INDEX(
        'Summary - Estimated Dollar Valu'!$C$2:$AW$4,
        MATCH(Prototype_input!$C$54, 'Summary - Estimated Dollar Valu'!$B$2:$B$4, 0),
        MATCH(B144, 'Summary - Estimated Dollar Valu'!$C$1:$AW$1, 0)
      ),
      ""
    ),
    ""
  ),
  ""
)</f>
        <v/>
      </c>
      <c r="K144" s="21" t="str">
        <f>IF(AND(Prototype_input!$C$56&lt;&gt;"",J144&lt;&gt;""),Prototype_input!$C$58,"")</f>
        <v/>
      </c>
      <c r="L144" s="21" t="str">
        <f>IF(AND(Prototype_input!$C$60&lt;&gt;"",J144&lt;&gt;""),Prototype_input!$C$62,"")</f>
        <v/>
      </c>
      <c r="M144" s="21" t="str">
        <f>IF(AND(Prototype_input!$C$64&lt;&gt;"",J144&lt;&gt;""),Prototype_input!$C$66,"")</f>
        <v/>
      </c>
      <c r="N144" s="21" t="str">
        <f>IF(AND(Prototype_input!$C$68&lt;&gt;"",J144&lt;&gt;""),Prototype_input!$C$70,"")</f>
        <v/>
      </c>
      <c r="O144" s="21" t="str">
        <f>IF(N144&lt;&gt;"",_xlfn.XLOOKUP(Prototype_input!$E$25,'ITC Offerings Mapping'!$C$1:$C$1000,'ITC Offerings Mapping'!$B$1:$B$1000),"")</f>
        <v/>
      </c>
      <c r="Q144" s="21" t="str">
        <f t="array" ref="Q144">IF(Prototype_input!$C$6="Federal or Tribal Government",IF(O144&lt;&gt;"", INDEX('Scope Scoring'!$C$2:$BX$50, MATCH(O144, 'Scope Scoring'!$B$2:$B$50, 0), MATCH(B144, 'Scope Scoring'!$C$1:$BX$1, 0)),""),"")</f>
        <v/>
      </c>
      <c r="R144" s="21" t="str">
        <f t="shared" si="39"/>
        <v/>
      </c>
      <c r="S144" s="21" t="str">
        <f t="shared" si="40"/>
        <v/>
      </c>
      <c r="T144" s="21" t="str">
        <f t="shared" si="41"/>
        <v/>
      </c>
      <c r="U144" s="21" t="str">
        <f t="shared" si="42"/>
        <v/>
      </c>
      <c r="W144" s="21" t="str">
        <f t="array" ref="W144">IF(Prototype_input!$C$6="Federal or Tribal Government",IF(O144&lt;&gt;"", INDEX('Summary - Level of Assistance -'!$C$2:$AV$7, MATCH(Prototype_input!$C$34, 'Summary - Level of Assistance -'!$B$2:$B$7, 0), MATCH(B144, 'Summary - Level of Assistance -'!$C$1:$AV$1, 0)),""),"")</f>
        <v/>
      </c>
      <c r="X144" s="21" t="str">
        <f t="shared" si="43"/>
        <v/>
      </c>
      <c r="Y144" s="21" t="str">
        <f t="shared" si="44"/>
        <v/>
      </c>
      <c r="AA144" s="21" t="str">
        <f t="array" ref="AA144">IF(Prototype_input!$C$6="Federal or Tribal Government",IF(O144&lt;&gt;"", INDEX('Summary - Objective - Tradeoff'!$C$2:$AV$4, MATCH(Prototype_input!$C$38, 'Summary - Objective - Tradeoff'!$B$2:$B$4, 0), MATCH(B144, 'Summary - Objective - Tradeoff'!$C$1:$AV$1, 0)),""),"")</f>
        <v/>
      </c>
      <c r="AB144" s="21" t="str">
        <f t="shared" si="45"/>
        <v/>
      </c>
      <c r="AC144" s="21" t="str">
        <f t="shared" si="46"/>
        <v/>
      </c>
      <c r="AE144" s="21" t="str">
        <f t="array" ref="AE144">IF(Prototype_input!$C$6="Federal or Tribal Government",IF(O144&lt;&gt;"", INDEX('Summary- PoP - Tradeoff'!$C$2:$AV$5, MATCH(Prototype_input!$C$46, 'Summary- PoP - Tradeoff'!$B$2:$B$5, 0), MATCH(B144, 'Summary- PoP - Tradeoff'!$C$1:$AV$1, 0)),""),"")</f>
        <v/>
      </c>
      <c r="AF144" s="21" t="str">
        <f t="shared" si="47"/>
        <v/>
      </c>
      <c r="AG144" s="21" t="str">
        <f t="shared" si="48"/>
        <v/>
      </c>
      <c r="AI144" s="21" t="str">
        <f t="array" ref="AI144">IF(Prototype_input!$C$6="Federal or Tribal Government",IF(O144&lt;&gt;"", INDEX('Summary - EDV - Tradeoff'!$C$2:$AV$4, MATCH(Prototype_input!$C$54, 'Summary - EDV - Tradeoff'!$B$2:$B$4, 0), MATCH(B144, 'Summary - EDV - Tradeoff'!$C$1:$AV$1, 0)),""),"")</f>
        <v/>
      </c>
      <c r="AJ144" s="21" t="str">
        <f t="shared" si="49"/>
        <v/>
      </c>
      <c r="AK144" s="21" t="str">
        <f t="shared" si="50"/>
        <v/>
      </c>
      <c r="AL144" s="21" t="str">
        <f t="shared" si="51"/>
        <v/>
      </c>
    </row>
    <row r="145" spans="4:38" ht="12.75" x14ac:dyDescent="0.2">
      <c r="D145" s="21" t="str">
        <f>IF(
  Prototype_input!$C$6 = "State or Local Government",
  IF(
    C145 &lt;&gt; "",
    IFERROR(
      INDEX(
        'Summary - Acquisition Need'!$C$2:$AD$4,
        MATCH(Prototype_input!$C$30, 'Summary - Acquisition Need'!$B$2:$B$4, 0),
        MATCH(C145, 'Summary - Acquisition Need'!$C$1:$AD$1, 0)
      ),
      ""
    ),
    ""
  ),
  IF(
    Prototype_input!$C$6 = "Federal or Tribal Government",
    IF(
      B145 &lt;&gt; "",
      IFERROR(
        INDEX(
          'Summary - Place of Performance'!$C$2:$AW$14,
          MATCH(Prototype_input!$C$30, 'Summary - Place of Performance'!$B$2:$B$14, 0),
          MATCH(B145, 'Summary - Place of Performance'!$C$1:$AW$1, 0)
        ),
        ""
      ),
      ""
    ),
    ""
  )
)</f>
        <v/>
      </c>
      <c r="E145" s="21" t="str">
        <f>IF(
  Prototype_input!$C$6 = "State or Local Government",
  IF(
    C145 &lt;&gt; "",
    IFERROR(
      INDEX(
        'Summary - Contract Type'!$C$2:$BX$6,
        MATCH(Prototype_input!$C$34, 'Summary - Contract Type'!$B$2:$B$6, 0),
        MATCH(C145, 'Summary - Contract Type'!$C$1:$BX$1, 0)
      ),
      ""
    ),
    ""
  ),
  IF(
    Prototype_input!$C$6 = "Federal or Tribal Government",
    IF(
      B145 &lt;&gt; "",
      IFERROR(
        INDEX(
          'Summary - Level of Assistance'!$C$2:$AW$7,
          MATCH(Prototype_input!$C$34, 'Summary - Level of Assistance'!$B$2:$B$7, 0),
          MATCH(B145, 'Summary - Level of Assistance'!$C$1:$AW$1, 0)
        ),
        ""
      ),
      ""
    ),
    ""
  )
)</f>
        <v/>
      </c>
      <c r="F145" s="21" t="str">
        <f>IF(
  Prototype_input!$C$6 = "State or Local Government",
  IF(
    C145 &lt;&gt; "",
    IFERROR(
      INDEX(
        'Summary - Socioeconomic'!$C$2:$BX$11,
        MATCH(Prototype_input!$C$38, 'Summary - Socioeconomic'!$B$2:$B$11, 0),
        MATCH(C145, 'Summary - Socioeconomic'!$C$1:$BX$1, 0)
      ),
      ""
    ),
    ""
  ),
  IF(
    Prototype_input!$C$6 = "Federal or Tribal Government",
    IF(
      B145 &lt;&gt; "",
      IFERROR(
        INDEX(
          'Summary - Objective'!$C$2:$AX$4,
          MATCH(Prototype_input!$C$38, 'Summary - Objective'!$B$2:$B$4, 0),
          MATCH(B145, 'Summary - Objective'!$C$1:$AX$1, 0)
        ),
        ""
      ),
      ""
    ),
    ""
  )
)</f>
        <v/>
      </c>
      <c r="G145" s="21" t="str">
        <f>IF(
  Prototype_input!$C$6 = "Federal or Tribal Government",
  IF(
    B145 &lt;&gt; "",
    IFERROR(
      INDEX(
        'Summary - Contract Type'!$C$2:$BX$6,
        MATCH(Prototype_input!$C$42, 'Summary - Contract Type'!$B$2:$B$6, 0),
        MATCH(B145, 'Summary - Contract Type'!$C$1:$BX$1, 0)
      ),
      ""
    ),
    ""
  ),
  ""
)</f>
        <v/>
      </c>
      <c r="H145" s="21" t="str">
        <f>IF(
  Prototype_input!$C$6 = "Federal or Tribal Government",
  IF(
    B145 &lt;&gt; "",
    IFERROR(
      INDEX(
        'Summary - Period of Performance'!$C$2:$AW$5,
        MATCH(Prototype_input!$C$46, 'Summary - Period of Performance'!$B$2:$B$5, 0),
        MATCH(B145, 'Summary - Period of Performance'!$C$1:$AW$1, 0)
      ),
      ""
    ),
    ""
  ),
  ""
)</f>
        <v/>
      </c>
      <c r="I145" s="21" t="str">
        <f>IF(
  Prototype_input!$C$6 = "Federal or Tribal Government",
  IF(
    B145 &lt;&gt; "",
    IFERROR(
      INDEX(
        'Summary - Socioeconomic'!$C$2:$BX$11,
        MATCH(Prototype_input!$C$50, 'Summary - Socioeconomic'!$B$2:$B$11, 0),
        MATCH(B145, 'Summary - Socioeconomic'!$C$1:$BX$1, 0)
      ),
      ""
    ),
    ""
  ),
  ""
)</f>
        <v/>
      </c>
      <c r="J145" s="21" t="str">
        <f>IF(
  Prototype_input!$C$6 = "Federal or Tribal Government",
  IF(
    B145 &lt;&gt; "",
    IFERROR(
      INDEX(
        'Summary - Estimated Dollar Valu'!$C$2:$AW$4,
        MATCH(Prototype_input!$C$54, 'Summary - Estimated Dollar Valu'!$B$2:$B$4, 0),
        MATCH(B145, 'Summary - Estimated Dollar Valu'!$C$1:$AW$1, 0)
      ),
      ""
    ),
    ""
  ),
  ""
)</f>
        <v/>
      </c>
      <c r="K145" s="21" t="str">
        <f>IF(AND(Prototype_input!$C$56&lt;&gt;"",J145&lt;&gt;""),Prototype_input!$C$58,"")</f>
        <v/>
      </c>
      <c r="L145" s="21" t="str">
        <f>IF(AND(Prototype_input!$C$60&lt;&gt;"",J145&lt;&gt;""),Prototype_input!$C$62,"")</f>
        <v/>
      </c>
      <c r="M145" s="21" t="str">
        <f>IF(AND(Prototype_input!$C$64&lt;&gt;"",J145&lt;&gt;""),Prototype_input!$C$66,"")</f>
        <v/>
      </c>
      <c r="N145" s="21" t="str">
        <f>IF(AND(Prototype_input!$C$68&lt;&gt;"",J145&lt;&gt;""),Prototype_input!$C$70,"")</f>
        <v/>
      </c>
      <c r="O145" s="21" t="str">
        <f>IF(N145&lt;&gt;"",_xlfn.XLOOKUP(Prototype_input!$E$25,'ITC Offerings Mapping'!$C$1:$C$1000,'ITC Offerings Mapping'!$B$1:$B$1000),"")</f>
        <v/>
      </c>
      <c r="Q145" s="21" t="str">
        <f t="array" ref="Q145">IF(Prototype_input!$C$6="Federal or Tribal Government",IF(O145&lt;&gt;"", INDEX('Scope Scoring'!$C$2:$BX$50, MATCH(O145, 'Scope Scoring'!$B$2:$B$50, 0), MATCH(B145, 'Scope Scoring'!$C$1:$BX$1, 0)),""),"")</f>
        <v/>
      </c>
      <c r="R145" s="21" t="str">
        <f t="shared" si="39"/>
        <v/>
      </c>
      <c r="S145" s="21" t="str">
        <f t="shared" si="40"/>
        <v/>
      </c>
      <c r="T145" s="21" t="str">
        <f t="shared" si="41"/>
        <v/>
      </c>
      <c r="U145" s="21" t="str">
        <f t="shared" si="42"/>
        <v/>
      </c>
      <c r="W145" s="21" t="str">
        <f t="array" ref="W145">IF(Prototype_input!$C$6="Federal or Tribal Government",IF(O145&lt;&gt;"", INDEX('Summary - Level of Assistance -'!$C$2:$AV$7, MATCH(Prototype_input!$C$34, 'Summary - Level of Assistance -'!$B$2:$B$7, 0), MATCH(B145, 'Summary - Level of Assistance -'!$C$1:$AV$1, 0)),""),"")</f>
        <v/>
      </c>
      <c r="X145" s="21" t="str">
        <f t="shared" si="43"/>
        <v/>
      </c>
      <c r="Y145" s="21" t="str">
        <f t="shared" si="44"/>
        <v/>
      </c>
      <c r="AA145" s="21" t="str">
        <f t="array" ref="AA145">IF(Prototype_input!$C$6="Federal or Tribal Government",IF(O145&lt;&gt;"", INDEX('Summary - Objective - Tradeoff'!$C$2:$AV$4, MATCH(Prototype_input!$C$38, 'Summary - Objective - Tradeoff'!$B$2:$B$4, 0), MATCH(B145, 'Summary - Objective - Tradeoff'!$C$1:$AV$1, 0)),""),"")</f>
        <v/>
      </c>
      <c r="AB145" s="21" t="str">
        <f t="shared" si="45"/>
        <v/>
      </c>
      <c r="AC145" s="21" t="str">
        <f t="shared" si="46"/>
        <v/>
      </c>
      <c r="AE145" s="21" t="str">
        <f t="array" ref="AE145">IF(Prototype_input!$C$6="Federal or Tribal Government",IF(O145&lt;&gt;"", INDEX('Summary- PoP - Tradeoff'!$C$2:$AV$5, MATCH(Prototype_input!$C$46, 'Summary- PoP - Tradeoff'!$B$2:$B$5, 0), MATCH(B145, 'Summary- PoP - Tradeoff'!$C$1:$AV$1, 0)),""),"")</f>
        <v/>
      </c>
      <c r="AF145" s="21" t="str">
        <f t="shared" si="47"/>
        <v/>
      </c>
      <c r="AG145" s="21" t="str">
        <f t="shared" si="48"/>
        <v/>
      </c>
      <c r="AI145" s="21" t="str">
        <f t="array" ref="AI145">IF(Prototype_input!$C$6="Federal or Tribal Government",IF(O145&lt;&gt;"", INDEX('Summary - EDV - Tradeoff'!$C$2:$AV$4, MATCH(Prototype_input!$C$54, 'Summary - EDV - Tradeoff'!$B$2:$B$4, 0), MATCH(B145, 'Summary - EDV - Tradeoff'!$C$1:$AV$1, 0)),""),"")</f>
        <v/>
      </c>
      <c r="AJ145" s="21" t="str">
        <f t="shared" si="49"/>
        <v/>
      </c>
      <c r="AK145" s="21" t="str">
        <f t="shared" si="50"/>
        <v/>
      </c>
      <c r="AL145" s="21" t="str">
        <f t="shared" si="51"/>
        <v/>
      </c>
    </row>
    <row r="146" spans="4:38" ht="12.75" x14ac:dyDescent="0.2">
      <c r="D146" s="21" t="str">
        <f>IF(
  Prototype_input!$C$6 = "State or Local Government",
  IF(
    C146 &lt;&gt; "",
    IFERROR(
      INDEX(
        'Summary - Acquisition Need'!$C$2:$AD$4,
        MATCH(Prototype_input!$C$30, 'Summary - Acquisition Need'!$B$2:$B$4, 0),
        MATCH(C146, 'Summary - Acquisition Need'!$C$1:$AD$1, 0)
      ),
      ""
    ),
    ""
  ),
  IF(
    Prototype_input!$C$6 = "Federal or Tribal Government",
    IF(
      B146 &lt;&gt; "",
      IFERROR(
        INDEX(
          'Summary - Place of Performance'!$C$2:$AW$14,
          MATCH(Prototype_input!$C$30, 'Summary - Place of Performance'!$B$2:$B$14, 0),
          MATCH(B146, 'Summary - Place of Performance'!$C$1:$AW$1, 0)
        ),
        ""
      ),
      ""
    ),
    ""
  )
)</f>
        <v/>
      </c>
      <c r="E146" s="21" t="str">
        <f>IF(
  Prototype_input!$C$6 = "State or Local Government",
  IF(
    C146 &lt;&gt; "",
    IFERROR(
      INDEX(
        'Summary - Contract Type'!$C$2:$BX$6,
        MATCH(Prototype_input!$C$34, 'Summary - Contract Type'!$B$2:$B$6, 0),
        MATCH(C146, 'Summary - Contract Type'!$C$1:$BX$1, 0)
      ),
      ""
    ),
    ""
  ),
  IF(
    Prototype_input!$C$6 = "Federal or Tribal Government",
    IF(
      B146 &lt;&gt; "",
      IFERROR(
        INDEX(
          'Summary - Level of Assistance'!$C$2:$AW$7,
          MATCH(Prototype_input!$C$34, 'Summary - Level of Assistance'!$B$2:$B$7, 0),
          MATCH(B146, 'Summary - Level of Assistance'!$C$1:$AW$1, 0)
        ),
        ""
      ),
      ""
    ),
    ""
  )
)</f>
        <v/>
      </c>
      <c r="F146" s="21" t="str">
        <f>IF(
  Prototype_input!$C$6 = "State or Local Government",
  IF(
    C146 &lt;&gt; "",
    IFERROR(
      INDEX(
        'Summary - Socioeconomic'!$C$2:$BX$11,
        MATCH(Prototype_input!$C$38, 'Summary - Socioeconomic'!$B$2:$B$11, 0),
        MATCH(C146, 'Summary - Socioeconomic'!$C$1:$BX$1, 0)
      ),
      ""
    ),
    ""
  ),
  IF(
    Prototype_input!$C$6 = "Federal or Tribal Government",
    IF(
      B146 &lt;&gt; "",
      IFERROR(
        INDEX(
          'Summary - Objective'!$C$2:$AX$4,
          MATCH(Prototype_input!$C$38, 'Summary - Objective'!$B$2:$B$4, 0),
          MATCH(B146, 'Summary - Objective'!$C$1:$AX$1, 0)
        ),
        ""
      ),
      ""
    ),
    ""
  )
)</f>
        <v/>
      </c>
      <c r="G146" s="21" t="str">
        <f>IF(
  Prototype_input!$C$6 = "Federal or Tribal Government",
  IF(
    B146 &lt;&gt; "",
    IFERROR(
      INDEX(
        'Summary - Contract Type'!$C$2:$BX$6,
        MATCH(Prototype_input!$C$42, 'Summary - Contract Type'!$B$2:$B$6, 0),
        MATCH(B146, 'Summary - Contract Type'!$C$1:$BX$1, 0)
      ),
      ""
    ),
    ""
  ),
  ""
)</f>
        <v/>
      </c>
      <c r="H146" s="21" t="str">
        <f>IF(
  Prototype_input!$C$6 = "Federal or Tribal Government",
  IF(
    B146 &lt;&gt; "",
    IFERROR(
      INDEX(
        'Summary - Period of Performance'!$C$2:$AW$5,
        MATCH(Prototype_input!$C$46, 'Summary - Period of Performance'!$B$2:$B$5, 0),
        MATCH(B146, 'Summary - Period of Performance'!$C$1:$AW$1, 0)
      ),
      ""
    ),
    ""
  ),
  ""
)</f>
        <v/>
      </c>
      <c r="I146" s="21" t="str">
        <f>IF(
  Prototype_input!$C$6 = "Federal or Tribal Government",
  IF(
    B146 &lt;&gt; "",
    IFERROR(
      INDEX(
        'Summary - Socioeconomic'!$C$2:$BX$11,
        MATCH(Prototype_input!$C$50, 'Summary - Socioeconomic'!$B$2:$B$11, 0),
        MATCH(B146, 'Summary - Socioeconomic'!$C$1:$BX$1, 0)
      ),
      ""
    ),
    ""
  ),
  ""
)</f>
        <v/>
      </c>
      <c r="J146" s="21" t="str">
        <f>IF(
  Prototype_input!$C$6 = "Federal or Tribal Government",
  IF(
    B146 &lt;&gt; "",
    IFERROR(
      INDEX(
        'Summary - Estimated Dollar Valu'!$C$2:$AW$4,
        MATCH(Prototype_input!$C$54, 'Summary - Estimated Dollar Valu'!$B$2:$B$4, 0),
        MATCH(B146, 'Summary - Estimated Dollar Valu'!$C$1:$AW$1, 0)
      ),
      ""
    ),
    ""
  ),
  ""
)</f>
        <v/>
      </c>
      <c r="K146" s="21" t="str">
        <f>IF(AND(Prototype_input!$C$56&lt;&gt;"",J146&lt;&gt;""),Prototype_input!$C$58,"")</f>
        <v/>
      </c>
      <c r="L146" s="21" t="str">
        <f>IF(AND(Prototype_input!$C$60&lt;&gt;"",J146&lt;&gt;""),Prototype_input!$C$62,"")</f>
        <v/>
      </c>
      <c r="M146" s="21" t="str">
        <f>IF(AND(Prototype_input!$C$64&lt;&gt;"",J146&lt;&gt;""),Prototype_input!$C$66,"")</f>
        <v/>
      </c>
      <c r="N146" s="21" t="str">
        <f>IF(AND(Prototype_input!$C$68&lt;&gt;"",J146&lt;&gt;""),Prototype_input!$C$70,"")</f>
        <v/>
      </c>
      <c r="O146" s="21" t="str">
        <f>IF(N146&lt;&gt;"",_xlfn.XLOOKUP(Prototype_input!$E$25,'ITC Offerings Mapping'!$C$1:$C$1000,'ITC Offerings Mapping'!$B$1:$B$1000),"")</f>
        <v/>
      </c>
      <c r="Q146" s="21" t="str">
        <f t="array" ref="Q146">IF(Prototype_input!$C$6="Federal or Tribal Government",IF(O146&lt;&gt;"", INDEX('Scope Scoring'!$C$2:$BX$50, MATCH(O146, 'Scope Scoring'!$B$2:$B$50, 0), MATCH(B146, 'Scope Scoring'!$C$1:$BX$1, 0)),""),"")</f>
        <v/>
      </c>
      <c r="R146" s="21" t="str">
        <f t="shared" si="39"/>
        <v/>
      </c>
      <c r="S146" s="21" t="str">
        <f t="shared" si="40"/>
        <v/>
      </c>
      <c r="T146" s="21" t="str">
        <f t="shared" si="41"/>
        <v/>
      </c>
      <c r="U146" s="21" t="str">
        <f t="shared" si="42"/>
        <v/>
      </c>
      <c r="W146" s="21" t="str">
        <f t="array" ref="W146">IF(Prototype_input!$C$6="Federal or Tribal Government",IF(O146&lt;&gt;"", INDEX('Summary - Level of Assistance -'!$C$2:$AV$7, MATCH(Prototype_input!$C$34, 'Summary - Level of Assistance -'!$B$2:$B$7, 0), MATCH(B146, 'Summary - Level of Assistance -'!$C$1:$AV$1, 0)),""),"")</f>
        <v/>
      </c>
      <c r="X146" s="21" t="str">
        <f t="shared" si="43"/>
        <v/>
      </c>
      <c r="Y146" s="21" t="str">
        <f t="shared" si="44"/>
        <v/>
      </c>
      <c r="AA146" s="21" t="str">
        <f t="array" ref="AA146">IF(Prototype_input!$C$6="Federal or Tribal Government",IF(O146&lt;&gt;"", INDEX('Summary - Objective - Tradeoff'!$C$2:$AV$4, MATCH(Prototype_input!$C$38, 'Summary - Objective - Tradeoff'!$B$2:$B$4, 0), MATCH(B146, 'Summary - Objective - Tradeoff'!$C$1:$AV$1, 0)),""),"")</f>
        <v/>
      </c>
      <c r="AB146" s="21" t="str">
        <f t="shared" si="45"/>
        <v/>
      </c>
      <c r="AC146" s="21" t="str">
        <f t="shared" si="46"/>
        <v/>
      </c>
      <c r="AE146" s="21" t="str">
        <f t="array" ref="AE146">IF(Prototype_input!$C$6="Federal or Tribal Government",IF(O146&lt;&gt;"", INDEX('Summary- PoP - Tradeoff'!$C$2:$AV$5, MATCH(Prototype_input!$C$46, 'Summary- PoP - Tradeoff'!$B$2:$B$5, 0), MATCH(B146, 'Summary- PoP - Tradeoff'!$C$1:$AV$1, 0)),""),"")</f>
        <v/>
      </c>
      <c r="AF146" s="21" t="str">
        <f t="shared" si="47"/>
        <v/>
      </c>
      <c r="AG146" s="21" t="str">
        <f t="shared" si="48"/>
        <v/>
      </c>
      <c r="AI146" s="21" t="str">
        <f t="array" ref="AI146">IF(Prototype_input!$C$6="Federal or Tribal Government",IF(O146&lt;&gt;"", INDEX('Summary - EDV - Tradeoff'!$C$2:$AV$4, MATCH(Prototype_input!$C$54, 'Summary - EDV - Tradeoff'!$B$2:$B$4, 0), MATCH(B146, 'Summary - EDV - Tradeoff'!$C$1:$AV$1, 0)),""),"")</f>
        <v/>
      </c>
      <c r="AJ146" s="21" t="str">
        <f t="shared" si="49"/>
        <v/>
      </c>
      <c r="AK146" s="21" t="str">
        <f t="shared" si="50"/>
        <v/>
      </c>
      <c r="AL146" s="21" t="str">
        <f t="shared" si="51"/>
        <v/>
      </c>
    </row>
    <row r="147" spans="4:38" ht="12.75" x14ac:dyDescent="0.2">
      <c r="D147" s="21" t="str">
        <f>IF(
  Prototype_input!$C$6 = "State or Local Government",
  IF(
    C147 &lt;&gt; "",
    IFERROR(
      INDEX(
        'Summary - Acquisition Need'!$C$2:$AD$4,
        MATCH(Prototype_input!$C$30, 'Summary - Acquisition Need'!$B$2:$B$4, 0),
        MATCH(C147, 'Summary - Acquisition Need'!$C$1:$AD$1, 0)
      ),
      ""
    ),
    ""
  ),
  IF(
    Prototype_input!$C$6 = "Federal or Tribal Government",
    IF(
      B147 &lt;&gt; "",
      IFERROR(
        INDEX(
          'Summary - Place of Performance'!$C$2:$AW$14,
          MATCH(Prototype_input!$C$30, 'Summary - Place of Performance'!$B$2:$B$14, 0),
          MATCH(B147, 'Summary - Place of Performance'!$C$1:$AW$1, 0)
        ),
        ""
      ),
      ""
    ),
    ""
  )
)</f>
        <v/>
      </c>
      <c r="E147" s="21" t="str">
        <f>IF(
  Prototype_input!$C$6 = "State or Local Government",
  IF(
    C147 &lt;&gt; "",
    IFERROR(
      INDEX(
        'Summary - Contract Type'!$C$2:$BX$6,
        MATCH(Prototype_input!$C$34, 'Summary - Contract Type'!$B$2:$B$6, 0),
        MATCH(C147, 'Summary - Contract Type'!$C$1:$BX$1, 0)
      ),
      ""
    ),
    ""
  ),
  IF(
    Prototype_input!$C$6 = "Federal or Tribal Government",
    IF(
      B147 &lt;&gt; "",
      IFERROR(
        INDEX(
          'Summary - Level of Assistance'!$C$2:$AW$7,
          MATCH(Prototype_input!$C$34, 'Summary - Level of Assistance'!$B$2:$B$7, 0),
          MATCH(B147, 'Summary - Level of Assistance'!$C$1:$AW$1, 0)
        ),
        ""
      ),
      ""
    ),
    ""
  )
)</f>
        <v/>
      </c>
      <c r="F147" s="21" t="str">
        <f>IF(
  Prototype_input!$C$6 = "State or Local Government",
  IF(
    C147 &lt;&gt; "",
    IFERROR(
      INDEX(
        'Summary - Socioeconomic'!$C$2:$BX$11,
        MATCH(Prototype_input!$C$38, 'Summary - Socioeconomic'!$B$2:$B$11, 0),
        MATCH(C147, 'Summary - Socioeconomic'!$C$1:$BX$1, 0)
      ),
      ""
    ),
    ""
  ),
  IF(
    Prototype_input!$C$6 = "Federal or Tribal Government",
    IF(
      B147 &lt;&gt; "",
      IFERROR(
        INDEX(
          'Summary - Objective'!$C$2:$AX$4,
          MATCH(Prototype_input!$C$38, 'Summary - Objective'!$B$2:$B$4, 0),
          MATCH(B147, 'Summary - Objective'!$C$1:$AX$1, 0)
        ),
        ""
      ),
      ""
    ),
    ""
  )
)</f>
        <v/>
      </c>
      <c r="G147" s="21" t="str">
        <f>IF(
  Prototype_input!$C$6 = "Federal or Tribal Government",
  IF(
    B147 &lt;&gt; "",
    IFERROR(
      INDEX(
        'Summary - Contract Type'!$C$2:$BX$6,
        MATCH(Prototype_input!$C$42, 'Summary - Contract Type'!$B$2:$B$6, 0),
        MATCH(B147, 'Summary - Contract Type'!$C$1:$BX$1, 0)
      ),
      ""
    ),
    ""
  ),
  ""
)</f>
        <v/>
      </c>
      <c r="H147" s="21" t="str">
        <f>IF(
  Prototype_input!$C$6 = "Federal or Tribal Government",
  IF(
    B147 &lt;&gt; "",
    IFERROR(
      INDEX(
        'Summary - Period of Performance'!$C$2:$AW$5,
        MATCH(Prototype_input!$C$46, 'Summary - Period of Performance'!$B$2:$B$5, 0),
        MATCH(B147, 'Summary - Period of Performance'!$C$1:$AW$1, 0)
      ),
      ""
    ),
    ""
  ),
  ""
)</f>
        <v/>
      </c>
      <c r="I147" s="21" t="str">
        <f>IF(
  Prototype_input!$C$6 = "Federal or Tribal Government",
  IF(
    B147 &lt;&gt; "",
    IFERROR(
      INDEX(
        'Summary - Socioeconomic'!$C$2:$BX$11,
        MATCH(Prototype_input!$C$50, 'Summary - Socioeconomic'!$B$2:$B$11, 0),
        MATCH(B147, 'Summary - Socioeconomic'!$C$1:$BX$1, 0)
      ),
      ""
    ),
    ""
  ),
  ""
)</f>
        <v/>
      </c>
      <c r="J147" s="21" t="str">
        <f>IF(
  Prototype_input!$C$6 = "Federal or Tribal Government",
  IF(
    B147 &lt;&gt; "",
    IFERROR(
      INDEX(
        'Summary - Estimated Dollar Valu'!$C$2:$AW$4,
        MATCH(Prototype_input!$C$54, 'Summary - Estimated Dollar Valu'!$B$2:$B$4, 0),
        MATCH(B147, 'Summary - Estimated Dollar Valu'!$C$1:$AW$1, 0)
      ),
      ""
    ),
    ""
  ),
  ""
)</f>
        <v/>
      </c>
      <c r="K147" s="21" t="str">
        <f>IF(AND(Prototype_input!$C$56&lt;&gt;"",J147&lt;&gt;""),Prototype_input!$C$58,"")</f>
        <v/>
      </c>
      <c r="L147" s="21" t="str">
        <f>IF(AND(Prototype_input!$C$60&lt;&gt;"",J147&lt;&gt;""),Prototype_input!$C$62,"")</f>
        <v/>
      </c>
      <c r="M147" s="21" t="str">
        <f>IF(AND(Prototype_input!$C$64&lt;&gt;"",J147&lt;&gt;""),Prototype_input!$C$66,"")</f>
        <v/>
      </c>
      <c r="N147" s="21" t="str">
        <f>IF(AND(Prototype_input!$C$68&lt;&gt;"",J147&lt;&gt;""),Prototype_input!$C$70,"")</f>
        <v/>
      </c>
      <c r="O147" s="21" t="str">
        <f>IF(N147&lt;&gt;"",_xlfn.XLOOKUP(Prototype_input!$E$25,'ITC Offerings Mapping'!$C$1:$C$1000,'ITC Offerings Mapping'!$B$1:$B$1000),"")</f>
        <v/>
      </c>
      <c r="Q147" s="21" t="str">
        <f t="array" ref="Q147">IF(Prototype_input!$C$6="Federal or Tribal Government",IF(O147&lt;&gt;"", INDEX('Scope Scoring'!$C$2:$BX$50, MATCH(O147, 'Scope Scoring'!$B$2:$B$50, 0), MATCH(B147, 'Scope Scoring'!$C$1:$BX$1, 0)),""),"")</f>
        <v/>
      </c>
      <c r="R147" s="21" t="str">
        <f t="shared" si="39"/>
        <v/>
      </c>
      <c r="S147" s="21" t="str">
        <f t="shared" si="40"/>
        <v/>
      </c>
      <c r="T147" s="21" t="str">
        <f t="shared" si="41"/>
        <v/>
      </c>
      <c r="U147" s="21" t="str">
        <f t="shared" si="42"/>
        <v/>
      </c>
      <c r="W147" s="21" t="str">
        <f t="array" ref="W147">IF(Prototype_input!$C$6="Federal or Tribal Government",IF(O147&lt;&gt;"", INDEX('Summary - Level of Assistance -'!$C$2:$AV$7, MATCH(Prototype_input!$C$34, 'Summary - Level of Assistance -'!$B$2:$B$7, 0), MATCH(B147, 'Summary - Level of Assistance -'!$C$1:$AV$1, 0)),""),"")</f>
        <v/>
      </c>
      <c r="X147" s="21" t="str">
        <f t="shared" si="43"/>
        <v/>
      </c>
      <c r="Y147" s="21" t="str">
        <f t="shared" si="44"/>
        <v/>
      </c>
      <c r="AA147" s="21" t="str">
        <f t="array" ref="AA147">IF(Prototype_input!$C$6="Federal or Tribal Government",IF(O147&lt;&gt;"", INDEX('Summary - Objective - Tradeoff'!$C$2:$AV$4, MATCH(Prototype_input!$C$38, 'Summary - Objective - Tradeoff'!$B$2:$B$4, 0), MATCH(B147, 'Summary - Objective - Tradeoff'!$C$1:$AV$1, 0)),""),"")</f>
        <v/>
      </c>
      <c r="AB147" s="21" t="str">
        <f t="shared" si="45"/>
        <v/>
      </c>
      <c r="AC147" s="21" t="str">
        <f t="shared" si="46"/>
        <v/>
      </c>
      <c r="AE147" s="21" t="str">
        <f t="array" ref="AE147">IF(Prototype_input!$C$6="Federal or Tribal Government",IF(O147&lt;&gt;"", INDEX('Summary- PoP - Tradeoff'!$C$2:$AV$5, MATCH(Prototype_input!$C$46, 'Summary- PoP - Tradeoff'!$B$2:$B$5, 0), MATCH(B147, 'Summary- PoP - Tradeoff'!$C$1:$AV$1, 0)),""),"")</f>
        <v/>
      </c>
      <c r="AF147" s="21" t="str">
        <f t="shared" si="47"/>
        <v/>
      </c>
      <c r="AG147" s="21" t="str">
        <f t="shared" si="48"/>
        <v/>
      </c>
      <c r="AI147" s="21" t="str">
        <f t="array" ref="AI147">IF(Prototype_input!$C$6="Federal or Tribal Government",IF(O147&lt;&gt;"", INDEX('Summary - EDV - Tradeoff'!$C$2:$AV$4, MATCH(Prototype_input!$C$54, 'Summary - EDV - Tradeoff'!$B$2:$B$4, 0), MATCH(B147, 'Summary - EDV - Tradeoff'!$C$1:$AV$1, 0)),""),"")</f>
        <v/>
      </c>
      <c r="AJ147" s="21" t="str">
        <f t="shared" si="49"/>
        <v/>
      </c>
      <c r="AK147" s="21" t="str">
        <f t="shared" si="50"/>
        <v/>
      </c>
      <c r="AL147" s="21" t="str">
        <f t="shared" si="51"/>
        <v/>
      </c>
    </row>
    <row r="148" spans="4:38" ht="12.75" x14ac:dyDescent="0.2">
      <c r="D148" s="21" t="str">
        <f>IF(
  Prototype_input!$C$6 = "State or Local Government",
  IF(
    C148 &lt;&gt; "",
    IFERROR(
      INDEX(
        'Summary - Acquisition Need'!$C$2:$AD$4,
        MATCH(Prototype_input!$C$30, 'Summary - Acquisition Need'!$B$2:$B$4, 0),
        MATCH(C148, 'Summary - Acquisition Need'!$C$1:$AD$1, 0)
      ),
      ""
    ),
    ""
  ),
  IF(
    Prototype_input!$C$6 = "Federal or Tribal Government",
    IF(
      B148 &lt;&gt; "",
      IFERROR(
        INDEX(
          'Summary - Place of Performance'!$C$2:$AW$14,
          MATCH(Prototype_input!$C$30, 'Summary - Place of Performance'!$B$2:$B$14, 0),
          MATCH(B148, 'Summary - Place of Performance'!$C$1:$AW$1, 0)
        ),
        ""
      ),
      ""
    ),
    ""
  )
)</f>
        <v/>
      </c>
      <c r="E148" s="21" t="str">
        <f>IF(
  Prototype_input!$C$6 = "State or Local Government",
  IF(
    C148 &lt;&gt; "",
    IFERROR(
      INDEX(
        'Summary - Contract Type'!$C$2:$BX$6,
        MATCH(Prototype_input!$C$34, 'Summary - Contract Type'!$B$2:$B$6, 0),
        MATCH(C148, 'Summary - Contract Type'!$C$1:$BX$1, 0)
      ),
      ""
    ),
    ""
  ),
  IF(
    Prototype_input!$C$6 = "Federal or Tribal Government",
    IF(
      B148 &lt;&gt; "",
      IFERROR(
        INDEX(
          'Summary - Level of Assistance'!$C$2:$AW$7,
          MATCH(Prototype_input!$C$34, 'Summary - Level of Assistance'!$B$2:$B$7, 0),
          MATCH(B148, 'Summary - Level of Assistance'!$C$1:$AW$1, 0)
        ),
        ""
      ),
      ""
    ),
    ""
  )
)</f>
        <v/>
      </c>
      <c r="F148" s="21" t="str">
        <f>IF(
  Prototype_input!$C$6 = "State or Local Government",
  IF(
    C148 &lt;&gt; "",
    IFERROR(
      INDEX(
        'Summary - Socioeconomic'!$C$2:$BX$11,
        MATCH(Prototype_input!$C$38, 'Summary - Socioeconomic'!$B$2:$B$11, 0),
        MATCH(C148, 'Summary - Socioeconomic'!$C$1:$BX$1, 0)
      ),
      ""
    ),
    ""
  ),
  IF(
    Prototype_input!$C$6 = "Federal or Tribal Government",
    IF(
      B148 &lt;&gt; "",
      IFERROR(
        INDEX(
          'Summary - Objective'!$C$2:$AX$4,
          MATCH(Prototype_input!$C$38, 'Summary - Objective'!$B$2:$B$4, 0),
          MATCH(B148, 'Summary - Objective'!$C$1:$AX$1, 0)
        ),
        ""
      ),
      ""
    ),
    ""
  )
)</f>
        <v/>
      </c>
      <c r="G148" s="21" t="str">
        <f>IF(
  Prototype_input!$C$6 = "Federal or Tribal Government",
  IF(
    B148 &lt;&gt; "",
    IFERROR(
      INDEX(
        'Summary - Contract Type'!$C$2:$BX$6,
        MATCH(Prototype_input!$C$42, 'Summary - Contract Type'!$B$2:$B$6, 0),
        MATCH(B148, 'Summary - Contract Type'!$C$1:$BX$1, 0)
      ),
      ""
    ),
    ""
  ),
  ""
)</f>
        <v/>
      </c>
      <c r="H148" s="21" t="str">
        <f>IF(
  Prototype_input!$C$6 = "Federal or Tribal Government",
  IF(
    B148 &lt;&gt; "",
    IFERROR(
      INDEX(
        'Summary - Period of Performance'!$C$2:$AW$5,
        MATCH(Prototype_input!$C$46, 'Summary - Period of Performance'!$B$2:$B$5, 0),
        MATCH(B148, 'Summary - Period of Performance'!$C$1:$AW$1, 0)
      ),
      ""
    ),
    ""
  ),
  ""
)</f>
        <v/>
      </c>
      <c r="I148" s="21" t="str">
        <f>IF(
  Prototype_input!$C$6 = "Federal or Tribal Government",
  IF(
    B148 &lt;&gt; "",
    IFERROR(
      INDEX(
        'Summary - Socioeconomic'!$C$2:$BX$11,
        MATCH(Prototype_input!$C$50, 'Summary - Socioeconomic'!$B$2:$B$11, 0),
        MATCH(B148, 'Summary - Socioeconomic'!$C$1:$BX$1, 0)
      ),
      ""
    ),
    ""
  ),
  ""
)</f>
        <v/>
      </c>
      <c r="J148" s="21" t="str">
        <f>IF(
  Prototype_input!$C$6 = "Federal or Tribal Government",
  IF(
    B148 &lt;&gt; "",
    IFERROR(
      INDEX(
        'Summary - Estimated Dollar Valu'!$C$2:$AW$4,
        MATCH(Prototype_input!$C$54, 'Summary - Estimated Dollar Valu'!$B$2:$B$4, 0),
        MATCH(B148, 'Summary - Estimated Dollar Valu'!$C$1:$AW$1, 0)
      ),
      ""
    ),
    ""
  ),
  ""
)</f>
        <v/>
      </c>
      <c r="K148" s="21" t="str">
        <f>IF(AND(Prototype_input!$C$56&lt;&gt;"",J148&lt;&gt;""),Prototype_input!$C$58,"")</f>
        <v/>
      </c>
      <c r="L148" s="21" t="str">
        <f>IF(AND(Prototype_input!$C$60&lt;&gt;"",J148&lt;&gt;""),Prototype_input!$C$62,"")</f>
        <v/>
      </c>
      <c r="M148" s="21" t="str">
        <f>IF(AND(Prototype_input!$C$64&lt;&gt;"",J148&lt;&gt;""),Prototype_input!$C$66,"")</f>
        <v/>
      </c>
      <c r="N148" s="21" t="str">
        <f>IF(AND(Prototype_input!$C$68&lt;&gt;"",J148&lt;&gt;""),Prototype_input!$C$70,"")</f>
        <v/>
      </c>
      <c r="O148" s="21" t="str">
        <f>IF(N148&lt;&gt;"",_xlfn.XLOOKUP(Prototype_input!$E$25,'ITC Offerings Mapping'!$C$1:$C$1000,'ITC Offerings Mapping'!$B$1:$B$1000),"")</f>
        <v/>
      </c>
      <c r="Q148" s="21" t="str">
        <f t="array" ref="Q148">IF(Prototype_input!$C$6="Federal or Tribal Government",IF(O148&lt;&gt;"", INDEX('Scope Scoring'!$C$2:$BX$50, MATCH(O148, 'Scope Scoring'!$B$2:$B$50, 0), MATCH(B148, 'Scope Scoring'!$C$1:$BX$1, 0)),""),"")</f>
        <v/>
      </c>
      <c r="R148" s="21" t="str">
        <f t="shared" si="39"/>
        <v/>
      </c>
      <c r="S148" s="21" t="str">
        <f t="shared" si="40"/>
        <v/>
      </c>
      <c r="T148" s="21" t="str">
        <f t="shared" si="41"/>
        <v/>
      </c>
      <c r="U148" s="21" t="str">
        <f t="shared" si="42"/>
        <v/>
      </c>
      <c r="W148" s="21" t="str">
        <f t="array" ref="W148">IF(Prototype_input!$C$6="Federal or Tribal Government",IF(O148&lt;&gt;"", INDEX('Summary - Level of Assistance -'!$C$2:$AV$7, MATCH(Prototype_input!$C$34, 'Summary - Level of Assistance -'!$B$2:$B$7, 0), MATCH(B148, 'Summary - Level of Assistance -'!$C$1:$AV$1, 0)),""),"")</f>
        <v/>
      </c>
      <c r="X148" s="21" t="str">
        <f t="shared" si="43"/>
        <v/>
      </c>
      <c r="Y148" s="21" t="str">
        <f t="shared" si="44"/>
        <v/>
      </c>
      <c r="AA148" s="21" t="str">
        <f t="array" ref="AA148">IF(Prototype_input!$C$6="Federal or Tribal Government",IF(O148&lt;&gt;"", INDEX('Summary - Objective - Tradeoff'!$C$2:$AV$4, MATCH(Prototype_input!$C$38, 'Summary - Objective - Tradeoff'!$B$2:$B$4, 0), MATCH(B148, 'Summary - Objective - Tradeoff'!$C$1:$AV$1, 0)),""),"")</f>
        <v/>
      </c>
      <c r="AB148" s="21" t="str">
        <f t="shared" si="45"/>
        <v/>
      </c>
      <c r="AC148" s="21" t="str">
        <f t="shared" si="46"/>
        <v/>
      </c>
      <c r="AE148" s="21" t="str">
        <f t="array" ref="AE148">IF(Prototype_input!$C$6="Federal or Tribal Government",IF(O148&lt;&gt;"", INDEX('Summary- PoP - Tradeoff'!$C$2:$AV$5, MATCH(Prototype_input!$C$46, 'Summary- PoP - Tradeoff'!$B$2:$B$5, 0), MATCH(B148, 'Summary- PoP - Tradeoff'!$C$1:$AV$1, 0)),""),"")</f>
        <v/>
      </c>
      <c r="AF148" s="21" t="str">
        <f t="shared" si="47"/>
        <v/>
      </c>
      <c r="AG148" s="21" t="str">
        <f t="shared" si="48"/>
        <v/>
      </c>
      <c r="AI148" s="21" t="str">
        <f t="array" ref="AI148">IF(Prototype_input!$C$6="Federal or Tribal Government",IF(O148&lt;&gt;"", INDEX('Summary - EDV - Tradeoff'!$C$2:$AV$4, MATCH(Prototype_input!$C$54, 'Summary - EDV - Tradeoff'!$B$2:$B$4, 0), MATCH(B148, 'Summary - EDV - Tradeoff'!$C$1:$AV$1, 0)),""),"")</f>
        <v/>
      </c>
      <c r="AJ148" s="21" t="str">
        <f t="shared" si="49"/>
        <v/>
      </c>
      <c r="AK148" s="21" t="str">
        <f t="shared" si="50"/>
        <v/>
      </c>
      <c r="AL148" s="21" t="str">
        <f t="shared" si="51"/>
        <v/>
      </c>
    </row>
    <row r="149" spans="4:38" ht="12.75" x14ac:dyDescent="0.2">
      <c r="D149" s="21" t="str">
        <f>IF(
  Prototype_input!$C$6 = "State or Local Government",
  IF(
    C149 &lt;&gt; "",
    IFERROR(
      INDEX(
        'Summary - Acquisition Need'!$C$2:$AD$4,
        MATCH(Prototype_input!$C$30, 'Summary - Acquisition Need'!$B$2:$B$4, 0),
        MATCH(C149, 'Summary - Acquisition Need'!$C$1:$AD$1, 0)
      ),
      ""
    ),
    ""
  ),
  IF(
    Prototype_input!$C$6 = "Federal or Tribal Government",
    IF(
      B149 &lt;&gt; "",
      IFERROR(
        INDEX(
          'Summary - Place of Performance'!$C$2:$AW$14,
          MATCH(Prototype_input!$C$30, 'Summary - Place of Performance'!$B$2:$B$14, 0),
          MATCH(B149, 'Summary - Place of Performance'!$C$1:$AW$1, 0)
        ),
        ""
      ),
      ""
    ),
    ""
  )
)</f>
        <v/>
      </c>
      <c r="E149" s="21" t="str">
        <f>IF(
  Prototype_input!$C$6 = "State or Local Government",
  IF(
    C149 &lt;&gt; "",
    IFERROR(
      INDEX(
        'Summary - Contract Type'!$C$2:$BX$6,
        MATCH(Prototype_input!$C$34, 'Summary - Contract Type'!$B$2:$B$6, 0),
        MATCH(C149, 'Summary - Contract Type'!$C$1:$BX$1, 0)
      ),
      ""
    ),
    ""
  ),
  IF(
    Prototype_input!$C$6 = "Federal or Tribal Government",
    IF(
      B149 &lt;&gt; "",
      IFERROR(
        INDEX(
          'Summary - Level of Assistance'!$C$2:$AW$7,
          MATCH(Prototype_input!$C$34, 'Summary - Level of Assistance'!$B$2:$B$7, 0),
          MATCH(B149, 'Summary - Level of Assistance'!$C$1:$AW$1, 0)
        ),
        ""
      ),
      ""
    ),
    ""
  )
)</f>
        <v/>
      </c>
      <c r="F149" s="21" t="str">
        <f>IF(
  Prototype_input!$C$6 = "State or Local Government",
  IF(
    C149 &lt;&gt; "",
    IFERROR(
      INDEX(
        'Summary - Socioeconomic'!$C$2:$BX$11,
        MATCH(Prototype_input!$C$38, 'Summary - Socioeconomic'!$B$2:$B$11, 0),
        MATCH(C149, 'Summary - Socioeconomic'!$C$1:$BX$1, 0)
      ),
      ""
    ),
    ""
  ),
  IF(
    Prototype_input!$C$6 = "Federal or Tribal Government",
    IF(
      B149 &lt;&gt; "",
      IFERROR(
        INDEX(
          'Summary - Objective'!$C$2:$AX$4,
          MATCH(Prototype_input!$C$38, 'Summary - Objective'!$B$2:$B$4, 0),
          MATCH(B149, 'Summary - Objective'!$C$1:$AX$1, 0)
        ),
        ""
      ),
      ""
    ),
    ""
  )
)</f>
        <v/>
      </c>
      <c r="G149" s="21" t="str">
        <f>IF(
  Prototype_input!$C$6 = "Federal or Tribal Government",
  IF(
    B149 &lt;&gt; "",
    IFERROR(
      INDEX(
        'Summary - Contract Type'!$C$2:$BX$6,
        MATCH(Prototype_input!$C$42, 'Summary - Contract Type'!$B$2:$B$6, 0),
        MATCH(B149, 'Summary - Contract Type'!$C$1:$BX$1, 0)
      ),
      ""
    ),
    ""
  ),
  ""
)</f>
        <v/>
      </c>
      <c r="H149" s="21" t="str">
        <f>IF(
  Prototype_input!$C$6 = "Federal or Tribal Government",
  IF(
    B149 &lt;&gt; "",
    IFERROR(
      INDEX(
        'Summary - Period of Performance'!$C$2:$AW$5,
        MATCH(Prototype_input!$C$46, 'Summary - Period of Performance'!$B$2:$B$5, 0),
        MATCH(B149, 'Summary - Period of Performance'!$C$1:$AW$1, 0)
      ),
      ""
    ),
    ""
  ),
  ""
)</f>
        <v/>
      </c>
      <c r="I149" s="21" t="str">
        <f>IF(
  Prototype_input!$C$6 = "Federal or Tribal Government",
  IF(
    B149 &lt;&gt; "",
    IFERROR(
      INDEX(
        'Summary - Socioeconomic'!$C$2:$BX$11,
        MATCH(Prototype_input!$C$50, 'Summary - Socioeconomic'!$B$2:$B$11, 0),
        MATCH(B149, 'Summary - Socioeconomic'!$C$1:$BX$1, 0)
      ),
      ""
    ),
    ""
  ),
  ""
)</f>
        <v/>
      </c>
      <c r="J149" s="21" t="str">
        <f>IF(
  Prototype_input!$C$6 = "Federal or Tribal Government",
  IF(
    B149 &lt;&gt; "",
    IFERROR(
      INDEX(
        'Summary - Estimated Dollar Valu'!$C$2:$AW$4,
        MATCH(Prototype_input!$C$54, 'Summary - Estimated Dollar Valu'!$B$2:$B$4, 0),
        MATCH(B149, 'Summary - Estimated Dollar Valu'!$C$1:$AW$1, 0)
      ),
      ""
    ),
    ""
  ),
  ""
)</f>
        <v/>
      </c>
      <c r="K149" s="21" t="str">
        <f>IF(AND(Prototype_input!$C$56&lt;&gt;"",J149&lt;&gt;""),Prototype_input!$C$58,"")</f>
        <v/>
      </c>
      <c r="L149" s="21" t="str">
        <f>IF(AND(Prototype_input!$C$60&lt;&gt;"",J149&lt;&gt;""),Prototype_input!$C$62,"")</f>
        <v/>
      </c>
      <c r="M149" s="21" t="str">
        <f>IF(AND(Prototype_input!$C$64&lt;&gt;"",J149&lt;&gt;""),Prototype_input!$C$66,"")</f>
        <v/>
      </c>
      <c r="N149" s="21" t="str">
        <f>IF(AND(Prototype_input!$C$68&lt;&gt;"",J149&lt;&gt;""),Prototype_input!$C$70,"")</f>
        <v/>
      </c>
      <c r="O149" s="21" t="str">
        <f>IF(N149&lt;&gt;"",_xlfn.XLOOKUP(Prototype_input!$E$25,'ITC Offerings Mapping'!$C$1:$C$1000,'ITC Offerings Mapping'!$B$1:$B$1000),"")</f>
        <v/>
      </c>
      <c r="Q149" s="21" t="str">
        <f t="array" ref="Q149">IF(Prototype_input!$C$6="Federal or Tribal Government",IF(O149&lt;&gt;"", INDEX('Scope Scoring'!$C$2:$BX$50, MATCH(O149, 'Scope Scoring'!$B$2:$B$50, 0), MATCH(B149, 'Scope Scoring'!$C$1:$BX$1, 0)),""),"")</f>
        <v/>
      </c>
      <c r="R149" s="21" t="str">
        <f t="shared" si="39"/>
        <v/>
      </c>
      <c r="S149" s="21" t="str">
        <f t="shared" si="40"/>
        <v/>
      </c>
      <c r="T149" s="21" t="str">
        <f t="shared" si="41"/>
        <v/>
      </c>
      <c r="U149" s="21" t="str">
        <f t="shared" si="42"/>
        <v/>
      </c>
      <c r="W149" s="21" t="str">
        <f t="array" ref="W149">IF(Prototype_input!$C$6="Federal or Tribal Government",IF(O149&lt;&gt;"", INDEX('Summary - Level of Assistance -'!$C$2:$AV$7, MATCH(Prototype_input!$C$34, 'Summary - Level of Assistance -'!$B$2:$B$7, 0), MATCH(B149, 'Summary - Level of Assistance -'!$C$1:$AV$1, 0)),""),"")</f>
        <v/>
      </c>
      <c r="X149" s="21" t="str">
        <f t="shared" si="43"/>
        <v/>
      </c>
      <c r="Y149" s="21" t="str">
        <f t="shared" si="44"/>
        <v/>
      </c>
      <c r="AA149" s="21" t="str">
        <f t="array" ref="AA149">IF(Prototype_input!$C$6="Federal or Tribal Government",IF(O149&lt;&gt;"", INDEX('Summary - Objective - Tradeoff'!$C$2:$AV$4, MATCH(Prototype_input!$C$38, 'Summary - Objective - Tradeoff'!$B$2:$B$4, 0), MATCH(B149, 'Summary - Objective - Tradeoff'!$C$1:$AV$1, 0)),""),"")</f>
        <v/>
      </c>
      <c r="AB149" s="21" t="str">
        <f t="shared" si="45"/>
        <v/>
      </c>
      <c r="AC149" s="21" t="str">
        <f t="shared" si="46"/>
        <v/>
      </c>
      <c r="AE149" s="21" t="str">
        <f t="array" ref="AE149">IF(Prototype_input!$C$6="Federal or Tribal Government",IF(O149&lt;&gt;"", INDEX('Summary- PoP - Tradeoff'!$C$2:$AV$5, MATCH(Prototype_input!$C$46, 'Summary- PoP - Tradeoff'!$B$2:$B$5, 0), MATCH(B149, 'Summary- PoP - Tradeoff'!$C$1:$AV$1, 0)),""),"")</f>
        <v/>
      </c>
      <c r="AF149" s="21" t="str">
        <f t="shared" si="47"/>
        <v/>
      </c>
      <c r="AG149" s="21" t="str">
        <f t="shared" si="48"/>
        <v/>
      </c>
      <c r="AI149" s="21" t="str">
        <f t="array" ref="AI149">IF(Prototype_input!$C$6="Federal or Tribal Government",IF(O149&lt;&gt;"", INDEX('Summary - EDV - Tradeoff'!$C$2:$AV$4, MATCH(Prototype_input!$C$54, 'Summary - EDV - Tradeoff'!$B$2:$B$4, 0), MATCH(B149, 'Summary - EDV - Tradeoff'!$C$1:$AV$1, 0)),""),"")</f>
        <v/>
      </c>
      <c r="AJ149" s="21" t="str">
        <f t="shared" si="49"/>
        <v/>
      </c>
      <c r="AK149" s="21" t="str">
        <f t="shared" si="50"/>
        <v/>
      </c>
      <c r="AL149" s="21" t="str">
        <f t="shared" si="51"/>
        <v/>
      </c>
    </row>
    <row r="150" spans="4:38" ht="12.75" x14ac:dyDescent="0.2">
      <c r="D150" s="21" t="str">
        <f>IF(
  Prototype_input!$C$6 = "State or Local Government",
  IF(
    C150 &lt;&gt; "",
    IFERROR(
      INDEX(
        'Summary - Acquisition Need'!$C$2:$AD$4,
        MATCH(Prototype_input!$C$30, 'Summary - Acquisition Need'!$B$2:$B$4, 0),
        MATCH(C150, 'Summary - Acquisition Need'!$C$1:$AD$1, 0)
      ),
      ""
    ),
    ""
  ),
  IF(
    Prototype_input!$C$6 = "Federal or Tribal Government",
    IF(
      B150 &lt;&gt; "",
      IFERROR(
        INDEX(
          'Summary - Place of Performance'!$C$2:$AW$14,
          MATCH(Prototype_input!$C$30, 'Summary - Place of Performance'!$B$2:$B$14, 0),
          MATCH(B150, 'Summary - Place of Performance'!$C$1:$AW$1, 0)
        ),
        ""
      ),
      ""
    ),
    ""
  )
)</f>
        <v/>
      </c>
      <c r="E150" s="21" t="str">
        <f>IF(
  Prototype_input!$C$6 = "State or Local Government",
  IF(
    C150 &lt;&gt; "",
    IFERROR(
      INDEX(
        'Summary - Contract Type'!$C$2:$BX$6,
        MATCH(Prototype_input!$C$34, 'Summary - Contract Type'!$B$2:$B$6, 0),
        MATCH(C150, 'Summary - Contract Type'!$C$1:$BX$1, 0)
      ),
      ""
    ),
    ""
  ),
  IF(
    Prototype_input!$C$6 = "Federal or Tribal Government",
    IF(
      B150 &lt;&gt; "",
      IFERROR(
        INDEX(
          'Summary - Level of Assistance'!$C$2:$AW$7,
          MATCH(Prototype_input!$C$34, 'Summary - Level of Assistance'!$B$2:$B$7, 0),
          MATCH(B150, 'Summary - Level of Assistance'!$C$1:$AW$1, 0)
        ),
        ""
      ),
      ""
    ),
    ""
  )
)</f>
        <v/>
      </c>
      <c r="F150" s="21" t="str">
        <f>IF(
  Prototype_input!$C$6 = "State or Local Government",
  IF(
    C150 &lt;&gt; "",
    IFERROR(
      INDEX(
        'Summary - Socioeconomic'!$C$2:$BX$11,
        MATCH(Prototype_input!$C$38, 'Summary - Socioeconomic'!$B$2:$B$11, 0),
        MATCH(C150, 'Summary - Socioeconomic'!$C$1:$BX$1, 0)
      ),
      ""
    ),
    ""
  ),
  IF(
    Prototype_input!$C$6 = "Federal or Tribal Government",
    IF(
      B150 &lt;&gt; "",
      IFERROR(
        INDEX(
          'Summary - Objective'!$C$2:$AX$4,
          MATCH(Prototype_input!$C$38, 'Summary - Objective'!$B$2:$B$4, 0),
          MATCH(B150, 'Summary - Objective'!$C$1:$AX$1, 0)
        ),
        ""
      ),
      ""
    ),
    ""
  )
)</f>
        <v/>
      </c>
      <c r="G150" s="21" t="str">
        <f>IF(
  Prototype_input!$C$6 = "Federal or Tribal Government",
  IF(
    B150 &lt;&gt; "",
    IFERROR(
      INDEX(
        'Summary - Contract Type'!$C$2:$BX$6,
        MATCH(Prototype_input!$C$42, 'Summary - Contract Type'!$B$2:$B$6, 0),
        MATCH(B150, 'Summary - Contract Type'!$C$1:$BX$1, 0)
      ),
      ""
    ),
    ""
  ),
  ""
)</f>
        <v/>
      </c>
      <c r="H150" s="21" t="str">
        <f>IF(
  Prototype_input!$C$6 = "Federal or Tribal Government",
  IF(
    B150 &lt;&gt; "",
    IFERROR(
      INDEX(
        'Summary - Period of Performance'!$C$2:$AW$5,
        MATCH(Prototype_input!$C$46, 'Summary - Period of Performance'!$B$2:$B$5, 0),
        MATCH(B150, 'Summary - Period of Performance'!$C$1:$AW$1, 0)
      ),
      ""
    ),
    ""
  ),
  ""
)</f>
        <v/>
      </c>
      <c r="I150" s="21" t="str">
        <f>IF(
  Prototype_input!$C$6 = "Federal or Tribal Government",
  IF(
    B150 &lt;&gt; "",
    IFERROR(
      INDEX(
        'Summary - Socioeconomic'!$C$2:$BX$11,
        MATCH(Prototype_input!$C$50, 'Summary - Socioeconomic'!$B$2:$B$11, 0),
        MATCH(B150, 'Summary - Socioeconomic'!$C$1:$BX$1, 0)
      ),
      ""
    ),
    ""
  ),
  ""
)</f>
        <v/>
      </c>
      <c r="J150" s="21" t="str">
        <f>IF(
  Prototype_input!$C$6 = "Federal or Tribal Government",
  IF(
    B150 &lt;&gt; "",
    IFERROR(
      INDEX(
        'Summary - Estimated Dollar Valu'!$C$2:$AW$4,
        MATCH(Prototype_input!$C$54, 'Summary - Estimated Dollar Valu'!$B$2:$B$4, 0),
        MATCH(B150, 'Summary - Estimated Dollar Valu'!$C$1:$AW$1, 0)
      ),
      ""
    ),
    ""
  ),
  ""
)</f>
        <v/>
      </c>
      <c r="K150" s="21" t="str">
        <f>IF(AND(Prototype_input!$C$56&lt;&gt;"",J150&lt;&gt;""),Prototype_input!$C$58,"")</f>
        <v/>
      </c>
      <c r="L150" s="21" t="str">
        <f>IF(AND(Prototype_input!$C$60&lt;&gt;"",J150&lt;&gt;""),Prototype_input!$C$62,"")</f>
        <v/>
      </c>
      <c r="M150" s="21" t="str">
        <f>IF(AND(Prototype_input!$C$64&lt;&gt;"",J150&lt;&gt;""),Prototype_input!$C$66,"")</f>
        <v/>
      </c>
      <c r="N150" s="21" t="str">
        <f>IF(AND(Prototype_input!$C$68&lt;&gt;"",J150&lt;&gt;""),Prototype_input!$C$70,"")</f>
        <v/>
      </c>
      <c r="O150" s="21" t="str">
        <f>IF(N150&lt;&gt;"",_xlfn.XLOOKUP(Prototype_input!$E$25,'ITC Offerings Mapping'!$C$1:$C$1000,'ITC Offerings Mapping'!$B$1:$B$1000),"")</f>
        <v/>
      </c>
      <c r="Q150" s="21" t="str">
        <f t="array" ref="Q150">IF(Prototype_input!$C$6="Federal or Tribal Government",IF(O150&lt;&gt;"", INDEX('Scope Scoring'!$C$2:$BX$50, MATCH(O150, 'Scope Scoring'!$B$2:$B$50, 0), MATCH(B150, 'Scope Scoring'!$C$1:$BX$1, 0)),""),"")</f>
        <v/>
      </c>
      <c r="R150" s="21" t="str">
        <f t="shared" si="39"/>
        <v/>
      </c>
      <c r="S150" s="21" t="str">
        <f t="shared" si="40"/>
        <v/>
      </c>
      <c r="T150" s="21" t="str">
        <f t="shared" si="41"/>
        <v/>
      </c>
      <c r="U150" s="21" t="str">
        <f t="shared" si="42"/>
        <v/>
      </c>
      <c r="W150" s="21" t="str">
        <f t="array" ref="W150">IF(Prototype_input!$C$6="Federal or Tribal Government",IF(O150&lt;&gt;"", INDEX('Summary - Level of Assistance -'!$C$2:$AV$7, MATCH(Prototype_input!$C$34, 'Summary - Level of Assistance -'!$B$2:$B$7, 0), MATCH(B150, 'Summary - Level of Assistance -'!$C$1:$AV$1, 0)),""),"")</f>
        <v/>
      </c>
      <c r="X150" s="21" t="str">
        <f t="shared" si="43"/>
        <v/>
      </c>
      <c r="Y150" s="21" t="str">
        <f t="shared" si="44"/>
        <v/>
      </c>
      <c r="AA150" s="21" t="str">
        <f t="array" ref="AA150">IF(Prototype_input!$C$6="Federal or Tribal Government",IF(O150&lt;&gt;"", INDEX('Summary - Objective - Tradeoff'!$C$2:$AV$4, MATCH(Prototype_input!$C$38, 'Summary - Objective - Tradeoff'!$B$2:$B$4, 0), MATCH(B150, 'Summary - Objective - Tradeoff'!$C$1:$AV$1, 0)),""),"")</f>
        <v/>
      </c>
      <c r="AB150" s="21" t="str">
        <f t="shared" si="45"/>
        <v/>
      </c>
      <c r="AC150" s="21" t="str">
        <f t="shared" si="46"/>
        <v/>
      </c>
      <c r="AE150" s="21" t="str">
        <f t="array" ref="AE150">IF(Prototype_input!$C$6="Federal or Tribal Government",IF(O150&lt;&gt;"", INDEX('Summary- PoP - Tradeoff'!$C$2:$AV$5, MATCH(Prototype_input!$C$46, 'Summary- PoP - Tradeoff'!$B$2:$B$5, 0), MATCH(B150, 'Summary- PoP - Tradeoff'!$C$1:$AV$1, 0)),""),"")</f>
        <v/>
      </c>
      <c r="AF150" s="21" t="str">
        <f t="shared" si="47"/>
        <v/>
      </c>
      <c r="AG150" s="21" t="str">
        <f t="shared" si="48"/>
        <v/>
      </c>
      <c r="AI150" s="21" t="str">
        <f t="array" ref="AI150">IF(Prototype_input!$C$6="Federal or Tribal Government",IF(O150&lt;&gt;"", INDEX('Summary - EDV - Tradeoff'!$C$2:$AV$4, MATCH(Prototype_input!$C$54, 'Summary - EDV - Tradeoff'!$B$2:$B$4, 0), MATCH(B150, 'Summary - EDV - Tradeoff'!$C$1:$AV$1, 0)),""),"")</f>
        <v/>
      </c>
      <c r="AJ150" s="21" t="str">
        <f t="shared" si="49"/>
        <v/>
      </c>
      <c r="AK150" s="21" t="str">
        <f t="shared" si="50"/>
        <v/>
      </c>
      <c r="AL150" s="21" t="str">
        <f t="shared" si="51"/>
        <v/>
      </c>
    </row>
    <row r="151" spans="4:38" ht="12.75" x14ac:dyDescent="0.2">
      <c r="D151" s="21" t="str">
        <f t="array" ref="D151">IF(
  Prototype_input!$C$6 = "State or Local Government",
  IF(
    C151 &lt;&gt; "",
    IFERROR(
      INDEX(
        'Summary - Acquisition Need'!$C$2:$AD$4,
        MATCH(Prototype_input!$C$30, 'Summary - Acquisition Need'!$B$2:$B$4, 0),
        MATCH(C151, 'Summary - Acquisition Need'!$C$1:$AD$1, 0)
      ),
      ""
    ),
    ""
  ),
  IF(
    Prototype_input!$C$6 = "Federal or Tribal Government",
    IF(
      B151 &lt;&gt; "",
      IFERROR(
        INDEX(
          'Summary - Place of Performance'!$C$2:$AW$14,
          MATCH(Prototype_input!$C$30, 'Summary - Place of Performance'!$B$2:$B$14, 0),
          MATCH(B151, 'Summary - Place of Performance'!$C$1:$AW$1, 0)
        ),
        ""
      ),
      ""
    ),
    ""
  )
)</f>
        <v/>
      </c>
      <c r="E151" s="21" t="str">
        <f t="array" ref="E151">IF(
  Prototype_input!$C$6 = "State or Local Government",
  IF(
    C151 &lt;&gt; "",
    IFERROR(
      INDEX(
        'Summary - Contract Type'!$C$2:$BX$6,
        MATCH(Prototype_input!$C$34, 'Summary - Contract Type'!$B$2:$B$6, 0),
        MATCH(C151, 'Summary - Contract Type'!$C$1:$BX$1, 0)
      ),
      ""
    ),
    ""
  ),
  IF(
    Prototype_input!$C$6 = "Federal or Tribal Government",
    IF(
      B151 &lt;&gt; "",
      IFERROR(
        INDEX(
          'Summary - Level of Assistance'!$C$2:$AW$7,
          MATCH(Prototype_input!$C$34, 'Summary - Level of Assistance'!$B$2:$B$7, 0),
          MATCH(B151, 'Summary - Level of Assistance'!$C$1:$AW$1, 0)
        ),
        ""
      ),
      ""
    ),
    ""
  )
)</f>
        <v/>
      </c>
      <c r="F151" s="21" t="str">
        <f t="array" ref="F151">IF(
  Prototype_input!$C$6 = "State or Local Government",
  IF(
    C151 &lt;&gt; "",
    IFERROR(
      INDEX(
        'Summary - Socioeconomic'!$C$2:$BX$11,
        MATCH(Prototype_input!$C$38, 'Summary - Socioeconomic'!$B$2:$B$11, 0),
        MATCH(C151, 'Summary - Socioeconomic'!$C$1:$BX$1, 0)
      ),
      ""
    ),
    ""
  ),
  IF(
    Prototype_input!$C$6 = "Federal or Tribal Government",
    IF(
      B151 &lt;&gt; "",
      IFERROR(
        INDEX(
          'Summary - Objective'!$C$2:$AX$4,
          MATCH(Prototype_input!$C$38, 'Summary - Objective'!$B$2:$B$4, 0),
          MATCH(B151, 'Summary - Objective'!$C$1:$AX$1, 0)
        ),
        ""
      ),
      ""
    ),
    ""
  )
)</f>
        <v/>
      </c>
      <c r="G151" s="21" t="str">
        <f t="array" ref="G151">IF(
  Prototype_input!$C$6 = "Federal or Tribal Government",
  IF(
    B151 &lt;&gt; "",
    IFERROR(
      INDEX(
        'Summary - Contract Type'!$C$2:$BX$6,
        MATCH(Prototype_input!$C$42, 'Summary - Contract Type'!$B$2:$B$6, 0),
        MATCH(B151, 'Summary - Contract Type'!$C$1:$BX$1, 0)
      ),
      ""
    ),
    ""
  ),
  ""
)</f>
        <v/>
      </c>
      <c r="H151" s="21" t="str">
        <f t="array" ref="H151">IF(
  Prototype_input!$C$6 = "Federal or Tribal Government",
  IF(
    B151 &lt;&gt; "",
    IFERROR(
      INDEX(
        'Summary - Period of Performance'!$C$2:$AW$5,
        MATCH(Prototype_input!$C$46, 'Summary - Period of Performance'!$B$2:$B$5, 0),
        MATCH(B151, 'Summary - Period of Performance'!$C$1:$AW$1, 0)
      ),
      ""
    ),
    ""
  ),
  ""
)</f>
        <v/>
      </c>
      <c r="I151" s="21" t="str">
        <f t="array" ref="I151">IF(
  Prototype_input!$C$6 = "Federal or Tribal Government",
  IF(
    B151 &lt;&gt; "",
    IFERROR(
      INDEX(
        'Summary - Socioeconomic'!$C$2:$BX$11,
        MATCH(Prototype_input!$C$50, 'Summary - Socioeconomic'!$B$2:$B$11, 0),
        MATCH(B151, 'Summary - Socioeconomic'!$C$1:$BX$1, 0)
      ),
      ""
    ),
    ""
  ),
  ""
)</f>
        <v/>
      </c>
      <c r="J151" s="21" t="str">
        <f t="array" ref="J151">IF(
  Prototype_input!$C$6 = "Federal or Tribal Government",
  IF(
    B151 &lt;&gt; "",
    IFERROR(
      INDEX(
        'Summary - Estimated Dollar Valu'!$C$2:$AW$4,
        MATCH(Prototype_input!$C$54, 'Summary - Estimated Dollar Valu'!$B$2:$B$4, 0),
        MATCH(B151, 'Summary - Estimated Dollar Valu'!$C$1:$AW$1, 0)
      ),
      ""
    ),
    ""
  ),
  ""
)</f>
        <v/>
      </c>
      <c r="K151" s="21" t="str">
        <f>IF(AND(Prototype_input!$C$56&lt;&gt;"",J151&lt;&gt;""),Prototype_input!$C$58,"")</f>
        <v/>
      </c>
      <c r="L151" s="21" t="str">
        <f>IF(AND(Prototype_input!$C$60&lt;&gt;"",J151&lt;&gt;""),Prototype_input!$C$62,"")</f>
        <v/>
      </c>
      <c r="M151" s="21" t="str">
        <f>IF(AND(Prototype_input!$C$64&lt;&gt;"",J151&lt;&gt;""),Prototype_input!$C$66,"")</f>
        <v/>
      </c>
      <c r="N151" s="21" t="str">
        <f>IF(AND(Prototype_input!$C$68&lt;&gt;"",J151&lt;&gt;""),Prototype_input!$C$70,"")</f>
        <v/>
      </c>
      <c r="O151" s="21" t="str">
        <f t="array" ref="O151">IF(N151&lt;&gt;"",_xludf.xlookup(Prototype_input!$E$25,'ITC Offerings Mapping'!$C$1:$C$1000,'ITC Offerings Mapping'!$B$1:$B$1000),"")</f>
        <v/>
      </c>
      <c r="Q151" s="21" t="str">
        <f t="array" ref="Q151">IF(Prototype_input!$C$6="Federal or Tribal Government",IF(O151&lt;&gt;"", INDEX('Scope Scoring'!$C$2:$BX$50, MATCH(O151, 'Scope Scoring'!$B$2:$B$50, 0), MATCH(B151, 'Scope Scoring'!$C$1:$BX$1, 0)),""),"")</f>
        <v/>
      </c>
      <c r="R151" s="21" t="str">
        <f t="shared" ref="R151:R154" si="52">IF(Q151&lt;&gt;"",Q151*60,"")</f>
        <v/>
      </c>
      <c r="S151" s="21" t="str">
        <f t="shared" ref="S151:S154" si="53">IF(R151&lt;&gt;"",((Y151+AC151+AG151+AK151)*40)/100,"")</f>
        <v/>
      </c>
      <c r="T151" s="21" t="str">
        <f t="shared" ref="T151:T154" si="54">IF(R151&lt;&gt;"", SUM(R151:S151),"")</f>
        <v/>
      </c>
      <c r="U151" s="21" t="str">
        <f t="shared" ref="U151:U154" si="55">IF(B151&lt;&gt;"",IF(OR(D151="No",E151="No",G151="No",I151="No"),"Fail","Pass"),"")</f>
        <v/>
      </c>
      <c r="W151" s="21" t="str">
        <f t="array" ref="W151">IF(Prototype_input!$C$6="Federal or Tribal Government",IF(O151&lt;&gt;"", INDEX('Summary - Level of Assistance -'!$C$2:$AV$7, MATCH(Prototype_input!$C$34, 'Summary - Level of Assistance -'!$B$2:$B$7, 0), MATCH(B151, 'Summary - Level of Assistance -'!$C$1:$AV$1, 0)),""),"")</f>
        <v/>
      </c>
      <c r="X151" s="21" t="str">
        <f t="shared" ref="X151:X154" si="56">IF(K151="Level of Assistance",4,IF(L151="Level of Assistance",3,IF(M151="Level of Assistance",2,IF(N151="Level of Assistance",1,""))))</f>
        <v/>
      </c>
      <c r="Y151" s="21" t="str">
        <f t="shared" ref="Y151:Y154" si="57">IF(X151&lt;&gt;"",W151*10*X151,"")</f>
        <v/>
      </c>
      <c r="AA151" s="21" t="str">
        <f t="array" ref="AA151">IF(Prototype_input!$C$6="Federal or Tribal Government",IF(O151&lt;&gt;"", INDEX('Summary - Objective - Tradeoff'!$C$2:$AV$4, MATCH(Prototype_input!$C$38, 'Summary - Objective - Tradeoff'!$B$2:$B$4, 0), MATCH(B151, 'Summary - Objective - Tradeoff'!$C$1:$AV$1, 0)),""),"")</f>
        <v/>
      </c>
      <c r="AB151" s="21" t="str">
        <f t="shared" ref="AB151:AB154" si="58">IF(K151="Objective",4,IF(L151="Objective",3,IF(M151="Objective",2,IF(N151="Objective",1,""))))</f>
        <v/>
      </c>
      <c r="AC151" s="21" t="str">
        <f t="shared" ref="AC151:AC154" si="59">IF(AB151&lt;&gt;"",AA151*10*AB151,"")</f>
        <v/>
      </c>
      <c r="AE151" s="21" t="str">
        <f t="array" ref="AE151">IF(Prototype_input!$C$6="Federal or Tribal Government",IF(O151&lt;&gt;"", INDEX('Summary- PoP - Tradeoff'!$C$2:$AV$5, MATCH(Prototype_input!$C$46, 'Summary- PoP - Tradeoff'!$B$2:$B$5, 0), MATCH(B151, 'Summary- PoP - Tradeoff'!$C$1:$AV$1, 0)),""),"")</f>
        <v/>
      </c>
      <c r="AF151" s="21" t="str">
        <f t="shared" ref="AF151:AF154" si="60">IF(K151="Period of Performance",4,IF(L151="Period of Performance",3,IF(M151="Period of Performance",2,IF(N151="Period of Performance",1,""))))</f>
        <v/>
      </c>
      <c r="AG151" s="21" t="str">
        <f t="shared" ref="AG151:AG154" si="61">IF(AF151&lt;&gt;"",AE151*10*AF151,"")</f>
        <v/>
      </c>
      <c r="AI151" s="21" t="str">
        <f t="array" ref="AI151">IF(Prototype_input!$C$6="Federal or Tribal Government",IF(O151&lt;&gt;"", INDEX('Summary - EDV - Tradeoff'!$C$2:$AV$4, MATCH(Prototype_input!$C$54, 'Summary - EDV - Tradeoff'!$B$2:$B$4, 0), MATCH(B151, 'Summary - EDV - Tradeoff'!$C$1:$AV$1, 0)),""),"")</f>
        <v/>
      </c>
      <c r="AJ151" s="21" t="str">
        <f t="shared" ref="AJ151:AJ154" si="62">IF(K151="Estimated Dollar Value",4,IF(L151="Estimated Dollar Value",3,IF(M151="Estimated Dollar Value",2,IF(N151="Estimated Dollar Value",1,""))))</f>
        <v/>
      </c>
      <c r="AK151" s="21" t="str">
        <f t="shared" ref="AK151:AK154" si="63">IF(AI151&lt;&gt;"",AJ151*10*AI151,"")</f>
        <v/>
      </c>
      <c r="AL151" s="21" t="str">
        <f t="shared" ref="AL151:AL154" si="64">IF(C151&lt;&gt;"",IF(OR(D151="No",E151="No",F151="No"),"Fail","Pass"),"")</f>
        <v/>
      </c>
    </row>
    <row r="152" spans="4:38" ht="12.75" x14ac:dyDescent="0.2">
      <c r="D152" s="21" t="str">
        <f t="array" ref="D152">IF(
  Prototype_input!$C$6 = "State or Local Government",
  IF(
    C152 &lt;&gt; "",
    IFERROR(
      INDEX(
        'Summary - Acquisition Need'!$C$2:$AD$4,
        MATCH(Prototype_input!$C$30, 'Summary - Acquisition Need'!$B$2:$B$4, 0),
        MATCH(C152, 'Summary - Acquisition Need'!$C$1:$AD$1, 0)
      ),
      ""
    ),
    ""
  ),
  IF(
    Prototype_input!$C$6 = "Federal or Tribal Government",
    IF(
      B152 &lt;&gt; "",
      IFERROR(
        INDEX(
          'Summary - Place of Performance'!$C$2:$AW$14,
          MATCH(Prototype_input!$C$30, 'Summary - Place of Performance'!$B$2:$B$14, 0),
          MATCH(B152, 'Summary - Place of Performance'!$C$1:$AW$1, 0)
        ),
        ""
      ),
      ""
    ),
    ""
  )
)</f>
        <v/>
      </c>
      <c r="E152" s="21" t="str">
        <f t="array" ref="E152">IF(
  Prototype_input!$C$6 = "State or Local Government",
  IF(
    C152 &lt;&gt; "",
    IFERROR(
      INDEX(
        'Summary - Contract Type'!$C$2:$BX$6,
        MATCH(Prototype_input!$C$34, 'Summary - Contract Type'!$B$2:$B$6, 0),
        MATCH(C152, 'Summary - Contract Type'!$C$1:$BX$1, 0)
      ),
      ""
    ),
    ""
  ),
  IF(
    Prototype_input!$C$6 = "Federal or Tribal Government",
    IF(
      B152 &lt;&gt; "",
      IFERROR(
        INDEX(
          'Summary - Level of Assistance'!$C$2:$AW$7,
          MATCH(Prototype_input!$C$34, 'Summary - Level of Assistance'!$B$2:$B$7, 0),
          MATCH(B152, 'Summary - Level of Assistance'!$C$1:$AW$1, 0)
        ),
        ""
      ),
      ""
    ),
    ""
  )
)</f>
        <v/>
      </c>
      <c r="F152" s="21" t="str">
        <f t="array" ref="F152">IF(
  Prototype_input!$C$6 = "State or Local Government",
  IF(
    C152 &lt;&gt; "",
    IFERROR(
      INDEX(
        'Summary - Socioeconomic'!$C$2:$BX$11,
        MATCH(Prototype_input!$C$38, 'Summary - Socioeconomic'!$B$2:$B$11, 0),
        MATCH(C152, 'Summary - Socioeconomic'!$C$1:$BX$1, 0)
      ),
      ""
    ),
    ""
  ),
  IF(
    Prototype_input!$C$6 = "Federal or Tribal Government",
    IF(
      B152 &lt;&gt; "",
      IFERROR(
        INDEX(
          'Summary - Objective'!$C$2:$AX$4,
          MATCH(Prototype_input!$C$38, 'Summary - Objective'!$B$2:$B$4, 0),
          MATCH(B152, 'Summary - Objective'!$C$1:$AX$1, 0)
        ),
        ""
      ),
      ""
    ),
    ""
  )
)</f>
        <v/>
      </c>
      <c r="G152" s="21" t="str">
        <f t="array" ref="G152">IF(
  Prototype_input!$C$6 = "Federal or Tribal Government",
  IF(
    B152 &lt;&gt; "",
    IFERROR(
      INDEX(
        'Summary - Contract Type'!$C$2:$BX$6,
        MATCH(Prototype_input!$C$42, 'Summary - Contract Type'!$B$2:$B$6, 0),
        MATCH(B152, 'Summary - Contract Type'!$C$1:$BX$1, 0)
      ),
      ""
    ),
    ""
  ),
  ""
)</f>
        <v/>
      </c>
      <c r="H152" s="21" t="str">
        <f t="array" ref="H152">IF(
  Prototype_input!$C$6 = "Federal or Tribal Government",
  IF(
    B152 &lt;&gt; "",
    IFERROR(
      INDEX(
        'Summary - Period of Performance'!$C$2:$AW$5,
        MATCH(Prototype_input!$C$46, 'Summary - Period of Performance'!$B$2:$B$5, 0),
        MATCH(B152, 'Summary - Period of Performance'!$C$1:$AW$1, 0)
      ),
      ""
    ),
    ""
  ),
  ""
)</f>
        <v/>
      </c>
      <c r="I152" s="21" t="str">
        <f t="array" ref="I152">IF(
  Prototype_input!$C$6 = "Federal or Tribal Government",
  IF(
    B152 &lt;&gt; "",
    IFERROR(
      INDEX(
        'Summary - Socioeconomic'!$C$2:$BX$11,
        MATCH(Prototype_input!$C$50, 'Summary - Socioeconomic'!$B$2:$B$11, 0),
        MATCH(B152, 'Summary - Socioeconomic'!$C$1:$BX$1, 0)
      ),
      ""
    ),
    ""
  ),
  ""
)</f>
        <v/>
      </c>
      <c r="J152" s="21" t="str">
        <f t="array" ref="J152">IF(
  Prototype_input!$C$6 = "Federal or Tribal Government",
  IF(
    B152 &lt;&gt; "",
    IFERROR(
      INDEX(
        'Summary - Estimated Dollar Valu'!$C$2:$AW$4,
        MATCH(Prototype_input!$C$54, 'Summary - Estimated Dollar Valu'!$B$2:$B$4, 0),
        MATCH(B152, 'Summary - Estimated Dollar Valu'!$C$1:$AW$1, 0)
      ),
      ""
    ),
    ""
  ),
  ""
)</f>
        <v/>
      </c>
      <c r="K152" s="21" t="str">
        <f>IF(AND(Prototype_input!$C$56&lt;&gt;"",J152&lt;&gt;""),Prototype_input!$C$58,"")</f>
        <v/>
      </c>
      <c r="L152" s="21" t="str">
        <f>IF(AND(Prototype_input!$C$60&lt;&gt;"",J152&lt;&gt;""),Prototype_input!$C$62,"")</f>
        <v/>
      </c>
      <c r="M152" s="21" t="str">
        <f>IF(AND(Prototype_input!$C$64&lt;&gt;"",J152&lt;&gt;""),Prototype_input!$C$66,"")</f>
        <v/>
      </c>
      <c r="N152" s="21" t="str">
        <f>IF(AND(Prototype_input!$C$68&lt;&gt;"",J152&lt;&gt;""),Prototype_input!$C$70,"")</f>
        <v/>
      </c>
      <c r="O152" s="21" t="str">
        <f t="array" ref="O152">IF(N152&lt;&gt;"",_xludf.xlookup(Prototype_input!$E$25,'ITC Offerings Mapping'!$C$1:$C$1000,'ITC Offerings Mapping'!$B$1:$B$1000),"")</f>
        <v/>
      </c>
      <c r="Q152" s="21" t="str">
        <f t="array" ref="Q152">IF(Prototype_input!$C$6="Federal or Tribal Government",IF(O152&lt;&gt;"", INDEX('Scope Scoring'!$C$2:$BX$50, MATCH(O152, 'Scope Scoring'!$B$2:$B$50, 0), MATCH(B152, 'Scope Scoring'!$C$1:$BX$1, 0)),""),"")</f>
        <v/>
      </c>
      <c r="R152" s="21" t="str">
        <f t="shared" si="52"/>
        <v/>
      </c>
      <c r="S152" s="21" t="str">
        <f t="shared" si="53"/>
        <v/>
      </c>
      <c r="T152" s="21" t="str">
        <f t="shared" si="54"/>
        <v/>
      </c>
      <c r="U152" s="21" t="str">
        <f t="shared" si="55"/>
        <v/>
      </c>
      <c r="W152" s="21" t="str">
        <f t="array" ref="W152">IF(Prototype_input!$C$6="Federal or Tribal Government",IF(O152&lt;&gt;"", INDEX('Summary - Level of Assistance -'!$C$2:$AV$7, MATCH(Prototype_input!$C$34, 'Summary - Level of Assistance -'!$B$2:$B$7, 0), MATCH(B152, 'Summary - Level of Assistance -'!$C$1:$AV$1, 0)),""),"")</f>
        <v/>
      </c>
      <c r="X152" s="21" t="str">
        <f t="shared" si="56"/>
        <v/>
      </c>
      <c r="Y152" s="21" t="str">
        <f t="shared" si="57"/>
        <v/>
      </c>
      <c r="AA152" s="21" t="str">
        <f t="array" ref="AA152">IF(Prototype_input!$C$6="Federal or Tribal Government",IF(O152&lt;&gt;"", INDEX('Summary - Objective - Tradeoff'!$C$2:$AV$4, MATCH(Prototype_input!$C$38, 'Summary - Objective - Tradeoff'!$B$2:$B$4, 0), MATCH(B152, 'Summary - Objective - Tradeoff'!$C$1:$AV$1, 0)),""),"")</f>
        <v/>
      </c>
      <c r="AB152" s="21" t="str">
        <f t="shared" si="58"/>
        <v/>
      </c>
      <c r="AC152" s="21" t="str">
        <f t="shared" si="59"/>
        <v/>
      </c>
      <c r="AE152" s="21" t="str">
        <f t="array" ref="AE152">IF(Prototype_input!$C$6="Federal or Tribal Government",IF(O152&lt;&gt;"", INDEX('Summary- PoP - Tradeoff'!$C$2:$AV$5, MATCH(Prototype_input!$C$46, 'Summary- PoP - Tradeoff'!$B$2:$B$5, 0), MATCH(B152, 'Summary- PoP - Tradeoff'!$C$1:$AV$1, 0)),""),"")</f>
        <v/>
      </c>
      <c r="AF152" s="21" t="str">
        <f t="shared" si="60"/>
        <v/>
      </c>
      <c r="AG152" s="21" t="str">
        <f t="shared" si="61"/>
        <v/>
      </c>
      <c r="AI152" s="21" t="str">
        <f t="array" ref="AI152">IF(Prototype_input!$C$6="Federal or Tribal Government",IF(O152&lt;&gt;"", INDEX('Summary - EDV - Tradeoff'!$C$2:$AV$4, MATCH(Prototype_input!$C$54, 'Summary - EDV - Tradeoff'!$B$2:$B$4, 0), MATCH(B152, 'Summary - EDV - Tradeoff'!$C$1:$AV$1, 0)),""),"")</f>
        <v/>
      </c>
      <c r="AJ152" s="21" t="str">
        <f t="shared" si="62"/>
        <v/>
      </c>
      <c r="AK152" s="21" t="str">
        <f t="shared" si="63"/>
        <v/>
      </c>
      <c r="AL152" s="21" t="str">
        <f t="shared" si="64"/>
        <v/>
      </c>
    </row>
    <row r="153" spans="4:38" ht="12.75" x14ac:dyDescent="0.2">
      <c r="D153" s="21" t="str">
        <f t="array" ref="D153">IF(
  Prototype_input!$C$6 = "State or Local Government",
  IF(
    C153 &lt;&gt; "",
    IFERROR(
      INDEX(
        'Summary - Acquisition Need'!$C$2:$AD$4,
        MATCH(Prototype_input!$C$30, 'Summary - Acquisition Need'!$B$2:$B$4, 0),
        MATCH(C153, 'Summary - Acquisition Need'!$C$1:$AD$1, 0)
      ),
      ""
    ),
    ""
  ),
  IF(
    Prototype_input!$C$6 = "Federal or Tribal Government",
    IF(
      B153 &lt;&gt; "",
      IFERROR(
        INDEX(
          'Summary - Place of Performance'!$C$2:$AW$14,
          MATCH(Prototype_input!$C$30, 'Summary - Place of Performance'!$B$2:$B$14, 0),
          MATCH(B153, 'Summary - Place of Performance'!$C$1:$AW$1, 0)
        ),
        ""
      ),
      ""
    ),
    ""
  )
)</f>
        <v/>
      </c>
      <c r="E153" s="21" t="str">
        <f t="array" ref="E153">IF(
  Prototype_input!$C$6 = "State or Local Government",
  IF(
    C153 &lt;&gt; "",
    IFERROR(
      INDEX(
        'Summary - Contract Type'!$C$2:$BX$6,
        MATCH(Prototype_input!$C$34, 'Summary - Contract Type'!$B$2:$B$6, 0),
        MATCH(C153, 'Summary - Contract Type'!$C$1:$BX$1, 0)
      ),
      ""
    ),
    ""
  ),
  IF(
    Prototype_input!$C$6 = "Federal or Tribal Government",
    IF(
      B153 &lt;&gt; "",
      IFERROR(
        INDEX(
          'Summary - Level of Assistance'!$C$2:$AW$7,
          MATCH(Prototype_input!$C$34, 'Summary - Level of Assistance'!$B$2:$B$7, 0),
          MATCH(B153, 'Summary - Level of Assistance'!$C$1:$AW$1, 0)
        ),
        ""
      ),
      ""
    ),
    ""
  )
)</f>
        <v/>
      </c>
      <c r="F153" s="21" t="str">
        <f t="array" ref="F153">IF(
  Prototype_input!$C$6 = "State or Local Government",
  IF(
    C153 &lt;&gt; "",
    IFERROR(
      INDEX(
        'Summary - Socioeconomic'!$C$2:$BX$11,
        MATCH(Prototype_input!$C$38, 'Summary - Socioeconomic'!$B$2:$B$11, 0),
        MATCH(C153, 'Summary - Socioeconomic'!$C$1:$BX$1, 0)
      ),
      ""
    ),
    ""
  ),
  IF(
    Prototype_input!$C$6 = "Federal or Tribal Government",
    IF(
      B153 &lt;&gt; "",
      IFERROR(
        INDEX(
          'Summary - Objective'!$C$2:$AX$4,
          MATCH(Prototype_input!$C$38, 'Summary - Objective'!$B$2:$B$4, 0),
          MATCH(B153, 'Summary - Objective'!$C$1:$AX$1, 0)
        ),
        ""
      ),
      ""
    ),
    ""
  )
)</f>
        <v/>
      </c>
      <c r="G153" s="21" t="str">
        <f t="array" ref="G153">IF(
  Prototype_input!$C$6 = "Federal or Tribal Government",
  IF(
    B153 &lt;&gt; "",
    IFERROR(
      INDEX(
        'Summary - Contract Type'!$C$2:$BX$6,
        MATCH(Prototype_input!$C$42, 'Summary - Contract Type'!$B$2:$B$6, 0),
        MATCH(B153, 'Summary - Contract Type'!$C$1:$BX$1, 0)
      ),
      ""
    ),
    ""
  ),
  ""
)</f>
        <v/>
      </c>
      <c r="H153" s="21" t="str">
        <f t="array" ref="H153">IF(
  Prototype_input!$C$6 = "Federal or Tribal Government",
  IF(
    B153 &lt;&gt; "",
    IFERROR(
      INDEX(
        'Summary - Period of Performance'!$C$2:$AW$5,
        MATCH(Prototype_input!$C$46, 'Summary - Period of Performance'!$B$2:$B$5, 0),
        MATCH(B153, 'Summary - Period of Performance'!$C$1:$AW$1, 0)
      ),
      ""
    ),
    ""
  ),
  ""
)</f>
        <v/>
      </c>
      <c r="I153" s="21" t="str">
        <f t="array" ref="I153">IF(
  Prototype_input!$C$6 = "Federal or Tribal Government",
  IF(
    B153 &lt;&gt; "",
    IFERROR(
      INDEX(
        'Summary - Socioeconomic'!$C$2:$BX$11,
        MATCH(Prototype_input!$C$50, 'Summary - Socioeconomic'!$B$2:$B$11, 0),
        MATCH(B153, 'Summary - Socioeconomic'!$C$1:$BX$1, 0)
      ),
      ""
    ),
    ""
  ),
  ""
)</f>
        <v/>
      </c>
      <c r="J153" s="21" t="str">
        <f t="array" ref="J153">IF(
  Prototype_input!$C$6 = "Federal or Tribal Government",
  IF(
    B153 &lt;&gt; "",
    IFERROR(
      INDEX(
        'Summary - Estimated Dollar Valu'!$C$2:$AW$4,
        MATCH(Prototype_input!$C$54, 'Summary - Estimated Dollar Valu'!$B$2:$B$4, 0),
        MATCH(B153, 'Summary - Estimated Dollar Valu'!$C$1:$AW$1, 0)
      ),
      ""
    ),
    ""
  ),
  ""
)</f>
        <v/>
      </c>
      <c r="K153" s="21" t="str">
        <f>IF(AND(Prototype_input!$C$56&lt;&gt;"",J153&lt;&gt;""),Prototype_input!$C$58,"")</f>
        <v/>
      </c>
      <c r="L153" s="21" t="str">
        <f>IF(AND(Prototype_input!$C$60&lt;&gt;"",J153&lt;&gt;""),Prototype_input!$C$62,"")</f>
        <v/>
      </c>
      <c r="M153" s="21" t="str">
        <f>IF(AND(Prototype_input!$C$64&lt;&gt;"",J153&lt;&gt;""),Prototype_input!$C$66,"")</f>
        <v/>
      </c>
      <c r="N153" s="21" t="str">
        <f>IF(AND(Prototype_input!$C$68&lt;&gt;"",J153&lt;&gt;""),Prototype_input!$C$70,"")</f>
        <v/>
      </c>
      <c r="O153" s="21" t="str">
        <f t="array" ref="O153">IF(N153&lt;&gt;"",_xludf.xlookup(Prototype_input!$E$25,'ITC Offerings Mapping'!$C$1:$C$1000,'ITC Offerings Mapping'!$B$1:$B$1000),"")</f>
        <v/>
      </c>
      <c r="Q153" s="21" t="str">
        <f t="array" ref="Q153">IF(Prototype_input!$C$6="Federal or Tribal Government",IF(O153&lt;&gt;"", INDEX('Scope Scoring'!$C$2:$BX$50, MATCH(O153, 'Scope Scoring'!$B$2:$B$50, 0), MATCH(B153, 'Scope Scoring'!$C$1:$BX$1, 0)),""),"")</f>
        <v/>
      </c>
      <c r="R153" s="21" t="str">
        <f t="shared" si="52"/>
        <v/>
      </c>
      <c r="S153" s="21" t="str">
        <f t="shared" si="53"/>
        <v/>
      </c>
      <c r="T153" s="21" t="str">
        <f t="shared" si="54"/>
        <v/>
      </c>
      <c r="U153" s="21" t="str">
        <f t="shared" si="55"/>
        <v/>
      </c>
      <c r="W153" s="21" t="str">
        <f t="array" ref="W153">IF(Prototype_input!$C$6="Federal or Tribal Government",IF(O153&lt;&gt;"", INDEX('Summary - Level of Assistance -'!$C$2:$AV$7, MATCH(Prototype_input!$C$34, 'Summary - Level of Assistance -'!$B$2:$B$7, 0), MATCH(B153, 'Summary - Level of Assistance -'!$C$1:$AV$1, 0)),""),"")</f>
        <v/>
      </c>
      <c r="X153" s="21" t="str">
        <f t="shared" si="56"/>
        <v/>
      </c>
      <c r="Y153" s="21" t="str">
        <f t="shared" si="57"/>
        <v/>
      </c>
      <c r="AA153" s="21" t="str">
        <f t="array" ref="AA153">IF(Prototype_input!$C$6="Federal or Tribal Government",IF(O153&lt;&gt;"", INDEX('Summary - Objective - Tradeoff'!$C$2:$AV$4, MATCH(Prototype_input!$C$38, 'Summary - Objective - Tradeoff'!$B$2:$B$4, 0), MATCH(B153, 'Summary - Objective - Tradeoff'!$C$1:$AV$1, 0)),""),"")</f>
        <v/>
      </c>
      <c r="AB153" s="21" t="str">
        <f t="shared" si="58"/>
        <v/>
      </c>
      <c r="AC153" s="21" t="str">
        <f t="shared" si="59"/>
        <v/>
      </c>
      <c r="AE153" s="21" t="str">
        <f t="array" ref="AE153">IF(Prototype_input!$C$6="Federal or Tribal Government",IF(O153&lt;&gt;"", INDEX('Summary- PoP - Tradeoff'!$C$2:$AV$5, MATCH(Prototype_input!$C$46, 'Summary- PoP - Tradeoff'!$B$2:$B$5, 0), MATCH(B153, 'Summary- PoP - Tradeoff'!$C$1:$AV$1, 0)),""),"")</f>
        <v/>
      </c>
      <c r="AF153" s="21" t="str">
        <f t="shared" si="60"/>
        <v/>
      </c>
      <c r="AG153" s="21" t="str">
        <f t="shared" si="61"/>
        <v/>
      </c>
      <c r="AI153" s="21" t="str">
        <f t="array" ref="AI153">IF(Prototype_input!$C$6="Federal or Tribal Government",IF(O153&lt;&gt;"", INDEX('Summary - EDV - Tradeoff'!$C$2:$AV$4, MATCH(Prototype_input!$C$54, 'Summary - EDV - Tradeoff'!$B$2:$B$4, 0), MATCH(B153, 'Summary - EDV - Tradeoff'!$C$1:$AV$1, 0)),""),"")</f>
        <v/>
      </c>
      <c r="AJ153" s="21" t="str">
        <f t="shared" si="62"/>
        <v/>
      </c>
      <c r="AK153" s="21" t="str">
        <f t="shared" si="63"/>
        <v/>
      </c>
      <c r="AL153" s="21" t="str">
        <f t="shared" si="64"/>
        <v/>
      </c>
    </row>
    <row r="154" spans="4:38" ht="12.75" x14ac:dyDescent="0.2">
      <c r="D154" s="21" t="str">
        <f t="array" ref="D154">IF(
  Prototype_input!$C$6 = "State or Local Government",
  IF(
    C154 &lt;&gt; "",
    IFERROR(
      INDEX(
        'Summary - Acquisition Need'!$C$2:$AD$4,
        MATCH(Prototype_input!$C$30, 'Summary - Acquisition Need'!$B$2:$B$4, 0),
        MATCH(C154, 'Summary - Acquisition Need'!$C$1:$AD$1, 0)
      ),
      ""
    ),
    ""
  ),
  IF(
    Prototype_input!$C$6 = "Federal or Tribal Government",
    IF(
      B154 &lt;&gt; "",
      IFERROR(
        INDEX(
          'Summary - Place of Performance'!$C$2:$AW$14,
          MATCH(Prototype_input!$C$30, 'Summary - Place of Performance'!$B$2:$B$14, 0),
          MATCH(B154, 'Summary - Place of Performance'!$C$1:$AW$1, 0)
        ),
        ""
      ),
      ""
    ),
    ""
  )
)</f>
        <v/>
      </c>
      <c r="E154" s="21" t="str">
        <f t="array" ref="E154">IF(
  Prototype_input!$C$6 = "State or Local Government",
  IF(
    C154 &lt;&gt; "",
    IFERROR(
      INDEX(
        'Summary - Contract Type'!$C$2:$BX$6,
        MATCH(Prototype_input!$C$34, 'Summary - Contract Type'!$B$2:$B$6, 0),
        MATCH(C154, 'Summary - Contract Type'!$C$1:$BX$1, 0)
      ),
      ""
    ),
    ""
  ),
  IF(
    Prototype_input!$C$6 = "Federal or Tribal Government",
    IF(
      B154 &lt;&gt; "",
      IFERROR(
        INDEX(
          'Summary - Level of Assistance'!$C$2:$AW$7,
          MATCH(Prototype_input!$C$34, 'Summary - Level of Assistance'!$B$2:$B$7, 0),
          MATCH(B154, 'Summary - Level of Assistance'!$C$1:$AW$1, 0)
        ),
        ""
      ),
      ""
    ),
    ""
  )
)</f>
        <v/>
      </c>
      <c r="F154" s="21" t="str">
        <f t="array" ref="F154">IF(
  Prototype_input!$C$6 = "State or Local Government",
  IF(
    C154 &lt;&gt; "",
    IFERROR(
      INDEX(
        'Summary - Socioeconomic'!$C$2:$BX$11,
        MATCH(Prototype_input!$C$38, 'Summary - Socioeconomic'!$B$2:$B$11, 0),
        MATCH(C154, 'Summary - Socioeconomic'!$C$1:$BX$1, 0)
      ),
      ""
    ),
    ""
  ),
  IF(
    Prototype_input!$C$6 = "Federal or Tribal Government",
    IF(
      B154 &lt;&gt; "",
      IFERROR(
        INDEX(
          'Summary - Objective'!$C$2:$AX$4,
          MATCH(Prototype_input!$C$38, 'Summary - Objective'!$B$2:$B$4, 0),
          MATCH(B154, 'Summary - Objective'!$C$1:$AX$1, 0)
        ),
        ""
      ),
      ""
    ),
    ""
  )
)</f>
        <v/>
      </c>
      <c r="G154" s="21" t="str">
        <f t="array" ref="G154">IF(
  Prototype_input!$C$6 = "Federal or Tribal Government",
  IF(
    B154 &lt;&gt; "",
    IFERROR(
      INDEX(
        'Summary - Contract Type'!$C$2:$BX$6,
        MATCH(Prototype_input!$C$42, 'Summary - Contract Type'!$B$2:$B$6, 0),
        MATCH(B154, 'Summary - Contract Type'!$C$1:$BX$1, 0)
      ),
      ""
    ),
    ""
  ),
  ""
)</f>
        <v/>
      </c>
      <c r="H154" s="21" t="str">
        <f t="array" ref="H154">IF(
  Prototype_input!$C$6 = "Federal or Tribal Government",
  IF(
    B154 &lt;&gt; "",
    IFERROR(
      INDEX(
        'Summary - Period of Performance'!$C$2:$AW$5,
        MATCH(Prototype_input!$C$46, 'Summary - Period of Performance'!$B$2:$B$5, 0),
        MATCH(B154, 'Summary - Period of Performance'!$C$1:$AW$1, 0)
      ),
      ""
    ),
    ""
  ),
  ""
)</f>
        <v/>
      </c>
      <c r="I154" s="21" t="str">
        <f t="array" ref="I154">IF(
  Prototype_input!$C$6 = "Federal or Tribal Government",
  IF(
    B154 &lt;&gt; "",
    IFERROR(
      INDEX(
        'Summary - Socioeconomic'!$C$2:$BX$11,
        MATCH(Prototype_input!$C$50, 'Summary - Socioeconomic'!$B$2:$B$11, 0),
        MATCH(B154, 'Summary - Socioeconomic'!$C$1:$BX$1, 0)
      ),
      ""
    ),
    ""
  ),
  ""
)</f>
        <v/>
      </c>
      <c r="J154" s="21" t="str">
        <f t="array" ref="J154">IF(
  Prototype_input!$C$6 = "Federal or Tribal Government",
  IF(
    B154 &lt;&gt; "",
    IFERROR(
      INDEX(
        'Summary - Estimated Dollar Valu'!$C$2:$AW$4,
        MATCH(Prototype_input!$C$54, 'Summary - Estimated Dollar Valu'!$B$2:$B$4, 0),
        MATCH(B154, 'Summary - Estimated Dollar Valu'!$C$1:$AW$1, 0)
      ),
      ""
    ),
    ""
  ),
  ""
)</f>
        <v/>
      </c>
      <c r="K154" s="21" t="str">
        <f>IF(AND(Prototype_input!$C$56&lt;&gt;"",J154&lt;&gt;""),Prototype_input!$C$58,"")</f>
        <v/>
      </c>
      <c r="L154" s="21" t="str">
        <f>IF(AND(Prototype_input!$C$60&lt;&gt;"",J154&lt;&gt;""),Prototype_input!$C$62,"")</f>
        <v/>
      </c>
      <c r="M154" s="21" t="str">
        <f>IF(AND(Prototype_input!$C$64&lt;&gt;"",J154&lt;&gt;""),Prototype_input!$C$66,"")</f>
        <v/>
      </c>
      <c r="N154" s="21" t="str">
        <f>IF(AND(Prototype_input!$C$68&lt;&gt;"",J154&lt;&gt;""),Prototype_input!$C$70,"")</f>
        <v/>
      </c>
      <c r="O154" s="21" t="str">
        <f t="array" ref="O154">IF(N154&lt;&gt;"",_xludf.xlookup(Prototype_input!$E$25,'ITC Offerings Mapping'!$C$1:$C$1000,'ITC Offerings Mapping'!$B$1:$B$1000),"")</f>
        <v/>
      </c>
      <c r="Q154" s="21" t="str">
        <f t="array" ref="Q154">IF(Prototype_input!$C$6="Federal or Tribal Government",IF(O154&lt;&gt;"", INDEX('Scope Scoring'!$C$2:$BX$50, MATCH(O154, 'Scope Scoring'!$B$2:$B$50, 0), MATCH(B154, 'Scope Scoring'!$C$1:$BX$1, 0)),""),"")</f>
        <v/>
      </c>
      <c r="R154" s="21" t="str">
        <f t="shared" si="52"/>
        <v/>
      </c>
      <c r="S154" s="21" t="str">
        <f t="shared" si="53"/>
        <v/>
      </c>
      <c r="T154" s="21" t="str">
        <f t="shared" si="54"/>
        <v/>
      </c>
      <c r="U154" s="21" t="str">
        <f t="shared" si="55"/>
        <v/>
      </c>
      <c r="W154" s="21" t="str">
        <f t="array" ref="W154">IF(Prototype_input!$C$6="Federal or Tribal Government",IF(O154&lt;&gt;"", INDEX('Summary - Level of Assistance -'!$C$2:$AV$7, MATCH(Prototype_input!$C$34, 'Summary - Level of Assistance -'!$B$2:$B$7, 0), MATCH(B154, 'Summary - Level of Assistance -'!$C$1:$AV$1, 0)),""),"")</f>
        <v/>
      </c>
      <c r="X154" s="21" t="str">
        <f t="shared" si="56"/>
        <v/>
      </c>
      <c r="Y154" s="21" t="str">
        <f t="shared" si="57"/>
        <v/>
      </c>
      <c r="AA154" s="21" t="str">
        <f t="array" ref="AA154">IF(Prototype_input!$C$6="Federal or Tribal Government",IF(O154&lt;&gt;"", INDEX('Summary - Objective - Tradeoff'!$C$2:$AV$4, MATCH(Prototype_input!$C$38, 'Summary - Objective - Tradeoff'!$B$2:$B$4, 0), MATCH(B154, 'Summary - Objective - Tradeoff'!$C$1:$AV$1, 0)),""),"")</f>
        <v/>
      </c>
      <c r="AB154" s="21" t="str">
        <f t="shared" si="58"/>
        <v/>
      </c>
      <c r="AC154" s="21" t="str">
        <f t="shared" si="59"/>
        <v/>
      </c>
      <c r="AE154" s="21" t="str">
        <f t="array" ref="AE154">IF(Prototype_input!$C$6="Federal or Tribal Government",IF(O154&lt;&gt;"", INDEX('Summary- PoP - Tradeoff'!$C$2:$AV$5, MATCH(Prototype_input!$C$46, 'Summary- PoP - Tradeoff'!$B$2:$B$5, 0), MATCH(B154, 'Summary- PoP - Tradeoff'!$C$1:$AV$1, 0)),""),"")</f>
        <v/>
      </c>
      <c r="AF154" s="21" t="str">
        <f t="shared" si="60"/>
        <v/>
      </c>
      <c r="AG154" s="21" t="str">
        <f t="shared" si="61"/>
        <v/>
      </c>
      <c r="AI154" s="21" t="str">
        <f t="array" ref="AI154">IF(Prototype_input!$C$6="Federal or Tribal Government",IF(O154&lt;&gt;"", INDEX('Summary - EDV - Tradeoff'!$C$2:$AV$4, MATCH(Prototype_input!$C$54, 'Summary - EDV - Tradeoff'!$B$2:$B$4, 0), MATCH(B154, 'Summary - EDV - Tradeoff'!$C$1:$AV$1, 0)),""),"")</f>
        <v/>
      </c>
      <c r="AJ154" s="21" t="str">
        <f t="shared" si="62"/>
        <v/>
      </c>
      <c r="AK154" s="21" t="str">
        <f t="shared" si="63"/>
        <v/>
      </c>
      <c r="AL154" s="21" t="str">
        <f t="shared" si="64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BZ670"/>
  <sheetViews>
    <sheetView topLeftCell="B1" workbookViewId="0">
      <pane ySplit="1" topLeftCell="A2" activePane="bottomLeft" state="frozen"/>
      <selection pane="bottomLeft" activeCell="F1" sqref="F1:F1048576"/>
    </sheetView>
  </sheetViews>
  <sheetFormatPr defaultColWidth="12.5703125" defaultRowHeight="15.75" customHeight="1" x14ac:dyDescent="0.2"/>
  <cols>
    <col min="1" max="1" width="30.140625" customWidth="1"/>
    <col min="2" max="2" width="46.42578125" customWidth="1"/>
    <col min="3" max="3" width="70.42578125" customWidth="1"/>
    <col min="4" max="4" width="27.5703125" customWidth="1"/>
    <col min="5" max="5" width="8.42578125" customWidth="1"/>
    <col min="6" max="6" width="66.140625" customWidth="1"/>
    <col min="7" max="7" width="30.28515625" customWidth="1"/>
    <col min="8" max="8" width="29.5703125" customWidth="1"/>
    <col min="9" max="9" width="38.28515625" customWidth="1"/>
    <col min="10" max="10" width="62.42578125" customWidth="1"/>
    <col min="11" max="11" width="37.85546875" customWidth="1"/>
    <col min="12" max="12" width="29.42578125" customWidth="1"/>
    <col min="13" max="13" width="87.28515625" customWidth="1"/>
    <col min="14" max="14" width="51.42578125" customWidth="1"/>
    <col min="15" max="15" width="50.7109375" customWidth="1"/>
    <col min="16" max="16" width="59.42578125" customWidth="1"/>
    <col min="17" max="17" width="83.42578125" customWidth="1"/>
    <col min="18" max="18" width="59" customWidth="1"/>
    <col min="19" max="19" width="11.7109375" customWidth="1"/>
    <col min="20" max="20" width="6.85546875" customWidth="1"/>
    <col min="21" max="21" width="6.140625" customWidth="1"/>
    <col min="22" max="22" width="6.7109375" customWidth="1"/>
    <col min="23" max="23" width="48.5703125" customWidth="1"/>
    <col min="24" max="24" width="33.5703125" customWidth="1"/>
    <col min="25" max="25" width="50" customWidth="1"/>
    <col min="26" max="26" width="43" customWidth="1"/>
    <col min="27" max="27" width="44.140625" customWidth="1"/>
    <col min="28" max="28" width="33.7109375" customWidth="1"/>
    <col min="29" max="29" width="69.7109375" customWidth="1"/>
    <col min="30" max="30" width="71.140625" customWidth="1"/>
    <col min="31" max="31" width="64.140625" customWidth="1"/>
    <col min="32" max="32" width="65.28515625" customWidth="1"/>
    <col min="33" max="33" width="54.85546875" customWidth="1"/>
    <col min="34" max="34" width="44.5703125" customWidth="1"/>
    <col min="35" max="35" width="23.5703125" customWidth="1"/>
    <col min="36" max="36" width="25.5703125" customWidth="1"/>
    <col min="37" max="37" width="17.85546875" customWidth="1"/>
    <col min="38" max="38" width="21.42578125" customWidth="1"/>
    <col min="39" max="39" width="48.85546875" customWidth="1"/>
    <col min="40" max="40" width="46" customWidth="1"/>
    <col min="41" max="41" width="67.5703125" customWidth="1"/>
    <col min="42" max="42" width="52.140625" customWidth="1"/>
    <col min="43" max="43" width="66.42578125" customWidth="1"/>
    <col min="44" max="44" width="70" customWidth="1"/>
    <col min="45" max="45" width="67.140625" customWidth="1"/>
    <col min="46" max="46" width="88.5703125" customWidth="1"/>
    <col min="47" max="47" width="73.28515625" customWidth="1"/>
    <col min="48" max="48" width="87.42578125" customWidth="1"/>
    <col min="49" max="49" width="15.42578125" customWidth="1"/>
    <col min="50" max="50" width="8.85546875" customWidth="1"/>
    <col min="51" max="51" width="23.7109375" customWidth="1"/>
    <col min="52" max="52" width="32.7109375" customWidth="1"/>
    <col min="53" max="53" width="30" customWidth="1"/>
    <col min="54" max="54" width="44.85546875" customWidth="1"/>
    <col min="55" max="55" width="53.85546875" customWidth="1"/>
    <col min="56" max="56" width="58.28515625" customWidth="1"/>
    <col min="57" max="57" width="39.7109375" customWidth="1"/>
    <col min="58" max="58" width="30.140625" customWidth="1"/>
    <col min="59" max="59" width="79.28515625" customWidth="1"/>
    <col min="60" max="60" width="60.85546875" customWidth="1"/>
    <col min="61" max="61" width="54.42578125" customWidth="1"/>
    <col min="62" max="62" width="26.42578125" customWidth="1"/>
    <col min="63" max="63" width="30.42578125" customWidth="1"/>
    <col min="64" max="64" width="35.85546875" customWidth="1"/>
    <col min="65" max="65" width="15.140625" customWidth="1"/>
    <col min="66" max="66" width="14.42578125" customWidth="1"/>
    <col min="67" max="75" width="32.7109375" customWidth="1"/>
    <col min="76" max="76" width="33.28515625" customWidth="1"/>
    <col min="77" max="78" width="6.42578125" customWidth="1"/>
  </cols>
  <sheetData>
    <row r="1" spans="1:78" ht="15.75" customHeight="1" x14ac:dyDescent="0.2">
      <c r="A1" s="21" t="s">
        <v>131</v>
      </c>
      <c r="B1" s="21" t="s">
        <v>132</v>
      </c>
      <c r="C1" s="21" t="s">
        <v>133</v>
      </c>
      <c r="D1" s="21" t="s">
        <v>134</v>
      </c>
      <c r="E1" s="21" t="s">
        <v>135</v>
      </c>
      <c r="F1" s="21" t="s">
        <v>136</v>
      </c>
      <c r="G1" s="21" t="s">
        <v>137</v>
      </c>
      <c r="H1" s="21" t="s">
        <v>138</v>
      </c>
      <c r="I1" s="21" t="s">
        <v>139</v>
      </c>
      <c r="J1" s="21" t="s">
        <v>140</v>
      </c>
      <c r="K1" s="21" t="s">
        <v>141</v>
      </c>
      <c r="L1" s="21" t="s">
        <v>142</v>
      </c>
      <c r="M1" s="21" t="s">
        <v>143</v>
      </c>
      <c r="N1" s="21" t="s">
        <v>144</v>
      </c>
      <c r="O1" s="21" t="s">
        <v>145</v>
      </c>
      <c r="P1" s="21" t="s">
        <v>146</v>
      </c>
      <c r="Q1" s="21" t="s">
        <v>147</v>
      </c>
      <c r="R1" s="21" t="s">
        <v>148</v>
      </c>
      <c r="S1" s="21" t="s">
        <v>149</v>
      </c>
      <c r="T1" s="21" t="s">
        <v>150</v>
      </c>
      <c r="U1" s="21" t="s">
        <v>151</v>
      </c>
      <c r="V1" s="21" t="s">
        <v>152</v>
      </c>
      <c r="W1" s="21" t="s">
        <v>153</v>
      </c>
      <c r="X1" s="21" t="s">
        <v>154</v>
      </c>
      <c r="Y1" s="21" t="s">
        <v>155</v>
      </c>
      <c r="Z1" s="21" t="s">
        <v>156</v>
      </c>
      <c r="AA1" s="21" t="s">
        <v>157</v>
      </c>
      <c r="AB1" s="21" t="s">
        <v>158</v>
      </c>
      <c r="AC1" s="21" t="s">
        <v>159</v>
      </c>
      <c r="AD1" s="21" t="s">
        <v>160</v>
      </c>
      <c r="AE1" s="21" t="s">
        <v>161</v>
      </c>
      <c r="AF1" s="21" t="s">
        <v>162</v>
      </c>
      <c r="AG1" s="21" t="s">
        <v>163</v>
      </c>
      <c r="AH1" s="21" t="s">
        <v>164</v>
      </c>
      <c r="AI1" s="21" t="s">
        <v>165</v>
      </c>
      <c r="AJ1" s="21" t="s">
        <v>166</v>
      </c>
      <c r="AK1" s="21" t="s">
        <v>167</v>
      </c>
      <c r="AL1" s="21" t="s">
        <v>168</v>
      </c>
      <c r="AM1" s="21" t="s">
        <v>169</v>
      </c>
      <c r="AN1" s="21" t="s">
        <v>170</v>
      </c>
      <c r="AO1" s="21" t="s">
        <v>171</v>
      </c>
      <c r="AP1" s="21" t="s">
        <v>172</v>
      </c>
      <c r="AQ1" s="21" t="s">
        <v>173</v>
      </c>
      <c r="AR1" s="21" t="s">
        <v>174</v>
      </c>
      <c r="AS1" s="21" t="s">
        <v>175</v>
      </c>
      <c r="AT1" s="21" t="s">
        <v>176</v>
      </c>
      <c r="AU1" s="21" t="s">
        <v>177</v>
      </c>
      <c r="AV1" s="21" t="s">
        <v>178</v>
      </c>
      <c r="AW1" s="21" t="s">
        <v>179</v>
      </c>
      <c r="AX1" s="21" t="s">
        <v>180</v>
      </c>
      <c r="AY1" s="21" t="s">
        <v>181</v>
      </c>
      <c r="AZ1" s="21" t="s">
        <v>182</v>
      </c>
      <c r="BA1" s="21" t="s">
        <v>183</v>
      </c>
      <c r="BB1" s="21" t="s">
        <v>184</v>
      </c>
      <c r="BC1" s="21" t="s">
        <v>185</v>
      </c>
      <c r="BD1" s="21" t="s">
        <v>186</v>
      </c>
      <c r="BE1" s="21" t="s">
        <v>187</v>
      </c>
      <c r="BF1" s="21" t="s">
        <v>188</v>
      </c>
      <c r="BG1" s="21" t="s">
        <v>189</v>
      </c>
      <c r="BH1" s="21" t="s">
        <v>190</v>
      </c>
      <c r="BI1" s="21" t="s">
        <v>191</v>
      </c>
      <c r="BJ1" s="21" t="s">
        <v>192</v>
      </c>
      <c r="BK1" s="21" t="s">
        <v>193</v>
      </c>
      <c r="BL1" s="21" t="s">
        <v>194</v>
      </c>
      <c r="BM1" s="21" t="s">
        <v>195</v>
      </c>
      <c r="BN1" s="21" t="s">
        <v>196</v>
      </c>
      <c r="BO1" s="21" t="s">
        <v>197</v>
      </c>
      <c r="BP1" s="21" t="s">
        <v>198</v>
      </c>
      <c r="BQ1" s="21" t="s">
        <v>199</v>
      </c>
      <c r="BR1" s="21" t="s">
        <v>200</v>
      </c>
      <c r="BS1" s="21" t="s">
        <v>201</v>
      </c>
      <c r="BT1" s="21" t="s">
        <v>202</v>
      </c>
      <c r="BU1" s="21" t="s">
        <v>203</v>
      </c>
      <c r="BV1" s="21" t="s">
        <v>204</v>
      </c>
      <c r="BW1" s="21" t="s">
        <v>205</v>
      </c>
      <c r="BX1" s="21" t="s">
        <v>206</v>
      </c>
      <c r="BY1" s="21" t="s">
        <v>207</v>
      </c>
      <c r="BZ1" s="21"/>
    </row>
    <row r="2" spans="1:78" ht="15.75" customHeight="1" x14ac:dyDescent="0.2">
      <c r="A2" s="21" t="s">
        <v>11</v>
      </c>
      <c r="B2" s="21" t="s">
        <v>208</v>
      </c>
      <c r="C2" s="21" t="s">
        <v>208</v>
      </c>
      <c r="D2" s="21" t="s">
        <v>209</v>
      </c>
      <c r="E2" s="21" t="s">
        <v>209</v>
      </c>
      <c r="F2" s="21" t="s">
        <v>209</v>
      </c>
      <c r="G2" s="21" t="s">
        <v>209</v>
      </c>
      <c r="H2" s="21" t="s">
        <v>209</v>
      </c>
      <c r="I2" s="21" t="s">
        <v>209</v>
      </c>
      <c r="J2" s="21" t="s">
        <v>209</v>
      </c>
      <c r="K2" s="21" t="s">
        <v>209</v>
      </c>
      <c r="L2" s="21" t="s">
        <v>209</v>
      </c>
      <c r="M2" s="21" t="s">
        <v>209</v>
      </c>
      <c r="N2" s="21" t="s">
        <v>209</v>
      </c>
      <c r="O2" s="21" t="s">
        <v>209</v>
      </c>
      <c r="P2" s="21" t="s">
        <v>209</v>
      </c>
      <c r="Q2" s="21" t="s">
        <v>209</v>
      </c>
      <c r="R2" s="21" t="s">
        <v>209</v>
      </c>
      <c r="S2" s="21" t="s">
        <v>209</v>
      </c>
      <c r="T2" s="21" t="s">
        <v>209</v>
      </c>
      <c r="U2" s="21" t="s">
        <v>209</v>
      </c>
      <c r="V2" s="21" t="s">
        <v>209</v>
      </c>
      <c r="W2" s="21" t="s">
        <v>210</v>
      </c>
      <c r="X2" s="21" t="s">
        <v>209</v>
      </c>
      <c r="Y2" s="21" t="s">
        <v>209</v>
      </c>
      <c r="Z2" s="21" t="s">
        <v>209</v>
      </c>
      <c r="AA2" s="21" t="s">
        <v>209</v>
      </c>
      <c r="AB2" s="21" t="s">
        <v>209</v>
      </c>
      <c r="AC2" s="21" t="s">
        <v>210</v>
      </c>
      <c r="AD2" s="21" t="s">
        <v>209</v>
      </c>
      <c r="AE2" s="21" t="s">
        <v>209</v>
      </c>
      <c r="AF2" s="21" t="s">
        <v>209</v>
      </c>
      <c r="AG2" s="21" t="s">
        <v>209</v>
      </c>
      <c r="AH2" s="21" t="s">
        <v>209</v>
      </c>
      <c r="AI2" s="21" t="s">
        <v>209</v>
      </c>
      <c r="AJ2" s="21" t="s">
        <v>209</v>
      </c>
      <c r="AK2" s="21" t="s">
        <v>209</v>
      </c>
      <c r="AL2" s="21" t="s">
        <v>209</v>
      </c>
      <c r="AM2" s="21" t="s">
        <v>209</v>
      </c>
      <c r="AN2" s="21" t="s">
        <v>209</v>
      </c>
      <c r="AO2" s="21" t="s">
        <v>209</v>
      </c>
      <c r="AP2" s="21" t="s">
        <v>209</v>
      </c>
      <c r="AQ2" s="21" t="s">
        <v>209</v>
      </c>
      <c r="AR2" s="21" t="s">
        <v>209</v>
      </c>
      <c r="AS2" s="21" t="s">
        <v>209</v>
      </c>
      <c r="AT2" s="21" t="s">
        <v>209</v>
      </c>
      <c r="AU2" s="21" t="s">
        <v>209</v>
      </c>
      <c r="AV2" s="21" t="s">
        <v>209</v>
      </c>
      <c r="AW2" s="21" t="s">
        <v>209</v>
      </c>
      <c r="AX2" s="21" t="s">
        <v>209</v>
      </c>
      <c r="AY2" s="21" t="s">
        <v>209</v>
      </c>
      <c r="AZ2" s="21" t="s">
        <v>209</v>
      </c>
      <c r="BA2" s="21" t="s">
        <v>209</v>
      </c>
      <c r="BB2" s="21" t="s">
        <v>209</v>
      </c>
      <c r="BC2" s="21" t="s">
        <v>209</v>
      </c>
      <c r="BD2" s="21" t="s">
        <v>209</v>
      </c>
      <c r="BE2" s="21" t="s">
        <v>209</v>
      </c>
      <c r="BF2" s="21" t="s">
        <v>209</v>
      </c>
      <c r="BG2" s="21" t="s">
        <v>209</v>
      </c>
      <c r="BH2" s="21" t="s">
        <v>209</v>
      </c>
      <c r="BI2" s="21" t="s">
        <v>209</v>
      </c>
      <c r="BJ2" s="21" t="s">
        <v>209</v>
      </c>
      <c r="BK2" s="21" t="s">
        <v>209</v>
      </c>
      <c r="BL2" s="21" t="s">
        <v>209</v>
      </c>
      <c r="BM2" s="21" t="s">
        <v>209</v>
      </c>
      <c r="BN2" s="21" t="s">
        <v>209</v>
      </c>
      <c r="BO2" s="21" t="s">
        <v>209</v>
      </c>
      <c r="BP2" s="21" t="s">
        <v>209</v>
      </c>
      <c r="BQ2" s="21" t="s">
        <v>209</v>
      </c>
      <c r="BR2" s="21" t="s">
        <v>209</v>
      </c>
      <c r="BS2" s="21" t="s">
        <v>209</v>
      </c>
      <c r="BT2" s="21" t="s">
        <v>209</v>
      </c>
      <c r="BU2" s="21" t="s">
        <v>209</v>
      </c>
      <c r="BV2" s="21" t="s">
        <v>209</v>
      </c>
      <c r="BW2" s="21" t="s">
        <v>209</v>
      </c>
      <c r="BX2" s="21" t="s">
        <v>209</v>
      </c>
      <c r="BY2" s="21" t="s">
        <v>209</v>
      </c>
      <c r="BZ2" s="21">
        <f t="shared" ref="BZ2:BZ256" si="0">COUNTIF(D2:BK2,"X")</f>
        <v>2</v>
      </c>
    </row>
    <row r="3" spans="1:78" ht="15.75" customHeight="1" x14ac:dyDescent="0.2">
      <c r="A3" s="21" t="s">
        <v>11</v>
      </c>
      <c r="B3" s="21" t="s">
        <v>211</v>
      </c>
      <c r="C3" s="21" t="s">
        <v>212</v>
      </c>
      <c r="D3" s="21" t="s">
        <v>209</v>
      </c>
      <c r="E3" s="21" t="s">
        <v>209</v>
      </c>
      <c r="F3" s="21" t="s">
        <v>209</v>
      </c>
      <c r="G3" s="21" t="s">
        <v>209</v>
      </c>
      <c r="H3" s="21" t="s">
        <v>209</v>
      </c>
      <c r="I3" s="21" t="s">
        <v>209</v>
      </c>
      <c r="J3" s="21" t="s">
        <v>209</v>
      </c>
      <c r="K3" s="21" t="s">
        <v>209</v>
      </c>
      <c r="L3" s="21" t="s">
        <v>209</v>
      </c>
      <c r="M3" s="21" t="s">
        <v>209</v>
      </c>
      <c r="N3" s="21" t="s">
        <v>209</v>
      </c>
      <c r="O3" s="21" t="s">
        <v>209</v>
      </c>
      <c r="P3" s="21" t="s">
        <v>209</v>
      </c>
      <c r="Q3" s="21" t="s">
        <v>209</v>
      </c>
      <c r="R3" s="21" t="s">
        <v>209</v>
      </c>
      <c r="S3" s="21" t="s">
        <v>210</v>
      </c>
      <c r="T3" s="21" t="s">
        <v>210</v>
      </c>
      <c r="U3" s="21" t="s">
        <v>210</v>
      </c>
      <c r="V3" s="21" t="s">
        <v>210</v>
      </c>
      <c r="W3" s="21" t="s">
        <v>210</v>
      </c>
      <c r="X3" s="21" t="s">
        <v>209</v>
      </c>
      <c r="Y3" s="21" t="s">
        <v>209</v>
      </c>
      <c r="Z3" s="21" t="s">
        <v>209</v>
      </c>
      <c r="AA3" s="21" t="s">
        <v>210</v>
      </c>
      <c r="AB3" s="21" t="s">
        <v>209</v>
      </c>
      <c r="AC3" s="21" t="s">
        <v>210</v>
      </c>
      <c r="AD3" s="21" t="s">
        <v>209</v>
      </c>
      <c r="AE3" s="21" t="s">
        <v>209</v>
      </c>
      <c r="AF3" s="21" t="s">
        <v>210</v>
      </c>
      <c r="AG3" s="21" t="s">
        <v>209</v>
      </c>
      <c r="AH3" s="21" t="s">
        <v>209</v>
      </c>
      <c r="AI3" s="21" t="s">
        <v>209</v>
      </c>
      <c r="AJ3" s="21" t="s">
        <v>210</v>
      </c>
      <c r="AK3" s="21" t="s">
        <v>210</v>
      </c>
      <c r="AL3" s="21" t="s">
        <v>210</v>
      </c>
      <c r="AM3" s="21" t="s">
        <v>209</v>
      </c>
      <c r="AN3" s="21" t="s">
        <v>209</v>
      </c>
      <c r="AO3" s="21" t="s">
        <v>209</v>
      </c>
      <c r="AP3" s="21" t="s">
        <v>209</v>
      </c>
      <c r="AQ3" s="21" t="s">
        <v>209</v>
      </c>
      <c r="AR3" s="21" t="s">
        <v>209</v>
      </c>
      <c r="AS3" s="21" t="s">
        <v>209</v>
      </c>
      <c r="AT3" s="21" t="s">
        <v>209</v>
      </c>
      <c r="AU3" s="21" t="s">
        <v>209</v>
      </c>
      <c r="AV3" s="21" t="s">
        <v>209</v>
      </c>
      <c r="AW3" s="21" t="s">
        <v>209</v>
      </c>
      <c r="AX3" s="21" t="s">
        <v>209</v>
      </c>
      <c r="AY3" s="21" t="s">
        <v>209</v>
      </c>
      <c r="AZ3" s="21" t="s">
        <v>209</v>
      </c>
      <c r="BA3" s="21" t="s">
        <v>209</v>
      </c>
      <c r="BB3" s="21" t="s">
        <v>209</v>
      </c>
      <c r="BC3" s="21" t="s">
        <v>209</v>
      </c>
      <c r="BD3" s="21" t="s">
        <v>209</v>
      </c>
      <c r="BE3" s="21" t="s">
        <v>209</v>
      </c>
      <c r="BF3" s="21" t="s">
        <v>209</v>
      </c>
      <c r="BG3" s="21" t="s">
        <v>209</v>
      </c>
      <c r="BH3" s="21" t="s">
        <v>209</v>
      </c>
      <c r="BI3" s="21" t="s">
        <v>209</v>
      </c>
      <c r="BJ3" s="21" t="s">
        <v>209</v>
      </c>
      <c r="BK3" s="21" t="s">
        <v>213</v>
      </c>
      <c r="BL3" s="21" t="s">
        <v>209</v>
      </c>
      <c r="BM3" s="21" t="s">
        <v>209</v>
      </c>
      <c r="BN3" s="21" t="s">
        <v>209</v>
      </c>
      <c r="BO3" s="21" t="s">
        <v>209</v>
      </c>
      <c r="BP3" s="21" t="s">
        <v>209</v>
      </c>
      <c r="BQ3" s="21" t="s">
        <v>209</v>
      </c>
      <c r="BR3" s="21" t="s">
        <v>209</v>
      </c>
      <c r="BS3" s="21" t="s">
        <v>209</v>
      </c>
      <c r="BT3" s="21" t="s">
        <v>209</v>
      </c>
      <c r="BU3" s="21" t="s">
        <v>209</v>
      </c>
      <c r="BV3" s="21" t="s">
        <v>209</v>
      </c>
      <c r="BW3" s="21" t="s">
        <v>209</v>
      </c>
      <c r="BX3" s="21" t="s">
        <v>209</v>
      </c>
      <c r="BY3" s="21" t="s">
        <v>209</v>
      </c>
      <c r="BZ3" s="21">
        <f t="shared" si="0"/>
        <v>11</v>
      </c>
    </row>
    <row r="4" spans="1:78" ht="15.75" customHeight="1" x14ac:dyDescent="0.2">
      <c r="A4" s="21" t="s">
        <v>11</v>
      </c>
      <c r="B4" s="21" t="s">
        <v>211</v>
      </c>
      <c r="C4" s="21" t="s">
        <v>214</v>
      </c>
      <c r="D4" s="21" t="s">
        <v>209</v>
      </c>
      <c r="E4" s="21" t="s">
        <v>209</v>
      </c>
      <c r="F4" s="21" t="s">
        <v>209</v>
      </c>
      <c r="G4" s="21" t="s">
        <v>209</v>
      </c>
      <c r="H4" s="21" t="s">
        <v>209</v>
      </c>
      <c r="I4" s="21" t="s">
        <v>209</v>
      </c>
      <c r="J4" s="21" t="s">
        <v>209</v>
      </c>
      <c r="K4" s="21" t="s">
        <v>209</v>
      </c>
      <c r="L4" s="21" t="s">
        <v>209</v>
      </c>
      <c r="M4" s="21" t="s">
        <v>209</v>
      </c>
      <c r="N4" s="21" t="s">
        <v>209</v>
      </c>
      <c r="O4" s="21" t="s">
        <v>209</v>
      </c>
      <c r="P4" s="21" t="s">
        <v>209</v>
      </c>
      <c r="Q4" s="21" t="s">
        <v>209</v>
      </c>
      <c r="R4" s="21" t="s">
        <v>209</v>
      </c>
      <c r="S4" s="21" t="s">
        <v>210</v>
      </c>
      <c r="T4" s="21" t="s">
        <v>210</v>
      </c>
      <c r="U4" s="21" t="s">
        <v>210</v>
      </c>
      <c r="V4" s="21" t="s">
        <v>210</v>
      </c>
      <c r="W4" s="21" t="s">
        <v>210</v>
      </c>
      <c r="X4" s="21" t="s">
        <v>209</v>
      </c>
      <c r="Y4" s="21" t="s">
        <v>209</v>
      </c>
      <c r="Z4" s="21" t="s">
        <v>209</v>
      </c>
      <c r="AA4" s="21" t="s">
        <v>209</v>
      </c>
      <c r="AB4" s="21" t="s">
        <v>209</v>
      </c>
      <c r="AC4" s="21" t="s">
        <v>210</v>
      </c>
      <c r="AD4" s="21" t="s">
        <v>209</v>
      </c>
      <c r="AE4" s="21" t="s">
        <v>209</v>
      </c>
      <c r="AF4" s="21" t="s">
        <v>209</v>
      </c>
      <c r="AG4" s="21" t="s">
        <v>209</v>
      </c>
      <c r="AH4" s="21" t="s">
        <v>209</v>
      </c>
      <c r="AI4" s="21" t="s">
        <v>209</v>
      </c>
      <c r="AJ4" s="21" t="s">
        <v>209</v>
      </c>
      <c r="AK4" s="21" t="s">
        <v>209</v>
      </c>
      <c r="AL4" s="21" t="s">
        <v>209</v>
      </c>
      <c r="AM4" s="21" t="s">
        <v>209</v>
      </c>
      <c r="AN4" s="21" t="s">
        <v>209</v>
      </c>
      <c r="AO4" s="21" t="s">
        <v>209</v>
      </c>
      <c r="AP4" s="21" t="s">
        <v>209</v>
      </c>
      <c r="AQ4" s="21" t="s">
        <v>209</v>
      </c>
      <c r="AR4" s="21" t="s">
        <v>209</v>
      </c>
      <c r="AS4" s="21" t="s">
        <v>209</v>
      </c>
      <c r="AT4" s="21" t="s">
        <v>209</v>
      </c>
      <c r="AU4" s="21" t="s">
        <v>209</v>
      </c>
      <c r="AV4" s="21" t="s">
        <v>209</v>
      </c>
      <c r="AW4" s="21" t="s">
        <v>209</v>
      </c>
      <c r="AX4" s="21" t="s">
        <v>209</v>
      </c>
      <c r="AY4" s="21" t="s">
        <v>209</v>
      </c>
      <c r="AZ4" s="21" t="s">
        <v>209</v>
      </c>
      <c r="BA4" s="21" t="s">
        <v>209</v>
      </c>
      <c r="BB4" s="21" t="s">
        <v>209</v>
      </c>
      <c r="BC4" s="21" t="s">
        <v>209</v>
      </c>
      <c r="BD4" s="21" t="s">
        <v>209</v>
      </c>
      <c r="BE4" s="21" t="s">
        <v>209</v>
      </c>
      <c r="BF4" s="21" t="s">
        <v>209</v>
      </c>
      <c r="BG4" s="21" t="s">
        <v>209</v>
      </c>
      <c r="BH4" s="21" t="s">
        <v>209</v>
      </c>
      <c r="BI4" s="21" t="s">
        <v>209</v>
      </c>
      <c r="BJ4" s="21" t="s">
        <v>209</v>
      </c>
      <c r="BK4" s="21" t="s">
        <v>209</v>
      </c>
      <c r="BL4" s="21" t="s">
        <v>209</v>
      </c>
      <c r="BM4" s="21" t="s">
        <v>209</v>
      </c>
      <c r="BN4" s="21" t="s">
        <v>209</v>
      </c>
      <c r="BO4" s="21" t="s">
        <v>209</v>
      </c>
      <c r="BP4" s="21" t="s">
        <v>209</v>
      </c>
      <c r="BQ4" s="21" t="s">
        <v>209</v>
      </c>
      <c r="BR4" s="21" t="s">
        <v>209</v>
      </c>
      <c r="BS4" s="21" t="s">
        <v>209</v>
      </c>
      <c r="BT4" s="21" t="s">
        <v>209</v>
      </c>
      <c r="BU4" s="21" t="s">
        <v>209</v>
      </c>
      <c r="BV4" s="21" t="s">
        <v>209</v>
      </c>
      <c r="BW4" s="21" t="s">
        <v>209</v>
      </c>
      <c r="BX4" s="21" t="s">
        <v>209</v>
      </c>
      <c r="BY4" s="21" t="s">
        <v>209</v>
      </c>
      <c r="BZ4" s="21">
        <f t="shared" si="0"/>
        <v>6</v>
      </c>
    </row>
    <row r="5" spans="1:78" ht="15.75" customHeight="1" x14ac:dyDescent="0.2">
      <c r="A5" s="21" t="s">
        <v>11</v>
      </c>
      <c r="B5" s="21" t="s">
        <v>211</v>
      </c>
      <c r="C5" s="21" t="s">
        <v>215</v>
      </c>
      <c r="D5" s="21" t="s">
        <v>209</v>
      </c>
      <c r="E5" s="21" t="s">
        <v>209</v>
      </c>
      <c r="F5" s="21" t="s">
        <v>209</v>
      </c>
      <c r="G5" s="21" t="s">
        <v>209</v>
      </c>
      <c r="H5" s="21" t="s">
        <v>209</v>
      </c>
      <c r="I5" s="21" t="s">
        <v>209</v>
      </c>
      <c r="J5" s="21" t="s">
        <v>209</v>
      </c>
      <c r="K5" s="21" t="s">
        <v>209</v>
      </c>
      <c r="L5" s="21" t="s">
        <v>209</v>
      </c>
      <c r="M5" s="21" t="s">
        <v>209</v>
      </c>
      <c r="N5" s="21" t="s">
        <v>209</v>
      </c>
      <c r="O5" s="21" t="s">
        <v>209</v>
      </c>
      <c r="P5" s="21" t="s">
        <v>209</v>
      </c>
      <c r="Q5" s="21" t="s">
        <v>209</v>
      </c>
      <c r="R5" s="21" t="s">
        <v>209</v>
      </c>
      <c r="S5" s="21" t="s">
        <v>210</v>
      </c>
      <c r="T5" s="21" t="s">
        <v>210</v>
      </c>
      <c r="U5" s="21" t="s">
        <v>210</v>
      </c>
      <c r="V5" s="21" t="s">
        <v>210</v>
      </c>
      <c r="W5" s="21" t="s">
        <v>210</v>
      </c>
      <c r="X5" s="21" t="s">
        <v>209</v>
      </c>
      <c r="Y5" s="21" t="s">
        <v>209</v>
      </c>
      <c r="Z5" s="21" t="s">
        <v>209</v>
      </c>
      <c r="AA5" s="21" t="s">
        <v>210</v>
      </c>
      <c r="AB5" s="21" t="s">
        <v>209</v>
      </c>
      <c r="AC5" s="21" t="s">
        <v>210</v>
      </c>
      <c r="AD5" s="21" t="s">
        <v>209</v>
      </c>
      <c r="AE5" s="21" t="s">
        <v>209</v>
      </c>
      <c r="AF5" s="21" t="s">
        <v>210</v>
      </c>
      <c r="AG5" s="21" t="s">
        <v>209</v>
      </c>
      <c r="AH5" s="21" t="s">
        <v>209</v>
      </c>
      <c r="AI5" s="21" t="s">
        <v>209</v>
      </c>
      <c r="AJ5" s="21" t="s">
        <v>210</v>
      </c>
      <c r="AK5" s="21" t="s">
        <v>210</v>
      </c>
      <c r="AL5" s="21" t="s">
        <v>210</v>
      </c>
      <c r="AM5" s="21" t="s">
        <v>209</v>
      </c>
      <c r="AN5" s="21" t="s">
        <v>209</v>
      </c>
      <c r="AO5" s="21" t="s">
        <v>209</v>
      </c>
      <c r="AP5" s="21" t="s">
        <v>209</v>
      </c>
      <c r="AQ5" s="21" t="s">
        <v>209</v>
      </c>
      <c r="AR5" s="21" t="s">
        <v>209</v>
      </c>
      <c r="AS5" s="21" t="s">
        <v>209</v>
      </c>
      <c r="AT5" s="21" t="s">
        <v>209</v>
      </c>
      <c r="AU5" s="21" t="s">
        <v>209</v>
      </c>
      <c r="AV5" s="21" t="s">
        <v>209</v>
      </c>
      <c r="AW5" s="21" t="s">
        <v>209</v>
      </c>
      <c r="AX5" s="21" t="s">
        <v>209</v>
      </c>
      <c r="AY5" s="21" t="s">
        <v>209</v>
      </c>
      <c r="AZ5" s="21" t="s">
        <v>209</v>
      </c>
      <c r="BA5" s="21" t="s">
        <v>209</v>
      </c>
      <c r="BB5" s="21" t="s">
        <v>209</v>
      </c>
      <c r="BC5" s="21" t="s">
        <v>209</v>
      </c>
      <c r="BD5" s="21" t="s">
        <v>209</v>
      </c>
      <c r="BE5" s="21" t="s">
        <v>209</v>
      </c>
      <c r="BF5" s="21" t="s">
        <v>209</v>
      </c>
      <c r="BG5" s="21" t="s">
        <v>209</v>
      </c>
      <c r="BH5" s="21" t="s">
        <v>209</v>
      </c>
      <c r="BI5" s="21" t="s">
        <v>209</v>
      </c>
      <c r="BJ5" s="21" t="s">
        <v>209</v>
      </c>
      <c r="BK5" s="21" t="s">
        <v>213</v>
      </c>
      <c r="BL5" s="21" t="s">
        <v>209</v>
      </c>
      <c r="BM5" s="21" t="s">
        <v>210</v>
      </c>
      <c r="BN5" s="21" t="s">
        <v>210</v>
      </c>
      <c r="BO5" s="21" t="s">
        <v>209</v>
      </c>
      <c r="BP5" s="21" t="s">
        <v>209</v>
      </c>
      <c r="BQ5" s="21" t="s">
        <v>209</v>
      </c>
      <c r="BR5" s="21" t="s">
        <v>209</v>
      </c>
      <c r="BS5" s="21" t="s">
        <v>209</v>
      </c>
      <c r="BT5" s="21" t="s">
        <v>209</v>
      </c>
      <c r="BU5" s="21" t="s">
        <v>209</v>
      </c>
      <c r="BV5" s="21" t="s">
        <v>209</v>
      </c>
      <c r="BW5" s="21" t="s">
        <v>209</v>
      </c>
      <c r="BX5" s="21" t="s">
        <v>209</v>
      </c>
      <c r="BY5" s="21" t="s">
        <v>209</v>
      </c>
      <c r="BZ5" s="21">
        <f t="shared" si="0"/>
        <v>11</v>
      </c>
    </row>
    <row r="6" spans="1:78" ht="15.75" customHeight="1" x14ac:dyDescent="0.2">
      <c r="A6" s="21" t="s">
        <v>11</v>
      </c>
      <c r="B6" s="21" t="s">
        <v>211</v>
      </c>
      <c r="C6" s="21" t="s">
        <v>216</v>
      </c>
      <c r="D6" s="21" t="s">
        <v>209</v>
      </c>
      <c r="E6" s="21" t="s">
        <v>209</v>
      </c>
      <c r="F6" s="21" t="s">
        <v>209</v>
      </c>
      <c r="G6" s="21" t="s">
        <v>209</v>
      </c>
      <c r="H6" s="21" t="s">
        <v>209</v>
      </c>
      <c r="I6" s="21" t="s">
        <v>209</v>
      </c>
      <c r="J6" s="21" t="s">
        <v>209</v>
      </c>
      <c r="K6" s="21" t="s">
        <v>209</v>
      </c>
      <c r="L6" s="21" t="s">
        <v>209</v>
      </c>
      <c r="M6" s="21" t="s">
        <v>209</v>
      </c>
      <c r="N6" s="21" t="s">
        <v>209</v>
      </c>
      <c r="O6" s="21" t="s">
        <v>209</v>
      </c>
      <c r="P6" s="21" t="s">
        <v>209</v>
      </c>
      <c r="Q6" s="21" t="s">
        <v>209</v>
      </c>
      <c r="R6" s="21" t="s">
        <v>209</v>
      </c>
      <c r="S6" s="21" t="s">
        <v>210</v>
      </c>
      <c r="T6" s="21" t="s">
        <v>210</v>
      </c>
      <c r="U6" s="21" t="s">
        <v>210</v>
      </c>
      <c r="V6" s="21" t="s">
        <v>210</v>
      </c>
      <c r="W6" s="21" t="s">
        <v>210</v>
      </c>
      <c r="X6" s="21" t="s">
        <v>209</v>
      </c>
      <c r="Y6" s="21" t="s">
        <v>209</v>
      </c>
      <c r="Z6" s="21" t="s">
        <v>209</v>
      </c>
      <c r="AA6" s="21" t="s">
        <v>209</v>
      </c>
      <c r="AB6" s="21" t="s">
        <v>209</v>
      </c>
      <c r="AC6" s="21" t="s">
        <v>210</v>
      </c>
      <c r="AD6" s="21" t="s">
        <v>209</v>
      </c>
      <c r="AE6" s="21" t="s">
        <v>209</v>
      </c>
      <c r="AF6" s="21" t="s">
        <v>209</v>
      </c>
      <c r="AG6" s="21" t="s">
        <v>209</v>
      </c>
      <c r="AH6" s="21" t="s">
        <v>209</v>
      </c>
      <c r="AI6" s="21" t="s">
        <v>209</v>
      </c>
      <c r="AJ6" s="21" t="s">
        <v>209</v>
      </c>
      <c r="AK6" s="21" t="s">
        <v>209</v>
      </c>
      <c r="AL6" s="21" t="s">
        <v>209</v>
      </c>
      <c r="AM6" s="21" t="s">
        <v>209</v>
      </c>
      <c r="AN6" s="21" t="s">
        <v>209</v>
      </c>
      <c r="AO6" s="21" t="s">
        <v>209</v>
      </c>
      <c r="AP6" s="21" t="s">
        <v>209</v>
      </c>
      <c r="AQ6" s="21" t="s">
        <v>209</v>
      </c>
      <c r="AR6" s="21" t="s">
        <v>209</v>
      </c>
      <c r="AS6" s="21" t="s">
        <v>209</v>
      </c>
      <c r="AT6" s="21" t="s">
        <v>209</v>
      </c>
      <c r="AU6" s="21" t="s">
        <v>209</v>
      </c>
      <c r="AV6" s="21" t="s">
        <v>209</v>
      </c>
      <c r="AW6" s="21" t="s">
        <v>209</v>
      </c>
      <c r="AX6" s="21" t="s">
        <v>209</v>
      </c>
      <c r="AY6" s="21" t="s">
        <v>209</v>
      </c>
      <c r="AZ6" s="21" t="s">
        <v>209</v>
      </c>
      <c r="BA6" s="21" t="s">
        <v>209</v>
      </c>
      <c r="BB6" s="21" t="s">
        <v>209</v>
      </c>
      <c r="BC6" s="21" t="s">
        <v>209</v>
      </c>
      <c r="BD6" s="21" t="s">
        <v>209</v>
      </c>
      <c r="BE6" s="21" t="s">
        <v>209</v>
      </c>
      <c r="BF6" s="21" t="s">
        <v>209</v>
      </c>
      <c r="BG6" s="21" t="s">
        <v>209</v>
      </c>
      <c r="BH6" s="21" t="s">
        <v>209</v>
      </c>
      <c r="BI6" s="21" t="s">
        <v>209</v>
      </c>
      <c r="BJ6" s="21" t="s">
        <v>209</v>
      </c>
      <c r="BK6" s="21" t="s">
        <v>209</v>
      </c>
      <c r="BL6" s="21" t="s">
        <v>209</v>
      </c>
      <c r="BM6" s="21" t="s">
        <v>209</v>
      </c>
      <c r="BN6" s="21" t="s">
        <v>209</v>
      </c>
      <c r="BO6" s="21" t="s">
        <v>209</v>
      </c>
      <c r="BP6" s="21" t="s">
        <v>209</v>
      </c>
      <c r="BQ6" s="21" t="s">
        <v>209</v>
      </c>
      <c r="BR6" s="21" t="s">
        <v>209</v>
      </c>
      <c r="BS6" s="21" t="s">
        <v>209</v>
      </c>
      <c r="BT6" s="21" t="s">
        <v>209</v>
      </c>
      <c r="BU6" s="21" t="s">
        <v>209</v>
      </c>
      <c r="BV6" s="21" t="s">
        <v>209</v>
      </c>
      <c r="BW6" s="21" t="s">
        <v>209</v>
      </c>
      <c r="BX6" s="21" t="s">
        <v>209</v>
      </c>
      <c r="BY6" s="21" t="s">
        <v>209</v>
      </c>
      <c r="BZ6" s="21">
        <f t="shared" si="0"/>
        <v>6</v>
      </c>
    </row>
    <row r="7" spans="1:78" ht="15.75" customHeight="1" x14ac:dyDescent="0.2">
      <c r="A7" s="21" t="s">
        <v>11</v>
      </c>
      <c r="B7" s="21" t="s">
        <v>211</v>
      </c>
      <c r="C7" s="21" t="s">
        <v>217</v>
      </c>
      <c r="D7" s="21" t="s">
        <v>209</v>
      </c>
      <c r="E7" s="21" t="s">
        <v>209</v>
      </c>
      <c r="F7" s="21" t="s">
        <v>209</v>
      </c>
      <c r="G7" s="21" t="s">
        <v>209</v>
      </c>
      <c r="H7" s="21" t="s">
        <v>209</v>
      </c>
      <c r="I7" s="21" t="s">
        <v>209</v>
      </c>
      <c r="J7" s="21" t="s">
        <v>209</v>
      </c>
      <c r="K7" s="21" t="s">
        <v>209</v>
      </c>
      <c r="L7" s="21" t="s">
        <v>209</v>
      </c>
      <c r="M7" s="21" t="s">
        <v>209</v>
      </c>
      <c r="N7" s="21" t="s">
        <v>209</v>
      </c>
      <c r="O7" s="21" t="s">
        <v>209</v>
      </c>
      <c r="P7" s="21" t="s">
        <v>209</v>
      </c>
      <c r="Q7" s="21" t="s">
        <v>209</v>
      </c>
      <c r="R7" s="21" t="s">
        <v>209</v>
      </c>
      <c r="S7" s="21" t="s">
        <v>210</v>
      </c>
      <c r="T7" s="21" t="s">
        <v>210</v>
      </c>
      <c r="U7" s="21" t="s">
        <v>210</v>
      </c>
      <c r="V7" s="21" t="s">
        <v>210</v>
      </c>
      <c r="W7" s="21" t="s">
        <v>210</v>
      </c>
      <c r="X7" s="21" t="s">
        <v>209</v>
      </c>
      <c r="Y7" s="21" t="s">
        <v>209</v>
      </c>
      <c r="Z7" s="21" t="s">
        <v>209</v>
      </c>
      <c r="AA7" s="21" t="s">
        <v>210</v>
      </c>
      <c r="AB7" s="21" t="s">
        <v>209</v>
      </c>
      <c r="AC7" s="21" t="s">
        <v>210</v>
      </c>
      <c r="AD7" s="21" t="s">
        <v>209</v>
      </c>
      <c r="AE7" s="21" t="s">
        <v>209</v>
      </c>
      <c r="AF7" s="21" t="s">
        <v>210</v>
      </c>
      <c r="AG7" s="21" t="s">
        <v>209</v>
      </c>
      <c r="AH7" s="21" t="s">
        <v>209</v>
      </c>
      <c r="AI7" s="21" t="s">
        <v>209</v>
      </c>
      <c r="AJ7" s="21" t="s">
        <v>210</v>
      </c>
      <c r="AK7" s="21" t="s">
        <v>210</v>
      </c>
      <c r="AL7" s="21" t="s">
        <v>210</v>
      </c>
      <c r="AM7" s="21" t="s">
        <v>209</v>
      </c>
      <c r="AN7" s="21" t="s">
        <v>209</v>
      </c>
      <c r="AO7" s="21" t="s">
        <v>209</v>
      </c>
      <c r="AP7" s="21" t="s">
        <v>209</v>
      </c>
      <c r="AQ7" s="21" t="s">
        <v>209</v>
      </c>
      <c r="AR7" s="21" t="s">
        <v>209</v>
      </c>
      <c r="AS7" s="21" t="s">
        <v>209</v>
      </c>
      <c r="AT7" s="21" t="s">
        <v>209</v>
      </c>
      <c r="AU7" s="21" t="s">
        <v>209</v>
      </c>
      <c r="AV7" s="21" t="s">
        <v>209</v>
      </c>
      <c r="AW7" s="21" t="s">
        <v>209</v>
      </c>
      <c r="AX7" s="21" t="s">
        <v>209</v>
      </c>
      <c r="AY7" s="21" t="s">
        <v>209</v>
      </c>
      <c r="AZ7" s="21" t="s">
        <v>209</v>
      </c>
      <c r="BA7" s="21" t="s">
        <v>209</v>
      </c>
      <c r="BB7" s="21" t="s">
        <v>209</v>
      </c>
      <c r="BC7" s="21" t="s">
        <v>209</v>
      </c>
      <c r="BD7" s="21" t="s">
        <v>209</v>
      </c>
      <c r="BE7" s="21" t="s">
        <v>209</v>
      </c>
      <c r="BF7" s="21" t="s">
        <v>209</v>
      </c>
      <c r="BG7" s="21" t="s">
        <v>209</v>
      </c>
      <c r="BH7" s="21" t="s">
        <v>209</v>
      </c>
      <c r="BI7" s="21" t="s">
        <v>209</v>
      </c>
      <c r="BJ7" s="21" t="s">
        <v>209</v>
      </c>
      <c r="BK7" s="21" t="s">
        <v>213</v>
      </c>
      <c r="BL7" s="21" t="s">
        <v>209</v>
      </c>
      <c r="BM7" s="21" t="s">
        <v>209</v>
      </c>
      <c r="BN7" s="21" t="s">
        <v>209</v>
      </c>
      <c r="BO7" s="21" t="s">
        <v>209</v>
      </c>
      <c r="BP7" s="21" t="s">
        <v>209</v>
      </c>
      <c r="BQ7" s="21" t="s">
        <v>209</v>
      </c>
      <c r="BR7" s="21" t="s">
        <v>209</v>
      </c>
      <c r="BS7" s="21" t="s">
        <v>209</v>
      </c>
      <c r="BT7" s="21" t="s">
        <v>209</v>
      </c>
      <c r="BU7" s="21" t="s">
        <v>209</v>
      </c>
      <c r="BV7" s="21" t="s">
        <v>209</v>
      </c>
      <c r="BW7" s="21" t="s">
        <v>209</v>
      </c>
      <c r="BX7" s="21" t="s">
        <v>209</v>
      </c>
      <c r="BY7" s="21" t="s">
        <v>209</v>
      </c>
      <c r="BZ7" s="21">
        <f t="shared" si="0"/>
        <v>11</v>
      </c>
    </row>
    <row r="8" spans="1:78" ht="15.75" customHeight="1" x14ac:dyDescent="0.2">
      <c r="A8" s="21" t="s">
        <v>11</v>
      </c>
      <c r="B8" s="21" t="s">
        <v>12</v>
      </c>
      <c r="C8" s="21" t="s">
        <v>13</v>
      </c>
      <c r="D8" s="21" t="s">
        <v>209</v>
      </c>
      <c r="E8" s="21" t="s">
        <v>209</v>
      </c>
      <c r="F8" s="21" t="s">
        <v>209</v>
      </c>
      <c r="G8" s="21" t="s">
        <v>209</v>
      </c>
      <c r="H8" s="21" t="s">
        <v>209</v>
      </c>
      <c r="I8" s="21" t="s">
        <v>209</v>
      </c>
      <c r="J8" s="21" t="s">
        <v>209</v>
      </c>
      <c r="K8" s="21" t="s">
        <v>209</v>
      </c>
      <c r="L8" s="21" t="s">
        <v>209</v>
      </c>
      <c r="M8" s="21" t="s">
        <v>209</v>
      </c>
      <c r="N8" s="21" t="s">
        <v>209</v>
      </c>
      <c r="O8" s="21" t="s">
        <v>209</v>
      </c>
      <c r="P8" s="21" t="s">
        <v>209</v>
      </c>
      <c r="Q8" s="21" t="s">
        <v>209</v>
      </c>
      <c r="R8" s="21" t="s">
        <v>209</v>
      </c>
      <c r="S8" s="21" t="s">
        <v>213</v>
      </c>
      <c r="T8" s="21" t="s">
        <v>213</v>
      </c>
      <c r="U8" s="21" t="s">
        <v>213</v>
      </c>
      <c r="V8" s="21" t="s">
        <v>213</v>
      </c>
      <c r="W8" s="21" t="s">
        <v>210</v>
      </c>
      <c r="X8" s="21" t="s">
        <v>209</v>
      </c>
      <c r="Y8" s="21" t="s">
        <v>209</v>
      </c>
      <c r="Z8" s="21" t="s">
        <v>209</v>
      </c>
      <c r="AA8" s="21" t="s">
        <v>210</v>
      </c>
      <c r="AB8" s="21" t="s">
        <v>209</v>
      </c>
      <c r="AC8" s="21" t="s">
        <v>210</v>
      </c>
      <c r="AD8" s="21" t="s">
        <v>209</v>
      </c>
      <c r="AE8" s="21" t="s">
        <v>209</v>
      </c>
      <c r="AF8" s="21" t="s">
        <v>210</v>
      </c>
      <c r="AG8" s="21" t="s">
        <v>209</v>
      </c>
      <c r="AH8" s="21" t="s">
        <v>209</v>
      </c>
      <c r="AI8" s="21" t="s">
        <v>209</v>
      </c>
      <c r="AJ8" s="21" t="s">
        <v>210</v>
      </c>
      <c r="AK8" s="21" t="s">
        <v>210</v>
      </c>
      <c r="AL8" s="21" t="s">
        <v>210</v>
      </c>
      <c r="AM8" s="21" t="s">
        <v>209</v>
      </c>
      <c r="AN8" s="21" t="s">
        <v>209</v>
      </c>
      <c r="AO8" s="21" t="s">
        <v>209</v>
      </c>
      <c r="AP8" s="21" t="s">
        <v>209</v>
      </c>
      <c r="AQ8" s="21" t="s">
        <v>209</v>
      </c>
      <c r="AR8" s="21" t="s">
        <v>209</v>
      </c>
      <c r="AS8" s="21" t="s">
        <v>209</v>
      </c>
      <c r="AT8" s="21" t="s">
        <v>209</v>
      </c>
      <c r="AU8" s="21" t="s">
        <v>209</v>
      </c>
      <c r="AV8" s="21" t="s">
        <v>209</v>
      </c>
      <c r="AW8" s="21" t="s">
        <v>209</v>
      </c>
      <c r="AX8" s="21" t="s">
        <v>209</v>
      </c>
      <c r="AY8" s="21" t="s">
        <v>209</v>
      </c>
      <c r="AZ8" s="21" t="s">
        <v>209</v>
      </c>
      <c r="BA8" s="21" t="s">
        <v>209</v>
      </c>
      <c r="BB8" s="21" t="s">
        <v>209</v>
      </c>
      <c r="BC8" s="21" t="s">
        <v>209</v>
      </c>
      <c r="BD8" s="21" t="s">
        <v>209</v>
      </c>
      <c r="BE8" s="21" t="s">
        <v>209</v>
      </c>
      <c r="BF8" s="21" t="s">
        <v>209</v>
      </c>
      <c r="BG8" s="21" t="s">
        <v>209</v>
      </c>
      <c r="BH8" s="21" t="s">
        <v>209</v>
      </c>
      <c r="BI8" s="21" t="s">
        <v>209</v>
      </c>
      <c r="BJ8" s="21" t="s">
        <v>209</v>
      </c>
      <c r="BK8" s="21" t="s">
        <v>209</v>
      </c>
      <c r="BL8" s="21" t="s">
        <v>209</v>
      </c>
      <c r="BM8" s="21" t="s">
        <v>209</v>
      </c>
      <c r="BN8" s="21" t="s">
        <v>209</v>
      </c>
      <c r="BO8" s="21" t="s">
        <v>209</v>
      </c>
      <c r="BP8" s="21" t="s">
        <v>209</v>
      </c>
      <c r="BQ8" s="21" t="s">
        <v>209</v>
      </c>
      <c r="BR8" s="21" t="s">
        <v>209</v>
      </c>
      <c r="BS8" s="21" t="s">
        <v>209</v>
      </c>
      <c r="BT8" s="21" t="s">
        <v>209</v>
      </c>
      <c r="BU8" s="21" t="s">
        <v>209</v>
      </c>
      <c r="BV8" s="21" t="s">
        <v>209</v>
      </c>
      <c r="BW8" s="21" t="s">
        <v>209</v>
      </c>
      <c r="BX8" s="21" t="s">
        <v>209</v>
      </c>
      <c r="BY8" s="21" t="s">
        <v>209</v>
      </c>
      <c r="BZ8" s="21">
        <f t="shared" si="0"/>
        <v>7</v>
      </c>
    </row>
    <row r="9" spans="1:78" ht="15.75" customHeight="1" x14ac:dyDescent="0.2">
      <c r="A9" s="21" t="s">
        <v>11</v>
      </c>
      <c r="B9" s="21" t="s">
        <v>12</v>
      </c>
      <c r="C9" s="21" t="s">
        <v>12</v>
      </c>
      <c r="D9" s="21" t="s">
        <v>209</v>
      </c>
      <c r="E9" s="21" t="s">
        <v>209</v>
      </c>
      <c r="F9" s="21" t="s">
        <v>209</v>
      </c>
      <c r="G9" s="21" t="s">
        <v>209</v>
      </c>
      <c r="H9" s="21" t="s">
        <v>209</v>
      </c>
      <c r="I9" s="21" t="s">
        <v>209</v>
      </c>
      <c r="J9" s="21" t="s">
        <v>209</v>
      </c>
      <c r="K9" s="21" t="s">
        <v>209</v>
      </c>
      <c r="L9" s="21" t="s">
        <v>209</v>
      </c>
      <c r="M9" s="21" t="s">
        <v>209</v>
      </c>
      <c r="N9" s="21" t="s">
        <v>209</v>
      </c>
      <c r="O9" s="21" t="s">
        <v>209</v>
      </c>
      <c r="P9" s="21" t="s">
        <v>209</v>
      </c>
      <c r="Q9" s="21" t="s">
        <v>209</v>
      </c>
      <c r="R9" s="21" t="s">
        <v>209</v>
      </c>
      <c r="S9" s="21" t="s">
        <v>210</v>
      </c>
      <c r="T9" s="21" t="s">
        <v>210</v>
      </c>
      <c r="U9" s="21" t="s">
        <v>210</v>
      </c>
      <c r="V9" s="21" t="s">
        <v>210</v>
      </c>
      <c r="W9" s="21" t="s">
        <v>210</v>
      </c>
      <c r="X9" s="21" t="s">
        <v>209</v>
      </c>
      <c r="Y9" s="21" t="s">
        <v>209</v>
      </c>
      <c r="Z9" s="21" t="s">
        <v>209</v>
      </c>
      <c r="AA9" s="21" t="s">
        <v>210</v>
      </c>
      <c r="AB9" s="21" t="s">
        <v>209</v>
      </c>
      <c r="AC9" s="21" t="s">
        <v>210</v>
      </c>
      <c r="AD9" s="21" t="s">
        <v>209</v>
      </c>
      <c r="AE9" s="21" t="s">
        <v>209</v>
      </c>
      <c r="AF9" s="21" t="s">
        <v>210</v>
      </c>
      <c r="AG9" s="21" t="s">
        <v>209</v>
      </c>
      <c r="AH9" s="21" t="s">
        <v>209</v>
      </c>
      <c r="AI9" s="21" t="s">
        <v>209</v>
      </c>
      <c r="AJ9" s="21" t="s">
        <v>210</v>
      </c>
      <c r="AK9" s="21" t="s">
        <v>210</v>
      </c>
      <c r="AL9" s="21" t="s">
        <v>210</v>
      </c>
      <c r="AM9" s="21" t="s">
        <v>209</v>
      </c>
      <c r="AN9" s="21" t="s">
        <v>209</v>
      </c>
      <c r="AO9" s="21" t="s">
        <v>209</v>
      </c>
      <c r="AP9" s="21" t="s">
        <v>209</v>
      </c>
      <c r="AQ9" s="21" t="s">
        <v>209</v>
      </c>
      <c r="AR9" s="21" t="s">
        <v>209</v>
      </c>
      <c r="AS9" s="21" t="s">
        <v>209</v>
      </c>
      <c r="AT9" s="21" t="s">
        <v>209</v>
      </c>
      <c r="AU9" s="21" t="s">
        <v>209</v>
      </c>
      <c r="AV9" s="21" t="s">
        <v>209</v>
      </c>
      <c r="AW9" s="21" t="s">
        <v>209</v>
      </c>
      <c r="AX9" s="21" t="s">
        <v>209</v>
      </c>
      <c r="AY9" s="21" t="s">
        <v>209</v>
      </c>
      <c r="AZ9" s="21" t="s">
        <v>209</v>
      </c>
      <c r="BA9" s="21" t="s">
        <v>209</v>
      </c>
      <c r="BB9" s="21" t="s">
        <v>209</v>
      </c>
      <c r="BC9" s="21" t="s">
        <v>209</v>
      </c>
      <c r="BD9" s="21" t="s">
        <v>209</v>
      </c>
      <c r="BE9" s="21" t="s">
        <v>209</v>
      </c>
      <c r="BF9" s="21" t="s">
        <v>209</v>
      </c>
      <c r="BG9" s="21" t="s">
        <v>209</v>
      </c>
      <c r="BH9" s="21" t="s">
        <v>209</v>
      </c>
      <c r="BI9" s="21" t="s">
        <v>209</v>
      </c>
      <c r="BJ9" s="21" t="s">
        <v>209</v>
      </c>
      <c r="BK9" s="21" t="s">
        <v>213</v>
      </c>
      <c r="BL9" s="21" t="s">
        <v>209</v>
      </c>
      <c r="BM9" s="21" t="s">
        <v>209</v>
      </c>
      <c r="BN9" s="21" t="s">
        <v>209</v>
      </c>
      <c r="BO9" s="21" t="s">
        <v>209</v>
      </c>
      <c r="BP9" s="21" t="s">
        <v>209</v>
      </c>
      <c r="BQ9" s="21" t="s">
        <v>209</v>
      </c>
      <c r="BR9" s="21" t="s">
        <v>209</v>
      </c>
      <c r="BS9" s="21" t="s">
        <v>209</v>
      </c>
      <c r="BT9" s="21" t="s">
        <v>209</v>
      </c>
      <c r="BU9" s="21" t="s">
        <v>209</v>
      </c>
      <c r="BV9" s="21" t="s">
        <v>209</v>
      </c>
      <c r="BW9" s="21" t="s">
        <v>209</v>
      </c>
      <c r="BX9" s="21" t="s">
        <v>209</v>
      </c>
      <c r="BY9" s="21" t="s">
        <v>209</v>
      </c>
      <c r="BZ9" s="21">
        <f t="shared" si="0"/>
        <v>11</v>
      </c>
    </row>
    <row r="10" spans="1:78" ht="15.75" customHeight="1" x14ac:dyDescent="0.2">
      <c r="A10" s="21" t="s">
        <v>11</v>
      </c>
      <c r="B10" s="21" t="s">
        <v>12</v>
      </c>
      <c r="C10" s="21" t="s">
        <v>218</v>
      </c>
      <c r="D10" s="21" t="s">
        <v>209</v>
      </c>
      <c r="E10" s="21" t="s">
        <v>209</v>
      </c>
      <c r="F10" s="21" t="s">
        <v>209</v>
      </c>
      <c r="G10" s="21" t="s">
        <v>209</v>
      </c>
      <c r="H10" s="21" t="s">
        <v>209</v>
      </c>
      <c r="I10" s="21" t="s">
        <v>209</v>
      </c>
      <c r="J10" s="21" t="s">
        <v>209</v>
      </c>
      <c r="K10" s="21" t="s">
        <v>209</v>
      </c>
      <c r="L10" s="21" t="s">
        <v>209</v>
      </c>
      <c r="M10" s="21" t="s">
        <v>209</v>
      </c>
      <c r="N10" s="21" t="s">
        <v>209</v>
      </c>
      <c r="O10" s="21" t="s">
        <v>209</v>
      </c>
      <c r="P10" s="21" t="s">
        <v>209</v>
      </c>
      <c r="Q10" s="21" t="s">
        <v>209</v>
      </c>
      <c r="R10" s="21" t="s">
        <v>209</v>
      </c>
      <c r="S10" s="21" t="s">
        <v>210</v>
      </c>
      <c r="T10" s="21" t="s">
        <v>210</v>
      </c>
      <c r="U10" s="21" t="s">
        <v>210</v>
      </c>
      <c r="V10" s="21" t="s">
        <v>210</v>
      </c>
      <c r="W10" s="21" t="s">
        <v>210</v>
      </c>
      <c r="X10" s="21" t="s">
        <v>209</v>
      </c>
      <c r="Y10" s="21" t="s">
        <v>209</v>
      </c>
      <c r="Z10" s="21" t="s">
        <v>209</v>
      </c>
      <c r="AA10" s="21" t="s">
        <v>210</v>
      </c>
      <c r="AB10" s="21" t="s">
        <v>209</v>
      </c>
      <c r="AC10" s="21" t="s">
        <v>210</v>
      </c>
      <c r="AD10" s="21" t="s">
        <v>209</v>
      </c>
      <c r="AE10" s="21" t="s">
        <v>209</v>
      </c>
      <c r="AF10" s="21" t="s">
        <v>210</v>
      </c>
      <c r="AG10" s="21" t="s">
        <v>209</v>
      </c>
      <c r="AH10" s="21" t="s">
        <v>209</v>
      </c>
      <c r="AI10" s="21" t="s">
        <v>209</v>
      </c>
      <c r="AJ10" s="21" t="s">
        <v>210</v>
      </c>
      <c r="AK10" s="21" t="s">
        <v>210</v>
      </c>
      <c r="AL10" s="21" t="s">
        <v>210</v>
      </c>
      <c r="AM10" s="21" t="s">
        <v>209</v>
      </c>
      <c r="AN10" s="21" t="s">
        <v>209</v>
      </c>
      <c r="AO10" s="21" t="s">
        <v>209</v>
      </c>
      <c r="AP10" s="21" t="s">
        <v>209</v>
      </c>
      <c r="AQ10" s="21" t="s">
        <v>209</v>
      </c>
      <c r="AR10" s="21" t="s">
        <v>209</v>
      </c>
      <c r="AS10" s="21" t="s">
        <v>209</v>
      </c>
      <c r="AT10" s="21" t="s">
        <v>209</v>
      </c>
      <c r="AU10" s="21" t="s">
        <v>209</v>
      </c>
      <c r="AV10" s="21" t="s">
        <v>209</v>
      </c>
      <c r="AW10" s="21" t="s">
        <v>209</v>
      </c>
      <c r="AX10" s="21" t="s">
        <v>209</v>
      </c>
      <c r="AY10" s="21" t="s">
        <v>209</v>
      </c>
      <c r="AZ10" s="21" t="s">
        <v>209</v>
      </c>
      <c r="BA10" s="21" t="s">
        <v>209</v>
      </c>
      <c r="BB10" s="21" t="s">
        <v>209</v>
      </c>
      <c r="BC10" s="21" t="s">
        <v>209</v>
      </c>
      <c r="BD10" s="21" t="s">
        <v>209</v>
      </c>
      <c r="BE10" s="21" t="s">
        <v>209</v>
      </c>
      <c r="BF10" s="21" t="s">
        <v>209</v>
      </c>
      <c r="BG10" s="21" t="s">
        <v>209</v>
      </c>
      <c r="BH10" s="21" t="s">
        <v>209</v>
      </c>
      <c r="BI10" s="21" t="s">
        <v>209</v>
      </c>
      <c r="BJ10" s="21" t="s">
        <v>209</v>
      </c>
      <c r="BK10" s="21" t="s">
        <v>213</v>
      </c>
      <c r="BL10" s="21" t="s">
        <v>209</v>
      </c>
      <c r="BM10" s="21" t="s">
        <v>209</v>
      </c>
      <c r="BN10" s="21" t="s">
        <v>209</v>
      </c>
      <c r="BO10" s="21" t="s">
        <v>209</v>
      </c>
      <c r="BP10" s="21" t="s">
        <v>209</v>
      </c>
      <c r="BQ10" s="21" t="s">
        <v>209</v>
      </c>
      <c r="BR10" s="21" t="s">
        <v>209</v>
      </c>
      <c r="BS10" s="21" t="s">
        <v>209</v>
      </c>
      <c r="BT10" s="21" t="s">
        <v>209</v>
      </c>
      <c r="BU10" s="21" t="s">
        <v>209</v>
      </c>
      <c r="BV10" s="21" t="s">
        <v>209</v>
      </c>
      <c r="BW10" s="21" t="s">
        <v>209</v>
      </c>
      <c r="BX10" s="21" t="s">
        <v>209</v>
      </c>
      <c r="BY10" s="21" t="s">
        <v>209</v>
      </c>
      <c r="BZ10" s="21">
        <f t="shared" si="0"/>
        <v>11</v>
      </c>
    </row>
    <row r="11" spans="1:78" ht="15.75" customHeight="1" x14ac:dyDescent="0.2">
      <c r="A11" s="21" t="s">
        <v>11</v>
      </c>
      <c r="B11" s="21" t="s">
        <v>219</v>
      </c>
      <c r="C11" s="21" t="s">
        <v>220</v>
      </c>
      <c r="D11" s="21" t="s">
        <v>209</v>
      </c>
      <c r="E11" s="21" t="s">
        <v>209</v>
      </c>
      <c r="F11" s="21" t="s">
        <v>209</v>
      </c>
      <c r="G11" s="21" t="s">
        <v>209</v>
      </c>
      <c r="H11" s="21" t="s">
        <v>209</v>
      </c>
      <c r="I11" s="21" t="s">
        <v>209</v>
      </c>
      <c r="J11" s="21" t="s">
        <v>209</v>
      </c>
      <c r="K11" s="21" t="s">
        <v>209</v>
      </c>
      <c r="L11" s="21" t="s">
        <v>209</v>
      </c>
      <c r="M11" s="21" t="s">
        <v>209</v>
      </c>
      <c r="N11" s="21" t="s">
        <v>209</v>
      </c>
      <c r="O11" s="21" t="s">
        <v>209</v>
      </c>
      <c r="P11" s="21" t="s">
        <v>209</v>
      </c>
      <c r="Q11" s="21" t="s">
        <v>209</v>
      </c>
      <c r="R11" s="21" t="s">
        <v>209</v>
      </c>
      <c r="S11" s="21" t="s">
        <v>210</v>
      </c>
      <c r="T11" s="21" t="s">
        <v>210</v>
      </c>
      <c r="U11" s="21" t="s">
        <v>210</v>
      </c>
      <c r="V11" s="21" t="s">
        <v>210</v>
      </c>
      <c r="W11" s="21" t="s">
        <v>210</v>
      </c>
      <c r="X11" s="21" t="s">
        <v>209</v>
      </c>
      <c r="Y11" s="21" t="s">
        <v>210</v>
      </c>
      <c r="Z11" s="21" t="s">
        <v>209</v>
      </c>
      <c r="AA11" s="21" t="s">
        <v>209</v>
      </c>
      <c r="AB11" s="21" t="s">
        <v>209</v>
      </c>
      <c r="AC11" s="21" t="s">
        <v>210</v>
      </c>
      <c r="AD11" s="21" t="s">
        <v>210</v>
      </c>
      <c r="AE11" s="21" t="s">
        <v>209</v>
      </c>
      <c r="AF11" s="21" t="s">
        <v>209</v>
      </c>
      <c r="AG11" s="21" t="s">
        <v>209</v>
      </c>
      <c r="AH11" s="21" t="s">
        <v>209</v>
      </c>
      <c r="AI11" s="21" t="s">
        <v>209</v>
      </c>
      <c r="AJ11" s="21" t="s">
        <v>210</v>
      </c>
      <c r="AK11" s="21" t="s">
        <v>209</v>
      </c>
      <c r="AL11" s="21" t="s">
        <v>210</v>
      </c>
      <c r="AM11" s="21" t="s">
        <v>209</v>
      </c>
      <c r="AN11" s="21" t="s">
        <v>209</v>
      </c>
      <c r="AO11" s="21" t="s">
        <v>209</v>
      </c>
      <c r="AP11" s="21" t="s">
        <v>209</v>
      </c>
      <c r="AQ11" s="21" t="s">
        <v>209</v>
      </c>
      <c r="AR11" s="21" t="s">
        <v>209</v>
      </c>
      <c r="AS11" s="21" t="s">
        <v>209</v>
      </c>
      <c r="AT11" s="21" t="s">
        <v>209</v>
      </c>
      <c r="AU11" s="21" t="s">
        <v>209</v>
      </c>
      <c r="AV11" s="21" t="s">
        <v>209</v>
      </c>
      <c r="AW11" s="21" t="s">
        <v>209</v>
      </c>
      <c r="AX11" s="21" t="s">
        <v>209</v>
      </c>
      <c r="AY11" s="21" t="s">
        <v>209</v>
      </c>
      <c r="AZ11" s="21" t="s">
        <v>209</v>
      </c>
      <c r="BA11" s="21" t="s">
        <v>209</v>
      </c>
      <c r="BB11" s="21" t="s">
        <v>209</v>
      </c>
      <c r="BC11" s="21" t="s">
        <v>209</v>
      </c>
      <c r="BD11" s="21" t="s">
        <v>209</v>
      </c>
      <c r="BE11" s="21" t="s">
        <v>209</v>
      </c>
      <c r="BF11" s="21" t="s">
        <v>209</v>
      </c>
      <c r="BG11" s="21" t="s">
        <v>209</v>
      </c>
      <c r="BH11" s="21" t="s">
        <v>209</v>
      </c>
      <c r="BI11" s="21" t="s">
        <v>209</v>
      </c>
      <c r="BJ11" s="21" t="s">
        <v>209</v>
      </c>
      <c r="BK11" s="21" t="s">
        <v>213</v>
      </c>
      <c r="BL11" s="21" t="s">
        <v>209</v>
      </c>
      <c r="BM11" s="21" t="s">
        <v>209</v>
      </c>
      <c r="BN11" s="21" t="s">
        <v>209</v>
      </c>
      <c r="BO11" s="21" t="s">
        <v>209</v>
      </c>
      <c r="BP11" s="21" t="s">
        <v>209</v>
      </c>
      <c r="BQ11" s="21" t="s">
        <v>209</v>
      </c>
      <c r="BR11" s="21" t="s">
        <v>209</v>
      </c>
      <c r="BS11" s="21" t="s">
        <v>209</v>
      </c>
      <c r="BT11" s="21" t="s">
        <v>209</v>
      </c>
      <c r="BU11" s="21" t="s">
        <v>209</v>
      </c>
      <c r="BV11" s="21" t="s">
        <v>209</v>
      </c>
      <c r="BW11" s="21" t="s">
        <v>209</v>
      </c>
      <c r="BX11" s="21" t="s">
        <v>209</v>
      </c>
      <c r="BY11" s="21" t="s">
        <v>209</v>
      </c>
      <c r="BZ11" s="21">
        <f t="shared" si="0"/>
        <v>10</v>
      </c>
    </row>
    <row r="12" spans="1:78" ht="15.75" customHeight="1" x14ac:dyDescent="0.2">
      <c r="A12" s="21" t="s">
        <v>11</v>
      </c>
      <c r="B12" s="21" t="s">
        <v>219</v>
      </c>
      <c r="C12" s="21" t="s">
        <v>221</v>
      </c>
      <c r="D12" s="21" t="s">
        <v>209</v>
      </c>
      <c r="E12" s="21" t="s">
        <v>209</v>
      </c>
      <c r="F12" s="21" t="s">
        <v>209</v>
      </c>
      <c r="G12" s="21" t="s">
        <v>209</v>
      </c>
      <c r="H12" s="21" t="s">
        <v>209</v>
      </c>
      <c r="I12" s="21" t="s">
        <v>209</v>
      </c>
      <c r="J12" s="21" t="s">
        <v>209</v>
      </c>
      <c r="K12" s="21" t="s">
        <v>209</v>
      </c>
      <c r="L12" s="21" t="s">
        <v>209</v>
      </c>
      <c r="M12" s="21" t="s">
        <v>209</v>
      </c>
      <c r="N12" s="21" t="s">
        <v>209</v>
      </c>
      <c r="O12" s="21" t="s">
        <v>209</v>
      </c>
      <c r="P12" s="21" t="s">
        <v>209</v>
      </c>
      <c r="Q12" s="21" t="s">
        <v>209</v>
      </c>
      <c r="R12" s="21" t="s">
        <v>209</v>
      </c>
      <c r="S12" s="21" t="s">
        <v>210</v>
      </c>
      <c r="T12" s="21" t="s">
        <v>210</v>
      </c>
      <c r="U12" s="21" t="s">
        <v>210</v>
      </c>
      <c r="V12" s="21" t="s">
        <v>210</v>
      </c>
      <c r="W12" s="21" t="s">
        <v>210</v>
      </c>
      <c r="X12" s="21" t="s">
        <v>209</v>
      </c>
      <c r="Y12" s="21" t="s">
        <v>209</v>
      </c>
      <c r="Z12" s="21" t="s">
        <v>209</v>
      </c>
      <c r="AA12" s="21" t="s">
        <v>210</v>
      </c>
      <c r="AB12" s="21" t="s">
        <v>209</v>
      </c>
      <c r="AC12" s="21" t="s">
        <v>210</v>
      </c>
      <c r="AD12" s="21" t="s">
        <v>209</v>
      </c>
      <c r="AE12" s="21" t="s">
        <v>209</v>
      </c>
      <c r="AF12" s="21" t="s">
        <v>210</v>
      </c>
      <c r="AG12" s="21" t="s">
        <v>209</v>
      </c>
      <c r="AH12" s="21" t="s">
        <v>209</v>
      </c>
      <c r="AI12" s="21" t="s">
        <v>209</v>
      </c>
      <c r="AJ12" s="21" t="s">
        <v>210</v>
      </c>
      <c r="AK12" s="21" t="s">
        <v>209</v>
      </c>
      <c r="AL12" s="21" t="s">
        <v>210</v>
      </c>
      <c r="AM12" s="21" t="s">
        <v>209</v>
      </c>
      <c r="AN12" s="21" t="s">
        <v>209</v>
      </c>
      <c r="AO12" s="21" t="s">
        <v>209</v>
      </c>
      <c r="AP12" s="21" t="s">
        <v>209</v>
      </c>
      <c r="AQ12" s="21" t="s">
        <v>209</v>
      </c>
      <c r="AR12" s="21" t="s">
        <v>209</v>
      </c>
      <c r="AS12" s="21" t="s">
        <v>209</v>
      </c>
      <c r="AT12" s="21" t="s">
        <v>209</v>
      </c>
      <c r="AU12" s="21" t="s">
        <v>209</v>
      </c>
      <c r="AV12" s="21" t="s">
        <v>209</v>
      </c>
      <c r="AW12" s="21" t="s">
        <v>209</v>
      </c>
      <c r="AX12" s="21" t="s">
        <v>209</v>
      </c>
      <c r="AY12" s="21" t="s">
        <v>209</v>
      </c>
      <c r="AZ12" s="21" t="s">
        <v>209</v>
      </c>
      <c r="BA12" s="21" t="s">
        <v>209</v>
      </c>
      <c r="BB12" s="21" t="s">
        <v>209</v>
      </c>
      <c r="BC12" s="21" t="s">
        <v>209</v>
      </c>
      <c r="BD12" s="21" t="s">
        <v>209</v>
      </c>
      <c r="BE12" s="21" t="s">
        <v>209</v>
      </c>
      <c r="BF12" s="21" t="s">
        <v>209</v>
      </c>
      <c r="BG12" s="21" t="s">
        <v>209</v>
      </c>
      <c r="BH12" s="21" t="s">
        <v>209</v>
      </c>
      <c r="BI12" s="21" t="s">
        <v>209</v>
      </c>
      <c r="BJ12" s="21" t="s">
        <v>209</v>
      </c>
      <c r="BK12" s="21" t="s">
        <v>213</v>
      </c>
      <c r="BL12" s="21" t="s">
        <v>209</v>
      </c>
      <c r="BM12" s="21" t="s">
        <v>209</v>
      </c>
      <c r="BN12" s="21" t="s">
        <v>209</v>
      </c>
      <c r="BO12" s="21" t="s">
        <v>209</v>
      </c>
      <c r="BP12" s="21" t="s">
        <v>209</v>
      </c>
      <c r="BQ12" s="21" t="s">
        <v>209</v>
      </c>
      <c r="BR12" s="21" t="s">
        <v>209</v>
      </c>
      <c r="BS12" s="21" t="s">
        <v>209</v>
      </c>
      <c r="BT12" s="21" t="s">
        <v>209</v>
      </c>
      <c r="BU12" s="21" t="s">
        <v>209</v>
      </c>
      <c r="BV12" s="21" t="s">
        <v>209</v>
      </c>
      <c r="BW12" s="21" t="s">
        <v>209</v>
      </c>
      <c r="BX12" s="21" t="s">
        <v>209</v>
      </c>
      <c r="BY12" s="21" t="s">
        <v>209</v>
      </c>
      <c r="BZ12" s="21">
        <f t="shared" si="0"/>
        <v>10</v>
      </c>
    </row>
    <row r="13" spans="1:78" ht="15.75" customHeight="1" x14ac:dyDescent="0.2">
      <c r="A13" s="21" t="s">
        <v>11</v>
      </c>
      <c r="B13" s="21" t="s">
        <v>219</v>
      </c>
      <c r="C13" s="21" t="s">
        <v>219</v>
      </c>
      <c r="D13" s="21" t="s">
        <v>209</v>
      </c>
      <c r="E13" s="21" t="s">
        <v>209</v>
      </c>
      <c r="F13" s="21" t="s">
        <v>209</v>
      </c>
      <c r="G13" s="21" t="s">
        <v>209</v>
      </c>
      <c r="H13" s="21" t="s">
        <v>209</v>
      </c>
      <c r="I13" s="21" t="s">
        <v>209</v>
      </c>
      <c r="J13" s="21" t="s">
        <v>209</v>
      </c>
      <c r="K13" s="21" t="s">
        <v>209</v>
      </c>
      <c r="L13" s="21" t="s">
        <v>209</v>
      </c>
      <c r="M13" s="21" t="s">
        <v>209</v>
      </c>
      <c r="N13" s="21" t="s">
        <v>209</v>
      </c>
      <c r="O13" s="21" t="s">
        <v>209</v>
      </c>
      <c r="P13" s="21" t="s">
        <v>209</v>
      </c>
      <c r="Q13" s="21" t="s">
        <v>209</v>
      </c>
      <c r="R13" s="21" t="s">
        <v>209</v>
      </c>
      <c r="S13" s="21" t="s">
        <v>210</v>
      </c>
      <c r="T13" s="21" t="s">
        <v>210</v>
      </c>
      <c r="U13" s="21" t="s">
        <v>210</v>
      </c>
      <c r="V13" s="21" t="s">
        <v>210</v>
      </c>
      <c r="W13" s="21" t="s">
        <v>210</v>
      </c>
      <c r="X13" s="21" t="s">
        <v>209</v>
      </c>
      <c r="Y13" s="21" t="s">
        <v>210</v>
      </c>
      <c r="Z13" s="21" t="s">
        <v>209</v>
      </c>
      <c r="AA13" s="21" t="s">
        <v>209</v>
      </c>
      <c r="AB13" s="21" t="s">
        <v>209</v>
      </c>
      <c r="AC13" s="21" t="s">
        <v>210</v>
      </c>
      <c r="AD13" s="21" t="s">
        <v>210</v>
      </c>
      <c r="AE13" s="21" t="s">
        <v>209</v>
      </c>
      <c r="AF13" s="21" t="s">
        <v>209</v>
      </c>
      <c r="AG13" s="21" t="s">
        <v>209</v>
      </c>
      <c r="AH13" s="21" t="s">
        <v>209</v>
      </c>
      <c r="AI13" s="21" t="s">
        <v>209</v>
      </c>
      <c r="AJ13" s="21" t="s">
        <v>210</v>
      </c>
      <c r="AK13" s="21" t="s">
        <v>209</v>
      </c>
      <c r="AL13" s="21" t="s">
        <v>210</v>
      </c>
      <c r="AM13" s="21" t="s">
        <v>209</v>
      </c>
      <c r="AN13" s="21" t="s">
        <v>209</v>
      </c>
      <c r="AO13" s="21" t="s">
        <v>209</v>
      </c>
      <c r="AP13" s="21" t="s">
        <v>209</v>
      </c>
      <c r="AQ13" s="21" t="s">
        <v>209</v>
      </c>
      <c r="AR13" s="21" t="s">
        <v>209</v>
      </c>
      <c r="AS13" s="21" t="s">
        <v>209</v>
      </c>
      <c r="AT13" s="21" t="s">
        <v>209</v>
      </c>
      <c r="AU13" s="21" t="s">
        <v>209</v>
      </c>
      <c r="AV13" s="21" t="s">
        <v>209</v>
      </c>
      <c r="AW13" s="21" t="s">
        <v>209</v>
      </c>
      <c r="AX13" s="21" t="s">
        <v>209</v>
      </c>
      <c r="AY13" s="21" t="s">
        <v>209</v>
      </c>
      <c r="AZ13" s="21" t="s">
        <v>209</v>
      </c>
      <c r="BA13" s="21" t="s">
        <v>209</v>
      </c>
      <c r="BB13" s="21" t="s">
        <v>209</v>
      </c>
      <c r="BC13" s="21" t="s">
        <v>209</v>
      </c>
      <c r="BD13" s="21" t="s">
        <v>209</v>
      </c>
      <c r="BE13" s="21" t="s">
        <v>209</v>
      </c>
      <c r="BF13" s="21" t="s">
        <v>209</v>
      </c>
      <c r="BG13" s="21" t="s">
        <v>209</v>
      </c>
      <c r="BH13" s="21" t="s">
        <v>209</v>
      </c>
      <c r="BI13" s="21" t="s">
        <v>209</v>
      </c>
      <c r="BJ13" s="21" t="s">
        <v>209</v>
      </c>
      <c r="BK13" s="21" t="s">
        <v>213</v>
      </c>
      <c r="BL13" s="21" t="s">
        <v>209</v>
      </c>
      <c r="BM13" s="21" t="s">
        <v>210</v>
      </c>
      <c r="BN13" s="21" t="s">
        <v>210</v>
      </c>
      <c r="BO13" s="21" t="s">
        <v>209</v>
      </c>
      <c r="BP13" s="21" t="s">
        <v>209</v>
      </c>
      <c r="BQ13" s="21" t="s">
        <v>209</v>
      </c>
      <c r="BR13" s="21" t="s">
        <v>209</v>
      </c>
      <c r="BS13" s="21" t="s">
        <v>209</v>
      </c>
      <c r="BT13" s="21" t="s">
        <v>209</v>
      </c>
      <c r="BU13" s="21" t="s">
        <v>209</v>
      </c>
      <c r="BV13" s="21" t="s">
        <v>209</v>
      </c>
      <c r="BW13" s="21" t="s">
        <v>209</v>
      </c>
      <c r="BX13" s="21" t="s">
        <v>209</v>
      </c>
      <c r="BY13" s="21" t="s">
        <v>209</v>
      </c>
      <c r="BZ13" s="21">
        <f t="shared" si="0"/>
        <v>10</v>
      </c>
    </row>
    <row r="14" spans="1:78" ht="15.75" customHeight="1" x14ac:dyDescent="0.2">
      <c r="A14" s="21" t="s">
        <v>11</v>
      </c>
      <c r="B14" s="21" t="s">
        <v>222</v>
      </c>
      <c r="C14" s="21" t="s">
        <v>223</v>
      </c>
      <c r="D14" s="21" t="s">
        <v>209</v>
      </c>
      <c r="E14" s="21" t="s">
        <v>209</v>
      </c>
      <c r="F14" s="21" t="s">
        <v>209</v>
      </c>
      <c r="G14" s="21" t="s">
        <v>209</v>
      </c>
      <c r="H14" s="21" t="s">
        <v>209</v>
      </c>
      <c r="I14" s="21" t="s">
        <v>209</v>
      </c>
      <c r="J14" s="21" t="s">
        <v>209</v>
      </c>
      <c r="K14" s="21" t="s">
        <v>209</v>
      </c>
      <c r="L14" s="21" t="s">
        <v>209</v>
      </c>
      <c r="M14" s="21" t="s">
        <v>209</v>
      </c>
      <c r="N14" s="21" t="s">
        <v>209</v>
      </c>
      <c r="O14" s="21" t="s">
        <v>209</v>
      </c>
      <c r="P14" s="21" t="s">
        <v>209</v>
      </c>
      <c r="Q14" s="21" t="s">
        <v>209</v>
      </c>
      <c r="R14" s="21" t="s">
        <v>209</v>
      </c>
      <c r="S14" s="21" t="s">
        <v>209</v>
      </c>
      <c r="T14" s="21" t="s">
        <v>209</v>
      </c>
      <c r="U14" s="21" t="s">
        <v>209</v>
      </c>
      <c r="V14" s="21" t="s">
        <v>209</v>
      </c>
      <c r="W14" s="21" t="s">
        <v>209</v>
      </c>
      <c r="X14" s="21" t="s">
        <v>210</v>
      </c>
      <c r="Y14" s="21" t="s">
        <v>209</v>
      </c>
      <c r="Z14" s="21" t="s">
        <v>209</v>
      </c>
      <c r="AA14" s="21" t="s">
        <v>209</v>
      </c>
      <c r="AB14" s="21" t="s">
        <v>209</v>
      </c>
      <c r="AC14" s="21" t="s">
        <v>209</v>
      </c>
      <c r="AD14" s="21" t="s">
        <v>209</v>
      </c>
      <c r="AE14" s="21" t="s">
        <v>209</v>
      </c>
      <c r="AF14" s="21" t="s">
        <v>209</v>
      </c>
      <c r="AG14" s="21" t="s">
        <v>209</v>
      </c>
      <c r="AH14" s="21" t="s">
        <v>209</v>
      </c>
      <c r="AI14" s="21" t="s">
        <v>209</v>
      </c>
      <c r="AJ14" s="21" t="s">
        <v>209</v>
      </c>
      <c r="AK14" s="21" t="s">
        <v>209</v>
      </c>
      <c r="AL14" s="21" t="s">
        <v>209</v>
      </c>
      <c r="AM14" s="21" t="s">
        <v>209</v>
      </c>
      <c r="AN14" s="21" t="s">
        <v>209</v>
      </c>
      <c r="AO14" s="21" t="s">
        <v>209</v>
      </c>
      <c r="AP14" s="21" t="s">
        <v>209</v>
      </c>
      <c r="AQ14" s="21" t="s">
        <v>209</v>
      </c>
      <c r="AR14" s="21" t="s">
        <v>209</v>
      </c>
      <c r="AS14" s="21" t="s">
        <v>209</v>
      </c>
      <c r="AT14" s="21" t="s">
        <v>209</v>
      </c>
      <c r="AU14" s="21" t="s">
        <v>209</v>
      </c>
      <c r="AV14" s="21" t="s">
        <v>209</v>
      </c>
      <c r="AW14" s="21" t="s">
        <v>209</v>
      </c>
      <c r="AX14" s="21" t="s">
        <v>209</v>
      </c>
      <c r="AY14" s="21" t="s">
        <v>209</v>
      </c>
      <c r="AZ14" s="21" t="s">
        <v>209</v>
      </c>
      <c r="BA14" s="21" t="s">
        <v>209</v>
      </c>
      <c r="BB14" s="21" t="s">
        <v>209</v>
      </c>
      <c r="BC14" s="21" t="s">
        <v>209</v>
      </c>
      <c r="BD14" s="21" t="s">
        <v>209</v>
      </c>
      <c r="BE14" s="21" t="s">
        <v>209</v>
      </c>
      <c r="BF14" s="21" t="s">
        <v>209</v>
      </c>
      <c r="BG14" s="21" t="s">
        <v>209</v>
      </c>
      <c r="BH14" s="21" t="s">
        <v>209</v>
      </c>
      <c r="BI14" s="21" t="s">
        <v>209</v>
      </c>
      <c r="BJ14" s="21" t="s">
        <v>209</v>
      </c>
      <c r="BK14" s="21" t="s">
        <v>209</v>
      </c>
      <c r="BL14" s="21" t="s">
        <v>209</v>
      </c>
      <c r="BM14" s="21" t="s">
        <v>209</v>
      </c>
      <c r="BN14" s="21" t="s">
        <v>209</v>
      </c>
      <c r="BO14" s="21" t="s">
        <v>209</v>
      </c>
      <c r="BP14" s="21" t="s">
        <v>209</v>
      </c>
      <c r="BQ14" s="21" t="s">
        <v>209</v>
      </c>
      <c r="BR14" s="21" t="s">
        <v>209</v>
      </c>
      <c r="BS14" s="21" t="s">
        <v>209</v>
      </c>
      <c r="BT14" s="21" t="s">
        <v>209</v>
      </c>
      <c r="BU14" s="21" t="s">
        <v>209</v>
      </c>
      <c r="BV14" s="21" t="s">
        <v>209</v>
      </c>
      <c r="BW14" s="21" t="s">
        <v>209</v>
      </c>
      <c r="BX14" s="21" t="s">
        <v>209</v>
      </c>
      <c r="BY14" s="21" t="s">
        <v>209</v>
      </c>
      <c r="BZ14" s="21">
        <f t="shared" si="0"/>
        <v>1</v>
      </c>
    </row>
    <row r="15" spans="1:78" ht="15.75" customHeight="1" x14ac:dyDescent="0.2">
      <c r="A15" s="21" t="s">
        <v>11</v>
      </c>
      <c r="B15" s="21" t="s">
        <v>222</v>
      </c>
      <c r="C15" s="21" t="s">
        <v>224</v>
      </c>
      <c r="D15" s="21" t="s">
        <v>209</v>
      </c>
      <c r="E15" s="21" t="s">
        <v>209</v>
      </c>
      <c r="F15" s="21" t="s">
        <v>209</v>
      </c>
      <c r="G15" s="21" t="s">
        <v>209</v>
      </c>
      <c r="H15" s="21" t="s">
        <v>209</v>
      </c>
      <c r="I15" s="21" t="s">
        <v>209</v>
      </c>
      <c r="J15" s="21" t="s">
        <v>209</v>
      </c>
      <c r="K15" s="21" t="s">
        <v>209</v>
      </c>
      <c r="L15" s="21" t="s">
        <v>209</v>
      </c>
      <c r="M15" s="21" t="s">
        <v>209</v>
      </c>
      <c r="N15" s="21" t="s">
        <v>209</v>
      </c>
      <c r="O15" s="21" t="s">
        <v>209</v>
      </c>
      <c r="P15" s="21" t="s">
        <v>209</v>
      </c>
      <c r="Q15" s="21" t="s">
        <v>209</v>
      </c>
      <c r="R15" s="21" t="s">
        <v>209</v>
      </c>
      <c r="S15" s="21" t="s">
        <v>209</v>
      </c>
      <c r="T15" s="21" t="s">
        <v>209</v>
      </c>
      <c r="U15" s="21" t="s">
        <v>209</v>
      </c>
      <c r="V15" s="21" t="s">
        <v>209</v>
      </c>
      <c r="W15" s="21" t="s">
        <v>209</v>
      </c>
      <c r="X15" s="21" t="s">
        <v>210</v>
      </c>
      <c r="Y15" s="21" t="s">
        <v>209</v>
      </c>
      <c r="Z15" s="21" t="s">
        <v>209</v>
      </c>
      <c r="AA15" s="21" t="s">
        <v>209</v>
      </c>
      <c r="AB15" s="21" t="s">
        <v>209</v>
      </c>
      <c r="AC15" s="21" t="s">
        <v>209</v>
      </c>
      <c r="AD15" s="21" t="s">
        <v>209</v>
      </c>
      <c r="AE15" s="21" t="s">
        <v>209</v>
      </c>
      <c r="AF15" s="21" t="s">
        <v>209</v>
      </c>
      <c r="AG15" s="21" t="s">
        <v>209</v>
      </c>
      <c r="AH15" s="21" t="s">
        <v>209</v>
      </c>
      <c r="AI15" s="21" t="s">
        <v>209</v>
      </c>
      <c r="AJ15" s="21" t="s">
        <v>209</v>
      </c>
      <c r="AK15" s="21" t="s">
        <v>209</v>
      </c>
      <c r="AL15" s="21" t="s">
        <v>209</v>
      </c>
      <c r="AM15" s="21" t="s">
        <v>209</v>
      </c>
      <c r="AN15" s="21" t="s">
        <v>209</v>
      </c>
      <c r="AO15" s="21" t="s">
        <v>209</v>
      </c>
      <c r="AP15" s="21" t="s">
        <v>209</v>
      </c>
      <c r="AQ15" s="21" t="s">
        <v>209</v>
      </c>
      <c r="AR15" s="21" t="s">
        <v>209</v>
      </c>
      <c r="AS15" s="21" t="s">
        <v>209</v>
      </c>
      <c r="AT15" s="21" t="s">
        <v>209</v>
      </c>
      <c r="AU15" s="21" t="s">
        <v>209</v>
      </c>
      <c r="AV15" s="21" t="s">
        <v>209</v>
      </c>
      <c r="AW15" s="21" t="s">
        <v>209</v>
      </c>
      <c r="AX15" s="21" t="s">
        <v>209</v>
      </c>
      <c r="AY15" s="21" t="s">
        <v>209</v>
      </c>
      <c r="AZ15" s="21" t="s">
        <v>209</v>
      </c>
      <c r="BA15" s="21" t="s">
        <v>209</v>
      </c>
      <c r="BB15" s="21" t="s">
        <v>209</v>
      </c>
      <c r="BC15" s="21" t="s">
        <v>209</v>
      </c>
      <c r="BD15" s="21" t="s">
        <v>209</v>
      </c>
      <c r="BE15" s="21" t="s">
        <v>209</v>
      </c>
      <c r="BF15" s="21" t="s">
        <v>209</v>
      </c>
      <c r="BG15" s="21" t="s">
        <v>209</v>
      </c>
      <c r="BH15" s="21" t="s">
        <v>209</v>
      </c>
      <c r="BI15" s="21" t="s">
        <v>209</v>
      </c>
      <c r="BJ15" s="21" t="s">
        <v>209</v>
      </c>
      <c r="BK15" s="21" t="s">
        <v>209</v>
      </c>
      <c r="BL15" s="21" t="s">
        <v>209</v>
      </c>
      <c r="BM15" s="21" t="s">
        <v>209</v>
      </c>
      <c r="BN15" s="21" t="s">
        <v>209</v>
      </c>
      <c r="BO15" s="21" t="s">
        <v>209</v>
      </c>
      <c r="BP15" s="21" t="s">
        <v>209</v>
      </c>
      <c r="BQ15" s="21" t="s">
        <v>209</v>
      </c>
      <c r="BR15" s="21" t="s">
        <v>209</v>
      </c>
      <c r="BS15" s="21" t="s">
        <v>209</v>
      </c>
      <c r="BT15" s="21" t="s">
        <v>209</v>
      </c>
      <c r="BU15" s="21" t="s">
        <v>209</v>
      </c>
      <c r="BV15" s="21" t="s">
        <v>209</v>
      </c>
      <c r="BW15" s="21" t="s">
        <v>209</v>
      </c>
      <c r="BX15" s="21" t="s">
        <v>209</v>
      </c>
      <c r="BY15" s="21" t="s">
        <v>209</v>
      </c>
      <c r="BZ15" s="21">
        <f t="shared" si="0"/>
        <v>1</v>
      </c>
    </row>
    <row r="16" spans="1:78" ht="15.75" customHeight="1" x14ac:dyDescent="0.2">
      <c r="A16" s="21" t="s">
        <v>11</v>
      </c>
      <c r="B16" s="21" t="s">
        <v>222</v>
      </c>
      <c r="C16" s="21" t="s">
        <v>225</v>
      </c>
      <c r="D16" s="21" t="s">
        <v>209</v>
      </c>
      <c r="E16" s="21" t="s">
        <v>209</v>
      </c>
      <c r="F16" s="21" t="s">
        <v>209</v>
      </c>
      <c r="G16" s="21" t="s">
        <v>209</v>
      </c>
      <c r="H16" s="21" t="s">
        <v>209</v>
      </c>
      <c r="I16" s="21" t="s">
        <v>209</v>
      </c>
      <c r="J16" s="21" t="s">
        <v>209</v>
      </c>
      <c r="K16" s="21" t="s">
        <v>209</v>
      </c>
      <c r="L16" s="21" t="s">
        <v>209</v>
      </c>
      <c r="M16" s="21" t="s">
        <v>209</v>
      </c>
      <c r="N16" s="21" t="s">
        <v>209</v>
      </c>
      <c r="O16" s="21" t="s">
        <v>209</v>
      </c>
      <c r="P16" s="21" t="s">
        <v>209</v>
      </c>
      <c r="Q16" s="21" t="s">
        <v>209</v>
      </c>
      <c r="R16" s="21" t="s">
        <v>209</v>
      </c>
      <c r="S16" s="21" t="s">
        <v>209</v>
      </c>
      <c r="T16" s="21" t="s">
        <v>209</v>
      </c>
      <c r="U16" s="21" t="s">
        <v>209</v>
      </c>
      <c r="V16" s="21" t="s">
        <v>209</v>
      </c>
      <c r="W16" s="21" t="s">
        <v>209</v>
      </c>
      <c r="X16" s="21" t="s">
        <v>210</v>
      </c>
      <c r="Y16" s="21" t="s">
        <v>209</v>
      </c>
      <c r="Z16" s="21" t="s">
        <v>209</v>
      </c>
      <c r="AA16" s="21" t="s">
        <v>209</v>
      </c>
      <c r="AB16" s="21" t="s">
        <v>209</v>
      </c>
      <c r="AC16" s="21" t="s">
        <v>209</v>
      </c>
      <c r="AD16" s="21" t="s">
        <v>209</v>
      </c>
      <c r="AE16" s="21" t="s">
        <v>209</v>
      </c>
      <c r="AF16" s="21" t="s">
        <v>209</v>
      </c>
      <c r="AG16" s="21" t="s">
        <v>209</v>
      </c>
      <c r="AH16" s="21" t="s">
        <v>209</v>
      </c>
      <c r="AI16" s="21" t="s">
        <v>209</v>
      </c>
      <c r="AJ16" s="21" t="s">
        <v>209</v>
      </c>
      <c r="AK16" s="21" t="s">
        <v>209</v>
      </c>
      <c r="AL16" s="21" t="s">
        <v>209</v>
      </c>
      <c r="AM16" s="21" t="s">
        <v>209</v>
      </c>
      <c r="AN16" s="21" t="s">
        <v>209</v>
      </c>
      <c r="AO16" s="21" t="s">
        <v>209</v>
      </c>
      <c r="AP16" s="21" t="s">
        <v>209</v>
      </c>
      <c r="AQ16" s="21" t="s">
        <v>209</v>
      </c>
      <c r="AR16" s="21" t="s">
        <v>209</v>
      </c>
      <c r="AS16" s="21" t="s">
        <v>209</v>
      </c>
      <c r="AT16" s="21" t="s">
        <v>209</v>
      </c>
      <c r="AU16" s="21" t="s">
        <v>209</v>
      </c>
      <c r="AV16" s="21" t="s">
        <v>209</v>
      </c>
      <c r="AW16" s="21" t="s">
        <v>209</v>
      </c>
      <c r="AX16" s="21" t="s">
        <v>209</v>
      </c>
      <c r="AY16" s="21" t="s">
        <v>209</v>
      </c>
      <c r="AZ16" s="21" t="s">
        <v>209</v>
      </c>
      <c r="BA16" s="21" t="s">
        <v>209</v>
      </c>
      <c r="BB16" s="21" t="s">
        <v>209</v>
      </c>
      <c r="BC16" s="21" t="s">
        <v>209</v>
      </c>
      <c r="BD16" s="21" t="s">
        <v>209</v>
      </c>
      <c r="BE16" s="21" t="s">
        <v>209</v>
      </c>
      <c r="BF16" s="21" t="s">
        <v>209</v>
      </c>
      <c r="BG16" s="21" t="s">
        <v>209</v>
      </c>
      <c r="BH16" s="21" t="s">
        <v>209</v>
      </c>
      <c r="BI16" s="21" t="s">
        <v>209</v>
      </c>
      <c r="BJ16" s="21" t="s">
        <v>209</v>
      </c>
      <c r="BK16" s="21" t="s">
        <v>209</v>
      </c>
      <c r="BL16" s="21" t="s">
        <v>209</v>
      </c>
      <c r="BM16" s="21" t="s">
        <v>209</v>
      </c>
      <c r="BN16" s="21" t="s">
        <v>209</v>
      </c>
      <c r="BO16" s="21" t="s">
        <v>209</v>
      </c>
      <c r="BP16" s="21" t="s">
        <v>209</v>
      </c>
      <c r="BQ16" s="21" t="s">
        <v>209</v>
      </c>
      <c r="BR16" s="21" t="s">
        <v>209</v>
      </c>
      <c r="BS16" s="21" t="s">
        <v>209</v>
      </c>
      <c r="BT16" s="21" t="s">
        <v>209</v>
      </c>
      <c r="BU16" s="21" t="s">
        <v>209</v>
      </c>
      <c r="BV16" s="21" t="s">
        <v>209</v>
      </c>
      <c r="BW16" s="21" t="s">
        <v>209</v>
      </c>
      <c r="BX16" s="21" t="s">
        <v>209</v>
      </c>
      <c r="BY16" s="21" t="s">
        <v>209</v>
      </c>
      <c r="BZ16" s="21">
        <f t="shared" si="0"/>
        <v>1</v>
      </c>
    </row>
    <row r="17" spans="1:78" ht="15.75" customHeight="1" x14ac:dyDescent="0.2">
      <c r="A17" s="21" t="s">
        <v>11</v>
      </c>
      <c r="B17" s="21" t="s">
        <v>222</v>
      </c>
      <c r="C17" s="21" t="s">
        <v>226</v>
      </c>
      <c r="D17" s="21" t="s">
        <v>209</v>
      </c>
      <c r="E17" s="21" t="s">
        <v>209</v>
      </c>
      <c r="F17" s="21" t="s">
        <v>209</v>
      </c>
      <c r="G17" s="21" t="s">
        <v>209</v>
      </c>
      <c r="H17" s="21" t="s">
        <v>209</v>
      </c>
      <c r="I17" s="21" t="s">
        <v>209</v>
      </c>
      <c r="J17" s="21" t="s">
        <v>209</v>
      </c>
      <c r="K17" s="21" t="s">
        <v>209</v>
      </c>
      <c r="L17" s="21" t="s">
        <v>209</v>
      </c>
      <c r="M17" s="21" t="s">
        <v>209</v>
      </c>
      <c r="N17" s="21" t="s">
        <v>209</v>
      </c>
      <c r="O17" s="21" t="s">
        <v>209</v>
      </c>
      <c r="P17" s="21" t="s">
        <v>209</v>
      </c>
      <c r="Q17" s="21" t="s">
        <v>209</v>
      </c>
      <c r="R17" s="21" t="s">
        <v>209</v>
      </c>
      <c r="S17" s="21" t="s">
        <v>209</v>
      </c>
      <c r="T17" s="21" t="s">
        <v>209</v>
      </c>
      <c r="U17" s="21" t="s">
        <v>209</v>
      </c>
      <c r="V17" s="21" t="s">
        <v>209</v>
      </c>
      <c r="W17" s="21" t="s">
        <v>209</v>
      </c>
      <c r="X17" s="21" t="s">
        <v>210</v>
      </c>
      <c r="Y17" s="21" t="s">
        <v>209</v>
      </c>
      <c r="Z17" s="21" t="s">
        <v>209</v>
      </c>
      <c r="AA17" s="21" t="s">
        <v>209</v>
      </c>
      <c r="AB17" s="21" t="s">
        <v>209</v>
      </c>
      <c r="AC17" s="21" t="s">
        <v>209</v>
      </c>
      <c r="AD17" s="21" t="s">
        <v>209</v>
      </c>
      <c r="AE17" s="21" t="s">
        <v>209</v>
      </c>
      <c r="AF17" s="21" t="s">
        <v>209</v>
      </c>
      <c r="AG17" s="21" t="s">
        <v>209</v>
      </c>
      <c r="AH17" s="21" t="s">
        <v>209</v>
      </c>
      <c r="AI17" s="21" t="s">
        <v>209</v>
      </c>
      <c r="AJ17" s="21" t="s">
        <v>209</v>
      </c>
      <c r="AK17" s="21" t="s">
        <v>209</v>
      </c>
      <c r="AL17" s="21" t="s">
        <v>209</v>
      </c>
      <c r="AM17" s="21" t="s">
        <v>209</v>
      </c>
      <c r="AN17" s="21" t="s">
        <v>209</v>
      </c>
      <c r="AO17" s="21" t="s">
        <v>209</v>
      </c>
      <c r="AP17" s="21" t="s">
        <v>209</v>
      </c>
      <c r="AQ17" s="21" t="s">
        <v>209</v>
      </c>
      <c r="AR17" s="21" t="s">
        <v>209</v>
      </c>
      <c r="AS17" s="21" t="s">
        <v>209</v>
      </c>
      <c r="AT17" s="21" t="s">
        <v>209</v>
      </c>
      <c r="AU17" s="21" t="s">
        <v>209</v>
      </c>
      <c r="AV17" s="21" t="s">
        <v>209</v>
      </c>
      <c r="AW17" s="21" t="s">
        <v>209</v>
      </c>
      <c r="AX17" s="21" t="s">
        <v>209</v>
      </c>
      <c r="AY17" s="21" t="s">
        <v>209</v>
      </c>
      <c r="AZ17" s="21" t="s">
        <v>209</v>
      </c>
      <c r="BA17" s="21" t="s">
        <v>209</v>
      </c>
      <c r="BB17" s="21" t="s">
        <v>209</v>
      </c>
      <c r="BC17" s="21" t="s">
        <v>209</v>
      </c>
      <c r="BD17" s="21" t="s">
        <v>209</v>
      </c>
      <c r="BE17" s="21" t="s">
        <v>209</v>
      </c>
      <c r="BF17" s="21" t="s">
        <v>209</v>
      </c>
      <c r="BG17" s="21" t="s">
        <v>209</v>
      </c>
      <c r="BH17" s="21" t="s">
        <v>209</v>
      </c>
      <c r="BI17" s="21" t="s">
        <v>209</v>
      </c>
      <c r="BJ17" s="21" t="s">
        <v>209</v>
      </c>
      <c r="BK17" s="21" t="s">
        <v>209</v>
      </c>
      <c r="BL17" s="21" t="s">
        <v>209</v>
      </c>
      <c r="BM17" s="21" t="s">
        <v>209</v>
      </c>
      <c r="BN17" s="21" t="s">
        <v>209</v>
      </c>
      <c r="BO17" s="21" t="s">
        <v>209</v>
      </c>
      <c r="BP17" s="21" t="s">
        <v>209</v>
      </c>
      <c r="BQ17" s="21" t="s">
        <v>209</v>
      </c>
      <c r="BR17" s="21" t="s">
        <v>209</v>
      </c>
      <c r="BS17" s="21" t="s">
        <v>209</v>
      </c>
      <c r="BT17" s="21" t="s">
        <v>209</v>
      </c>
      <c r="BU17" s="21" t="s">
        <v>209</v>
      </c>
      <c r="BV17" s="21" t="s">
        <v>209</v>
      </c>
      <c r="BW17" s="21" t="s">
        <v>209</v>
      </c>
      <c r="BX17" s="21" t="s">
        <v>209</v>
      </c>
      <c r="BY17" s="21" t="s">
        <v>209</v>
      </c>
      <c r="BZ17" s="21">
        <f t="shared" si="0"/>
        <v>1</v>
      </c>
    </row>
    <row r="18" spans="1:78" ht="15.75" customHeight="1" x14ac:dyDescent="0.2">
      <c r="A18" s="21" t="s">
        <v>11</v>
      </c>
      <c r="B18" s="21" t="s">
        <v>227</v>
      </c>
      <c r="C18" s="21" t="s">
        <v>228</v>
      </c>
      <c r="D18" s="21" t="s">
        <v>209</v>
      </c>
      <c r="E18" s="21" t="s">
        <v>209</v>
      </c>
      <c r="F18" s="21" t="s">
        <v>209</v>
      </c>
      <c r="G18" s="21" t="s">
        <v>209</v>
      </c>
      <c r="H18" s="21" t="s">
        <v>209</v>
      </c>
      <c r="I18" s="21" t="s">
        <v>209</v>
      </c>
      <c r="J18" s="21" t="s">
        <v>209</v>
      </c>
      <c r="K18" s="21" t="s">
        <v>209</v>
      </c>
      <c r="L18" s="21" t="s">
        <v>209</v>
      </c>
      <c r="M18" s="21" t="s">
        <v>209</v>
      </c>
      <c r="N18" s="21" t="s">
        <v>209</v>
      </c>
      <c r="O18" s="21" t="s">
        <v>209</v>
      </c>
      <c r="P18" s="21" t="s">
        <v>209</v>
      </c>
      <c r="Q18" s="21" t="s">
        <v>209</v>
      </c>
      <c r="R18" s="21" t="s">
        <v>209</v>
      </c>
      <c r="S18" s="21" t="s">
        <v>210</v>
      </c>
      <c r="T18" s="21" t="s">
        <v>210</v>
      </c>
      <c r="U18" s="21" t="s">
        <v>210</v>
      </c>
      <c r="V18" s="21" t="s">
        <v>210</v>
      </c>
      <c r="W18" s="21" t="s">
        <v>210</v>
      </c>
      <c r="X18" s="21" t="s">
        <v>209</v>
      </c>
      <c r="Y18" s="21" t="s">
        <v>209</v>
      </c>
      <c r="Z18" s="21" t="s">
        <v>209</v>
      </c>
      <c r="AA18" s="21" t="s">
        <v>210</v>
      </c>
      <c r="AB18" s="21" t="s">
        <v>209</v>
      </c>
      <c r="AC18" s="21" t="s">
        <v>210</v>
      </c>
      <c r="AD18" s="21" t="s">
        <v>209</v>
      </c>
      <c r="AE18" s="21" t="s">
        <v>209</v>
      </c>
      <c r="AF18" s="21" t="s">
        <v>210</v>
      </c>
      <c r="AG18" s="21" t="s">
        <v>209</v>
      </c>
      <c r="AH18" s="21" t="s">
        <v>209</v>
      </c>
      <c r="AI18" s="21" t="s">
        <v>209</v>
      </c>
      <c r="AJ18" s="21" t="s">
        <v>210</v>
      </c>
      <c r="AK18" s="21" t="s">
        <v>209</v>
      </c>
      <c r="AL18" s="21" t="s">
        <v>210</v>
      </c>
      <c r="AM18" s="21" t="s">
        <v>209</v>
      </c>
      <c r="AN18" s="21" t="s">
        <v>209</v>
      </c>
      <c r="AO18" s="21" t="s">
        <v>209</v>
      </c>
      <c r="AP18" s="21" t="s">
        <v>209</v>
      </c>
      <c r="AQ18" s="21" t="s">
        <v>209</v>
      </c>
      <c r="AR18" s="21" t="s">
        <v>209</v>
      </c>
      <c r="AS18" s="21" t="s">
        <v>209</v>
      </c>
      <c r="AT18" s="21" t="s">
        <v>209</v>
      </c>
      <c r="AU18" s="21" t="s">
        <v>209</v>
      </c>
      <c r="AV18" s="21" t="s">
        <v>209</v>
      </c>
      <c r="AW18" s="21" t="s">
        <v>209</v>
      </c>
      <c r="AX18" s="21" t="s">
        <v>209</v>
      </c>
      <c r="AY18" s="21" t="s">
        <v>209</v>
      </c>
      <c r="AZ18" s="21" t="s">
        <v>209</v>
      </c>
      <c r="BA18" s="21" t="s">
        <v>209</v>
      </c>
      <c r="BB18" s="21" t="s">
        <v>209</v>
      </c>
      <c r="BC18" s="21" t="s">
        <v>209</v>
      </c>
      <c r="BD18" s="21" t="s">
        <v>209</v>
      </c>
      <c r="BE18" s="21" t="s">
        <v>209</v>
      </c>
      <c r="BF18" s="21" t="s">
        <v>209</v>
      </c>
      <c r="BG18" s="21" t="s">
        <v>209</v>
      </c>
      <c r="BH18" s="21" t="s">
        <v>209</v>
      </c>
      <c r="BI18" s="21" t="s">
        <v>209</v>
      </c>
      <c r="BJ18" s="21" t="s">
        <v>209</v>
      </c>
      <c r="BK18" s="21" t="s">
        <v>210</v>
      </c>
      <c r="BL18" s="21" t="s">
        <v>209</v>
      </c>
      <c r="BM18" s="21" t="s">
        <v>210</v>
      </c>
      <c r="BN18" s="21" t="s">
        <v>210</v>
      </c>
      <c r="BO18" s="21" t="s">
        <v>209</v>
      </c>
      <c r="BP18" s="21" t="s">
        <v>209</v>
      </c>
      <c r="BQ18" s="21" t="s">
        <v>209</v>
      </c>
      <c r="BR18" s="21" t="s">
        <v>209</v>
      </c>
      <c r="BS18" s="21" t="s">
        <v>209</v>
      </c>
      <c r="BT18" s="21" t="s">
        <v>209</v>
      </c>
      <c r="BU18" s="21" t="s">
        <v>209</v>
      </c>
      <c r="BV18" s="21" t="s">
        <v>209</v>
      </c>
      <c r="BW18" s="21" t="s">
        <v>209</v>
      </c>
      <c r="BX18" s="21" t="s">
        <v>209</v>
      </c>
      <c r="BY18" s="21" t="s">
        <v>209</v>
      </c>
      <c r="BZ18" s="21">
        <f t="shared" si="0"/>
        <v>11</v>
      </c>
    </row>
    <row r="19" spans="1:78" ht="15.75" customHeight="1" x14ac:dyDescent="0.2">
      <c r="A19" s="21" t="s">
        <v>11</v>
      </c>
      <c r="B19" s="21" t="s">
        <v>227</v>
      </c>
      <c r="C19" s="21" t="s">
        <v>229</v>
      </c>
      <c r="D19" s="21" t="s">
        <v>209</v>
      </c>
      <c r="E19" s="21" t="s">
        <v>209</v>
      </c>
      <c r="F19" s="21" t="s">
        <v>209</v>
      </c>
      <c r="G19" s="21" t="s">
        <v>209</v>
      </c>
      <c r="H19" s="21" t="s">
        <v>209</v>
      </c>
      <c r="I19" s="21" t="s">
        <v>209</v>
      </c>
      <c r="J19" s="21" t="s">
        <v>209</v>
      </c>
      <c r="K19" s="21" t="s">
        <v>209</v>
      </c>
      <c r="L19" s="21" t="s">
        <v>209</v>
      </c>
      <c r="M19" s="21" t="s">
        <v>209</v>
      </c>
      <c r="N19" s="21" t="s">
        <v>209</v>
      </c>
      <c r="O19" s="21" t="s">
        <v>209</v>
      </c>
      <c r="P19" s="21" t="s">
        <v>209</v>
      </c>
      <c r="Q19" s="21" t="s">
        <v>209</v>
      </c>
      <c r="R19" s="21" t="s">
        <v>209</v>
      </c>
      <c r="S19" s="21" t="s">
        <v>210</v>
      </c>
      <c r="T19" s="21" t="s">
        <v>210</v>
      </c>
      <c r="U19" s="21" t="s">
        <v>210</v>
      </c>
      <c r="V19" s="21" t="s">
        <v>210</v>
      </c>
      <c r="W19" s="21" t="s">
        <v>210</v>
      </c>
      <c r="X19" s="21" t="s">
        <v>209</v>
      </c>
      <c r="Y19" s="21" t="s">
        <v>209</v>
      </c>
      <c r="Z19" s="21" t="s">
        <v>209</v>
      </c>
      <c r="AA19" s="21" t="s">
        <v>210</v>
      </c>
      <c r="AB19" s="21" t="s">
        <v>209</v>
      </c>
      <c r="AC19" s="21" t="s">
        <v>210</v>
      </c>
      <c r="AD19" s="21" t="s">
        <v>209</v>
      </c>
      <c r="AE19" s="21" t="s">
        <v>209</v>
      </c>
      <c r="AF19" s="21" t="s">
        <v>210</v>
      </c>
      <c r="AG19" s="21" t="s">
        <v>209</v>
      </c>
      <c r="AH19" s="21" t="s">
        <v>209</v>
      </c>
      <c r="AI19" s="21" t="s">
        <v>209</v>
      </c>
      <c r="AJ19" s="21" t="s">
        <v>210</v>
      </c>
      <c r="AK19" s="21" t="s">
        <v>209</v>
      </c>
      <c r="AL19" s="21" t="s">
        <v>210</v>
      </c>
      <c r="AM19" s="21" t="s">
        <v>209</v>
      </c>
      <c r="AN19" s="21" t="s">
        <v>209</v>
      </c>
      <c r="AO19" s="21" t="s">
        <v>209</v>
      </c>
      <c r="AP19" s="21" t="s">
        <v>209</v>
      </c>
      <c r="AQ19" s="21" t="s">
        <v>209</v>
      </c>
      <c r="AR19" s="21" t="s">
        <v>209</v>
      </c>
      <c r="AS19" s="21" t="s">
        <v>209</v>
      </c>
      <c r="AT19" s="21" t="s">
        <v>209</v>
      </c>
      <c r="AU19" s="21" t="s">
        <v>209</v>
      </c>
      <c r="AV19" s="21" t="s">
        <v>209</v>
      </c>
      <c r="AW19" s="21" t="s">
        <v>209</v>
      </c>
      <c r="AX19" s="21" t="s">
        <v>209</v>
      </c>
      <c r="AY19" s="21" t="s">
        <v>209</v>
      </c>
      <c r="AZ19" s="21" t="s">
        <v>209</v>
      </c>
      <c r="BA19" s="21" t="s">
        <v>209</v>
      </c>
      <c r="BB19" s="21" t="s">
        <v>209</v>
      </c>
      <c r="BC19" s="21" t="s">
        <v>209</v>
      </c>
      <c r="BD19" s="21" t="s">
        <v>209</v>
      </c>
      <c r="BE19" s="21" t="s">
        <v>209</v>
      </c>
      <c r="BF19" s="21" t="s">
        <v>209</v>
      </c>
      <c r="BG19" s="21" t="s">
        <v>209</v>
      </c>
      <c r="BH19" s="21" t="s">
        <v>209</v>
      </c>
      <c r="BI19" s="21" t="s">
        <v>209</v>
      </c>
      <c r="BJ19" s="21" t="s">
        <v>209</v>
      </c>
      <c r="BK19" s="21" t="s">
        <v>210</v>
      </c>
      <c r="BL19" s="21" t="s">
        <v>209</v>
      </c>
      <c r="BM19" s="21" t="s">
        <v>210</v>
      </c>
      <c r="BN19" s="21" t="s">
        <v>210</v>
      </c>
      <c r="BO19" s="21" t="s">
        <v>209</v>
      </c>
      <c r="BP19" s="21" t="s">
        <v>209</v>
      </c>
      <c r="BQ19" s="21" t="s">
        <v>209</v>
      </c>
      <c r="BR19" s="21" t="s">
        <v>209</v>
      </c>
      <c r="BS19" s="21" t="s">
        <v>209</v>
      </c>
      <c r="BT19" s="21" t="s">
        <v>209</v>
      </c>
      <c r="BU19" s="21" t="s">
        <v>209</v>
      </c>
      <c r="BV19" s="21" t="s">
        <v>209</v>
      </c>
      <c r="BW19" s="21" t="s">
        <v>209</v>
      </c>
      <c r="BX19" s="21" t="s">
        <v>209</v>
      </c>
      <c r="BY19" s="21" t="s">
        <v>209</v>
      </c>
      <c r="BZ19" s="21">
        <f t="shared" si="0"/>
        <v>11</v>
      </c>
    </row>
    <row r="20" spans="1:78" ht="15.75" customHeight="1" x14ac:dyDescent="0.2">
      <c r="A20" s="21" t="s">
        <v>11</v>
      </c>
      <c r="B20" s="21" t="s">
        <v>227</v>
      </c>
      <c r="C20" s="21" t="s">
        <v>227</v>
      </c>
      <c r="D20" s="21" t="s">
        <v>209</v>
      </c>
      <c r="E20" s="21" t="s">
        <v>209</v>
      </c>
      <c r="F20" s="21" t="s">
        <v>209</v>
      </c>
      <c r="G20" s="21" t="s">
        <v>209</v>
      </c>
      <c r="H20" s="21" t="s">
        <v>209</v>
      </c>
      <c r="I20" s="21" t="s">
        <v>209</v>
      </c>
      <c r="J20" s="21" t="s">
        <v>209</v>
      </c>
      <c r="K20" s="21" t="s">
        <v>209</v>
      </c>
      <c r="L20" s="21" t="s">
        <v>209</v>
      </c>
      <c r="M20" s="21" t="s">
        <v>209</v>
      </c>
      <c r="N20" s="21" t="s">
        <v>209</v>
      </c>
      <c r="O20" s="21" t="s">
        <v>209</v>
      </c>
      <c r="P20" s="21" t="s">
        <v>209</v>
      </c>
      <c r="Q20" s="21" t="s">
        <v>209</v>
      </c>
      <c r="R20" s="21" t="s">
        <v>209</v>
      </c>
      <c r="S20" s="21" t="s">
        <v>210</v>
      </c>
      <c r="T20" s="21" t="s">
        <v>210</v>
      </c>
      <c r="U20" s="21" t="s">
        <v>210</v>
      </c>
      <c r="V20" s="21" t="s">
        <v>210</v>
      </c>
      <c r="W20" s="21" t="s">
        <v>210</v>
      </c>
      <c r="X20" s="21" t="s">
        <v>209</v>
      </c>
      <c r="Y20" s="21" t="s">
        <v>209</v>
      </c>
      <c r="Z20" s="21" t="s">
        <v>209</v>
      </c>
      <c r="AA20" s="21" t="s">
        <v>210</v>
      </c>
      <c r="AB20" s="21" t="s">
        <v>209</v>
      </c>
      <c r="AC20" s="21" t="s">
        <v>210</v>
      </c>
      <c r="AD20" s="21" t="s">
        <v>209</v>
      </c>
      <c r="AE20" s="21" t="s">
        <v>209</v>
      </c>
      <c r="AF20" s="21" t="s">
        <v>210</v>
      </c>
      <c r="AG20" s="21" t="s">
        <v>209</v>
      </c>
      <c r="AH20" s="21" t="s">
        <v>209</v>
      </c>
      <c r="AI20" s="21" t="s">
        <v>209</v>
      </c>
      <c r="AJ20" s="21" t="s">
        <v>210</v>
      </c>
      <c r="AK20" s="21" t="s">
        <v>209</v>
      </c>
      <c r="AL20" s="21" t="s">
        <v>210</v>
      </c>
      <c r="AM20" s="21" t="s">
        <v>209</v>
      </c>
      <c r="AN20" s="21" t="s">
        <v>209</v>
      </c>
      <c r="AO20" s="21" t="s">
        <v>209</v>
      </c>
      <c r="AP20" s="21" t="s">
        <v>209</v>
      </c>
      <c r="AQ20" s="21" t="s">
        <v>209</v>
      </c>
      <c r="AR20" s="21" t="s">
        <v>209</v>
      </c>
      <c r="AS20" s="21" t="s">
        <v>209</v>
      </c>
      <c r="AT20" s="21" t="s">
        <v>209</v>
      </c>
      <c r="AU20" s="21" t="s">
        <v>209</v>
      </c>
      <c r="AV20" s="21" t="s">
        <v>209</v>
      </c>
      <c r="AW20" s="21" t="s">
        <v>209</v>
      </c>
      <c r="AX20" s="21" t="s">
        <v>209</v>
      </c>
      <c r="AY20" s="21" t="s">
        <v>209</v>
      </c>
      <c r="AZ20" s="21" t="s">
        <v>209</v>
      </c>
      <c r="BA20" s="21" t="s">
        <v>209</v>
      </c>
      <c r="BB20" s="21" t="s">
        <v>209</v>
      </c>
      <c r="BC20" s="21" t="s">
        <v>209</v>
      </c>
      <c r="BD20" s="21" t="s">
        <v>209</v>
      </c>
      <c r="BE20" s="21" t="s">
        <v>209</v>
      </c>
      <c r="BF20" s="21" t="s">
        <v>209</v>
      </c>
      <c r="BG20" s="21" t="s">
        <v>209</v>
      </c>
      <c r="BH20" s="21" t="s">
        <v>209</v>
      </c>
      <c r="BI20" s="21" t="s">
        <v>209</v>
      </c>
      <c r="BJ20" s="21" t="s">
        <v>209</v>
      </c>
      <c r="BK20" s="21" t="s">
        <v>210</v>
      </c>
      <c r="BL20" s="21" t="s">
        <v>210</v>
      </c>
      <c r="BM20" s="21" t="s">
        <v>209</v>
      </c>
      <c r="BN20" s="21" t="s">
        <v>209</v>
      </c>
      <c r="BO20" s="21" t="s">
        <v>210</v>
      </c>
      <c r="BP20" s="21" t="s">
        <v>210</v>
      </c>
      <c r="BQ20" s="21" t="s">
        <v>209</v>
      </c>
      <c r="BR20" s="21" t="s">
        <v>209</v>
      </c>
      <c r="BS20" s="21" t="s">
        <v>213</v>
      </c>
      <c r="BT20" s="21" t="s">
        <v>209</v>
      </c>
      <c r="BU20" s="21" t="s">
        <v>209</v>
      </c>
      <c r="BV20" s="21" t="s">
        <v>209</v>
      </c>
      <c r="BW20" s="21" t="s">
        <v>209</v>
      </c>
      <c r="BX20" s="21" t="s">
        <v>209</v>
      </c>
      <c r="BY20" s="21" t="s">
        <v>210</v>
      </c>
      <c r="BZ20" s="21">
        <f t="shared" si="0"/>
        <v>11</v>
      </c>
    </row>
    <row r="21" spans="1:78" ht="15.75" customHeight="1" x14ac:dyDescent="0.2">
      <c r="A21" s="21" t="s">
        <v>11</v>
      </c>
      <c r="B21" s="21" t="s">
        <v>227</v>
      </c>
      <c r="C21" s="21" t="s">
        <v>230</v>
      </c>
      <c r="D21" s="21" t="s">
        <v>209</v>
      </c>
      <c r="E21" s="21" t="s">
        <v>209</v>
      </c>
      <c r="F21" s="21" t="s">
        <v>209</v>
      </c>
      <c r="G21" s="21" t="s">
        <v>209</v>
      </c>
      <c r="H21" s="21" t="s">
        <v>209</v>
      </c>
      <c r="I21" s="21" t="s">
        <v>209</v>
      </c>
      <c r="J21" s="21" t="s">
        <v>209</v>
      </c>
      <c r="K21" s="21" t="s">
        <v>209</v>
      </c>
      <c r="L21" s="21" t="s">
        <v>209</v>
      </c>
      <c r="M21" s="21" t="s">
        <v>209</v>
      </c>
      <c r="N21" s="21" t="s">
        <v>209</v>
      </c>
      <c r="O21" s="21" t="s">
        <v>209</v>
      </c>
      <c r="P21" s="21" t="s">
        <v>209</v>
      </c>
      <c r="Q21" s="21" t="s">
        <v>209</v>
      </c>
      <c r="R21" s="21" t="s">
        <v>209</v>
      </c>
      <c r="S21" s="21" t="s">
        <v>210</v>
      </c>
      <c r="T21" s="21" t="s">
        <v>210</v>
      </c>
      <c r="U21" s="21" t="s">
        <v>210</v>
      </c>
      <c r="V21" s="21" t="s">
        <v>210</v>
      </c>
      <c r="W21" s="21" t="s">
        <v>210</v>
      </c>
      <c r="X21" s="21" t="s">
        <v>209</v>
      </c>
      <c r="Y21" s="21" t="s">
        <v>209</v>
      </c>
      <c r="Z21" s="21" t="s">
        <v>209</v>
      </c>
      <c r="AA21" s="21" t="s">
        <v>210</v>
      </c>
      <c r="AB21" s="21" t="s">
        <v>209</v>
      </c>
      <c r="AC21" s="21" t="s">
        <v>210</v>
      </c>
      <c r="AD21" s="21" t="s">
        <v>209</v>
      </c>
      <c r="AE21" s="21" t="s">
        <v>209</v>
      </c>
      <c r="AF21" s="21" t="s">
        <v>210</v>
      </c>
      <c r="AG21" s="21" t="s">
        <v>209</v>
      </c>
      <c r="AH21" s="21" t="s">
        <v>209</v>
      </c>
      <c r="AI21" s="21" t="s">
        <v>209</v>
      </c>
      <c r="AJ21" s="21" t="s">
        <v>210</v>
      </c>
      <c r="AK21" s="21" t="s">
        <v>209</v>
      </c>
      <c r="AL21" s="21" t="s">
        <v>210</v>
      </c>
      <c r="AM21" s="21" t="s">
        <v>209</v>
      </c>
      <c r="AN21" s="21" t="s">
        <v>209</v>
      </c>
      <c r="AO21" s="21" t="s">
        <v>209</v>
      </c>
      <c r="AP21" s="21" t="s">
        <v>209</v>
      </c>
      <c r="AQ21" s="21" t="s">
        <v>209</v>
      </c>
      <c r="AR21" s="21" t="s">
        <v>209</v>
      </c>
      <c r="AS21" s="21" t="s">
        <v>209</v>
      </c>
      <c r="AT21" s="21" t="s">
        <v>209</v>
      </c>
      <c r="AU21" s="21" t="s">
        <v>209</v>
      </c>
      <c r="AV21" s="21" t="s">
        <v>209</v>
      </c>
      <c r="AW21" s="21" t="s">
        <v>209</v>
      </c>
      <c r="AX21" s="21" t="s">
        <v>209</v>
      </c>
      <c r="AY21" s="21" t="s">
        <v>209</v>
      </c>
      <c r="AZ21" s="21" t="s">
        <v>209</v>
      </c>
      <c r="BA21" s="21" t="s">
        <v>209</v>
      </c>
      <c r="BB21" s="21" t="s">
        <v>209</v>
      </c>
      <c r="BC21" s="21" t="s">
        <v>209</v>
      </c>
      <c r="BD21" s="21" t="s">
        <v>209</v>
      </c>
      <c r="BE21" s="21" t="s">
        <v>209</v>
      </c>
      <c r="BF21" s="21" t="s">
        <v>209</v>
      </c>
      <c r="BG21" s="21" t="s">
        <v>209</v>
      </c>
      <c r="BH21" s="21" t="s">
        <v>209</v>
      </c>
      <c r="BI21" s="21" t="s">
        <v>209</v>
      </c>
      <c r="BJ21" s="21" t="s">
        <v>209</v>
      </c>
      <c r="BK21" s="21" t="s">
        <v>210</v>
      </c>
      <c r="BL21" s="21" t="s">
        <v>209</v>
      </c>
      <c r="BM21" s="21" t="s">
        <v>209</v>
      </c>
      <c r="BN21" s="21" t="s">
        <v>209</v>
      </c>
      <c r="BO21" s="21" t="s">
        <v>209</v>
      </c>
      <c r="BP21" s="21" t="s">
        <v>209</v>
      </c>
      <c r="BQ21" s="21" t="s">
        <v>209</v>
      </c>
      <c r="BR21" s="21" t="s">
        <v>209</v>
      </c>
      <c r="BS21" s="21" t="s">
        <v>209</v>
      </c>
      <c r="BT21" s="21" t="s">
        <v>209</v>
      </c>
      <c r="BU21" s="21" t="s">
        <v>209</v>
      </c>
      <c r="BV21" s="21" t="s">
        <v>209</v>
      </c>
      <c r="BW21" s="21" t="s">
        <v>209</v>
      </c>
      <c r="BX21" s="21" t="s">
        <v>209</v>
      </c>
      <c r="BY21" s="21" t="s">
        <v>209</v>
      </c>
      <c r="BZ21" s="21">
        <f t="shared" si="0"/>
        <v>11</v>
      </c>
    </row>
    <row r="22" spans="1:78" ht="12.75" x14ac:dyDescent="0.2">
      <c r="A22" s="21" t="s">
        <v>11</v>
      </c>
      <c r="B22" s="21" t="s">
        <v>231</v>
      </c>
      <c r="C22" s="21" t="s">
        <v>232</v>
      </c>
      <c r="D22" s="21" t="s">
        <v>209</v>
      </c>
      <c r="E22" s="21" t="s">
        <v>209</v>
      </c>
      <c r="F22" s="21" t="s">
        <v>209</v>
      </c>
      <c r="G22" s="21" t="s">
        <v>209</v>
      </c>
      <c r="H22" s="21" t="s">
        <v>209</v>
      </c>
      <c r="I22" s="21" t="s">
        <v>209</v>
      </c>
      <c r="J22" s="21" t="s">
        <v>209</v>
      </c>
      <c r="K22" s="21" t="s">
        <v>209</v>
      </c>
      <c r="L22" s="21" t="s">
        <v>209</v>
      </c>
      <c r="M22" s="21" t="s">
        <v>209</v>
      </c>
      <c r="N22" s="21" t="s">
        <v>209</v>
      </c>
      <c r="O22" s="21" t="s">
        <v>209</v>
      </c>
      <c r="P22" s="21" t="s">
        <v>209</v>
      </c>
      <c r="Q22" s="21" t="s">
        <v>209</v>
      </c>
      <c r="R22" s="21" t="s">
        <v>209</v>
      </c>
      <c r="S22" s="21" t="s">
        <v>213</v>
      </c>
      <c r="T22" s="21" t="s">
        <v>213</v>
      </c>
      <c r="U22" s="21" t="s">
        <v>213</v>
      </c>
      <c r="V22" s="21" t="s">
        <v>213</v>
      </c>
      <c r="W22" s="21" t="s">
        <v>209</v>
      </c>
      <c r="X22" s="21" t="s">
        <v>209</v>
      </c>
      <c r="Y22" s="21" t="s">
        <v>209</v>
      </c>
      <c r="Z22" s="21" t="s">
        <v>209</v>
      </c>
      <c r="AA22" s="21" t="s">
        <v>209</v>
      </c>
      <c r="AB22" s="21" t="s">
        <v>209</v>
      </c>
      <c r="AC22" s="21" t="s">
        <v>209</v>
      </c>
      <c r="AD22" s="21" t="s">
        <v>209</v>
      </c>
      <c r="AE22" s="21" t="s">
        <v>209</v>
      </c>
      <c r="AF22" s="21" t="s">
        <v>209</v>
      </c>
      <c r="AG22" s="21" t="s">
        <v>209</v>
      </c>
      <c r="AH22" s="21" t="s">
        <v>209</v>
      </c>
      <c r="AI22" s="21" t="s">
        <v>209</v>
      </c>
      <c r="AJ22" s="21" t="s">
        <v>209</v>
      </c>
      <c r="AK22" s="21" t="s">
        <v>209</v>
      </c>
      <c r="AL22" s="21" t="s">
        <v>209</v>
      </c>
      <c r="AM22" s="21" t="s">
        <v>209</v>
      </c>
      <c r="AN22" s="21" t="s">
        <v>209</v>
      </c>
      <c r="AO22" s="21" t="s">
        <v>209</v>
      </c>
      <c r="AP22" s="21" t="s">
        <v>209</v>
      </c>
      <c r="AQ22" s="21" t="s">
        <v>209</v>
      </c>
      <c r="AR22" s="21" t="s">
        <v>209</v>
      </c>
      <c r="AS22" s="21" t="s">
        <v>209</v>
      </c>
      <c r="AT22" s="21" t="s">
        <v>209</v>
      </c>
      <c r="AU22" s="21" t="s">
        <v>209</v>
      </c>
      <c r="AV22" s="21" t="s">
        <v>209</v>
      </c>
      <c r="AW22" s="21" t="s">
        <v>209</v>
      </c>
      <c r="AX22" s="21" t="s">
        <v>209</v>
      </c>
      <c r="AY22" s="21" t="s">
        <v>209</v>
      </c>
      <c r="AZ22" s="21" t="s">
        <v>209</v>
      </c>
      <c r="BA22" s="21" t="s">
        <v>209</v>
      </c>
      <c r="BB22" s="21" t="s">
        <v>209</v>
      </c>
      <c r="BC22" s="21" t="s">
        <v>209</v>
      </c>
      <c r="BD22" s="21" t="s">
        <v>209</v>
      </c>
      <c r="BE22" s="21" t="s">
        <v>209</v>
      </c>
      <c r="BF22" s="21" t="s">
        <v>210</v>
      </c>
      <c r="BG22" s="21" t="s">
        <v>209</v>
      </c>
      <c r="BH22" s="21" t="s">
        <v>209</v>
      </c>
      <c r="BI22" s="21" t="s">
        <v>210</v>
      </c>
      <c r="BJ22" s="21" t="s">
        <v>209</v>
      </c>
      <c r="BK22" s="21" t="s">
        <v>209</v>
      </c>
      <c r="BL22" s="21" t="s">
        <v>209</v>
      </c>
      <c r="BM22" s="21" t="s">
        <v>209</v>
      </c>
      <c r="BN22" s="21" t="s">
        <v>209</v>
      </c>
      <c r="BO22" s="21" t="s">
        <v>209</v>
      </c>
      <c r="BP22" s="21" t="s">
        <v>209</v>
      </c>
      <c r="BQ22" s="21" t="s">
        <v>209</v>
      </c>
      <c r="BR22" s="21" t="s">
        <v>209</v>
      </c>
      <c r="BS22" s="21" t="s">
        <v>209</v>
      </c>
      <c r="BT22" s="21" t="s">
        <v>209</v>
      </c>
      <c r="BU22" s="21" t="s">
        <v>209</v>
      </c>
      <c r="BV22" s="21" t="s">
        <v>209</v>
      </c>
      <c r="BW22" s="21" t="s">
        <v>209</v>
      </c>
      <c r="BX22" s="21" t="s">
        <v>209</v>
      </c>
      <c r="BY22" s="21" t="s">
        <v>209</v>
      </c>
      <c r="BZ22" s="21">
        <f t="shared" si="0"/>
        <v>2</v>
      </c>
    </row>
    <row r="23" spans="1:78" ht="12.75" x14ac:dyDescent="0.2">
      <c r="A23" s="21" t="s">
        <v>11</v>
      </c>
      <c r="B23" s="21" t="s">
        <v>231</v>
      </c>
      <c r="C23" s="21" t="s">
        <v>233</v>
      </c>
      <c r="D23" s="21" t="s">
        <v>209</v>
      </c>
      <c r="E23" s="21" t="s">
        <v>209</v>
      </c>
      <c r="F23" s="21" t="s">
        <v>209</v>
      </c>
      <c r="G23" s="21" t="s">
        <v>209</v>
      </c>
      <c r="H23" s="21" t="s">
        <v>209</v>
      </c>
      <c r="I23" s="21" t="s">
        <v>209</v>
      </c>
      <c r="J23" s="21" t="s">
        <v>209</v>
      </c>
      <c r="K23" s="21" t="s">
        <v>209</v>
      </c>
      <c r="L23" s="21" t="s">
        <v>209</v>
      </c>
      <c r="M23" s="21" t="s">
        <v>209</v>
      </c>
      <c r="N23" s="21" t="s">
        <v>209</v>
      </c>
      <c r="O23" s="21" t="s">
        <v>209</v>
      </c>
      <c r="P23" s="21" t="s">
        <v>209</v>
      </c>
      <c r="Q23" s="21" t="s">
        <v>209</v>
      </c>
      <c r="R23" s="21" t="s">
        <v>209</v>
      </c>
      <c r="S23" s="21" t="s">
        <v>213</v>
      </c>
      <c r="T23" s="21" t="s">
        <v>213</v>
      </c>
      <c r="U23" s="21" t="s">
        <v>213</v>
      </c>
      <c r="V23" s="21" t="s">
        <v>213</v>
      </c>
      <c r="W23" s="21" t="s">
        <v>209</v>
      </c>
      <c r="X23" s="21" t="s">
        <v>209</v>
      </c>
      <c r="Y23" s="21" t="s">
        <v>209</v>
      </c>
      <c r="Z23" s="21" t="s">
        <v>209</v>
      </c>
      <c r="AA23" s="21" t="s">
        <v>209</v>
      </c>
      <c r="AB23" s="21" t="s">
        <v>209</v>
      </c>
      <c r="AC23" s="21" t="s">
        <v>209</v>
      </c>
      <c r="AD23" s="21" t="s">
        <v>209</v>
      </c>
      <c r="AE23" s="21" t="s">
        <v>209</v>
      </c>
      <c r="AF23" s="21" t="s">
        <v>209</v>
      </c>
      <c r="AG23" s="21" t="s">
        <v>209</v>
      </c>
      <c r="AH23" s="21" t="s">
        <v>209</v>
      </c>
      <c r="AI23" s="21" t="s">
        <v>209</v>
      </c>
      <c r="AJ23" s="21" t="s">
        <v>209</v>
      </c>
      <c r="AK23" s="21" t="s">
        <v>209</v>
      </c>
      <c r="AL23" s="21" t="s">
        <v>209</v>
      </c>
      <c r="AM23" s="21" t="s">
        <v>209</v>
      </c>
      <c r="AN23" s="21" t="s">
        <v>209</v>
      </c>
      <c r="AO23" s="21" t="s">
        <v>209</v>
      </c>
      <c r="AP23" s="21" t="s">
        <v>209</v>
      </c>
      <c r="AQ23" s="21" t="s">
        <v>209</v>
      </c>
      <c r="AR23" s="21" t="s">
        <v>209</v>
      </c>
      <c r="AS23" s="21" t="s">
        <v>209</v>
      </c>
      <c r="AT23" s="21" t="s">
        <v>209</v>
      </c>
      <c r="AU23" s="21" t="s">
        <v>209</v>
      </c>
      <c r="AV23" s="21" t="s">
        <v>209</v>
      </c>
      <c r="AW23" s="21" t="s">
        <v>209</v>
      </c>
      <c r="AX23" s="21" t="s">
        <v>209</v>
      </c>
      <c r="AY23" s="21" t="s">
        <v>209</v>
      </c>
      <c r="AZ23" s="21" t="s">
        <v>209</v>
      </c>
      <c r="BA23" s="21" t="s">
        <v>209</v>
      </c>
      <c r="BB23" s="21" t="s">
        <v>209</v>
      </c>
      <c r="BC23" s="21" t="s">
        <v>209</v>
      </c>
      <c r="BD23" s="21" t="s">
        <v>209</v>
      </c>
      <c r="BE23" s="21" t="s">
        <v>209</v>
      </c>
      <c r="BF23" s="21" t="s">
        <v>210</v>
      </c>
      <c r="BG23" s="21" t="s">
        <v>209</v>
      </c>
      <c r="BH23" s="21" t="s">
        <v>209</v>
      </c>
      <c r="BI23" s="21" t="s">
        <v>210</v>
      </c>
      <c r="BJ23" s="21" t="s">
        <v>209</v>
      </c>
      <c r="BK23" s="21" t="s">
        <v>209</v>
      </c>
      <c r="BL23" s="21" t="s">
        <v>209</v>
      </c>
      <c r="BM23" s="21" t="s">
        <v>209</v>
      </c>
      <c r="BN23" s="21" t="s">
        <v>209</v>
      </c>
      <c r="BO23" s="21" t="s">
        <v>209</v>
      </c>
      <c r="BP23" s="21" t="s">
        <v>209</v>
      </c>
      <c r="BQ23" s="21" t="s">
        <v>209</v>
      </c>
      <c r="BR23" s="21" t="s">
        <v>209</v>
      </c>
      <c r="BS23" s="21" t="s">
        <v>209</v>
      </c>
      <c r="BT23" s="21" t="s">
        <v>209</v>
      </c>
      <c r="BU23" s="21" t="s">
        <v>209</v>
      </c>
      <c r="BV23" s="21" t="s">
        <v>209</v>
      </c>
      <c r="BW23" s="21" t="s">
        <v>209</v>
      </c>
      <c r="BX23" s="21" t="s">
        <v>209</v>
      </c>
      <c r="BY23" s="21" t="s">
        <v>209</v>
      </c>
      <c r="BZ23" s="21">
        <f t="shared" si="0"/>
        <v>2</v>
      </c>
    </row>
    <row r="24" spans="1:78" ht="12.75" x14ac:dyDescent="0.2">
      <c r="A24" s="21" t="s">
        <v>11</v>
      </c>
      <c r="B24" s="21" t="s">
        <v>234</v>
      </c>
      <c r="C24" s="21" t="s">
        <v>234</v>
      </c>
      <c r="D24" s="21" t="s">
        <v>209</v>
      </c>
      <c r="E24" s="21" t="s">
        <v>209</v>
      </c>
      <c r="F24" s="21" t="s">
        <v>209</v>
      </c>
      <c r="G24" s="21" t="s">
        <v>209</v>
      </c>
      <c r="H24" s="21" t="s">
        <v>209</v>
      </c>
      <c r="I24" s="21" t="s">
        <v>209</v>
      </c>
      <c r="J24" s="21" t="s">
        <v>209</v>
      </c>
      <c r="K24" s="21" t="s">
        <v>209</v>
      </c>
      <c r="L24" s="21" t="s">
        <v>209</v>
      </c>
      <c r="M24" s="21" t="s">
        <v>209</v>
      </c>
      <c r="N24" s="21" t="s">
        <v>209</v>
      </c>
      <c r="O24" s="21" t="s">
        <v>209</v>
      </c>
      <c r="P24" s="21" t="s">
        <v>209</v>
      </c>
      <c r="Q24" s="21" t="s">
        <v>209</v>
      </c>
      <c r="R24" s="21" t="s">
        <v>209</v>
      </c>
      <c r="S24" s="21" t="s">
        <v>210</v>
      </c>
      <c r="T24" s="21" t="s">
        <v>210</v>
      </c>
      <c r="U24" s="21" t="s">
        <v>210</v>
      </c>
      <c r="V24" s="21" t="s">
        <v>210</v>
      </c>
      <c r="W24" s="21" t="s">
        <v>210</v>
      </c>
      <c r="X24" s="21" t="s">
        <v>209</v>
      </c>
      <c r="Y24" s="21" t="s">
        <v>209</v>
      </c>
      <c r="Z24" s="21" t="s">
        <v>209</v>
      </c>
      <c r="AA24" s="21" t="s">
        <v>210</v>
      </c>
      <c r="AB24" s="21" t="s">
        <v>209</v>
      </c>
      <c r="AC24" s="21" t="s">
        <v>210</v>
      </c>
      <c r="AD24" s="21" t="s">
        <v>209</v>
      </c>
      <c r="AE24" s="21" t="s">
        <v>209</v>
      </c>
      <c r="AF24" s="21" t="s">
        <v>210</v>
      </c>
      <c r="AG24" s="21" t="s">
        <v>209</v>
      </c>
      <c r="AH24" s="21" t="s">
        <v>209</v>
      </c>
      <c r="AI24" s="21" t="s">
        <v>209</v>
      </c>
      <c r="AJ24" s="21" t="s">
        <v>210</v>
      </c>
      <c r="AK24" s="21" t="s">
        <v>209</v>
      </c>
      <c r="AL24" s="21" t="s">
        <v>210</v>
      </c>
      <c r="AM24" s="21" t="s">
        <v>209</v>
      </c>
      <c r="AN24" s="21" t="s">
        <v>209</v>
      </c>
      <c r="AO24" s="21" t="s">
        <v>209</v>
      </c>
      <c r="AP24" s="21" t="s">
        <v>209</v>
      </c>
      <c r="AQ24" s="21" t="s">
        <v>209</v>
      </c>
      <c r="AR24" s="21" t="s">
        <v>209</v>
      </c>
      <c r="AS24" s="21" t="s">
        <v>209</v>
      </c>
      <c r="AT24" s="21" t="s">
        <v>209</v>
      </c>
      <c r="AU24" s="21" t="s">
        <v>209</v>
      </c>
      <c r="AV24" s="21" t="s">
        <v>209</v>
      </c>
      <c r="AW24" s="21" t="s">
        <v>209</v>
      </c>
      <c r="AX24" s="21" t="s">
        <v>209</v>
      </c>
      <c r="AY24" s="21" t="s">
        <v>209</v>
      </c>
      <c r="AZ24" s="21" t="s">
        <v>209</v>
      </c>
      <c r="BA24" s="21" t="s">
        <v>209</v>
      </c>
      <c r="BB24" s="21" t="s">
        <v>209</v>
      </c>
      <c r="BC24" s="21" t="s">
        <v>209</v>
      </c>
      <c r="BD24" s="21" t="s">
        <v>209</v>
      </c>
      <c r="BE24" s="21" t="s">
        <v>209</v>
      </c>
      <c r="BF24" s="21" t="s">
        <v>209</v>
      </c>
      <c r="BG24" s="21" t="s">
        <v>209</v>
      </c>
      <c r="BH24" s="21" t="s">
        <v>209</v>
      </c>
      <c r="BI24" s="21" t="s">
        <v>209</v>
      </c>
      <c r="BJ24" s="21" t="s">
        <v>209</v>
      </c>
      <c r="BK24" s="21" t="s">
        <v>210</v>
      </c>
      <c r="BL24" s="21" t="s">
        <v>210</v>
      </c>
      <c r="BM24" s="21" t="s">
        <v>209</v>
      </c>
      <c r="BN24" s="21" t="s">
        <v>209</v>
      </c>
      <c r="BO24" s="21" t="s">
        <v>210</v>
      </c>
      <c r="BP24" s="21" t="s">
        <v>210</v>
      </c>
      <c r="BQ24" s="21" t="s">
        <v>209</v>
      </c>
      <c r="BR24" s="21" t="s">
        <v>209</v>
      </c>
      <c r="BS24" s="21" t="s">
        <v>213</v>
      </c>
      <c r="BT24" s="21" t="s">
        <v>209</v>
      </c>
      <c r="BU24" s="21" t="s">
        <v>209</v>
      </c>
      <c r="BV24" s="21" t="s">
        <v>209</v>
      </c>
      <c r="BW24" s="21" t="s">
        <v>209</v>
      </c>
      <c r="BX24" s="21" t="s">
        <v>209</v>
      </c>
      <c r="BY24" s="21" t="s">
        <v>210</v>
      </c>
      <c r="BZ24" s="21">
        <f t="shared" si="0"/>
        <v>11</v>
      </c>
    </row>
    <row r="25" spans="1:78" ht="12.75" x14ac:dyDescent="0.2">
      <c r="A25" s="21" t="s">
        <v>11</v>
      </c>
      <c r="B25" s="21" t="s">
        <v>235</v>
      </c>
      <c r="C25" s="21" t="s">
        <v>236</v>
      </c>
      <c r="D25" s="21" t="s">
        <v>209</v>
      </c>
      <c r="E25" s="21" t="s">
        <v>209</v>
      </c>
      <c r="F25" s="21" t="s">
        <v>209</v>
      </c>
      <c r="G25" s="21" t="s">
        <v>209</v>
      </c>
      <c r="H25" s="21" t="s">
        <v>209</v>
      </c>
      <c r="I25" s="21" t="s">
        <v>209</v>
      </c>
      <c r="J25" s="21" t="s">
        <v>209</v>
      </c>
      <c r="K25" s="21" t="s">
        <v>209</v>
      </c>
      <c r="L25" s="21" t="s">
        <v>209</v>
      </c>
      <c r="M25" s="21" t="s">
        <v>209</v>
      </c>
      <c r="N25" s="21" t="s">
        <v>209</v>
      </c>
      <c r="O25" s="21" t="s">
        <v>209</v>
      </c>
      <c r="P25" s="21" t="s">
        <v>209</v>
      </c>
      <c r="Q25" s="21" t="s">
        <v>209</v>
      </c>
      <c r="R25" s="21" t="s">
        <v>209</v>
      </c>
      <c r="S25" s="21" t="s">
        <v>210</v>
      </c>
      <c r="T25" s="21" t="s">
        <v>210</v>
      </c>
      <c r="U25" s="21" t="s">
        <v>210</v>
      </c>
      <c r="V25" s="21" t="s">
        <v>210</v>
      </c>
      <c r="W25" s="21" t="s">
        <v>210</v>
      </c>
      <c r="X25" s="21" t="s">
        <v>209</v>
      </c>
      <c r="Y25" s="21" t="s">
        <v>209</v>
      </c>
      <c r="Z25" s="21" t="s">
        <v>209</v>
      </c>
      <c r="AA25" s="21" t="s">
        <v>210</v>
      </c>
      <c r="AB25" s="21" t="s">
        <v>209</v>
      </c>
      <c r="AC25" s="21" t="s">
        <v>210</v>
      </c>
      <c r="AD25" s="21" t="s">
        <v>209</v>
      </c>
      <c r="AE25" s="21" t="s">
        <v>209</v>
      </c>
      <c r="AF25" s="21" t="s">
        <v>210</v>
      </c>
      <c r="AG25" s="21" t="s">
        <v>209</v>
      </c>
      <c r="AH25" s="21" t="s">
        <v>209</v>
      </c>
      <c r="AI25" s="21" t="s">
        <v>209</v>
      </c>
      <c r="AJ25" s="21" t="s">
        <v>210</v>
      </c>
      <c r="AK25" s="21" t="s">
        <v>209</v>
      </c>
      <c r="AL25" s="21" t="s">
        <v>210</v>
      </c>
      <c r="AM25" s="21" t="s">
        <v>209</v>
      </c>
      <c r="AN25" s="21" t="s">
        <v>209</v>
      </c>
      <c r="AO25" s="21" t="s">
        <v>209</v>
      </c>
      <c r="AP25" s="21" t="s">
        <v>209</v>
      </c>
      <c r="AQ25" s="21" t="s">
        <v>209</v>
      </c>
      <c r="AR25" s="21" t="s">
        <v>209</v>
      </c>
      <c r="AS25" s="21" t="s">
        <v>209</v>
      </c>
      <c r="AT25" s="21" t="s">
        <v>209</v>
      </c>
      <c r="AU25" s="21" t="s">
        <v>209</v>
      </c>
      <c r="AV25" s="21" t="s">
        <v>209</v>
      </c>
      <c r="AW25" s="21" t="s">
        <v>209</v>
      </c>
      <c r="AX25" s="21" t="s">
        <v>210</v>
      </c>
      <c r="AY25" s="21" t="s">
        <v>209</v>
      </c>
      <c r="AZ25" s="21" t="s">
        <v>209</v>
      </c>
      <c r="BA25" s="21" t="s">
        <v>210</v>
      </c>
      <c r="BB25" s="21" t="s">
        <v>209</v>
      </c>
      <c r="BC25" s="21" t="s">
        <v>209</v>
      </c>
      <c r="BD25" s="21" t="s">
        <v>209</v>
      </c>
      <c r="BE25" s="21" t="s">
        <v>209</v>
      </c>
      <c r="BF25" s="21" t="s">
        <v>209</v>
      </c>
      <c r="BG25" s="21" t="s">
        <v>209</v>
      </c>
      <c r="BH25" s="21" t="s">
        <v>209</v>
      </c>
      <c r="BI25" s="21" t="s">
        <v>209</v>
      </c>
      <c r="BJ25" s="21" t="s">
        <v>209</v>
      </c>
      <c r="BK25" s="21" t="s">
        <v>213</v>
      </c>
      <c r="BL25" s="21" t="s">
        <v>210</v>
      </c>
      <c r="BM25" s="21" t="s">
        <v>209</v>
      </c>
      <c r="BN25" s="21" t="s">
        <v>209</v>
      </c>
      <c r="BO25" s="21" t="s">
        <v>209</v>
      </c>
      <c r="BP25" s="21" t="s">
        <v>210</v>
      </c>
      <c r="BQ25" s="21" t="s">
        <v>209</v>
      </c>
      <c r="BR25" s="21" t="s">
        <v>209</v>
      </c>
      <c r="BS25" s="21" t="s">
        <v>213</v>
      </c>
      <c r="BT25" s="21" t="s">
        <v>209</v>
      </c>
      <c r="BU25" s="21" t="s">
        <v>209</v>
      </c>
      <c r="BV25" s="21" t="s">
        <v>209</v>
      </c>
      <c r="BW25" s="21" t="s">
        <v>209</v>
      </c>
      <c r="BX25" s="21" t="s">
        <v>209</v>
      </c>
      <c r="BY25" s="21" t="s">
        <v>210</v>
      </c>
      <c r="BZ25" s="21">
        <f t="shared" si="0"/>
        <v>12</v>
      </c>
    </row>
    <row r="26" spans="1:78" ht="12.75" x14ac:dyDescent="0.2">
      <c r="A26" s="21" t="s">
        <v>11</v>
      </c>
      <c r="B26" s="21" t="s">
        <v>235</v>
      </c>
      <c r="C26" s="21" t="s">
        <v>237</v>
      </c>
      <c r="D26" s="21" t="s">
        <v>209</v>
      </c>
      <c r="E26" s="21" t="s">
        <v>209</v>
      </c>
      <c r="F26" s="21" t="s">
        <v>209</v>
      </c>
      <c r="G26" s="21" t="s">
        <v>209</v>
      </c>
      <c r="H26" s="21" t="s">
        <v>209</v>
      </c>
      <c r="I26" s="21" t="s">
        <v>209</v>
      </c>
      <c r="J26" s="21" t="s">
        <v>209</v>
      </c>
      <c r="K26" s="21" t="s">
        <v>209</v>
      </c>
      <c r="L26" s="21" t="s">
        <v>209</v>
      </c>
      <c r="M26" s="21" t="s">
        <v>209</v>
      </c>
      <c r="N26" s="21" t="s">
        <v>209</v>
      </c>
      <c r="O26" s="21" t="s">
        <v>209</v>
      </c>
      <c r="P26" s="21" t="s">
        <v>209</v>
      </c>
      <c r="Q26" s="21" t="s">
        <v>209</v>
      </c>
      <c r="R26" s="21" t="s">
        <v>209</v>
      </c>
      <c r="S26" s="21" t="s">
        <v>213</v>
      </c>
      <c r="T26" s="21" t="s">
        <v>213</v>
      </c>
      <c r="U26" s="21" t="s">
        <v>213</v>
      </c>
      <c r="V26" s="21" t="s">
        <v>213</v>
      </c>
      <c r="W26" s="21" t="s">
        <v>209</v>
      </c>
      <c r="X26" s="21" t="s">
        <v>209</v>
      </c>
      <c r="Y26" s="21" t="s">
        <v>209</v>
      </c>
      <c r="Z26" s="21" t="s">
        <v>209</v>
      </c>
      <c r="AA26" s="21" t="s">
        <v>209</v>
      </c>
      <c r="AB26" s="21" t="s">
        <v>209</v>
      </c>
      <c r="AC26" s="21" t="s">
        <v>209</v>
      </c>
      <c r="AD26" s="21" t="s">
        <v>209</v>
      </c>
      <c r="AE26" s="21" t="s">
        <v>209</v>
      </c>
      <c r="AF26" s="21" t="s">
        <v>209</v>
      </c>
      <c r="AG26" s="21" t="s">
        <v>209</v>
      </c>
      <c r="AH26" s="21" t="s">
        <v>210</v>
      </c>
      <c r="AI26" s="21" t="s">
        <v>210</v>
      </c>
      <c r="AJ26" s="21" t="s">
        <v>209</v>
      </c>
      <c r="AK26" s="21" t="s">
        <v>209</v>
      </c>
      <c r="AL26" s="21" t="s">
        <v>209</v>
      </c>
      <c r="AM26" s="21" t="s">
        <v>209</v>
      </c>
      <c r="AN26" s="21" t="s">
        <v>209</v>
      </c>
      <c r="AO26" s="21" t="s">
        <v>209</v>
      </c>
      <c r="AP26" s="21" t="s">
        <v>209</v>
      </c>
      <c r="AQ26" s="21" t="s">
        <v>209</v>
      </c>
      <c r="AR26" s="21" t="s">
        <v>209</v>
      </c>
      <c r="AS26" s="21" t="s">
        <v>209</v>
      </c>
      <c r="AT26" s="21" t="s">
        <v>209</v>
      </c>
      <c r="AU26" s="21" t="s">
        <v>209</v>
      </c>
      <c r="AV26" s="21" t="s">
        <v>209</v>
      </c>
      <c r="AW26" s="21" t="s">
        <v>209</v>
      </c>
      <c r="AX26" s="21" t="s">
        <v>210</v>
      </c>
      <c r="AY26" s="21" t="s">
        <v>209</v>
      </c>
      <c r="AZ26" s="21" t="s">
        <v>209</v>
      </c>
      <c r="BA26" s="21" t="s">
        <v>210</v>
      </c>
      <c r="BB26" s="21" t="s">
        <v>209</v>
      </c>
      <c r="BC26" s="21" t="s">
        <v>209</v>
      </c>
      <c r="BD26" s="21" t="s">
        <v>209</v>
      </c>
      <c r="BE26" s="21" t="s">
        <v>209</v>
      </c>
      <c r="BF26" s="21" t="s">
        <v>209</v>
      </c>
      <c r="BG26" s="21" t="s">
        <v>209</v>
      </c>
      <c r="BH26" s="21" t="s">
        <v>209</v>
      </c>
      <c r="BI26" s="21" t="s">
        <v>209</v>
      </c>
      <c r="BJ26" s="21" t="s">
        <v>209</v>
      </c>
      <c r="BK26" s="21" t="s">
        <v>209</v>
      </c>
      <c r="BL26" s="21" t="s">
        <v>209</v>
      </c>
      <c r="BM26" s="21" t="s">
        <v>209</v>
      </c>
      <c r="BN26" s="21" t="s">
        <v>209</v>
      </c>
      <c r="BO26" s="21" t="s">
        <v>209</v>
      </c>
      <c r="BP26" s="21" t="s">
        <v>209</v>
      </c>
      <c r="BQ26" s="21" t="s">
        <v>209</v>
      </c>
      <c r="BR26" s="21" t="s">
        <v>209</v>
      </c>
      <c r="BS26" s="21" t="s">
        <v>209</v>
      </c>
      <c r="BT26" s="21" t="s">
        <v>209</v>
      </c>
      <c r="BU26" s="21" t="s">
        <v>209</v>
      </c>
      <c r="BV26" s="21" t="s">
        <v>209</v>
      </c>
      <c r="BW26" s="21" t="s">
        <v>209</v>
      </c>
      <c r="BX26" s="21" t="s">
        <v>209</v>
      </c>
      <c r="BY26" s="21" t="s">
        <v>209</v>
      </c>
      <c r="BZ26" s="21">
        <f t="shared" si="0"/>
        <v>4</v>
      </c>
    </row>
    <row r="27" spans="1:78" ht="12.75" x14ac:dyDescent="0.2">
      <c r="A27" s="21" t="s">
        <v>11</v>
      </c>
      <c r="B27" s="21" t="s">
        <v>235</v>
      </c>
      <c r="C27" s="21" t="s">
        <v>238</v>
      </c>
      <c r="D27" s="21" t="s">
        <v>209</v>
      </c>
      <c r="E27" s="21" t="s">
        <v>209</v>
      </c>
      <c r="F27" s="21" t="s">
        <v>209</v>
      </c>
      <c r="G27" s="21" t="s">
        <v>209</v>
      </c>
      <c r="H27" s="21" t="s">
        <v>209</v>
      </c>
      <c r="I27" s="21" t="s">
        <v>209</v>
      </c>
      <c r="J27" s="21" t="s">
        <v>209</v>
      </c>
      <c r="K27" s="21" t="s">
        <v>209</v>
      </c>
      <c r="L27" s="21" t="s">
        <v>209</v>
      </c>
      <c r="M27" s="21" t="s">
        <v>209</v>
      </c>
      <c r="N27" s="21" t="s">
        <v>209</v>
      </c>
      <c r="O27" s="21" t="s">
        <v>209</v>
      </c>
      <c r="P27" s="21" t="s">
        <v>209</v>
      </c>
      <c r="Q27" s="21" t="s">
        <v>209</v>
      </c>
      <c r="R27" s="21" t="s">
        <v>209</v>
      </c>
      <c r="S27" s="21" t="s">
        <v>213</v>
      </c>
      <c r="T27" s="21" t="s">
        <v>213</v>
      </c>
      <c r="U27" s="21" t="s">
        <v>213</v>
      </c>
      <c r="V27" s="21" t="s">
        <v>213</v>
      </c>
      <c r="W27" s="21" t="s">
        <v>209</v>
      </c>
      <c r="X27" s="21" t="s">
        <v>209</v>
      </c>
      <c r="Y27" s="21" t="s">
        <v>209</v>
      </c>
      <c r="Z27" s="21" t="s">
        <v>209</v>
      </c>
      <c r="AA27" s="21" t="s">
        <v>209</v>
      </c>
      <c r="AB27" s="21" t="s">
        <v>209</v>
      </c>
      <c r="AC27" s="21" t="s">
        <v>209</v>
      </c>
      <c r="AD27" s="21" t="s">
        <v>209</v>
      </c>
      <c r="AE27" s="21" t="s">
        <v>209</v>
      </c>
      <c r="AF27" s="21" t="s">
        <v>209</v>
      </c>
      <c r="AG27" s="21" t="s">
        <v>209</v>
      </c>
      <c r="AH27" s="21" t="s">
        <v>209</v>
      </c>
      <c r="AI27" s="21" t="s">
        <v>209</v>
      </c>
      <c r="AJ27" s="21" t="s">
        <v>209</v>
      </c>
      <c r="AK27" s="21" t="s">
        <v>209</v>
      </c>
      <c r="AL27" s="21" t="s">
        <v>209</v>
      </c>
      <c r="AM27" s="21" t="s">
        <v>209</v>
      </c>
      <c r="AN27" s="21" t="s">
        <v>209</v>
      </c>
      <c r="AO27" s="21" t="s">
        <v>209</v>
      </c>
      <c r="AP27" s="21" t="s">
        <v>209</v>
      </c>
      <c r="AQ27" s="21" t="s">
        <v>209</v>
      </c>
      <c r="AR27" s="21" t="s">
        <v>209</v>
      </c>
      <c r="AS27" s="21" t="s">
        <v>209</v>
      </c>
      <c r="AT27" s="21" t="s">
        <v>209</v>
      </c>
      <c r="AU27" s="21" t="s">
        <v>209</v>
      </c>
      <c r="AV27" s="21" t="s">
        <v>209</v>
      </c>
      <c r="AW27" s="21" t="s">
        <v>209</v>
      </c>
      <c r="AX27" s="21" t="s">
        <v>210</v>
      </c>
      <c r="AY27" s="21" t="s">
        <v>209</v>
      </c>
      <c r="AZ27" s="21" t="s">
        <v>209</v>
      </c>
      <c r="BA27" s="21" t="s">
        <v>210</v>
      </c>
      <c r="BB27" s="21" t="s">
        <v>209</v>
      </c>
      <c r="BC27" s="21" t="s">
        <v>209</v>
      </c>
      <c r="BD27" s="21" t="s">
        <v>209</v>
      </c>
      <c r="BE27" s="21" t="s">
        <v>209</v>
      </c>
      <c r="BF27" s="21" t="s">
        <v>209</v>
      </c>
      <c r="BG27" s="21" t="s">
        <v>209</v>
      </c>
      <c r="BH27" s="21" t="s">
        <v>209</v>
      </c>
      <c r="BI27" s="21" t="s">
        <v>209</v>
      </c>
      <c r="BJ27" s="21" t="s">
        <v>209</v>
      </c>
      <c r="BK27" s="21" t="s">
        <v>209</v>
      </c>
      <c r="BL27" s="21" t="s">
        <v>209</v>
      </c>
      <c r="BM27" s="21" t="s">
        <v>209</v>
      </c>
      <c r="BN27" s="21" t="s">
        <v>209</v>
      </c>
      <c r="BO27" s="21" t="s">
        <v>209</v>
      </c>
      <c r="BP27" s="21" t="s">
        <v>209</v>
      </c>
      <c r="BQ27" s="21" t="s">
        <v>209</v>
      </c>
      <c r="BR27" s="21" t="s">
        <v>209</v>
      </c>
      <c r="BS27" s="21" t="s">
        <v>209</v>
      </c>
      <c r="BT27" s="21" t="s">
        <v>209</v>
      </c>
      <c r="BU27" s="21" t="s">
        <v>209</v>
      </c>
      <c r="BV27" s="21" t="s">
        <v>209</v>
      </c>
      <c r="BW27" s="21" t="s">
        <v>209</v>
      </c>
      <c r="BX27" s="21" t="s">
        <v>209</v>
      </c>
      <c r="BY27" s="21" t="s">
        <v>209</v>
      </c>
      <c r="BZ27" s="21">
        <f t="shared" si="0"/>
        <v>2</v>
      </c>
    </row>
    <row r="28" spans="1:78" ht="12.75" x14ac:dyDescent="0.2">
      <c r="A28" s="21" t="s">
        <v>11</v>
      </c>
      <c r="B28" s="21" t="s">
        <v>235</v>
      </c>
      <c r="C28" s="21" t="s">
        <v>239</v>
      </c>
      <c r="D28" s="21" t="s">
        <v>209</v>
      </c>
      <c r="E28" s="21" t="s">
        <v>209</v>
      </c>
      <c r="F28" s="21" t="s">
        <v>209</v>
      </c>
      <c r="G28" s="21" t="s">
        <v>209</v>
      </c>
      <c r="H28" s="21" t="s">
        <v>209</v>
      </c>
      <c r="I28" s="21" t="s">
        <v>209</v>
      </c>
      <c r="J28" s="21" t="s">
        <v>209</v>
      </c>
      <c r="K28" s="21" t="s">
        <v>209</v>
      </c>
      <c r="L28" s="21" t="s">
        <v>209</v>
      </c>
      <c r="M28" s="21" t="s">
        <v>209</v>
      </c>
      <c r="N28" s="21" t="s">
        <v>209</v>
      </c>
      <c r="O28" s="21" t="s">
        <v>209</v>
      </c>
      <c r="P28" s="21" t="s">
        <v>209</v>
      </c>
      <c r="Q28" s="21" t="s">
        <v>209</v>
      </c>
      <c r="R28" s="21" t="s">
        <v>209</v>
      </c>
      <c r="S28" s="21" t="s">
        <v>210</v>
      </c>
      <c r="T28" s="21" t="s">
        <v>210</v>
      </c>
      <c r="U28" s="21" t="s">
        <v>210</v>
      </c>
      <c r="V28" s="21" t="s">
        <v>210</v>
      </c>
      <c r="W28" s="21" t="s">
        <v>209</v>
      </c>
      <c r="X28" s="21" t="s">
        <v>209</v>
      </c>
      <c r="Y28" s="21" t="s">
        <v>209</v>
      </c>
      <c r="Z28" s="21" t="s">
        <v>209</v>
      </c>
      <c r="AA28" s="21" t="s">
        <v>210</v>
      </c>
      <c r="AB28" s="21" t="s">
        <v>209</v>
      </c>
      <c r="AC28" s="21" t="s">
        <v>209</v>
      </c>
      <c r="AD28" s="21" t="s">
        <v>209</v>
      </c>
      <c r="AE28" s="21" t="s">
        <v>209</v>
      </c>
      <c r="AF28" s="21" t="s">
        <v>210</v>
      </c>
      <c r="AG28" s="21" t="s">
        <v>209</v>
      </c>
      <c r="AH28" s="21" t="s">
        <v>209</v>
      </c>
      <c r="AI28" s="21" t="s">
        <v>209</v>
      </c>
      <c r="AJ28" s="21" t="s">
        <v>210</v>
      </c>
      <c r="AK28" s="21" t="s">
        <v>209</v>
      </c>
      <c r="AL28" s="21" t="s">
        <v>210</v>
      </c>
      <c r="AM28" s="21" t="s">
        <v>209</v>
      </c>
      <c r="AN28" s="21" t="s">
        <v>209</v>
      </c>
      <c r="AO28" s="21" t="s">
        <v>209</v>
      </c>
      <c r="AP28" s="21" t="s">
        <v>209</v>
      </c>
      <c r="AQ28" s="21" t="s">
        <v>209</v>
      </c>
      <c r="AR28" s="21" t="s">
        <v>209</v>
      </c>
      <c r="AS28" s="21" t="s">
        <v>209</v>
      </c>
      <c r="AT28" s="21" t="s">
        <v>209</v>
      </c>
      <c r="AU28" s="21" t="s">
        <v>209</v>
      </c>
      <c r="AV28" s="21" t="s">
        <v>209</v>
      </c>
      <c r="AW28" s="21" t="s">
        <v>209</v>
      </c>
      <c r="AX28" s="21" t="s">
        <v>210</v>
      </c>
      <c r="AY28" s="21" t="s">
        <v>209</v>
      </c>
      <c r="AZ28" s="21" t="s">
        <v>209</v>
      </c>
      <c r="BA28" s="21" t="s">
        <v>210</v>
      </c>
      <c r="BB28" s="21" t="s">
        <v>209</v>
      </c>
      <c r="BC28" s="21" t="s">
        <v>209</v>
      </c>
      <c r="BD28" s="21" t="s">
        <v>209</v>
      </c>
      <c r="BE28" s="21" t="s">
        <v>209</v>
      </c>
      <c r="BF28" s="21" t="s">
        <v>209</v>
      </c>
      <c r="BG28" s="21" t="s">
        <v>209</v>
      </c>
      <c r="BH28" s="21" t="s">
        <v>209</v>
      </c>
      <c r="BI28" s="21" t="s">
        <v>209</v>
      </c>
      <c r="BJ28" s="21" t="s">
        <v>209</v>
      </c>
      <c r="BK28" s="21" t="s">
        <v>213</v>
      </c>
      <c r="BL28" s="21" t="s">
        <v>210</v>
      </c>
      <c r="BM28" s="21" t="s">
        <v>209</v>
      </c>
      <c r="BN28" s="21" t="s">
        <v>209</v>
      </c>
      <c r="BO28" s="21" t="s">
        <v>210</v>
      </c>
      <c r="BP28" s="21" t="s">
        <v>210</v>
      </c>
      <c r="BQ28" s="21" t="s">
        <v>209</v>
      </c>
      <c r="BR28" s="21" t="s">
        <v>209</v>
      </c>
      <c r="BS28" s="21" t="s">
        <v>213</v>
      </c>
      <c r="BT28" s="21" t="s">
        <v>209</v>
      </c>
      <c r="BU28" s="21" t="s">
        <v>209</v>
      </c>
      <c r="BV28" s="21" t="s">
        <v>209</v>
      </c>
      <c r="BW28" s="21" t="s">
        <v>209</v>
      </c>
      <c r="BX28" s="21" t="s">
        <v>209</v>
      </c>
      <c r="BY28" s="21" t="s">
        <v>209</v>
      </c>
      <c r="BZ28" s="21">
        <f t="shared" si="0"/>
        <v>10</v>
      </c>
    </row>
    <row r="29" spans="1:78" ht="12.75" x14ac:dyDescent="0.2">
      <c r="A29" s="21" t="s">
        <v>11</v>
      </c>
      <c r="B29" s="21" t="s">
        <v>235</v>
      </c>
      <c r="C29" s="21" t="s">
        <v>235</v>
      </c>
      <c r="D29" s="21" t="s">
        <v>209</v>
      </c>
      <c r="E29" s="21" t="s">
        <v>209</v>
      </c>
      <c r="F29" s="21" t="s">
        <v>209</v>
      </c>
      <c r="G29" s="21" t="s">
        <v>209</v>
      </c>
      <c r="H29" s="21" t="s">
        <v>209</v>
      </c>
      <c r="I29" s="21" t="s">
        <v>209</v>
      </c>
      <c r="J29" s="21" t="s">
        <v>209</v>
      </c>
      <c r="K29" s="21" t="s">
        <v>209</v>
      </c>
      <c r="L29" s="21" t="s">
        <v>209</v>
      </c>
      <c r="M29" s="21" t="s">
        <v>209</v>
      </c>
      <c r="N29" s="21" t="s">
        <v>209</v>
      </c>
      <c r="O29" s="21" t="s">
        <v>209</v>
      </c>
      <c r="P29" s="21" t="s">
        <v>209</v>
      </c>
      <c r="Q29" s="21" t="s">
        <v>209</v>
      </c>
      <c r="R29" s="21" t="s">
        <v>209</v>
      </c>
      <c r="S29" s="21" t="s">
        <v>210</v>
      </c>
      <c r="T29" s="21" t="s">
        <v>210</v>
      </c>
      <c r="U29" s="21" t="s">
        <v>210</v>
      </c>
      <c r="V29" s="21" t="s">
        <v>210</v>
      </c>
      <c r="W29" s="21" t="s">
        <v>210</v>
      </c>
      <c r="X29" s="21" t="s">
        <v>209</v>
      </c>
      <c r="Y29" s="21" t="s">
        <v>209</v>
      </c>
      <c r="Z29" s="21" t="s">
        <v>209</v>
      </c>
      <c r="AA29" s="21" t="s">
        <v>210</v>
      </c>
      <c r="AB29" s="21" t="s">
        <v>209</v>
      </c>
      <c r="AC29" s="21" t="s">
        <v>210</v>
      </c>
      <c r="AD29" s="21" t="s">
        <v>209</v>
      </c>
      <c r="AE29" s="21" t="s">
        <v>209</v>
      </c>
      <c r="AF29" s="21" t="s">
        <v>210</v>
      </c>
      <c r="AG29" s="21" t="s">
        <v>209</v>
      </c>
      <c r="AH29" s="21" t="s">
        <v>209</v>
      </c>
      <c r="AI29" s="21" t="s">
        <v>209</v>
      </c>
      <c r="AJ29" s="21" t="s">
        <v>210</v>
      </c>
      <c r="AK29" s="21" t="s">
        <v>209</v>
      </c>
      <c r="AL29" s="21" t="s">
        <v>210</v>
      </c>
      <c r="AM29" s="21" t="s">
        <v>209</v>
      </c>
      <c r="AN29" s="21" t="s">
        <v>209</v>
      </c>
      <c r="AO29" s="21" t="s">
        <v>209</v>
      </c>
      <c r="AP29" s="21" t="s">
        <v>209</v>
      </c>
      <c r="AQ29" s="21" t="s">
        <v>209</v>
      </c>
      <c r="AR29" s="21" t="s">
        <v>209</v>
      </c>
      <c r="AS29" s="21" t="s">
        <v>209</v>
      </c>
      <c r="AT29" s="21" t="s">
        <v>209</v>
      </c>
      <c r="AU29" s="21" t="s">
        <v>209</v>
      </c>
      <c r="AV29" s="21" t="s">
        <v>209</v>
      </c>
      <c r="AW29" s="21" t="s">
        <v>209</v>
      </c>
      <c r="AX29" s="21" t="s">
        <v>210</v>
      </c>
      <c r="AY29" s="21" t="s">
        <v>209</v>
      </c>
      <c r="AZ29" s="21" t="s">
        <v>209</v>
      </c>
      <c r="BA29" s="21" t="s">
        <v>210</v>
      </c>
      <c r="BB29" s="21" t="s">
        <v>209</v>
      </c>
      <c r="BC29" s="21" t="s">
        <v>209</v>
      </c>
      <c r="BD29" s="21" t="s">
        <v>209</v>
      </c>
      <c r="BE29" s="21" t="s">
        <v>209</v>
      </c>
      <c r="BF29" s="21" t="s">
        <v>209</v>
      </c>
      <c r="BG29" s="21" t="s">
        <v>209</v>
      </c>
      <c r="BH29" s="21" t="s">
        <v>209</v>
      </c>
      <c r="BI29" s="21" t="s">
        <v>209</v>
      </c>
      <c r="BJ29" s="21" t="s">
        <v>209</v>
      </c>
      <c r="BK29" s="21" t="s">
        <v>210</v>
      </c>
      <c r="BL29" s="21" t="s">
        <v>210</v>
      </c>
      <c r="BM29" s="21" t="s">
        <v>209</v>
      </c>
      <c r="BN29" s="21" t="s">
        <v>209</v>
      </c>
      <c r="BO29" s="21" t="s">
        <v>210</v>
      </c>
      <c r="BP29" s="21" t="s">
        <v>210</v>
      </c>
      <c r="BQ29" s="21" t="s">
        <v>209</v>
      </c>
      <c r="BR29" s="21" t="s">
        <v>209</v>
      </c>
      <c r="BS29" s="21" t="s">
        <v>213</v>
      </c>
      <c r="BT29" s="21" t="s">
        <v>209</v>
      </c>
      <c r="BU29" s="21" t="s">
        <v>209</v>
      </c>
      <c r="BV29" s="21" t="s">
        <v>209</v>
      </c>
      <c r="BW29" s="21" t="s">
        <v>209</v>
      </c>
      <c r="BX29" s="21" t="s">
        <v>209</v>
      </c>
      <c r="BY29" s="21" t="s">
        <v>210</v>
      </c>
      <c r="BZ29" s="21">
        <f t="shared" si="0"/>
        <v>13</v>
      </c>
    </row>
    <row r="30" spans="1:78" ht="12.75" x14ac:dyDescent="0.2">
      <c r="A30" s="21" t="s">
        <v>8</v>
      </c>
      <c r="B30" s="21" t="s">
        <v>240</v>
      </c>
      <c r="C30" s="21" t="s">
        <v>241</v>
      </c>
      <c r="D30" s="21" t="s">
        <v>209</v>
      </c>
      <c r="E30" s="21" t="s">
        <v>209</v>
      </c>
      <c r="F30" s="21" t="s">
        <v>209</v>
      </c>
      <c r="G30" s="21" t="s">
        <v>209</v>
      </c>
      <c r="H30" s="21" t="s">
        <v>209</v>
      </c>
      <c r="I30" s="21" t="s">
        <v>209</v>
      </c>
      <c r="J30" s="21" t="s">
        <v>209</v>
      </c>
      <c r="K30" s="21" t="s">
        <v>209</v>
      </c>
      <c r="L30" s="21" t="s">
        <v>209</v>
      </c>
      <c r="M30" s="21" t="s">
        <v>209</v>
      </c>
      <c r="N30" s="21" t="s">
        <v>209</v>
      </c>
      <c r="O30" s="21" t="s">
        <v>209</v>
      </c>
      <c r="P30" s="21" t="s">
        <v>209</v>
      </c>
      <c r="Q30" s="21" t="s">
        <v>209</v>
      </c>
      <c r="R30" s="21" t="s">
        <v>209</v>
      </c>
      <c r="S30" s="21" t="s">
        <v>213</v>
      </c>
      <c r="T30" s="21" t="s">
        <v>213</v>
      </c>
      <c r="U30" s="21" t="s">
        <v>213</v>
      </c>
      <c r="V30" s="21" t="s">
        <v>213</v>
      </c>
      <c r="W30" s="21" t="s">
        <v>209</v>
      </c>
      <c r="X30" s="21" t="s">
        <v>209</v>
      </c>
      <c r="Y30" s="21" t="s">
        <v>209</v>
      </c>
      <c r="Z30" s="21" t="s">
        <v>209</v>
      </c>
      <c r="AA30" s="21" t="s">
        <v>209</v>
      </c>
      <c r="AB30" s="21" t="s">
        <v>209</v>
      </c>
      <c r="AC30" s="21" t="s">
        <v>209</v>
      </c>
      <c r="AD30" s="21" t="s">
        <v>209</v>
      </c>
      <c r="AE30" s="21" t="s">
        <v>209</v>
      </c>
      <c r="AF30" s="21" t="s">
        <v>209</v>
      </c>
      <c r="AG30" s="21" t="s">
        <v>209</v>
      </c>
      <c r="AH30" s="21" t="s">
        <v>209</v>
      </c>
      <c r="AI30" s="21" t="s">
        <v>209</v>
      </c>
      <c r="AJ30" s="21" t="s">
        <v>209</v>
      </c>
      <c r="AK30" s="21" t="s">
        <v>209</v>
      </c>
      <c r="AL30" s="21" t="s">
        <v>209</v>
      </c>
      <c r="AM30" s="21" t="s">
        <v>209</v>
      </c>
      <c r="AN30" s="21" t="s">
        <v>209</v>
      </c>
      <c r="AO30" s="21" t="s">
        <v>209</v>
      </c>
      <c r="AP30" s="21" t="s">
        <v>209</v>
      </c>
      <c r="AQ30" s="21" t="s">
        <v>209</v>
      </c>
      <c r="AR30" s="21" t="s">
        <v>209</v>
      </c>
      <c r="AS30" s="21" t="s">
        <v>209</v>
      </c>
      <c r="AT30" s="21" t="s">
        <v>209</v>
      </c>
      <c r="AU30" s="21" t="s">
        <v>209</v>
      </c>
      <c r="AV30" s="21" t="s">
        <v>209</v>
      </c>
      <c r="AW30" s="21" t="s">
        <v>209</v>
      </c>
      <c r="AX30" s="21" t="s">
        <v>209</v>
      </c>
      <c r="AY30" s="21" t="s">
        <v>209</v>
      </c>
      <c r="AZ30" s="21" t="s">
        <v>209</v>
      </c>
      <c r="BA30" s="21" t="s">
        <v>209</v>
      </c>
      <c r="BB30" s="21" t="s">
        <v>209</v>
      </c>
      <c r="BC30" s="21" t="s">
        <v>209</v>
      </c>
      <c r="BD30" s="21" t="s">
        <v>209</v>
      </c>
      <c r="BE30" s="21" t="s">
        <v>209</v>
      </c>
      <c r="BF30" s="21" t="s">
        <v>209</v>
      </c>
      <c r="BG30" s="21" t="s">
        <v>209</v>
      </c>
      <c r="BH30" s="21" t="s">
        <v>209</v>
      </c>
      <c r="BI30" s="21" t="s">
        <v>209</v>
      </c>
      <c r="BJ30" s="21" t="s">
        <v>213</v>
      </c>
      <c r="BK30" s="21" t="s">
        <v>210</v>
      </c>
      <c r="BL30" s="21" t="s">
        <v>210</v>
      </c>
      <c r="BM30" s="21" t="s">
        <v>210</v>
      </c>
      <c r="BN30" s="21" t="s">
        <v>210</v>
      </c>
      <c r="BO30" s="21" t="s">
        <v>210</v>
      </c>
      <c r="BP30" s="21" t="s">
        <v>210</v>
      </c>
      <c r="BQ30" s="21" t="s">
        <v>210</v>
      </c>
      <c r="BR30" s="21" t="s">
        <v>210</v>
      </c>
      <c r="BS30" s="21" t="s">
        <v>210</v>
      </c>
      <c r="BT30" s="21" t="s">
        <v>210</v>
      </c>
      <c r="BU30" s="21" t="s">
        <v>210</v>
      </c>
      <c r="BV30" s="21" t="s">
        <v>210</v>
      </c>
      <c r="BW30" s="21" t="s">
        <v>210</v>
      </c>
      <c r="BX30" s="21" t="s">
        <v>210</v>
      </c>
      <c r="BY30" s="21" t="s">
        <v>210</v>
      </c>
      <c r="BZ30" s="21">
        <f t="shared" si="0"/>
        <v>1</v>
      </c>
    </row>
    <row r="31" spans="1:78" ht="12.75" x14ac:dyDescent="0.2">
      <c r="A31" s="21" t="s">
        <v>8</v>
      </c>
      <c r="B31" s="21" t="s">
        <v>240</v>
      </c>
      <c r="C31" s="21" t="s">
        <v>242</v>
      </c>
      <c r="D31" s="21" t="s">
        <v>209</v>
      </c>
      <c r="E31" s="21" t="s">
        <v>209</v>
      </c>
      <c r="F31" s="21" t="s">
        <v>209</v>
      </c>
      <c r="G31" s="21" t="s">
        <v>209</v>
      </c>
      <c r="H31" s="21" t="s">
        <v>209</v>
      </c>
      <c r="I31" s="21" t="s">
        <v>209</v>
      </c>
      <c r="J31" s="21" t="s">
        <v>209</v>
      </c>
      <c r="K31" s="21" t="s">
        <v>209</v>
      </c>
      <c r="L31" s="21" t="s">
        <v>209</v>
      </c>
      <c r="M31" s="21" t="s">
        <v>209</v>
      </c>
      <c r="N31" s="21" t="s">
        <v>209</v>
      </c>
      <c r="O31" s="21" t="s">
        <v>209</v>
      </c>
      <c r="P31" s="21" t="s">
        <v>209</v>
      </c>
      <c r="Q31" s="21" t="s">
        <v>209</v>
      </c>
      <c r="R31" s="21" t="s">
        <v>209</v>
      </c>
      <c r="S31" s="21" t="s">
        <v>213</v>
      </c>
      <c r="T31" s="21" t="s">
        <v>213</v>
      </c>
      <c r="U31" s="21" t="s">
        <v>213</v>
      </c>
      <c r="V31" s="21" t="s">
        <v>213</v>
      </c>
      <c r="W31" s="21" t="s">
        <v>209</v>
      </c>
      <c r="X31" s="21" t="s">
        <v>209</v>
      </c>
      <c r="Y31" s="21" t="s">
        <v>210</v>
      </c>
      <c r="Z31" s="21" t="s">
        <v>209</v>
      </c>
      <c r="AA31" s="21" t="s">
        <v>209</v>
      </c>
      <c r="AB31" s="21" t="s">
        <v>209</v>
      </c>
      <c r="AC31" s="21" t="s">
        <v>209</v>
      </c>
      <c r="AD31" s="21" t="s">
        <v>210</v>
      </c>
      <c r="AE31" s="21" t="s">
        <v>209</v>
      </c>
      <c r="AF31" s="21" t="s">
        <v>209</v>
      </c>
      <c r="AG31" s="21" t="s">
        <v>209</v>
      </c>
      <c r="AH31" s="21" t="s">
        <v>209</v>
      </c>
      <c r="AI31" s="21" t="s">
        <v>209</v>
      </c>
      <c r="AJ31" s="21" t="s">
        <v>210</v>
      </c>
      <c r="AK31" s="21" t="s">
        <v>209</v>
      </c>
      <c r="AL31" s="21" t="s">
        <v>210</v>
      </c>
      <c r="AM31" s="21" t="s">
        <v>209</v>
      </c>
      <c r="AN31" s="21" t="s">
        <v>209</v>
      </c>
      <c r="AO31" s="21" t="s">
        <v>209</v>
      </c>
      <c r="AP31" s="21" t="s">
        <v>209</v>
      </c>
      <c r="AQ31" s="21" t="s">
        <v>209</v>
      </c>
      <c r="AR31" s="21" t="s">
        <v>209</v>
      </c>
      <c r="AS31" s="21" t="s">
        <v>209</v>
      </c>
      <c r="AT31" s="21" t="s">
        <v>209</v>
      </c>
      <c r="AU31" s="21" t="s">
        <v>209</v>
      </c>
      <c r="AV31" s="21" t="s">
        <v>209</v>
      </c>
      <c r="AW31" s="21" t="s">
        <v>209</v>
      </c>
      <c r="AX31" s="21" t="s">
        <v>209</v>
      </c>
      <c r="AY31" s="21" t="s">
        <v>209</v>
      </c>
      <c r="AZ31" s="21" t="s">
        <v>209</v>
      </c>
      <c r="BA31" s="21" t="s">
        <v>209</v>
      </c>
      <c r="BB31" s="21" t="s">
        <v>209</v>
      </c>
      <c r="BC31" s="21" t="s">
        <v>209</v>
      </c>
      <c r="BD31" s="21" t="s">
        <v>210</v>
      </c>
      <c r="BE31" s="21" t="s">
        <v>209</v>
      </c>
      <c r="BF31" s="21" t="s">
        <v>209</v>
      </c>
      <c r="BG31" s="21" t="s">
        <v>210</v>
      </c>
      <c r="BH31" s="21" t="s">
        <v>209</v>
      </c>
      <c r="BI31" s="21" t="s">
        <v>209</v>
      </c>
      <c r="BJ31" s="21" t="s">
        <v>210</v>
      </c>
      <c r="BK31" s="21" t="s">
        <v>210</v>
      </c>
      <c r="BL31" s="21" t="s">
        <v>210</v>
      </c>
      <c r="BM31" s="21" t="s">
        <v>210</v>
      </c>
      <c r="BN31" s="21" t="s">
        <v>210</v>
      </c>
      <c r="BO31" s="21" t="s">
        <v>210</v>
      </c>
      <c r="BP31" s="21" t="s">
        <v>210</v>
      </c>
      <c r="BQ31" s="21" t="s">
        <v>209</v>
      </c>
      <c r="BR31" s="21" t="s">
        <v>209</v>
      </c>
      <c r="BS31" s="21" t="s">
        <v>213</v>
      </c>
      <c r="BT31" s="21" t="s">
        <v>209</v>
      </c>
      <c r="BU31" s="21" t="s">
        <v>209</v>
      </c>
      <c r="BV31" s="21" t="s">
        <v>209</v>
      </c>
      <c r="BW31" s="21" t="s">
        <v>209</v>
      </c>
      <c r="BX31" s="21" t="s">
        <v>209</v>
      </c>
      <c r="BY31" s="21" t="s">
        <v>210</v>
      </c>
      <c r="BZ31" s="21">
        <f t="shared" si="0"/>
        <v>8</v>
      </c>
    </row>
    <row r="32" spans="1:78" ht="12.75" x14ac:dyDescent="0.2">
      <c r="A32" s="21" t="s">
        <v>8</v>
      </c>
      <c r="B32" s="21" t="s">
        <v>240</v>
      </c>
      <c r="C32" s="21" t="s">
        <v>243</v>
      </c>
      <c r="D32" s="21" t="s">
        <v>209</v>
      </c>
      <c r="E32" s="21" t="s">
        <v>209</v>
      </c>
      <c r="F32" s="21" t="s">
        <v>209</v>
      </c>
      <c r="G32" s="21" t="s">
        <v>209</v>
      </c>
      <c r="H32" s="21" t="s">
        <v>209</v>
      </c>
      <c r="I32" s="21" t="s">
        <v>209</v>
      </c>
      <c r="J32" s="21" t="s">
        <v>209</v>
      </c>
      <c r="K32" s="21" t="s">
        <v>209</v>
      </c>
      <c r="L32" s="21" t="s">
        <v>209</v>
      </c>
      <c r="M32" s="21" t="s">
        <v>209</v>
      </c>
      <c r="N32" s="21" t="s">
        <v>209</v>
      </c>
      <c r="O32" s="21" t="s">
        <v>209</v>
      </c>
      <c r="P32" s="21" t="s">
        <v>209</v>
      </c>
      <c r="Q32" s="21" t="s">
        <v>209</v>
      </c>
      <c r="R32" s="21" t="s">
        <v>209</v>
      </c>
      <c r="S32" s="21" t="s">
        <v>213</v>
      </c>
      <c r="T32" s="21" t="s">
        <v>213</v>
      </c>
      <c r="U32" s="21" t="s">
        <v>213</v>
      </c>
      <c r="V32" s="21" t="s">
        <v>213</v>
      </c>
      <c r="W32" s="21" t="s">
        <v>209</v>
      </c>
      <c r="X32" s="21" t="s">
        <v>209</v>
      </c>
      <c r="Y32" s="21" t="s">
        <v>210</v>
      </c>
      <c r="Z32" s="21" t="s">
        <v>209</v>
      </c>
      <c r="AA32" s="21" t="s">
        <v>209</v>
      </c>
      <c r="AB32" s="21" t="s">
        <v>209</v>
      </c>
      <c r="AC32" s="21" t="s">
        <v>209</v>
      </c>
      <c r="AD32" s="21" t="s">
        <v>210</v>
      </c>
      <c r="AE32" s="21" t="s">
        <v>209</v>
      </c>
      <c r="AF32" s="21" t="s">
        <v>209</v>
      </c>
      <c r="AG32" s="21" t="s">
        <v>209</v>
      </c>
      <c r="AH32" s="21" t="s">
        <v>209</v>
      </c>
      <c r="AI32" s="21" t="s">
        <v>209</v>
      </c>
      <c r="AJ32" s="21" t="s">
        <v>210</v>
      </c>
      <c r="AK32" s="21" t="s">
        <v>209</v>
      </c>
      <c r="AL32" s="21" t="s">
        <v>210</v>
      </c>
      <c r="AM32" s="21" t="s">
        <v>209</v>
      </c>
      <c r="AN32" s="21" t="s">
        <v>209</v>
      </c>
      <c r="AO32" s="21" t="s">
        <v>209</v>
      </c>
      <c r="AP32" s="21" t="s">
        <v>209</v>
      </c>
      <c r="AQ32" s="21" t="s">
        <v>209</v>
      </c>
      <c r="AR32" s="21" t="s">
        <v>209</v>
      </c>
      <c r="AS32" s="21" t="s">
        <v>209</v>
      </c>
      <c r="AT32" s="21" t="s">
        <v>209</v>
      </c>
      <c r="AU32" s="21" t="s">
        <v>209</v>
      </c>
      <c r="AV32" s="21" t="s">
        <v>209</v>
      </c>
      <c r="AW32" s="21" t="s">
        <v>209</v>
      </c>
      <c r="AX32" s="21" t="s">
        <v>209</v>
      </c>
      <c r="AY32" s="21" t="s">
        <v>209</v>
      </c>
      <c r="AZ32" s="21" t="s">
        <v>209</v>
      </c>
      <c r="BA32" s="21" t="s">
        <v>209</v>
      </c>
      <c r="BB32" s="21" t="s">
        <v>209</v>
      </c>
      <c r="BC32" s="21" t="s">
        <v>209</v>
      </c>
      <c r="BD32" s="21" t="s">
        <v>209</v>
      </c>
      <c r="BE32" s="21" t="s">
        <v>209</v>
      </c>
      <c r="BF32" s="21" t="s">
        <v>210</v>
      </c>
      <c r="BG32" s="21" t="s">
        <v>209</v>
      </c>
      <c r="BH32" s="21" t="s">
        <v>209</v>
      </c>
      <c r="BI32" s="21" t="s">
        <v>210</v>
      </c>
      <c r="BJ32" s="21" t="s">
        <v>213</v>
      </c>
      <c r="BK32" s="21" t="s">
        <v>210</v>
      </c>
      <c r="BL32" s="21" t="s">
        <v>210</v>
      </c>
      <c r="BM32" s="21" t="s">
        <v>210</v>
      </c>
      <c r="BN32" s="21" t="s">
        <v>210</v>
      </c>
      <c r="BO32" s="21" t="s">
        <v>210</v>
      </c>
      <c r="BP32" s="21" t="s">
        <v>210</v>
      </c>
      <c r="BQ32" s="21" t="s">
        <v>209</v>
      </c>
      <c r="BR32" s="21" t="s">
        <v>209</v>
      </c>
      <c r="BS32" s="21" t="s">
        <v>213</v>
      </c>
      <c r="BT32" s="21" t="s">
        <v>209</v>
      </c>
      <c r="BU32" s="21" t="s">
        <v>209</v>
      </c>
      <c r="BV32" s="21" t="s">
        <v>209</v>
      </c>
      <c r="BW32" s="21" t="s">
        <v>209</v>
      </c>
      <c r="BX32" s="21" t="s">
        <v>209</v>
      </c>
      <c r="BY32" s="21" t="s">
        <v>209</v>
      </c>
      <c r="BZ32" s="21">
        <f t="shared" si="0"/>
        <v>7</v>
      </c>
    </row>
    <row r="33" spans="1:78" ht="12.75" x14ac:dyDescent="0.2">
      <c r="A33" s="21" t="s">
        <v>8</v>
      </c>
      <c r="B33" s="21" t="s">
        <v>240</v>
      </c>
      <c r="C33" s="21" t="s">
        <v>244</v>
      </c>
      <c r="D33" s="21" t="s">
        <v>209</v>
      </c>
      <c r="E33" s="21" t="s">
        <v>209</v>
      </c>
      <c r="F33" s="21" t="s">
        <v>209</v>
      </c>
      <c r="G33" s="21" t="s">
        <v>209</v>
      </c>
      <c r="H33" s="21" t="s">
        <v>209</v>
      </c>
      <c r="I33" s="21" t="s">
        <v>209</v>
      </c>
      <c r="J33" s="21" t="s">
        <v>209</v>
      </c>
      <c r="K33" s="21" t="s">
        <v>209</v>
      </c>
      <c r="L33" s="21" t="s">
        <v>209</v>
      </c>
      <c r="M33" s="21" t="s">
        <v>209</v>
      </c>
      <c r="N33" s="21" t="s">
        <v>209</v>
      </c>
      <c r="O33" s="21" t="s">
        <v>209</v>
      </c>
      <c r="P33" s="21" t="s">
        <v>209</v>
      </c>
      <c r="Q33" s="21" t="s">
        <v>209</v>
      </c>
      <c r="R33" s="21" t="s">
        <v>209</v>
      </c>
      <c r="S33" s="21" t="s">
        <v>213</v>
      </c>
      <c r="T33" s="21" t="s">
        <v>213</v>
      </c>
      <c r="U33" s="21" t="s">
        <v>213</v>
      </c>
      <c r="V33" s="21" t="s">
        <v>213</v>
      </c>
      <c r="W33" s="21" t="s">
        <v>209</v>
      </c>
      <c r="X33" s="21" t="s">
        <v>209</v>
      </c>
      <c r="Y33" s="21" t="s">
        <v>209</v>
      </c>
      <c r="Z33" s="21" t="s">
        <v>209</v>
      </c>
      <c r="AA33" s="21" t="s">
        <v>209</v>
      </c>
      <c r="AB33" s="21" t="s">
        <v>209</v>
      </c>
      <c r="AC33" s="21" t="s">
        <v>209</v>
      </c>
      <c r="AD33" s="21" t="s">
        <v>209</v>
      </c>
      <c r="AE33" s="21" t="s">
        <v>209</v>
      </c>
      <c r="AF33" s="21" t="s">
        <v>209</v>
      </c>
      <c r="AG33" s="21" t="s">
        <v>209</v>
      </c>
      <c r="AH33" s="21" t="s">
        <v>209</v>
      </c>
      <c r="AI33" s="21" t="s">
        <v>209</v>
      </c>
      <c r="AJ33" s="21" t="s">
        <v>209</v>
      </c>
      <c r="AK33" s="21" t="s">
        <v>209</v>
      </c>
      <c r="AL33" s="21" t="s">
        <v>209</v>
      </c>
      <c r="AM33" s="21" t="s">
        <v>209</v>
      </c>
      <c r="AN33" s="21" t="s">
        <v>209</v>
      </c>
      <c r="AO33" s="21" t="s">
        <v>209</v>
      </c>
      <c r="AP33" s="21" t="s">
        <v>209</v>
      </c>
      <c r="AQ33" s="21" t="s">
        <v>209</v>
      </c>
      <c r="AR33" s="21" t="s">
        <v>209</v>
      </c>
      <c r="AS33" s="21" t="s">
        <v>209</v>
      </c>
      <c r="AT33" s="21" t="s">
        <v>209</v>
      </c>
      <c r="AU33" s="21" t="s">
        <v>209</v>
      </c>
      <c r="AV33" s="21" t="s">
        <v>209</v>
      </c>
      <c r="AW33" s="21" t="s">
        <v>209</v>
      </c>
      <c r="AX33" s="21" t="s">
        <v>209</v>
      </c>
      <c r="AY33" s="21" t="s">
        <v>209</v>
      </c>
      <c r="AZ33" s="21" t="s">
        <v>209</v>
      </c>
      <c r="BA33" s="21" t="s">
        <v>209</v>
      </c>
      <c r="BB33" s="21" t="s">
        <v>209</v>
      </c>
      <c r="BC33" s="21" t="s">
        <v>209</v>
      </c>
      <c r="BD33" s="21" t="s">
        <v>209</v>
      </c>
      <c r="BE33" s="21" t="s">
        <v>209</v>
      </c>
      <c r="BF33" s="21" t="s">
        <v>209</v>
      </c>
      <c r="BG33" s="21" t="s">
        <v>209</v>
      </c>
      <c r="BH33" s="21" t="s">
        <v>209</v>
      </c>
      <c r="BI33" s="21" t="s">
        <v>209</v>
      </c>
      <c r="BJ33" s="21" t="s">
        <v>213</v>
      </c>
      <c r="BK33" s="21" t="s">
        <v>210</v>
      </c>
      <c r="BL33" s="21" t="s">
        <v>210</v>
      </c>
      <c r="BM33" s="21" t="s">
        <v>210</v>
      </c>
      <c r="BN33" s="21" t="s">
        <v>210</v>
      </c>
      <c r="BO33" s="21" t="s">
        <v>210</v>
      </c>
      <c r="BP33" s="21" t="s">
        <v>210</v>
      </c>
      <c r="BQ33" s="21" t="s">
        <v>210</v>
      </c>
      <c r="BR33" s="21" t="s">
        <v>210</v>
      </c>
      <c r="BS33" s="21" t="s">
        <v>210</v>
      </c>
      <c r="BT33" s="21" t="s">
        <v>210</v>
      </c>
      <c r="BU33" s="21" t="s">
        <v>209</v>
      </c>
      <c r="BV33" s="21" t="s">
        <v>210</v>
      </c>
      <c r="BW33" s="21" t="s">
        <v>210</v>
      </c>
      <c r="BX33" s="21" t="s">
        <v>210</v>
      </c>
      <c r="BY33" s="21" t="s">
        <v>210</v>
      </c>
      <c r="BZ33" s="21">
        <f t="shared" si="0"/>
        <v>1</v>
      </c>
    </row>
    <row r="34" spans="1:78" ht="12.75" x14ac:dyDescent="0.2">
      <c r="A34" s="21" t="s">
        <v>8</v>
      </c>
      <c r="B34" s="21" t="s">
        <v>245</v>
      </c>
      <c r="C34" s="21" t="s">
        <v>246</v>
      </c>
      <c r="D34" s="21" t="s">
        <v>209</v>
      </c>
      <c r="E34" s="21" t="s">
        <v>209</v>
      </c>
      <c r="F34" s="21" t="s">
        <v>209</v>
      </c>
      <c r="G34" s="21" t="s">
        <v>209</v>
      </c>
      <c r="H34" s="21" t="s">
        <v>209</v>
      </c>
      <c r="I34" s="21" t="s">
        <v>209</v>
      </c>
      <c r="J34" s="21" t="s">
        <v>209</v>
      </c>
      <c r="K34" s="21" t="s">
        <v>209</v>
      </c>
      <c r="L34" s="21" t="s">
        <v>209</v>
      </c>
      <c r="M34" s="21" t="s">
        <v>209</v>
      </c>
      <c r="N34" s="21" t="s">
        <v>209</v>
      </c>
      <c r="O34" s="21" t="s">
        <v>209</v>
      </c>
      <c r="P34" s="21" t="s">
        <v>209</v>
      </c>
      <c r="Q34" s="21" t="s">
        <v>209</v>
      </c>
      <c r="R34" s="21" t="s">
        <v>209</v>
      </c>
      <c r="S34" s="21" t="s">
        <v>210</v>
      </c>
      <c r="T34" s="21" t="s">
        <v>210</v>
      </c>
      <c r="U34" s="21" t="s">
        <v>210</v>
      </c>
      <c r="V34" s="21" t="s">
        <v>210</v>
      </c>
      <c r="W34" s="21" t="s">
        <v>209</v>
      </c>
      <c r="X34" s="21" t="s">
        <v>209</v>
      </c>
      <c r="Y34" s="21" t="s">
        <v>209</v>
      </c>
      <c r="Z34" s="21" t="s">
        <v>209</v>
      </c>
      <c r="AA34" s="21" t="s">
        <v>209</v>
      </c>
      <c r="AB34" s="21" t="s">
        <v>209</v>
      </c>
      <c r="AC34" s="21" t="s">
        <v>209</v>
      </c>
      <c r="AD34" s="21" t="s">
        <v>209</v>
      </c>
      <c r="AE34" s="21" t="s">
        <v>209</v>
      </c>
      <c r="AF34" s="21" t="s">
        <v>209</v>
      </c>
      <c r="AG34" s="21" t="s">
        <v>209</v>
      </c>
      <c r="AH34" s="21" t="s">
        <v>209</v>
      </c>
      <c r="AI34" s="21" t="s">
        <v>209</v>
      </c>
      <c r="AJ34" s="21" t="s">
        <v>210</v>
      </c>
      <c r="AK34" s="21" t="s">
        <v>209</v>
      </c>
      <c r="AL34" s="21" t="s">
        <v>209</v>
      </c>
      <c r="AM34" s="21" t="s">
        <v>209</v>
      </c>
      <c r="AN34" s="21" t="s">
        <v>209</v>
      </c>
      <c r="AO34" s="21" t="s">
        <v>209</v>
      </c>
      <c r="AP34" s="21" t="s">
        <v>209</v>
      </c>
      <c r="AQ34" s="21" t="s">
        <v>209</v>
      </c>
      <c r="AR34" s="21" t="s">
        <v>209</v>
      </c>
      <c r="AS34" s="21" t="s">
        <v>209</v>
      </c>
      <c r="AT34" s="21" t="s">
        <v>209</v>
      </c>
      <c r="AU34" s="21" t="s">
        <v>209</v>
      </c>
      <c r="AV34" s="21" t="s">
        <v>209</v>
      </c>
      <c r="AW34" s="21" t="s">
        <v>209</v>
      </c>
      <c r="AX34" s="21" t="s">
        <v>209</v>
      </c>
      <c r="AY34" s="21" t="s">
        <v>209</v>
      </c>
      <c r="AZ34" s="21" t="s">
        <v>209</v>
      </c>
      <c r="BA34" s="21" t="s">
        <v>209</v>
      </c>
      <c r="BB34" s="21" t="s">
        <v>209</v>
      </c>
      <c r="BC34" s="21" t="s">
        <v>209</v>
      </c>
      <c r="BD34" s="21" t="s">
        <v>209</v>
      </c>
      <c r="BE34" s="21" t="s">
        <v>210</v>
      </c>
      <c r="BF34" s="21" t="s">
        <v>209</v>
      </c>
      <c r="BG34" s="21" t="s">
        <v>209</v>
      </c>
      <c r="BH34" s="21" t="s">
        <v>210</v>
      </c>
      <c r="BI34" s="21" t="s">
        <v>209</v>
      </c>
      <c r="BJ34" s="21" t="s">
        <v>209</v>
      </c>
      <c r="BK34" s="21" t="s">
        <v>209</v>
      </c>
      <c r="BL34" s="21" t="s">
        <v>209</v>
      </c>
      <c r="BM34" s="21" t="s">
        <v>209</v>
      </c>
      <c r="BN34" s="21" t="s">
        <v>209</v>
      </c>
      <c r="BO34" s="21" t="s">
        <v>209</v>
      </c>
      <c r="BP34" s="21" t="s">
        <v>209</v>
      </c>
      <c r="BQ34" s="21" t="s">
        <v>209</v>
      </c>
      <c r="BR34" s="21" t="s">
        <v>209</v>
      </c>
      <c r="BS34" s="21" t="s">
        <v>209</v>
      </c>
      <c r="BT34" s="21" t="s">
        <v>209</v>
      </c>
      <c r="BU34" s="21" t="s">
        <v>209</v>
      </c>
      <c r="BV34" s="21" t="s">
        <v>209</v>
      </c>
      <c r="BW34" s="21" t="s">
        <v>209</v>
      </c>
      <c r="BX34" s="21" t="s">
        <v>209</v>
      </c>
      <c r="BY34" s="21" t="s">
        <v>209</v>
      </c>
      <c r="BZ34" s="21">
        <f t="shared" si="0"/>
        <v>7</v>
      </c>
    </row>
    <row r="35" spans="1:78" ht="12.75" x14ac:dyDescent="0.2">
      <c r="A35" s="21" t="s">
        <v>8</v>
      </c>
      <c r="B35" s="21" t="s">
        <v>245</v>
      </c>
      <c r="C35" s="21" t="s">
        <v>247</v>
      </c>
      <c r="D35" s="21" t="s">
        <v>209</v>
      </c>
      <c r="E35" s="21" t="s">
        <v>209</v>
      </c>
      <c r="F35" s="21" t="s">
        <v>209</v>
      </c>
      <c r="G35" s="21" t="s">
        <v>209</v>
      </c>
      <c r="H35" s="21" t="s">
        <v>209</v>
      </c>
      <c r="I35" s="21" t="s">
        <v>209</v>
      </c>
      <c r="J35" s="21" t="s">
        <v>209</v>
      </c>
      <c r="K35" s="21" t="s">
        <v>209</v>
      </c>
      <c r="L35" s="21" t="s">
        <v>209</v>
      </c>
      <c r="M35" s="21" t="s">
        <v>209</v>
      </c>
      <c r="N35" s="21" t="s">
        <v>209</v>
      </c>
      <c r="O35" s="21" t="s">
        <v>209</v>
      </c>
      <c r="P35" s="21" t="s">
        <v>209</v>
      </c>
      <c r="Q35" s="21" t="s">
        <v>209</v>
      </c>
      <c r="R35" s="21" t="s">
        <v>209</v>
      </c>
      <c r="S35" s="21" t="s">
        <v>210</v>
      </c>
      <c r="T35" s="21" t="s">
        <v>209</v>
      </c>
      <c r="U35" s="21" t="s">
        <v>210</v>
      </c>
      <c r="V35" s="21" t="s">
        <v>209</v>
      </c>
      <c r="W35" s="21" t="s">
        <v>210</v>
      </c>
      <c r="X35" s="21" t="s">
        <v>209</v>
      </c>
      <c r="Y35" s="21" t="s">
        <v>209</v>
      </c>
      <c r="Z35" s="21" t="s">
        <v>209</v>
      </c>
      <c r="AA35" s="21" t="s">
        <v>209</v>
      </c>
      <c r="AB35" s="21" t="s">
        <v>209</v>
      </c>
      <c r="AC35" s="21" t="s">
        <v>210</v>
      </c>
      <c r="AD35" s="21" t="s">
        <v>209</v>
      </c>
      <c r="AE35" s="21" t="s">
        <v>209</v>
      </c>
      <c r="AF35" s="21" t="s">
        <v>209</v>
      </c>
      <c r="AG35" s="21" t="s">
        <v>209</v>
      </c>
      <c r="AH35" s="21" t="s">
        <v>209</v>
      </c>
      <c r="AI35" s="21" t="s">
        <v>209</v>
      </c>
      <c r="AJ35" s="21" t="s">
        <v>209</v>
      </c>
      <c r="AK35" s="21" t="s">
        <v>209</v>
      </c>
      <c r="AL35" s="21" t="s">
        <v>209</v>
      </c>
      <c r="AM35" s="21" t="s">
        <v>209</v>
      </c>
      <c r="AN35" s="21" t="s">
        <v>209</v>
      </c>
      <c r="AO35" s="21" t="s">
        <v>209</v>
      </c>
      <c r="AP35" s="21" t="s">
        <v>209</v>
      </c>
      <c r="AQ35" s="21" t="s">
        <v>209</v>
      </c>
      <c r="AR35" s="21" t="s">
        <v>209</v>
      </c>
      <c r="AS35" s="21" t="s">
        <v>209</v>
      </c>
      <c r="AT35" s="21" t="s">
        <v>209</v>
      </c>
      <c r="AU35" s="21" t="s">
        <v>209</v>
      </c>
      <c r="AV35" s="21" t="s">
        <v>209</v>
      </c>
      <c r="AW35" s="21" t="s">
        <v>209</v>
      </c>
      <c r="AX35" s="21" t="s">
        <v>209</v>
      </c>
      <c r="AY35" s="21" t="s">
        <v>210</v>
      </c>
      <c r="AZ35" s="21" t="s">
        <v>209</v>
      </c>
      <c r="BA35" s="21" t="s">
        <v>209</v>
      </c>
      <c r="BB35" s="21" t="s">
        <v>210</v>
      </c>
      <c r="BC35" s="21" t="s">
        <v>209</v>
      </c>
      <c r="BD35" s="21" t="s">
        <v>209</v>
      </c>
      <c r="BE35" s="21" t="s">
        <v>209</v>
      </c>
      <c r="BF35" s="21" t="s">
        <v>209</v>
      </c>
      <c r="BG35" s="21" t="s">
        <v>209</v>
      </c>
      <c r="BH35" s="21" t="s">
        <v>209</v>
      </c>
      <c r="BI35" s="21" t="s">
        <v>209</v>
      </c>
      <c r="BJ35" s="21" t="s">
        <v>209</v>
      </c>
      <c r="BK35" s="21" t="s">
        <v>210</v>
      </c>
      <c r="BL35" s="21" t="s">
        <v>209</v>
      </c>
      <c r="BM35" s="21" t="s">
        <v>209</v>
      </c>
      <c r="BN35" s="21" t="s">
        <v>209</v>
      </c>
      <c r="BO35" s="21" t="s">
        <v>209</v>
      </c>
      <c r="BP35" s="21" t="s">
        <v>209</v>
      </c>
      <c r="BQ35" s="21" t="s">
        <v>209</v>
      </c>
      <c r="BR35" s="21" t="s">
        <v>209</v>
      </c>
      <c r="BS35" s="21" t="s">
        <v>209</v>
      </c>
      <c r="BT35" s="21" t="s">
        <v>209</v>
      </c>
      <c r="BU35" s="21" t="s">
        <v>209</v>
      </c>
      <c r="BV35" s="21" t="s">
        <v>209</v>
      </c>
      <c r="BW35" s="21" t="s">
        <v>209</v>
      </c>
      <c r="BX35" s="21" t="s">
        <v>209</v>
      </c>
      <c r="BY35" s="21" t="s">
        <v>209</v>
      </c>
      <c r="BZ35" s="21">
        <f t="shared" si="0"/>
        <v>7</v>
      </c>
    </row>
    <row r="36" spans="1:78" ht="12.75" x14ac:dyDescent="0.2">
      <c r="A36" s="21" t="s">
        <v>8</v>
      </c>
      <c r="B36" s="21" t="s">
        <v>245</v>
      </c>
      <c r="C36" s="21" t="s">
        <v>248</v>
      </c>
      <c r="D36" s="21" t="s">
        <v>209</v>
      </c>
      <c r="E36" s="21" t="s">
        <v>209</v>
      </c>
      <c r="F36" s="21" t="s">
        <v>209</v>
      </c>
      <c r="G36" s="21" t="s">
        <v>209</v>
      </c>
      <c r="H36" s="21" t="s">
        <v>209</v>
      </c>
      <c r="I36" s="21" t="s">
        <v>209</v>
      </c>
      <c r="J36" s="21" t="s">
        <v>209</v>
      </c>
      <c r="K36" s="21" t="s">
        <v>209</v>
      </c>
      <c r="L36" s="21" t="s">
        <v>209</v>
      </c>
      <c r="M36" s="21" t="s">
        <v>209</v>
      </c>
      <c r="N36" s="21" t="s">
        <v>209</v>
      </c>
      <c r="O36" s="21" t="s">
        <v>209</v>
      </c>
      <c r="P36" s="21" t="s">
        <v>209</v>
      </c>
      <c r="Q36" s="21" t="s">
        <v>209</v>
      </c>
      <c r="R36" s="21" t="s">
        <v>209</v>
      </c>
      <c r="S36" s="21" t="s">
        <v>210</v>
      </c>
      <c r="T36" s="21" t="s">
        <v>210</v>
      </c>
      <c r="U36" s="21" t="s">
        <v>210</v>
      </c>
      <c r="V36" s="21" t="s">
        <v>210</v>
      </c>
      <c r="W36" s="21" t="s">
        <v>209</v>
      </c>
      <c r="X36" s="21" t="s">
        <v>209</v>
      </c>
      <c r="Y36" s="21" t="s">
        <v>209</v>
      </c>
      <c r="Z36" s="21" t="s">
        <v>209</v>
      </c>
      <c r="AA36" s="21" t="s">
        <v>209</v>
      </c>
      <c r="AB36" s="21" t="s">
        <v>209</v>
      </c>
      <c r="AC36" s="21" t="s">
        <v>209</v>
      </c>
      <c r="AD36" s="21" t="s">
        <v>209</v>
      </c>
      <c r="AE36" s="21" t="s">
        <v>209</v>
      </c>
      <c r="AF36" s="21" t="s">
        <v>209</v>
      </c>
      <c r="AG36" s="21" t="s">
        <v>209</v>
      </c>
      <c r="AH36" s="21" t="s">
        <v>209</v>
      </c>
      <c r="AI36" s="21" t="s">
        <v>209</v>
      </c>
      <c r="AJ36" s="21" t="s">
        <v>209</v>
      </c>
      <c r="AK36" s="21" t="s">
        <v>209</v>
      </c>
      <c r="AL36" s="21" t="s">
        <v>209</v>
      </c>
      <c r="AM36" s="21" t="s">
        <v>209</v>
      </c>
      <c r="AN36" s="21" t="s">
        <v>209</v>
      </c>
      <c r="AO36" s="21" t="s">
        <v>209</v>
      </c>
      <c r="AP36" s="21" t="s">
        <v>209</v>
      </c>
      <c r="AQ36" s="21" t="s">
        <v>209</v>
      </c>
      <c r="AR36" s="21" t="s">
        <v>209</v>
      </c>
      <c r="AS36" s="21" t="s">
        <v>209</v>
      </c>
      <c r="AT36" s="21" t="s">
        <v>209</v>
      </c>
      <c r="AU36" s="21" t="s">
        <v>209</v>
      </c>
      <c r="AV36" s="21" t="s">
        <v>209</v>
      </c>
      <c r="AW36" s="21" t="s">
        <v>209</v>
      </c>
      <c r="AX36" s="21" t="s">
        <v>209</v>
      </c>
      <c r="AY36" s="21" t="s">
        <v>209</v>
      </c>
      <c r="AZ36" s="21" t="s">
        <v>209</v>
      </c>
      <c r="BA36" s="21" t="s">
        <v>209</v>
      </c>
      <c r="BB36" s="21" t="s">
        <v>209</v>
      </c>
      <c r="BC36" s="21" t="s">
        <v>209</v>
      </c>
      <c r="BD36" s="21" t="s">
        <v>209</v>
      </c>
      <c r="BE36" s="21" t="s">
        <v>210</v>
      </c>
      <c r="BF36" s="21" t="s">
        <v>209</v>
      </c>
      <c r="BG36" s="21" t="s">
        <v>209</v>
      </c>
      <c r="BH36" s="21" t="s">
        <v>210</v>
      </c>
      <c r="BI36" s="21" t="s">
        <v>209</v>
      </c>
      <c r="BJ36" s="21" t="s">
        <v>209</v>
      </c>
      <c r="BK36" s="21" t="s">
        <v>209</v>
      </c>
      <c r="BL36" s="21" t="s">
        <v>209</v>
      </c>
      <c r="BM36" s="21" t="s">
        <v>209</v>
      </c>
      <c r="BN36" s="21" t="s">
        <v>209</v>
      </c>
      <c r="BO36" s="21" t="s">
        <v>209</v>
      </c>
      <c r="BP36" s="21" t="s">
        <v>209</v>
      </c>
      <c r="BQ36" s="21" t="s">
        <v>209</v>
      </c>
      <c r="BR36" s="21" t="s">
        <v>209</v>
      </c>
      <c r="BS36" s="21" t="s">
        <v>209</v>
      </c>
      <c r="BT36" s="21" t="s">
        <v>209</v>
      </c>
      <c r="BU36" s="21" t="s">
        <v>209</v>
      </c>
      <c r="BV36" s="21" t="s">
        <v>209</v>
      </c>
      <c r="BW36" s="21" t="s">
        <v>209</v>
      </c>
      <c r="BX36" s="21" t="s">
        <v>209</v>
      </c>
      <c r="BY36" s="21" t="s">
        <v>209</v>
      </c>
      <c r="BZ36" s="21">
        <f t="shared" si="0"/>
        <v>6</v>
      </c>
    </row>
    <row r="37" spans="1:78" ht="12.75" x14ac:dyDescent="0.2">
      <c r="A37" s="21" t="s">
        <v>8</v>
      </c>
      <c r="B37" s="21" t="s">
        <v>245</v>
      </c>
      <c r="C37" s="21" t="s">
        <v>249</v>
      </c>
      <c r="D37" s="21" t="s">
        <v>209</v>
      </c>
      <c r="E37" s="21" t="s">
        <v>209</v>
      </c>
      <c r="F37" s="21" t="s">
        <v>209</v>
      </c>
      <c r="G37" s="21" t="s">
        <v>209</v>
      </c>
      <c r="H37" s="21" t="s">
        <v>209</v>
      </c>
      <c r="I37" s="21" t="s">
        <v>209</v>
      </c>
      <c r="J37" s="21" t="s">
        <v>209</v>
      </c>
      <c r="K37" s="21" t="s">
        <v>209</v>
      </c>
      <c r="L37" s="21" t="s">
        <v>209</v>
      </c>
      <c r="M37" s="21" t="s">
        <v>209</v>
      </c>
      <c r="N37" s="21" t="s">
        <v>209</v>
      </c>
      <c r="O37" s="21" t="s">
        <v>209</v>
      </c>
      <c r="P37" s="21" t="s">
        <v>209</v>
      </c>
      <c r="Q37" s="21" t="s">
        <v>209</v>
      </c>
      <c r="R37" s="21" t="s">
        <v>209</v>
      </c>
      <c r="S37" s="21" t="s">
        <v>210</v>
      </c>
      <c r="T37" s="21" t="s">
        <v>210</v>
      </c>
      <c r="U37" s="21" t="s">
        <v>210</v>
      </c>
      <c r="V37" s="21" t="s">
        <v>210</v>
      </c>
      <c r="W37" s="21" t="s">
        <v>209</v>
      </c>
      <c r="X37" s="21" t="s">
        <v>209</v>
      </c>
      <c r="Y37" s="21" t="s">
        <v>209</v>
      </c>
      <c r="Z37" s="21" t="s">
        <v>209</v>
      </c>
      <c r="AA37" s="21" t="s">
        <v>209</v>
      </c>
      <c r="AB37" s="21" t="s">
        <v>209</v>
      </c>
      <c r="AC37" s="21" t="s">
        <v>209</v>
      </c>
      <c r="AD37" s="21" t="s">
        <v>209</v>
      </c>
      <c r="AE37" s="21" t="s">
        <v>209</v>
      </c>
      <c r="AF37" s="21" t="s">
        <v>209</v>
      </c>
      <c r="AG37" s="21" t="s">
        <v>209</v>
      </c>
      <c r="AH37" s="21" t="s">
        <v>209</v>
      </c>
      <c r="AI37" s="21" t="s">
        <v>209</v>
      </c>
      <c r="AJ37" s="21" t="s">
        <v>210</v>
      </c>
      <c r="AK37" s="21" t="s">
        <v>209</v>
      </c>
      <c r="AL37" s="21" t="s">
        <v>209</v>
      </c>
      <c r="AM37" s="21" t="s">
        <v>209</v>
      </c>
      <c r="AN37" s="21" t="s">
        <v>209</v>
      </c>
      <c r="AO37" s="21" t="s">
        <v>209</v>
      </c>
      <c r="AP37" s="21" t="s">
        <v>209</v>
      </c>
      <c r="AQ37" s="21" t="s">
        <v>209</v>
      </c>
      <c r="AR37" s="21" t="s">
        <v>209</v>
      </c>
      <c r="AS37" s="21" t="s">
        <v>209</v>
      </c>
      <c r="AT37" s="21" t="s">
        <v>209</v>
      </c>
      <c r="AU37" s="21" t="s">
        <v>209</v>
      </c>
      <c r="AV37" s="21" t="s">
        <v>209</v>
      </c>
      <c r="AW37" s="21" t="s">
        <v>209</v>
      </c>
      <c r="AX37" s="21" t="s">
        <v>209</v>
      </c>
      <c r="AY37" s="21" t="s">
        <v>209</v>
      </c>
      <c r="AZ37" s="21" t="s">
        <v>209</v>
      </c>
      <c r="BA37" s="21" t="s">
        <v>209</v>
      </c>
      <c r="BB37" s="21" t="s">
        <v>209</v>
      </c>
      <c r="BC37" s="21" t="s">
        <v>209</v>
      </c>
      <c r="BD37" s="21" t="s">
        <v>209</v>
      </c>
      <c r="BE37" s="21" t="s">
        <v>210</v>
      </c>
      <c r="BF37" s="21" t="s">
        <v>209</v>
      </c>
      <c r="BG37" s="21" t="s">
        <v>209</v>
      </c>
      <c r="BH37" s="21" t="s">
        <v>210</v>
      </c>
      <c r="BI37" s="21" t="s">
        <v>209</v>
      </c>
      <c r="BJ37" s="21" t="s">
        <v>209</v>
      </c>
      <c r="BK37" s="21" t="s">
        <v>209</v>
      </c>
      <c r="BL37" s="21" t="s">
        <v>209</v>
      </c>
      <c r="BM37" s="21" t="s">
        <v>209</v>
      </c>
      <c r="BN37" s="21" t="s">
        <v>209</v>
      </c>
      <c r="BO37" s="21" t="s">
        <v>209</v>
      </c>
      <c r="BP37" s="21" t="s">
        <v>209</v>
      </c>
      <c r="BQ37" s="21" t="s">
        <v>209</v>
      </c>
      <c r="BR37" s="21" t="s">
        <v>209</v>
      </c>
      <c r="BS37" s="21" t="s">
        <v>209</v>
      </c>
      <c r="BT37" s="21" t="s">
        <v>209</v>
      </c>
      <c r="BU37" s="21" t="s">
        <v>209</v>
      </c>
      <c r="BV37" s="21" t="s">
        <v>209</v>
      </c>
      <c r="BW37" s="21" t="s">
        <v>209</v>
      </c>
      <c r="BX37" s="21" t="s">
        <v>209</v>
      </c>
      <c r="BY37" s="21" t="s">
        <v>209</v>
      </c>
      <c r="BZ37" s="21">
        <f t="shared" si="0"/>
        <v>7</v>
      </c>
    </row>
    <row r="38" spans="1:78" ht="12.75" x14ac:dyDescent="0.2">
      <c r="A38" s="21" t="s">
        <v>8</v>
      </c>
      <c r="B38" s="21" t="s">
        <v>245</v>
      </c>
      <c r="C38" s="21" t="s">
        <v>250</v>
      </c>
      <c r="D38" s="21" t="s">
        <v>209</v>
      </c>
      <c r="E38" s="21" t="s">
        <v>209</v>
      </c>
      <c r="F38" s="21" t="s">
        <v>209</v>
      </c>
      <c r="G38" s="21" t="s">
        <v>209</v>
      </c>
      <c r="H38" s="21" t="s">
        <v>209</v>
      </c>
      <c r="I38" s="21" t="s">
        <v>209</v>
      </c>
      <c r="J38" s="21" t="s">
        <v>209</v>
      </c>
      <c r="K38" s="21" t="s">
        <v>209</v>
      </c>
      <c r="L38" s="21" t="s">
        <v>209</v>
      </c>
      <c r="M38" s="21" t="s">
        <v>209</v>
      </c>
      <c r="N38" s="21" t="s">
        <v>209</v>
      </c>
      <c r="O38" s="21" t="s">
        <v>209</v>
      </c>
      <c r="P38" s="21" t="s">
        <v>209</v>
      </c>
      <c r="Q38" s="21" t="s">
        <v>209</v>
      </c>
      <c r="R38" s="21" t="s">
        <v>209</v>
      </c>
      <c r="S38" s="21" t="s">
        <v>210</v>
      </c>
      <c r="T38" s="21" t="s">
        <v>210</v>
      </c>
      <c r="U38" s="21" t="s">
        <v>210</v>
      </c>
      <c r="V38" s="21" t="s">
        <v>210</v>
      </c>
      <c r="W38" s="21" t="s">
        <v>209</v>
      </c>
      <c r="X38" s="21" t="s">
        <v>209</v>
      </c>
      <c r="Y38" s="21" t="s">
        <v>209</v>
      </c>
      <c r="Z38" s="21" t="s">
        <v>209</v>
      </c>
      <c r="AA38" s="21" t="s">
        <v>209</v>
      </c>
      <c r="AB38" s="21" t="s">
        <v>209</v>
      </c>
      <c r="AC38" s="21" t="s">
        <v>209</v>
      </c>
      <c r="AD38" s="21" t="s">
        <v>209</v>
      </c>
      <c r="AE38" s="21" t="s">
        <v>209</v>
      </c>
      <c r="AF38" s="21" t="s">
        <v>209</v>
      </c>
      <c r="AG38" s="21" t="s">
        <v>209</v>
      </c>
      <c r="AH38" s="21" t="s">
        <v>209</v>
      </c>
      <c r="AI38" s="21" t="s">
        <v>209</v>
      </c>
      <c r="AJ38" s="21" t="s">
        <v>210</v>
      </c>
      <c r="AK38" s="21" t="s">
        <v>209</v>
      </c>
      <c r="AL38" s="21" t="s">
        <v>209</v>
      </c>
      <c r="AM38" s="21" t="s">
        <v>209</v>
      </c>
      <c r="AN38" s="21" t="s">
        <v>209</v>
      </c>
      <c r="AO38" s="21" t="s">
        <v>209</v>
      </c>
      <c r="AP38" s="21" t="s">
        <v>209</v>
      </c>
      <c r="AQ38" s="21" t="s">
        <v>209</v>
      </c>
      <c r="AR38" s="21" t="s">
        <v>209</v>
      </c>
      <c r="AS38" s="21" t="s">
        <v>209</v>
      </c>
      <c r="AT38" s="21" t="s">
        <v>209</v>
      </c>
      <c r="AU38" s="21" t="s">
        <v>209</v>
      </c>
      <c r="AV38" s="21" t="s">
        <v>209</v>
      </c>
      <c r="AW38" s="21" t="s">
        <v>209</v>
      </c>
      <c r="AX38" s="21" t="s">
        <v>210</v>
      </c>
      <c r="AY38" s="21" t="s">
        <v>209</v>
      </c>
      <c r="AZ38" s="21" t="s">
        <v>209</v>
      </c>
      <c r="BA38" s="21" t="s">
        <v>209</v>
      </c>
      <c r="BB38" s="21" t="s">
        <v>209</v>
      </c>
      <c r="BC38" s="21" t="s">
        <v>209</v>
      </c>
      <c r="BD38" s="21" t="s">
        <v>209</v>
      </c>
      <c r="BE38" s="21" t="s">
        <v>210</v>
      </c>
      <c r="BF38" s="21" t="s">
        <v>209</v>
      </c>
      <c r="BG38" s="21" t="s">
        <v>209</v>
      </c>
      <c r="BH38" s="21" t="s">
        <v>210</v>
      </c>
      <c r="BI38" s="21" t="s">
        <v>209</v>
      </c>
      <c r="BJ38" s="21" t="s">
        <v>209</v>
      </c>
      <c r="BK38" s="21" t="s">
        <v>209</v>
      </c>
      <c r="BL38" s="21" t="s">
        <v>209</v>
      </c>
      <c r="BM38" s="21" t="s">
        <v>209</v>
      </c>
      <c r="BN38" s="21" t="s">
        <v>209</v>
      </c>
      <c r="BO38" s="21" t="s">
        <v>209</v>
      </c>
      <c r="BP38" s="21" t="s">
        <v>209</v>
      </c>
      <c r="BQ38" s="21" t="s">
        <v>209</v>
      </c>
      <c r="BR38" s="21" t="s">
        <v>209</v>
      </c>
      <c r="BS38" s="21" t="s">
        <v>209</v>
      </c>
      <c r="BT38" s="21" t="s">
        <v>209</v>
      </c>
      <c r="BU38" s="21" t="s">
        <v>209</v>
      </c>
      <c r="BV38" s="21" t="s">
        <v>209</v>
      </c>
      <c r="BW38" s="21" t="s">
        <v>209</v>
      </c>
      <c r="BX38" s="21" t="s">
        <v>209</v>
      </c>
      <c r="BY38" s="21" t="s">
        <v>209</v>
      </c>
      <c r="BZ38" s="21">
        <f t="shared" si="0"/>
        <v>8</v>
      </c>
    </row>
    <row r="39" spans="1:78" ht="12.75" x14ac:dyDescent="0.2">
      <c r="A39" s="21" t="s">
        <v>8</v>
      </c>
      <c r="B39" s="21" t="s">
        <v>245</v>
      </c>
      <c r="C39" s="21" t="s">
        <v>251</v>
      </c>
      <c r="D39" s="21" t="s">
        <v>209</v>
      </c>
      <c r="E39" s="21" t="s">
        <v>210</v>
      </c>
      <c r="F39" s="21" t="s">
        <v>209</v>
      </c>
      <c r="G39" s="21" t="s">
        <v>209</v>
      </c>
      <c r="H39" s="21" t="s">
        <v>209</v>
      </c>
      <c r="I39" s="21" t="s">
        <v>209</v>
      </c>
      <c r="J39" s="21" t="s">
        <v>209</v>
      </c>
      <c r="K39" s="21" t="s">
        <v>210</v>
      </c>
      <c r="L39" s="21" t="s">
        <v>210</v>
      </c>
      <c r="M39" s="21" t="s">
        <v>209</v>
      </c>
      <c r="N39" s="21" t="s">
        <v>209</v>
      </c>
      <c r="O39" s="21" t="s">
        <v>209</v>
      </c>
      <c r="P39" s="21" t="s">
        <v>209</v>
      </c>
      <c r="Q39" s="21" t="s">
        <v>209</v>
      </c>
      <c r="R39" s="21" t="s">
        <v>210</v>
      </c>
      <c r="S39" s="21" t="s">
        <v>210</v>
      </c>
      <c r="T39" s="21" t="s">
        <v>210</v>
      </c>
      <c r="U39" s="21" t="s">
        <v>210</v>
      </c>
      <c r="V39" s="21" t="s">
        <v>210</v>
      </c>
      <c r="W39" s="21" t="s">
        <v>210</v>
      </c>
      <c r="X39" s="21" t="s">
        <v>209</v>
      </c>
      <c r="Y39" s="21" t="s">
        <v>209</v>
      </c>
      <c r="Z39" s="21" t="s">
        <v>209</v>
      </c>
      <c r="AA39" s="21" t="s">
        <v>210</v>
      </c>
      <c r="AB39" s="21" t="s">
        <v>209</v>
      </c>
      <c r="AC39" s="21" t="s">
        <v>210</v>
      </c>
      <c r="AD39" s="21" t="s">
        <v>209</v>
      </c>
      <c r="AE39" s="21" t="s">
        <v>209</v>
      </c>
      <c r="AF39" s="21" t="s">
        <v>210</v>
      </c>
      <c r="AG39" s="21" t="s">
        <v>209</v>
      </c>
      <c r="AH39" s="21" t="s">
        <v>209</v>
      </c>
      <c r="AI39" s="21" t="s">
        <v>209</v>
      </c>
      <c r="AJ39" s="21" t="s">
        <v>209</v>
      </c>
      <c r="AK39" s="21" t="s">
        <v>209</v>
      </c>
      <c r="AL39" s="21" t="s">
        <v>209</v>
      </c>
      <c r="AM39" s="21" t="s">
        <v>209</v>
      </c>
      <c r="AN39" s="21" t="s">
        <v>210</v>
      </c>
      <c r="AO39" s="21" t="s">
        <v>209</v>
      </c>
      <c r="AP39" s="21" t="s">
        <v>209</v>
      </c>
      <c r="AQ39" s="21" t="s">
        <v>209</v>
      </c>
      <c r="AR39" s="21" t="s">
        <v>209</v>
      </c>
      <c r="AS39" s="21" t="s">
        <v>210</v>
      </c>
      <c r="AT39" s="21" t="s">
        <v>209</v>
      </c>
      <c r="AU39" s="21" t="s">
        <v>209</v>
      </c>
      <c r="AV39" s="21" t="s">
        <v>209</v>
      </c>
      <c r="AW39" s="21" t="s">
        <v>209</v>
      </c>
      <c r="AX39" s="21" t="s">
        <v>210</v>
      </c>
      <c r="AY39" s="21" t="s">
        <v>210</v>
      </c>
      <c r="AZ39" s="21" t="s">
        <v>210</v>
      </c>
      <c r="BA39" s="21" t="s">
        <v>210</v>
      </c>
      <c r="BB39" s="21" t="s">
        <v>210</v>
      </c>
      <c r="BC39" s="21" t="s">
        <v>210</v>
      </c>
      <c r="BD39" s="21" t="s">
        <v>209</v>
      </c>
      <c r="BE39" s="21" t="s">
        <v>209</v>
      </c>
      <c r="BF39" s="21" t="s">
        <v>209</v>
      </c>
      <c r="BG39" s="21" t="s">
        <v>209</v>
      </c>
      <c r="BH39" s="21" t="s">
        <v>209</v>
      </c>
      <c r="BI39" s="21" t="s">
        <v>209</v>
      </c>
      <c r="BJ39" s="21" t="s">
        <v>209</v>
      </c>
      <c r="BK39" s="21" t="s">
        <v>210</v>
      </c>
      <c r="BL39" s="21" t="s">
        <v>209</v>
      </c>
      <c r="BM39" s="21" t="s">
        <v>209</v>
      </c>
      <c r="BN39" s="21" t="s">
        <v>209</v>
      </c>
      <c r="BO39" s="21" t="s">
        <v>209</v>
      </c>
      <c r="BP39" s="21" t="s">
        <v>209</v>
      </c>
      <c r="BQ39" s="21" t="s">
        <v>209</v>
      </c>
      <c r="BR39" s="21" t="s">
        <v>209</v>
      </c>
      <c r="BS39" s="21" t="s">
        <v>209</v>
      </c>
      <c r="BT39" s="21" t="s">
        <v>209</v>
      </c>
      <c r="BU39" s="21" t="s">
        <v>209</v>
      </c>
      <c r="BV39" s="21" t="s">
        <v>209</v>
      </c>
      <c r="BW39" s="21" t="s">
        <v>209</v>
      </c>
      <c r="BX39" s="21" t="s">
        <v>209</v>
      </c>
      <c r="BY39" s="21" t="s">
        <v>209</v>
      </c>
      <c r="BZ39" s="21">
        <f t="shared" si="0"/>
        <v>21</v>
      </c>
    </row>
    <row r="40" spans="1:78" ht="12.75" x14ac:dyDescent="0.2">
      <c r="A40" s="21" t="s">
        <v>8</v>
      </c>
      <c r="B40" s="21" t="s">
        <v>245</v>
      </c>
      <c r="C40" s="21" t="s">
        <v>252</v>
      </c>
      <c r="D40" s="21" t="s">
        <v>209</v>
      </c>
      <c r="E40" s="21" t="s">
        <v>209</v>
      </c>
      <c r="F40" s="21" t="s">
        <v>209</v>
      </c>
      <c r="G40" s="21" t="s">
        <v>209</v>
      </c>
      <c r="H40" s="21" t="s">
        <v>209</v>
      </c>
      <c r="I40" s="21" t="s">
        <v>209</v>
      </c>
      <c r="J40" s="21" t="s">
        <v>209</v>
      </c>
      <c r="K40" s="21" t="s">
        <v>209</v>
      </c>
      <c r="L40" s="21" t="s">
        <v>209</v>
      </c>
      <c r="M40" s="21" t="s">
        <v>209</v>
      </c>
      <c r="N40" s="21" t="s">
        <v>209</v>
      </c>
      <c r="O40" s="21" t="s">
        <v>209</v>
      </c>
      <c r="P40" s="21" t="s">
        <v>209</v>
      </c>
      <c r="Q40" s="21" t="s">
        <v>209</v>
      </c>
      <c r="R40" s="21" t="s">
        <v>209</v>
      </c>
      <c r="S40" s="21" t="s">
        <v>210</v>
      </c>
      <c r="T40" s="21" t="s">
        <v>210</v>
      </c>
      <c r="U40" s="21" t="s">
        <v>210</v>
      </c>
      <c r="V40" s="21" t="s">
        <v>210</v>
      </c>
      <c r="W40" s="21" t="s">
        <v>209</v>
      </c>
      <c r="X40" s="21" t="s">
        <v>209</v>
      </c>
      <c r="Y40" s="21" t="s">
        <v>209</v>
      </c>
      <c r="Z40" s="21" t="s">
        <v>209</v>
      </c>
      <c r="AA40" s="21" t="s">
        <v>209</v>
      </c>
      <c r="AB40" s="21" t="s">
        <v>209</v>
      </c>
      <c r="AC40" s="21" t="s">
        <v>209</v>
      </c>
      <c r="AD40" s="21" t="s">
        <v>209</v>
      </c>
      <c r="AE40" s="21" t="s">
        <v>209</v>
      </c>
      <c r="AF40" s="21" t="s">
        <v>209</v>
      </c>
      <c r="AG40" s="21" t="s">
        <v>209</v>
      </c>
      <c r="AH40" s="21" t="s">
        <v>209</v>
      </c>
      <c r="AI40" s="21" t="s">
        <v>209</v>
      </c>
      <c r="AJ40" s="21" t="s">
        <v>209</v>
      </c>
      <c r="AK40" s="21" t="s">
        <v>209</v>
      </c>
      <c r="AL40" s="21" t="s">
        <v>209</v>
      </c>
      <c r="AM40" s="21" t="s">
        <v>209</v>
      </c>
      <c r="AN40" s="21" t="s">
        <v>209</v>
      </c>
      <c r="AO40" s="21" t="s">
        <v>209</v>
      </c>
      <c r="AP40" s="21" t="s">
        <v>209</v>
      </c>
      <c r="AQ40" s="21" t="s">
        <v>209</v>
      </c>
      <c r="AR40" s="21" t="s">
        <v>209</v>
      </c>
      <c r="AS40" s="21" t="s">
        <v>209</v>
      </c>
      <c r="AT40" s="21" t="s">
        <v>209</v>
      </c>
      <c r="AU40" s="21" t="s">
        <v>209</v>
      </c>
      <c r="AV40" s="21" t="s">
        <v>209</v>
      </c>
      <c r="AW40" s="21" t="s">
        <v>209</v>
      </c>
      <c r="AX40" s="21" t="s">
        <v>209</v>
      </c>
      <c r="AY40" s="21" t="s">
        <v>209</v>
      </c>
      <c r="AZ40" s="21" t="s">
        <v>209</v>
      </c>
      <c r="BA40" s="21" t="s">
        <v>209</v>
      </c>
      <c r="BB40" s="21" t="s">
        <v>209</v>
      </c>
      <c r="BC40" s="21" t="s">
        <v>209</v>
      </c>
      <c r="BD40" s="21" t="s">
        <v>209</v>
      </c>
      <c r="BE40" s="21" t="s">
        <v>210</v>
      </c>
      <c r="BF40" s="21" t="s">
        <v>209</v>
      </c>
      <c r="BG40" s="21" t="s">
        <v>209</v>
      </c>
      <c r="BH40" s="21" t="s">
        <v>210</v>
      </c>
      <c r="BI40" s="21" t="s">
        <v>209</v>
      </c>
      <c r="BJ40" s="21" t="s">
        <v>209</v>
      </c>
      <c r="BK40" s="21" t="s">
        <v>209</v>
      </c>
      <c r="BL40" s="21" t="s">
        <v>209</v>
      </c>
      <c r="BM40" s="21" t="s">
        <v>209</v>
      </c>
      <c r="BN40" s="21" t="s">
        <v>209</v>
      </c>
      <c r="BO40" s="21" t="s">
        <v>209</v>
      </c>
      <c r="BP40" s="21" t="s">
        <v>209</v>
      </c>
      <c r="BQ40" s="21" t="s">
        <v>209</v>
      </c>
      <c r="BR40" s="21" t="s">
        <v>209</v>
      </c>
      <c r="BS40" s="21" t="s">
        <v>209</v>
      </c>
      <c r="BT40" s="21" t="s">
        <v>209</v>
      </c>
      <c r="BU40" s="21" t="s">
        <v>209</v>
      </c>
      <c r="BV40" s="21" t="s">
        <v>209</v>
      </c>
      <c r="BW40" s="21" t="s">
        <v>209</v>
      </c>
      <c r="BX40" s="21" t="s">
        <v>209</v>
      </c>
      <c r="BY40" s="21" t="s">
        <v>209</v>
      </c>
      <c r="BZ40" s="21">
        <f t="shared" si="0"/>
        <v>6</v>
      </c>
    </row>
    <row r="41" spans="1:78" ht="12.75" x14ac:dyDescent="0.2">
      <c r="A41" s="21" t="s">
        <v>8</v>
      </c>
      <c r="B41" s="21" t="s">
        <v>245</v>
      </c>
      <c r="C41" s="21" t="s">
        <v>253</v>
      </c>
      <c r="D41" s="21" t="s">
        <v>209</v>
      </c>
      <c r="E41" s="21" t="s">
        <v>209</v>
      </c>
      <c r="F41" s="21" t="s">
        <v>209</v>
      </c>
      <c r="G41" s="21" t="s">
        <v>209</v>
      </c>
      <c r="H41" s="21" t="s">
        <v>209</v>
      </c>
      <c r="I41" s="21" t="s">
        <v>209</v>
      </c>
      <c r="J41" s="21" t="s">
        <v>209</v>
      </c>
      <c r="K41" s="21" t="s">
        <v>209</v>
      </c>
      <c r="L41" s="21" t="s">
        <v>209</v>
      </c>
      <c r="M41" s="21" t="s">
        <v>209</v>
      </c>
      <c r="N41" s="21" t="s">
        <v>209</v>
      </c>
      <c r="O41" s="21" t="s">
        <v>209</v>
      </c>
      <c r="P41" s="21" t="s">
        <v>209</v>
      </c>
      <c r="Q41" s="21" t="s">
        <v>209</v>
      </c>
      <c r="R41" s="21" t="s">
        <v>209</v>
      </c>
      <c r="S41" s="21" t="s">
        <v>210</v>
      </c>
      <c r="T41" s="21" t="s">
        <v>210</v>
      </c>
      <c r="U41" s="21" t="s">
        <v>210</v>
      </c>
      <c r="V41" s="21" t="s">
        <v>210</v>
      </c>
      <c r="W41" s="21" t="s">
        <v>209</v>
      </c>
      <c r="X41" s="21" t="s">
        <v>209</v>
      </c>
      <c r="Y41" s="21" t="s">
        <v>209</v>
      </c>
      <c r="Z41" s="21" t="s">
        <v>209</v>
      </c>
      <c r="AA41" s="21" t="s">
        <v>209</v>
      </c>
      <c r="AB41" s="21" t="s">
        <v>209</v>
      </c>
      <c r="AC41" s="21" t="s">
        <v>209</v>
      </c>
      <c r="AD41" s="21" t="s">
        <v>209</v>
      </c>
      <c r="AE41" s="21" t="s">
        <v>209</v>
      </c>
      <c r="AF41" s="21" t="s">
        <v>209</v>
      </c>
      <c r="AG41" s="21" t="s">
        <v>209</v>
      </c>
      <c r="AH41" s="21" t="s">
        <v>209</v>
      </c>
      <c r="AI41" s="21" t="s">
        <v>209</v>
      </c>
      <c r="AJ41" s="21" t="s">
        <v>210</v>
      </c>
      <c r="AK41" s="21" t="s">
        <v>209</v>
      </c>
      <c r="AL41" s="21" t="s">
        <v>209</v>
      </c>
      <c r="AM41" s="21" t="s">
        <v>209</v>
      </c>
      <c r="AN41" s="21" t="s">
        <v>209</v>
      </c>
      <c r="AO41" s="21" t="s">
        <v>209</v>
      </c>
      <c r="AP41" s="21" t="s">
        <v>209</v>
      </c>
      <c r="AQ41" s="21" t="s">
        <v>209</v>
      </c>
      <c r="AR41" s="21" t="s">
        <v>209</v>
      </c>
      <c r="AS41" s="21" t="s">
        <v>209</v>
      </c>
      <c r="AT41" s="21" t="s">
        <v>209</v>
      </c>
      <c r="AU41" s="21" t="s">
        <v>209</v>
      </c>
      <c r="AV41" s="21" t="s">
        <v>209</v>
      </c>
      <c r="AW41" s="21" t="s">
        <v>209</v>
      </c>
      <c r="AX41" s="21" t="s">
        <v>209</v>
      </c>
      <c r="AY41" s="21" t="s">
        <v>209</v>
      </c>
      <c r="AZ41" s="21" t="s">
        <v>209</v>
      </c>
      <c r="BA41" s="21" t="s">
        <v>209</v>
      </c>
      <c r="BB41" s="21" t="s">
        <v>209</v>
      </c>
      <c r="BC41" s="21" t="s">
        <v>209</v>
      </c>
      <c r="BD41" s="21" t="s">
        <v>209</v>
      </c>
      <c r="BE41" s="21" t="s">
        <v>210</v>
      </c>
      <c r="BF41" s="21" t="s">
        <v>209</v>
      </c>
      <c r="BG41" s="21" t="s">
        <v>209</v>
      </c>
      <c r="BH41" s="21" t="s">
        <v>210</v>
      </c>
      <c r="BI41" s="21" t="s">
        <v>209</v>
      </c>
      <c r="BJ41" s="21" t="s">
        <v>209</v>
      </c>
      <c r="BK41" s="21" t="s">
        <v>209</v>
      </c>
      <c r="BL41" s="21" t="s">
        <v>209</v>
      </c>
      <c r="BM41" s="21" t="s">
        <v>209</v>
      </c>
      <c r="BN41" s="21" t="s">
        <v>209</v>
      </c>
      <c r="BO41" s="21" t="s">
        <v>209</v>
      </c>
      <c r="BP41" s="21" t="s">
        <v>209</v>
      </c>
      <c r="BQ41" s="21" t="s">
        <v>209</v>
      </c>
      <c r="BR41" s="21" t="s">
        <v>209</v>
      </c>
      <c r="BS41" s="21" t="s">
        <v>209</v>
      </c>
      <c r="BT41" s="21" t="s">
        <v>209</v>
      </c>
      <c r="BU41" s="21" t="s">
        <v>209</v>
      </c>
      <c r="BV41" s="21" t="s">
        <v>209</v>
      </c>
      <c r="BW41" s="21" t="s">
        <v>209</v>
      </c>
      <c r="BX41" s="21" t="s">
        <v>209</v>
      </c>
      <c r="BY41" s="21" t="s">
        <v>209</v>
      </c>
      <c r="BZ41" s="21">
        <f t="shared" si="0"/>
        <v>7</v>
      </c>
    </row>
    <row r="42" spans="1:78" ht="12.75" x14ac:dyDescent="0.2">
      <c r="A42" s="21" t="s">
        <v>8</v>
      </c>
      <c r="B42" s="21" t="s">
        <v>245</v>
      </c>
      <c r="C42" s="21" t="s">
        <v>254</v>
      </c>
      <c r="D42" s="21" t="s">
        <v>209</v>
      </c>
      <c r="E42" s="21" t="s">
        <v>209</v>
      </c>
      <c r="F42" s="21" t="s">
        <v>209</v>
      </c>
      <c r="G42" s="21" t="s">
        <v>209</v>
      </c>
      <c r="H42" s="21" t="s">
        <v>209</v>
      </c>
      <c r="I42" s="21" t="s">
        <v>209</v>
      </c>
      <c r="J42" s="21" t="s">
        <v>209</v>
      </c>
      <c r="K42" s="21" t="s">
        <v>209</v>
      </c>
      <c r="L42" s="21" t="s">
        <v>209</v>
      </c>
      <c r="M42" s="21" t="s">
        <v>209</v>
      </c>
      <c r="N42" s="21" t="s">
        <v>209</v>
      </c>
      <c r="O42" s="21" t="s">
        <v>209</v>
      </c>
      <c r="P42" s="21" t="s">
        <v>209</v>
      </c>
      <c r="Q42" s="21" t="s">
        <v>209</v>
      </c>
      <c r="R42" s="21" t="s">
        <v>209</v>
      </c>
      <c r="S42" s="21" t="s">
        <v>210</v>
      </c>
      <c r="T42" s="21" t="s">
        <v>210</v>
      </c>
      <c r="U42" s="21" t="s">
        <v>210</v>
      </c>
      <c r="V42" s="21" t="s">
        <v>210</v>
      </c>
      <c r="W42" s="21" t="s">
        <v>209</v>
      </c>
      <c r="X42" s="21" t="s">
        <v>209</v>
      </c>
      <c r="Y42" s="21" t="s">
        <v>209</v>
      </c>
      <c r="Z42" s="21" t="s">
        <v>209</v>
      </c>
      <c r="AA42" s="21" t="s">
        <v>209</v>
      </c>
      <c r="AB42" s="21" t="s">
        <v>209</v>
      </c>
      <c r="AC42" s="21" t="s">
        <v>209</v>
      </c>
      <c r="AD42" s="21" t="s">
        <v>209</v>
      </c>
      <c r="AE42" s="21" t="s">
        <v>209</v>
      </c>
      <c r="AF42" s="21" t="s">
        <v>209</v>
      </c>
      <c r="AG42" s="21" t="s">
        <v>209</v>
      </c>
      <c r="AH42" s="21" t="s">
        <v>209</v>
      </c>
      <c r="AI42" s="21" t="s">
        <v>209</v>
      </c>
      <c r="AJ42" s="21" t="s">
        <v>210</v>
      </c>
      <c r="AK42" s="21" t="s">
        <v>209</v>
      </c>
      <c r="AL42" s="21" t="s">
        <v>209</v>
      </c>
      <c r="AM42" s="21" t="s">
        <v>209</v>
      </c>
      <c r="AN42" s="21" t="s">
        <v>209</v>
      </c>
      <c r="AO42" s="21" t="s">
        <v>209</v>
      </c>
      <c r="AP42" s="21" t="s">
        <v>209</v>
      </c>
      <c r="AQ42" s="21" t="s">
        <v>209</v>
      </c>
      <c r="AR42" s="21" t="s">
        <v>209</v>
      </c>
      <c r="AS42" s="21" t="s">
        <v>209</v>
      </c>
      <c r="AT42" s="21" t="s">
        <v>209</v>
      </c>
      <c r="AU42" s="21" t="s">
        <v>209</v>
      </c>
      <c r="AV42" s="21" t="s">
        <v>209</v>
      </c>
      <c r="AW42" s="21" t="s">
        <v>209</v>
      </c>
      <c r="AX42" s="21" t="s">
        <v>209</v>
      </c>
      <c r="AY42" s="21" t="s">
        <v>209</v>
      </c>
      <c r="AZ42" s="21" t="s">
        <v>209</v>
      </c>
      <c r="BA42" s="21" t="s">
        <v>209</v>
      </c>
      <c r="BB42" s="21" t="s">
        <v>209</v>
      </c>
      <c r="BC42" s="21" t="s">
        <v>209</v>
      </c>
      <c r="BD42" s="21" t="s">
        <v>209</v>
      </c>
      <c r="BE42" s="21" t="s">
        <v>210</v>
      </c>
      <c r="BF42" s="21" t="s">
        <v>209</v>
      </c>
      <c r="BG42" s="21" t="s">
        <v>209</v>
      </c>
      <c r="BH42" s="21" t="s">
        <v>210</v>
      </c>
      <c r="BI42" s="21" t="s">
        <v>209</v>
      </c>
      <c r="BJ42" s="21" t="s">
        <v>209</v>
      </c>
      <c r="BK42" s="21" t="s">
        <v>209</v>
      </c>
      <c r="BL42" s="21" t="s">
        <v>209</v>
      </c>
      <c r="BM42" s="21" t="s">
        <v>209</v>
      </c>
      <c r="BN42" s="21" t="s">
        <v>209</v>
      </c>
      <c r="BO42" s="21" t="s">
        <v>209</v>
      </c>
      <c r="BP42" s="21" t="s">
        <v>209</v>
      </c>
      <c r="BQ42" s="21" t="s">
        <v>209</v>
      </c>
      <c r="BR42" s="21" t="s">
        <v>209</v>
      </c>
      <c r="BS42" s="21" t="s">
        <v>209</v>
      </c>
      <c r="BT42" s="21" t="s">
        <v>209</v>
      </c>
      <c r="BU42" s="21" t="s">
        <v>209</v>
      </c>
      <c r="BV42" s="21" t="s">
        <v>209</v>
      </c>
      <c r="BW42" s="21" t="s">
        <v>209</v>
      </c>
      <c r="BX42" s="21" t="s">
        <v>209</v>
      </c>
      <c r="BY42" s="21" t="s">
        <v>209</v>
      </c>
      <c r="BZ42" s="21">
        <f t="shared" si="0"/>
        <v>7</v>
      </c>
    </row>
    <row r="43" spans="1:78" ht="12.75" x14ac:dyDescent="0.2">
      <c r="A43" s="21" t="s">
        <v>8</v>
      </c>
      <c r="B43" s="21" t="s">
        <v>245</v>
      </c>
      <c r="C43" s="21" t="s">
        <v>255</v>
      </c>
      <c r="D43" s="21" t="s">
        <v>209</v>
      </c>
      <c r="E43" s="21" t="s">
        <v>209</v>
      </c>
      <c r="F43" s="21" t="s">
        <v>209</v>
      </c>
      <c r="G43" s="21" t="s">
        <v>209</v>
      </c>
      <c r="H43" s="21" t="s">
        <v>209</v>
      </c>
      <c r="I43" s="21" t="s">
        <v>209</v>
      </c>
      <c r="J43" s="21" t="s">
        <v>209</v>
      </c>
      <c r="K43" s="21" t="s">
        <v>209</v>
      </c>
      <c r="L43" s="21" t="s">
        <v>209</v>
      </c>
      <c r="M43" s="21" t="s">
        <v>209</v>
      </c>
      <c r="N43" s="21" t="s">
        <v>209</v>
      </c>
      <c r="O43" s="21" t="s">
        <v>209</v>
      </c>
      <c r="P43" s="21" t="s">
        <v>209</v>
      </c>
      <c r="Q43" s="21" t="s">
        <v>209</v>
      </c>
      <c r="R43" s="21" t="s">
        <v>209</v>
      </c>
      <c r="S43" s="21" t="s">
        <v>210</v>
      </c>
      <c r="T43" s="21" t="s">
        <v>210</v>
      </c>
      <c r="U43" s="21" t="s">
        <v>210</v>
      </c>
      <c r="V43" s="21" t="s">
        <v>210</v>
      </c>
      <c r="W43" s="21" t="s">
        <v>209</v>
      </c>
      <c r="X43" s="21" t="s">
        <v>209</v>
      </c>
      <c r="Y43" s="21" t="s">
        <v>209</v>
      </c>
      <c r="Z43" s="21" t="s">
        <v>209</v>
      </c>
      <c r="AA43" s="21" t="s">
        <v>209</v>
      </c>
      <c r="AB43" s="21" t="s">
        <v>209</v>
      </c>
      <c r="AC43" s="21" t="s">
        <v>209</v>
      </c>
      <c r="AD43" s="21" t="s">
        <v>209</v>
      </c>
      <c r="AE43" s="21" t="s">
        <v>209</v>
      </c>
      <c r="AF43" s="21" t="s">
        <v>209</v>
      </c>
      <c r="AG43" s="21" t="s">
        <v>209</v>
      </c>
      <c r="AH43" s="21" t="s">
        <v>209</v>
      </c>
      <c r="AI43" s="21" t="s">
        <v>209</v>
      </c>
      <c r="AJ43" s="21" t="s">
        <v>210</v>
      </c>
      <c r="AK43" s="21" t="s">
        <v>209</v>
      </c>
      <c r="AL43" s="21" t="s">
        <v>209</v>
      </c>
      <c r="AM43" s="21" t="s">
        <v>209</v>
      </c>
      <c r="AN43" s="21" t="s">
        <v>209</v>
      </c>
      <c r="AO43" s="21" t="s">
        <v>209</v>
      </c>
      <c r="AP43" s="21" t="s">
        <v>209</v>
      </c>
      <c r="AQ43" s="21" t="s">
        <v>209</v>
      </c>
      <c r="AR43" s="21" t="s">
        <v>209</v>
      </c>
      <c r="AS43" s="21" t="s">
        <v>209</v>
      </c>
      <c r="AT43" s="21" t="s">
        <v>209</v>
      </c>
      <c r="AU43" s="21" t="s">
        <v>209</v>
      </c>
      <c r="AV43" s="21" t="s">
        <v>209</v>
      </c>
      <c r="AW43" s="21" t="s">
        <v>209</v>
      </c>
      <c r="AX43" s="21" t="s">
        <v>209</v>
      </c>
      <c r="AY43" s="21" t="s">
        <v>209</v>
      </c>
      <c r="AZ43" s="21" t="s">
        <v>209</v>
      </c>
      <c r="BA43" s="21" t="s">
        <v>209</v>
      </c>
      <c r="BB43" s="21" t="s">
        <v>209</v>
      </c>
      <c r="BC43" s="21" t="s">
        <v>209</v>
      </c>
      <c r="BD43" s="21" t="s">
        <v>209</v>
      </c>
      <c r="BE43" s="21" t="s">
        <v>210</v>
      </c>
      <c r="BF43" s="21" t="s">
        <v>209</v>
      </c>
      <c r="BG43" s="21" t="s">
        <v>209</v>
      </c>
      <c r="BH43" s="21" t="s">
        <v>210</v>
      </c>
      <c r="BI43" s="21" t="s">
        <v>209</v>
      </c>
      <c r="BJ43" s="21" t="s">
        <v>209</v>
      </c>
      <c r="BK43" s="21" t="s">
        <v>209</v>
      </c>
      <c r="BL43" s="21" t="s">
        <v>209</v>
      </c>
      <c r="BM43" s="21" t="s">
        <v>209</v>
      </c>
      <c r="BN43" s="21" t="s">
        <v>209</v>
      </c>
      <c r="BO43" s="21" t="s">
        <v>209</v>
      </c>
      <c r="BP43" s="21" t="s">
        <v>209</v>
      </c>
      <c r="BQ43" s="21" t="s">
        <v>209</v>
      </c>
      <c r="BR43" s="21" t="s">
        <v>209</v>
      </c>
      <c r="BS43" s="21" t="s">
        <v>209</v>
      </c>
      <c r="BT43" s="21" t="s">
        <v>209</v>
      </c>
      <c r="BU43" s="21" t="s">
        <v>209</v>
      </c>
      <c r="BV43" s="21" t="s">
        <v>209</v>
      </c>
      <c r="BW43" s="21" t="s">
        <v>209</v>
      </c>
      <c r="BX43" s="21" t="s">
        <v>209</v>
      </c>
      <c r="BY43" s="21" t="s">
        <v>209</v>
      </c>
      <c r="BZ43" s="21">
        <f t="shared" si="0"/>
        <v>7</v>
      </c>
    </row>
    <row r="44" spans="1:78" ht="12.75" x14ac:dyDescent="0.2">
      <c r="A44" s="21" t="s">
        <v>8</v>
      </c>
      <c r="B44" s="21" t="s">
        <v>245</v>
      </c>
      <c r="C44" s="21" t="s">
        <v>256</v>
      </c>
      <c r="D44" s="21" t="s">
        <v>209</v>
      </c>
      <c r="E44" s="21" t="s">
        <v>209</v>
      </c>
      <c r="F44" s="21" t="s">
        <v>209</v>
      </c>
      <c r="G44" s="21" t="s">
        <v>209</v>
      </c>
      <c r="H44" s="21" t="s">
        <v>209</v>
      </c>
      <c r="I44" s="21" t="s">
        <v>209</v>
      </c>
      <c r="J44" s="21" t="s">
        <v>209</v>
      </c>
      <c r="K44" s="21" t="s">
        <v>209</v>
      </c>
      <c r="L44" s="21" t="s">
        <v>209</v>
      </c>
      <c r="M44" s="21" t="s">
        <v>209</v>
      </c>
      <c r="N44" s="21" t="s">
        <v>209</v>
      </c>
      <c r="O44" s="21" t="s">
        <v>209</v>
      </c>
      <c r="P44" s="21" t="s">
        <v>209</v>
      </c>
      <c r="Q44" s="21" t="s">
        <v>209</v>
      </c>
      <c r="R44" s="21" t="s">
        <v>209</v>
      </c>
      <c r="S44" s="21" t="s">
        <v>210</v>
      </c>
      <c r="T44" s="21" t="s">
        <v>210</v>
      </c>
      <c r="U44" s="21" t="s">
        <v>210</v>
      </c>
      <c r="V44" s="21" t="s">
        <v>210</v>
      </c>
      <c r="W44" s="21" t="s">
        <v>209</v>
      </c>
      <c r="X44" s="21" t="s">
        <v>209</v>
      </c>
      <c r="Y44" s="21" t="s">
        <v>209</v>
      </c>
      <c r="Z44" s="21" t="s">
        <v>209</v>
      </c>
      <c r="AA44" s="21" t="s">
        <v>209</v>
      </c>
      <c r="AB44" s="21" t="s">
        <v>209</v>
      </c>
      <c r="AC44" s="21" t="s">
        <v>209</v>
      </c>
      <c r="AD44" s="21" t="s">
        <v>209</v>
      </c>
      <c r="AE44" s="21" t="s">
        <v>209</v>
      </c>
      <c r="AF44" s="21" t="s">
        <v>209</v>
      </c>
      <c r="AG44" s="21" t="s">
        <v>209</v>
      </c>
      <c r="AH44" s="21" t="s">
        <v>209</v>
      </c>
      <c r="AI44" s="21" t="s">
        <v>209</v>
      </c>
      <c r="AJ44" s="21" t="s">
        <v>209</v>
      </c>
      <c r="AK44" s="21" t="s">
        <v>209</v>
      </c>
      <c r="AL44" s="21" t="s">
        <v>209</v>
      </c>
      <c r="AM44" s="21" t="s">
        <v>209</v>
      </c>
      <c r="AN44" s="21" t="s">
        <v>209</v>
      </c>
      <c r="AO44" s="21" t="s">
        <v>209</v>
      </c>
      <c r="AP44" s="21" t="s">
        <v>209</v>
      </c>
      <c r="AQ44" s="21" t="s">
        <v>209</v>
      </c>
      <c r="AR44" s="21" t="s">
        <v>209</v>
      </c>
      <c r="AS44" s="21" t="s">
        <v>209</v>
      </c>
      <c r="AT44" s="21" t="s">
        <v>209</v>
      </c>
      <c r="AU44" s="21" t="s">
        <v>209</v>
      </c>
      <c r="AV44" s="21" t="s">
        <v>209</v>
      </c>
      <c r="AW44" s="21" t="s">
        <v>209</v>
      </c>
      <c r="AX44" s="21" t="s">
        <v>209</v>
      </c>
      <c r="AY44" s="21" t="s">
        <v>209</v>
      </c>
      <c r="AZ44" s="21" t="s">
        <v>209</v>
      </c>
      <c r="BA44" s="21" t="s">
        <v>209</v>
      </c>
      <c r="BB44" s="21" t="s">
        <v>209</v>
      </c>
      <c r="BC44" s="21" t="s">
        <v>209</v>
      </c>
      <c r="BD44" s="21" t="s">
        <v>209</v>
      </c>
      <c r="BE44" s="21" t="s">
        <v>210</v>
      </c>
      <c r="BF44" s="21" t="s">
        <v>209</v>
      </c>
      <c r="BG44" s="21" t="s">
        <v>209</v>
      </c>
      <c r="BH44" s="21" t="s">
        <v>210</v>
      </c>
      <c r="BI44" s="21" t="s">
        <v>209</v>
      </c>
      <c r="BJ44" s="21" t="s">
        <v>209</v>
      </c>
      <c r="BK44" s="21" t="s">
        <v>209</v>
      </c>
      <c r="BL44" s="21" t="s">
        <v>209</v>
      </c>
      <c r="BM44" s="21" t="s">
        <v>209</v>
      </c>
      <c r="BN44" s="21" t="s">
        <v>209</v>
      </c>
      <c r="BO44" s="21" t="s">
        <v>209</v>
      </c>
      <c r="BP44" s="21" t="s">
        <v>209</v>
      </c>
      <c r="BQ44" s="21" t="s">
        <v>209</v>
      </c>
      <c r="BR44" s="21" t="s">
        <v>209</v>
      </c>
      <c r="BS44" s="21" t="s">
        <v>209</v>
      </c>
      <c r="BT44" s="21" t="s">
        <v>209</v>
      </c>
      <c r="BU44" s="21" t="s">
        <v>209</v>
      </c>
      <c r="BV44" s="21" t="s">
        <v>209</v>
      </c>
      <c r="BW44" s="21" t="s">
        <v>209</v>
      </c>
      <c r="BX44" s="21" t="s">
        <v>209</v>
      </c>
      <c r="BY44" s="21" t="s">
        <v>209</v>
      </c>
      <c r="BZ44" s="21">
        <f t="shared" si="0"/>
        <v>6</v>
      </c>
    </row>
    <row r="45" spans="1:78" ht="12.75" x14ac:dyDescent="0.2">
      <c r="A45" s="21" t="s">
        <v>8</v>
      </c>
      <c r="B45" s="21" t="s">
        <v>245</v>
      </c>
      <c r="C45" s="21" t="s">
        <v>257</v>
      </c>
      <c r="D45" s="21" t="s">
        <v>209</v>
      </c>
      <c r="E45" s="21" t="s">
        <v>209</v>
      </c>
      <c r="F45" s="21" t="s">
        <v>209</v>
      </c>
      <c r="G45" s="21" t="s">
        <v>209</v>
      </c>
      <c r="H45" s="21" t="s">
        <v>209</v>
      </c>
      <c r="I45" s="21" t="s">
        <v>209</v>
      </c>
      <c r="J45" s="21" t="s">
        <v>209</v>
      </c>
      <c r="K45" s="21" t="s">
        <v>209</v>
      </c>
      <c r="L45" s="21" t="s">
        <v>209</v>
      </c>
      <c r="M45" s="21" t="s">
        <v>209</v>
      </c>
      <c r="N45" s="21" t="s">
        <v>209</v>
      </c>
      <c r="O45" s="21" t="s">
        <v>209</v>
      </c>
      <c r="P45" s="21" t="s">
        <v>209</v>
      </c>
      <c r="Q45" s="21" t="s">
        <v>209</v>
      </c>
      <c r="R45" s="21" t="s">
        <v>209</v>
      </c>
      <c r="S45" s="21" t="s">
        <v>210</v>
      </c>
      <c r="T45" s="21" t="s">
        <v>210</v>
      </c>
      <c r="U45" s="21" t="s">
        <v>210</v>
      </c>
      <c r="V45" s="21" t="s">
        <v>210</v>
      </c>
      <c r="W45" s="21" t="s">
        <v>209</v>
      </c>
      <c r="X45" s="21" t="s">
        <v>209</v>
      </c>
      <c r="Y45" s="21" t="s">
        <v>209</v>
      </c>
      <c r="Z45" s="21" t="s">
        <v>209</v>
      </c>
      <c r="AA45" s="21" t="s">
        <v>209</v>
      </c>
      <c r="AB45" s="21" t="s">
        <v>209</v>
      </c>
      <c r="AC45" s="21" t="s">
        <v>209</v>
      </c>
      <c r="AD45" s="21" t="s">
        <v>209</v>
      </c>
      <c r="AE45" s="21" t="s">
        <v>209</v>
      </c>
      <c r="AF45" s="21" t="s">
        <v>209</v>
      </c>
      <c r="AG45" s="21" t="s">
        <v>209</v>
      </c>
      <c r="AH45" s="21" t="s">
        <v>209</v>
      </c>
      <c r="AI45" s="21" t="s">
        <v>209</v>
      </c>
      <c r="AJ45" s="21" t="s">
        <v>210</v>
      </c>
      <c r="AK45" s="21" t="s">
        <v>209</v>
      </c>
      <c r="AL45" s="21" t="s">
        <v>209</v>
      </c>
      <c r="AM45" s="21" t="s">
        <v>209</v>
      </c>
      <c r="AN45" s="21" t="s">
        <v>209</v>
      </c>
      <c r="AO45" s="21" t="s">
        <v>209</v>
      </c>
      <c r="AP45" s="21" t="s">
        <v>209</v>
      </c>
      <c r="AQ45" s="21" t="s">
        <v>209</v>
      </c>
      <c r="AR45" s="21" t="s">
        <v>209</v>
      </c>
      <c r="AS45" s="21" t="s">
        <v>209</v>
      </c>
      <c r="AT45" s="21" t="s">
        <v>209</v>
      </c>
      <c r="AU45" s="21" t="s">
        <v>209</v>
      </c>
      <c r="AV45" s="21" t="s">
        <v>209</v>
      </c>
      <c r="AW45" s="21" t="s">
        <v>209</v>
      </c>
      <c r="AX45" s="21" t="s">
        <v>209</v>
      </c>
      <c r="AY45" s="21" t="s">
        <v>209</v>
      </c>
      <c r="AZ45" s="21" t="s">
        <v>209</v>
      </c>
      <c r="BA45" s="21" t="s">
        <v>209</v>
      </c>
      <c r="BB45" s="21" t="s">
        <v>209</v>
      </c>
      <c r="BC45" s="21" t="s">
        <v>209</v>
      </c>
      <c r="BD45" s="21" t="s">
        <v>209</v>
      </c>
      <c r="BE45" s="21" t="s">
        <v>210</v>
      </c>
      <c r="BF45" s="21" t="s">
        <v>209</v>
      </c>
      <c r="BG45" s="21" t="s">
        <v>209</v>
      </c>
      <c r="BH45" s="21" t="s">
        <v>210</v>
      </c>
      <c r="BI45" s="21" t="s">
        <v>209</v>
      </c>
      <c r="BJ45" s="21" t="s">
        <v>209</v>
      </c>
      <c r="BK45" s="21" t="s">
        <v>209</v>
      </c>
      <c r="BL45" s="21" t="s">
        <v>209</v>
      </c>
      <c r="BM45" s="21" t="s">
        <v>209</v>
      </c>
      <c r="BN45" s="21" t="s">
        <v>209</v>
      </c>
      <c r="BO45" s="21" t="s">
        <v>209</v>
      </c>
      <c r="BP45" s="21" t="s">
        <v>209</v>
      </c>
      <c r="BQ45" s="21" t="s">
        <v>209</v>
      </c>
      <c r="BR45" s="21" t="s">
        <v>209</v>
      </c>
      <c r="BS45" s="21" t="s">
        <v>209</v>
      </c>
      <c r="BT45" s="21" t="s">
        <v>209</v>
      </c>
      <c r="BU45" s="21" t="s">
        <v>209</v>
      </c>
      <c r="BV45" s="21" t="s">
        <v>209</v>
      </c>
      <c r="BW45" s="21" t="s">
        <v>209</v>
      </c>
      <c r="BX45" s="21" t="s">
        <v>209</v>
      </c>
      <c r="BY45" s="21" t="s">
        <v>209</v>
      </c>
      <c r="BZ45" s="21">
        <f t="shared" si="0"/>
        <v>7</v>
      </c>
    </row>
    <row r="46" spans="1:78" ht="12.75" x14ac:dyDescent="0.2">
      <c r="A46" s="21" t="s">
        <v>8</v>
      </c>
      <c r="B46" s="21" t="s">
        <v>245</v>
      </c>
      <c r="C46" s="21" t="s">
        <v>258</v>
      </c>
      <c r="D46" s="21" t="s">
        <v>209</v>
      </c>
      <c r="E46" s="21" t="s">
        <v>209</v>
      </c>
      <c r="F46" s="21" t="s">
        <v>209</v>
      </c>
      <c r="G46" s="21" t="s">
        <v>209</v>
      </c>
      <c r="H46" s="21" t="s">
        <v>209</v>
      </c>
      <c r="I46" s="21" t="s">
        <v>209</v>
      </c>
      <c r="J46" s="21" t="s">
        <v>209</v>
      </c>
      <c r="K46" s="21" t="s">
        <v>209</v>
      </c>
      <c r="L46" s="21" t="s">
        <v>209</v>
      </c>
      <c r="M46" s="21" t="s">
        <v>209</v>
      </c>
      <c r="N46" s="21" t="s">
        <v>209</v>
      </c>
      <c r="O46" s="21" t="s">
        <v>209</v>
      </c>
      <c r="P46" s="21" t="s">
        <v>209</v>
      </c>
      <c r="Q46" s="21" t="s">
        <v>209</v>
      </c>
      <c r="R46" s="21" t="s">
        <v>209</v>
      </c>
      <c r="S46" s="21" t="s">
        <v>210</v>
      </c>
      <c r="T46" s="21" t="s">
        <v>210</v>
      </c>
      <c r="U46" s="21" t="s">
        <v>210</v>
      </c>
      <c r="V46" s="21" t="s">
        <v>210</v>
      </c>
      <c r="W46" s="21" t="s">
        <v>209</v>
      </c>
      <c r="X46" s="21" t="s">
        <v>209</v>
      </c>
      <c r="Y46" s="21" t="s">
        <v>209</v>
      </c>
      <c r="Z46" s="21" t="s">
        <v>209</v>
      </c>
      <c r="AA46" s="21" t="s">
        <v>209</v>
      </c>
      <c r="AB46" s="21" t="s">
        <v>209</v>
      </c>
      <c r="AC46" s="21" t="s">
        <v>209</v>
      </c>
      <c r="AD46" s="21" t="s">
        <v>209</v>
      </c>
      <c r="AE46" s="21" t="s">
        <v>209</v>
      </c>
      <c r="AF46" s="21" t="s">
        <v>209</v>
      </c>
      <c r="AG46" s="21" t="s">
        <v>209</v>
      </c>
      <c r="AH46" s="21" t="s">
        <v>209</v>
      </c>
      <c r="AI46" s="21" t="s">
        <v>209</v>
      </c>
      <c r="AJ46" s="21" t="s">
        <v>210</v>
      </c>
      <c r="AK46" s="21" t="s">
        <v>209</v>
      </c>
      <c r="AL46" s="21" t="s">
        <v>209</v>
      </c>
      <c r="AM46" s="21" t="s">
        <v>209</v>
      </c>
      <c r="AN46" s="21" t="s">
        <v>209</v>
      </c>
      <c r="AO46" s="21" t="s">
        <v>209</v>
      </c>
      <c r="AP46" s="21" t="s">
        <v>209</v>
      </c>
      <c r="AQ46" s="21" t="s">
        <v>209</v>
      </c>
      <c r="AR46" s="21" t="s">
        <v>209</v>
      </c>
      <c r="AS46" s="21" t="s">
        <v>209</v>
      </c>
      <c r="AT46" s="21" t="s">
        <v>209</v>
      </c>
      <c r="AU46" s="21" t="s">
        <v>209</v>
      </c>
      <c r="AV46" s="21" t="s">
        <v>209</v>
      </c>
      <c r="AW46" s="21" t="s">
        <v>209</v>
      </c>
      <c r="AX46" s="21" t="s">
        <v>209</v>
      </c>
      <c r="AY46" s="21" t="s">
        <v>209</v>
      </c>
      <c r="AZ46" s="21" t="s">
        <v>209</v>
      </c>
      <c r="BA46" s="21" t="s">
        <v>209</v>
      </c>
      <c r="BB46" s="21" t="s">
        <v>209</v>
      </c>
      <c r="BC46" s="21" t="s">
        <v>209</v>
      </c>
      <c r="BD46" s="21" t="s">
        <v>209</v>
      </c>
      <c r="BE46" s="21" t="s">
        <v>210</v>
      </c>
      <c r="BF46" s="21" t="s">
        <v>209</v>
      </c>
      <c r="BG46" s="21" t="s">
        <v>209</v>
      </c>
      <c r="BH46" s="21" t="s">
        <v>210</v>
      </c>
      <c r="BI46" s="21" t="s">
        <v>209</v>
      </c>
      <c r="BJ46" s="21" t="s">
        <v>209</v>
      </c>
      <c r="BK46" s="21" t="s">
        <v>209</v>
      </c>
      <c r="BL46" s="21" t="s">
        <v>209</v>
      </c>
      <c r="BM46" s="21" t="s">
        <v>209</v>
      </c>
      <c r="BN46" s="21" t="s">
        <v>209</v>
      </c>
      <c r="BO46" s="21" t="s">
        <v>209</v>
      </c>
      <c r="BP46" s="21" t="s">
        <v>209</v>
      </c>
      <c r="BQ46" s="21" t="s">
        <v>209</v>
      </c>
      <c r="BR46" s="21" t="s">
        <v>209</v>
      </c>
      <c r="BS46" s="21" t="s">
        <v>209</v>
      </c>
      <c r="BT46" s="21" t="s">
        <v>209</v>
      </c>
      <c r="BU46" s="21" t="s">
        <v>209</v>
      </c>
      <c r="BV46" s="21" t="s">
        <v>209</v>
      </c>
      <c r="BW46" s="21" t="s">
        <v>209</v>
      </c>
      <c r="BX46" s="21" t="s">
        <v>209</v>
      </c>
      <c r="BY46" s="21" t="s">
        <v>209</v>
      </c>
      <c r="BZ46" s="21">
        <f t="shared" si="0"/>
        <v>7</v>
      </c>
    </row>
    <row r="47" spans="1:78" ht="12.75" x14ac:dyDescent="0.2">
      <c r="A47" s="21" t="s">
        <v>8</v>
      </c>
      <c r="B47" s="21" t="s">
        <v>245</v>
      </c>
      <c r="C47" s="21" t="s">
        <v>259</v>
      </c>
      <c r="D47" s="21" t="s">
        <v>209</v>
      </c>
      <c r="E47" s="21" t="s">
        <v>209</v>
      </c>
      <c r="F47" s="21" t="s">
        <v>209</v>
      </c>
      <c r="G47" s="21" t="s">
        <v>209</v>
      </c>
      <c r="H47" s="21" t="s">
        <v>209</v>
      </c>
      <c r="I47" s="21" t="s">
        <v>209</v>
      </c>
      <c r="J47" s="21" t="s">
        <v>209</v>
      </c>
      <c r="K47" s="21" t="s">
        <v>209</v>
      </c>
      <c r="L47" s="21" t="s">
        <v>209</v>
      </c>
      <c r="M47" s="21" t="s">
        <v>209</v>
      </c>
      <c r="N47" s="21" t="s">
        <v>209</v>
      </c>
      <c r="O47" s="21" t="s">
        <v>209</v>
      </c>
      <c r="P47" s="21" t="s">
        <v>209</v>
      </c>
      <c r="Q47" s="21" t="s">
        <v>209</v>
      </c>
      <c r="R47" s="21" t="s">
        <v>209</v>
      </c>
      <c r="S47" s="21" t="s">
        <v>210</v>
      </c>
      <c r="T47" s="21" t="s">
        <v>210</v>
      </c>
      <c r="U47" s="21" t="s">
        <v>210</v>
      </c>
      <c r="V47" s="21" t="s">
        <v>210</v>
      </c>
      <c r="W47" s="21" t="s">
        <v>209</v>
      </c>
      <c r="X47" s="21" t="s">
        <v>209</v>
      </c>
      <c r="Y47" s="21" t="s">
        <v>209</v>
      </c>
      <c r="Z47" s="21" t="s">
        <v>209</v>
      </c>
      <c r="AA47" s="21" t="s">
        <v>209</v>
      </c>
      <c r="AB47" s="21" t="s">
        <v>209</v>
      </c>
      <c r="AC47" s="21" t="s">
        <v>209</v>
      </c>
      <c r="AD47" s="21" t="s">
        <v>209</v>
      </c>
      <c r="AE47" s="21" t="s">
        <v>209</v>
      </c>
      <c r="AF47" s="21" t="s">
        <v>209</v>
      </c>
      <c r="AG47" s="21" t="s">
        <v>209</v>
      </c>
      <c r="AH47" s="21" t="s">
        <v>209</v>
      </c>
      <c r="AI47" s="21" t="s">
        <v>209</v>
      </c>
      <c r="AJ47" s="21" t="s">
        <v>209</v>
      </c>
      <c r="AK47" s="21" t="s">
        <v>209</v>
      </c>
      <c r="AL47" s="21" t="s">
        <v>209</v>
      </c>
      <c r="AM47" s="21" t="s">
        <v>209</v>
      </c>
      <c r="AN47" s="21" t="s">
        <v>209</v>
      </c>
      <c r="AO47" s="21" t="s">
        <v>209</v>
      </c>
      <c r="AP47" s="21" t="s">
        <v>209</v>
      </c>
      <c r="AQ47" s="21" t="s">
        <v>209</v>
      </c>
      <c r="AR47" s="21" t="s">
        <v>209</v>
      </c>
      <c r="AS47" s="21" t="s">
        <v>209</v>
      </c>
      <c r="AT47" s="21" t="s">
        <v>209</v>
      </c>
      <c r="AU47" s="21" t="s">
        <v>209</v>
      </c>
      <c r="AV47" s="21" t="s">
        <v>209</v>
      </c>
      <c r="AW47" s="21" t="s">
        <v>209</v>
      </c>
      <c r="AX47" s="21" t="s">
        <v>209</v>
      </c>
      <c r="AY47" s="21" t="s">
        <v>209</v>
      </c>
      <c r="AZ47" s="21" t="s">
        <v>209</v>
      </c>
      <c r="BA47" s="21" t="s">
        <v>209</v>
      </c>
      <c r="BB47" s="21" t="s">
        <v>209</v>
      </c>
      <c r="BC47" s="21" t="s">
        <v>209</v>
      </c>
      <c r="BD47" s="21" t="s">
        <v>209</v>
      </c>
      <c r="BE47" s="21" t="s">
        <v>210</v>
      </c>
      <c r="BF47" s="21" t="s">
        <v>209</v>
      </c>
      <c r="BG47" s="21" t="s">
        <v>209</v>
      </c>
      <c r="BH47" s="21" t="s">
        <v>210</v>
      </c>
      <c r="BI47" s="21" t="s">
        <v>209</v>
      </c>
      <c r="BJ47" s="21" t="s">
        <v>209</v>
      </c>
      <c r="BK47" s="21" t="s">
        <v>209</v>
      </c>
      <c r="BL47" s="21" t="s">
        <v>209</v>
      </c>
      <c r="BM47" s="21" t="s">
        <v>209</v>
      </c>
      <c r="BN47" s="21" t="s">
        <v>209</v>
      </c>
      <c r="BO47" s="21" t="s">
        <v>209</v>
      </c>
      <c r="BP47" s="21" t="s">
        <v>209</v>
      </c>
      <c r="BQ47" s="21" t="s">
        <v>209</v>
      </c>
      <c r="BR47" s="21" t="s">
        <v>209</v>
      </c>
      <c r="BS47" s="21" t="s">
        <v>209</v>
      </c>
      <c r="BT47" s="21" t="s">
        <v>209</v>
      </c>
      <c r="BU47" s="21" t="s">
        <v>209</v>
      </c>
      <c r="BV47" s="21" t="s">
        <v>209</v>
      </c>
      <c r="BW47" s="21" t="s">
        <v>209</v>
      </c>
      <c r="BX47" s="21" t="s">
        <v>209</v>
      </c>
      <c r="BY47" s="21" t="s">
        <v>209</v>
      </c>
      <c r="BZ47" s="21">
        <f t="shared" si="0"/>
        <v>6</v>
      </c>
    </row>
    <row r="48" spans="1:78" ht="12.75" x14ac:dyDescent="0.2">
      <c r="A48" s="21" t="s">
        <v>8</v>
      </c>
      <c r="B48" s="21" t="s">
        <v>245</v>
      </c>
      <c r="C48" s="21" t="s">
        <v>260</v>
      </c>
      <c r="D48" s="21" t="s">
        <v>209</v>
      </c>
      <c r="E48" s="21" t="s">
        <v>209</v>
      </c>
      <c r="F48" s="21" t="s">
        <v>209</v>
      </c>
      <c r="G48" s="21" t="s">
        <v>209</v>
      </c>
      <c r="H48" s="21" t="s">
        <v>209</v>
      </c>
      <c r="I48" s="21" t="s">
        <v>209</v>
      </c>
      <c r="J48" s="21" t="s">
        <v>209</v>
      </c>
      <c r="K48" s="21" t="s">
        <v>209</v>
      </c>
      <c r="L48" s="21" t="s">
        <v>209</v>
      </c>
      <c r="M48" s="21" t="s">
        <v>209</v>
      </c>
      <c r="N48" s="21" t="s">
        <v>209</v>
      </c>
      <c r="O48" s="21" t="s">
        <v>209</v>
      </c>
      <c r="P48" s="21" t="s">
        <v>209</v>
      </c>
      <c r="Q48" s="21" t="s">
        <v>209</v>
      </c>
      <c r="R48" s="21" t="s">
        <v>209</v>
      </c>
      <c r="S48" s="21" t="s">
        <v>210</v>
      </c>
      <c r="T48" s="21" t="s">
        <v>210</v>
      </c>
      <c r="U48" s="21" t="s">
        <v>210</v>
      </c>
      <c r="V48" s="21" t="s">
        <v>210</v>
      </c>
      <c r="W48" s="21" t="s">
        <v>209</v>
      </c>
      <c r="X48" s="21" t="s">
        <v>209</v>
      </c>
      <c r="Y48" s="21" t="s">
        <v>209</v>
      </c>
      <c r="Z48" s="21" t="s">
        <v>209</v>
      </c>
      <c r="AA48" s="21" t="s">
        <v>209</v>
      </c>
      <c r="AB48" s="21" t="s">
        <v>209</v>
      </c>
      <c r="AC48" s="21" t="s">
        <v>209</v>
      </c>
      <c r="AD48" s="21" t="s">
        <v>209</v>
      </c>
      <c r="AE48" s="21" t="s">
        <v>209</v>
      </c>
      <c r="AF48" s="21" t="s">
        <v>209</v>
      </c>
      <c r="AG48" s="21" t="s">
        <v>209</v>
      </c>
      <c r="AH48" s="21" t="s">
        <v>209</v>
      </c>
      <c r="AI48" s="21" t="s">
        <v>209</v>
      </c>
      <c r="AJ48" s="21" t="s">
        <v>210</v>
      </c>
      <c r="AK48" s="21" t="s">
        <v>209</v>
      </c>
      <c r="AL48" s="21" t="s">
        <v>209</v>
      </c>
      <c r="AM48" s="21" t="s">
        <v>209</v>
      </c>
      <c r="AN48" s="21" t="s">
        <v>209</v>
      </c>
      <c r="AO48" s="21" t="s">
        <v>209</v>
      </c>
      <c r="AP48" s="21" t="s">
        <v>209</v>
      </c>
      <c r="AQ48" s="21" t="s">
        <v>209</v>
      </c>
      <c r="AR48" s="21" t="s">
        <v>209</v>
      </c>
      <c r="AS48" s="21" t="s">
        <v>209</v>
      </c>
      <c r="AT48" s="21" t="s">
        <v>209</v>
      </c>
      <c r="AU48" s="21" t="s">
        <v>209</v>
      </c>
      <c r="AV48" s="21" t="s">
        <v>209</v>
      </c>
      <c r="AW48" s="21" t="s">
        <v>209</v>
      </c>
      <c r="AX48" s="21" t="s">
        <v>209</v>
      </c>
      <c r="AY48" s="21" t="s">
        <v>209</v>
      </c>
      <c r="AZ48" s="21" t="s">
        <v>209</v>
      </c>
      <c r="BA48" s="21" t="s">
        <v>209</v>
      </c>
      <c r="BB48" s="21" t="s">
        <v>209</v>
      </c>
      <c r="BC48" s="21" t="s">
        <v>209</v>
      </c>
      <c r="BD48" s="21" t="s">
        <v>209</v>
      </c>
      <c r="BE48" s="21" t="s">
        <v>210</v>
      </c>
      <c r="BF48" s="21" t="s">
        <v>209</v>
      </c>
      <c r="BG48" s="21" t="s">
        <v>209</v>
      </c>
      <c r="BH48" s="21" t="s">
        <v>210</v>
      </c>
      <c r="BI48" s="21" t="s">
        <v>209</v>
      </c>
      <c r="BJ48" s="21" t="s">
        <v>209</v>
      </c>
      <c r="BK48" s="21" t="s">
        <v>209</v>
      </c>
      <c r="BL48" s="21" t="s">
        <v>209</v>
      </c>
      <c r="BM48" s="21" t="s">
        <v>209</v>
      </c>
      <c r="BN48" s="21" t="s">
        <v>209</v>
      </c>
      <c r="BO48" s="21" t="s">
        <v>209</v>
      </c>
      <c r="BP48" s="21" t="s">
        <v>209</v>
      </c>
      <c r="BQ48" s="21" t="s">
        <v>209</v>
      </c>
      <c r="BR48" s="21" t="s">
        <v>209</v>
      </c>
      <c r="BS48" s="21" t="s">
        <v>209</v>
      </c>
      <c r="BT48" s="21" t="s">
        <v>209</v>
      </c>
      <c r="BU48" s="21" t="s">
        <v>209</v>
      </c>
      <c r="BV48" s="21" t="s">
        <v>209</v>
      </c>
      <c r="BW48" s="21" t="s">
        <v>209</v>
      </c>
      <c r="BX48" s="21" t="s">
        <v>209</v>
      </c>
      <c r="BY48" s="21" t="s">
        <v>209</v>
      </c>
      <c r="BZ48" s="21">
        <f t="shared" si="0"/>
        <v>7</v>
      </c>
    </row>
    <row r="49" spans="1:78" ht="12.75" x14ac:dyDescent="0.2">
      <c r="A49" s="21" t="s">
        <v>8</v>
      </c>
      <c r="B49" s="21" t="s">
        <v>245</v>
      </c>
      <c r="C49" s="21" t="s">
        <v>261</v>
      </c>
      <c r="D49" s="21" t="s">
        <v>209</v>
      </c>
      <c r="E49" s="21" t="s">
        <v>209</v>
      </c>
      <c r="F49" s="21" t="s">
        <v>209</v>
      </c>
      <c r="G49" s="21" t="s">
        <v>209</v>
      </c>
      <c r="H49" s="21" t="s">
        <v>209</v>
      </c>
      <c r="I49" s="21" t="s">
        <v>209</v>
      </c>
      <c r="J49" s="21" t="s">
        <v>209</v>
      </c>
      <c r="K49" s="21" t="s">
        <v>209</v>
      </c>
      <c r="L49" s="21" t="s">
        <v>209</v>
      </c>
      <c r="M49" s="21" t="s">
        <v>209</v>
      </c>
      <c r="N49" s="21" t="s">
        <v>209</v>
      </c>
      <c r="O49" s="21" t="s">
        <v>209</v>
      </c>
      <c r="P49" s="21" t="s">
        <v>209</v>
      </c>
      <c r="Q49" s="21" t="s">
        <v>209</v>
      </c>
      <c r="R49" s="21" t="s">
        <v>209</v>
      </c>
      <c r="S49" s="21" t="s">
        <v>210</v>
      </c>
      <c r="T49" s="21" t="s">
        <v>210</v>
      </c>
      <c r="U49" s="21" t="s">
        <v>210</v>
      </c>
      <c r="V49" s="21" t="s">
        <v>210</v>
      </c>
      <c r="W49" s="21" t="s">
        <v>209</v>
      </c>
      <c r="X49" s="21" t="s">
        <v>209</v>
      </c>
      <c r="Y49" s="21" t="s">
        <v>209</v>
      </c>
      <c r="Z49" s="21" t="s">
        <v>209</v>
      </c>
      <c r="AA49" s="21" t="s">
        <v>209</v>
      </c>
      <c r="AB49" s="21" t="s">
        <v>209</v>
      </c>
      <c r="AC49" s="21" t="s">
        <v>209</v>
      </c>
      <c r="AD49" s="21" t="s">
        <v>209</v>
      </c>
      <c r="AE49" s="21" t="s">
        <v>209</v>
      </c>
      <c r="AF49" s="21" t="s">
        <v>209</v>
      </c>
      <c r="AG49" s="21" t="s">
        <v>209</v>
      </c>
      <c r="AH49" s="21" t="s">
        <v>209</v>
      </c>
      <c r="AI49" s="21" t="s">
        <v>209</v>
      </c>
      <c r="AJ49" s="21" t="s">
        <v>210</v>
      </c>
      <c r="AK49" s="21" t="s">
        <v>209</v>
      </c>
      <c r="AL49" s="21" t="s">
        <v>209</v>
      </c>
      <c r="AM49" s="21" t="s">
        <v>209</v>
      </c>
      <c r="AN49" s="21" t="s">
        <v>209</v>
      </c>
      <c r="AO49" s="21" t="s">
        <v>209</v>
      </c>
      <c r="AP49" s="21" t="s">
        <v>209</v>
      </c>
      <c r="AQ49" s="21" t="s">
        <v>209</v>
      </c>
      <c r="AR49" s="21" t="s">
        <v>209</v>
      </c>
      <c r="AS49" s="21" t="s">
        <v>209</v>
      </c>
      <c r="AT49" s="21" t="s">
        <v>209</v>
      </c>
      <c r="AU49" s="21" t="s">
        <v>209</v>
      </c>
      <c r="AV49" s="21" t="s">
        <v>209</v>
      </c>
      <c r="AW49" s="21" t="s">
        <v>209</v>
      </c>
      <c r="AX49" s="21" t="s">
        <v>209</v>
      </c>
      <c r="AY49" s="21" t="s">
        <v>209</v>
      </c>
      <c r="AZ49" s="21" t="s">
        <v>209</v>
      </c>
      <c r="BA49" s="21" t="s">
        <v>209</v>
      </c>
      <c r="BB49" s="21" t="s">
        <v>209</v>
      </c>
      <c r="BC49" s="21" t="s">
        <v>209</v>
      </c>
      <c r="BD49" s="21" t="s">
        <v>209</v>
      </c>
      <c r="BE49" s="21" t="s">
        <v>210</v>
      </c>
      <c r="BF49" s="21" t="s">
        <v>209</v>
      </c>
      <c r="BG49" s="21" t="s">
        <v>209</v>
      </c>
      <c r="BH49" s="21" t="s">
        <v>210</v>
      </c>
      <c r="BI49" s="21" t="s">
        <v>209</v>
      </c>
      <c r="BJ49" s="21" t="s">
        <v>209</v>
      </c>
      <c r="BK49" s="21" t="s">
        <v>209</v>
      </c>
      <c r="BL49" s="21" t="s">
        <v>209</v>
      </c>
      <c r="BM49" s="21" t="s">
        <v>209</v>
      </c>
      <c r="BN49" s="21" t="s">
        <v>209</v>
      </c>
      <c r="BO49" s="21" t="s">
        <v>209</v>
      </c>
      <c r="BP49" s="21" t="s">
        <v>209</v>
      </c>
      <c r="BQ49" s="21" t="s">
        <v>209</v>
      </c>
      <c r="BR49" s="21" t="s">
        <v>209</v>
      </c>
      <c r="BS49" s="21" t="s">
        <v>209</v>
      </c>
      <c r="BT49" s="21" t="s">
        <v>209</v>
      </c>
      <c r="BU49" s="21" t="s">
        <v>209</v>
      </c>
      <c r="BV49" s="21" t="s">
        <v>209</v>
      </c>
      <c r="BW49" s="21" t="s">
        <v>209</v>
      </c>
      <c r="BX49" s="21" t="s">
        <v>209</v>
      </c>
      <c r="BY49" s="21" t="s">
        <v>209</v>
      </c>
      <c r="BZ49" s="21">
        <f t="shared" si="0"/>
        <v>7</v>
      </c>
    </row>
    <row r="50" spans="1:78" ht="12.75" x14ac:dyDescent="0.2">
      <c r="A50" s="21" t="s">
        <v>8</v>
      </c>
      <c r="B50" s="21" t="s">
        <v>245</v>
      </c>
      <c r="C50" s="21" t="s">
        <v>262</v>
      </c>
      <c r="D50" s="21" t="s">
        <v>209</v>
      </c>
      <c r="E50" s="21" t="s">
        <v>209</v>
      </c>
      <c r="F50" s="21" t="s">
        <v>209</v>
      </c>
      <c r="G50" s="21" t="s">
        <v>209</v>
      </c>
      <c r="H50" s="21" t="s">
        <v>209</v>
      </c>
      <c r="I50" s="21" t="s">
        <v>209</v>
      </c>
      <c r="J50" s="21" t="s">
        <v>209</v>
      </c>
      <c r="K50" s="21" t="s">
        <v>209</v>
      </c>
      <c r="L50" s="21" t="s">
        <v>209</v>
      </c>
      <c r="M50" s="21" t="s">
        <v>209</v>
      </c>
      <c r="N50" s="21" t="s">
        <v>209</v>
      </c>
      <c r="O50" s="21" t="s">
        <v>209</v>
      </c>
      <c r="P50" s="21" t="s">
        <v>209</v>
      </c>
      <c r="Q50" s="21" t="s">
        <v>209</v>
      </c>
      <c r="R50" s="21" t="s">
        <v>209</v>
      </c>
      <c r="S50" s="21" t="s">
        <v>210</v>
      </c>
      <c r="T50" s="21" t="s">
        <v>209</v>
      </c>
      <c r="U50" s="21" t="s">
        <v>210</v>
      </c>
      <c r="V50" s="21" t="s">
        <v>209</v>
      </c>
      <c r="W50" s="21" t="s">
        <v>210</v>
      </c>
      <c r="X50" s="21" t="s">
        <v>209</v>
      </c>
      <c r="Y50" s="21" t="s">
        <v>209</v>
      </c>
      <c r="Z50" s="21" t="s">
        <v>209</v>
      </c>
      <c r="AA50" s="21" t="s">
        <v>209</v>
      </c>
      <c r="AB50" s="21" t="s">
        <v>209</v>
      </c>
      <c r="AC50" s="21" t="s">
        <v>210</v>
      </c>
      <c r="AD50" s="21" t="s">
        <v>209</v>
      </c>
      <c r="AE50" s="21" t="s">
        <v>209</v>
      </c>
      <c r="AF50" s="21" t="s">
        <v>209</v>
      </c>
      <c r="AG50" s="21" t="s">
        <v>209</v>
      </c>
      <c r="AH50" s="21" t="s">
        <v>209</v>
      </c>
      <c r="AI50" s="21" t="s">
        <v>209</v>
      </c>
      <c r="AJ50" s="21" t="s">
        <v>209</v>
      </c>
      <c r="AK50" s="21" t="s">
        <v>209</v>
      </c>
      <c r="AL50" s="21" t="s">
        <v>209</v>
      </c>
      <c r="AM50" s="21" t="s">
        <v>209</v>
      </c>
      <c r="AN50" s="21" t="s">
        <v>209</v>
      </c>
      <c r="AO50" s="21" t="s">
        <v>209</v>
      </c>
      <c r="AP50" s="21" t="s">
        <v>209</v>
      </c>
      <c r="AQ50" s="21" t="s">
        <v>209</v>
      </c>
      <c r="AR50" s="21" t="s">
        <v>209</v>
      </c>
      <c r="AS50" s="21" t="s">
        <v>209</v>
      </c>
      <c r="AT50" s="21" t="s">
        <v>209</v>
      </c>
      <c r="AU50" s="21" t="s">
        <v>209</v>
      </c>
      <c r="AV50" s="21" t="s">
        <v>209</v>
      </c>
      <c r="AW50" s="21" t="s">
        <v>209</v>
      </c>
      <c r="AX50" s="21" t="s">
        <v>209</v>
      </c>
      <c r="AY50" s="21" t="s">
        <v>210</v>
      </c>
      <c r="AZ50" s="21" t="s">
        <v>209</v>
      </c>
      <c r="BA50" s="21" t="s">
        <v>209</v>
      </c>
      <c r="BB50" s="21" t="s">
        <v>210</v>
      </c>
      <c r="BC50" s="21" t="s">
        <v>209</v>
      </c>
      <c r="BD50" s="21" t="s">
        <v>209</v>
      </c>
      <c r="BE50" s="21" t="s">
        <v>209</v>
      </c>
      <c r="BF50" s="21" t="s">
        <v>209</v>
      </c>
      <c r="BG50" s="21" t="s">
        <v>209</v>
      </c>
      <c r="BH50" s="21" t="s">
        <v>209</v>
      </c>
      <c r="BI50" s="21" t="s">
        <v>209</v>
      </c>
      <c r="BJ50" s="21" t="s">
        <v>209</v>
      </c>
      <c r="BK50" s="21" t="s">
        <v>210</v>
      </c>
      <c r="BL50" s="21" t="s">
        <v>209</v>
      </c>
      <c r="BM50" s="21" t="s">
        <v>209</v>
      </c>
      <c r="BN50" s="21" t="s">
        <v>209</v>
      </c>
      <c r="BO50" s="21" t="s">
        <v>209</v>
      </c>
      <c r="BP50" s="21" t="s">
        <v>209</v>
      </c>
      <c r="BQ50" s="21" t="s">
        <v>209</v>
      </c>
      <c r="BR50" s="21" t="s">
        <v>209</v>
      </c>
      <c r="BS50" s="21" t="s">
        <v>209</v>
      </c>
      <c r="BT50" s="21" t="s">
        <v>209</v>
      </c>
      <c r="BU50" s="21" t="s">
        <v>209</v>
      </c>
      <c r="BV50" s="21" t="s">
        <v>209</v>
      </c>
      <c r="BW50" s="21" t="s">
        <v>209</v>
      </c>
      <c r="BX50" s="21" t="s">
        <v>209</v>
      </c>
      <c r="BY50" s="21" t="s">
        <v>209</v>
      </c>
      <c r="BZ50" s="21">
        <f t="shared" si="0"/>
        <v>7</v>
      </c>
    </row>
    <row r="51" spans="1:78" ht="12.75" x14ac:dyDescent="0.2">
      <c r="A51" s="21" t="s">
        <v>8</v>
      </c>
      <c r="B51" s="21" t="s">
        <v>245</v>
      </c>
      <c r="C51" s="21" t="s">
        <v>263</v>
      </c>
      <c r="D51" s="21" t="s">
        <v>209</v>
      </c>
      <c r="E51" s="21" t="s">
        <v>210</v>
      </c>
      <c r="F51" s="21" t="s">
        <v>209</v>
      </c>
      <c r="G51" s="21" t="s">
        <v>209</v>
      </c>
      <c r="H51" s="21" t="s">
        <v>209</v>
      </c>
      <c r="I51" s="21" t="s">
        <v>209</v>
      </c>
      <c r="J51" s="21" t="s">
        <v>209</v>
      </c>
      <c r="K51" s="21" t="s">
        <v>210</v>
      </c>
      <c r="L51" s="21" t="s">
        <v>210</v>
      </c>
      <c r="M51" s="21" t="s">
        <v>209</v>
      </c>
      <c r="N51" s="21" t="s">
        <v>209</v>
      </c>
      <c r="O51" s="21" t="s">
        <v>209</v>
      </c>
      <c r="P51" s="21" t="s">
        <v>209</v>
      </c>
      <c r="Q51" s="21" t="s">
        <v>209</v>
      </c>
      <c r="R51" s="21" t="s">
        <v>210</v>
      </c>
      <c r="S51" s="21" t="s">
        <v>210</v>
      </c>
      <c r="T51" s="21" t="s">
        <v>210</v>
      </c>
      <c r="U51" s="21" t="s">
        <v>210</v>
      </c>
      <c r="V51" s="21" t="s">
        <v>210</v>
      </c>
      <c r="W51" s="21" t="s">
        <v>210</v>
      </c>
      <c r="X51" s="21" t="s">
        <v>209</v>
      </c>
      <c r="Y51" s="21" t="s">
        <v>209</v>
      </c>
      <c r="Z51" s="21" t="s">
        <v>209</v>
      </c>
      <c r="AA51" s="21" t="s">
        <v>210</v>
      </c>
      <c r="AB51" s="21" t="s">
        <v>209</v>
      </c>
      <c r="AC51" s="21" t="s">
        <v>210</v>
      </c>
      <c r="AD51" s="21" t="s">
        <v>209</v>
      </c>
      <c r="AE51" s="21" t="s">
        <v>209</v>
      </c>
      <c r="AF51" s="21" t="s">
        <v>210</v>
      </c>
      <c r="AG51" s="21" t="s">
        <v>209</v>
      </c>
      <c r="AH51" s="21" t="s">
        <v>209</v>
      </c>
      <c r="AI51" s="21" t="s">
        <v>209</v>
      </c>
      <c r="AJ51" s="21" t="s">
        <v>209</v>
      </c>
      <c r="AK51" s="21" t="s">
        <v>209</v>
      </c>
      <c r="AL51" s="21" t="s">
        <v>209</v>
      </c>
      <c r="AM51" s="21" t="s">
        <v>209</v>
      </c>
      <c r="AN51" s="21" t="s">
        <v>210</v>
      </c>
      <c r="AO51" s="21" t="s">
        <v>209</v>
      </c>
      <c r="AP51" s="21" t="s">
        <v>209</v>
      </c>
      <c r="AQ51" s="21" t="s">
        <v>209</v>
      </c>
      <c r="AR51" s="21" t="s">
        <v>209</v>
      </c>
      <c r="AS51" s="21" t="s">
        <v>210</v>
      </c>
      <c r="AT51" s="21" t="s">
        <v>209</v>
      </c>
      <c r="AU51" s="21" t="s">
        <v>209</v>
      </c>
      <c r="AV51" s="21" t="s">
        <v>209</v>
      </c>
      <c r="AW51" s="21" t="s">
        <v>209</v>
      </c>
      <c r="AX51" s="21" t="s">
        <v>210</v>
      </c>
      <c r="AY51" s="21" t="s">
        <v>210</v>
      </c>
      <c r="AZ51" s="21" t="s">
        <v>210</v>
      </c>
      <c r="BA51" s="21" t="s">
        <v>210</v>
      </c>
      <c r="BB51" s="21" t="s">
        <v>210</v>
      </c>
      <c r="BC51" s="21" t="s">
        <v>210</v>
      </c>
      <c r="BD51" s="21" t="s">
        <v>209</v>
      </c>
      <c r="BE51" s="21" t="s">
        <v>209</v>
      </c>
      <c r="BF51" s="21" t="s">
        <v>209</v>
      </c>
      <c r="BG51" s="21" t="s">
        <v>209</v>
      </c>
      <c r="BH51" s="21" t="s">
        <v>209</v>
      </c>
      <c r="BI51" s="21" t="s">
        <v>209</v>
      </c>
      <c r="BJ51" s="21" t="s">
        <v>209</v>
      </c>
      <c r="BK51" s="21" t="s">
        <v>210</v>
      </c>
      <c r="BL51" s="21" t="s">
        <v>209</v>
      </c>
      <c r="BM51" s="21" t="s">
        <v>209</v>
      </c>
      <c r="BN51" s="21" t="s">
        <v>209</v>
      </c>
      <c r="BO51" s="21" t="s">
        <v>209</v>
      </c>
      <c r="BP51" s="21" t="s">
        <v>209</v>
      </c>
      <c r="BQ51" s="21" t="s">
        <v>209</v>
      </c>
      <c r="BR51" s="21" t="s">
        <v>209</v>
      </c>
      <c r="BS51" s="21" t="s">
        <v>209</v>
      </c>
      <c r="BT51" s="21" t="s">
        <v>209</v>
      </c>
      <c r="BU51" s="21" t="s">
        <v>209</v>
      </c>
      <c r="BV51" s="21" t="s">
        <v>209</v>
      </c>
      <c r="BW51" s="21" t="s">
        <v>209</v>
      </c>
      <c r="BX51" s="21" t="s">
        <v>209</v>
      </c>
      <c r="BY51" s="21" t="s">
        <v>209</v>
      </c>
      <c r="BZ51" s="21">
        <f t="shared" si="0"/>
        <v>21</v>
      </c>
    </row>
    <row r="52" spans="1:78" ht="12.75" x14ac:dyDescent="0.2">
      <c r="A52" s="21" t="s">
        <v>8</v>
      </c>
      <c r="B52" s="21" t="s">
        <v>245</v>
      </c>
      <c r="C52" s="21" t="s">
        <v>264</v>
      </c>
      <c r="D52" s="21" t="s">
        <v>209</v>
      </c>
      <c r="E52" s="21" t="s">
        <v>209</v>
      </c>
      <c r="F52" s="21" t="s">
        <v>209</v>
      </c>
      <c r="G52" s="21" t="s">
        <v>209</v>
      </c>
      <c r="H52" s="21" t="s">
        <v>209</v>
      </c>
      <c r="I52" s="21" t="s">
        <v>209</v>
      </c>
      <c r="J52" s="21" t="s">
        <v>209</v>
      </c>
      <c r="K52" s="21" t="s">
        <v>209</v>
      </c>
      <c r="L52" s="21" t="s">
        <v>209</v>
      </c>
      <c r="M52" s="21" t="s">
        <v>209</v>
      </c>
      <c r="N52" s="21" t="s">
        <v>209</v>
      </c>
      <c r="O52" s="21" t="s">
        <v>209</v>
      </c>
      <c r="P52" s="21" t="s">
        <v>209</v>
      </c>
      <c r="Q52" s="21" t="s">
        <v>209</v>
      </c>
      <c r="R52" s="21" t="s">
        <v>209</v>
      </c>
      <c r="S52" s="21" t="s">
        <v>210</v>
      </c>
      <c r="T52" s="21" t="s">
        <v>209</v>
      </c>
      <c r="U52" s="21" t="s">
        <v>210</v>
      </c>
      <c r="V52" s="21" t="s">
        <v>209</v>
      </c>
      <c r="W52" s="21" t="s">
        <v>210</v>
      </c>
      <c r="X52" s="21" t="s">
        <v>209</v>
      </c>
      <c r="Y52" s="21" t="s">
        <v>209</v>
      </c>
      <c r="Z52" s="21" t="s">
        <v>209</v>
      </c>
      <c r="AA52" s="21" t="s">
        <v>209</v>
      </c>
      <c r="AB52" s="21" t="s">
        <v>209</v>
      </c>
      <c r="AC52" s="21" t="s">
        <v>210</v>
      </c>
      <c r="AD52" s="21" t="s">
        <v>209</v>
      </c>
      <c r="AE52" s="21" t="s">
        <v>209</v>
      </c>
      <c r="AF52" s="21" t="s">
        <v>209</v>
      </c>
      <c r="AG52" s="21" t="s">
        <v>209</v>
      </c>
      <c r="AH52" s="21" t="s">
        <v>209</v>
      </c>
      <c r="AI52" s="21" t="s">
        <v>209</v>
      </c>
      <c r="AJ52" s="21" t="s">
        <v>209</v>
      </c>
      <c r="AK52" s="21" t="s">
        <v>209</v>
      </c>
      <c r="AL52" s="21" t="s">
        <v>209</v>
      </c>
      <c r="AM52" s="21" t="s">
        <v>209</v>
      </c>
      <c r="AN52" s="21" t="s">
        <v>209</v>
      </c>
      <c r="AO52" s="21" t="s">
        <v>209</v>
      </c>
      <c r="AP52" s="21" t="s">
        <v>209</v>
      </c>
      <c r="AQ52" s="21" t="s">
        <v>209</v>
      </c>
      <c r="AR52" s="21" t="s">
        <v>209</v>
      </c>
      <c r="AS52" s="21" t="s">
        <v>209</v>
      </c>
      <c r="AT52" s="21" t="s">
        <v>209</v>
      </c>
      <c r="AU52" s="21" t="s">
        <v>209</v>
      </c>
      <c r="AV52" s="21" t="s">
        <v>209</v>
      </c>
      <c r="AW52" s="21" t="s">
        <v>209</v>
      </c>
      <c r="AX52" s="21" t="s">
        <v>209</v>
      </c>
      <c r="AY52" s="21" t="s">
        <v>210</v>
      </c>
      <c r="AZ52" s="21" t="s">
        <v>209</v>
      </c>
      <c r="BA52" s="21" t="s">
        <v>209</v>
      </c>
      <c r="BB52" s="21" t="s">
        <v>210</v>
      </c>
      <c r="BC52" s="21" t="s">
        <v>209</v>
      </c>
      <c r="BD52" s="21" t="s">
        <v>209</v>
      </c>
      <c r="BE52" s="21" t="s">
        <v>209</v>
      </c>
      <c r="BF52" s="21" t="s">
        <v>209</v>
      </c>
      <c r="BG52" s="21" t="s">
        <v>209</v>
      </c>
      <c r="BH52" s="21" t="s">
        <v>209</v>
      </c>
      <c r="BI52" s="21" t="s">
        <v>209</v>
      </c>
      <c r="BJ52" s="21" t="s">
        <v>209</v>
      </c>
      <c r="BK52" s="21" t="s">
        <v>210</v>
      </c>
      <c r="BL52" s="21" t="s">
        <v>209</v>
      </c>
      <c r="BM52" s="21" t="s">
        <v>209</v>
      </c>
      <c r="BN52" s="21" t="s">
        <v>209</v>
      </c>
      <c r="BO52" s="21" t="s">
        <v>209</v>
      </c>
      <c r="BP52" s="21" t="s">
        <v>209</v>
      </c>
      <c r="BQ52" s="21" t="s">
        <v>209</v>
      </c>
      <c r="BR52" s="21" t="s">
        <v>209</v>
      </c>
      <c r="BS52" s="21" t="s">
        <v>209</v>
      </c>
      <c r="BT52" s="21" t="s">
        <v>209</v>
      </c>
      <c r="BU52" s="21" t="s">
        <v>209</v>
      </c>
      <c r="BV52" s="21" t="s">
        <v>209</v>
      </c>
      <c r="BW52" s="21" t="s">
        <v>209</v>
      </c>
      <c r="BX52" s="21" t="s">
        <v>209</v>
      </c>
      <c r="BY52" s="21" t="s">
        <v>209</v>
      </c>
      <c r="BZ52" s="21">
        <f t="shared" si="0"/>
        <v>7</v>
      </c>
    </row>
    <row r="53" spans="1:78" ht="12.75" x14ac:dyDescent="0.2">
      <c r="A53" s="21" t="s">
        <v>8</v>
      </c>
      <c r="B53" s="21" t="s">
        <v>245</v>
      </c>
      <c r="C53" s="21" t="s">
        <v>265</v>
      </c>
      <c r="D53" s="21" t="s">
        <v>209</v>
      </c>
      <c r="E53" s="21" t="s">
        <v>209</v>
      </c>
      <c r="F53" s="21" t="s">
        <v>209</v>
      </c>
      <c r="G53" s="21" t="s">
        <v>209</v>
      </c>
      <c r="H53" s="21" t="s">
        <v>209</v>
      </c>
      <c r="I53" s="21" t="s">
        <v>209</v>
      </c>
      <c r="J53" s="21" t="s">
        <v>209</v>
      </c>
      <c r="K53" s="21" t="s">
        <v>209</v>
      </c>
      <c r="L53" s="21" t="s">
        <v>209</v>
      </c>
      <c r="M53" s="21" t="s">
        <v>209</v>
      </c>
      <c r="N53" s="21" t="s">
        <v>209</v>
      </c>
      <c r="O53" s="21" t="s">
        <v>209</v>
      </c>
      <c r="P53" s="21" t="s">
        <v>209</v>
      </c>
      <c r="Q53" s="21" t="s">
        <v>209</v>
      </c>
      <c r="R53" s="21" t="s">
        <v>209</v>
      </c>
      <c r="S53" s="21" t="s">
        <v>210</v>
      </c>
      <c r="T53" s="21" t="s">
        <v>210</v>
      </c>
      <c r="U53" s="21" t="s">
        <v>210</v>
      </c>
      <c r="V53" s="21" t="s">
        <v>210</v>
      </c>
      <c r="W53" s="21" t="s">
        <v>209</v>
      </c>
      <c r="X53" s="21" t="s">
        <v>209</v>
      </c>
      <c r="Y53" s="21" t="s">
        <v>209</v>
      </c>
      <c r="Z53" s="21" t="s">
        <v>209</v>
      </c>
      <c r="AA53" s="21" t="s">
        <v>209</v>
      </c>
      <c r="AB53" s="21" t="s">
        <v>209</v>
      </c>
      <c r="AC53" s="21" t="s">
        <v>209</v>
      </c>
      <c r="AD53" s="21" t="s">
        <v>209</v>
      </c>
      <c r="AE53" s="21" t="s">
        <v>209</v>
      </c>
      <c r="AF53" s="21" t="s">
        <v>209</v>
      </c>
      <c r="AG53" s="21" t="s">
        <v>209</v>
      </c>
      <c r="AH53" s="21" t="s">
        <v>209</v>
      </c>
      <c r="AI53" s="21" t="s">
        <v>209</v>
      </c>
      <c r="AJ53" s="21" t="s">
        <v>209</v>
      </c>
      <c r="AK53" s="21" t="s">
        <v>209</v>
      </c>
      <c r="AL53" s="21" t="s">
        <v>209</v>
      </c>
      <c r="AM53" s="21" t="s">
        <v>209</v>
      </c>
      <c r="AN53" s="21" t="s">
        <v>209</v>
      </c>
      <c r="AO53" s="21" t="s">
        <v>209</v>
      </c>
      <c r="AP53" s="21" t="s">
        <v>209</v>
      </c>
      <c r="AQ53" s="21" t="s">
        <v>209</v>
      </c>
      <c r="AR53" s="21" t="s">
        <v>209</v>
      </c>
      <c r="AS53" s="21" t="s">
        <v>209</v>
      </c>
      <c r="AT53" s="21" t="s">
        <v>209</v>
      </c>
      <c r="AU53" s="21" t="s">
        <v>209</v>
      </c>
      <c r="AV53" s="21" t="s">
        <v>209</v>
      </c>
      <c r="AW53" s="21" t="s">
        <v>209</v>
      </c>
      <c r="AX53" s="21" t="s">
        <v>209</v>
      </c>
      <c r="AY53" s="21" t="s">
        <v>209</v>
      </c>
      <c r="AZ53" s="21" t="s">
        <v>209</v>
      </c>
      <c r="BA53" s="21" t="s">
        <v>209</v>
      </c>
      <c r="BB53" s="21" t="s">
        <v>209</v>
      </c>
      <c r="BC53" s="21" t="s">
        <v>209</v>
      </c>
      <c r="BD53" s="21" t="s">
        <v>209</v>
      </c>
      <c r="BE53" s="21" t="s">
        <v>210</v>
      </c>
      <c r="BF53" s="21" t="s">
        <v>209</v>
      </c>
      <c r="BG53" s="21" t="s">
        <v>209</v>
      </c>
      <c r="BH53" s="21" t="s">
        <v>210</v>
      </c>
      <c r="BI53" s="21" t="s">
        <v>209</v>
      </c>
      <c r="BJ53" s="21" t="s">
        <v>209</v>
      </c>
      <c r="BK53" s="21" t="s">
        <v>209</v>
      </c>
      <c r="BL53" s="21" t="s">
        <v>209</v>
      </c>
      <c r="BM53" s="21" t="s">
        <v>209</v>
      </c>
      <c r="BN53" s="21" t="s">
        <v>209</v>
      </c>
      <c r="BO53" s="21" t="s">
        <v>209</v>
      </c>
      <c r="BP53" s="21" t="s">
        <v>209</v>
      </c>
      <c r="BQ53" s="21" t="s">
        <v>209</v>
      </c>
      <c r="BR53" s="21" t="s">
        <v>209</v>
      </c>
      <c r="BS53" s="21" t="s">
        <v>209</v>
      </c>
      <c r="BT53" s="21" t="s">
        <v>209</v>
      </c>
      <c r="BU53" s="21" t="s">
        <v>209</v>
      </c>
      <c r="BV53" s="21" t="s">
        <v>209</v>
      </c>
      <c r="BW53" s="21" t="s">
        <v>209</v>
      </c>
      <c r="BX53" s="21" t="s">
        <v>209</v>
      </c>
      <c r="BY53" s="21" t="s">
        <v>209</v>
      </c>
      <c r="BZ53" s="21">
        <f t="shared" si="0"/>
        <v>6</v>
      </c>
    </row>
    <row r="54" spans="1:78" ht="12.75" x14ac:dyDescent="0.2">
      <c r="A54" s="21" t="s">
        <v>8</v>
      </c>
      <c r="B54" s="21" t="s">
        <v>245</v>
      </c>
      <c r="C54" s="21" t="s">
        <v>266</v>
      </c>
      <c r="D54" s="21" t="s">
        <v>209</v>
      </c>
      <c r="E54" s="21" t="s">
        <v>209</v>
      </c>
      <c r="F54" s="21" t="s">
        <v>209</v>
      </c>
      <c r="G54" s="21" t="s">
        <v>209</v>
      </c>
      <c r="H54" s="21" t="s">
        <v>209</v>
      </c>
      <c r="I54" s="21" t="s">
        <v>209</v>
      </c>
      <c r="J54" s="21" t="s">
        <v>209</v>
      </c>
      <c r="K54" s="21" t="s">
        <v>209</v>
      </c>
      <c r="L54" s="21" t="s">
        <v>209</v>
      </c>
      <c r="M54" s="21" t="s">
        <v>209</v>
      </c>
      <c r="N54" s="21" t="s">
        <v>209</v>
      </c>
      <c r="O54" s="21" t="s">
        <v>209</v>
      </c>
      <c r="P54" s="21" t="s">
        <v>209</v>
      </c>
      <c r="Q54" s="21" t="s">
        <v>209</v>
      </c>
      <c r="R54" s="21" t="s">
        <v>209</v>
      </c>
      <c r="S54" s="21" t="s">
        <v>210</v>
      </c>
      <c r="T54" s="21" t="s">
        <v>210</v>
      </c>
      <c r="U54" s="21" t="s">
        <v>210</v>
      </c>
      <c r="V54" s="21" t="s">
        <v>210</v>
      </c>
      <c r="W54" s="21" t="s">
        <v>209</v>
      </c>
      <c r="X54" s="21" t="s">
        <v>209</v>
      </c>
      <c r="Y54" s="21" t="s">
        <v>209</v>
      </c>
      <c r="Z54" s="21" t="s">
        <v>209</v>
      </c>
      <c r="AA54" s="21" t="s">
        <v>209</v>
      </c>
      <c r="AB54" s="21" t="s">
        <v>209</v>
      </c>
      <c r="AC54" s="21" t="s">
        <v>209</v>
      </c>
      <c r="AD54" s="21" t="s">
        <v>209</v>
      </c>
      <c r="AE54" s="21" t="s">
        <v>209</v>
      </c>
      <c r="AF54" s="21" t="s">
        <v>209</v>
      </c>
      <c r="AG54" s="21" t="s">
        <v>209</v>
      </c>
      <c r="AH54" s="21" t="s">
        <v>209</v>
      </c>
      <c r="AI54" s="21" t="s">
        <v>209</v>
      </c>
      <c r="AJ54" s="21" t="s">
        <v>209</v>
      </c>
      <c r="AK54" s="21" t="s">
        <v>209</v>
      </c>
      <c r="AL54" s="21" t="s">
        <v>209</v>
      </c>
      <c r="AM54" s="21" t="s">
        <v>209</v>
      </c>
      <c r="AN54" s="21" t="s">
        <v>209</v>
      </c>
      <c r="AO54" s="21" t="s">
        <v>209</v>
      </c>
      <c r="AP54" s="21" t="s">
        <v>209</v>
      </c>
      <c r="AQ54" s="21" t="s">
        <v>209</v>
      </c>
      <c r="AR54" s="21" t="s">
        <v>209</v>
      </c>
      <c r="AS54" s="21" t="s">
        <v>209</v>
      </c>
      <c r="AT54" s="21" t="s">
        <v>209</v>
      </c>
      <c r="AU54" s="21" t="s">
        <v>209</v>
      </c>
      <c r="AV54" s="21" t="s">
        <v>209</v>
      </c>
      <c r="AW54" s="21" t="s">
        <v>209</v>
      </c>
      <c r="AX54" s="21" t="s">
        <v>209</v>
      </c>
      <c r="AY54" s="21" t="s">
        <v>209</v>
      </c>
      <c r="AZ54" s="21" t="s">
        <v>209</v>
      </c>
      <c r="BA54" s="21" t="s">
        <v>209</v>
      </c>
      <c r="BB54" s="21" t="s">
        <v>209</v>
      </c>
      <c r="BC54" s="21" t="s">
        <v>209</v>
      </c>
      <c r="BD54" s="21" t="s">
        <v>209</v>
      </c>
      <c r="BE54" s="21" t="s">
        <v>210</v>
      </c>
      <c r="BF54" s="21" t="s">
        <v>209</v>
      </c>
      <c r="BG54" s="21" t="s">
        <v>209</v>
      </c>
      <c r="BH54" s="21" t="s">
        <v>210</v>
      </c>
      <c r="BI54" s="21" t="s">
        <v>209</v>
      </c>
      <c r="BJ54" s="21" t="s">
        <v>209</v>
      </c>
      <c r="BK54" s="21" t="s">
        <v>209</v>
      </c>
      <c r="BL54" s="21" t="s">
        <v>209</v>
      </c>
      <c r="BM54" s="21" t="s">
        <v>209</v>
      </c>
      <c r="BN54" s="21" t="s">
        <v>209</v>
      </c>
      <c r="BO54" s="21" t="s">
        <v>209</v>
      </c>
      <c r="BP54" s="21" t="s">
        <v>209</v>
      </c>
      <c r="BQ54" s="21" t="s">
        <v>209</v>
      </c>
      <c r="BR54" s="21" t="s">
        <v>209</v>
      </c>
      <c r="BS54" s="21" t="s">
        <v>209</v>
      </c>
      <c r="BT54" s="21" t="s">
        <v>209</v>
      </c>
      <c r="BU54" s="21" t="s">
        <v>209</v>
      </c>
      <c r="BV54" s="21" t="s">
        <v>209</v>
      </c>
      <c r="BW54" s="21" t="s">
        <v>209</v>
      </c>
      <c r="BX54" s="21" t="s">
        <v>209</v>
      </c>
      <c r="BY54" s="21" t="s">
        <v>209</v>
      </c>
      <c r="BZ54" s="21">
        <f t="shared" si="0"/>
        <v>6</v>
      </c>
    </row>
    <row r="55" spans="1:78" ht="12.75" x14ac:dyDescent="0.2">
      <c r="A55" s="21" t="s">
        <v>8</v>
      </c>
      <c r="B55" s="21" t="s">
        <v>245</v>
      </c>
      <c r="C55" s="21" t="s">
        <v>267</v>
      </c>
      <c r="D55" s="21" t="s">
        <v>209</v>
      </c>
      <c r="E55" s="21" t="s">
        <v>209</v>
      </c>
      <c r="F55" s="21" t="s">
        <v>209</v>
      </c>
      <c r="G55" s="21" t="s">
        <v>209</v>
      </c>
      <c r="H55" s="21" t="s">
        <v>209</v>
      </c>
      <c r="I55" s="21" t="s">
        <v>209</v>
      </c>
      <c r="J55" s="21" t="s">
        <v>209</v>
      </c>
      <c r="K55" s="21" t="s">
        <v>209</v>
      </c>
      <c r="L55" s="21" t="s">
        <v>209</v>
      </c>
      <c r="M55" s="21" t="s">
        <v>209</v>
      </c>
      <c r="N55" s="21" t="s">
        <v>209</v>
      </c>
      <c r="O55" s="21" t="s">
        <v>209</v>
      </c>
      <c r="P55" s="21" t="s">
        <v>209</v>
      </c>
      <c r="Q55" s="21" t="s">
        <v>209</v>
      </c>
      <c r="R55" s="21" t="s">
        <v>209</v>
      </c>
      <c r="S55" s="21" t="s">
        <v>210</v>
      </c>
      <c r="T55" s="21" t="s">
        <v>210</v>
      </c>
      <c r="U55" s="21" t="s">
        <v>210</v>
      </c>
      <c r="V55" s="21" t="s">
        <v>210</v>
      </c>
      <c r="W55" s="21" t="s">
        <v>209</v>
      </c>
      <c r="X55" s="21" t="s">
        <v>209</v>
      </c>
      <c r="Y55" s="21" t="s">
        <v>209</v>
      </c>
      <c r="Z55" s="21" t="s">
        <v>209</v>
      </c>
      <c r="AA55" s="21" t="s">
        <v>209</v>
      </c>
      <c r="AB55" s="21" t="s">
        <v>209</v>
      </c>
      <c r="AC55" s="21" t="s">
        <v>209</v>
      </c>
      <c r="AD55" s="21" t="s">
        <v>209</v>
      </c>
      <c r="AE55" s="21" t="s">
        <v>209</v>
      </c>
      <c r="AF55" s="21" t="s">
        <v>209</v>
      </c>
      <c r="AG55" s="21" t="s">
        <v>209</v>
      </c>
      <c r="AH55" s="21" t="s">
        <v>209</v>
      </c>
      <c r="AI55" s="21" t="s">
        <v>209</v>
      </c>
      <c r="AJ55" s="21" t="s">
        <v>210</v>
      </c>
      <c r="AK55" s="21" t="s">
        <v>209</v>
      </c>
      <c r="AL55" s="21" t="s">
        <v>209</v>
      </c>
      <c r="AM55" s="21" t="s">
        <v>209</v>
      </c>
      <c r="AN55" s="21" t="s">
        <v>209</v>
      </c>
      <c r="AO55" s="21" t="s">
        <v>209</v>
      </c>
      <c r="AP55" s="21" t="s">
        <v>209</v>
      </c>
      <c r="AQ55" s="21" t="s">
        <v>209</v>
      </c>
      <c r="AR55" s="21" t="s">
        <v>209</v>
      </c>
      <c r="AS55" s="21" t="s">
        <v>209</v>
      </c>
      <c r="AT55" s="21" t="s">
        <v>209</v>
      </c>
      <c r="AU55" s="21" t="s">
        <v>209</v>
      </c>
      <c r="AV55" s="21" t="s">
        <v>209</v>
      </c>
      <c r="AW55" s="21" t="s">
        <v>209</v>
      </c>
      <c r="AX55" s="21" t="s">
        <v>209</v>
      </c>
      <c r="AY55" s="21" t="s">
        <v>209</v>
      </c>
      <c r="AZ55" s="21" t="s">
        <v>209</v>
      </c>
      <c r="BA55" s="21" t="s">
        <v>209</v>
      </c>
      <c r="BB55" s="21" t="s">
        <v>209</v>
      </c>
      <c r="BC55" s="21" t="s">
        <v>209</v>
      </c>
      <c r="BD55" s="21" t="s">
        <v>209</v>
      </c>
      <c r="BE55" s="21" t="s">
        <v>210</v>
      </c>
      <c r="BF55" s="21" t="s">
        <v>209</v>
      </c>
      <c r="BG55" s="21" t="s">
        <v>209</v>
      </c>
      <c r="BH55" s="21" t="s">
        <v>210</v>
      </c>
      <c r="BI55" s="21" t="s">
        <v>209</v>
      </c>
      <c r="BJ55" s="21" t="s">
        <v>209</v>
      </c>
      <c r="BK55" s="21" t="s">
        <v>209</v>
      </c>
      <c r="BL55" s="21" t="s">
        <v>209</v>
      </c>
      <c r="BM55" s="21" t="s">
        <v>209</v>
      </c>
      <c r="BN55" s="21" t="s">
        <v>209</v>
      </c>
      <c r="BO55" s="21" t="s">
        <v>209</v>
      </c>
      <c r="BP55" s="21" t="s">
        <v>209</v>
      </c>
      <c r="BQ55" s="21" t="s">
        <v>209</v>
      </c>
      <c r="BR55" s="21" t="s">
        <v>209</v>
      </c>
      <c r="BS55" s="21" t="s">
        <v>209</v>
      </c>
      <c r="BT55" s="21" t="s">
        <v>209</v>
      </c>
      <c r="BU55" s="21" t="s">
        <v>209</v>
      </c>
      <c r="BV55" s="21" t="s">
        <v>209</v>
      </c>
      <c r="BW55" s="21" t="s">
        <v>209</v>
      </c>
      <c r="BX55" s="21" t="s">
        <v>209</v>
      </c>
      <c r="BY55" s="21" t="s">
        <v>209</v>
      </c>
      <c r="BZ55" s="21">
        <f t="shared" si="0"/>
        <v>7</v>
      </c>
    </row>
    <row r="56" spans="1:78" ht="12.75" x14ac:dyDescent="0.2">
      <c r="A56" s="21" t="s">
        <v>8</v>
      </c>
      <c r="B56" s="21" t="s">
        <v>245</v>
      </c>
      <c r="C56" s="21" t="s">
        <v>268</v>
      </c>
      <c r="D56" s="21" t="s">
        <v>209</v>
      </c>
      <c r="E56" s="21" t="s">
        <v>209</v>
      </c>
      <c r="F56" s="21" t="s">
        <v>209</v>
      </c>
      <c r="G56" s="21" t="s">
        <v>209</v>
      </c>
      <c r="H56" s="21" t="s">
        <v>209</v>
      </c>
      <c r="I56" s="21" t="s">
        <v>209</v>
      </c>
      <c r="J56" s="21" t="s">
        <v>209</v>
      </c>
      <c r="K56" s="21" t="s">
        <v>209</v>
      </c>
      <c r="L56" s="21" t="s">
        <v>209</v>
      </c>
      <c r="M56" s="21" t="s">
        <v>209</v>
      </c>
      <c r="N56" s="21" t="s">
        <v>209</v>
      </c>
      <c r="O56" s="21" t="s">
        <v>209</v>
      </c>
      <c r="P56" s="21" t="s">
        <v>209</v>
      </c>
      <c r="Q56" s="21" t="s">
        <v>209</v>
      </c>
      <c r="R56" s="21" t="s">
        <v>209</v>
      </c>
      <c r="S56" s="21" t="s">
        <v>210</v>
      </c>
      <c r="T56" s="21" t="s">
        <v>210</v>
      </c>
      <c r="U56" s="21" t="s">
        <v>210</v>
      </c>
      <c r="V56" s="21" t="s">
        <v>210</v>
      </c>
      <c r="W56" s="21" t="s">
        <v>209</v>
      </c>
      <c r="X56" s="21" t="s">
        <v>209</v>
      </c>
      <c r="Y56" s="21" t="s">
        <v>209</v>
      </c>
      <c r="Z56" s="21" t="s">
        <v>209</v>
      </c>
      <c r="AA56" s="21" t="s">
        <v>209</v>
      </c>
      <c r="AB56" s="21" t="s">
        <v>209</v>
      </c>
      <c r="AC56" s="21" t="s">
        <v>209</v>
      </c>
      <c r="AD56" s="21" t="s">
        <v>209</v>
      </c>
      <c r="AE56" s="21" t="s">
        <v>209</v>
      </c>
      <c r="AF56" s="21" t="s">
        <v>209</v>
      </c>
      <c r="AG56" s="21" t="s">
        <v>209</v>
      </c>
      <c r="AH56" s="21" t="s">
        <v>209</v>
      </c>
      <c r="AI56" s="21" t="s">
        <v>209</v>
      </c>
      <c r="AJ56" s="21" t="s">
        <v>209</v>
      </c>
      <c r="AK56" s="21" t="s">
        <v>209</v>
      </c>
      <c r="AL56" s="21" t="s">
        <v>209</v>
      </c>
      <c r="AM56" s="21" t="s">
        <v>209</v>
      </c>
      <c r="AN56" s="21" t="s">
        <v>209</v>
      </c>
      <c r="AO56" s="21" t="s">
        <v>209</v>
      </c>
      <c r="AP56" s="21" t="s">
        <v>209</v>
      </c>
      <c r="AQ56" s="21" t="s">
        <v>209</v>
      </c>
      <c r="AR56" s="21" t="s">
        <v>209</v>
      </c>
      <c r="AS56" s="21" t="s">
        <v>209</v>
      </c>
      <c r="AT56" s="21" t="s">
        <v>209</v>
      </c>
      <c r="AU56" s="21" t="s">
        <v>209</v>
      </c>
      <c r="AV56" s="21" t="s">
        <v>209</v>
      </c>
      <c r="AW56" s="21" t="s">
        <v>209</v>
      </c>
      <c r="AX56" s="21" t="s">
        <v>209</v>
      </c>
      <c r="AY56" s="21" t="s">
        <v>209</v>
      </c>
      <c r="AZ56" s="21" t="s">
        <v>209</v>
      </c>
      <c r="BA56" s="21" t="s">
        <v>209</v>
      </c>
      <c r="BB56" s="21" t="s">
        <v>209</v>
      </c>
      <c r="BC56" s="21" t="s">
        <v>209</v>
      </c>
      <c r="BD56" s="21" t="s">
        <v>209</v>
      </c>
      <c r="BE56" s="21" t="s">
        <v>210</v>
      </c>
      <c r="BF56" s="21" t="s">
        <v>209</v>
      </c>
      <c r="BG56" s="21" t="s">
        <v>209</v>
      </c>
      <c r="BH56" s="21" t="s">
        <v>210</v>
      </c>
      <c r="BI56" s="21" t="s">
        <v>209</v>
      </c>
      <c r="BJ56" s="21" t="s">
        <v>209</v>
      </c>
      <c r="BK56" s="21" t="s">
        <v>209</v>
      </c>
      <c r="BL56" s="21" t="s">
        <v>209</v>
      </c>
      <c r="BM56" s="21" t="s">
        <v>209</v>
      </c>
      <c r="BN56" s="21" t="s">
        <v>209</v>
      </c>
      <c r="BO56" s="21" t="s">
        <v>209</v>
      </c>
      <c r="BP56" s="21" t="s">
        <v>209</v>
      </c>
      <c r="BQ56" s="21" t="s">
        <v>209</v>
      </c>
      <c r="BR56" s="21" t="s">
        <v>209</v>
      </c>
      <c r="BS56" s="21" t="s">
        <v>209</v>
      </c>
      <c r="BT56" s="21" t="s">
        <v>209</v>
      </c>
      <c r="BU56" s="21" t="s">
        <v>209</v>
      </c>
      <c r="BV56" s="21" t="s">
        <v>209</v>
      </c>
      <c r="BW56" s="21" t="s">
        <v>209</v>
      </c>
      <c r="BX56" s="21" t="s">
        <v>209</v>
      </c>
      <c r="BY56" s="21" t="s">
        <v>209</v>
      </c>
      <c r="BZ56" s="21">
        <f t="shared" si="0"/>
        <v>6</v>
      </c>
    </row>
    <row r="57" spans="1:78" ht="12.75" x14ac:dyDescent="0.2">
      <c r="A57" s="21" t="s">
        <v>8</v>
      </c>
      <c r="B57" s="21" t="s">
        <v>245</v>
      </c>
      <c r="C57" s="21" t="s">
        <v>269</v>
      </c>
      <c r="D57" s="21" t="s">
        <v>209</v>
      </c>
      <c r="E57" s="21" t="s">
        <v>209</v>
      </c>
      <c r="F57" s="21" t="s">
        <v>209</v>
      </c>
      <c r="G57" s="21" t="s">
        <v>209</v>
      </c>
      <c r="H57" s="21" t="s">
        <v>209</v>
      </c>
      <c r="I57" s="21" t="s">
        <v>209</v>
      </c>
      <c r="J57" s="21" t="s">
        <v>209</v>
      </c>
      <c r="K57" s="21" t="s">
        <v>209</v>
      </c>
      <c r="L57" s="21" t="s">
        <v>209</v>
      </c>
      <c r="M57" s="21" t="s">
        <v>209</v>
      </c>
      <c r="N57" s="21" t="s">
        <v>209</v>
      </c>
      <c r="O57" s="21" t="s">
        <v>209</v>
      </c>
      <c r="P57" s="21" t="s">
        <v>209</v>
      </c>
      <c r="Q57" s="21" t="s">
        <v>209</v>
      </c>
      <c r="R57" s="21" t="s">
        <v>209</v>
      </c>
      <c r="S57" s="21" t="s">
        <v>210</v>
      </c>
      <c r="T57" s="21" t="s">
        <v>210</v>
      </c>
      <c r="U57" s="21" t="s">
        <v>210</v>
      </c>
      <c r="V57" s="21" t="s">
        <v>210</v>
      </c>
      <c r="W57" s="21" t="s">
        <v>209</v>
      </c>
      <c r="X57" s="21" t="s">
        <v>209</v>
      </c>
      <c r="Y57" s="21" t="s">
        <v>209</v>
      </c>
      <c r="Z57" s="21" t="s">
        <v>209</v>
      </c>
      <c r="AA57" s="21" t="s">
        <v>209</v>
      </c>
      <c r="AB57" s="21" t="s">
        <v>209</v>
      </c>
      <c r="AC57" s="21" t="s">
        <v>209</v>
      </c>
      <c r="AD57" s="21" t="s">
        <v>209</v>
      </c>
      <c r="AE57" s="21" t="s">
        <v>209</v>
      </c>
      <c r="AF57" s="21" t="s">
        <v>209</v>
      </c>
      <c r="AG57" s="21" t="s">
        <v>209</v>
      </c>
      <c r="AH57" s="21" t="s">
        <v>209</v>
      </c>
      <c r="AI57" s="21" t="s">
        <v>209</v>
      </c>
      <c r="AJ57" s="21" t="s">
        <v>210</v>
      </c>
      <c r="AK57" s="21" t="s">
        <v>209</v>
      </c>
      <c r="AL57" s="21" t="s">
        <v>209</v>
      </c>
      <c r="AM57" s="21" t="s">
        <v>209</v>
      </c>
      <c r="AN57" s="21" t="s">
        <v>209</v>
      </c>
      <c r="AO57" s="21" t="s">
        <v>209</v>
      </c>
      <c r="AP57" s="21" t="s">
        <v>209</v>
      </c>
      <c r="AQ57" s="21" t="s">
        <v>209</v>
      </c>
      <c r="AR57" s="21" t="s">
        <v>209</v>
      </c>
      <c r="AS57" s="21" t="s">
        <v>209</v>
      </c>
      <c r="AT57" s="21" t="s">
        <v>209</v>
      </c>
      <c r="AU57" s="21" t="s">
        <v>209</v>
      </c>
      <c r="AV57" s="21" t="s">
        <v>209</v>
      </c>
      <c r="AW57" s="21" t="s">
        <v>209</v>
      </c>
      <c r="AX57" s="21" t="s">
        <v>209</v>
      </c>
      <c r="AY57" s="21" t="s">
        <v>209</v>
      </c>
      <c r="AZ57" s="21" t="s">
        <v>209</v>
      </c>
      <c r="BA57" s="21" t="s">
        <v>209</v>
      </c>
      <c r="BB57" s="21" t="s">
        <v>209</v>
      </c>
      <c r="BC57" s="21" t="s">
        <v>209</v>
      </c>
      <c r="BD57" s="21" t="s">
        <v>209</v>
      </c>
      <c r="BE57" s="21" t="s">
        <v>210</v>
      </c>
      <c r="BF57" s="21" t="s">
        <v>209</v>
      </c>
      <c r="BG57" s="21" t="s">
        <v>209</v>
      </c>
      <c r="BH57" s="21" t="s">
        <v>210</v>
      </c>
      <c r="BI57" s="21" t="s">
        <v>209</v>
      </c>
      <c r="BJ57" s="21" t="s">
        <v>209</v>
      </c>
      <c r="BK57" s="21" t="s">
        <v>209</v>
      </c>
      <c r="BL57" s="21" t="s">
        <v>209</v>
      </c>
      <c r="BM57" s="21" t="s">
        <v>209</v>
      </c>
      <c r="BN57" s="21" t="s">
        <v>209</v>
      </c>
      <c r="BO57" s="21" t="s">
        <v>209</v>
      </c>
      <c r="BP57" s="21" t="s">
        <v>209</v>
      </c>
      <c r="BQ57" s="21" t="s">
        <v>209</v>
      </c>
      <c r="BR57" s="21" t="s">
        <v>209</v>
      </c>
      <c r="BS57" s="21" t="s">
        <v>209</v>
      </c>
      <c r="BT57" s="21" t="s">
        <v>209</v>
      </c>
      <c r="BU57" s="21" t="s">
        <v>209</v>
      </c>
      <c r="BV57" s="21" t="s">
        <v>209</v>
      </c>
      <c r="BW57" s="21" t="s">
        <v>209</v>
      </c>
      <c r="BX57" s="21" t="s">
        <v>209</v>
      </c>
      <c r="BY57" s="21" t="s">
        <v>209</v>
      </c>
      <c r="BZ57" s="21">
        <f t="shared" si="0"/>
        <v>7</v>
      </c>
    </row>
    <row r="58" spans="1:78" ht="12.75" x14ac:dyDescent="0.2">
      <c r="A58" s="21" t="s">
        <v>8</v>
      </c>
      <c r="B58" s="21" t="s">
        <v>245</v>
      </c>
      <c r="C58" s="21" t="s">
        <v>270</v>
      </c>
      <c r="D58" s="21" t="s">
        <v>209</v>
      </c>
      <c r="E58" s="21" t="s">
        <v>209</v>
      </c>
      <c r="F58" s="21" t="s">
        <v>209</v>
      </c>
      <c r="G58" s="21" t="s">
        <v>209</v>
      </c>
      <c r="H58" s="21" t="s">
        <v>209</v>
      </c>
      <c r="I58" s="21" t="s">
        <v>209</v>
      </c>
      <c r="J58" s="21" t="s">
        <v>209</v>
      </c>
      <c r="K58" s="21" t="s">
        <v>209</v>
      </c>
      <c r="L58" s="21" t="s">
        <v>209</v>
      </c>
      <c r="M58" s="21" t="s">
        <v>209</v>
      </c>
      <c r="N58" s="21" t="s">
        <v>209</v>
      </c>
      <c r="O58" s="21" t="s">
        <v>209</v>
      </c>
      <c r="P58" s="21" t="s">
        <v>209</v>
      </c>
      <c r="Q58" s="21" t="s">
        <v>209</v>
      </c>
      <c r="R58" s="21" t="s">
        <v>209</v>
      </c>
      <c r="S58" s="21" t="s">
        <v>210</v>
      </c>
      <c r="T58" s="21" t="s">
        <v>210</v>
      </c>
      <c r="U58" s="21" t="s">
        <v>210</v>
      </c>
      <c r="V58" s="21" t="s">
        <v>210</v>
      </c>
      <c r="W58" s="21" t="s">
        <v>209</v>
      </c>
      <c r="X58" s="21" t="s">
        <v>209</v>
      </c>
      <c r="Y58" s="21" t="s">
        <v>209</v>
      </c>
      <c r="Z58" s="21" t="s">
        <v>209</v>
      </c>
      <c r="AA58" s="21" t="s">
        <v>209</v>
      </c>
      <c r="AB58" s="21" t="s">
        <v>209</v>
      </c>
      <c r="AC58" s="21" t="s">
        <v>209</v>
      </c>
      <c r="AD58" s="21" t="s">
        <v>209</v>
      </c>
      <c r="AE58" s="21" t="s">
        <v>209</v>
      </c>
      <c r="AF58" s="21" t="s">
        <v>209</v>
      </c>
      <c r="AG58" s="21" t="s">
        <v>209</v>
      </c>
      <c r="AH58" s="21" t="s">
        <v>209</v>
      </c>
      <c r="AI58" s="21" t="s">
        <v>209</v>
      </c>
      <c r="AJ58" s="21" t="s">
        <v>209</v>
      </c>
      <c r="AK58" s="21" t="s">
        <v>209</v>
      </c>
      <c r="AL58" s="21" t="s">
        <v>209</v>
      </c>
      <c r="AM58" s="21" t="s">
        <v>209</v>
      </c>
      <c r="AN58" s="21" t="s">
        <v>209</v>
      </c>
      <c r="AO58" s="21" t="s">
        <v>209</v>
      </c>
      <c r="AP58" s="21" t="s">
        <v>209</v>
      </c>
      <c r="AQ58" s="21" t="s">
        <v>209</v>
      </c>
      <c r="AR58" s="21" t="s">
        <v>209</v>
      </c>
      <c r="AS58" s="21" t="s">
        <v>209</v>
      </c>
      <c r="AT58" s="21" t="s">
        <v>209</v>
      </c>
      <c r="AU58" s="21" t="s">
        <v>209</v>
      </c>
      <c r="AV58" s="21" t="s">
        <v>209</v>
      </c>
      <c r="AW58" s="21" t="s">
        <v>209</v>
      </c>
      <c r="AX58" s="21" t="s">
        <v>209</v>
      </c>
      <c r="AY58" s="21" t="s">
        <v>209</v>
      </c>
      <c r="AZ58" s="21" t="s">
        <v>209</v>
      </c>
      <c r="BA58" s="21" t="s">
        <v>209</v>
      </c>
      <c r="BB58" s="21" t="s">
        <v>209</v>
      </c>
      <c r="BC58" s="21" t="s">
        <v>209</v>
      </c>
      <c r="BD58" s="21" t="s">
        <v>209</v>
      </c>
      <c r="BE58" s="21" t="s">
        <v>210</v>
      </c>
      <c r="BF58" s="21" t="s">
        <v>209</v>
      </c>
      <c r="BG58" s="21" t="s">
        <v>209</v>
      </c>
      <c r="BH58" s="21" t="s">
        <v>210</v>
      </c>
      <c r="BI58" s="21" t="s">
        <v>209</v>
      </c>
      <c r="BJ58" s="21" t="s">
        <v>209</v>
      </c>
      <c r="BK58" s="21" t="s">
        <v>209</v>
      </c>
      <c r="BL58" s="21" t="s">
        <v>209</v>
      </c>
      <c r="BM58" s="21" t="s">
        <v>209</v>
      </c>
      <c r="BN58" s="21" t="s">
        <v>209</v>
      </c>
      <c r="BO58" s="21" t="s">
        <v>209</v>
      </c>
      <c r="BP58" s="21" t="s">
        <v>209</v>
      </c>
      <c r="BQ58" s="21" t="s">
        <v>209</v>
      </c>
      <c r="BR58" s="21" t="s">
        <v>209</v>
      </c>
      <c r="BS58" s="21" t="s">
        <v>209</v>
      </c>
      <c r="BT58" s="21" t="s">
        <v>209</v>
      </c>
      <c r="BU58" s="21" t="s">
        <v>209</v>
      </c>
      <c r="BV58" s="21" t="s">
        <v>209</v>
      </c>
      <c r="BW58" s="21" t="s">
        <v>209</v>
      </c>
      <c r="BX58" s="21" t="s">
        <v>209</v>
      </c>
      <c r="BY58" s="21" t="s">
        <v>209</v>
      </c>
      <c r="BZ58" s="21">
        <f t="shared" si="0"/>
        <v>6</v>
      </c>
    </row>
    <row r="59" spans="1:78" ht="12.75" x14ac:dyDescent="0.2">
      <c r="A59" s="21" t="s">
        <v>8</v>
      </c>
      <c r="B59" s="21" t="s">
        <v>245</v>
      </c>
      <c r="C59" s="21" t="s">
        <v>271</v>
      </c>
      <c r="D59" s="21" t="s">
        <v>209</v>
      </c>
      <c r="E59" s="21" t="s">
        <v>209</v>
      </c>
      <c r="F59" s="21" t="s">
        <v>209</v>
      </c>
      <c r="G59" s="21" t="s">
        <v>209</v>
      </c>
      <c r="H59" s="21" t="s">
        <v>209</v>
      </c>
      <c r="I59" s="21" t="s">
        <v>209</v>
      </c>
      <c r="J59" s="21" t="s">
        <v>209</v>
      </c>
      <c r="K59" s="21" t="s">
        <v>209</v>
      </c>
      <c r="L59" s="21" t="s">
        <v>209</v>
      </c>
      <c r="M59" s="21" t="s">
        <v>209</v>
      </c>
      <c r="N59" s="21" t="s">
        <v>209</v>
      </c>
      <c r="O59" s="21" t="s">
        <v>209</v>
      </c>
      <c r="P59" s="21" t="s">
        <v>209</v>
      </c>
      <c r="Q59" s="21" t="s">
        <v>209</v>
      </c>
      <c r="R59" s="21" t="s">
        <v>209</v>
      </c>
      <c r="S59" s="21" t="s">
        <v>210</v>
      </c>
      <c r="T59" s="21" t="s">
        <v>210</v>
      </c>
      <c r="U59" s="21" t="s">
        <v>210</v>
      </c>
      <c r="V59" s="21" t="s">
        <v>210</v>
      </c>
      <c r="W59" s="21" t="s">
        <v>209</v>
      </c>
      <c r="X59" s="21" t="s">
        <v>209</v>
      </c>
      <c r="Y59" s="21" t="s">
        <v>209</v>
      </c>
      <c r="Z59" s="21" t="s">
        <v>209</v>
      </c>
      <c r="AA59" s="21" t="s">
        <v>209</v>
      </c>
      <c r="AB59" s="21" t="s">
        <v>209</v>
      </c>
      <c r="AC59" s="21" t="s">
        <v>209</v>
      </c>
      <c r="AD59" s="21" t="s">
        <v>209</v>
      </c>
      <c r="AE59" s="21" t="s">
        <v>209</v>
      </c>
      <c r="AF59" s="21" t="s">
        <v>209</v>
      </c>
      <c r="AG59" s="21" t="s">
        <v>209</v>
      </c>
      <c r="AH59" s="21" t="s">
        <v>209</v>
      </c>
      <c r="AI59" s="21" t="s">
        <v>209</v>
      </c>
      <c r="AJ59" s="21" t="s">
        <v>209</v>
      </c>
      <c r="AK59" s="21" t="s">
        <v>209</v>
      </c>
      <c r="AL59" s="21" t="s">
        <v>209</v>
      </c>
      <c r="AM59" s="21" t="s">
        <v>209</v>
      </c>
      <c r="AN59" s="21" t="s">
        <v>209</v>
      </c>
      <c r="AO59" s="21" t="s">
        <v>209</v>
      </c>
      <c r="AP59" s="21" t="s">
        <v>209</v>
      </c>
      <c r="AQ59" s="21" t="s">
        <v>209</v>
      </c>
      <c r="AR59" s="21" t="s">
        <v>209</v>
      </c>
      <c r="AS59" s="21" t="s">
        <v>209</v>
      </c>
      <c r="AT59" s="21" t="s">
        <v>209</v>
      </c>
      <c r="AU59" s="21" t="s">
        <v>209</v>
      </c>
      <c r="AV59" s="21" t="s">
        <v>209</v>
      </c>
      <c r="AW59" s="21" t="s">
        <v>209</v>
      </c>
      <c r="AX59" s="21" t="s">
        <v>209</v>
      </c>
      <c r="AY59" s="21" t="s">
        <v>209</v>
      </c>
      <c r="AZ59" s="21" t="s">
        <v>209</v>
      </c>
      <c r="BA59" s="21" t="s">
        <v>209</v>
      </c>
      <c r="BB59" s="21" t="s">
        <v>209</v>
      </c>
      <c r="BC59" s="21" t="s">
        <v>209</v>
      </c>
      <c r="BD59" s="21" t="s">
        <v>209</v>
      </c>
      <c r="BE59" s="21" t="s">
        <v>210</v>
      </c>
      <c r="BF59" s="21" t="s">
        <v>209</v>
      </c>
      <c r="BG59" s="21" t="s">
        <v>209</v>
      </c>
      <c r="BH59" s="21" t="s">
        <v>210</v>
      </c>
      <c r="BI59" s="21" t="s">
        <v>209</v>
      </c>
      <c r="BJ59" s="21" t="s">
        <v>209</v>
      </c>
      <c r="BK59" s="21" t="s">
        <v>209</v>
      </c>
      <c r="BL59" s="21" t="s">
        <v>209</v>
      </c>
      <c r="BM59" s="21" t="s">
        <v>209</v>
      </c>
      <c r="BN59" s="21" t="s">
        <v>209</v>
      </c>
      <c r="BO59" s="21" t="s">
        <v>209</v>
      </c>
      <c r="BP59" s="21" t="s">
        <v>209</v>
      </c>
      <c r="BQ59" s="21" t="s">
        <v>209</v>
      </c>
      <c r="BR59" s="21" t="s">
        <v>209</v>
      </c>
      <c r="BS59" s="21" t="s">
        <v>209</v>
      </c>
      <c r="BT59" s="21" t="s">
        <v>209</v>
      </c>
      <c r="BU59" s="21" t="s">
        <v>209</v>
      </c>
      <c r="BV59" s="21" t="s">
        <v>209</v>
      </c>
      <c r="BW59" s="21" t="s">
        <v>209</v>
      </c>
      <c r="BX59" s="21" t="s">
        <v>209</v>
      </c>
      <c r="BY59" s="21" t="s">
        <v>209</v>
      </c>
      <c r="BZ59" s="21">
        <f t="shared" si="0"/>
        <v>6</v>
      </c>
    </row>
    <row r="60" spans="1:78" ht="12.75" x14ac:dyDescent="0.2">
      <c r="A60" s="21" t="s">
        <v>8</v>
      </c>
      <c r="B60" s="21" t="s">
        <v>245</v>
      </c>
      <c r="C60" s="21" t="s">
        <v>272</v>
      </c>
      <c r="D60" s="21" t="s">
        <v>209</v>
      </c>
      <c r="E60" s="21" t="s">
        <v>209</v>
      </c>
      <c r="F60" s="21" t="s">
        <v>209</v>
      </c>
      <c r="G60" s="21" t="s">
        <v>209</v>
      </c>
      <c r="H60" s="21" t="s">
        <v>209</v>
      </c>
      <c r="I60" s="21" t="s">
        <v>209</v>
      </c>
      <c r="J60" s="21" t="s">
        <v>209</v>
      </c>
      <c r="K60" s="21" t="s">
        <v>209</v>
      </c>
      <c r="L60" s="21" t="s">
        <v>209</v>
      </c>
      <c r="M60" s="21" t="s">
        <v>209</v>
      </c>
      <c r="N60" s="21" t="s">
        <v>209</v>
      </c>
      <c r="O60" s="21" t="s">
        <v>209</v>
      </c>
      <c r="P60" s="21" t="s">
        <v>209</v>
      </c>
      <c r="Q60" s="21" t="s">
        <v>209</v>
      </c>
      <c r="R60" s="21" t="s">
        <v>209</v>
      </c>
      <c r="S60" s="21" t="s">
        <v>210</v>
      </c>
      <c r="T60" s="21" t="s">
        <v>210</v>
      </c>
      <c r="U60" s="21" t="s">
        <v>210</v>
      </c>
      <c r="V60" s="21" t="s">
        <v>210</v>
      </c>
      <c r="W60" s="21" t="s">
        <v>209</v>
      </c>
      <c r="X60" s="21" t="s">
        <v>209</v>
      </c>
      <c r="Y60" s="21" t="s">
        <v>209</v>
      </c>
      <c r="Z60" s="21" t="s">
        <v>209</v>
      </c>
      <c r="AA60" s="21" t="s">
        <v>209</v>
      </c>
      <c r="AB60" s="21" t="s">
        <v>209</v>
      </c>
      <c r="AC60" s="21" t="s">
        <v>209</v>
      </c>
      <c r="AD60" s="21" t="s">
        <v>209</v>
      </c>
      <c r="AE60" s="21" t="s">
        <v>209</v>
      </c>
      <c r="AF60" s="21" t="s">
        <v>209</v>
      </c>
      <c r="AG60" s="21" t="s">
        <v>209</v>
      </c>
      <c r="AH60" s="21" t="s">
        <v>209</v>
      </c>
      <c r="AI60" s="21" t="s">
        <v>209</v>
      </c>
      <c r="AJ60" s="21" t="s">
        <v>210</v>
      </c>
      <c r="AK60" s="21" t="s">
        <v>209</v>
      </c>
      <c r="AL60" s="21" t="s">
        <v>209</v>
      </c>
      <c r="AM60" s="21" t="s">
        <v>209</v>
      </c>
      <c r="AN60" s="21" t="s">
        <v>209</v>
      </c>
      <c r="AO60" s="21" t="s">
        <v>209</v>
      </c>
      <c r="AP60" s="21" t="s">
        <v>209</v>
      </c>
      <c r="AQ60" s="21" t="s">
        <v>209</v>
      </c>
      <c r="AR60" s="21" t="s">
        <v>209</v>
      </c>
      <c r="AS60" s="21" t="s">
        <v>209</v>
      </c>
      <c r="AT60" s="21" t="s">
        <v>209</v>
      </c>
      <c r="AU60" s="21" t="s">
        <v>209</v>
      </c>
      <c r="AV60" s="21" t="s">
        <v>209</v>
      </c>
      <c r="AW60" s="21" t="s">
        <v>209</v>
      </c>
      <c r="AX60" s="21" t="s">
        <v>209</v>
      </c>
      <c r="AY60" s="21" t="s">
        <v>209</v>
      </c>
      <c r="AZ60" s="21" t="s">
        <v>209</v>
      </c>
      <c r="BA60" s="21" t="s">
        <v>209</v>
      </c>
      <c r="BB60" s="21" t="s">
        <v>209</v>
      </c>
      <c r="BC60" s="21" t="s">
        <v>209</v>
      </c>
      <c r="BD60" s="21" t="s">
        <v>209</v>
      </c>
      <c r="BE60" s="21" t="s">
        <v>210</v>
      </c>
      <c r="BF60" s="21" t="s">
        <v>209</v>
      </c>
      <c r="BG60" s="21" t="s">
        <v>209</v>
      </c>
      <c r="BH60" s="21" t="s">
        <v>210</v>
      </c>
      <c r="BI60" s="21" t="s">
        <v>209</v>
      </c>
      <c r="BJ60" s="21" t="s">
        <v>209</v>
      </c>
      <c r="BK60" s="21" t="s">
        <v>209</v>
      </c>
      <c r="BL60" s="21" t="s">
        <v>209</v>
      </c>
      <c r="BM60" s="21" t="s">
        <v>209</v>
      </c>
      <c r="BN60" s="21" t="s">
        <v>209</v>
      </c>
      <c r="BO60" s="21" t="s">
        <v>209</v>
      </c>
      <c r="BP60" s="21" t="s">
        <v>209</v>
      </c>
      <c r="BQ60" s="21" t="s">
        <v>209</v>
      </c>
      <c r="BR60" s="21" t="s">
        <v>209</v>
      </c>
      <c r="BS60" s="21" t="s">
        <v>209</v>
      </c>
      <c r="BT60" s="21" t="s">
        <v>209</v>
      </c>
      <c r="BU60" s="21" t="s">
        <v>209</v>
      </c>
      <c r="BV60" s="21" t="s">
        <v>209</v>
      </c>
      <c r="BW60" s="21" t="s">
        <v>209</v>
      </c>
      <c r="BX60" s="21" t="s">
        <v>209</v>
      </c>
      <c r="BY60" s="21" t="s">
        <v>209</v>
      </c>
      <c r="BZ60" s="21">
        <f t="shared" si="0"/>
        <v>7</v>
      </c>
    </row>
    <row r="61" spans="1:78" ht="12.75" x14ac:dyDescent="0.2">
      <c r="A61" s="21" t="s">
        <v>8</v>
      </c>
      <c r="B61" s="21" t="s">
        <v>245</v>
      </c>
      <c r="C61" s="21" t="s">
        <v>273</v>
      </c>
      <c r="D61" s="21" t="s">
        <v>209</v>
      </c>
      <c r="E61" s="21" t="s">
        <v>209</v>
      </c>
      <c r="F61" s="21" t="s">
        <v>209</v>
      </c>
      <c r="G61" s="21" t="s">
        <v>209</v>
      </c>
      <c r="H61" s="21" t="s">
        <v>209</v>
      </c>
      <c r="I61" s="21" t="s">
        <v>209</v>
      </c>
      <c r="J61" s="21" t="s">
        <v>209</v>
      </c>
      <c r="K61" s="21" t="s">
        <v>209</v>
      </c>
      <c r="L61" s="21" t="s">
        <v>209</v>
      </c>
      <c r="M61" s="21" t="s">
        <v>209</v>
      </c>
      <c r="N61" s="21" t="s">
        <v>209</v>
      </c>
      <c r="O61" s="21" t="s">
        <v>209</v>
      </c>
      <c r="P61" s="21" t="s">
        <v>209</v>
      </c>
      <c r="Q61" s="21" t="s">
        <v>209</v>
      </c>
      <c r="R61" s="21" t="s">
        <v>209</v>
      </c>
      <c r="S61" s="21" t="s">
        <v>210</v>
      </c>
      <c r="T61" s="21" t="s">
        <v>210</v>
      </c>
      <c r="U61" s="21" t="s">
        <v>210</v>
      </c>
      <c r="V61" s="21" t="s">
        <v>210</v>
      </c>
      <c r="W61" s="21" t="s">
        <v>209</v>
      </c>
      <c r="X61" s="21" t="s">
        <v>209</v>
      </c>
      <c r="Y61" s="21" t="s">
        <v>209</v>
      </c>
      <c r="Z61" s="21" t="s">
        <v>209</v>
      </c>
      <c r="AA61" s="21" t="s">
        <v>209</v>
      </c>
      <c r="AB61" s="21" t="s">
        <v>209</v>
      </c>
      <c r="AC61" s="21" t="s">
        <v>209</v>
      </c>
      <c r="AD61" s="21" t="s">
        <v>209</v>
      </c>
      <c r="AE61" s="21" t="s">
        <v>209</v>
      </c>
      <c r="AF61" s="21" t="s">
        <v>209</v>
      </c>
      <c r="AG61" s="21" t="s">
        <v>209</v>
      </c>
      <c r="AH61" s="21" t="s">
        <v>209</v>
      </c>
      <c r="AI61" s="21" t="s">
        <v>209</v>
      </c>
      <c r="AJ61" s="21" t="s">
        <v>210</v>
      </c>
      <c r="AK61" s="21" t="s">
        <v>209</v>
      </c>
      <c r="AL61" s="21" t="s">
        <v>209</v>
      </c>
      <c r="AM61" s="21" t="s">
        <v>209</v>
      </c>
      <c r="AN61" s="21" t="s">
        <v>209</v>
      </c>
      <c r="AO61" s="21" t="s">
        <v>209</v>
      </c>
      <c r="AP61" s="21" t="s">
        <v>209</v>
      </c>
      <c r="AQ61" s="21" t="s">
        <v>209</v>
      </c>
      <c r="AR61" s="21" t="s">
        <v>209</v>
      </c>
      <c r="AS61" s="21" t="s">
        <v>209</v>
      </c>
      <c r="AT61" s="21" t="s">
        <v>209</v>
      </c>
      <c r="AU61" s="21" t="s">
        <v>209</v>
      </c>
      <c r="AV61" s="21" t="s">
        <v>209</v>
      </c>
      <c r="AW61" s="21" t="s">
        <v>209</v>
      </c>
      <c r="AX61" s="21" t="s">
        <v>209</v>
      </c>
      <c r="AY61" s="21" t="s">
        <v>209</v>
      </c>
      <c r="AZ61" s="21" t="s">
        <v>209</v>
      </c>
      <c r="BA61" s="21" t="s">
        <v>209</v>
      </c>
      <c r="BB61" s="21" t="s">
        <v>209</v>
      </c>
      <c r="BC61" s="21" t="s">
        <v>209</v>
      </c>
      <c r="BD61" s="21" t="s">
        <v>209</v>
      </c>
      <c r="BE61" s="21" t="s">
        <v>210</v>
      </c>
      <c r="BF61" s="21" t="s">
        <v>209</v>
      </c>
      <c r="BG61" s="21" t="s">
        <v>209</v>
      </c>
      <c r="BH61" s="21" t="s">
        <v>210</v>
      </c>
      <c r="BI61" s="21" t="s">
        <v>209</v>
      </c>
      <c r="BJ61" s="21" t="s">
        <v>209</v>
      </c>
      <c r="BK61" s="21" t="s">
        <v>209</v>
      </c>
      <c r="BL61" s="21" t="s">
        <v>209</v>
      </c>
      <c r="BM61" s="21" t="s">
        <v>209</v>
      </c>
      <c r="BN61" s="21" t="s">
        <v>209</v>
      </c>
      <c r="BO61" s="21" t="s">
        <v>209</v>
      </c>
      <c r="BP61" s="21" t="s">
        <v>209</v>
      </c>
      <c r="BQ61" s="21" t="s">
        <v>209</v>
      </c>
      <c r="BR61" s="21" t="s">
        <v>209</v>
      </c>
      <c r="BS61" s="21" t="s">
        <v>209</v>
      </c>
      <c r="BT61" s="21" t="s">
        <v>209</v>
      </c>
      <c r="BU61" s="21" t="s">
        <v>209</v>
      </c>
      <c r="BV61" s="21" t="s">
        <v>209</v>
      </c>
      <c r="BW61" s="21" t="s">
        <v>209</v>
      </c>
      <c r="BX61" s="21" t="s">
        <v>209</v>
      </c>
      <c r="BY61" s="21" t="s">
        <v>209</v>
      </c>
      <c r="BZ61" s="21">
        <f t="shared" si="0"/>
        <v>7</v>
      </c>
    </row>
    <row r="62" spans="1:78" ht="12.75" x14ac:dyDescent="0.2">
      <c r="A62" s="21" t="s">
        <v>8</v>
      </c>
      <c r="B62" s="21" t="s">
        <v>245</v>
      </c>
      <c r="C62" s="21" t="s">
        <v>274</v>
      </c>
      <c r="D62" s="21" t="s">
        <v>209</v>
      </c>
      <c r="E62" s="21" t="s">
        <v>209</v>
      </c>
      <c r="F62" s="21" t="s">
        <v>209</v>
      </c>
      <c r="G62" s="21" t="s">
        <v>209</v>
      </c>
      <c r="H62" s="21" t="s">
        <v>209</v>
      </c>
      <c r="I62" s="21" t="s">
        <v>209</v>
      </c>
      <c r="J62" s="21" t="s">
        <v>209</v>
      </c>
      <c r="K62" s="21" t="s">
        <v>209</v>
      </c>
      <c r="L62" s="21" t="s">
        <v>209</v>
      </c>
      <c r="M62" s="21" t="s">
        <v>209</v>
      </c>
      <c r="N62" s="21" t="s">
        <v>209</v>
      </c>
      <c r="O62" s="21" t="s">
        <v>209</v>
      </c>
      <c r="P62" s="21" t="s">
        <v>209</v>
      </c>
      <c r="Q62" s="21" t="s">
        <v>209</v>
      </c>
      <c r="R62" s="21" t="s">
        <v>209</v>
      </c>
      <c r="S62" s="21" t="s">
        <v>210</v>
      </c>
      <c r="T62" s="21" t="s">
        <v>210</v>
      </c>
      <c r="U62" s="21" t="s">
        <v>210</v>
      </c>
      <c r="V62" s="21" t="s">
        <v>210</v>
      </c>
      <c r="W62" s="21" t="s">
        <v>209</v>
      </c>
      <c r="X62" s="21" t="s">
        <v>209</v>
      </c>
      <c r="Y62" s="21" t="s">
        <v>209</v>
      </c>
      <c r="Z62" s="21" t="s">
        <v>209</v>
      </c>
      <c r="AA62" s="21" t="s">
        <v>209</v>
      </c>
      <c r="AB62" s="21" t="s">
        <v>209</v>
      </c>
      <c r="AC62" s="21" t="s">
        <v>209</v>
      </c>
      <c r="AD62" s="21" t="s">
        <v>209</v>
      </c>
      <c r="AE62" s="21" t="s">
        <v>209</v>
      </c>
      <c r="AF62" s="21" t="s">
        <v>209</v>
      </c>
      <c r="AG62" s="21" t="s">
        <v>209</v>
      </c>
      <c r="AH62" s="21" t="s">
        <v>209</v>
      </c>
      <c r="AI62" s="21" t="s">
        <v>209</v>
      </c>
      <c r="AJ62" s="21" t="s">
        <v>210</v>
      </c>
      <c r="AK62" s="21" t="s">
        <v>209</v>
      </c>
      <c r="AL62" s="21" t="s">
        <v>209</v>
      </c>
      <c r="AM62" s="21" t="s">
        <v>209</v>
      </c>
      <c r="AN62" s="21" t="s">
        <v>209</v>
      </c>
      <c r="AO62" s="21" t="s">
        <v>209</v>
      </c>
      <c r="AP62" s="21" t="s">
        <v>209</v>
      </c>
      <c r="AQ62" s="21" t="s">
        <v>209</v>
      </c>
      <c r="AR62" s="21" t="s">
        <v>209</v>
      </c>
      <c r="AS62" s="21" t="s">
        <v>209</v>
      </c>
      <c r="AT62" s="21" t="s">
        <v>209</v>
      </c>
      <c r="AU62" s="21" t="s">
        <v>209</v>
      </c>
      <c r="AV62" s="21" t="s">
        <v>209</v>
      </c>
      <c r="AW62" s="21" t="s">
        <v>209</v>
      </c>
      <c r="AX62" s="21" t="s">
        <v>209</v>
      </c>
      <c r="AY62" s="21" t="s">
        <v>209</v>
      </c>
      <c r="AZ62" s="21" t="s">
        <v>209</v>
      </c>
      <c r="BA62" s="21" t="s">
        <v>209</v>
      </c>
      <c r="BB62" s="21" t="s">
        <v>209</v>
      </c>
      <c r="BC62" s="21" t="s">
        <v>209</v>
      </c>
      <c r="BD62" s="21" t="s">
        <v>209</v>
      </c>
      <c r="BE62" s="21" t="s">
        <v>210</v>
      </c>
      <c r="BF62" s="21" t="s">
        <v>209</v>
      </c>
      <c r="BG62" s="21" t="s">
        <v>209</v>
      </c>
      <c r="BH62" s="21" t="s">
        <v>210</v>
      </c>
      <c r="BI62" s="21" t="s">
        <v>209</v>
      </c>
      <c r="BJ62" s="21" t="s">
        <v>209</v>
      </c>
      <c r="BK62" s="21" t="s">
        <v>209</v>
      </c>
      <c r="BL62" s="21" t="s">
        <v>209</v>
      </c>
      <c r="BM62" s="21" t="s">
        <v>209</v>
      </c>
      <c r="BN62" s="21" t="s">
        <v>209</v>
      </c>
      <c r="BO62" s="21" t="s">
        <v>209</v>
      </c>
      <c r="BP62" s="21" t="s">
        <v>209</v>
      </c>
      <c r="BQ62" s="21" t="s">
        <v>209</v>
      </c>
      <c r="BR62" s="21" t="s">
        <v>209</v>
      </c>
      <c r="BS62" s="21" t="s">
        <v>209</v>
      </c>
      <c r="BT62" s="21" t="s">
        <v>209</v>
      </c>
      <c r="BU62" s="21" t="s">
        <v>209</v>
      </c>
      <c r="BV62" s="21" t="s">
        <v>209</v>
      </c>
      <c r="BW62" s="21" t="s">
        <v>209</v>
      </c>
      <c r="BX62" s="21" t="s">
        <v>209</v>
      </c>
      <c r="BY62" s="21" t="s">
        <v>209</v>
      </c>
      <c r="BZ62" s="21">
        <f t="shared" si="0"/>
        <v>7</v>
      </c>
    </row>
    <row r="63" spans="1:78" ht="12.75" x14ac:dyDescent="0.2">
      <c r="A63" s="21" t="s">
        <v>8</v>
      </c>
      <c r="B63" s="21" t="s">
        <v>245</v>
      </c>
      <c r="C63" s="21" t="s">
        <v>275</v>
      </c>
      <c r="D63" s="21" t="s">
        <v>209</v>
      </c>
      <c r="E63" s="21" t="s">
        <v>209</v>
      </c>
      <c r="F63" s="21" t="s">
        <v>209</v>
      </c>
      <c r="G63" s="21" t="s">
        <v>209</v>
      </c>
      <c r="H63" s="21" t="s">
        <v>209</v>
      </c>
      <c r="I63" s="21" t="s">
        <v>209</v>
      </c>
      <c r="J63" s="21" t="s">
        <v>209</v>
      </c>
      <c r="K63" s="21" t="s">
        <v>209</v>
      </c>
      <c r="L63" s="21" t="s">
        <v>209</v>
      </c>
      <c r="M63" s="21" t="s">
        <v>209</v>
      </c>
      <c r="N63" s="21" t="s">
        <v>209</v>
      </c>
      <c r="O63" s="21" t="s">
        <v>209</v>
      </c>
      <c r="P63" s="21" t="s">
        <v>209</v>
      </c>
      <c r="Q63" s="21" t="s">
        <v>209</v>
      </c>
      <c r="R63" s="21" t="s">
        <v>209</v>
      </c>
      <c r="S63" s="21" t="s">
        <v>210</v>
      </c>
      <c r="T63" s="21" t="s">
        <v>210</v>
      </c>
      <c r="U63" s="21" t="s">
        <v>210</v>
      </c>
      <c r="V63" s="21" t="s">
        <v>210</v>
      </c>
      <c r="W63" s="21" t="s">
        <v>209</v>
      </c>
      <c r="X63" s="21" t="s">
        <v>209</v>
      </c>
      <c r="Y63" s="21" t="s">
        <v>209</v>
      </c>
      <c r="Z63" s="21" t="s">
        <v>209</v>
      </c>
      <c r="AA63" s="21" t="s">
        <v>209</v>
      </c>
      <c r="AB63" s="21" t="s">
        <v>209</v>
      </c>
      <c r="AC63" s="21" t="s">
        <v>209</v>
      </c>
      <c r="AD63" s="21" t="s">
        <v>209</v>
      </c>
      <c r="AE63" s="21" t="s">
        <v>209</v>
      </c>
      <c r="AF63" s="21" t="s">
        <v>209</v>
      </c>
      <c r="AG63" s="21" t="s">
        <v>209</v>
      </c>
      <c r="AH63" s="21" t="s">
        <v>209</v>
      </c>
      <c r="AI63" s="21" t="s">
        <v>209</v>
      </c>
      <c r="AJ63" s="21" t="s">
        <v>209</v>
      </c>
      <c r="AK63" s="21" t="s">
        <v>209</v>
      </c>
      <c r="AL63" s="21" t="s">
        <v>209</v>
      </c>
      <c r="AM63" s="21" t="s">
        <v>209</v>
      </c>
      <c r="AN63" s="21" t="s">
        <v>209</v>
      </c>
      <c r="AO63" s="21" t="s">
        <v>209</v>
      </c>
      <c r="AP63" s="21" t="s">
        <v>209</v>
      </c>
      <c r="AQ63" s="21" t="s">
        <v>209</v>
      </c>
      <c r="AR63" s="21" t="s">
        <v>209</v>
      </c>
      <c r="AS63" s="21" t="s">
        <v>209</v>
      </c>
      <c r="AT63" s="21" t="s">
        <v>209</v>
      </c>
      <c r="AU63" s="21" t="s">
        <v>209</v>
      </c>
      <c r="AV63" s="21" t="s">
        <v>209</v>
      </c>
      <c r="AW63" s="21" t="s">
        <v>209</v>
      </c>
      <c r="AX63" s="21" t="s">
        <v>209</v>
      </c>
      <c r="AY63" s="21" t="s">
        <v>209</v>
      </c>
      <c r="AZ63" s="21" t="s">
        <v>209</v>
      </c>
      <c r="BA63" s="21" t="s">
        <v>209</v>
      </c>
      <c r="BB63" s="21" t="s">
        <v>209</v>
      </c>
      <c r="BC63" s="21" t="s">
        <v>209</v>
      </c>
      <c r="BD63" s="21" t="s">
        <v>209</v>
      </c>
      <c r="BE63" s="21" t="s">
        <v>210</v>
      </c>
      <c r="BF63" s="21" t="s">
        <v>209</v>
      </c>
      <c r="BG63" s="21" t="s">
        <v>209</v>
      </c>
      <c r="BH63" s="21" t="s">
        <v>210</v>
      </c>
      <c r="BI63" s="21" t="s">
        <v>209</v>
      </c>
      <c r="BJ63" s="21" t="s">
        <v>209</v>
      </c>
      <c r="BK63" s="21" t="s">
        <v>209</v>
      </c>
      <c r="BL63" s="21" t="s">
        <v>209</v>
      </c>
      <c r="BM63" s="21" t="s">
        <v>209</v>
      </c>
      <c r="BN63" s="21" t="s">
        <v>209</v>
      </c>
      <c r="BO63" s="21" t="s">
        <v>209</v>
      </c>
      <c r="BP63" s="21" t="s">
        <v>209</v>
      </c>
      <c r="BQ63" s="21" t="s">
        <v>209</v>
      </c>
      <c r="BR63" s="21" t="s">
        <v>209</v>
      </c>
      <c r="BS63" s="21" t="s">
        <v>209</v>
      </c>
      <c r="BT63" s="21" t="s">
        <v>209</v>
      </c>
      <c r="BU63" s="21" t="s">
        <v>209</v>
      </c>
      <c r="BV63" s="21" t="s">
        <v>209</v>
      </c>
      <c r="BW63" s="21" t="s">
        <v>209</v>
      </c>
      <c r="BX63" s="21" t="s">
        <v>209</v>
      </c>
      <c r="BY63" s="21" t="s">
        <v>209</v>
      </c>
      <c r="BZ63" s="21">
        <f t="shared" si="0"/>
        <v>6</v>
      </c>
    </row>
    <row r="64" spans="1:78" ht="12.75" x14ac:dyDescent="0.2">
      <c r="A64" s="21" t="s">
        <v>8</v>
      </c>
      <c r="B64" s="21" t="s">
        <v>245</v>
      </c>
      <c r="C64" s="21" t="s">
        <v>276</v>
      </c>
      <c r="D64" s="21" t="s">
        <v>209</v>
      </c>
      <c r="E64" s="21" t="s">
        <v>209</v>
      </c>
      <c r="F64" s="21" t="s">
        <v>209</v>
      </c>
      <c r="G64" s="21" t="s">
        <v>209</v>
      </c>
      <c r="H64" s="21" t="s">
        <v>209</v>
      </c>
      <c r="I64" s="21" t="s">
        <v>209</v>
      </c>
      <c r="J64" s="21" t="s">
        <v>209</v>
      </c>
      <c r="K64" s="21" t="s">
        <v>209</v>
      </c>
      <c r="L64" s="21" t="s">
        <v>209</v>
      </c>
      <c r="M64" s="21" t="s">
        <v>209</v>
      </c>
      <c r="N64" s="21" t="s">
        <v>209</v>
      </c>
      <c r="O64" s="21" t="s">
        <v>209</v>
      </c>
      <c r="P64" s="21" t="s">
        <v>209</v>
      </c>
      <c r="Q64" s="21" t="s">
        <v>209</v>
      </c>
      <c r="R64" s="21" t="s">
        <v>209</v>
      </c>
      <c r="S64" s="21" t="s">
        <v>210</v>
      </c>
      <c r="T64" s="21" t="s">
        <v>210</v>
      </c>
      <c r="U64" s="21" t="s">
        <v>210</v>
      </c>
      <c r="V64" s="21" t="s">
        <v>210</v>
      </c>
      <c r="W64" s="21" t="s">
        <v>209</v>
      </c>
      <c r="X64" s="21" t="s">
        <v>209</v>
      </c>
      <c r="Y64" s="21" t="s">
        <v>209</v>
      </c>
      <c r="Z64" s="21" t="s">
        <v>209</v>
      </c>
      <c r="AA64" s="21" t="s">
        <v>209</v>
      </c>
      <c r="AB64" s="21" t="s">
        <v>209</v>
      </c>
      <c r="AC64" s="21" t="s">
        <v>209</v>
      </c>
      <c r="AD64" s="21" t="s">
        <v>209</v>
      </c>
      <c r="AE64" s="21" t="s">
        <v>209</v>
      </c>
      <c r="AF64" s="21" t="s">
        <v>209</v>
      </c>
      <c r="AG64" s="21" t="s">
        <v>209</v>
      </c>
      <c r="AH64" s="21" t="s">
        <v>209</v>
      </c>
      <c r="AI64" s="21" t="s">
        <v>209</v>
      </c>
      <c r="AJ64" s="21" t="s">
        <v>210</v>
      </c>
      <c r="AK64" s="21" t="s">
        <v>209</v>
      </c>
      <c r="AL64" s="21" t="s">
        <v>209</v>
      </c>
      <c r="AM64" s="21" t="s">
        <v>209</v>
      </c>
      <c r="AN64" s="21" t="s">
        <v>209</v>
      </c>
      <c r="AO64" s="21" t="s">
        <v>209</v>
      </c>
      <c r="AP64" s="21" t="s">
        <v>209</v>
      </c>
      <c r="AQ64" s="21" t="s">
        <v>209</v>
      </c>
      <c r="AR64" s="21" t="s">
        <v>209</v>
      </c>
      <c r="AS64" s="21" t="s">
        <v>209</v>
      </c>
      <c r="AT64" s="21" t="s">
        <v>209</v>
      </c>
      <c r="AU64" s="21" t="s">
        <v>209</v>
      </c>
      <c r="AV64" s="21" t="s">
        <v>209</v>
      </c>
      <c r="AW64" s="21" t="s">
        <v>209</v>
      </c>
      <c r="AX64" s="21" t="s">
        <v>209</v>
      </c>
      <c r="AY64" s="21" t="s">
        <v>209</v>
      </c>
      <c r="AZ64" s="21" t="s">
        <v>209</v>
      </c>
      <c r="BA64" s="21" t="s">
        <v>209</v>
      </c>
      <c r="BB64" s="21" t="s">
        <v>209</v>
      </c>
      <c r="BC64" s="21" t="s">
        <v>209</v>
      </c>
      <c r="BD64" s="21" t="s">
        <v>209</v>
      </c>
      <c r="BE64" s="21" t="s">
        <v>210</v>
      </c>
      <c r="BF64" s="21" t="s">
        <v>209</v>
      </c>
      <c r="BG64" s="21" t="s">
        <v>209</v>
      </c>
      <c r="BH64" s="21" t="s">
        <v>210</v>
      </c>
      <c r="BI64" s="21" t="s">
        <v>209</v>
      </c>
      <c r="BJ64" s="21" t="s">
        <v>209</v>
      </c>
      <c r="BK64" s="21" t="s">
        <v>209</v>
      </c>
      <c r="BL64" s="21" t="s">
        <v>209</v>
      </c>
      <c r="BM64" s="21" t="s">
        <v>209</v>
      </c>
      <c r="BN64" s="21" t="s">
        <v>209</v>
      </c>
      <c r="BO64" s="21" t="s">
        <v>209</v>
      </c>
      <c r="BP64" s="21" t="s">
        <v>209</v>
      </c>
      <c r="BQ64" s="21" t="s">
        <v>209</v>
      </c>
      <c r="BR64" s="21" t="s">
        <v>209</v>
      </c>
      <c r="BS64" s="21" t="s">
        <v>209</v>
      </c>
      <c r="BT64" s="21" t="s">
        <v>209</v>
      </c>
      <c r="BU64" s="21" t="s">
        <v>209</v>
      </c>
      <c r="BV64" s="21" t="s">
        <v>209</v>
      </c>
      <c r="BW64" s="21" t="s">
        <v>209</v>
      </c>
      <c r="BX64" s="21" t="s">
        <v>209</v>
      </c>
      <c r="BY64" s="21" t="s">
        <v>209</v>
      </c>
      <c r="BZ64" s="21">
        <f t="shared" si="0"/>
        <v>7</v>
      </c>
    </row>
    <row r="65" spans="1:78" ht="12.75" x14ac:dyDescent="0.2">
      <c r="A65" s="21" t="s">
        <v>8</v>
      </c>
      <c r="B65" s="21" t="s">
        <v>245</v>
      </c>
      <c r="C65" s="21" t="s">
        <v>277</v>
      </c>
      <c r="D65" s="21" t="s">
        <v>209</v>
      </c>
      <c r="E65" s="21" t="s">
        <v>209</v>
      </c>
      <c r="F65" s="21" t="s">
        <v>209</v>
      </c>
      <c r="G65" s="21" t="s">
        <v>209</v>
      </c>
      <c r="H65" s="21" t="s">
        <v>209</v>
      </c>
      <c r="I65" s="21" t="s">
        <v>209</v>
      </c>
      <c r="J65" s="21" t="s">
        <v>209</v>
      </c>
      <c r="K65" s="21" t="s">
        <v>209</v>
      </c>
      <c r="L65" s="21" t="s">
        <v>209</v>
      </c>
      <c r="M65" s="21" t="s">
        <v>209</v>
      </c>
      <c r="N65" s="21" t="s">
        <v>209</v>
      </c>
      <c r="O65" s="21" t="s">
        <v>209</v>
      </c>
      <c r="P65" s="21" t="s">
        <v>209</v>
      </c>
      <c r="Q65" s="21" t="s">
        <v>209</v>
      </c>
      <c r="R65" s="21" t="s">
        <v>209</v>
      </c>
      <c r="S65" s="21" t="s">
        <v>210</v>
      </c>
      <c r="T65" s="21" t="s">
        <v>210</v>
      </c>
      <c r="U65" s="21" t="s">
        <v>210</v>
      </c>
      <c r="V65" s="21" t="s">
        <v>210</v>
      </c>
      <c r="W65" s="21" t="s">
        <v>209</v>
      </c>
      <c r="X65" s="21" t="s">
        <v>209</v>
      </c>
      <c r="Y65" s="21" t="s">
        <v>209</v>
      </c>
      <c r="Z65" s="21" t="s">
        <v>209</v>
      </c>
      <c r="AA65" s="21" t="s">
        <v>209</v>
      </c>
      <c r="AB65" s="21" t="s">
        <v>209</v>
      </c>
      <c r="AC65" s="21" t="s">
        <v>209</v>
      </c>
      <c r="AD65" s="21" t="s">
        <v>209</v>
      </c>
      <c r="AE65" s="21" t="s">
        <v>209</v>
      </c>
      <c r="AF65" s="21" t="s">
        <v>209</v>
      </c>
      <c r="AG65" s="21" t="s">
        <v>209</v>
      </c>
      <c r="AH65" s="21" t="s">
        <v>209</v>
      </c>
      <c r="AI65" s="21" t="s">
        <v>209</v>
      </c>
      <c r="AJ65" s="21" t="s">
        <v>210</v>
      </c>
      <c r="AK65" s="21" t="s">
        <v>209</v>
      </c>
      <c r="AL65" s="21" t="s">
        <v>209</v>
      </c>
      <c r="AM65" s="21" t="s">
        <v>209</v>
      </c>
      <c r="AN65" s="21" t="s">
        <v>209</v>
      </c>
      <c r="AO65" s="21" t="s">
        <v>209</v>
      </c>
      <c r="AP65" s="21" t="s">
        <v>209</v>
      </c>
      <c r="AQ65" s="21" t="s">
        <v>209</v>
      </c>
      <c r="AR65" s="21" t="s">
        <v>209</v>
      </c>
      <c r="AS65" s="21" t="s">
        <v>209</v>
      </c>
      <c r="AT65" s="21" t="s">
        <v>209</v>
      </c>
      <c r="AU65" s="21" t="s">
        <v>209</v>
      </c>
      <c r="AV65" s="21" t="s">
        <v>209</v>
      </c>
      <c r="AW65" s="21" t="s">
        <v>209</v>
      </c>
      <c r="AX65" s="21" t="s">
        <v>209</v>
      </c>
      <c r="AY65" s="21" t="s">
        <v>209</v>
      </c>
      <c r="AZ65" s="21" t="s">
        <v>209</v>
      </c>
      <c r="BA65" s="21" t="s">
        <v>209</v>
      </c>
      <c r="BB65" s="21" t="s">
        <v>209</v>
      </c>
      <c r="BC65" s="21" t="s">
        <v>209</v>
      </c>
      <c r="BD65" s="21" t="s">
        <v>209</v>
      </c>
      <c r="BE65" s="21" t="s">
        <v>210</v>
      </c>
      <c r="BF65" s="21" t="s">
        <v>209</v>
      </c>
      <c r="BG65" s="21" t="s">
        <v>209</v>
      </c>
      <c r="BH65" s="21" t="s">
        <v>210</v>
      </c>
      <c r="BI65" s="21" t="s">
        <v>209</v>
      </c>
      <c r="BJ65" s="21" t="s">
        <v>209</v>
      </c>
      <c r="BK65" s="21" t="s">
        <v>209</v>
      </c>
      <c r="BL65" s="21" t="s">
        <v>209</v>
      </c>
      <c r="BM65" s="21" t="s">
        <v>209</v>
      </c>
      <c r="BN65" s="21" t="s">
        <v>209</v>
      </c>
      <c r="BO65" s="21" t="s">
        <v>209</v>
      </c>
      <c r="BP65" s="21" t="s">
        <v>209</v>
      </c>
      <c r="BQ65" s="21" t="s">
        <v>209</v>
      </c>
      <c r="BR65" s="21" t="s">
        <v>209</v>
      </c>
      <c r="BS65" s="21" t="s">
        <v>209</v>
      </c>
      <c r="BT65" s="21" t="s">
        <v>209</v>
      </c>
      <c r="BU65" s="21" t="s">
        <v>209</v>
      </c>
      <c r="BV65" s="21" t="s">
        <v>209</v>
      </c>
      <c r="BW65" s="21" t="s">
        <v>209</v>
      </c>
      <c r="BX65" s="21" t="s">
        <v>209</v>
      </c>
      <c r="BY65" s="21" t="s">
        <v>209</v>
      </c>
      <c r="BZ65" s="21">
        <f t="shared" si="0"/>
        <v>7</v>
      </c>
    </row>
    <row r="66" spans="1:78" ht="12.75" x14ac:dyDescent="0.2">
      <c r="A66" s="21" t="s">
        <v>8</v>
      </c>
      <c r="B66" s="21" t="s">
        <v>245</v>
      </c>
      <c r="C66" s="21" t="s">
        <v>278</v>
      </c>
      <c r="D66" s="21" t="s">
        <v>209</v>
      </c>
      <c r="E66" s="21" t="s">
        <v>209</v>
      </c>
      <c r="F66" s="21" t="s">
        <v>209</v>
      </c>
      <c r="G66" s="21" t="s">
        <v>209</v>
      </c>
      <c r="H66" s="21" t="s">
        <v>209</v>
      </c>
      <c r="I66" s="21" t="s">
        <v>209</v>
      </c>
      <c r="J66" s="21" t="s">
        <v>209</v>
      </c>
      <c r="K66" s="21" t="s">
        <v>209</v>
      </c>
      <c r="L66" s="21" t="s">
        <v>209</v>
      </c>
      <c r="M66" s="21" t="s">
        <v>209</v>
      </c>
      <c r="N66" s="21" t="s">
        <v>209</v>
      </c>
      <c r="O66" s="21" t="s">
        <v>209</v>
      </c>
      <c r="P66" s="21" t="s">
        <v>209</v>
      </c>
      <c r="Q66" s="21" t="s">
        <v>209</v>
      </c>
      <c r="R66" s="21" t="s">
        <v>209</v>
      </c>
      <c r="S66" s="21" t="s">
        <v>210</v>
      </c>
      <c r="T66" s="21" t="s">
        <v>210</v>
      </c>
      <c r="U66" s="21" t="s">
        <v>210</v>
      </c>
      <c r="V66" s="21" t="s">
        <v>210</v>
      </c>
      <c r="W66" s="21" t="s">
        <v>209</v>
      </c>
      <c r="X66" s="21" t="s">
        <v>209</v>
      </c>
      <c r="Y66" s="21" t="s">
        <v>209</v>
      </c>
      <c r="Z66" s="21" t="s">
        <v>209</v>
      </c>
      <c r="AA66" s="21" t="s">
        <v>209</v>
      </c>
      <c r="AB66" s="21" t="s">
        <v>209</v>
      </c>
      <c r="AC66" s="21" t="s">
        <v>209</v>
      </c>
      <c r="AD66" s="21" t="s">
        <v>209</v>
      </c>
      <c r="AE66" s="21" t="s">
        <v>209</v>
      </c>
      <c r="AF66" s="21" t="s">
        <v>209</v>
      </c>
      <c r="AG66" s="21" t="s">
        <v>209</v>
      </c>
      <c r="AH66" s="21" t="s">
        <v>209</v>
      </c>
      <c r="AI66" s="21" t="s">
        <v>209</v>
      </c>
      <c r="AJ66" s="21" t="s">
        <v>209</v>
      </c>
      <c r="AK66" s="21" t="s">
        <v>209</v>
      </c>
      <c r="AL66" s="21" t="s">
        <v>209</v>
      </c>
      <c r="AM66" s="21" t="s">
        <v>209</v>
      </c>
      <c r="AN66" s="21" t="s">
        <v>209</v>
      </c>
      <c r="AO66" s="21" t="s">
        <v>209</v>
      </c>
      <c r="AP66" s="21" t="s">
        <v>209</v>
      </c>
      <c r="AQ66" s="21" t="s">
        <v>209</v>
      </c>
      <c r="AR66" s="21" t="s">
        <v>209</v>
      </c>
      <c r="AS66" s="21" t="s">
        <v>209</v>
      </c>
      <c r="AT66" s="21" t="s">
        <v>209</v>
      </c>
      <c r="AU66" s="21" t="s">
        <v>209</v>
      </c>
      <c r="AV66" s="21" t="s">
        <v>209</v>
      </c>
      <c r="AW66" s="21" t="s">
        <v>209</v>
      </c>
      <c r="AX66" s="21" t="s">
        <v>209</v>
      </c>
      <c r="AY66" s="21" t="s">
        <v>209</v>
      </c>
      <c r="AZ66" s="21" t="s">
        <v>209</v>
      </c>
      <c r="BA66" s="21" t="s">
        <v>209</v>
      </c>
      <c r="BB66" s="21" t="s">
        <v>209</v>
      </c>
      <c r="BC66" s="21" t="s">
        <v>209</v>
      </c>
      <c r="BD66" s="21" t="s">
        <v>209</v>
      </c>
      <c r="BE66" s="21" t="s">
        <v>210</v>
      </c>
      <c r="BF66" s="21" t="s">
        <v>209</v>
      </c>
      <c r="BG66" s="21" t="s">
        <v>209</v>
      </c>
      <c r="BH66" s="21" t="s">
        <v>210</v>
      </c>
      <c r="BI66" s="21" t="s">
        <v>209</v>
      </c>
      <c r="BJ66" s="21" t="s">
        <v>209</v>
      </c>
      <c r="BK66" s="21" t="s">
        <v>209</v>
      </c>
      <c r="BL66" s="21" t="s">
        <v>209</v>
      </c>
      <c r="BM66" s="21" t="s">
        <v>209</v>
      </c>
      <c r="BN66" s="21" t="s">
        <v>209</v>
      </c>
      <c r="BO66" s="21" t="s">
        <v>209</v>
      </c>
      <c r="BP66" s="21" t="s">
        <v>209</v>
      </c>
      <c r="BQ66" s="21" t="s">
        <v>209</v>
      </c>
      <c r="BR66" s="21" t="s">
        <v>209</v>
      </c>
      <c r="BS66" s="21" t="s">
        <v>209</v>
      </c>
      <c r="BT66" s="21" t="s">
        <v>209</v>
      </c>
      <c r="BU66" s="21" t="s">
        <v>209</v>
      </c>
      <c r="BV66" s="21" t="s">
        <v>209</v>
      </c>
      <c r="BW66" s="21" t="s">
        <v>209</v>
      </c>
      <c r="BX66" s="21" t="s">
        <v>209</v>
      </c>
      <c r="BY66" s="21" t="s">
        <v>209</v>
      </c>
      <c r="BZ66" s="21">
        <f t="shared" si="0"/>
        <v>6</v>
      </c>
    </row>
    <row r="67" spans="1:78" ht="12.75" x14ac:dyDescent="0.2">
      <c r="A67" s="21" t="s">
        <v>8</v>
      </c>
      <c r="B67" s="21" t="s">
        <v>279</v>
      </c>
      <c r="C67" s="21" t="s">
        <v>280</v>
      </c>
      <c r="D67" s="21" t="s">
        <v>209</v>
      </c>
      <c r="E67" s="21" t="s">
        <v>209</v>
      </c>
      <c r="F67" s="21" t="s">
        <v>209</v>
      </c>
      <c r="G67" s="21" t="s">
        <v>209</v>
      </c>
      <c r="H67" s="21" t="s">
        <v>209</v>
      </c>
      <c r="I67" s="21" t="s">
        <v>209</v>
      </c>
      <c r="J67" s="21" t="s">
        <v>209</v>
      </c>
      <c r="K67" s="21" t="s">
        <v>209</v>
      </c>
      <c r="L67" s="21" t="s">
        <v>209</v>
      </c>
      <c r="M67" s="21" t="s">
        <v>209</v>
      </c>
      <c r="N67" s="21" t="s">
        <v>209</v>
      </c>
      <c r="O67" s="21" t="s">
        <v>209</v>
      </c>
      <c r="P67" s="21" t="s">
        <v>209</v>
      </c>
      <c r="Q67" s="21" t="s">
        <v>209</v>
      </c>
      <c r="R67" s="21" t="s">
        <v>209</v>
      </c>
      <c r="S67" s="21" t="s">
        <v>213</v>
      </c>
      <c r="T67" s="21" t="s">
        <v>213</v>
      </c>
      <c r="U67" s="21" t="s">
        <v>213</v>
      </c>
      <c r="V67" s="21" t="s">
        <v>213</v>
      </c>
      <c r="W67" s="21" t="s">
        <v>209</v>
      </c>
      <c r="X67" s="21" t="s">
        <v>209</v>
      </c>
      <c r="Y67" s="21" t="s">
        <v>210</v>
      </c>
      <c r="Z67" s="21" t="s">
        <v>209</v>
      </c>
      <c r="AA67" s="21" t="s">
        <v>209</v>
      </c>
      <c r="AB67" s="21" t="s">
        <v>209</v>
      </c>
      <c r="AC67" s="21" t="s">
        <v>209</v>
      </c>
      <c r="AD67" s="21" t="s">
        <v>210</v>
      </c>
      <c r="AE67" s="21" t="s">
        <v>209</v>
      </c>
      <c r="AF67" s="21" t="s">
        <v>209</v>
      </c>
      <c r="AG67" s="21" t="s">
        <v>209</v>
      </c>
      <c r="AH67" s="21" t="s">
        <v>209</v>
      </c>
      <c r="AI67" s="21" t="s">
        <v>209</v>
      </c>
      <c r="AJ67" s="21" t="s">
        <v>210</v>
      </c>
      <c r="AK67" s="21" t="s">
        <v>209</v>
      </c>
      <c r="AL67" s="21" t="s">
        <v>210</v>
      </c>
      <c r="AM67" s="21" t="s">
        <v>209</v>
      </c>
      <c r="AN67" s="21" t="s">
        <v>209</v>
      </c>
      <c r="AO67" s="21" t="s">
        <v>209</v>
      </c>
      <c r="AP67" s="21" t="s">
        <v>209</v>
      </c>
      <c r="AQ67" s="21" t="s">
        <v>209</v>
      </c>
      <c r="AR67" s="21" t="s">
        <v>209</v>
      </c>
      <c r="AS67" s="21" t="s">
        <v>209</v>
      </c>
      <c r="AT67" s="21" t="s">
        <v>209</v>
      </c>
      <c r="AU67" s="21" t="s">
        <v>209</v>
      </c>
      <c r="AV67" s="21" t="s">
        <v>209</v>
      </c>
      <c r="AW67" s="21" t="s">
        <v>209</v>
      </c>
      <c r="AX67" s="21" t="s">
        <v>209</v>
      </c>
      <c r="AY67" s="21" t="s">
        <v>209</v>
      </c>
      <c r="AZ67" s="21" t="s">
        <v>209</v>
      </c>
      <c r="BA67" s="21" t="s">
        <v>209</v>
      </c>
      <c r="BB67" s="21" t="s">
        <v>209</v>
      </c>
      <c r="BC67" s="21" t="s">
        <v>209</v>
      </c>
      <c r="BD67" s="21" t="s">
        <v>209</v>
      </c>
      <c r="BE67" s="21" t="s">
        <v>209</v>
      </c>
      <c r="BF67" s="21" t="s">
        <v>209</v>
      </c>
      <c r="BG67" s="21" t="s">
        <v>209</v>
      </c>
      <c r="BH67" s="21" t="s">
        <v>209</v>
      </c>
      <c r="BI67" s="21" t="s">
        <v>209</v>
      </c>
      <c r="BJ67" s="21" t="s">
        <v>209</v>
      </c>
      <c r="BK67" s="21" t="s">
        <v>210</v>
      </c>
      <c r="BL67" s="21" t="s">
        <v>210</v>
      </c>
      <c r="BM67" s="21" t="s">
        <v>210</v>
      </c>
      <c r="BN67" s="21" t="s">
        <v>210</v>
      </c>
      <c r="BO67" s="21" t="s">
        <v>210</v>
      </c>
      <c r="BP67" s="21" t="s">
        <v>210</v>
      </c>
      <c r="BQ67" s="21" t="s">
        <v>209</v>
      </c>
      <c r="BR67" s="21" t="s">
        <v>210</v>
      </c>
      <c r="BS67" s="21" t="s">
        <v>210</v>
      </c>
      <c r="BT67" s="21" t="s">
        <v>210</v>
      </c>
      <c r="BU67" s="21" t="s">
        <v>210</v>
      </c>
      <c r="BV67" s="21" t="s">
        <v>209</v>
      </c>
      <c r="BW67" s="21" t="s">
        <v>210</v>
      </c>
      <c r="BX67" s="21" t="s">
        <v>209</v>
      </c>
      <c r="BY67" s="21" t="s">
        <v>209</v>
      </c>
      <c r="BZ67" s="21">
        <f t="shared" si="0"/>
        <v>5</v>
      </c>
    </row>
    <row r="68" spans="1:78" ht="12.75" x14ac:dyDescent="0.2">
      <c r="A68" s="21" t="s">
        <v>8</v>
      </c>
      <c r="B68" s="21" t="s">
        <v>279</v>
      </c>
      <c r="C68" s="21" t="s">
        <v>281</v>
      </c>
      <c r="D68" s="21" t="s">
        <v>209</v>
      </c>
      <c r="E68" s="21" t="s">
        <v>209</v>
      </c>
      <c r="F68" s="21" t="s">
        <v>209</v>
      </c>
      <c r="G68" s="21" t="s">
        <v>209</v>
      </c>
      <c r="H68" s="21" t="s">
        <v>209</v>
      </c>
      <c r="I68" s="21" t="s">
        <v>209</v>
      </c>
      <c r="J68" s="21" t="s">
        <v>209</v>
      </c>
      <c r="K68" s="21" t="s">
        <v>209</v>
      </c>
      <c r="L68" s="21" t="s">
        <v>209</v>
      </c>
      <c r="M68" s="21" t="s">
        <v>209</v>
      </c>
      <c r="N68" s="21" t="s">
        <v>209</v>
      </c>
      <c r="O68" s="21" t="s">
        <v>209</v>
      </c>
      <c r="P68" s="21" t="s">
        <v>209</v>
      </c>
      <c r="Q68" s="21" t="s">
        <v>209</v>
      </c>
      <c r="R68" s="21" t="s">
        <v>209</v>
      </c>
      <c r="S68" s="21" t="s">
        <v>213</v>
      </c>
      <c r="T68" s="21" t="s">
        <v>213</v>
      </c>
      <c r="U68" s="21" t="s">
        <v>213</v>
      </c>
      <c r="V68" s="21" t="s">
        <v>213</v>
      </c>
      <c r="W68" s="21" t="s">
        <v>209</v>
      </c>
      <c r="X68" s="21" t="s">
        <v>209</v>
      </c>
      <c r="Y68" s="21" t="s">
        <v>210</v>
      </c>
      <c r="Z68" s="21" t="s">
        <v>209</v>
      </c>
      <c r="AA68" s="21" t="s">
        <v>209</v>
      </c>
      <c r="AB68" s="21" t="s">
        <v>209</v>
      </c>
      <c r="AC68" s="21" t="s">
        <v>209</v>
      </c>
      <c r="AD68" s="21" t="s">
        <v>210</v>
      </c>
      <c r="AE68" s="21" t="s">
        <v>209</v>
      </c>
      <c r="AF68" s="21" t="s">
        <v>209</v>
      </c>
      <c r="AG68" s="21" t="s">
        <v>209</v>
      </c>
      <c r="AH68" s="21" t="s">
        <v>209</v>
      </c>
      <c r="AI68" s="21" t="s">
        <v>209</v>
      </c>
      <c r="AJ68" s="21" t="s">
        <v>210</v>
      </c>
      <c r="AK68" s="21" t="s">
        <v>209</v>
      </c>
      <c r="AL68" s="21" t="s">
        <v>210</v>
      </c>
      <c r="AM68" s="21" t="s">
        <v>209</v>
      </c>
      <c r="AN68" s="21" t="s">
        <v>209</v>
      </c>
      <c r="AO68" s="21" t="s">
        <v>209</v>
      </c>
      <c r="AP68" s="21" t="s">
        <v>209</v>
      </c>
      <c r="AQ68" s="21" t="s">
        <v>209</v>
      </c>
      <c r="AR68" s="21" t="s">
        <v>209</v>
      </c>
      <c r="AS68" s="21" t="s">
        <v>209</v>
      </c>
      <c r="AT68" s="21" t="s">
        <v>209</v>
      </c>
      <c r="AU68" s="21" t="s">
        <v>209</v>
      </c>
      <c r="AV68" s="21" t="s">
        <v>209</v>
      </c>
      <c r="AW68" s="21" t="s">
        <v>209</v>
      </c>
      <c r="AX68" s="21" t="s">
        <v>209</v>
      </c>
      <c r="AY68" s="21" t="s">
        <v>209</v>
      </c>
      <c r="AZ68" s="21" t="s">
        <v>209</v>
      </c>
      <c r="BA68" s="21" t="s">
        <v>209</v>
      </c>
      <c r="BB68" s="21" t="s">
        <v>209</v>
      </c>
      <c r="BC68" s="21" t="s">
        <v>209</v>
      </c>
      <c r="BD68" s="21" t="s">
        <v>209</v>
      </c>
      <c r="BE68" s="21" t="s">
        <v>209</v>
      </c>
      <c r="BF68" s="21" t="s">
        <v>209</v>
      </c>
      <c r="BG68" s="21" t="s">
        <v>209</v>
      </c>
      <c r="BH68" s="21" t="s">
        <v>209</v>
      </c>
      <c r="BI68" s="21" t="s">
        <v>209</v>
      </c>
      <c r="BJ68" s="21" t="s">
        <v>209</v>
      </c>
      <c r="BK68" s="21" t="s">
        <v>210</v>
      </c>
      <c r="BL68" s="21" t="s">
        <v>210</v>
      </c>
      <c r="BM68" s="21" t="s">
        <v>210</v>
      </c>
      <c r="BN68" s="21" t="s">
        <v>210</v>
      </c>
      <c r="BO68" s="21" t="s">
        <v>209</v>
      </c>
      <c r="BP68" s="21" t="s">
        <v>209</v>
      </c>
      <c r="BQ68" s="21" t="s">
        <v>209</v>
      </c>
      <c r="BR68" s="21" t="s">
        <v>210</v>
      </c>
      <c r="BS68" s="21" t="s">
        <v>210</v>
      </c>
      <c r="BT68" s="21" t="s">
        <v>209</v>
      </c>
      <c r="BU68" s="21" t="s">
        <v>209</v>
      </c>
      <c r="BV68" s="21" t="s">
        <v>209</v>
      </c>
      <c r="BW68" s="21" t="s">
        <v>209</v>
      </c>
      <c r="BX68" s="21" t="s">
        <v>209</v>
      </c>
      <c r="BY68" s="21" t="s">
        <v>210</v>
      </c>
      <c r="BZ68" s="21">
        <f t="shared" si="0"/>
        <v>5</v>
      </c>
    </row>
    <row r="69" spans="1:78" ht="12.75" x14ac:dyDescent="0.2">
      <c r="A69" s="21" t="s">
        <v>8</v>
      </c>
      <c r="B69" s="21" t="s">
        <v>279</v>
      </c>
      <c r="C69" s="21" t="s">
        <v>282</v>
      </c>
      <c r="D69" s="21" t="s">
        <v>209</v>
      </c>
      <c r="E69" s="21" t="s">
        <v>209</v>
      </c>
      <c r="F69" s="21" t="s">
        <v>209</v>
      </c>
      <c r="G69" s="21" t="s">
        <v>209</v>
      </c>
      <c r="H69" s="21" t="s">
        <v>209</v>
      </c>
      <c r="I69" s="21" t="s">
        <v>209</v>
      </c>
      <c r="J69" s="21" t="s">
        <v>209</v>
      </c>
      <c r="K69" s="21" t="s">
        <v>209</v>
      </c>
      <c r="L69" s="21" t="s">
        <v>209</v>
      </c>
      <c r="M69" s="21" t="s">
        <v>209</v>
      </c>
      <c r="N69" s="21" t="s">
        <v>209</v>
      </c>
      <c r="O69" s="21" t="s">
        <v>209</v>
      </c>
      <c r="P69" s="21" t="s">
        <v>209</v>
      </c>
      <c r="Q69" s="21" t="s">
        <v>209</v>
      </c>
      <c r="R69" s="21" t="s">
        <v>209</v>
      </c>
      <c r="S69" s="21" t="s">
        <v>213</v>
      </c>
      <c r="T69" s="21" t="s">
        <v>213</v>
      </c>
      <c r="U69" s="21" t="s">
        <v>213</v>
      </c>
      <c r="V69" s="21" t="s">
        <v>213</v>
      </c>
      <c r="W69" s="21" t="s">
        <v>209</v>
      </c>
      <c r="X69" s="21" t="s">
        <v>209</v>
      </c>
      <c r="Y69" s="21" t="s">
        <v>210</v>
      </c>
      <c r="Z69" s="21" t="s">
        <v>209</v>
      </c>
      <c r="AA69" s="21" t="s">
        <v>209</v>
      </c>
      <c r="AB69" s="21" t="s">
        <v>209</v>
      </c>
      <c r="AC69" s="21" t="s">
        <v>209</v>
      </c>
      <c r="AD69" s="21" t="s">
        <v>210</v>
      </c>
      <c r="AE69" s="21" t="s">
        <v>209</v>
      </c>
      <c r="AF69" s="21" t="s">
        <v>209</v>
      </c>
      <c r="AG69" s="21" t="s">
        <v>209</v>
      </c>
      <c r="AH69" s="21" t="s">
        <v>209</v>
      </c>
      <c r="AI69" s="21" t="s">
        <v>209</v>
      </c>
      <c r="AJ69" s="21" t="s">
        <v>210</v>
      </c>
      <c r="AK69" s="21" t="s">
        <v>209</v>
      </c>
      <c r="AL69" s="21" t="s">
        <v>210</v>
      </c>
      <c r="AM69" s="21" t="s">
        <v>209</v>
      </c>
      <c r="AN69" s="21" t="s">
        <v>209</v>
      </c>
      <c r="AO69" s="21" t="s">
        <v>209</v>
      </c>
      <c r="AP69" s="21" t="s">
        <v>209</v>
      </c>
      <c r="AQ69" s="21" t="s">
        <v>209</v>
      </c>
      <c r="AR69" s="21" t="s">
        <v>209</v>
      </c>
      <c r="AS69" s="21" t="s">
        <v>209</v>
      </c>
      <c r="AT69" s="21" t="s">
        <v>209</v>
      </c>
      <c r="AU69" s="21" t="s">
        <v>209</v>
      </c>
      <c r="AV69" s="21" t="s">
        <v>209</v>
      </c>
      <c r="AW69" s="21" t="s">
        <v>209</v>
      </c>
      <c r="AX69" s="21" t="s">
        <v>209</v>
      </c>
      <c r="AY69" s="21" t="s">
        <v>209</v>
      </c>
      <c r="AZ69" s="21" t="s">
        <v>209</v>
      </c>
      <c r="BA69" s="21" t="s">
        <v>209</v>
      </c>
      <c r="BB69" s="21" t="s">
        <v>209</v>
      </c>
      <c r="BC69" s="21" t="s">
        <v>209</v>
      </c>
      <c r="BD69" s="21" t="s">
        <v>209</v>
      </c>
      <c r="BE69" s="21" t="s">
        <v>209</v>
      </c>
      <c r="BF69" s="21" t="s">
        <v>209</v>
      </c>
      <c r="BG69" s="21" t="s">
        <v>209</v>
      </c>
      <c r="BH69" s="21" t="s">
        <v>209</v>
      </c>
      <c r="BI69" s="21" t="s">
        <v>209</v>
      </c>
      <c r="BJ69" s="21" t="s">
        <v>209</v>
      </c>
      <c r="BK69" s="21" t="s">
        <v>210</v>
      </c>
      <c r="BL69" s="21" t="s">
        <v>210</v>
      </c>
      <c r="BM69" s="21" t="s">
        <v>210</v>
      </c>
      <c r="BN69" s="21" t="s">
        <v>210</v>
      </c>
      <c r="BO69" s="21" t="s">
        <v>210</v>
      </c>
      <c r="BP69" s="21" t="s">
        <v>210</v>
      </c>
      <c r="BQ69" s="21" t="s">
        <v>210</v>
      </c>
      <c r="BR69" s="21" t="s">
        <v>210</v>
      </c>
      <c r="BS69" s="21" t="s">
        <v>210</v>
      </c>
      <c r="BT69" s="21" t="s">
        <v>210</v>
      </c>
      <c r="BU69" s="21" t="s">
        <v>210</v>
      </c>
      <c r="BV69" s="21" t="s">
        <v>210</v>
      </c>
      <c r="BW69" s="21" t="s">
        <v>210</v>
      </c>
      <c r="BX69" s="21" t="s">
        <v>210</v>
      </c>
      <c r="BY69" s="21" t="s">
        <v>210</v>
      </c>
      <c r="BZ69" s="21">
        <f t="shared" si="0"/>
        <v>5</v>
      </c>
    </row>
    <row r="70" spans="1:78" ht="12.75" x14ac:dyDescent="0.2">
      <c r="A70" s="21" t="s">
        <v>8</v>
      </c>
      <c r="B70" s="21" t="s">
        <v>279</v>
      </c>
      <c r="C70" s="21" t="s">
        <v>283</v>
      </c>
      <c r="D70" s="21" t="s">
        <v>209</v>
      </c>
      <c r="E70" s="21" t="s">
        <v>209</v>
      </c>
      <c r="F70" s="21" t="s">
        <v>209</v>
      </c>
      <c r="G70" s="21" t="s">
        <v>209</v>
      </c>
      <c r="H70" s="21" t="s">
        <v>209</v>
      </c>
      <c r="I70" s="21" t="s">
        <v>209</v>
      </c>
      <c r="J70" s="21" t="s">
        <v>209</v>
      </c>
      <c r="K70" s="21" t="s">
        <v>209</v>
      </c>
      <c r="L70" s="21" t="s">
        <v>209</v>
      </c>
      <c r="M70" s="21" t="s">
        <v>209</v>
      </c>
      <c r="N70" s="21" t="s">
        <v>209</v>
      </c>
      <c r="O70" s="21" t="s">
        <v>209</v>
      </c>
      <c r="P70" s="21" t="s">
        <v>209</v>
      </c>
      <c r="Q70" s="21" t="s">
        <v>209</v>
      </c>
      <c r="R70" s="21" t="s">
        <v>209</v>
      </c>
      <c r="S70" s="21" t="s">
        <v>213</v>
      </c>
      <c r="T70" s="21" t="s">
        <v>213</v>
      </c>
      <c r="U70" s="21" t="s">
        <v>213</v>
      </c>
      <c r="V70" s="21" t="s">
        <v>213</v>
      </c>
      <c r="W70" s="21" t="s">
        <v>209</v>
      </c>
      <c r="X70" s="21" t="s">
        <v>209</v>
      </c>
      <c r="Y70" s="21" t="s">
        <v>210</v>
      </c>
      <c r="Z70" s="21" t="s">
        <v>209</v>
      </c>
      <c r="AA70" s="21" t="s">
        <v>209</v>
      </c>
      <c r="AB70" s="21" t="s">
        <v>209</v>
      </c>
      <c r="AC70" s="21" t="s">
        <v>209</v>
      </c>
      <c r="AD70" s="21" t="s">
        <v>210</v>
      </c>
      <c r="AE70" s="21" t="s">
        <v>209</v>
      </c>
      <c r="AF70" s="21" t="s">
        <v>209</v>
      </c>
      <c r="AG70" s="21" t="s">
        <v>209</v>
      </c>
      <c r="AH70" s="21" t="s">
        <v>209</v>
      </c>
      <c r="AI70" s="21" t="s">
        <v>209</v>
      </c>
      <c r="AJ70" s="21" t="s">
        <v>210</v>
      </c>
      <c r="AK70" s="21" t="s">
        <v>209</v>
      </c>
      <c r="AL70" s="21" t="s">
        <v>210</v>
      </c>
      <c r="AM70" s="21" t="s">
        <v>209</v>
      </c>
      <c r="AN70" s="21" t="s">
        <v>209</v>
      </c>
      <c r="AO70" s="21" t="s">
        <v>209</v>
      </c>
      <c r="AP70" s="21" t="s">
        <v>209</v>
      </c>
      <c r="AQ70" s="21" t="s">
        <v>209</v>
      </c>
      <c r="AR70" s="21" t="s">
        <v>209</v>
      </c>
      <c r="AS70" s="21" t="s">
        <v>209</v>
      </c>
      <c r="AT70" s="21" t="s">
        <v>209</v>
      </c>
      <c r="AU70" s="21" t="s">
        <v>209</v>
      </c>
      <c r="AV70" s="21" t="s">
        <v>209</v>
      </c>
      <c r="AW70" s="21" t="s">
        <v>209</v>
      </c>
      <c r="AX70" s="21" t="s">
        <v>209</v>
      </c>
      <c r="AY70" s="21" t="s">
        <v>209</v>
      </c>
      <c r="AZ70" s="21" t="s">
        <v>209</v>
      </c>
      <c r="BA70" s="21" t="s">
        <v>209</v>
      </c>
      <c r="BB70" s="21" t="s">
        <v>209</v>
      </c>
      <c r="BC70" s="21" t="s">
        <v>209</v>
      </c>
      <c r="BD70" s="21" t="s">
        <v>210</v>
      </c>
      <c r="BE70" s="21" t="s">
        <v>209</v>
      </c>
      <c r="BF70" s="21" t="s">
        <v>209</v>
      </c>
      <c r="BG70" s="21" t="s">
        <v>210</v>
      </c>
      <c r="BH70" s="21" t="s">
        <v>209</v>
      </c>
      <c r="BI70" s="21" t="s">
        <v>209</v>
      </c>
      <c r="BJ70" s="21" t="s">
        <v>210</v>
      </c>
      <c r="BK70" s="21" t="s">
        <v>210</v>
      </c>
      <c r="BL70" s="21" t="s">
        <v>210</v>
      </c>
      <c r="BM70" s="21" t="s">
        <v>210</v>
      </c>
      <c r="BN70" s="21" t="s">
        <v>210</v>
      </c>
      <c r="BO70" s="21" t="s">
        <v>210</v>
      </c>
      <c r="BP70" s="21" t="s">
        <v>210</v>
      </c>
      <c r="BQ70" s="21" t="s">
        <v>209</v>
      </c>
      <c r="BR70" s="21" t="s">
        <v>209</v>
      </c>
      <c r="BS70" s="21" t="s">
        <v>213</v>
      </c>
      <c r="BT70" s="21" t="s">
        <v>209</v>
      </c>
      <c r="BU70" s="21" t="s">
        <v>209</v>
      </c>
      <c r="BV70" s="21" t="s">
        <v>209</v>
      </c>
      <c r="BW70" s="21" t="s">
        <v>209</v>
      </c>
      <c r="BX70" s="21" t="s">
        <v>209</v>
      </c>
      <c r="BY70" s="21" t="s">
        <v>209</v>
      </c>
      <c r="BZ70" s="21">
        <f t="shared" si="0"/>
        <v>8</v>
      </c>
    </row>
    <row r="71" spans="1:78" ht="12.75" x14ac:dyDescent="0.2">
      <c r="A71" s="21" t="s">
        <v>8</v>
      </c>
      <c r="B71" s="21" t="s">
        <v>279</v>
      </c>
      <c r="C71" s="21" t="s">
        <v>284</v>
      </c>
      <c r="D71" s="21" t="s">
        <v>209</v>
      </c>
      <c r="E71" s="21" t="s">
        <v>209</v>
      </c>
      <c r="F71" s="21" t="s">
        <v>209</v>
      </c>
      <c r="G71" s="21" t="s">
        <v>209</v>
      </c>
      <c r="H71" s="21" t="s">
        <v>209</v>
      </c>
      <c r="I71" s="21" t="s">
        <v>209</v>
      </c>
      <c r="J71" s="21" t="s">
        <v>209</v>
      </c>
      <c r="K71" s="21" t="s">
        <v>209</v>
      </c>
      <c r="L71" s="21" t="s">
        <v>209</v>
      </c>
      <c r="M71" s="21" t="s">
        <v>209</v>
      </c>
      <c r="N71" s="21" t="s">
        <v>209</v>
      </c>
      <c r="O71" s="21" t="s">
        <v>209</v>
      </c>
      <c r="P71" s="21" t="s">
        <v>209</v>
      </c>
      <c r="Q71" s="21" t="s">
        <v>209</v>
      </c>
      <c r="R71" s="21" t="s">
        <v>209</v>
      </c>
      <c r="S71" s="21" t="s">
        <v>213</v>
      </c>
      <c r="T71" s="21" t="s">
        <v>213</v>
      </c>
      <c r="U71" s="21" t="s">
        <v>213</v>
      </c>
      <c r="V71" s="21" t="s">
        <v>213</v>
      </c>
      <c r="W71" s="21" t="s">
        <v>209</v>
      </c>
      <c r="X71" s="21" t="s">
        <v>209</v>
      </c>
      <c r="Y71" s="21" t="s">
        <v>210</v>
      </c>
      <c r="Z71" s="21" t="s">
        <v>209</v>
      </c>
      <c r="AA71" s="21" t="s">
        <v>209</v>
      </c>
      <c r="AB71" s="21" t="s">
        <v>209</v>
      </c>
      <c r="AC71" s="21" t="s">
        <v>209</v>
      </c>
      <c r="AD71" s="21" t="s">
        <v>210</v>
      </c>
      <c r="AE71" s="21" t="s">
        <v>209</v>
      </c>
      <c r="AF71" s="21" t="s">
        <v>209</v>
      </c>
      <c r="AG71" s="21" t="s">
        <v>209</v>
      </c>
      <c r="AH71" s="21" t="s">
        <v>209</v>
      </c>
      <c r="AI71" s="21" t="s">
        <v>209</v>
      </c>
      <c r="AJ71" s="21" t="s">
        <v>210</v>
      </c>
      <c r="AK71" s="21" t="s">
        <v>209</v>
      </c>
      <c r="AL71" s="21" t="s">
        <v>210</v>
      </c>
      <c r="AM71" s="21" t="s">
        <v>209</v>
      </c>
      <c r="AN71" s="21" t="s">
        <v>209</v>
      </c>
      <c r="AO71" s="21" t="s">
        <v>209</v>
      </c>
      <c r="AP71" s="21" t="s">
        <v>209</v>
      </c>
      <c r="AQ71" s="21" t="s">
        <v>209</v>
      </c>
      <c r="AR71" s="21" t="s">
        <v>209</v>
      </c>
      <c r="AS71" s="21" t="s">
        <v>209</v>
      </c>
      <c r="AT71" s="21" t="s">
        <v>209</v>
      </c>
      <c r="AU71" s="21" t="s">
        <v>209</v>
      </c>
      <c r="AV71" s="21" t="s">
        <v>209</v>
      </c>
      <c r="AW71" s="21" t="s">
        <v>209</v>
      </c>
      <c r="AX71" s="21" t="s">
        <v>209</v>
      </c>
      <c r="AY71" s="21" t="s">
        <v>209</v>
      </c>
      <c r="AZ71" s="21" t="s">
        <v>209</v>
      </c>
      <c r="BA71" s="21" t="s">
        <v>209</v>
      </c>
      <c r="BB71" s="21" t="s">
        <v>209</v>
      </c>
      <c r="BC71" s="21" t="s">
        <v>209</v>
      </c>
      <c r="BD71" s="21" t="s">
        <v>209</v>
      </c>
      <c r="BE71" s="21" t="s">
        <v>209</v>
      </c>
      <c r="BF71" s="21" t="s">
        <v>209</v>
      </c>
      <c r="BG71" s="21" t="s">
        <v>209</v>
      </c>
      <c r="BH71" s="21" t="s">
        <v>209</v>
      </c>
      <c r="BI71" s="21" t="s">
        <v>209</v>
      </c>
      <c r="BJ71" s="21" t="s">
        <v>213</v>
      </c>
      <c r="BK71" s="21" t="s">
        <v>210</v>
      </c>
      <c r="BL71" s="21" t="s">
        <v>210</v>
      </c>
      <c r="BM71" s="21" t="s">
        <v>210</v>
      </c>
      <c r="BN71" s="21" t="s">
        <v>210</v>
      </c>
      <c r="BO71" s="21" t="s">
        <v>210</v>
      </c>
      <c r="BP71" s="21" t="s">
        <v>210</v>
      </c>
      <c r="BQ71" s="21" t="s">
        <v>209</v>
      </c>
      <c r="BR71" s="21" t="s">
        <v>210</v>
      </c>
      <c r="BS71" s="21" t="s">
        <v>213</v>
      </c>
      <c r="BT71" s="21" t="s">
        <v>210</v>
      </c>
      <c r="BU71" s="21" t="s">
        <v>210</v>
      </c>
      <c r="BV71" s="21" t="s">
        <v>213</v>
      </c>
      <c r="BW71" s="21" t="s">
        <v>210</v>
      </c>
      <c r="BX71" s="21" t="s">
        <v>209</v>
      </c>
      <c r="BY71" s="21" t="s">
        <v>210</v>
      </c>
      <c r="BZ71" s="21">
        <f t="shared" si="0"/>
        <v>5</v>
      </c>
    </row>
    <row r="72" spans="1:78" ht="12.75" x14ac:dyDescent="0.2">
      <c r="A72" s="21" t="s">
        <v>8</v>
      </c>
      <c r="B72" s="21" t="s">
        <v>9</v>
      </c>
      <c r="C72" s="21" t="s">
        <v>285</v>
      </c>
      <c r="D72" s="21" t="s">
        <v>209</v>
      </c>
      <c r="E72" s="21" t="s">
        <v>209</v>
      </c>
      <c r="F72" s="21" t="s">
        <v>209</v>
      </c>
      <c r="G72" s="21" t="s">
        <v>209</v>
      </c>
      <c r="H72" s="21" t="s">
        <v>209</v>
      </c>
      <c r="I72" s="21" t="s">
        <v>209</v>
      </c>
      <c r="J72" s="21" t="s">
        <v>209</v>
      </c>
      <c r="K72" s="21" t="s">
        <v>210</v>
      </c>
      <c r="L72" s="21" t="s">
        <v>209</v>
      </c>
      <c r="M72" s="21" t="s">
        <v>209</v>
      </c>
      <c r="N72" s="21" t="s">
        <v>209</v>
      </c>
      <c r="O72" s="21" t="s">
        <v>209</v>
      </c>
      <c r="P72" s="21" t="s">
        <v>209</v>
      </c>
      <c r="Q72" s="21" t="s">
        <v>209</v>
      </c>
      <c r="R72" s="21" t="s">
        <v>210</v>
      </c>
      <c r="S72" s="21" t="s">
        <v>210</v>
      </c>
      <c r="T72" s="21" t="s">
        <v>210</v>
      </c>
      <c r="U72" s="21" t="s">
        <v>210</v>
      </c>
      <c r="V72" s="21" t="s">
        <v>210</v>
      </c>
      <c r="W72" s="21" t="s">
        <v>210</v>
      </c>
      <c r="X72" s="21" t="s">
        <v>209</v>
      </c>
      <c r="Y72" s="21" t="s">
        <v>210</v>
      </c>
      <c r="Z72" s="21" t="s">
        <v>209</v>
      </c>
      <c r="AA72" s="21" t="s">
        <v>210</v>
      </c>
      <c r="AB72" s="21" t="s">
        <v>209</v>
      </c>
      <c r="AC72" s="21" t="s">
        <v>210</v>
      </c>
      <c r="AD72" s="21" t="s">
        <v>210</v>
      </c>
      <c r="AE72" s="21" t="s">
        <v>209</v>
      </c>
      <c r="AF72" s="21" t="s">
        <v>210</v>
      </c>
      <c r="AG72" s="21" t="s">
        <v>209</v>
      </c>
      <c r="AH72" s="21" t="s">
        <v>209</v>
      </c>
      <c r="AI72" s="21" t="s">
        <v>209</v>
      </c>
      <c r="AJ72" s="21" t="s">
        <v>209</v>
      </c>
      <c r="AK72" s="21" t="s">
        <v>209</v>
      </c>
      <c r="AL72" s="21" t="s">
        <v>209</v>
      </c>
      <c r="AM72" s="21" t="s">
        <v>209</v>
      </c>
      <c r="AN72" s="21" t="s">
        <v>210</v>
      </c>
      <c r="AO72" s="21" t="s">
        <v>209</v>
      </c>
      <c r="AP72" s="21" t="s">
        <v>209</v>
      </c>
      <c r="AQ72" s="21" t="s">
        <v>209</v>
      </c>
      <c r="AR72" s="21" t="s">
        <v>209</v>
      </c>
      <c r="AS72" s="21" t="s">
        <v>210</v>
      </c>
      <c r="AT72" s="21" t="s">
        <v>209</v>
      </c>
      <c r="AU72" s="21" t="s">
        <v>209</v>
      </c>
      <c r="AV72" s="21" t="s">
        <v>209</v>
      </c>
      <c r="AW72" s="21" t="s">
        <v>209</v>
      </c>
      <c r="AX72" s="21" t="s">
        <v>210</v>
      </c>
      <c r="AY72" s="21" t="s">
        <v>210</v>
      </c>
      <c r="AZ72" s="21" t="s">
        <v>210</v>
      </c>
      <c r="BA72" s="21" t="s">
        <v>210</v>
      </c>
      <c r="BB72" s="21" t="s">
        <v>210</v>
      </c>
      <c r="BC72" s="21" t="s">
        <v>210</v>
      </c>
      <c r="BD72" s="21" t="s">
        <v>210</v>
      </c>
      <c r="BE72" s="21" t="s">
        <v>209</v>
      </c>
      <c r="BF72" s="21" t="s">
        <v>209</v>
      </c>
      <c r="BG72" s="21" t="s">
        <v>210</v>
      </c>
      <c r="BH72" s="21" t="s">
        <v>209</v>
      </c>
      <c r="BI72" s="21" t="s">
        <v>209</v>
      </c>
      <c r="BJ72" s="21" t="s">
        <v>209</v>
      </c>
      <c r="BK72" s="21" t="s">
        <v>210</v>
      </c>
      <c r="BL72" s="21" t="s">
        <v>209</v>
      </c>
      <c r="BM72" s="21" t="s">
        <v>209</v>
      </c>
      <c r="BN72" s="21" t="s">
        <v>209</v>
      </c>
      <c r="BO72" s="21" t="s">
        <v>209</v>
      </c>
      <c r="BP72" s="21" t="s">
        <v>209</v>
      </c>
      <c r="BQ72" s="21" t="s">
        <v>209</v>
      </c>
      <c r="BR72" s="21" t="s">
        <v>209</v>
      </c>
      <c r="BS72" s="21" t="s">
        <v>209</v>
      </c>
      <c r="BT72" s="21" t="s">
        <v>209</v>
      </c>
      <c r="BU72" s="21" t="s">
        <v>209</v>
      </c>
      <c r="BV72" s="21" t="s">
        <v>209</v>
      </c>
      <c r="BW72" s="21" t="s">
        <v>209</v>
      </c>
      <c r="BX72" s="21" t="s">
        <v>209</v>
      </c>
      <c r="BY72" s="21" t="s">
        <v>209</v>
      </c>
      <c r="BZ72" s="21">
        <f t="shared" si="0"/>
        <v>23</v>
      </c>
    </row>
    <row r="73" spans="1:78" ht="12.75" x14ac:dyDescent="0.2">
      <c r="A73" s="21" t="s">
        <v>8</v>
      </c>
      <c r="B73" s="21" t="s">
        <v>9</v>
      </c>
      <c r="C73" s="21" t="s">
        <v>286</v>
      </c>
      <c r="D73" s="21" t="s">
        <v>209</v>
      </c>
      <c r="E73" s="21" t="s">
        <v>209</v>
      </c>
      <c r="F73" s="21" t="s">
        <v>209</v>
      </c>
      <c r="G73" s="21" t="s">
        <v>209</v>
      </c>
      <c r="H73" s="21" t="s">
        <v>209</v>
      </c>
      <c r="I73" s="21" t="s">
        <v>209</v>
      </c>
      <c r="J73" s="21" t="s">
        <v>209</v>
      </c>
      <c r="K73" s="21" t="s">
        <v>210</v>
      </c>
      <c r="L73" s="21" t="s">
        <v>209</v>
      </c>
      <c r="M73" s="21" t="s">
        <v>209</v>
      </c>
      <c r="N73" s="21" t="s">
        <v>209</v>
      </c>
      <c r="O73" s="21" t="s">
        <v>209</v>
      </c>
      <c r="P73" s="21" t="s">
        <v>209</v>
      </c>
      <c r="Q73" s="21" t="s">
        <v>209</v>
      </c>
      <c r="R73" s="21" t="s">
        <v>210</v>
      </c>
      <c r="S73" s="21" t="s">
        <v>210</v>
      </c>
      <c r="T73" s="21" t="s">
        <v>210</v>
      </c>
      <c r="U73" s="21" t="s">
        <v>210</v>
      </c>
      <c r="V73" s="21" t="s">
        <v>210</v>
      </c>
      <c r="W73" s="21" t="s">
        <v>210</v>
      </c>
      <c r="X73" s="21" t="s">
        <v>209</v>
      </c>
      <c r="Y73" s="21" t="s">
        <v>210</v>
      </c>
      <c r="Z73" s="21" t="s">
        <v>209</v>
      </c>
      <c r="AA73" s="21" t="s">
        <v>210</v>
      </c>
      <c r="AB73" s="21" t="s">
        <v>209</v>
      </c>
      <c r="AC73" s="21" t="s">
        <v>210</v>
      </c>
      <c r="AD73" s="21" t="s">
        <v>210</v>
      </c>
      <c r="AE73" s="21" t="s">
        <v>209</v>
      </c>
      <c r="AF73" s="21" t="s">
        <v>210</v>
      </c>
      <c r="AG73" s="21" t="s">
        <v>209</v>
      </c>
      <c r="AH73" s="21" t="s">
        <v>209</v>
      </c>
      <c r="AI73" s="21" t="s">
        <v>209</v>
      </c>
      <c r="AJ73" s="21" t="s">
        <v>209</v>
      </c>
      <c r="AK73" s="21" t="s">
        <v>209</v>
      </c>
      <c r="AL73" s="21" t="s">
        <v>209</v>
      </c>
      <c r="AM73" s="21" t="s">
        <v>209</v>
      </c>
      <c r="AN73" s="21" t="s">
        <v>210</v>
      </c>
      <c r="AO73" s="21" t="s">
        <v>209</v>
      </c>
      <c r="AP73" s="21" t="s">
        <v>209</v>
      </c>
      <c r="AQ73" s="21" t="s">
        <v>209</v>
      </c>
      <c r="AR73" s="21" t="s">
        <v>209</v>
      </c>
      <c r="AS73" s="21" t="s">
        <v>210</v>
      </c>
      <c r="AT73" s="21" t="s">
        <v>209</v>
      </c>
      <c r="AU73" s="21" t="s">
        <v>209</v>
      </c>
      <c r="AV73" s="21" t="s">
        <v>209</v>
      </c>
      <c r="AW73" s="21" t="s">
        <v>209</v>
      </c>
      <c r="AX73" s="21" t="s">
        <v>210</v>
      </c>
      <c r="AY73" s="21" t="s">
        <v>210</v>
      </c>
      <c r="AZ73" s="21" t="s">
        <v>210</v>
      </c>
      <c r="BA73" s="21" t="s">
        <v>210</v>
      </c>
      <c r="BB73" s="21" t="s">
        <v>210</v>
      </c>
      <c r="BC73" s="21" t="s">
        <v>210</v>
      </c>
      <c r="BD73" s="21" t="s">
        <v>210</v>
      </c>
      <c r="BE73" s="21" t="s">
        <v>209</v>
      </c>
      <c r="BF73" s="21" t="s">
        <v>209</v>
      </c>
      <c r="BG73" s="21" t="s">
        <v>210</v>
      </c>
      <c r="BH73" s="21" t="s">
        <v>209</v>
      </c>
      <c r="BI73" s="21" t="s">
        <v>209</v>
      </c>
      <c r="BJ73" s="21" t="s">
        <v>209</v>
      </c>
      <c r="BK73" s="21" t="s">
        <v>210</v>
      </c>
      <c r="BL73" s="21" t="s">
        <v>209</v>
      </c>
      <c r="BM73" s="21" t="s">
        <v>209</v>
      </c>
      <c r="BN73" s="21" t="s">
        <v>209</v>
      </c>
      <c r="BO73" s="21" t="s">
        <v>209</v>
      </c>
      <c r="BP73" s="21" t="s">
        <v>209</v>
      </c>
      <c r="BQ73" s="21" t="s">
        <v>209</v>
      </c>
      <c r="BR73" s="21" t="s">
        <v>209</v>
      </c>
      <c r="BS73" s="21" t="s">
        <v>209</v>
      </c>
      <c r="BT73" s="21" t="s">
        <v>209</v>
      </c>
      <c r="BU73" s="21" t="s">
        <v>209</v>
      </c>
      <c r="BV73" s="21" t="s">
        <v>209</v>
      </c>
      <c r="BW73" s="21" t="s">
        <v>209</v>
      </c>
      <c r="BX73" s="21" t="s">
        <v>209</v>
      </c>
      <c r="BY73" s="21" t="s">
        <v>209</v>
      </c>
      <c r="BZ73" s="21">
        <f t="shared" si="0"/>
        <v>23</v>
      </c>
    </row>
    <row r="74" spans="1:78" ht="12.75" x14ac:dyDescent="0.2">
      <c r="A74" s="21" t="s">
        <v>8</v>
      </c>
      <c r="B74" s="21" t="s">
        <v>9</v>
      </c>
      <c r="C74" s="21" t="s">
        <v>287</v>
      </c>
      <c r="D74" s="21" t="s">
        <v>209</v>
      </c>
      <c r="E74" s="21" t="s">
        <v>209</v>
      </c>
      <c r="F74" s="21" t="s">
        <v>209</v>
      </c>
      <c r="G74" s="21" t="s">
        <v>209</v>
      </c>
      <c r="H74" s="21" t="s">
        <v>209</v>
      </c>
      <c r="I74" s="21" t="s">
        <v>209</v>
      </c>
      <c r="J74" s="21" t="s">
        <v>209</v>
      </c>
      <c r="K74" s="21" t="s">
        <v>209</v>
      </c>
      <c r="L74" s="21" t="s">
        <v>209</v>
      </c>
      <c r="M74" s="21" t="s">
        <v>209</v>
      </c>
      <c r="N74" s="21" t="s">
        <v>209</v>
      </c>
      <c r="O74" s="21" t="s">
        <v>209</v>
      </c>
      <c r="P74" s="21" t="s">
        <v>209</v>
      </c>
      <c r="Q74" s="21" t="s">
        <v>209</v>
      </c>
      <c r="R74" s="21" t="s">
        <v>209</v>
      </c>
      <c r="S74" s="21" t="s">
        <v>213</v>
      </c>
      <c r="T74" s="21" t="s">
        <v>213</v>
      </c>
      <c r="U74" s="21" t="s">
        <v>213</v>
      </c>
      <c r="V74" s="21" t="s">
        <v>213</v>
      </c>
      <c r="W74" s="21" t="s">
        <v>209</v>
      </c>
      <c r="X74" s="21" t="s">
        <v>209</v>
      </c>
      <c r="Y74" s="21" t="s">
        <v>209</v>
      </c>
      <c r="Z74" s="21" t="s">
        <v>209</v>
      </c>
      <c r="AA74" s="21" t="s">
        <v>209</v>
      </c>
      <c r="AB74" s="21" t="s">
        <v>209</v>
      </c>
      <c r="AC74" s="21" t="s">
        <v>209</v>
      </c>
      <c r="AD74" s="21" t="s">
        <v>209</v>
      </c>
      <c r="AE74" s="21" t="s">
        <v>209</v>
      </c>
      <c r="AF74" s="21" t="s">
        <v>209</v>
      </c>
      <c r="AG74" s="21" t="s">
        <v>209</v>
      </c>
      <c r="AH74" s="21" t="s">
        <v>209</v>
      </c>
      <c r="AI74" s="21" t="s">
        <v>209</v>
      </c>
      <c r="AJ74" s="21" t="s">
        <v>209</v>
      </c>
      <c r="AK74" s="21" t="s">
        <v>209</v>
      </c>
      <c r="AL74" s="21" t="s">
        <v>209</v>
      </c>
      <c r="AM74" s="21" t="s">
        <v>209</v>
      </c>
      <c r="AN74" s="21" t="s">
        <v>209</v>
      </c>
      <c r="AO74" s="21" t="s">
        <v>209</v>
      </c>
      <c r="AP74" s="21" t="s">
        <v>209</v>
      </c>
      <c r="AQ74" s="21" t="s">
        <v>209</v>
      </c>
      <c r="AR74" s="21" t="s">
        <v>209</v>
      </c>
      <c r="AS74" s="21" t="s">
        <v>209</v>
      </c>
      <c r="AT74" s="21" t="s">
        <v>209</v>
      </c>
      <c r="AU74" s="21" t="s">
        <v>209</v>
      </c>
      <c r="AV74" s="21" t="s">
        <v>209</v>
      </c>
      <c r="AW74" s="21" t="s">
        <v>209</v>
      </c>
      <c r="AX74" s="21" t="s">
        <v>209</v>
      </c>
      <c r="AY74" s="21" t="s">
        <v>209</v>
      </c>
      <c r="AZ74" s="21" t="s">
        <v>209</v>
      </c>
      <c r="BA74" s="21" t="s">
        <v>209</v>
      </c>
      <c r="BB74" s="21" t="s">
        <v>209</v>
      </c>
      <c r="BC74" s="21" t="s">
        <v>209</v>
      </c>
      <c r="BD74" s="21" t="s">
        <v>209</v>
      </c>
      <c r="BE74" s="21" t="s">
        <v>209</v>
      </c>
      <c r="BF74" s="21" t="s">
        <v>209</v>
      </c>
      <c r="BG74" s="21" t="s">
        <v>209</v>
      </c>
      <c r="BH74" s="21" t="s">
        <v>209</v>
      </c>
      <c r="BI74" s="21" t="s">
        <v>209</v>
      </c>
      <c r="BJ74" s="21" t="s">
        <v>213</v>
      </c>
      <c r="BK74" s="21" t="s">
        <v>210</v>
      </c>
      <c r="BL74" s="21" t="s">
        <v>210</v>
      </c>
      <c r="BM74" s="21" t="s">
        <v>210</v>
      </c>
      <c r="BN74" s="21" t="s">
        <v>210</v>
      </c>
      <c r="BO74" s="21" t="s">
        <v>210</v>
      </c>
      <c r="BP74" s="21" t="s">
        <v>210</v>
      </c>
      <c r="BQ74" s="21" t="s">
        <v>209</v>
      </c>
      <c r="BR74" s="21" t="s">
        <v>210</v>
      </c>
      <c r="BS74" s="21" t="s">
        <v>213</v>
      </c>
      <c r="BT74" s="21" t="s">
        <v>210</v>
      </c>
      <c r="BU74" s="21" t="s">
        <v>209</v>
      </c>
      <c r="BV74" s="21" t="s">
        <v>210</v>
      </c>
      <c r="BW74" s="21" t="s">
        <v>210</v>
      </c>
      <c r="BX74" s="21" t="s">
        <v>209</v>
      </c>
      <c r="BY74" s="21" t="s">
        <v>210</v>
      </c>
      <c r="BZ74" s="21">
        <f t="shared" si="0"/>
        <v>1</v>
      </c>
    </row>
    <row r="75" spans="1:78" ht="12.75" x14ac:dyDescent="0.2">
      <c r="A75" s="21" t="s">
        <v>8</v>
      </c>
      <c r="B75" s="21" t="s">
        <v>9</v>
      </c>
      <c r="C75" s="21" t="s">
        <v>288</v>
      </c>
      <c r="D75" s="21" t="s">
        <v>209</v>
      </c>
      <c r="E75" s="21" t="s">
        <v>209</v>
      </c>
      <c r="F75" s="21" t="s">
        <v>209</v>
      </c>
      <c r="G75" s="21" t="s">
        <v>209</v>
      </c>
      <c r="H75" s="21" t="s">
        <v>209</v>
      </c>
      <c r="I75" s="21" t="s">
        <v>209</v>
      </c>
      <c r="J75" s="21" t="s">
        <v>209</v>
      </c>
      <c r="K75" s="21" t="s">
        <v>209</v>
      </c>
      <c r="L75" s="21" t="s">
        <v>209</v>
      </c>
      <c r="M75" s="21" t="s">
        <v>209</v>
      </c>
      <c r="N75" s="21" t="s">
        <v>209</v>
      </c>
      <c r="O75" s="21" t="s">
        <v>209</v>
      </c>
      <c r="P75" s="21" t="s">
        <v>209</v>
      </c>
      <c r="Q75" s="21" t="s">
        <v>209</v>
      </c>
      <c r="R75" s="21" t="s">
        <v>209</v>
      </c>
      <c r="S75" s="21" t="s">
        <v>210</v>
      </c>
      <c r="T75" s="21" t="s">
        <v>210</v>
      </c>
      <c r="U75" s="21" t="s">
        <v>210</v>
      </c>
      <c r="V75" s="21" t="s">
        <v>210</v>
      </c>
      <c r="W75" s="21" t="s">
        <v>209</v>
      </c>
      <c r="X75" s="21" t="s">
        <v>209</v>
      </c>
      <c r="Y75" s="21" t="s">
        <v>210</v>
      </c>
      <c r="Z75" s="21" t="s">
        <v>209</v>
      </c>
      <c r="AA75" s="21" t="s">
        <v>209</v>
      </c>
      <c r="AB75" s="21" t="s">
        <v>209</v>
      </c>
      <c r="AC75" s="21" t="s">
        <v>209</v>
      </c>
      <c r="AD75" s="21" t="s">
        <v>210</v>
      </c>
      <c r="AE75" s="21" t="s">
        <v>209</v>
      </c>
      <c r="AF75" s="21" t="s">
        <v>209</v>
      </c>
      <c r="AG75" s="21" t="s">
        <v>209</v>
      </c>
      <c r="AH75" s="21" t="s">
        <v>209</v>
      </c>
      <c r="AI75" s="21" t="s">
        <v>209</v>
      </c>
      <c r="AJ75" s="21" t="s">
        <v>210</v>
      </c>
      <c r="AK75" s="21" t="s">
        <v>209</v>
      </c>
      <c r="AL75" s="21" t="s">
        <v>210</v>
      </c>
      <c r="AM75" s="21" t="s">
        <v>209</v>
      </c>
      <c r="AN75" s="21" t="s">
        <v>209</v>
      </c>
      <c r="AO75" s="21" t="s">
        <v>209</v>
      </c>
      <c r="AP75" s="21" t="s">
        <v>209</v>
      </c>
      <c r="AQ75" s="21" t="s">
        <v>209</v>
      </c>
      <c r="AR75" s="21" t="s">
        <v>209</v>
      </c>
      <c r="AS75" s="21" t="s">
        <v>209</v>
      </c>
      <c r="AT75" s="21" t="s">
        <v>209</v>
      </c>
      <c r="AU75" s="21" t="s">
        <v>209</v>
      </c>
      <c r="AV75" s="21" t="s">
        <v>209</v>
      </c>
      <c r="AW75" s="21" t="s">
        <v>209</v>
      </c>
      <c r="AX75" s="21" t="s">
        <v>209</v>
      </c>
      <c r="AY75" s="21" t="s">
        <v>209</v>
      </c>
      <c r="AZ75" s="21" t="s">
        <v>209</v>
      </c>
      <c r="BA75" s="21" t="s">
        <v>209</v>
      </c>
      <c r="BB75" s="21" t="s">
        <v>209</v>
      </c>
      <c r="BC75" s="21" t="s">
        <v>209</v>
      </c>
      <c r="BD75" s="21" t="s">
        <v>209</v>
      </c>
      <c r="BE75" s="21" t="s">
        <v>209</v>
      </c>
      <c r="BF75" s="21" t="s">
        <v>209</v>
      </c>
      <c r="BG75" s="21" t="s">
        <v>209</v>
      </c>
      <c r="BH75" s="21" t="s">
        <v>209</v>
      </c>
      <c r="BI75" s="21" t="s">
        <v>209</v>
      </c>
      <c r="BJ75" s="21" t="s">
        <v>213</v>
      </c>
      <c r="BK75" s="21" t="s">
        <v>210</v>
      </c>
      <c r="BL75" s="21" t="s">
        <v>210</v>
      </c>
      <c r="BM75" s="21" t="s">
        <v>210</v>
      </c>
      <c r="BN75" s="21" t="s">
        <v>210</v>
      </c>
      <c r="BO75" s="21" t="s">
        <v>210</v>
      </c>
      <c r="BP75" s="21" t="s">
        <v>210</v>
      </c>
      <c r="BQ75" s="21" t="s">
        <v>209</v>
      </c>
      <c r="BR75" s="21" t="s">
        <v>210</v>
      </c>
      <c r="BS75" s="21" t="s">
        <v>213</v>
      </c>
      <c r="BT75" s="21" t="s">
        <v>210</v>
      </c>
      <c r="BU75" s="21" t="s">
        <v>209</v>
      </c>
      <c r="BV75" s="21" t="s">
        <v>209</v>
      </c>
      <c r="BW75" s="21" t="s">
        <v>210</v>
      </c>
      <c r="BX75" s="21" t="s">
        <v>209</v>
      </c>
      <c r="BY75" s="21" t="s">
        <v>210</v>
      </c>
      <c r="BZ75" s="21">
        <f t="shared" si="0"/>
        <v>9</v>
      </c>
    </row>
    <row r="76" spans="1:78" ht="12.75" x14ac:dyDescent="0.2">
      <c r="A76" s="21" t="s">
        <v>8</v>
      </c>
      <c r="B76" s="21" t="s">
        <v>9</v>
      </c>
      <c r="C76" s="21" t="s">
        <v>289</v>
      </c>
      <c r="D76" s="21" t="s">
        <v>209</v>
      </c>
      <c r="E76" s="21" t="s">
        <v>209</v>
      </c>
      <c r="F76" s="21" t="s">
        <v>209</v>
      </c>
      <c r="G76" s="21" t="s">
        <v>209</v>
      </c>
      <c r="H76" s="21" t="s">
        <v>209</v>
      </c>
      <c r="I76" s="21" t="s">
        <v>209</v>
      </c>
      <c r="J76" s="21" t="s">
        <v>209</v>
      </c>
      <c r="K76" s="21" t="s">
        <v>210</v>
      </c>
      <c r="L76" s="21" t="s">
        <v>209</v>
      </c>
      <c r="M76" s="21" t="s">
        <v>209</v>
      </c>
      <c r="N76" s="21" t="s">
        <v>209</v>
      </c>
      <c r="O76" s="21" t="s">
        <v>209</v>
      </c>
      <c r="P76" s="21" t="s">
        <v>209</v>
      </c>
      <c r="Q76" s="21" t="s">
        <v>209</v>
      </c>
      <c r="R76" s="21" t="s">
        <v>210</v>
      </c>
      <c r="S76" s="21" t="s">
        <v>210</v>
      </c>
      <c r="T76" s="21" t="s">
        <v>210</v>
      </c>
      <c r="U76" s="21" t="s">
        <v>210</v>
      </c>
      <c r="V76" s="21" t="s">
        <v>210</v>
      </c>
      <c r="W76" s="21" t="s">
        <v>210</v>
      </c>
      <c r="X76" s="21" t="s">
        <v>209</v>
      </c>
      <c r="Y76" s="21" t="s">
        <v>210</v>
      </c>
      <c r="Z76" s="21" t="s">
        <v>209</v>
      </c>
      <c r="AA76" s="21" t="s">
        <v>210</v>
      </c>
      <c r="AB76" s="21" t="s">
        <v>209</v>
      </c>
      <c r="AC76" s="21" t="s">
        <v>210</v>
      </c>
      <c r="AD76" s="21" t="s">
        <v>210</v>
      </c>
      <c r="AE76" s="21" t="s">
        <v>209</v>
      </c>
      <c r="AF76" s="21" t="s">
        <v>210</v>
      </c>
      <c r="AG76" s="21" t="s">
        <v>209</v>
      </c>
      <c r="AH76" s="21" t="s">
        <v>209</v>
      </c>
      <c r="AI76" s="21" t="s">
        <v>209</v>
      </c>
      <c r="AJ76" s="21" t="s">
        <v>209</v>
      </c>
      <c r="AK76" s="21" t="s">
        <v>209</v>
      </c>
      <c r="AL76" s="21" t="s">
        <v>209</v>
      </c>
      <c r="AM76" s="21" t="s">
        <v>209</v>
      </c>
      <c r="AN76" s="21" t="s">
        <v>210</v>
      </c>
      <c r="AO76" s="21" t="s">
        <v>209</v>
      </c>
      <c r="AP76" s="21" t="s">
        <v>209</v>
      </c>
      <c r="AQ76" s="21" t="s">
        <v>209</v>
      </c>
      <c r="AR76" s="21" t="s">
        <v>209</v>
      </c>
      <c r="AS76" s="21" t="s">
        <v>210</v>
      </c>
      <c r="AT76" s="21" t="s">
        <v>209</v>
      </c>
      <c r="AU76" s="21" t="s">
        <v>209</v>
      </c>
      <c r="AV76" s="21" t="s">
        <v>209</v>
      </c>
      <c r="AW76" s="21" t="s">
        <v>209</v>
      </c>
      <c r="AX76" s="21" t="s">
        <v>210</v>
      </c>
      <c r="AY76" s="21" t="s">
        <v>210</v>
      </c>
      <c r="AZ76" s="21" t="s">
        <v>210</v>
      </c>
      <c r="BA76" s="21" t="s">
        <v>210</v>
      </c>
      <c r="BB76" s="21" t="s">
        <v>210</v>
      </c>
      <c r="BC76" s="21" t="s">
        <v>210</v>
      </c>
      <c r="BD76" s="21" t="s">
        <v>210</v>
      </c>
      <c r="BE76" s="21" t="s">
        <v>209</v>
      </c>
      <c r="BF76" s="21" t="s">
        <v>209</v>
      </c>
      <c r="BG76" s="21" t="s">
        <v>210</v>
      </c>
      <c r="BH76" s="21" t="s">
        <v>209</v>
      </c>
      <c r="BI76" s="21" t="s">
        <v>209</v>
      </c>
      <c r="BJ76" s="21" t="s">
        <v>209</v>
      </c>
      <c r="BK76" s="21" t="s">
        <v>210</v>
      </c>
      <c r="BL76" s="21" t="s">
        <v>209</v>
      </c>
      <c r="BM76" s="21" t="s">
        <v>209</v>
      </c>
      <c r="BN76" s="21" t="s">
        <v>209</v>
      </c>
      <c r="BO76" s="21" t="s">
        <v>209</v>
      </c>
      <c r="BP76" s="21" t="s">
        <v>209</v>
      </c>
      <c r="BQ76" s="21" t="s">
        <v>209</v>
      </c>
      <c r="BR76" s="21" t="s">
        <v>209</v>
      </c>
      <c r="BS76" s="21" t="s">
        <v>209</v>
      </c>
      <c r="BT76" s="21" t="s">
        <v>209</v>
      </c>
      <c r="BU76" s="21" t="s">
        <v>209</v>
      </c>
      <c r="BV76" s="21" t="s">
        <v>209</v>
      </c>
      <c r="BW76" s="21" t="s">
        <v>209</v>
      </c>
      <c r="BX76" s="21" t="s">
        <v>209</v>
      </c>
      <c r="BY76" s="21" t="s">
        <v>209</v>
      </c>
      <c r="BZ76" s="21">
        <f t="shared" si="0"/>
        <v>23</v>
      </c>
    </row>
    <row r="77" spans="1:78" ht="12.75" x14ac:dyDescent="0.2">
      <c r="A77" s="21" t="s">
        <v>8</v>
      </c>
      <c r="B77" s="21" t="s">
        <v>9</v>
      </c>
      <c r="C77" s="21" t="s">
        <v>290</v>
      </c>
      <c r="D77" s="21" t="s">
        <v>209</v>
      </c>
      <c r="E77" s="21" t="s">
        <v>209</v>
      </c>
      <c r="F77" s="21" t="s">
        <v>209</v>
      </c>
      <c r="G77" s="21" t="s">
        <v>209</v>
      </c>
      <c r="H77" s="21" t="s">
        <v>209</v>
      </c>
      <c r="I77" s="21" t="s">
        <v>209</v>
      </c>
      <c r="J77" s="21" t="s">
        <v>209</v>
      </c>
      <c r="K77" s="21" t="s">
        <v>209</v>
      </c>
      <c r="L77" s="21" t="s">
        <v>209</v>
      </c>
      <c r="M77" s="21" t="s">
        <v>209</v>
      </c>
      <c r="N77" s="21" t="s">
        <v>209</v>
      </c>
      <c r="O77" s="21" t="s">
        <v>209</v>
      </c>
      <c r="P77" s="21" t="s">
        <v>209</v>
      </c>
      <c r="Q77" s="21" t="s">
        <v>209</v>
      </c>
      <c r="R77" s="21" t="s">
        <v>209</v>
      </c>
      <c r="S77" s="21" t="s">
        <v>210</v>
      </c>
      <c r="T77" s="21" t="s">
        <v>210</v>
      </c>
      <c r="U77" s="21" t="s">
        <v>210</v>
      </c>
      <c r="V77" s="21" t="s">
        <v>210</v>
      </c>
      <c r="W77" s="21" t="s">
        <v>209</v>
      </c>
      <c r="X77" s="21" t="s">
        <v>209</v>
      </c>
      <c r="Y77" s="21" t="s">
        <v>210</v>
      </c>
      <c r="Z77" s="21" t="s">
        <v>209</v>
      </c>
      <c r="AA77" s="21" t="s">
        <v>209</v>
      </c>
      <c r="AB77" s="21" t="s">
        <v>209</v>
      </c>
      <c r="AC77" s="21" t="s">
        <v>209</v>
      </c>
      <c r="AD77" s="21" t="s">
        <v>210</v>
      </c>
      <c r="AE77" s="21" t="s">
        <v>209</v>
      </c>
      <c r="AF77" s="21" t="s">
        <v>209</v>
      </c>
      <c r="AG77" s="21" t="s">
        <v>209</v>
      </c>
      <c r="AH77" s="21" t="s">
        <v>209</v>
      </c>
      <c r="AI77" s="21" t="s">
        <v>209</v>
      </c>
      <c r="AJ77" s="21" t="s">
        <v>210</v>
      </c>
      <c r="AK77" s="21" t="s">
        <v>209</v>
      </c>
      <c r="AL77" s="21" t="s">
        <v>210</v>
      </c>
      <c r="AM77" s="21" t="s">
        <v>209</v>
      </c>
      <c r="AN77" s="21" t="s">
        <v>209</v>
      </c>
      <c r="AO77" s="21" t="s">
        <v>209</v>
      </c>
      <c r="AP77" s="21" t="s">
        <v>209</v>
      </c>
      <c r="AQ77" s="21" t="s">
        <v>209</v>
      </c>
      <c r="AR77" s="21" t="s">
        <v>209</v>
      </c>
      <c r="AS77" s="21" t="s">
        <v>209</v>
      </c>
      <c r="AT77" s="21" t="s">
        <v>209</v>
      </c>
      <c r="AU77" s="21" t="s">
        <v>209</v>
      </c>
      <c r="AV77" s="21" t="s">
        <v>209</v>
      </c>
      <c r="AW77" s="21" t="s">
        <v>209</v>
      </c>
      <c r="AX77" s="21" t="s">
        <v>209</v>
      </c>
      <c r="AY77" s="21" t="s">
        <v>209</v>
      </c>
      <c r="AZ77" s="21" t="s">
        <v>209</v>
      </c>
      <c r="BA77" s="21" t="s">
        <v>209</v>
      </c>
      <c r="BB77" s="21" t="s">
        <v>209</v>
      </c>
      <c r="BC77" s="21" t="s">
        <v>209</v>
      </c>
      <c r="BD77" s="21" t="s">
        <v>209</v>
      </c>
      <c r="BE77" s="21" t="s">
        <v>209</v>
      </c>
      <c r="BF77" s="21" t="s">
        <v>209</v>
      </c>
      <c r="BG77" s="21" t="s">
        <v>209</v>
      </c>
      <c r="BH77" s="21" t="s">
        <v>209</v>
      </c>
      <c r="BI77" s="21" t="s">
        <v>209</v>
      </c>
      <c r="BJ77" s="21" t="s">
        <v>213</v>
      </c>
      <c r="BK77" s="21" t="s">
        <v>210</v>
      </c>
      <c r="BL77" s="21" t="s">
        <v>210</v>
      </c>
      <c r="BM77" s="21" t="s">
        <v>210</v>
      </c>
      <c r="BN77" s="21" t="s">
        <v>210</v>
      </c>
      <c r="BO77" s="21" t="s">
        <v>210</v>
      </c>
      <c r="BP77" s="21" t="s">
        <v>210</v>
      </c>
      <c r="BQ77" s="21" t="s">
        <v>209</v>
      </c>
      <c r="BR77" s="21" t="s">
        <v>210</v>
      </c>
      <c r="BS77" s="21" t="s">
        <v>213</v>
      </c>
      <c r="BT77" s="21" t="s">
        <v>210</v>
      </c>
      <c r="BU77" s="21" t="s">
        <v>209</v>
      </c>
      <c r="BV77" s="21" t="s">
        <v>210</v>
      </c>
      <c r="BW77" s="21" t="s">
        <v>210</v>
      </c>
      <c r="BX77" s="21" t="s">
        <v>209</v>
      </c>
      <c r="BY77" s="21" t="s">
        <v>210</v>
      </c>
      <c r="BZ77" s="21">
        <f t="shared" si="0"/>
        <v>9</v>
      </c>
    </row>
    <row r="78" spans="1:78" ht="12.75" x14ac:dyDescent="0.2">
      <c r="A78" s="21" t="s">
        <v>8</v>
      </c>
      <c r="B78" s="21" t="s">
        <v>9</v>
      </c>
      <c r="C78" s="21" t="s">
        <v>291</v>
      </c>
      <c r="D78" s="21" t="s">
        <v>209</v>
      </c>
      <c r="E78" s="21" t="s">
        <v>209</v>
      </c>
      <c r="F78" s="21" t="s">
        <v>209</v>
      </c>
      <c r="G78" s="21" t="s">
        <v>209</v>
      </c>
      <c r="H78" s="21" t="s">
        <v>209</v>
      </c>
      <c r="I78" s="21" t="s">
        <v>209</v>
      </c>
      <c r="J78" s="21" t="s">
        <v>209</v>
      </c>
      <c r="K78" s="21" t="s">
        <v>210</v>
      </c>
      <c r="L78" s="21" t="s">
        <v>209</v>
      </c>
      <c r="M78" s="21" t="s">
        <v>209</v>
      </c>
      <c r="N78" s="21" t="s">
        <v>209</v>
      </c>
      <c r="O78" s="21" t="s">
        <v>209</v>
      </c>
      <c r="P78" s="21" t="s">
        <v>209</v>
      </c>
      <c r="Q78" s="21" t="s">
        <v>209</v>
      </c>
      <c r="R78" s="21" t="s">
        <v>210</v>
      </c>
      <c r="S78" s="21" t="s">
        <v>210</v>
      </c>
      <c r="T78" s="21" t="s">
        <v>210</v>
      </c>
      <c r="U78" s="21" t="s">
        <v>210</v>
      </c>
      <c r="V78" s="21" t="s">
        <v>210</v>
      </c>
      <c r="W78" s="21" t="s">
        <v>210</v>
      </c>
      <c r="X78" s="21" t="s">
        <v>209</v>
      </c>
      <c r="Y78" s="21" t="s">
        <v>210</v>
      </c>
      <c r="Z78" s="21" t="s">
        <v>209</v>
      </c>
      <c r="AA78" s="21" t="s">
        <v>210</v>
      </c>
      <c r="AB78" s="21" t="s">
        <v>209</v>
      </c>
      <c r="AC78" s="21" t="s">
        <v>210</v>
      </c>
      <c r="AD78" s="21" t="s">
        <v>210</v>
      </c>
      <c r="AE78" s="21" t="s">
        <v>209</v>
      </c>
      <c r="AF78" s="21" t="s">
        <v>210</v>
      </c>
      <c r="AG78" s="21" t="s">
        <v>209</v>
      </c>
      <c r="AH78" s="21" t="s">
        <v>209</v>
      </c>
      <c r="AI78" s="21" t="s">
        <v>209</v>
      </c>
      <c r="AJ78" s="21" t="s">
        <v>209</v>
      </c>
      <c r="AK78" s="21" t="s">
        <v>209</v>
      </c>
      <c r="AL78" s="21" t="s">
        <v>209</v>
      </c>
      <c r="AM78" s="21" t="s">
        <v>209</v>
      </c>
      <c r="AN78" s="21" t="s">
        <v>210</v>
      </c>
      <c r="AO78" s="21" t="s">
        <v>209</v>
      </c>
      <c r="AP78" s="21" t="s">
        <v>209</v>
      </c>
      <c r="AQ78" s="21" t="s">
        <v>209</v>
      </c>
      <c r="AR78" s="21" t="s">
        <v>209</v>
      </c>
      <c r="AS78" s="21" t="s">
        <v>210</v>
      </c>
      <c r="AT78" s="21" t="s">
        <v>209</v>
      </c>
      <c r="AU78" s="21" t="s">
        <v>209</v>
      </c>
      <c r="AV78" s="21" t="s">
        <v>209</v>
      </c>
      <c r="AW78" s="21" t="s">
        <v>209</v>
      </c>
      <c r="AX78" s="21" t="s">
        <v>210</v>
      </c>
      <c r="AY78" s="21" t="s">
        <v>210</v>
      </c>
      <c r="AZ78" s="21" t="s">
        <v>210</v>
      </c>
      <c r="BA78" s="21" t="s">
        <v>210</v>
      </c>
      <c r="BB78" s="21" t="s">
        <v>210</v>
      </c>
      <c r="BC78" s="21" t="s">
        <v>210</v>
      </c>
      <c r="BD78" s="21" t="s">
        <v>210</v>
      </c>
      <c r="BE78" s="21" t="s">
        <v>209</v>
      </c>
      <c r="BF78" s="21" t="s">
        <v>209</v>
      </c>
      <c r="BG78" s="21" t="s">
        <v>210</v>
      </c>
      <c r="BH78" s="21" t="s">
        <v>209</v>
      </c>
      <c r="BI78" s="21" t="s">
        <v>209</v>
      </c>
      <c r="BJ78" s="21" t="s">
        <v>209</v>
      </c>
      <c r="BK78" s="21" t="s">
        <v>210</v>
      </c>
      <c r="BL78" s="21" t="s">
        <v>209</v>
      </c>
      <c r="BM78" s="21" t="s">
        <v>209</v>
      </c>
      <c r="BN78" s="21" t="s">
        <v>209</v>
      </c>
      <c r="BO78" s="21" t="s">
        <v>209</v>
      </c>
      <c r="BP78" s="21" t="s">
        <v>209</v>
      </c>
      <c r="BQ78" s="21" t="s">
        <v>209</v>
      </c>
      <c r="BR78" s="21" t="s">
        <v>209</v>
      </c>
      <c r="BS78" s="21" t="s">
        <v>209</v>
      </c>
      <c r="BT78" s="21" t="s">
        <v>209</v>
      </c>
      <c r="BU78" s="21" t="s">
        <v>209</v>
      </c>
      <c r="BV78" s="21" t="s">
        <v>209</v>
      </c>
      <c r="BW78" s="21" t="s">
        <v>209</v>
      </c>
      <c r="BX78" s="21" t="s">
        <v>209</v>
      </c>
      <c r="BY78" s="21" t="s">
        <v>209</v>
      </c>
      <c r="BZ78" s="21">
        <f t="shared" si="0"/>
        <v>23</v>
      </c>
    </row>
    <row r="79" spans="1:78" ht="12.75" x14ac:dyDescent="0.2">
      <c r="A79" s="21" t="s">
        <v>8</v>
      </c>
      <c r="B79" s="21" t="s">
        <v>9</v>
      </c>
      <c r="C79" s="21" t="s">
        <v>292</v>
      </c>
      <c r="D79" s="21" t="s">
        <v>209</v>
      </c>
      <c r="E79" s="21" t="s">
        <v>209</v>
      </c>
      <c r="F79" s="21" t="s">
        <v>209</v>
      </c>
      <c r="G79" s="21" t="s">
        <v>209</v>
      </c>
      <c r="H79" s="21" t="s">
        <v>209</v>
      </c>
      <c r="I79" s="21" t="s">
        <v>209</v>
      </c>
      <c r="J79" s="21" t="s">
        <v>209</v>
      </c>
      <c r="K79" s="21" t="s">
        <v>210</v>
      </c>
      <c r="L79" s="21" t="s">
        <v>209</v>
      </c>
      <c r="M79" s="21" t="s">
        <v>209</v>
      </c>
      <c r="N79" s="21" t="s">
        <v>209</v>
      </c>
      <c r="O79" s="21" t="s">
        <v>209</v>
      </c>
      <c r="P79" s="21" t="s">
        <v>209</v>
      </c>
      <c r="Q79" s="21" t="s">
        <v>209</v>
      </c>
      <c r="R79" s="21" t="s">
        <v>210</v>
      </c>
      <c r="S79" s="21" t="s">
        <v>210</v>
      </c>
      <c r="T79" s="21" t="s">
        <v>210</v>
      </c>
      <c r="U79" s="21" t="s">
        <v>210</v>
      </c>
      <c r="V79" s="21" t="s">
        <v>210</v>
      </c>
      <c r="W79" s="21" t="s">
        <v>210</v>
      </c>
      <c r="X79" s="21" t="s">
        <v>209</v>
      </c>
      <c r="Y79" s="21" t="s">
        <v>210</v>
      </c>
      <c r="Z79" s="21" t="s">
        <v>209</v>
      </c>
      <c r="AA79" s="21" t="s">
        <v>210</v>
      </c>
      <c r="AB79" s="21" t="s">
        <v>209</v>
      </c>
      <c r="AC79" s="21" t="s">
        <v>210</v>
      </c>
      <c r="AD79" s="21" t="s">
        <v>210</v>
      </c>
      <c r="AE79" s="21" t="s">
        <v>209</v>
      </c>
      <c r="AF79" s="21" t="s">
        <v>210</v>
      </c>
      <c r="AG79" s="21" t="s">
        <v>209</v>
      </c>
      <c r="AH79" s="21" t="s">
        <v>209</v>
      </c>
      <c r="AI79" s="21" t="s">
        <v>209</v>
      </c>
      <c r="AJ79" s="21" t="s">
        <v>209</v>
      </c>
      <c r="AK79" s="21" t="s">
        <v>209</v>
      </c>
      <c r="AL79" s="21" t="s">
        <v>209</v>
      </c>
      <c r="AM79" s="21" t="s">
        <v>209</v>
      </c>
      <c r="AN79" s="21" t="s">
        <v>210</v>
      </c>
      <c r="AO79" s="21" t="s">
        <v>209</v>
      </c>
      <c r="AP79" s="21" t="s">
        <v>209</v>
      </c>
      <c r="AQ79" s="21" t="s">
        <v>209</v>
      </c>
      <c r="AR79" s="21" t="s">
        <v>209</v>
      </c>
      <c r="AS79" s="21" t="s">
        <v>210</v>
      </c>
      <c r="AT79" s="21" t="s">
        <v>209</v>
      </c>
      <c r="AU79" s="21" t="s">
        <v>209</v>
      </c>
      <c r="AV79" s="21" t="s">
        <v>209</v>
      </c>
      <c r="AW79" s="21" t="s">
        <v>209</v>
      </c>
      <c r="AX79" s="21" t="s">
        <v>210</v>
      </c>
      <c r="AY79" s="21" t="s">
        <v>210</v>
      </c>
      <c r="AZ79" s="21" t="s">
        <v>210</v>
      </c>
      <c r="BA79" s="21" t="s">
        <v>210</v>
      </c>
      <c r="BB79" s="21" t="s">
        <v>210</v>
      </c>
      <c r="BC79" s="21" t="s">
        <v>210</v>
      </c>
      <c r="BD79" s="21" t="s">
        <v>210</v>
      </c>
      <c r="BE79" s="21" t="s">
        <v>209</v>
      </c>
      <c r="BF79" s="21" t="s">
        <v>209</v>
      </c>
      <c r="BG79" s="21" t="s">
        <v>210</v>
      </c>
      <c r="BH79" s="21" t="s">
        <v>209</v>
      </c>
      <c r="BI79" s="21" t="s">
        <v>209</v>
      </c>
      <c r="BJ79" s="21" t="s">
        <v>209</v>
      </c>
      <c r="BK79" s="21" t="s">
        <v>210</v>
      </c>
      <c r="BL79" s="21" t="s">
        <v>209</v>
      </c>
      <c r="BM79" s="21" t="s">
        <v>209</v>
      </c>
      <c r="BN79" s="21" t="s">
        <v>209</v>
      </c>
      <c r="BO79" s="21" t="s">
        <v>209</v>
      </c>
      <c r="BP79" s="21" t="s">
        <v>209</v>
      </c>
      <c r="BQ79" s="21" t="s">
        <v>209</v>
      </c>
      <c r="BR79" s="21" t="s">
        <v>209</v>
      </c>
      <c r="BS79" s="21" t="s">
        <v>209</v>
      </c>
      <c r="BT79" s="21" t="s">
        <v>209</v>
      </c>
      <c r="BU79" s="21" t="s">
        <v>209</v>
      </c>
      <c r="BV79" s="21" t="s">
        <v>209</v>
      </c>
      <c r="BW79" s="21" t="s">
        <v>209</v>
      </c>
      <c r="BX79" s="21" t="s">
        <v>209</v>
      </c>
      <c r="BY79" s="21" t="s">
        <v>209</v>
      </c>
      <c r="BZ79" s="21">
        <f t="shared" si="0"/>
        <v>23</v>
      </c>
    </row>
    <row r="80" spans="1:78" ht="12.75" x14ac:dyDescent="0.2">
      <c r="A80" s="21" t="s">
        <v>8</v>
      </c>
      <c r="B80" s="21" t="s">
        <v>9</v>
      </c>
      <c r="C80" s="21" t="s">
        <v>293</v>
      </c>
      <c r="D80" s="21" t="s">
        <v>209</v>
      </c>
      <c r="E80" s="21" t="s">
        <v>209</v>
      </c>
      <c r="F80" s="21" t="s">
        <v>209</v>
      </c>
      <c r="G80" s="21" t="s">
        <v>209</v>
      </c>
      <c r="H80" s="21" t="s">
        <v>209</v>
      </c>
      <c r="I80" s="21" t="s">
        <v>209</v>
      </c>
      <c r="J80" s="21" t="s">
        <v>209</v>
      </c>
      <c r="K80" s="21" t="s">
        <v>209</v>
      </c>
      <c r="L80" s="21" t="s">
        <v>209</v>
      </c>
      <c r="M80" s="21" t="s">
        <v>209</v>
      </c>
      <c r="N80" s="21" t="s">
        <v>209</v>
      </c>
      <c r="O80" s="21" t="s">
        <v>209</v>
      </c>
      <c r="P80" s="21" t="s">
        <v>209</v>
      </c>
      <c r="Q80" s="21" t="s">
        <v>209</v>
      </c>
      <c r="R80" s="21" t="s">
        <v>209</v>
      </c>
      <c r="S80" s="21" t="s">
        <v>213</v>
      </c>
      <c r="T80" s="21" t="s">
        <v>213</v>
      </c>
      <c r="U80" s="21" t="s">
        <v>213</v>
      </c>
      <c r="V80" s="21" t="s">
        <v>213</v>
      </c>
      <c r="W80" s="21" t="s">
        <v>209</v>
      </c>
      <c r="X80" s="21" t="s">
        <v>209</v>
      </c>
      <c r="Y80" s="21" t="s">
        <v>210</v>
      </c>
      <c r="Z80" s="21" t="s">
        <v>209</v>
      </c>
      <c r="AA80" s="21" t="s">
        <v>209</v>
      </c>
      <c r="AB80" s="21" t="s">
        <v>209</v>
      </c>
      <c r="AC80" s="21" t="s">
        <v>209</v>
      </c>
      <c r="AD80" s="21" t="s">
        <v>210</v>
      </c>
      <c r="AE80" s="21" t="s">
        <v>209</v>
      </c>
      <c r="AF80" s="21" t="s">
        <v>209</v>
      </c>
      <c r="AG80" s="21" t="s">
        <v>209</v>
      </c>
      <c r="AH80" s="21" t="s">
        <v>209</v>
      </c>
      <c r="AI80" s="21" t="s">
        <v>209</v>
      </c>
      <c r="AJ80" s="21" t="s">
        <v>210</v>
      </c>
      <c r="AK80" s="21" t="s">
        <v>209</v>
      </c>
      <c r="AL80" s="21" t="s">
        <v>210</v>
      </c>
      <c r="AM80" s="21" t="s">
        <v>209</v>
      </c>
      <c r="AN80" s="21" t="s">
        <v>209</v>
      </c>
      <c r="AO80" s="21" t="s">
        <v>209</v>
      </c>
      <c r="AP80" s="21" t="s">
        <v>209</v>
      </c>
      <c r="AQ80" s="21" t="s">
        <v>209</v>
      </c>
      <c r="AR80" s="21" t="s">
        <v>209</v>
      </c>
      <c r="AS80" s="21" t="s">
        <v>209</v>
      </c>
      <c r="AT80" s="21" t="s">
        <v>209</v>
      </c>
      <c r="AU80" s="21" t="s">
        <v>209</v>
      </c>
      <c r="AV80" s="21" t="s">
        <v>209</v>
      </c>
      <c r="AW80" s="21" t="s">
        <v>209</v>
      </c>
      <c r="AX80" s="21" t="s">
        <v>209</v>
      </c>
      <c r="AY80" s="21" t="s">
        <v>209</v>
      </c>
      <c r="AZ80" s="21" t="s">
        <v>209</v>
      </c>
      <c r="BA80" s="21" t="s">
        <v>209</v>
      </c>
      <c r="BB80" s="21" t="s">
        <v>209</v>
      </c>
      <c r="BC80" s="21" t="s">
        <v>209</v>
      </c>
      <c r="BD80" s="21" t="s">
        <v>209</v>
      </c>
      <c r="BE80" s="21" t="s">
        <v>209</v>
      </c>
      <c r="BF80" s="21" t="s">
        <v>209</v>
      </c>
      <c r="BG80" s="21" t="s">
        <v>209</v>
      </c>
      <c r="BH80" s="21" t="s">
        <v>209</v>
      </c>
      <c r="BI80" s="21" t="s">
        <v>209</v>
      </c>
      <c r="BJ80" s="21" t="s">
        <v>209</v>
      </c>
      <c r="BK80" s="21" t="s">
        <v>210</v>
      </c>
      <c r="BL80" s="21" t="s">
        <v>209</v>
      </c>
      <c r="BM80" s="21" t="s">
        <v>210</v>
      </c>
      <c r="BN80" s="21" t="s">
        <v>210</v>
      </c>
      <c r="BO80" s="21" t="s">
        <v>209</v>
      </c>
      <c r="BP80" s="21" t="s">
        <v>209</v>
      </c>
      <c r="BQ80" s="21" t="s">
        <v>209</v>
      </c>
      <c r="BR80" s="21" t="s">
        <v>209</v>
      </c>
      <c r="BS80" s="21" t="s">
        <v>209</v>
      </c>
      <c r="BT80" s="21" t="s">
        <v>209</v>
      </c>
      <c r="BU80" s="21" t="s">
        <v>209</v>
      </c>
      <c r="BV80" s="21" t="s">
        <v>209</v>
      </c>
      <c r="BW80" s="21" t="s">
        <v>209</v>
      </c>
      <c r="BX80" s="21" t="s">
        <v>209</v>
      </c>
      <c r="BY80" s="21" t="s">
        <v>209</v>
      </c>
      <c r="BZ80" s="21">
        <f t="shared" si="0"/>
        <v>5</v>
      </c>
    </row>
    <row r="81" spans="1:78" ht="12.75" x14ac:dyDescent="0.2">
      <c r="A81" s="21" t="s">
        <v>8</v>
      </c>
      <c r="B81" s="21" t="s">
        <v>9</v>
      </c>
      <c r="C81" s="21" t="s">
        <v>10</v>
      </c>
      <c r="D81" s="21" t="s">
        <v>209</v>
      </c>
      <c r="E81" s="21" t="s">
        <v>209</v>
      </c>
      <c r="F81" s="21" t="s">
        <v>209</v>
      </c>
      <c r="G81" s="21" t="s">
        <v>209</v>
      </c>
      <c r="H81" s="21" t="s">
        <v>209</v>
      </c>
      <c r="I81" s="21" t="s">
        <v>209</v>
      </c>
      <c r="J81" s="21" t="s">
        <v>209</v>
      </c>
      <c r="K81" s="21" t="s">
        <v>209</v>
      </c>
      <c r="L81" s="21" t="s">
        <v>209</v>
      </c>
      <c r="M81" s="21" t="s">
        <v>209</v>
      </c>
      <c r="N81" s="21" t="s">
        <v>209</v>
      </c>
      <c r="O81" s="21" t="s">
        <v>209</v>
      </c>
      <c r="P81" s="21" t="s">
        <v>209</v>
      </c>
      <c r="Q81" s="21" t="s">
        <v>209</v>
      </c>
      <c r="R81" s="21" t="s">
        <v>209</v>
      </c>
      <c r="S81" s="21" t="s">
        <v>213</v>
      </c>
      <c r="T81" s="21" t="s">
        <v>213</v>
      </c>
      <c r="U81" s="21" t="s">
        <v>213</v>
      </c>
      <c r="V81" s="21" t="s">
        <v>213</v>
      </c>
      <c r="W81" s="21" t="s">
        <v>209</v>
      </c>
      <c r="X81" s="21" t="s">
        <v>209</v>
      </c>
      <c r="Y81" s="21" t="s">
        <v>209</v>
      </c>
      <c r="Z81" s="21" t="s">
        <v>209</v>
      </c>
      <c r="AA81" s="21" t="s">
        <v>209</v>
      </c>
      <c r="AB81" s="21" t="s">
        <v>209</v>
      </c>
      <c r="AC81" s="21" t="s">
        <v>209</v>
      </c>
      <c r="AD81" s="21" t="s">
        <v>209</v>
      </c>
      <c r="AE81" s="21" t="s">
        <v>209</v>
      </c>
      <c r="AF81" s="21" t="s">
        <v>209</v>
      </c>
      <c r="AG81" s="21" t="s">
        <v>209</v>
      </c>
      <c r="AH81" s="21" t="s">
        <v>209</v>
      </c>
      <c r="AI81" s="21" t="s">
        <v>209</v>
      </c>
      <c r="AJ81" s="21" t="s">
        <v>209</v>
      </c>
      <c r="AK81" s="21" t="s">
        <v>209</v>
      </c>
      <c r="AL81" s="21" t="s">
        <v>209</v>
      </c>
      <c r="AM81" s="21" t="s">
        <v>209</v>
      </c>
      <c r="AN81" s="21" t="s">
        <v>209</v>
      </c>
      <c r="AO81" s="21" t="s">
        <v>209</v>
      </c>
      <c r="AP81" s="21" t="s">
        <v>209</v>
      </c>
      <c r="AQ81" s="21" t="s">
        <v>209</v>
      </c>
      <c r="AR81" s="21" t="s">
        <v>209</v>
      </c>
      <c r="AS81" s="21" t="s">
        <v>209</v>
      </c>
      <c r="AT81" s="21" t="s">
        <v>209</v>
      </c>
      <c r="AU81" s="21" t="s">
        <v>209</v>
      </c>
      <c r="AV81" s="21" t="s">
        <v>209</v>
      </c>
      <c r="AW81" s="21" t="s">
        <v>209</v>
      </c>
      <c r="AX81" s="21" t="s">
        <v>209</v>
      </c>
      <c r="AY81" s="21" t="s">
        <v>209</v>
      </c>
      <c r="AZ81" s="21" t="s">
        <v>209</v>
      </c>
      <c r="BA81" s="21" t="s">
        <v>209</v>
      </c>
      <c r="BB81" s="21" t="s">
        <v>209</v>
      </c>
      <c r="BC81" s="21" t="s">
        <v>209</v>
      </c>
      <c r="BD81" s="21" t="s">
        <v>209</v>
      </c>
      <c r="BE81" s="21" t="s">
        <v>209</v>
      </c>
      <c r="BF81" s="21" t="s">
        <v>209</v>
      </c>
      <c r="BG81" s="21" t="s">
        <v>209</v>
      </c>
      <c r="BH81" s="21" t="s">
        <v>209</v>
      </c>
      <c r="BI81" s="21" t="s">
        <v>209</v>
      </c>
      <c r="BJ81" s="21" t="s">
        <v>209</v>
      </c>
      <c r="BK81" s="21" t="s">
        <v>209</v>
      </c>
      <c r="BL81" s="21" t="s">
        <v>210</v>
      </c>
      <c r="BM81" s="21" t="s">
        <v>210</v>
      </c>
      <c r="BN81" s="21" t="s">
        <v>210</v>
      </c>
      <c r="BO81" s="21" t="s">
        <v>210</v>
      </c>
      <c r="BP81" s="21" t="s">
        <v>210</v>
      </c>
      <c r="BQ81" s="21" t="s">
        <v>209</v>
      </c>
      <c r="BR81" s="21" t="s">
        <v>210</v>
      </c>
      <c r="BS81" s="21" t="s">
        <v>210</v>
      </c>
      <c r="BT81" s="21" t="s">
        <v>210</v>
      </c>
      <c r="BU81" s="21" t="s">
        <v>209</v>
      </c>
      <c r="BV81" s="21" t="s">
        <v>209</v>
      </c>
      <c r="BW81" s="21" t="s">
        <v>210</v>
      </c>
      <c r="BX81" s="21" t="s">
        <v>209</v>
      </c>
      <c r="BY81" s="21" t="s">
        <v>210</v>
      </c>
      <c r="BZ81" s="21">
        <f t="shared" si="0"/>
        <v>0</v>
      </c>
    </row>
    <row r="82" spans="1:78" ht="12.75" x14ac:dyDescent="0.2">
      <c r="A82" s="21" t="s">
        <v>8</v>
      </c>
      <c r="B82" s="21" t="s">
        <v>9</v>
      </c>
      <c r="C82" s="21" t="s">
        <v>294</v>
      </c>
      <c r="D82" s="21" t="s">
        <v>209</v>
      </c>
      <c r="E82" s="21" t="s">
        <v>209</v>
      </c>
      <c r="F82" s="21" t="s">
        <v>209</v>
      </c>
      <c r="G82" s="21" t="s">
        <v>209</v>
      </c>
      <c r="H82" s="21" t="s">
        <v>209</v>
      </c>
      <c r="I82" s="21" t="s">
        <v>209</v>
      </c>
      <c r="J82" s="21" t="s">
        <v>209</v>
      </c>
      <c r="K82" s="21" t="s">
        <v>210</v>
      </c>
      <c r="L82" s="21" t="s">
        <v>209</v>
      </c>
      <c r="M82" s="21" t="s">
        <v>209</v>
      </c>
      <c r="N82" s="21" t="s">
        <v>209</v>
      </c>
      <c r="O82" s="21" t="s">
        <v>209</v>
      </c>
      <c r="P82" s="21" t="s">
        <v>209</v>
      </c>
      <c r="Q82" s="21" t="s">
        <v>209</v>
      </c>
      <c r="R82" s="21" t="s">
        <v>210</v>
      </c>
      <c r="S82" s="21" t="s">
        <v>210</v>
      </c>
      <c r="T82" s="21" t="s">
        <v>210</v>
      </c>
      <c r="U82" s="21" t="s">
        <v>210</v>
      </c>
      <c r="V82" s="21" t="s">
        <v>210</v>
      </c>
      <c r="W82" s="21" t="s">
        <v>210</v>
      </c>
      <c r="X82" s="21" t="s">
        <v>209</v>
      </c>
      <c r="Y82" s="21" t="s">
        <v>210</v>
      </c>
      <c r="Z82" s="21" t="s">
        <v>209</v>
      </c>
      <c r="AA82" s="21" t="s">
        <v>210</v>
      </c>
      <c r="AB82" s="21" t="s">
        <v>209</v>
      </c>
      <c r="AC82" s="21" t="s">
        <v>210</v>
      </c>
      <c r="AD82" s="21" t="s">
        <v>210</v>
      </c>
      <c r="AE82" s="21" t="s">
        <v>209</v>
      </c>
      <c r="AF82" s="21" t="s">
        <v>210</v>
      </c>
      <c r="AG82" s="21" t="s">
        <v>209</v>
      </c>
      <c r="AH82" s="21" t="s">
        <v>209</v>
      </c>
      <c r="AI82" s="21" t="s">
        <v>209</v>
      </c>
      <c r="AJ82" s="21" t="s">
        <v>209</v>
      </c>
      <c r="AK82" s="21" t="s">
        <v>209</v>
      </c>
      <c r="AL82" s="21" t="s">
        <v>209</v>
      </c>
      <c r="AM82" s="21" t="s">
        <v>209</v>
      </c>
      <c r="AN82" s="21" t="s">
        <v>210</v>
      </c>
      <c r="AO82" s="21" t="s">
        <v>209</v>
      </c>
      <c r="AP82" s="21" t="s">
        <v>209</v>
      </c>
      <c r="AQ82" s="21" t="s">
        <v>209</v>
      </c>
      <c r="AR82" s="21" t="s">
        <v>209</v>
      </c>
      <c r="AS82" s="21" t="s">
        <v>210</v>
      </c>
      <c r="AT82" s="21" t="s">
        <v>209</v>
      </c>
      <c r="AU82" s="21" t="s">
        <v>209</v>
      </c>
      <c r="AV82" s="21" t="s">
        <v>209</v>
      </c>
      <c r="AW82" s="21" t="s">
        <v>209</v>
      </c>
      <c r="AX82" s="21" t="s">
        <v>210</v>
      </c>
      <c r="AY82" s="21" t="s">
        <v>210</v>
      </c>
      <c r="AZ82" s="21" t="s">
        <v>210</v>
      </c>
      <c r="BA82" s="21" t="s">
        <v>210</v>
      </c>
      <c r="BB82" s="21" t="s">
        <v>210</v>
      </c>
      <c r="BC82" s="21" t="s">
        <v>210</v>
      </c>
      <c r="BD82" s="21" t="s">
        <v>210</v>
      </c>
      <c r="BE82" s="21" t="s">
        <v>209</v>
      </c>
      <c r="BF82" s="21" t="s">
        <v>209</v>
      </c>
      <c r="BG82" s="21" t="s">
        <v>210</v>
      </c>
      <c r="BH82" s="21" t="s">
        <v>209</v>
      </c>
      <c r="BI82" s="21" t="s">
        <v>209</v>
      </c>
      <c r="BJ82" s="21" t="s">
        <v>209</v>
      </c>
      <c r="BK82" s="21" t="s">
        <v>210</v>
      </c>
      <c r="BL82" s="21" t="s">
        <v>209</v>
      </c>
      <c r="BM82" s="21" t="s">
        <v>209</v>
      </c>
      <c r="BN82" s="21" t="s">
        <v>209</v>
      </c>
      <c r="BO82" s="21" t="s">
        <v>209</v>
      </c>
      <c r="BP82" s="21" t="s">
        <v>209</v>
      </c>
      <c r="BQ82" s="21" t="s">
        <v>209</v>
      </c>
      <c r="BR82" s="21" t="s">
        <v>209</v>
      </c>
      <c r="BS82" s="21" t="s">
        <v>209</v>
      </c>
      <c r="BT82" s="21" t="s">
        <v>209</v>
      </c>
      <c r="BU82" s="21" t="s">
        <v>209</v>
      </c>
      <c r="BV82" s="21" t="s">
        <v>209</v>
      </c>
      <c r="BW82" s="21" t="s">
        <v>209</v>
      </c>
      <c r="BX82" s="21" t="s">
        <v>209</v>
      </c>
      <c r="BY82" s="21" t="s">
        <v>209</v>
      </c>
      <c r="BZ82" s="21">
        <f t="shared" si="0"/>
        <v>23</v>
      </c>
    </row>
    <row r="83" spans="1:78" ht="12.75" x14ac:dyDescent="0.2">
      <c r="A83" s="21" t="s">
        <v>8</v>
      </c>
      <c r="B83" s="21" t="s">
        <v>9</v>
      </c>
      <c r="C83" s="21" t="s">
        <v>295</v>
      </c>
      <c r="D83" s="21" t="s">
        <v>209</v>
      </c>
      <c r="E83" s="21" t="s">
        <v>209</v>
      </c>
      <c r="F83" s="21" t="s">
        <v>209</v>
      </c>
      <c r="G83" s="21" t="s">
        <v>209</v>
      </c>
      <c r="H83" s="21" t="s">
        <v>209</v>
      </c>
      <c r="I83" s="21" t="s">
        <v>209</v>
      </c>
      <c r="J83" s="21" t="s">
        <v>209</v>
      </c>
      <c r="K83" s="21" t="s">
        <v>210</v>
      </c>
      <c r="L83" s="21" t="s">
        <v>209</v>
      </c>
      <c r="M83" s="21" t="s">
        <v>209</v>
      </c>
      <c r="N83" s="21" t="s">
        <v>209</v>
      </c>
      <c r="O83" s="21" t="s">
        <v>209</v>
      </c>
      <c r="P83" s="21" t="s">
        <v>209</v>
      </c>
      <c r="Q83" s="21" t="s">
        <v>209</v>
      </c>
      <c r="R83" s="21" t="s">
        <v>210</v>
      </c>
      <c r="S83" s="21" t="s">
        <v>210</v>
      </c>
      <c r="T83" s="21" t="s">
        <v>210</v>
      </c>
      <c r="U83" s="21" t="s">
        <v>210</v>
      </c>
      <c r="V83" s="21" t="s">
        <v>210</v>
      </c>
      <c r="W83" s="21" t="s">
        <v>210</v>
      </c>
      <c r="X83" s="21" t="s">
        <v>209</v>
      </c>
      <c r="Y83" s="21" t="s">
        <v>210</v>
      </c>
      <c r="Z83" s="21" t="s">
        <v>209</v>
      </c>
      <c r="AA83" s="21" t="s">
        <v>210</v>
      </c>
      <c r="AB83" s="21" t="s">
        <v>209</v>
      </c>
      <c r="AC83" s="21" t="s">
        <v>210</v>
      </c>
      <c r="AD83" s="21" t="s">
        <v>210</v>
      </c>
      <c r="AE83" s="21" t="s">
        <v>209</v>
      </c>
      <c r="AF83" s="21" t="s">
        <v>210</v>
      </c>
      <c r="AG83" s="21" t="s">
        <v>209</v>
      </c>
      <c r="AH83" s="21" t="s">
        <v>209</v>
      </c>
      <c r="AI83" s="21" t="s">
        <v>209</v>
      </c>
      <c r="AJ83" s="21" t="s">
        <v>209</v>
      </c>
      <c r="AK83" s="21" t="s">
        <v>209</v>
      </c>
      <c r="AL83" s="21" t="s">
        <v>209</v>
      </c>
      <c r="AM83" s="21" t="s">
        <v>209</v>
      </c>
      <c r="AN83" s="21" t="s">
        <v>210</v>
      </c>
      <c r="AO83" s="21" t="s">
        <v>209</v>
      </c>
      <c r="AP83" s="21" t="s">
        <v>209</v>
      </c>
      <c r="AQ83" s="21" t="s">
        <v>209</v>
      </c>
      <c r="AR83" s="21" t="s">
        <v>209</v>
      </c>
      <c r="AS83" s="21" t="s">
        <v>210</v>
      </c>
      <c r="AT83" s="21" t="s">
        <v>209</v>
      </c>
      <c r="AU83" s="21" t="s">
        <v>209</v>
      </c>
      <c r="AV83" s="21" t="s">
        <v>209</v>
      </c>
      <c r="AW83" s="21" t="s">
        <v>209</v>
      </c>
      <c r="AX83" s="21" t="s">
        <v>210</v>
      </c>
      <c r="AY83" s="21" t="s">
        <v>210</v>
      </c>
      <c r="AZ83" s="21" t="s">
        <v>210</v>
      </c>
      <c r="BA83" s="21" t="s">
        <v>210</v>
      </c>
      <c r="BB83" s="21" t="s">
        <v>210</v>
      </c>
      <c r="BC83" s="21" t="s">
        <v>210</v>
      </c>
      <c r="BD83" s="21" t="s">
        <v>210</v>
      </c>
      <c r="BE83" s="21" t="s">
        <v>209</v>
      </c>
      <c r="BF83" s="21" t="s">
        <v>209</v>
      </c>
      <c r="BG83" s="21" t="s">
        <v>210</v>
      </c>
      <c r="BH83" s="21" t="s">
        <v>209</v>
      </c>
      <c r="BI83" s="21" t="s">
        <v>209</v>
      </c>
      <c r="BJ83" s="21" t="s">
        <v>209</v>
      </c>
      <c r="BK83" s="21" t="s">
        <v>210</v>
      </c>
      <c r="BL83" s="21" t="s">
        <v>209</v>
      </c>
      <c r="BM83" s="21" t="s">
        <v>209</v>
      </c>
      <c r="BN83" s="21" t="s">
        <v>209</v>
      </c>
      <c r="BO83" s="21" t="s">
        <v>209</v>
      </c>
      <c r="BP83" s="21" t="s">
        <v>209</v>
      </c>
      <c r="BQ83" s="21" t="s">
        <v>209</v>
      </c>
      <c r="BR83" s="21" t="s">
        <v>209</v>
      </c>
      <c r="BS83" s="21" t="s">
        <v>209</v>
      </c>
      <c r="BT83" s="21" t="s">
        <v>209</v>
      </c>
      <c r="BU83" s="21" t="s">
        <v>209</v>
      </c>
      <c r="BV83" s="21" t="s">
        <v>209</v>
      </c>
      <c r="BW83" s="21" t="s">
        <v>209</v>
      </c>
      <c r="BX83" s="21" t="s">
        <v>209</v>
      </c>
      <c r="BY83" s="21" t="s">
        <v>209</v>
      </c>
      <c r="BZ83" s="21">
        <f t="shared" si="0"/>
        <v>23</v>
      </c>
    </row>
    <row r="84" spans="1:78" ht="12.75" x14ac:dyDescent="0.2">
      <c r="A84" s="21" t="s">
        <v>8</v>
      </c>
      <c r="B84" s="21" t="s">
        <v>9</v>
      </c>
      <c r="C84" s="21" t="s">
        <v>296</v>
      </c>
      <c r="D84" s="21" t="s">
        <v>209</v>
      </c>
      <c r="E84" s="21" t="s">
        <v>209</v>
      </c>
      <c r="F84" s="21" t="s">
        <v>209</v>
      </c>
      <c r="G84" s="21" t="s">
        <v>209</v>
      </c>
      <c r="H84" s="21" t="s">
        <v>209</v>
      </c>
      <c r="I84" s="21" t="s">
        <v>209</v>
      </c>
      <c r="J84" s="21" t="s">
        <v>209</v>
      </c>
      <c r="K84" s="21" t="s">
        <v>209</v>
      </c>
      <c r="L84" s="21" t="s">
        <v>209</v>
      </c>
      <c r="M84" s="21" t="s">
        <v>209</v>
      </c>
      <c r="N84" s="21" t="s">
        <v>209</v>
      </c>
      <c r="O84" s="21" t="s">
        <v>209</v>
      </c>
      <c r="P84" s="21" t="s">
        <v>209</v>
      </c>
      <c r="Q84" s="21" t="s">
        <v>209</v>
      </c>
      <c r="R84" s="21" t="s">
        <v>209</v>
      </c>
      <c r="S84" s="21" t="s">
        <v>213</v>
      </c>
      <c r="T84" s="21" t="s">
        <v>213</v>
      </c>
      <c r="U84" s="21" t="s">
        <v>213</v>
      </c>
      <c r="V84" s="21" t="s">
        <v>213</v>
      </c>
      <c r="W84" s="21" t="s">
        <v>209</v>
      </c>
      <c r="X84" s="21" t="s">
        <v>209</v>
      </c>
      <c r="Y84" s="21" t="s">
        <v>209</v>
      </c>
      <c r="Z84" s="21" t="s">
        <v>209</v>
      </c>
      <c r="AA84" s="21" t="s">
        <v>209</v>
      </c>
      <c r="AB84" s="21" t="s">
        <v>209</v>
      </c>
      <c r="AC84" s="21" t="s">
        <v>209</v>
      </c>
      <c r="AD84" s="21" t="s">
        <v>209</v>
      </c>
      <c r="AE84" s="21" t="s">
        <v>209</v>
      </c>
      <c r="AF84" s="21" t="s">
        <v>209</v>
      </c>
      <c r="AG84" s="21" t="s">
        <v>209</v>
      </c>
      <c r="AH84" s="21" t="s">
        <v>209</v>
      </c>
      <c r="AI84" s="21" t="s">
        <v>209</v>
      </c>
      <c r="AJ84" s="21" t="s">
        <v>209</v>
      </c>
      <c r="AK84" s="21" t="s">
        <v>209</v>
      </c>
      <c r="AL84" s="21" t="s">
        <v>209</v>
      </c>
      <c r="AM84" s="21" t="s">
        <v>209</v>
      </c>
      <c r="AN84" s="21" t="s">
        <v>209</v>
      </c>
      <c r="AO84" s="21" t="s">
        <v>209</v>
      </c>
      <c r="AP84" s="21" t="s">
        <v>209</v>
      </c>
      <c r="AQ84" s="21" t="s">
        <v>209</v>
      </c>
      <c r="AR84" s="21" t="s">
        <v>209</v>
      </c>
      <c r="AS84" s="21" t="s">
        <v>209</v>
      </c>
      <c r="AT84" s="21" t="s">
        <v>209</v>
      </c>
      <c r="AU84" s="21" t="s">
        <v>209</v>
      </c>
      <c r="AV84" s="21" t="s">
        <v>209</v>
      </c>
      <c r="AW84" s="21" t="s">
        <v>209</v>
      </c>
      <c r="AX84" s="21" t="s">
        <v>209</v>
      </c>
      <c r="AY84" s="21" t="s">
        <v>209</v>
      </c>
      <c r="AZ84" s="21" t="s">
        <v>209</v>
      </c>
      <c r="BA84" s="21" t="s">
        <v>209</v>
      </c>
      <c r="BB84" s="21" t="s">
        <v>209</v>
      </c>
      <c r="BC84" s="21" t="s">
        <v>209</v>
      </c>
      <c r="BD84" s="21" t="s">
        <v>209</v>
      </c>
      <c r="BE84" s="21" t="s">
        <v>209</v>
      </c>
      <c r="BF84" s="21" t="s">
        <v>209</v>
      </c>
      <c r="BG84" s="21" t="s">
        <v>209</v>
      </c>
      <c r="BH84" s="21" t="s">
        <v>209</v>
      </c>
      <c r="BI84" s="21" t="s">
        <v>209</v>
      </c>
      <c r="BJ84" s="21" t="s">
        <v>209</v>
      </c>
      <c r="BK84" s="21" t="s">
        <v>209</v>
      </c>
      <c r="BL84" s="21" t="s">
        <v>210</v>
      </c>
      <c r="BM84" s="21" t="s">
        <v>210</v>
      </c>
      <c r="BN84" s="21" t="s">
        <v>210</v>
      </c>
      <c r="BO84" s="21" t="s">
        <v>210</v>
      </c>
      <c r="BP84" s="21" t="s">
        <v>210</v>
      </c>
      <c r="BQ84" s="21" t="s">
        <v>209</v>
      </c>
      <c r="BR84" s="21" t="s">
        <v>210</v>
      </c>
      <c r="BS84" s="21" t="s">
        <v>213</v>
      </c>
      <c r="BT84" s="21" t="s">
        <v>210</v>
      </c>
      <c r="BU84" s="21" t="s">
        <v>209</v>
      </c>
      <c r="BV84" s="21" t="s">
        <v>209</v>
      </c>
      <c r="BW84" s="21" t="s">
        <v>210</v>
      </c>
      <c r="BX84" s="21" t="s">
        <v>209</v>
      </c>
      <c r="BY84" s="21" t="s">
        <v>210</v>
      </c>
      <c r="BZ84" s="21">
        <f t="shared" si="0"/>
        <v>0</v>
      </c>
    </row>
    <row r="85" spans="1:78" ht="12.75" x14ac:dyDescent="0.2">
      <c r="A85" s="21" t="s">
        <v>8</v>
      </c>
      <c r="B85" s="21" t="s">
        <v>9</v>
      </c>
      <c r="C85" s="21" t="s">
        <v>297</v>
      </c>
      <c r="D85" s="21" t="s">
        <v>209</v>
      </c>
      <c r="E85" s="21" t="s">
        <v>209</v>
      </c>
      <c r="F85" s="21" t="s">
        <v>209</v>
      </c>
      <c r="G85" s="21" t="s">
        <v>209</v>
      </c>
      <c r="H85" s="21" t="s">
        <v>209</v>
      </c>
      <c r="I85" s="21" t="s">
        <v>209</v>
      </c>
      <c r="J85" s="21" t="s">
        <v>209</v>
      </c>
      <c r="K85" s="21" t="s">
        <v>210</v>
      </c>
      <c r="L85" s="21" t="s">
        <v>209</v>
      </c>
      <c r="M85" s="21" t="s">
        <v>209</v>
      </c>
      <c r="N85" s="21" t="s">
        <v>209</v>
      </c>
      <c r="O85" s="21" t="s">
        <v>209</v>
      </c>
      <c r="P85" s="21" t="s">
        <v>209</v>
      </c>
      <c r="Q85" s="21" t="s">
        <v>209</v>
      </c>
      <c r="R85" s="21" t="s">
        <v>210</v>
      </c>
      <c r="S85" s="21" t="s">
        <v>210</v>
      </c>
      <c r="T85" s="21" t="s">
        <v>210</v>
      </c>
      <c r="U85" s="21" t="s">
        <v>210</v>
      </c>
      <c r="V85" s="21" t="s">
        <v>210</v>
      </c>
      <c r="W85" s="21" t="s">
        <v>210</v>
      </c>
      <c r="X85" s="21" t="s">
        <v>209</v>
      </c>
      <c r="Y85" s="21" t="s">
        <v>210</v>
      </c>
      <c r="Z85" s="21" t="s">
        <v>209</v>
      </c>
      <c r="AA85" s="21" t="s">
        <v>210</v>
      </c>
      <c r="AB85" s="21" t="s">
        <v>209</v>
      </c>
      <c r="AC85" s="21" t="s">
        <v>210</v>
      </c>
      <c r="AD85" s="21" t="s">
        <v>210</v>
      </c>
      <c r="AE85" s="21" t="s">
        <v>209</v>
      </c>
      <c r="AF85" s="21" t="s">
        <v>210</v>
      </c>
      <c r="AG85" s="21" t="s">
        <v>209</v>
      </c>
      <c r="AH85" s="21" t="s">
        <v>209</v>
      </c>
      <c r="AI85" s="21" t="s">
        <v>209</v>
      </c>
      <c r="AJ85" s="21" t="s">
        <v>209</v>
      </c>
      <c r="AK85" s="21" t="s">
        <v>209</v>
      </c>
      <c r="AL85" s="21" t="s">
        <v>209</v>
      </c>
      <c r="AM85" s="21" t="s">
        <v>209</v>
      </c>
      <c r="AN85" s="21" t="s">
        <v>210</v>
      </c>
      <c r="AO85" s="21" t="s">
        <v>209</v>
      </c>
      <c r="AP85" s="21" t="s">
        <v>209</v>
      </c>
      <c r="AQ85" s="21" t="s">
        <v>209</v>
      </c>
      <c r="AR85" s="21" t="s">
        <v>209</v>
      </c>
      <c r="AS85" s="21" t="s">
        <v>210</v>
      </c>
      <c r="AT85" s="21" t="s">
        <v>209</v>
      </c>
      <c r="AU85" s="21" t="s">
        <v>209</v>
      </c>
      <c r="AV85" s="21" t="s">
        <v>209</v>
      </c>
      <c r="AW85" s="21" t="s">
        <v>209</v>
      </c>
      <c r="AX85" s="21" t="s">
        <v>210</v>
      </c>
      <c r="AY85" s="21" t="s">
        <v>210</v>
      </c>
      <c r="AZ85" s="21" t="s">
        <v>210</v>
      </c>
      <c r="BA85" s="21" t="s">
        <v>210</v>
      </c>
      <c r="BB85" s="21" t="s">
        <v>210</v>
      </c>
      <c r="BC85" s="21" t="s">
        <v>210</v>
      </c>
      <c r="BD85" s="21" t="s">
        <v>210</v>
      </c>
      <c r="BE85" s="21" t="s">
        <v>209</v>
      </c>
      <c r="BF85" s="21" t="s">
        <v>209</v>
      </c>
      <c r="BG85" s="21" t="s">
        <v>210</v>
      </c>
      <c r="BH85" s="21" t="s">
        <v>209</v>
      </c>
      <c r="BI85" s="21" t="s">
        <v>209</v>
      </c>
      <c r="BJ85" s="21" t="s">
        <v>209</v>
      </c>
      <c r="BK85" s="21" t="s">
        <v>210</v>
      </c>
      <c r="BL85" s="21" t="s">
        <v>209</v>
      </c>
      <c r="BM85" s="21" t="s">
        <v>209</v>
      </c>
      <c r="BN85" s="21" t="s">
        <v>209</v>
      </c>
      <c r="BO85" s="21" t="s">
        <v>209</v>
      </c>
      <c r="BP85" s="21" t="s">
        <v>209</v>
      </c>
      <c r="BQ85" s="21" t="s">
        <v>209</v>
      </c>
      <c r="BR85" s="21" t="s">
        <v>209</v>
      </c>
      <c r="BS85" s="21" t="s">
        <v>209</v>
      </c>
      <c r="BT85" s="21" t="s">
        <v>209</v>
      </c>
      <c r="BU85" s="21" t="s">
        <v>209</v>
      </c>
      <c r="BV85" s="21" t="s">
        <v>209</v>
      </c>
      <c r="BW85" s="21" t="s">
        <v>209</v>
      </c>
      <c r="BX85" s="21" t="s">
        <v>209</v>
      </c>
      <c r="BY85" s="21" t="s">
        <v>209</v>
      </c>
      <c r="BZ85" s="21">
        <f t="shared" si="0"/>
        <v>23</v>
      </c>
    </row>
    <row r="86" spans="1:78" ht="12.75" x14ac:dyDescent="0.2">
      <c r="A86" s="21" t="s">
        <v>8</v>
      </c>
      <c r="B86" s="21" t="s">
        <v>9</v>
      </c>
      <c r="C86" s="21" t="s">
        <v>298</v>
      </c>
      <c r="D86" s="21" t="s">
        <v>209</v>
      </c>
      <c r="E86" s="21" t="s">
        <v>209</v>
      </c>
      <c r="F86" s="21" t="s">
        <v>209</v>
      </c>
      <c r="G86" s="21" t="s">
        <v>209</v>
      </c>
      <c r="H86" s="21" t="s">
        <v>209</v>
      </c>
      <c r="I86" s="21" t="s">
        <v>209</v>
      </c>
      <c r="J86" s="21" t="s">
        <v>209</v>
      </c>
      <c r="K86" s="21" t="s">
        <v>209</v>
      </c>
      <c r="L86" s="21" t="s">
        <v>209</v>
      </c>
      <c r="M86" s="21" t="s">
        <v>209</v>
      </c>
      <c r="N86" s="21" t="s">
        <v>209</v>
      </c>
      <c r="O86" s="21" t="s">
        <v>209</v>
      </c>
      <c r="P86" s="21" t="s">
        <v>209</v>
      </c>
      <c r="Q86" s="21" t="s">
        <v>209</v>
      </c>
      <c r="R86" s="21" t="s">
        <v>209</v>
      </c>
      <c r="S86" s="21" t="s">
        <v>210</v>
      </c>
      <c r="T86" s="21" t="s">
        <v>210</v>
      </c>
      <c r="U86" s="21" t="s">
        <v>210</v>
      </c>
      <c r="V86" s="21" t="s">
        <v>210</v>
      </c>
      <c r="W86" s="21" t="s">
        <v>209</v>
      </c>
      <c r="X86" s="21" t="s">
        <v>209</v>
      </c>
      <c r="Y86" s="21" t="s">
        <v>210</v>
      </c>
      <c r="Z86" s="21" t="s">
        <v>209</v>
      </c>
      <c r="AA86" s="21" t="s">
        <v>209</v>
      </c>
      <c r="AB86" s="21" t="s">
        <v>209</v>
      </c>
      <c r="AC86" s="21" t="s">
        <v>209</v>
      </c>
      <c r="AD86" s="21" t="s">
        <v>210</v>
      </c>
      <c r="AE86" s="21" t="s">
        <v>209</v>
      </c>
      <c r="AF86" s="21" t="s">
        <v>209</v>
      </c>
      <c r="AG86" s="21" t="s">
        <v>209</v>
      </c>
      <c r="AH86" s="21" t="s">
        <v>209</v>
      </c>
      <c r="AI86" s="21" t="s">
        <v>209</v>
      </c>
      <c r="AJ86" s="21" t="s">
        <v>210</v>
      </c>
      <c r="AK86" s="21" t="s">
        <v>209</v>
      </c>
      <c r="AL86" s="21" t="s">
        <v>210</v>
      </c>
      <c r="AM86" s="21" t="s">
        <v>209</v>
      </c>
      <c r="AN86" s="21" t="s">
        <v>209</v>
      </c>
      <c r="AO86" s="21" t="s">
        <v>209</v>
      </c>
      <c r="AP86" s="21" t="s">
        <v>209</v>
      </c>
      <c r="AQ86" s="21" t="s">
        <v>209</v>
      </c>
      <c r="AR86" s="21" t="s">
        <v>209</v>
      </c>
      <c r="AS86" s="21" t="s">
        <v>209</v>
      </c>
      <c r="AT86" s="21" t="s">
        <v>209</v>
      </c>
      <c r="AU86" s="21" t="s">
        <v>209</v>
      </c>
      <c r="AV86" s="21" t="s">
        <v>209</v>
      </c>
      <c r="AW86" s="21" t="s">
        <v>209</v>
      </c>
      <c r="AX86" s="21" t="s">
        <v>210</v>
      </c>
      <c r="AY86" s="21" t="s">
        <v>209</v>
      </c>
      <c r="AZ86" s="21" t="s">
        <v>209</v>
      </c>
      <c r="BA86" s="21" t="s">
        <v>210</v>
      </c>
      <c r="BB86" s="21" t="s">
        <v>209</v>
      </c>
      <c r="BC86" s="21" t="s">
        <v>209</v>
      </c>
      <c r="BD86" s="21" t="s">
        <v>209</v>
      </c>
      <c r="BE86" s="21" t="s">
        <v>209</v>
      </c>
      <c r="BF86" s="21" t="s">
        <v>209</v>
      </c>
      <c r="BG86" s="21" t="s">
        <v>209</v>
      </c>
      <c r="BH86" s="21" t="s">
        <v>209</v>
      </c>
      <c r="BI86" s="21" t="s">
        <v>209</v>
      </c>
      <c r="BJ86" s="21" t="s">
        <v>213</v>
      </c>
      <c r="BK86" s="21" t="s">
        <v>213</v>
      </c>
      <c r="BL86" s="21" t="s">
        <v>210</v>
      </c>
      <c r="BM86" s="21" t="s">
        <v>210</v>
      </c>
      <c r="BN86" s="21" t="s">
        <v>210</v>
      </c>
      <c r="BO86" s="21" t="s">
        <v>210</v>
      </c>
      <c r="BP86" s="21" t="s">
        <v>210</v>
      </c>
      <c r="BQ86" s="21" t="s">
        <v>209</v>
      </c>
      <c r="BR86" s="21" t="s">
        <v>210</v>
      </c>
      <c r="BS86" s="21" t="s">
        <v>210</v>
      </c>
      <c r="BT86" s="21" t="s">
        <v>210</v>
      </c>
      <c r="BU86" s="21" t="s">
        <v>209</v>
      </c>
      <c r="BV86" s="21" t="s">
        <v>210</v>
      </c>
      <c r="BW86" s="21" t="s">
        <v>210</v>
      </c>
      <c r="BX86" s="21" t="s">
        <v>209</v>
      </c>
      <c r="BY86" s="21" t="s">
        <v>210</v>
      </c>
      <c r="BZ86" s="21">
        <f t="shared" si="0"/>
        <v>10</v>
      </c>
    </row>
    <row r="87" spans="1:78" ht="12.75" x14ac:dyDescent="0.2">
      <c r="A87" s="21" t="s">
        <v>8</v>
      </c>
      <c r="B87" s="21" t="s">
        <v>9</v>
      </c>
      <c r="C87" s="21" t="s">
        <v>299</v>
      </c>
      <c r="D87" s="21" t="s">
        <v>209</v>
      </c>
      <c r="E87" s="21" t="s">
        <v>209</v>
      </c>
      <c r="F87" s="21" t="s">
        <v>209</v>
      </c>
      <c r="G87" s="21" t="s">
        <v>209</v>
      </c>
      <c r="H87" s="21" t="s">
        <v>209</v>
      </c>
      <c r="I87" s="21" t="s">
        <v>209</v>
      </c>
      <c r="J87" s="21" t="s">
        <v>209</v>
      </c>
      <c r="K87" s="21" t="s">
        <v>210</v>
      </c>
      <c r="L87" s="21" t="s">
        <v>209</v>
      </c>
      <c r="M87" s="21" t="s">
        <v>209</v>
      </c>
      <c r="N87" s="21" t="s">
        <v>209</v>
      </c>
      <c r="O87" s="21" t="s">
        <v>209</v>
      </c>
      <c r="P87" s="21" t="s">
        <v>209</v>
      </c>
      <c r="Q87" s="21" t="s">
        <v>209</v>
      </c>
      <c r="R87" s="21" t="s">
        <v>210</v>
      </c>
      <c r="S87" s="21" t="s">
        <v>210</v>
      </c>
      <c r="T87" s="21" t="s">
        <v>210</v>
      </c>
      <c r="U87" s="21" t="s">
        <v>210</v>
      </c>
      <c r="V87" s="21" t="s">
        <v>210</v>
      </c>
      <c r="W87" s="21" t="s">
        <v>210</v>
      </c>
      <c r="X87" s="21" t="s">
        <v>209</v>
      </c>
      <c r="Y87" s="21" t="s">
        <v>210</v>
      </c>
      <c r="Z87" s="21" t="s">
        <v>209</v>
      </c>
      <c r="AA87" s="21" t="s">
        <v>210</v>
      </c>
      <c r="AB87" s="21" t="s">
        <v>209</v>
      </c>
      <c r="AC87" s="21" t="s">
        <v>210</v>
      </c>
      <c r="AD87" s="21" t="s">
        <v>210</v>
      </c>
      <c r="AE87" s="21" t="s">
        <v>209</v>
      </c>
      <c r="AF87" s="21" t="s">
        <v>210</v>
      </c>
      <c r="AG87" s="21" t="s">
        <v>209</v>
      </c>
      <c r="AH87" s="21" t="s">
        <v>209</v>
      </c>
      <c r="AI87" s="21" t="s">
        <v>209</v>
      </c>
      <c r="AJ87" s="21" t="s">
        <v>209</v>
      </c>
      <c r="AK87" s="21" t="s">
        <v>209</v>
      </c>
      <c r="AL87" s="21" t="s">
        <v>209</v>
      </c>
      <c r="AM87" s="21" t="s">
        <v>209</v>
      </c>
      <c r="AN87" s="21" t="s">
        <v>210</v>
      </c>
      <c r="AO87" s="21" t="s">
        <v>209</v>
      </c>
      <c r="AP87" s="21" t="s">
        <v>209</v>
      </c>
      <c r="AQ87" s="21" t="s">
        <v>209</v>
      </c>
      <c r="AR87" s="21" t="s">
        <v>209</v>
      </c>
      <c r="AS87" s="21" t="s">
        <v>210</v>
      </c>
      <c r="AT87" s="21" t="s">
        <v>209</v>
      </c>
      <c r="AU87" s="21" t="s">
        <v>209</v>
      </c>
      <c r="AV87" s="21" t="s">
        <v>209</v>
      </c>
      <c r="AW87" s="21" t="s">
        <v>209</v>
      </c>
      <c r="AX87" s="21" t="s">
        <v>210</v>
      </c>
      <c r="AY87" s="21" t="s">
        <v>210</v>
      </c>
      <c r="AZ87" s="21" t="s">
        <v>210</v>
      </c>
      <c r="BA87" s="21" t="s">
        <v>210</v>
      </c>
      <c r="BB87" s="21" t="s">
        <v>210</v>
      </c>
      <c r="BC87" s="21" t="s">
        <v>210</v>
      </c>
      <c r="BD87" s="21" t="s">
        <v>210</v>
      </c>
      <c r="BE87" s="21" t="s">
        <v>209</v>
      </c>
      <c r="BF87" s="21" t="s">
        <v>209</v>
      </c>
      <c r="BG87" s="21" t="s">
        <v>210</v>
      </c>
      <c r="BH87" s="21" t="s">
        <v>209</v>
      </c>
      <c r="BI87" s="21" t="s">
        <v>209</v>
      </c>
      <c r="BJ87" s="21" t="s">
        <v>209</v>
      </c>
      <c r="BK87" s="21" t="s">
        <v>210</v>
      </c>
      <c r="BL87" s="21" t="s">
        <v>209</v>
      </c>
      <c r="BM87" s="21" t="s">
        <v>209</v>
      </c>
      <c r="BN87" s="21" t="s">
        <v>209</v>
      </c>
      <c r="BO87" s="21" t="s">
        <v>209</v>
      </c>
      <c r="BP87" s="21" t="s">
        <v>209</v>
      </c>
      <c r="BQ87" s="21" t="s">
        <v>209</v>
      </c>
      <c r="BR87" s="21" t="s">
        <v>209</v>
      </c>
      <c r="BS87" s="21" t="s">
        <v>209</v>
      </c>
      <c r="BT87" s="21" t="s">
        <v>209</v>
      </c>
      <c r="BU87" s="21" t="s">
        <v>209</v>
      </c>
      <c r="BV87" s="21" t="s">
        <v>209</v>
      </c>
      <c r="BW87" s="21" t="s">
        <v>209</v>
      </c>
      <c r="BX87" s="21" t="s">
        <v>209</v>
      </c>
      <c r="BY87" s="21" t="s">
        <v>209</v>
      </c>
      <c r="BZ87" s="21">
        <f t="shared" si="0"/>
        <v>23</v>
      </c>
    </row>
    <row r="88" spans="1:78" ht="12.75" x14ac:dyDescent="0.2">
      <c r="A88" s="21" t="s">
        <v>8</v>
      </c>
      <c r="B88" s="21" t="s">
        <v>9</v>
      </c>
      <c r="C88" s="21" t="s">
        <v>300</v>
      </c>
      <c r="D88" s="21" t="s">
        <v>209</v>
      </c>
      <c r="E88" s="21" t="s">
        <v>209</v>
      </c>
      <c r="F88" s="21" t="s">
        <v>209</v>
      </c>
      <c r="G88" s="21" t="s">
        <v>209</v>
      </c>
      <c r="H88" s="21" t="s">
        <v>209</v>
      </c>
      <c r="I88" s="21" t="s">
        <v>209</v>
      </c>
      <c r="J88" s="21" t="s">
        <v>209</v>
      </c>
      <c r="K88" s="21" t="s">
        <v>210</v>
      </c>
      <c r="L88" s="21" t="s">
        <v>209</v>
      </c>
      <c r="M88" s="21" t="s">
        <v>209</v>
      </c>
      <c r="N88" s="21" t="s">
        <v>209</v>
      </c>
      <c r="O88" s="21" t="s">
        <v>209</v>
      </c>
      <c r="P88" s="21" t="s">
        <v>209</v>
      </c>
      <c r="Q88" s="21" t="s">
        <v>209</v>
      </c>
      <c r="R88" s="21" t="s">
        <v>210</v>
      </c>
      <c r="S88" s="21" t="s">
        <v>210</v>
      </c>
      <c r="T88" s="21" t="s">
        <v>210</v>
      </c>
      <c r="U88" s="21" t="s">
        <v>210</v>
      </c>
      <c r="V88" s="21" t="s">
        <v>210</v>
      </c>
      <c r="W88" s="21" t="s">
        <v>210</v>
      </c>
      <c r="X88" s="21" t="s">
        <v>209</v>
      </c>
      <c r="Y88" s="21" t="s">
        <v>210</v>
      </c>
      <c r="Z88" s="21" t="s">
        <v>209</v>
      </c>
      <c r="AA88" s="21" t="s">
        <v>210</v>
      </c>
      <c r="AB88" s="21" t="s">
        <v>209</v>
      </c>
      <c r="AC88" s="21" t="s">
        <v>210</v>
      </c>
      <c r="AD88" s="21" t="s">
        <v>210</v>
      </c>
      <c r="AE88" s="21" t="s">
        <v>209</v>
      </c>
      <c r="AF88" s="21" t="s">
        <v>210</v>
      </c>
      <c r="AG88" s="21" t="s">
        <v>209</v>
      </c>
      <c r="AH88" s="21" t="s">
        <v>209</v>
      </c>
      <c r="AI88" s="21" t="s">
        <v>209</v>
      </c>
      <c r="AJ88" s="21" t="s">
        <v>209</v>
      </c>
      <c r="AK88" s="21" t="s">
        <v>209</v>
      </c>
      <c r="AL88" s="21" t="s">
        <v>209</v>
      </c>
      <c r="AM88" s="21" t="s">
        <v>209</v>
      </c>
      <c r="AN88" s="21" t="s">
        <v>210</v>
      </c>
      <c r="AO88" s="21" t="s">
        <v>209</v>
      </c>
      <c r="AP88" s="21" t="s">
        <v>209</v>
      </c>
      <c r="AQ88" s="21" t="s">
        <v>209</v>
      </c>
      <c r="AR88" s="21" t="s">
        <v>209</v>
      </c>
      <c r="AS88" s="21" t="s">
        <v>210</v>
      </c>
      <c r="AT88" s="21" t="s">
        <v>209</v>
      </c>
      <c r="AU88" s="21" t="s">
        <v>209</v>
      </c>
      <c r="AV88" s="21" t="s">
        <v>209</v>
      </c>
      <c r="AW88" s="21" t="s">
        <v>209</v>
      </c>
      <c r="AX88" s="21" t="s">
        <v>210</v>
      </c>
      <c r="AY88" s="21" t="s">
        <v>210</v>
      </c>
      <c r="AZ88" s="21" t="s">
        <v>210</v>
      </c>
      <c r="BA88" s="21" t="s">
        <v>210</v>
      </c>
      <c r="BB88" s="21" t="s">
        <v>210</v>
      </c>
      <c r="BC88" s="21" t="s">
        <v>210</v>
      </c>
      <c r="BD88" s="21" t="s">
        <v>210</v>
      </c>
      <c r="BE88" s="21" t="s">
        <v>209</v>
      </c>
      <c r="BF88" s="21" t="s">
        <v>209</v>
      </c>
      <c r="BG88" s="21" t="s">
        <v>210</v>
      </c>
      <c r="BH88" s="21" t="s">
        <v>209</v>
      </c>
      <c r="BI88" s="21" t="s">
        <v>209</v>
      </c>
      <c r="BJ88" s="21" t="s">
        <v>209</v>
      </c>
      <c r="BK88" s="21" t="s">
        <v>210</v>
      </c>
      <c r="BL88" s="21" t="s">
        <v>209</v>
      </c>
      <c r="BM88" s="21" t="s">
        <v>209</v>
      </c>
      <c r="BN88" s="21" t="s">
        <v>209</v>
      </c>
      <c r="BO88" s="21" t="s">
        <v>209</v>
      </c>
      <c r="BP88" s="21" t="s">
        <v>209</v>
      </c>
      <c r="BQ88" s="21" t="s">
        <v>209</v>
      </c>
      <c r="BR88" s="21" t="s">
        <v>209</v>
      </c>
      <c r="BS88" s="21" t="s">
        <v>209</v>
      </c>
      <c r="BT88" s="21" t="s">
        <v>209</v>
      </c>
      <c r="BU88" s="21" t="s">
        <v>209</v>
      </c>
      <c r="BV88" s="21" t="s">
        <v>209</v>
      </c>
      <c r="BW88" s="21" t="s">
        <v>209</v>
      </c>
      <c r="BX88" s="21" t="s">
        <v>209</v>
      </c>
      <c r="BY88" s="21" t="s">
        <v>209</v>
      </c>
      <c r="BZ88" s="21">
        <f t="shared" si="0"/>
        <v>23</v>
      </c>
    </row>
    <row r="89" spans="1:78" ht="12.75" x14ac:dyDescent="0.2">
      <c r="A89" s="21" t="s">
        <v>8</v>
      </c>
      <c r="B89" s="21" t="s">
        <v>9</v>
      </c>
      <c r="C89" s="21" t="s">
        <v>301</v>
      </c>
      <c r="D89" s="21" t="s">
        <v>209</v>
      </c>
      <c r="E89" s="21" t="s">
        <v>209</v>
      </c>
      <c r="F89" s="21" t="s">
        <v>209</v>
      </c>
      <c r="G89" s="21" t="s">
        <v>209</v>
      </c>
      <c r="H89" s="21" t="s">
        <v>209</v>
      </c>
      <c r="I89" s="21" t="s">
        <v>209</v>
      </c>
      <c r="J89" s="21" t="s">
        <v>209</v>
      </c>
      <c r="K89" s="21" t="s">
        <v>210</v>
      </c>
      <c r="L89" s="21" t="s">
        <v>209</v>
      </c>
      <c r="M89" s="21" t="s">
        <v>209</v>
      </c>
      <c r="N89" s="21" t="s">
        <v>209</v>
      </c>
      <c r="O89" s="21" t="s">
        <v>209</v>
      </c>
      <c r="P89" s="21" t="s">
        <v>209</v>
      </c>
      <c r="Q89" s="21" t="s">
        <v>209</v>
      </c>
      <c r="R89" s="21" t="s">
        <v>210</v>
      </c>
      <c r="S89" s="21" t="s">
        <v>210</v>
      </c>
      <c r="T89" s="21" t="s">
        <v>210</v>
      </c>
      <c r="U89" s="21" t="s">
        <v>210</v>
      </c>
      <c r="V89" s="21" t="s">
        <v>210</v>
      </c>
      <c r="W89" s="21" t="s">
        <v>210</v>
      </c>
      <c r="X89" s="21" t="s">
        <v>209</v>
      </c>
      <c r="Y89" s="21" t="s">
        <v>210</v>
      </c>
      <c r="Z89" s="21" t="s">
        <v>209</v>
      </c>
      <c r="AA89" s="21" t="s">
        <v>210</v>
      </c>
      <c r="AB89" s="21" t="s">
        <v>209</v>
      </c>
      <c r="AC89" s="21" t="s">
        <v>210</v>
      </c>
      <c r="AD89" s="21" t="s">
        <v>210</v>
      </c>
      <c r="AE89" s="21" t="s">
        <v>209</v>
      </c>
      <c r="AF89" s="21" t="s">
        <v>210</v>
      </c>
      <c r="AG89" s="21" t="s">
        <v>209</v>
      </c>
      <c r="AH89" s="21" t="s">
        <v>209</v>
      </c>
      <c r="AI89" s="21" t="s">
        <v>209</v>
      </c>
      <c r="AJ89" s="21" t="s">
        <v>209</v>
      </c>
      <c r="AK89" s="21" t="s">
        <v>209</v>
      </c>
      <c r="AL89" s="21" t="s">
        <v>209</v>
      </c>
      <c r="AM89" s="21" t="s">
        <v>209</v>
      </c>
      <c r="AN89" s="21" t="s">
        <v>210</v>
      </c>
      <c r="AO89" s="21" t="s">
        <v>209</v>
      </c>
      <c r="AP89" s="21" t="s">
        <v>209</v>
      </c>
      <c r="AQ89" s="21" t="s">
        <v>209</v>
      </c>
      <c r="AR89" s="21" t="s">
        <v>209</v>
      </c>
      <c r="AS89" s="21" t="s">
        <v>210</v>
      </c>
      <c r="AT89" s="21" t="s">
        <v>209</v>
      </c>
      <c r="AU89" s="21" t="s">
        <v>209</v>
      </c>
      <c r="AV89" s="21" t="s">
        <v>209</v>
      </c>
      <c r="AW89" s="21" t="s">
        <v>209</v>
      </c>
      <c r="AX89" s="21" t="s">
        <v>210</v>
      </c>
      <c r="AY89" s="21" t="s">
        <v>210</v>
      </c>
      <c r="AZ89" s="21" t="s">
        <v>210</v>
      </c>
      <c r="BA89" s="21" t="s">
        <v>210</v>
      </c>
      <c r="BB89" s="21" t="s">
        <v>210</v>
      </c>
      <c r="BC89" s="21" t="s">
        <v>210</v>
      </c>
      <c r="BD89" s="21" t="s">
        <v>210</v>
      </c>
      <c r="BE89" s="21" t="s">
        <v>209</v>
      </c>
      <c r="BF89" s="21" t="s">
        <v>209</v>
      </c>
      <c r="BG89" s="21" t="s">
        <v>210</v>
      </c>
      <c r="BH89" s="21" t="s">
        <v>209</v>
      </c>
      <c r="BI89" s="21" t="s">
        <v>209</v>
      </c>
      <c r="BJ89" s="21" t="s">
        <v>209</v>
      </c>
      <c r="BK89" s="21" t="s">
        <v>210</v>
      </c>
      <c r="BL89" s="21" t="s">
        <v>209</v>
      </c>
      <c r="BM89" s="21" t="s">
        <v>209</v>
      </c>
      <c r="BN89" s="21" t="s">
        <v>209</v>
      </c>
      <c r="BO89" s="21" t="s">
        <v>209</v>
      </c>
      <c r="BP89" s="21" t="s">
        <v>209</v>
      </c>
      <c r="BQ89" s="21" t="s">
        <v>209</v>
      </c>
      <c r="BR89" s="21" t="s">
        <v>209</v>
      </c>
      <c r="BS89" s="21" t="s">
        <v>209</v>
      </c>
      <c r="BT89" s="21" t="s">
        <v>209</v>
      </c>
      <c r="BU89" s="21" t="s">
        <v>209</v>
      </c>
      <c r="BV89" s="21" t="s">
        <v>209</v>
      </c>
      <c r="BW89" s="21" t="s">
        <v>209</v>
      </c>
      <c r="BX89" s="21" t="s">
        <v>209</v>
      </c>
      <c r="BY89" s="21" t="s">
        <v>209</v>
      </c>
      <c r="BZ89" s="21">
        <f t="shared" si="0"/>
        <v>23</v>
      </c>
    </row>
    <row r="90" spans="1:78" ht="12.75" x14ac:dyDescent="0.2">
      <c r="A90" s="21" t="s">
        <v>8</v>
      </c>
      <c r="B90" s="21" t="s">
        <v>9</v>
      </c>
      <c r="C90" s="21" t="s">
        <v>302</v>
      </c>
      <c r="D90" s="21" t="s">
        <v>209</v>
      </c>
      <c r="E90" s="21" t="s">
        <v>209</v>
      </c>
      <c r="F90" s="21" t="s">
        <v>209</v>
      </c>
      <c r="G90" s="21" t="s">
        <v>209</v>
      </c>
      <c r="H90" s="21" t="s">
        <v>209</v>
      </c>
      <c r="I90" s="21" t="s">
        <v>209</v>
      </c>
      <c r="J90" s="21" t="s">
        <v>209</v>
      </c>
      <c r="K90" s="21" t="s">
        <v>210</v>
      </c>
      <c r="L90" s="21" t="s">
        <v>209</v>
      </c>
      <c r="M90" s="21" t="s">
        <v>209</v>
      </c>
      <c r="N90" s="21" t="s">
        <v>209</v>
      </c>
      <c r="O90" s="21" t="s">
        <v>209</v>
      </c>
      <c r="P90" s="21" t="s">
        <v>209</v>
      </c>
      <c r="Q90" s="21" t="s">
        <v>209</v>
      </c>
      <c r="R90" s="21" t="s">
        <v>210</v>
      </c>
      <c r="S90" s="21" t="s">
        <v>210</v>
      </c>
      <c r="T90" s="21" t="s">
        <v>210</v>
      </c>
      <c r="U90" s="21" t="s">
        <v>210</v>
      </c>
      <c r="V90" s="21" t="s">
        <v>210</v>
      </c>
      <c r="W90" s="21" t="s">
        <v>210</v>
      </c>
      <c r="X90" s="21" t="s">
        <v>209</v>
      </c>
      <c r="Y90" s="21" t="s">
        <v>210</v>
      </c>
      <c r="Z90" s="21" t="s">
        <v>209</v>
      </c>
      <c r="AA90" s="21" t="s">
        <v>210</v>
      </c>
      <c r="AB90" s="21" t="s">
        <v>209</v>
      </c>
      <c r="AC90" s="21" t="s">
        <v>210</v>
      </c>
      <c r="AD90" s="21" t="s">
        <v>210</v>
      </c>
      <c r="AE90" s="21" t="s">
        <v>209</v>
      </c>
      <c r="AF90" s="21" t="s">
        <v>210</v>
      </c>
      <c r="AG90" s="21" t="s">
        <v>209</v>
      </c>
      <c r="AH90" s="21" t="s">
        <v>209</v>
      </c>
      <c r="AI90" s="21" t="s">
        <v>209</v>
      </c>
      <c r="AJ90" s="21" t="s">
        <v>209</v>
      </c>
      <c r="AK90" s="21" t="s">
        <v>209</v>
      </c>
      <c r="AL90" s="21" t="s">
        <v>209</v>
      </c>
      <c r="AM90" s="21" t="s">
        <v>209</v>
      </c>
      <c r="AN90" s="21" t="s">
        <v>210</v>
      </c>
      <c r="AO90" s="21" t="s">
        <v>209</v>
      </c>
      <c r="AP90" s="21" t="s">
        <v>209</v>
      </c>
      <c r="AQ90" s="21" t="s">
        <v>209</v>
      </c>
      <c r="AR90" s="21" t="s">
        <v>209</v>
      </c>
      <c r="AS90" s="21" t="s">
        <v>210</v>
      </c>
      <c r="AT90" s="21" t="s">
        <v>209</v>
      </c>
      <c r="AU90" s="21" t="s">
        <v>209</v>
      </c>
      <c r="AV90" s="21" t="s">
        <v>209</v>
      </c>
      <c r="AW90" s="21" t="s">
        <v>209</v>
      </c>
      <c r="AX90" s="21" t="s">
        <v>210</v>
      </c>
      <c r="AY90" s="21" t="s">
        <v>210</v>
      </c>
      <c r="AZ90" s="21" t="s">
        <v>210</v>
      </c>
      <c r="BA90" s="21" t="s">
        <v>210</v>
      </c>
      <c r="BB90" s="21" t="s">
        <v>210</v>
      </c>
      <c r="BC90" s="21" t="s">
        <v>210</v>
      </c>
      <c r="BD90" s="21" t="s">
        <v>210</v>
      </c>
      <c r="BE90" s="21" t="s">
        <v>209</v>
      </c>
      <c r="BF90" s="21" t="s">
        <v>209</v>
      </c>
      <c r="BG90" s="21" t="s">
        <v>210</v>
      </c>
      <c r="BH90" s="21" t="s">
        <v>209</v>
      </c>
      <c r="BI90" s="21" t="s">
        <v>209</v>
      </c>
      <c r="BJ90" s="21" t="s">
        <v>209</v>
      </c>
      <c r="BK90" s="21" t="s">
        <v>210</v>
      </c>
      <c r="BL90" s="21" t="s">
        <v>209</v>
      </c>
      <c r="BM90" s="21" t="s">
        <v>209</v>
      </c>
      <c r="BN90" s="21" t="s">
        <v>209</v>
      </c>
      <c r="BO90" s="21" t="s">
        <v>209</v>
      </c>
      <c r="BP90" s="21" t="s">
        <v>209</v>
      </c>
      <c r="BQ90" s="21" t="s">
        <v>209</v>
      </c>
      <c r="BR90" s="21" t="s">
        <v>209</v>
      </c>
      <c r="BS90" s="21" t="s">
        <v>209</v>
      </c>
      <c r="BT90" s="21" t="s">
        <v>209</v>
      </c>
      <c r="BU90" s="21" t="s">
        <v>209</v>
      </c>
      <c r="BV90" s="21" t="s">
        <v>209</v>
      </c>
      <c r="BW90" s="21" t="s">
        <v>209</v>
      </c>
      <c r="BX90" s="21" t="s">
        <v>209</v>
      </c>
      <c r="BY90" s="21" t="s">
        <v>209</v>
      </c>
      <c r="BZ90" s="21">
        <f t="shared" si="0"/>
        <v>23</v>
      </c>
    </row>
    <row r="91" spans="1:78" ht="12.75" x14ac:dyDescent="0.2">
      <c r="A91" s="21" t="s">
        <v>8</v>
      </c>
      <c r="B91" s="21" t="s">
        <v>303</v>
      </c>
      <c r="C91" s="21" t="s">
        <v>304</v>
      </c>
      <c r="D91" s="21" t="s">
        <v>209</v>
      </c>
      <c r="E91" s="21" t="s">
        <v>209</v>
      </c>
      <c r="F91" s="21" t="s">
        <v>209</v>
      </c>
      <c r="G91" s="21" t="s">
        <v>209</v>
      </c>
      <c r="H91" s="21" t="s">
        <v>209</v>
      </c>
      <c r="I91" s="21" t="s">
        <v>209</v>
      </c>
      <c r="J91" s="21" t="s">
        <v>209</v>
      </c>
      <c r="K91" s="21" t="s">
        <v>209</v>
      </c>
      <c r="L91" s="21" t="s">
        <v>209</v>
      </c>
      <c r="M91" s="21" t="s">
        <v>209</v>
      </c>
      <c r="N91" s="21" t="s">
        <v>209</v>
      </c>
      <c r="O91" s="21" t="s">
        <v>209</v>
      </c>
      <c r="P91" s="21" t="s">
        <v>209</v>
      </c>
      <c r="Q91" s="21" t="s">
        <v>209</v>
      </c>
      <c r="R91" s="21" t="s">
        <v>209</v>
      </c>
      <c r="S91" s="21" t="s">
        <v>213</v>
      </c>
      <c r="T91" s="21" t="s">
        <v>213</v>
      </c>
      <c r="U91" s="21" t="s">
        <v>213</v>
      </c>
      <c r="V91" s="21" t="s">
        <v>213</v>
      </c>
      <c r="W91" s="21" t="s">
        <v>209</v>
      </c>
      <c r="X91" s="21" t="s">
        <v>209</v>
      </c>
      <c r="Y91" s="21" t="s">
        <v>209</v>
      </c>
      <c r="Z91" s="21" t="s">
        <v>209</v>
      </c>
      <c r="AA91" s="21" t="s">
        <v>209</v>
      </c>
      <c r="AB91" s="21" t="s">
        <v>209</v>
      </c>
      <c r="AC91" s="21" t="s">
        <v>209</v>
      </c>
      <c r="AD91" s="21" t="s">
        <v>209</v>
      </c>
      <c r="AE91" s="21" t="s">
        <v>209</v>
      </c>
      <c r="AF91" s="21" t="s">
        <v>209</v>
      </c>
      <c r="AG91" s="21" t="s">
        <v>209</v>
      </c>
      <c r="AH91" s="21" t="s">
        <v>209</v>
      </c>
      <c r="AI91" s="21" t="s">
        <v>209</v>
      </c>
      <c r="AJ91" s="21" t="s">
        <v>209</v>
      </c>
      <c r="AK91" s="21" t="s">
        <v>209</v>
      </c>
      <c r="AL91" s="21" t="s">
        <v>209</v>
      </c>
      <c r="AM91" s="21" t="s">
        <v>209</v>
      </c>
      <c r="AN91" s="21" t="s">
        <v>209</v>
      </c>
      <c r="AO91" s="21" t="s">
        <v>209</v>
      </c>
      <c r="AP91" s="21" t="s">
        <v>209</v>
      </c>
      <c r="AQ91" s="21" t="s">
        <v>209</v>
      </c>
      <c r="AR91" s="21" t="s">
        <v>209</v>
      </c>
      <c r="AS91" s="21" t="s">
        <v>209</v>
      </c>
      <c r="AT91" s="21" t="s">
        <v>209</v>
      </c>
      <c r="AU91" s="21" t="s">
        <v>209</v>
      </c>
      <c r="AV91" s="21" t="s">
        <v>209</v>
      </c>
      <c r="AW91" s="21" t="s">
        <v>209</v>
      </c>
      <c r="AX91" s="21" t="s">
        <v>209</v>
      </c>
      <c r="AY91" s="21" t="s">
        <v>209</v>
      </c>
      <c r="AZ91" s="21" t="s">
        <v>209</v>
      </c>
      <c r="BA91" s="21" t="s">
        <v>209</v>
      </c>
      <c r="BB91" s="21" t="s">
        <v>209</v>
      </c>
      <c r="BC91" s="21" t="s">
        <v>209</v>
      </c>
      <c r="BD91" s="21" t="s">
        <v>209</v>
      </c>
      <c r="BE91" s="21" t="s">
        <v>209</v>
      </c>
      <c r="BF91" s="21" t="s">
        <v>209</v>
      </c>
      <c r="BG91" s="21" t="s">
        <v>209</v>
      </c>
      <c r="BH91" s="21" t="s">
        <v>209</v>
      </c>
      <c r="BI91" s="21" t="s">
        <v>209</v>
      </c>
      <c r="BJ91" s="21" t="s">
        <v>209</v>
      </c>
      <c r="BK91" s="21" t="s">
        <v>210</v>
      </c>
      <c r="BL91" s="21" t="s">
        <v>210</v>
      </c>
      <c r="BM91" s="21" t="s">
        <v>210</v>
      </c>
      <c r="BN91" s="21" t="s">
        <v>210</v>
      </c>
      <c r="BO91" s="21" t="s">
        <v>210</v>
      </c>
      <c r="BP91" s="21" t="s">
        <v>210</v>
      </c>
      <c r="BQ91" s="21" t="s">
        <v>210</v>
      </c>
      <c r="BR91" s="21" t="s">
        <v>210</v>
      </c>
      <c r="BS91" s="21" t="s">
        <v>210</v>
      </c>
      <c r="BT91" s="21" t="s">
        <v>210</v>
      </c>
      <c r="BU91" s="21" t="s">
        <v>209</v>
      </c>
      <c r="BV91" s="21" t="s">
        <v>210</v>
      </c>
      <c r="BW91" s="21" t="s">
        <v>210</v>
      </c>
      <c r="BX91" s="21" t="s">
        <v>210</v>
      </c>
      <c r="BY91" s="21" t="s">
        <v>210</v>
      </c>
      <c r="BZ91" s="21">
        <f t="shared" si="0"/>
        <v>1</v>
      </c>
    </row>
    <row r="92" spans="1:78" ht="12.75" x14ac:dyDescent="0.2">
      <c r="A92" s="21" t="s">
        <v>8</v>
      </c>
      <c r="B92" s="21" t="s">
        <v>303</v>
      </c>
      <c r="C92" s="21" t="s">
        <v>305</v>
      </c>
      <c r="D92" s="21" t="s">
        <v>209</v>
      </c>
      <c r="E92" s="21" t="s">
        <v>209</v>
      </c>
      <c r="F92" s="21" t="s">
        <v>209</v>
      </c>
      <c r="G92" s="21" t="s">
        <v>209</v>
      </c>
      <c r="H92" s="21" t="s">
        <v>209</v>
      </c>
      <c r="I92" s="21" t="s">
        <v>209</v>
      </c>
      <c r="J92" s="21" t="s">
        <v>209</v>
      </c>
      <c r="K92" s="21" t="s">
        <v>209</v>
      </c>
      <c r="L92" s="21" t="s">
        <v>209</v>
      </c>
      <c r="M92" s="21" t="s">
        <v>209</v>
      </c>
      <c r="N92" s="21" t="s">
        <v>209</v>
      </c>
      <c r="O92" s="21" t="s">
        <v>209</v>
      </c>
      <c r="P92" s="21" t="s">
        <v>209</v>
      </c>
      <c r="Q92" s="21" t="s">
        <v>209</v>
      </c>
      <c r="R92" s="21" t="s">
        <v>209</v>
      </c>
      <c r="S92" s="21" t="s">
        <v>210</v>
      </c>
      <c r="T92" s="21" t="s">
        <v>210</v>
      </c>
      <c r="U92" s="21" t="s">
        <v>210</v>
      </c>
      <c r="V92" s="21" t="s">
        <v>210</v>
      </c>
      <c r="W92" s="21" t="s">
        <v>209</v>
      </c>
      <c r="X92" s="21" t="s">
        <v>209</v>
      </c>
      <c r="Y92" s="21" t="s">
        <v>210</v>
      </c>
      <c r="Z92" s="21" t="s">
        <v>209</v>
      </c>
      <c r="AA92" s="21" t="s">
        <v>209</v>
      </c>
      <c r="AB92" s="21" t="s">
        <v>209</v>
      </c>
      <c r="AC92" s="21" t="s">
        <v>209</v>
      </c>
      <c r="AD92" s="21" t="s">
        <v>210</v>
      </c>
      <c r="AE92" s="21" t="s">
        <v>209</v>
      </c>
      <c r="AF92" s="21" t="s">
        <v>209</v>
      </c>
      <c r="AG92" s="21" t="s">
        <v>209</v>
      </c>
      <c r="AH92" s="21" t="s">
        <v>209</v>
      </c>
      <c r="AI92" s="21" t="s">
        <v>209</v>
      </c>
      <c r="AJ92" s="21" t="s">
        <v>210</v>
      </c>
      <c r="AK92" s="21" t="s">
        <v>209</v>
      </c>
      <c r="AL92" s="21" t="s">
        <v>210</v>
      </c>
      <c r="AM92" s="21" t="s">
        <v>209</v>
      </c>
      <c r="AN92" s="21" t="s">
        <v>209</v>
      </c>
      <c r="AO92" s="21" t="s">
        <v>209</v>
      </c>
      <c r="AP92" s="21" t="s">
        <v>209</v>
      </c>
      <c r="AQ92" s="21" t="s">
        <v>209</v>
      </c>
      <c r="AR92" s="21" t="s">
        <v>209</v>
      </c>
      <c r="AS92" s="21" t="s">
        <v>209</v>
      </c>
      <c r="AT92" s="21" t="s">
        <v>209</v>
      </c>
      <c r="AU92" s="21" t="s">
        <v>209</v>
      </c>
      <c r="AV92" s="21" t="s">
        <v>209</v>
      </c>
      <c r="AW92" s="21" t="s">
        <v>209</v>
      </c>
      <c r="AX92" s="21" t="s">
        <v>209</v>
      </c>
      <c r="AY92" s="21" t="s">
        <v>209</v>
      </c>
      <c r="AZ92" s="21" t="s">
        <v>209</v>
      </c>
      <c r="BA92" s="21" t="s">
        <v>209</v>
      </c>
      <c r="BB92" s="21" t="s">
        <v>209</v>
      </c>
      <c r="BC92" s="21" t="s">
        <v>209</v>
      </c>
      <c r="BD92" s="21" t="s">
        <v>209</v>
      </c>
      <c r="BE92" s="21" t="s">
        <v>209</v>
      </c>
      <c r="BF92" s="21" t="s">
        <v>209</v>
      </c>
      <c r="BG92" s="21" t="s">
        <v>209</v>
      </c>
      <c r="BH92" s="21" t="s">
        <v>209</v>
      </c>
      <c r="BI92" s="21" t="s">
        <v>209</v>
      </c>
      <c r="BJ92" s="21" t="s">
        <v>209</v>
      </c>
      <c r="BK92" s="21" t="s">
        <v>210</v>
      </c>
      <c r="BL92" s="21" t="s">
        <v>210</v>
      </c>
      <c r="BM92" s="21" t="s">
        <v>210</v>
      </c>
      <c r="BN92" s="21" t="s">
        <v>210</v>
      </c>
      <c r="BO92" s="21" t="s">
        <v>210</v>
      </c>
      <c r="BP92" s="21" t="s">
        <v>210</v>
      </c>
      <c r="BQ92" s="21" t="s">
        <v>209</v>
      </c>
      <c r="BR92" s="21" t="s">
        <v>210</v>
      </c>
      <c r="BS92" s="21" t="s">
        <v>209</v>
      </c>
      <c r="BT92" s="21" t="s">
        <v>209</v>
      </c>
      <c r="BU92" s="21" t="s">
        <v>209</v>
      </c>
      <c r="BV92" s="21" t="s">
        <v>209</v>
      </c>
      <c r="BW92" s="21" t="s">
        <v>209</v>
      </c>
      <c r="BX92" s="21" t="s">
        <v>209</v>
      </c>
      <c r="BY92" s="21" t="s">
        <v>210</v>
      </c>
      <c r="BZ92" s="21">
        <f t="shared" si="0"/>
        <v>9</v>
      </c>
    </row>
    <row r="93" spans="1:78" ht="12.75" x14ac:dyDescent="0.2">
      <c r="A93" s="21" t="s">
        <v>8</v>
      </c>
      <c r="B93" s="21" t="s">
        <v>303</v>
      </c>
      <c r="C93" s="21" t="s">
        <v>306</v>
      </c>
      <c r="D93" s="21" t="s">
        <v>209</v>
      </c>
      <c r="E93" s="21" t="s">
        <v>209</v>
      </c>
      <c r="F93" s="21" t="s">
        <v>209</v>
      </c>
      <c r="G93" s="21" t="s">
        <v>209</v>
      </c>
      <c r="H93" s="21" t="s">
        <v>209</v>
      </c>
      <c r="I93" s="21" t="s">
        <v>209</v>
      </c>
      <c r="J93" s="21" t="s">
        <v>209</v>
      </c>
      <c r="K93" s="21" t="s">
        <v>209</v>
      </c>
      <c r="L93" s="21" t="s">
        <v>209</v>
      </c>
      <c r="M93" s="21" t="s">
        <v>209</v>
      </c>
      <c r="N93" s="21" t="s">
        <v>209</v>
      </c>
      <c r="O93" s="21" t="s">
        <v>209</v>
      </c>
      <c r="P93" s="21" t="s">
        <v>209</v>
      </c>
      <c r="Q93" s="21" t="s">
        <v>209</v>
      </c>
      <c r="R93" s="21" t="s">
        <v>209</v>
      </c>
      <c r="S93" s="21" t="s">
        <v>210</v>
      </c>
      <c r="T93" s="21" t="s">
        <v>210</v>
      </c>
      <c r="U93" s="21" t="s">
        <v>210</v>
      </c>
      <c r="V93" s="21" t="s">
        <v>210</v>
      </c>
      <c r="W93" s="21" t="s">
        <v>209</v>
      </c>
      <c r="X93" s="21" t="s">
        <v>209</v>
      </c>
      <c r="Y93" s="21" t="s">
        <v>210</v>
      </c>
      <c r="Z93" s="21" t="s">
        <v>209</v>
      </c>
      <c r="AA93" s="21" t="s">
        <v>209</v>
      </c>
      <c r="AB93" s="21" t="s">
        <v>209</v>
      </c>
      <c r="AC93" s="21" t="s">
        <v>209</v>
      </c>
      <c r="AD93" s="21" t="s">
        <v>210</v>
      </c>
      <c r="AE93" s="21" t="s">
        <v>209</v>
      </c>
      <c r="AF93" s="21" t="s">
        <v>209</v>
      </c>
      <c r="AG93" s="21" t="s">
        <v>209</v>
      </c>
      <c r="AH93" s="21" t="s">
        <v>209</v>
      </c>
      <c r="AI93" s="21" t="s">
        <v>209</v>
      </c>
      <c r="AJ93" s="21" t="s">
        <v>210</v>
      </c>
      <c r="AK93" s="21" t="s">
        <v>209</v>
      </c>
      <c r="AL93" s="21" t="s">
        <v>210</v>
      </c>
      <c r="AM93" s="21" t="s">
        <v>209</v>
      </c>
      <c r="AN93" s="21" t="s">
        <v>209</v>
      </c>
      <c r="AO93" s="21" t="s">
        <v>209</v>
      </c>
      <c r="AP93" s="21" t="s">
        <v>209</v>
      </c>
      <c r="AQ93" s="21" t="s">
        <v>209</v>
      </c>
      <c r="AR93" s="21" t="s">
        <v>209</v>
      </c>
      <c r="AS93" s="21" t="s">
        <v>209</v>
      </c>
      <c r="AT93" s="21" t="s">
        <v>209</v>
      </c>
      <c r="AU93" s="21" t="s">
        <v>209</v>
      </c>
      <c r="AV93" s="21" t="s">
        <v>209</v>
      </c>
      <c r="AW93" s="21" t="s">
        <v>209</v>
      </c>
      <c r="AX93" s="21" t="s">
        <v>209</v>
      </c>
      <c r="AY93" s="21" t="s">
        <v>209</v>
      </c>
      <c r="AZ93" s="21" t="s">
        <v>209</v>
      </c>
      <c r="BA93" s="21" t="s">
        <v>209</v>
      </c>
      <c r="BB93" s="21" t="s">
        <v>209</v>
      </c>
      <c r="BC93" s="21" t="s">
        <v>209</v>
      </c>
      <c r="BD93" s="21" t="s">
        <v>209</v>
      </c>
      <c r="BE93" s="21" t="s">
        <v>209</v>
      </c>
      <c r="BF93" s="21" t="s">
        <v>209</v>
      </c>
      <c r="BG93" s="21" t="s">
        <v>209</v>
      </c>
      <c r="BH93" s="21" t="s">
        <v>209</v>
      </c>
      <c r="BI93" s="21" t="s">
        <v>209</v>
      </c>
      <c r="BJ93" s="21" t="s">
        <v>213</v>
      </c>
      <c r="BK93" s="21" t="s">
        <v>213</v>
      </c>
      <c r="BL93" s="21" t="s">
        <v>210</v>
      </c>
      <c r="BM93" s="21" t="s">
        <v>210</v>
      </c>
      <c r="BN93" s="21" t="s">
        <v>210</v>
      </c>
      <c r="BO93" s="21" t="s">
        <v>210</v>
      </c>
      <c r="BP93" s="21" t="s">
        <v>210</v>
      </c>
      <c r="BQ93" s="21" t="s">
        <v>209</v>
      </c>
      <c r="BR93" s="21" t="s">
        <v>210</v>
      </c>
      <c r="BS93" s="21" t="s">
        <v>213</v>
      </c>
      <c r="BT93" s="21" t="s">
        <v>210</v>
      </c>
      <c r="BU93" s="21" t="s">
        <v>209</v>
      </c>
      <c r="BV93" s="21" t="s">
        <v>209</v>
      </c>
      <c r="BW93" s="21" t="s">
        <v>210</v>
      </c>
      <c r="BX93" s="21" t="s">
        <v>209</v>
      </c>
      <c r="BY93" s="21" t="s">
        <v>210</v>
      </c>
      <c r="BZ93" s="21">
        <f t="shared" si="0"/>
        <v>8</v>
      </c>
    </row>
    <row r="94" spans="1:78" ht="12.75" x14ac:dyDescent="0.2">
      <c r="A94" s="21" t="s">
        <v>8</v>
      </c>
      <c r="B94" s="21" t="s">
        <v>303</v>
      </c>
      <c r="C94" s="21" t="s">
        <v>307</v>
      </c>
      <c r="D94" s="21" t="s">
        <v>209</v>
      </c>
      <c r="E94" s="21" t="s">
        <v>209</v>
      </c>
      <c r="F94" s="21" t="s">
        <v>209</v>
      </c>
      <c r="G94" s="21" t="s">
        <v>209</v>
      </c>
      <c r="H94" s="21" t="s">
        <v>209</v>
      </c>
      <c r="I94" s="21" t="s">
        <v>209</v>
      </c>
      <c r="J94" s="21" t="s">
        <v>209</v>
      </c>
      <c r="K94" s="21" t="s">
        <v>209</v>
      </c>
      <c r="L94" s="21" t="s">
        <v>209</v>
      </c>
      <c r="M94" s="21" t="s">
        <v>209</v>
      </c>
      <c r="N94" s="21" t="s">
        <v>209</v>
      </c>
      <c r="O94" s="21" t="s">
        <v>209</v>
      </c>
      <c r="P94" s="21" t="s">
        <v>209</v>
      </c>
      <c r="Q94" s="21" t="s">
        <v>209</v>
      </c>
      <c r="R94" s="21" t="s">
        <v>209</v>
      </c>
      <c r="S94" s="21" t="s">
        <v>213</v>
      </c>
      <c r="T94" s="21" t="s">
        <v>213</v>
      </c>
      <c r="U94" s="21" t="s">
        <v>213</v>
      </c>
      <c r="V94" s="21" t="s">
        <v>213</v>
      </c>
      <c r="W94" s="21" t="s">
        <v>209</v>
      </c>
      <c r="X94" s="21" t="s">
        <v>209</v>
      </c>
      <c r="Y94" s="21" t="s">
        <v>210</v>
      </c>
      <c r="Z94" s="21" t="s">
        <v>209</v>
      </c>
      <c r="AA94" s="21" t="s">
        <v>209</v>
      </c>
      <c r="AB94" s="21" t="s">
        <v>209</v>
      </c>
      <c r="AC94" s="21" t="s">
        <v>209</v>
      </c>
      <c r="AD94" s="21" t="s">
        <v>210</v>
      </c>
      <c r="AE94" s="21" t="s">
        <v>209</v>
      </c>
      <c r="AF94" s="21" t="s">
        <v>209</v>
      </c>
      <c r="AG94" s="21" t="s">
        <v>209</v>
      </c>
      <c r="AH94" s="21" t="s">
        <v>209</v>
      </c>
      <c r="AI94" s="21" t="s">
        <v>209</v>
      </c>
      <c r="AJ94" s="21" t="s">
        <v>210</v>
      </c>
      <c r="AK94" s="21" t="s">
        <v>209</v>
      </c>
      <c r="AL94" s="21" t="s">
        <v>210</v>
      </c>
      <c r="AM94" s="21" t="s">
        <v>209</v>
      </c>
      <c r="AN94" s="21" t="s">
        <v>209</v>
      </c>
      <c r="AO94" s="21" t="s">
        <v>209</v>
      </c>
      <c r="AP94" s="21" t="s">
        <v>209</v>
      </c>
      <c r="AQ94" s="21" t="s">
        <v>209</v>
      </c>
      <c r="AR94" s="21" t="s">
        <v>209</v>
      </c>
      <c r="AS94" s="21" t="s">
        <v>209</v>
      </c>
      <c r="AT94" s="21" t="s">
        <v>209</v>
      </c>
      <c r="AU94" s="21" t="s">
        <v>209</v>
      </c>
      <c r="AV94" s="21" t="s">
        <v>209</v>
      </c>
      <c r="AW94" s="21" t="s">
        <v>209</v>
      </c>
      <c r="AX94" s="21" t="s">
        <v>209</v>
      </c>
      <c r="AY94" s="21" t="s">
        <v>209</v>
      </c>
      <c r="AZ94" s="21" t="s">
        <v>209</v>
      </c>
      <c r="BA94" s="21" t="s">
        <v>209</v>
      </c>
      <c r="BB94" s="21" t="s">
        <v>209</v>
      </c>
      <c r="BC94" s="21" t="s">
        <v>209</v>
      </c>
      <c r="BD94" s="21" t="s">
        <v>209</v>
      </c>
      <c r="BE94" s="21" t="s">
        <v>209</v>
      </c>
      <c r="BF94" s="21" t="s">
        <v>209</v>
      </c>
      <c r="BG94" s="21" t="s">
        <v>209</v>
      </c>
      <c r="BH94" s="21" t="s">
        <v>209</v>
      </c>
      <c r="BI94" s="21" t="s">
        <v>209</v>
      </c>
      <c r="BJ94" s="21" t="s">
        <v>209</v>
      </c>
      <c r="BK94" s="21" t="s">
        <v>210</v>
      </c>
      <c r="BL94" s="21" t="s">
        <v>210</v>
      </c>
      <c r="BM94" s="21" t="s">
        <v>210</v>
      </c>
      <c r="BN94" s="21" t="s">
        <v>210</v>
      </c>
      <c r="BO94" s="21" t="s">
        <v>210</v>
      </c>
      <c r="BP94" s="21" t="s">
        <v>210</v>
      </c>
      <c r="BQ94" s="21" t="s">
        <v>209</v>
      </c>
      <c r="BR94" s="21" t="s">
        <v>210</v>
      </c>
      <c r="BS94" s="21" t="s">
        <v>210</v>
      </c>
      <c r="BT94" s="21" t="s">
        <v>209</v>
      </c>
      <c r="BU94" s="21" t="s">
        <v>209</v>
      </c>
      <c r="BV94" s="21" t="s">
        <v>209</v>
      </c>
      <c r="BW94" s="21" t="s">
        <v>209</v>
      </c>
      <c r="BX94" s="21" t="s">
        <v>209</v>
      </c>
      <c r="BY94" s="21" t="s">
        <v>210</v>
      </c>
      <c r="BZ94" s="21">
        <f t="shared" si="0"/>
        <v>5</v>
      </c>
    </row>
    <row r="95" spans="1:78" ht="12.75" x14ac:dyDescent="0.2">
      <c r="A95" s="21" t="s">
        <v>8</v>
      </c>
      <c r="B95" s="21" t="s">
        <v>303</v>
      </c>
      <c r="C95" s="21" t="s">
        <v>308</v>
      </c>
      <c r="D95" s="21" t="s">
        <v>209</v>
      </c>
      <c r="E95" s="21" t="s">
        <v>209</v>
      </c>
      <c r="F95" s="21" t="s">
        <v>209</v>
      </c>
      <c r="G95" s="21" t="s">
        <v>209</v>
      </c>
      <c r="H95" s="21" t="s">
        <v>209</v>
      </c>
      <c r="I95" s="21" t="s">
        <v>209</v>
      </c>
      <c r="J95" s="21" t="s">
        <v>209</v>
      </c>
      <c r="K95" s="21" t="s">
        <v>209</v>
      </c>
      <c r="L95" s="21" t="s">
        <v>209</v>
      </c>
      <c r="M95" s="21" t="s">
        <v>209</v>
      </c>
      <c r="N95" s="21" t="s">
        <v>209</v>
      </c>
      <c r="O95" s="21" t="s">
        <v>209</v>
      </c>
      <c r="P95" s="21" t="s">
        <v>209</v>
      </c>
      <c r="Q95" s="21" t="s">
        <v>209</v>
      </c>
      <c r="R95" s="21" t="s">
        <v>209</v>
      </c>
      <c r="S95" s="21" t="s">
        <v>210</v>
      </c>
      <c r="T95" s="21" t="s">
        <v>210</v>
      </c>
      <c r="U95" s="21" t="s">
        <v>210</v>
      </c>
      <c r="V95" s="21" t="s">
        <v>210</v>
      </c>
      <c r="W95" s="21" t="s">
        <v>209</v>
      </c>
      <c r="X95" s="21" t="s">
        <v>209</v>
      </c>
      <c r="Y95" s="21" t="s">
        <v>210</v>
      </c>
      <c r="Z95" s="21" t="s">
        <v>209</v>
      </c>
      <c r="AA95" s="21" t="s">
        <v>209</v>
      </c>
      <c r="AB95" s="21" t="s">
        <v>209</v>
      </c>
      <c r="AC95" s="21" t="s">
        <v>209</v>
      </c>
      <c r="AD95" s="21" t="s">
        <v>210</v>
      </c>
      <c r="AE95" s="21" t="s">
        <v>209</v>
      </c>
      <c r="AF95" s="21" t="s">
        <v>209</v>
      </c>
      <c r="AG95" s="21" t="s">
        <v>209</v>
      </c>
      <c r="AH95" s="21" t="s">
        <v>209</v>
      </c>
      <c r="AI95" s="21" t="s">
        <v>209</v>
      </c>
      <c r="AJ95" s="21" t="s">
        <v>210</v>
      </c>
      <c r="AK95" s="21" t="s">
        <v>209</v>
      </c>
      <c r="AL95" s="21" t="s">
        <v>210</v>
      </c>
      <c r="AM95" s="21" t="s">
        <v>209</v>
      </c>
      <c r="AN95" s="21" t="s">
        <v>209</v>
      </c>
      <c r="AO95" s="21" t="s">
        <v>209</v>
      </c>
      <c r="AP95" s="21" t="s">
        <v>209</v>
      </c>
      <c r="AQ95" s="21" t="s">
        <v>209</v>
      </c>
      <c r="AR95" s="21" t="s">
        <v>209</v>
      </c>
      <c r="AS95" s="21" t="s">
        <v>209</v>
      </c>
      <c r="AT95" s="21" t="s">
        <v>209</v>
      </c>
      <c r="AU95" s="21" t="s">
        <v>209</v>
      </c>
      <c r="AV95" s="21" t="s">
        <v>209</v>
      </c>
      <c r="AW95" s="21" t="s">
        <v>209</v>
      </c>
      <c r="AX95" s="21" t="s">
        <v>209</v>
      </c>
      <c r="AY95" s="21" t="s">
        <v>209</v>
      </c>
      <c r="AZ95" s="21" t="s">
        <v>209</v>
      </c>
      <c r="BA95" s="21" t="s">
        <v>209</v>
      </c>
      <c r="BB95" s="21" t="s">
        <v>209</v>
      </c>
      <c r="BC95" s="21" t="s">
        <v>209</v>
      </c>
      <c r="BD95" s="21" t="s">
        <v>209</v>
      </c>
      <c r="BE95" s="21" t="s">
        <v>209</v>
      </c>
      <c r="BF95" s="21" t="s">
        <v>209</v>
      </c>
      <c r="BG95" s="21" t="s">
        <v>209</v>
      </c>
      <c r="BH95" s="21" t="s">
        <v>209</v>
      </c>
      <c r="BI95" s="21" t="s">
        <v>209</v>
      </c>
      <c r="BJ95" s="21" t="s">
        <v>209</v>
      </c>
      <c r="BK95" s="21" t="s">
        <v>213</v>
      </c>
      <c r="BL95" s="21" t="s">
        <v>210</v>
      </c>
      <c r="BM95" s="21" t="s">
        <v>210</v>
      </c>
      <c r="BN95" s="21" t="s">
        <v>210</v>
      </c>
      <c r="BO95" s="21" t="s">
        <v>210</v>
      </c>
      <c r="BP95" s="21" t="s">
        <v>210</v>
      </c>
      <c r="BQ95" s="21" t="s">
        <v>209</v>
      </c>
      <c r="BR95" s="21" t="s">
        <v>210</v>
      </c>
      <c r="BS95" s="21" t="s">
        <v>210</v>
      </c>
      <c r="BT95" s="21" t="s">
        <v>209</v>
      </c>
      <c r="BU95" s="21" t="s">
        <v>209</v>
      </c>
      <c r="BV95" s="21" t="s">
        <v>209</v>
      </c>
      <c r="BW95" s="21" t="s">
        <v>209</v>
      </c>
      <c r="BX95" s="21" t="s">
        <v>209</v>
      </c>
      <c r="BY95" s="21" t="s">
        <v>210</v>
      </c>
      <c r="BZ95" s="21">
        <f t="shared" si="0"/>
        <v>8</v>
      </c>
    </row>
    <row r="96" spans="1:78" ht="12.75" x14ac:dyDescent="0.2">
      <c r="A96" s="21" t="s">
        <v>8</v>
      </c>
      <c r="B96" s="21" t="s">
        <v>303</v>
      </c>
      <c r="C96" s="21" t="s">
        <v>309</v>
      </c>
      <c r="D96" s="21" t="s">
        <v>209</v>
      </c>
      <c r="E96" s="21" t="s">
        <v>209</v>
      </c>
      <c r="F96" s="21" t="s">
        <v>209</v>
      </c>
      <c r="G96" s="21" t="s">
        <v>209</v>
      </c>
      <c r="H96" s="21" t="s">
        <v>209</v>
      </c>
      <c r="I96" s="21" t="s">
        <v>209</v>
      </c>
      <c r="J96" s="21" t="s">
        <v>209</v>
      </c>
      <c r="K96" s="21" t="s">
        <v>209</v>
      </c>
      <c r="L96" s="21" t="s">
        <v>209</v>
      </c>
      <c r="M96" s="21" t="s">
        <v>209</v>
      </c>
      <c r="N96" s="21" t="s">
        <v>209</v>
      </c>
      <c r="O96" s="21" t="s">
        <v>209</v>
      </c>
      <c r="P96" s="21" t="s">
        <v>209</v>
      </c>
      <c r="Q96" s="21" t="s">
        <v>209</v>
      </c>
      <c r="R96" s="21" t="s">
        <v>209</v>
      </c>
      <c r="S96" s="21" t="s">
        <v>213</v>
      </c>
      <c r="T96" s="21" t="s">
        <v>213</v>
      </c>
      <c r="U96" s="21" t="s">
        <v>213</v>
      </c>
      <c r="V96" s="21" t="s">
        <v>213</v>
      </c>
      <c r="W96" s="21" t="s">
        <v>209</v>
      </c>
      <c r="X96" s="21" t="s">
        <v>209</v>
      </c>
      <c r="Y96" s="21" t="s">
        <v>210</v>
      </c>
      <c r="Z96" s="21" t="s">
        <v>209</v>
      </c>
      <c r="AA96" s="21" t="s">
        <v>209</v>
      </c>
      <c r="AB96" s="21" t="s">
        <v>209</v>
      </c>
      <c r="AC96" s="21" t="s">
        <v>209</v>
      </c>
      <c r="AD96" s="21" t="s">
        <v>210</v>
      </c>
      <c r="AE96" s="21" t="s">
        <v>209</v>
      </c>
      <c r="AF96" s="21" t="s">
        <v>209</v>
      </c>
      <c r="AG96" s="21" t="s">
        <v>209</v>
      </c>
      <c r="AH96" s="21" t="s">
        <v>209</v>
      </c>
      <c r="AI96" s="21" t="s">
        <v>209</v>
      </c>
      <c r="AJ96" s="21" t="s">
        <v>210</v>
      </c>
      <c r="AK96" s="21" t="s">
        <v>209</v>
      </c>
      <c r="AL96" s="21" t="s">
        <v>210</v>
      </c>
      <c r="AM96" s="21" t="s">
        <v>209</v>
      </c>
      <c r="AN96" s="21" t="s">
        <v>209</v>
      </c>
      <c r="AO96" s="21" t="s">
        <v>209</v>
      </c>
      <c r="AP96" s="21" t="s">
        <v>209</v>
      </c>
      <c r="AQ96" s="21" t="s">
        <v>209</v>
      </c>
      <c r="AR96" s="21" t="s">
        <v>209</v>
      </c>
      <c r="AS96" s="21" t="s">
        <v>209</v>
      </c>
      <c r="AT96" s="21" t="s">
        <v>209</v>
      </c>
      <c r="AU96" s="21" t="s">
        <v>209</v>
      </c>
      <c r="AV96" s="21" t="s">
        <v>209</v>
      </c>
      <c r="AW96" s="21" t="s">
        <v>209</v>
      </c>
      <c r="AX96" s="21" t="s">
        <v>209</v>
      </c>
      <c r="AY96" s="21" t="s">
        <v>209</v>
      </c>
      <c r="AZ96" s="21" t="s">
        <v>209</v>
      </c>
      <c r="BA96" s="21" t="s">
        <v>209</v>
      </c>
      <c r="BB96" s="21" t="s">
        <v>209</v>
      </c>
      <c r="BC96" s="21" t="s">
        <v>209</v>
      </c>
      <c r="BD96" s="21" t="s">
        <v>209</v>
      </c>
      <c r="BE96" s="21" t="s">
        <v>209</v>
      </c>
      <c r="BF96" s="21" t="s">
        <v>209</v>
      </c>
      <c r="BG96" s="21" t="s">
        <v>209</v>
      </c>
      <c r="BH96" s="21" t="s">
        <v>209</v>
      </c>
      <c r="BI96" s="21" t="s">
        <v>209</v>
      </c>
      <c r="BJ96" s="21" t="s">
        <v>209</v>
      </c>
      <c r="BK96" s="21" t="s">
        <v>210</v>
      </c>
      <c r="BL96" s="21" t="s">
        <v>210</v>
      </c>
      <c r="BM96" s="21" t="s">
        <v>210</v>
      </c>
      <c r="BN96" s="21" t="s">
        <v>210</v>
      </c>
      <c r="BO96" s="21" t="s">
        <v>210</v>
      </c>
      <c r="BP96" s="21" t="s">
        <v>210</v>
      </c>
      <c r="BQ96" s="21" t="s">
        <v>209</v>
      </c>
      <c r="BR96" s="21" t="s">
        <v>210</v>
      </c>
      <c r="BS96" s="21" t="s">
        <v>213</v>
      </c>
      <c r="BT96" s="21" t="s">
        <v>209</v>
      </c>
      <c r="BU96" s="21" t="s">
        <v>210</v>
      </c>
      <c r="BV96" s="21" t="s">
        <v>210</v>
      </c>
      <c r="BW96" s="21" t="s">
        <v>209</v>
      </c>
      <c r="BX96" s="21" t="s">
        <v>210</v>
      </c>
      <c r="BY96" s="21" t="s">
        <v>210</v>
      </c>
      <c r="BZ96" s="21">
        <f t="shared" si="0"/>
        <v>5</v>
      </c>
    </row>
    <row r="97" spans="1:78" ht="12.75" x14ac:dyDescent="0.2">
      <c r="A97" s="21" t="s">
        <v>8</v>
      </c>
      <c r="B97" s="21" t="s">
        <v>303</v>
      </c>
      <c r="C97" s="21" t="s">
        <v>310</v>
      </c>
      <c r="D97" s="21" t="s">
        <v>209</v>
      </c>
      <c r="E97" s="21" t="s">
        <v>209</v>
      </c>
      <c r="F97" s="21" t="s">
        <v>209</v>
      </c>
      <c r="G97" s="21" t="s">
        <v>209</v>
      </c>
      <c r="H97" s="21" t="s">
        <v>209</v>
      </c>
      <c r="I97" s="21" t="s">
        <v>209</v>
      </c>
      <c r="J97" s="21" t="s">
        <v>209</v>
      </c>
      <c r="K97" s="21" t="s">
        <v>209</v>
      </c>
      <c r="L97" s="21" t="s">
        <v>209</v>
      </c>
      <c r="M97" s="21" t="s">
        <v>209</v>
      </c>
      <c r="N97" s="21" t="s">
        <v>209</v>
      </c>
      <c r="O97" s="21" t="s">
        <v>209</v>
      </c>
      <c r="P97" s="21" t="s">
        <v>209</v>
      </c>
      <c r="Q97" s="21" t="s">
        <v>209</v>
      </c>
      <c r="R97" s="21" t="s">
        <v>209</v>
      </c>
      <c r="S97" s="21" t="s">
        <v>213</v>
      </c>
      <c r="T97" s="21" t="s">
        <v>213</v>
      </c>
      <c r="U97" s="21" t="s">
        <v>213</v>
      </c>
      <c r="V97" s="21" t="s">
        <v>213</v>
      </c>
      <c r="W97" s="21" t="s">
        <v>209</v>
      </c>
      <c r="X97" s="21" t="s">
        <v>209</v>
      </c>
      <c r="Y97" s="21" t="s">
        <v>210</v>
      </c>
      <c r="Z97" s="21" t="s">
        <v>209</v>
      </c>
      <c r="AA97" s="21" t="s">
        <v>209</v>
      </c>
      <c r="AB97" s="21" t="s">
        <v>209</v>
      </c>
      <c r="AC97" s="21" t="s">
        <v>209</v>
      </c>
      <c r="AD97" s="21" t="s">
        <v>210</v>
      </c>
      <c r="AE97" s="21" t="s">
        <v>209</v>
      </c>
      <c r="AF97" s="21" t="s">
        <v>209</v>
      </c>
      <c r="AG97" s="21" t="s">
        <v>209</v>
      </c>
      <c r="AH97" s="21" t="s">
        <v>209</v>
      </c>
      <c r="AI97" s="21" t="s">
        <v>209</v>
      </c>
      <c r="AJ97" s="21" t="s">
        <v>210</v>
      </c>
      <c r="AK97" s="21" t="s">
        <v>209</v>
      </c>
      <c r="AL97" s="21" t="s">
        <v>210</v>
      </c>
      <c r="AM97" s="21" t="s">
        <v>209</v>
      </c>
      <c r="AN97" s="21" t="s">
        <v>209</v>
      </c>
      <c r="AO97" s="21" t="s">
        <v>209</v>
      </c>
      <c r="AP97" s="21" t="s">
        <v>209</v>
      </c>
      <c r="AQ97" s="21" t="s">
        <v>209</v>
      </c>
      <c r="AR97" s="21" t="s">
        <v>209</v>
      </c>
      <c r="AS97" s="21" t="s">
        <v>209</v>
      </c>
      <c r="AT97" s="21" t="s">
        <v>209</v>
      </c>
      <c r="AU97" s="21" t="s">
        <v>209</v>
      </c>
      <c r="AV97" s="21" t="s">
        <v>209</v>
      </c>
      <c r="AW97" s="21" t="s">
        <v>209</v>
      </c>
      <c r="AX97" s="21" t="s">
        <v>209</v>
      </c>
      <c r="AY97" s="21" t="s">
        <v>209</v>
      </c>
      <c r="AZ97" s="21" t="s">
        <v>209</v>
      </c>
      <c r="BA97" s="21" t="s">
        <v>209</v>
      </c>
      <c r="BB97" s="21" t="s">
        <v>209</v>
      </c>
      <c r="BC97" s="21" t="s">
        <v>209</v>
      </c>
      <c r="BD97" s="21" t="s">
        <v>209</v>
      </c>
      <c r="BE97" s="21" t="s">
        <v>209</v>
      </c>
      <c r="BF97" s="21" t="s">
        <v>209</v>
      </c>
      <c r="BG97" s="21" t="s">
        <v>209</v>
      </c>
      <c r="BH97" s="21" t="s">
        <v>209</v>
      </c>
      <c r="BI97" s="21" t="s">
        <v>209</v>
      </c>
      <c r="BJ97" s="21" t="s">
        <v>209</v>
      </c>
      <c r="BK97" s="21" t="s">
        <v>210</v>
      </c>
      <c r="BL97" s="21" t="s">
        <v>210</v>
      </c>
      <c r="BM97" s="21" t="s">
        <v>210</v>
      </c>
      <c r="BN97" s="21" t="s">
        <v>210</v>
      </c>
      <c r="BO97" s="21" t="s">
        <v>210</v>
      </c>
      <c r="BP97" s="21" t="s">
        <v>210</v>
      </c>
      <c r="BQ97" s="21" t="s">
        <v>209</v>
      </c>
      <c r="BR97" s="21" t="s">
        <v>210</v>
      </c>
      <c r="BS97" s="21" t="s">
        <v>209</v>
      </c>
      <c r="BT97" s="21" t="s">
        <v>209</v>
      </c>
      <c r="BU97" s="21" t="s">
        <v>209</v>
      </c>
      <c r="BV97" s="21" t="s">
        <v>209</v>
      </c>
      <c r="BW97" s="21" t="s">
        <v>209</v>
      </c>
      <c r="BX97" s="21" t="s">
        <v>209</v>
      </c>
      <c r="BY97" s="21" t="s">
        <v>210</v>
      </c>
      <c r="BZ97" s="21">
        <f t="shared" si="0"/>
        <v>5</v>
      </c>
    </row>
    <row r="98" spans="1:78" ht="12.75" x14ac:dyDescent="0.2">
      <c r="A98" s="21" t="s">
        <v>8</v>
      </c>
      <c r="B98" s="21" t="s">
        <v>303</v>
      </c>
      <c r="C98" s="21" t="s">
        <v>311</v>
      </c>
      <c r="D98" s="21" t="s">
        <v>209</v>
      </c>
      <c r="E98" s="21" t="s">
        <v>209</v>
      </c>
      <c r="F98" s="21" t="s">
        <v>209</v>
      </c>
      <c r="G98" s="21" t="s">
        <v>209</v>
      </c>
      <c r="H98" s="21" t="s">
        <v>209</v>
      </c>
      <c r="I98" s="21" t="s">
        <v>209</v>
      </c>
      <c r="J98" s="21" t="s">
        <v>209</v>
      </c>
      <c r="K98" s="21" t="s">
        <v>209</v>
      </c>
      <c r="L98" s="21" t="s">
        <v>209</v>
      </c>
      <c r="M98" s="21" t="s">
        <v>209</v>
      </c>
      <c r="N98" s="21" t="s">
        <v>209</v>
      </c>
      <c r="O98" s="21" t="s">
        <v>209</v>
      </c>
      <c r="P98" s="21" t="s">
        <v>209</v>
      </c>
      <c r="Q98" s="21" t="s">
        <v>209</v>
      </c>
      <c r="R98" s="21" t="s">
        <v>209</v>
      </c>
      <c r="S98" s="21" t="s">
        <v>213</v>
      </c>
      <c r="T98" s="21" t="s">
        <v>213</v>
      </c>
      <c r="U98" s="21" t="s">
        <v>213</v>
      </c>
      <c r="V98" s="21" t="s">
        <v>213</v>
      </c>
      <c r="W98" s="21" t="s">
        <v>209</v>
      </c>
      <c r="X98" s="21" t="s">
        <v>209</v>
      </c>
      <c r="Y98" s="21" t="s">
        <v>210</v>
      </c>
      <c r="Z98" s="21" t="s">
        <v>209</v>
      </c>
      <c r="AA98" s="21" t="s">
        <v>209</v>
      </c>
      <c r="AB98" s="21" t="s">
        <v>209</v>
      </c>
      <c r="AC98" s="21" t="s">
        <v>209</v>
      </c>
      <c r="AD98" s="21" t="s">
        <v>210</v>
      </c>
      <c r="AE98" s="21" t="s">
        <v>209</v>
      </c>
      <c r="AF98" s="21" t="s">
        <v>209</v>
      </c>
      <c r="AG98" s="21" t="s">
        <v>209</v>
      </c>
      <c r="AH98" s="21" t="s">
        <v>209</v>
      </c>
      <c r="AI98" s="21" t="s">
        <v>209</v>
      </c>
      <c r="AJ98" s="21" t="s">
        <v>210</v>
      </c>
      <c r="AK98" s="21" t="s">
        <v>209</v>
      </c>
      <c r="AL98" s="21" t="s">
        <v>210</v>
      </c>
      <c r="AM98" s="21" t="s">
        <v>209</v>
      </c>
      <c r="AN98" s="21" t="s">
        <v>209</v>
      </c>
      <c r="AO98" s="21" t="s">
        <v>209</v>
      </c>
      <c r="AP98" s="21" t="s">
        <v>209</v>
      </c>
      <c r="AQ98" s="21" t="s">
        <v>209</v>
      </c>
      <c r="AR98" s="21" t="s">
        <v>209</v>
      </c>
      <c r="AS98" s="21" t="s">
        <v>209</v>
      </c>
      <c r="AT98" s="21" t="s">
        <v>209</v>
      </c>
      <c r="AU98" s="21" t="s">
        <v>209</v>
      </c>
      <c r="AV98" s="21" t="s">
        <v>209</v>
      </c>
      <c r="AW98" s="21" t="s">
        <v>209</v>
      </c>
      <c r="AX98" s="21" t="s">
        <v>209</v>
      </c>
      <c r="AY98" s="21" t="s">
        <v>209</v>
      </c>
      <c r="AZ98" s="21" t="s">
        <v>209</v>
      </c>
      <c r="BA98" s="21" t="s">
        <v>209</v>
      </c>
      <c r="BB98" s="21" t="s">
        <v>209</v>
      </c>
      <c r="BC98" s="21" t="s">
        <v>209</v>
      </c>
      <c r="BD98" s="21" t="s">
        <v>209</v>
      </c>
      <c r="BE98" s="21" t="s">
        <v>209</v>
      </c>
      <c r="BF98" s="21" t="s">
        <v>209</v>
      </c>
      <c r="BG98" s="21" t="s">
        <v>209</v>
      </c>
      <c r="BH98" s="21" t="s">
        <v>209</v>
      </c>
      <c r="BI98" s="21" t="s">
        <v>209</v>
      </c>
      <c r="BJ98" s="21" t="s">
        <v>209</v>
      </c>
      <c r="BK98" s="21" t="s">
        <v>210</v>
      </c>
      <c r="BL98" s="21" t="s">
        <v>210</v>
      </c>
      <c r="BM98" s="21" t="s">
        <v>210</v>
      </c>
      <c r="BN98" s="21" t="s">
        <v>210</v>
      </c>
      <c r="BO98" s="21" t="s">
        <v>210</v>
      </c>
      <c r="BP98" s="21" t="s">
        <v>210</v>
      </c>
      <c r="BQ98" s="21" t="s">
        <v>209</v>
      </c>
      <c r="BR98" s="21" t="s">
        <v>210</v>
      </c>
      <c r="BS98" s="21" t="s">
        <v>210</v>
      </c>
      <c r="BT98" s="21" t="s">
        <v>209</v>
      </c>
      <c r="BU98" s="21" t="s">
        <v>209</v>
      </c>
      <c r="BV98" s="21" t="s">
        <v>209</v>
      </c>
      <c r="BW98" s="21" t="s">
        <v>209</v>
      </c>
      <c r="BX98" s="21" t="s">
        <v>209</v>
      </c>
      <c r="BY98" s="21" t="s">
        <v>210</v>
      </c>
      <c r="BZ98" s="21">
        <f t="shared" si="0"/>
        <v>5</v>
      </c>
    </row>
    <row r="99" spans="1:78" ht="12.75" x14ac:dyDescent="0.2">
      <c r="A99" s="21" t="s">
        <v>8</v>
      </c>
      <c r="B99" s="21" t="s">
        <v>312</v>
      </c>
      <c r="C99" s="21" t="s">
        <v>313</v>
      </c>
      <c r="D99" s="21" t="s">
        <v>209</v>
      </c>
      <c r="E99" s="21" t="s">
        <v>209</v>
      </c>
      <c r="F99" s="21" t="s">
        <v>209</v>
      </c>
      <c r="G99" s="21" t="s">
        <v>209</v>
      </c>
      <c r="H99" s="21" t="s">
        <v>209</v>
      </c>
      <c r="I99" s="21" t="s">
        <v>209</v>
      </c>
      <c r="J99" s="21" t="s">
        <v>209</v>
      </c>
      <c r="K99" s="21" t="s">
        <v>209</v>
      </c>
      <c r="L99" s="21" t="s">
        <v>209</v>
      </c>
      <c r="M99" s="21" t="s">
        <v>209</v>
      </c>
      <c r="N99" s="21" t="s">
        <v>209</v>
      </c>
      <c r="O99" s="21" t="s">
        <v>209</v>
      </c>
      <c r="P99" s="21" t="s">
        <v>209</v>
      </c>
      <c r="Q99" s="21" t="s">
        <v>209</v>
      </c>
      <c r="R99" s="21" t="s">
        <v>209</v>
      </c>
      <c r="S99" s="21" t="s">
        <v>213</v>
      </c>
      <c r="T99" s="21" t="s">
        <v>213</v>
      </c>
      <c r="U99" s="21" t="s">
        <v>213</v>
      </c>
      <c r="V99" s="21" t="s">
        <v>213</v>
      </c>
      <c r="W99" s="21" t="s">
        <v>209</v>
      </c>
      <c r="X99" s="21" t="s">
        <v>209</v>
      </c>
      <c r="Y99" s="21" t="s">
        <v>209</v>
      </c>
      <c r="Z99" s="21" t="s">
        <v>209</v>
      </c>
      <c r="AA99" s="21" t="s">
        <v>209</v>
      </c>
      <c r="AB99" s="21" t="s">
        <v>209</v>
      </c>
      <c r="AC99" s="21" t="s">
        <v>209</v>
      </c>
      <c r="AD99" s="21" t="s">
        <v>209</v>
      </c>
      <c r="AE99" s="21" t="s">
        <v>209</v>
      </c>
      <c r="AF99" s="21" t="s">
        <v>209</v>
      </c>
      <c r="AG99" s="21" t="s">
        <v>209</v>
      </c>
      <c r="AH99" s="21" t="s">
        <v>209</v>
      </c>
      <c r="AI99" s="21" t="s">
        <v>209</v>
      </c>
      <c r="AJ99" s="21" t="s">
        <v>210</v>
      </c>
      <c r="AK99" s="21" t="s">
        <v>209</v>
      </c>
      <c r="AL99" s="21" t="s">
        <v>210</v>
      </c>
      <c r="AM99" s="21" t="s">
        <v>209</v>
      </c>
      <c r="AN99" s="21" t="s">
        <v>209</v>
      </c>
      <c r="AO99" s="21" t="s">
        <v>209</v>
      </c>
      <c r="AP99" s="21" t="s">
        <v>209</v>
      </c>
      <c r="AQ99" s="21" t="s">
        <v>209</v>
      </c>
      <c r="AR99" s="21" t="s">
        <v>209</v>
      </c>
      <c r="AS99" s="21" t="s">
        <v>209</v>
      </c>
      <c r="AT99" s="21" t="s">
        <v>209</v>
      </c>
      <c r="AU99" s="21" t="s">
        <v>209</v>
      </c>
      <c r="AV99" s="21" t="s">
        <v>209</v>
      </c>
      <c r="AW99" s="21" t="s">
        <v>209</v>
      </c>
      <c r="AX99" s="21" t="s">
        <v>209</v>
      </c>
      <c r="AY99" s="21" t="s">
        <v>209</v>
      </c>
      <c r="AZ99" s="21" t="s">
        <v>209</v>
      </c>
      <c r="BA99" s="21" t="s">
        <v>209</v>
      </c>
      <c r="BB99" s="21" t="s">
        <v>209</v>
      </c>
      <c r="BC99" s="21" t="s">
        <v>209</v>
      </c>
      <c r="BD99" s="21" t="s">
        <v>210</v>
      </c>
      <c r="BE99" s="21" t="s">
        <v>209</v>
      </c>
      <c r="BF99" s="21" t="s">
        <v>209</v>
      </c>
      <c r="BG99" s="21" t="s">
        <v>210</v>
      </c>
      <c r="BH99" s="21" t="s">
        <v>209</v>
      </c>
      <c r="BI99" s="21" t="s">
        <v>209</v>
      </c>
      <c r="BJ99" s="21" t="s">
        <v>210</v>
      </c>
      <c r="BK99" s="21" t="s">
        <v>210</v>
      </c>
      <c r="BL99" s="21" t="s">
        <v>209</v>
      </c>
      <c r="BM99" s="21" t="s">
        <v>210</v>
      </c>
      <c r="BN99" s="21" t="s">
        <v>210</v>
      </c>
      <c r="BO99" s="21" t="s">
        <v>209</v>
      </c>
      <c r="BP99" s="21" t="s">
        <v>209</v>
      </c>
      <c r="BQ99" s="21" t="s">
        <v>209</v>
      </c>
      <c r="BR99" s="21" t="s">
        <v>209</v>
      </c>
      <c r="BS99" s="21" t="s">
        <v>213</v>
      </c>
      <c r="BT99" s="21" t="s">
        <v>209</v>
      </c>
      <c r="BU99" s="21" t="s">
        <v>209</v>
      </c>
      <c r="BV99" s="21" t="s">
        <v>209</v>
      </c>
      <c r="BW99" s="21" t="s">
        <v>209</v>
      </c>
      <c r="BX99" s="21" t="s">
        <v>209</v>
      </c>
      <c r="BY99" s="21" t="s">
        <v>209</v>
      </c>
      <c r="BZ99" s="21">
        <f t="shared" si="0"/>
        <v>6</v>
      </c>
    </row>
    <row r="100" spans="1:78" ht="12.75" x14ac:dyDescent="0.2">
      <c r="A100" s="21" t="s">
        <v>8</v>
      </c>
      <c r="B100" s="21" t="s">
        <v>312</v>
      </c>
      <c r="C100" s="21" t="s">
        <v>314</v>
      </c>
      <c r="D100" s="21" t="s">
        <v>209</v>
      </c>
      <c r="E100" s="21" t="s">
        <v>209</v>
      </c>
      <c r="F100" s="21" t="s">
        <v>209</v>
      </c>
      <c r="G100" s="21" t="s">
        <v>209</v>
      </c>
      <c r="H100" s="21" t="s">
        <v>209</v>
      </c>
      <c r="I100" s="21" t="s">
        <v>209</v>
      </c>
      <c r="J100" s="21" t="s">
        <v>209</v>
      </c>
      <c r="K100" s="21" t="s">
        <v>209</v>
      </c>
      <c r="L100" s="21" t="s">
        <v>209</v>
      </c>
      <c r="M100" s="21" t="s">
        <v>209</v>
      </c>
      <c r="N100" s="21" t="s">
        <v>209</v>
      </c>
      <c r="O100" s="21" t="s">
        <v>209</v>
      </c>
      <c r="P100" s="21" t="s">
        <v>209</v>
      </c>
      <c r="Q100" s="21" t="s">
        <v>209</v>
      </c>
      <c r="R100" s="21" t="s">
        <v>209</v>
      </c>
      <c r="S100" s="21" t="s">
        <v>213</v>
      </c>
      <c r="T100" s="21" t="s">
        <v>213</v>
      </c>
      <c r="U100" s="21" t="s">
        <v>213</v>
      </c>
      <c r="V100" s="21" t="s">
        <v>213</v>
      </c>
      <c r="W100" s="21" t="s">
        <v>209</v>
      </c>
      <c r="X100" s="21" t="s">
        <v>209</v>
      </c>
      <c r="Y100" s="21" t="s">
        <v>209</v>
      </c>
      <c r="Z100" s="21" t="s">
        <v>209</v>
      </c>
      <c r="AA100" s="21" t="s">
        <v>209</v>
      </c>
      <c r="AB100" s="21" t="s">
        <v>209</v>
      </c>
      <c r="AC100" s="21" t="s">
        <v>209</v>
      </c>
      <c r="AD100" s="21" t="s">
        <v>209</v>
      </c>
      <c r="AE100" s="21" t="s">
        <v>209</v>
      </c>
      <c r="AF100" s="21" t="s">
        <v>209</v>
      </c>
      <c r="AG100" s="21" t="s">
        <v>209</v>
      </c>
      <c r="AH100" s="21" t="s">
        <v>209</v>
      </c>
      <c r="AI100" s="21" t="s">
        <v>209</v>
      </c>
      <c r="AJ100" s="21" t="s">
        <v>209</v>
      </c>
      <c r="AK100" s="21" t="s">
        <v>209</v>
      </c>
      <c r="AL100" s="21" t="s">
        <v>209</v>
      </c>
      <c r="AM100" s="21" t="s">
        <v>209</v>
      </c>
      <c r="AN100" s="21" t="s">
        <v>209</v>
      </c>
      <c r="AO100" s="21" t="s">
        <v>209</v>
      </c>
      <c r="AP100" s="21" t="s">
        <v>209</v>
      </c>
      <c r="AQ100" s="21" t="s">
        <v>209</v>
      </c>
      <c r="AR100" s="21" t="s">
        <v>209</v>
      </c>
      <c r="AS100" s="21" t="s">
        <v>209</v>
      </c>
      <c r="AT100" s="21" t="s">
        <v>209</v>
      </c>
      <c r="AU100" s="21" t="s">
        <v>209</v>
      </c>
      <c r="AV100" s="21" t="s">
        <v>209</v>
      </c>
      <c r="AW100" s="21" t="s">
        <v>209</v>
      </c>
      <c r="AX100" s="21" t="s">
        <v>209</v>
      </c>
      <c r="AY100" s="21" t="s">
        <v>209</v>
      </c>
      <c r="AZ100" s="21" t="s">
        <v>209</v>
      </c>
      <c r="BA100" s="21" t="s">
        <v>209</v>
      </c>
      <c r="BB100" s="21" t="s">
        <v>209</v>
      </c>
      <c r="BC100" s="21" t="s">
        <v>209</v>
      </c>
      <c r="BD100" s="21" t="s">
        <v>209</v>
      </c>
      <c r="BE100" s="21" t="s">
        <v>209</v>
      </c>
      <c r="BF100" s="21" t="s">
        <v>209</v>
      </c>
      <c r="BG100" s="21" t="s">
        <v>209</v>
      </c>
      <c r="BH100" s="21" t="s">
        <v>209</v>
      </c>
      <c r="BI100" s="21" t="s">
        <v>209</v>
      </c>
      <c r="BJ100" s="21" t="s">
        <v>210</v>
      </c>
      <c r="BK100" s="21" t="s">
        <v>210</v>
      </c>
      <c r="BL100" s="21" t="s">
        <v>209</v>
      </c>
      <c r="BM100" s="21" t="s">
        <v>210</v>
      </c>
      <c r="BN100" s="21" t="s">
        <v>210</v>
      </c>
      <c r="BO100" s="21" t="s">
        <v>209</v>
      </c>
      <c r="BP100" s="21" t="s">
        <v>209</v>
      </c>
      <c r="BQ100" s="21" t="s">
        <v>209</v>
      </c>
      <c r="BR100" s="21" t="s">
        <v>209</v>
      </c>
      <c r="BS100" s="21" t="s">
        <v>213</v>
      </c>
      <c r="BT100" s="21" t="s">
        <v>209</v>
      </c>
      <c r="BU100" s="21" t="s">
        <v>209</v>
      </c>
      <c r="BV100" s="21" t="s">
        <v>209</v>
      </c>
      <c r="BW100" s="21" t="s">
        <v>209</v>
      </c>
      <c r="BX100" s="21" t="s">
        <v>209</v>
      </c>
      <c r="BY100" s="21" t="s">
        <v>209</v>
      </c>
      <c r="BZ100" s="21">
        <f t="shared" si="0"/>
        <v>2</v>
      </c>
    </row>
    <row r="101" spans="1:78" ht="12.75" x14ac:dyDescent="0.2">
      <c r="A101" s="21" t="s">
        <v>8</v>
      </c>
      <c r="B101" s="21" t="s">
        <v>312</v>
      </c>
      <c r="C101" s="21" t="s">
        <v>315</v>
      </c>
      <c r="D101" s="21" t="s">
        <v>209</v>
      </c>
      <c r="E101" s="21" t="s">
        <v>209</v>
      </c>
      <c r="F101" s="21" t="s">
        <v>209</v>
      </c>
      <c r="G101" s="21" t="s">
        <v>209</v>
      </c>
      <c r="H101" s="21" t="s">
        <v>209</v>
      </c>
      <c r="I101" s="21" t="s">
        <v>209</v>
      </c>
      <c r="J101" s="21" t="s">
        <v>209</v>
      </c>
      <c r="K101" s="21" t="s">
        <v>209</v>
      </c>
      <c r="L101" s="21" t="s">
        <v>209</v>
      </c>
      <c r="M101" s="21" t="s">
        <v>209</v>
      </c>
      <c r="N101" s="21" t="s">
        <v>209</v>
      </c>
      <c r="O101" s="21" t="s">
        <v>209</v>
      </c>
      <c r="P101" s="21" t="s">
        <v>209</v>
      </c>
      <c r="Q101" s="21" t="s">
        <v>209</v>
      </c>
      <c r="R101" s="21" t="s">
        <v>209</v>
      </c>
      <c r="S101" s="21" t="s">
        <v>210</v>
      </c>
      <c r="T101" s="21" t="s">
        <v>210</v>
      </c>
      <c r="U101" s="21" t="s">
        <v>210</v>
      </c>
      <c r="V101" s="21" t="s">
        <v>210</v>
      </c>
      <c r="W101" s="21" t="s">
        <v>209</v>
      </c>
      <c r="X101" s="21" t="s">
        <v>209</v>
      </c>
      <c r="Y101" s="21" t="s">
        <v>209</v>
      </c>
      <c r="Z101" s="21" t="s">
        <v>209</v>
      </c>
      <c r="AA101" s="21" t="s">
        <v>209</v>
      </c>
      <c r="AB101" s="21" t="s">
        <v>209</v>
      </c>
      <c r="AC101" s="21" t="s">
        <v>209</v>
      </c>
      <c r="AD101" s="21" t="s">
        <v>209</v>
      </c>
      <c r="AE101" s="21" t="s">
        <v>209</v>
      </c>
      <c r="AF101" s="21" t="s">
        <v>209</v>
      </c>
      <c r="AG101" s="21" t="s">
        <v>209</v>
      </c>
      <c r="AH101" s="21" t="s">
        <v>209</v>
      </c>
      <c r="AI101" s="21" t="s">
        <v>209</v>
      </c>
      <c r="AJ101" s="21" t="s">
        <v>210</v>
      </c>
      <c r="AK101" s="21" t="s">
        <v>209</v>
      </c>
      <c r="AL101" s="21" t="s">
        <v>210</v>
      </c>
      <c r="AM101" s="21" t="s">
        <v>209</v>
      </c>
      <c r="AN101" s="21" t="s">
        <v>209</v>
      </c>
      <c r="AO101" s="21" t="s">
        <v>209</v>
      </c>
      <c r="AP101" s="21" t="s">
        <v>209</v>
      </c>
      <c r="AQ101" s="21" t="s">
        <v>209</v>
      </c>
      <c r="AR101" s="21" t="s">
        <v>209</v>
      </c>
      <c r="AS101" s="21" t="s">
        <v>209</v>
      </c>
      <c r="AT101" s="21" t="s">
        <v>209</v>
      </c>
      <c r="AU101" s="21" t="s">
        <v>209</v>
      </c>
      <c r="AV101" s="21" t="s">
        <v>209</v>
      </c>
      <c r="AW101" s="21" t="s">
        <v>209</v>
      </c>
      <c r="AX101" s="21" t="s">
        <v>209</v>
      </c>
      <c r="AY101" s="21" t="s">
        <v>209</v>
      </c>
      <c r="AZ101" s="21" t="s">
        <v>209</v>
      </c>
      <c r="BA101" s="21" t="s">
        <v>209</v>
      </c>
      <c r="BB101" s="21" t="s">
        <v>209</v>
      </c>
      <c r="BC101" s="21" t="s">
        <v>209</v>
      </c>
      <c r="BD101" s="21" t="s">
        <v>210</v>
      </c>
      <c r="BE101" s="21" t="s">
        <v>209</v>
      </c>
      <c r="BF101" s="21" t="s">
        <v>209</v>
      </c>
      <c r="BG101" s="21" t="s">
        <v>210</v>
      </c>
      <c r="BH101" s="21" t="s">
        <v>209</v>
      </c>
      <c r="BI101" s="21" t="s">
        <v>209</v>
      </c>
      <c r="BJ101" s="21" t="s">
        <v>210</v>
      </c>
      <c r="BK101" s="21" t="s">
        <v>210</v>
      </c>
      <c r="BL101" s="21" t="s">
        <v>210</v>
      </c>
      <c r="BM101" s="21" t="s">
        <v>210</v>
      </c>
      <c r="BN101" s="21" t="s">
        <v>210</v>
      </c>
      <c r="BO101" s="21" t="s">
        <v>210</v>
      </c>
      <c r="BP101" s="21" t="s">
        <v>210</v>
      </c>
      <c r="BQ101" s="21" t="s">
        <v>209</v>
      </c>
      <c r="BR101" s="21" t="s">
        <v>209</v>
      </c>
      <c r="BS101" s="21" t="s">
        <v>213</v>
      </c>
      <c r="BT101" s="21" t="s">
        <v>209</v>
      </c>
      <c r="BU101" s="21" t="s">
        <v>209</v>
      </c>
      <c r="BV101" s="21" t="s">
        <v>209</v>
      </c>
      <c r="BW101" s="21" t="s">
        <v>209</v>
      </c>
      <c r="BX101" s="21" t="s">
        <v>209</v>
      </c>
      <c r="BY101" s="21" t="s">
        <v>209</v>
      </c>
      <c r="BZ101" s="21">
        <f t="shared" si="0"/>
        <v>10</v>
      </c>
    </row>
    <row r="102" spans="1:78" ht="12.75" x14ac:dyDescent="0.2">
      <c r="A102" s="21" t="s">
        <v>8</v>
      </c>
      <c r="B102" s="21" t="s">
        <v>312</v>
      </c>
      <c r="C102" s="21" t="s">
        <v>316</v>
      </c>
      <c r="D102" s="21" t="s">
        <v>209</v>
      </c>
      <c r="E102" s="21" t="s">
        <v>209</v>
      </c>
      <c r="F102" s="21" t="s">
        <v>209</v>
      </c>
      <c r="G102" s="21" t="s">
        <v>209</v>
      </c>
      <c r="H102" s="21" t="s">
        <v>209</v>
      </c>
      <c r="I102" s="21" t="s">
        <v>209</v>
      </c>
      <c r="J102" s="21" t="s">
        <v>209</v>
      </c>
      <c r="K102" s="21" t="s">
        <v>209</v>
      </c>
      <c r="L102" s="21" t="s">
        <v>209</v>
      </c>
      <c r="M102" s="21" t="s">
        <v>209</v>
      </c>
      <c r="N102" s="21" t="s">
        <v>209</v>
      </c>
      <c r="O102" s="21" t="s">
        <v>209</v>
      </c>
      <c r="P102" s="21" t="s">
        <v>209</v>
      </c>
      <c r="Q102" s="21" t="s">
        <v>209</v>
      </c>
      <c r="R102" s="21" t="s">
        <v>209</v>
      </c>
      <c r="S102" s="21" t="s">
        <v>213</v>
      </c>
      <c r="T102" s="21" t="s">
        <v>213</v>
      </c>
      <c r="U102" s="21" t="s">
        <v>213</v>
      </c>
      <c r="V102" s="21" t="s">
        <v>213</v>
      </c>
      <c r="W102" s="21" t="s">
        <v>209</v>
      </c>
      <c r="X102" s="21" t="s">
        <v>209</v>
      </c>
      <c r="Y102" s="21" t="s">
        <v>209</v>
      </c>
      <c r="Z102" s="21" t="s">
        <v>209</v>
      </c>
      <c r="AA102" s="21" t="s">
        <v>210</v>
      </c>
      <c r="AB102" s="21" t="s">
        <v>209</v>
      </c>
      <c r="AC102" s="21" t="s">
        <v>209</v>
      </c>
      <c r="AD102" s="21" t="s">
        <v>209</v>
      </c>
      <c r="AE102" s="21" t="s">
        <v>209</v>
      </c>
      <c r="AF102" s="21" t="s">
        <v>210</v>
      </c>
      <c r="AG102" s="21" t="s">
        <v>209</v>
      </c>
      <c r="AH102" s="21" t="s">
        <v>209</v>
      </c>
      <c r="AI102" s="21" t="s">
        <v>209</v>
      </c>
      <c r="AJ102" s="21" t="s">
        <v>210</v>
      </c>
      <c r="AK102" s="21" t="s">
        <v>209</v>
      </c>
      <c r="AL102" s="21" t="s">
        <v>210</v>
      </c>
      <c r="AM102" s="21" t="s">
        <v>209</v>
      </c>
      <c r="AN102" s="21" t="s">
        <v>209</v>
      </c>
      <c r="AO102" s="21" t="s">
        <v>209</v>
      </c>
      <c r="AP102" s="21" t="s">
        <v>209</v>
      </c>
      <c r="AQ102" s="21" t="s">
        <v>209</v>
      </c>
      <c r="AR102" s="21" t="s">
        <v>209</v>
      </c>
      <c r="AS102" s="21" t="s">
        <v>209</v>
      </c>
      <c r="AT102" s="21" t="s">
        <v>209</v>
      </c>
      <c r="AU102" s="21" t="s">
        <v>209</v>
      </c>
      <c r="AV102" s="21" t="s">
        <v>209</v>
      </c>
      <c r="AW102" s="21" t="s">
        <v>209</v>
      </c>
      <c r="AX102" s="21" t="s">
        <v>209</v>
      </c>
      <c r="AY102" s="21" t="s">
        <v>209</v>
      </c>
      <c r="AZ102" s="21" t="s">
        <v>209</v>
      </c>
      <c r="BA102" s="21" t="s">
        <v>209</v>
      </c>
      <c r="BB102" s="21" t="s">
        <v>209</v>
      </c>
      <c r="BC102" s="21" t="s">
        <v>209</v>
      </c>
      <c r="BD102" s="21" t="s">
        <v>210</v>
      </c>
      <c r="BE102" s="21" t="s">
        <v>209</v>
      </c>
      <c r="BF102" s="21" t="s">
        <v>209</v>
      </c>
      <c r="BG102" s="21" t="s">
        <v>210</v>
      </c>
      <c r="BH102" s="21" t="s">
        <v>209</v>
      </c>
      <c r="BI102" s="21" t="s">
        <v>209</v>
      </c>
      <c r="BJ102" s="21" t="s">
        <v>210</v>
      </c>
      <c r="BK102" s="21" t="s">
        <v>210</v>
      </c>
      <c r="BL102" s="21" t="s">
        <v>210</v>
      </c>
      <c r="BM102" s="21" t="s">
        <v>210</v>
      </c>
      <c r="BN102" s="21" t="s">
        <v>210</v>
      </c>
      <c r="BO102" s="21" t="s">
        <v>210</v>
      </c>
      <c r="BP102" s="21" t="s">
        <v>210</v>
      </c>
      <c r="BQ102" s="21" t="s">
        <v>209</v>
      </c>
      <c r="BR102" s="21" t="s">
        <v>209</v>
      </c>
      <c r="BS102" s="21" t="s">
        <v>213</v>
      </c>
      <c r="BT102" s="21" t="s">
        <v>209</v>
      </c>
      <c r="BU102" s="21" t="s">
        <v>209</v>
      </c>
      <c r="BV102" s="21" t="s">
        <v>209</v>
      </c>
      <c r="BW102" s="21" t="s">
        <v>209</v>
      </c>
      <c r="BX102" s="21" t="s">
        <v>209</v>
      </c>
      <c r="BY102" s="21" t="s">
        <v>209</v>
      </c>
      <c r="BZ102" s="21">
        <f t="shared" si="0"/>
        <v>8</v>
      </c>
    </row>
    <row r="103" spans="1:78" ht="12.75" x14ac:dyDescent="0.2">
      <c r="A103" s="21" t="s">
        <v>8</v>
      </c>
      <c r="B103" s="21" t="s">
        <v>312</v>
      </c>
      <c r="C103" s="21" t="s">
        <v>317</v>
      </c>
      <c r="D103" s="21" t="s">
        <v>209</v>
      </c>
      <c r="E103" s="21" t="s">
        <v>209</v>
      </c>
      <c r="F103" s="21" t="s">
        <v>209</v>
      </c>
      <c r="G103" s="21" t="s">
        <v>209</v>
      </c>
      <c r="H103" s="21" t="s">
        <v>209</v>
      </c>
      <c r="I103" s="21" t="s">
        <v>209</v>
      </c>
      <c r="J103" s="21" t="s">
        <v>209</v>
      </c>
      <c r="K103" s="21" t="s">
        <v>209</v>
      </c>
      <c r="L103" s="21" t="s">
        <v>209</v>
      </c>
      <c r="M103" s="21" t="s">
        <v>209</v>
      </c>
      <c r="N103" s="21" t="s">
        <v>209</v>
      </c>
      <c r="O103" s="21" t="s">
        <v>209</v>
      </c>
      <c r="P103" s="21" t="s">
        <v>209</v>
      </c>
      <c r="Q103" s="21" t="s">
        <v>209</v>
      </c>
      <c r="R103" s="21" t="s">
        <v>209</v>
      </c>
      <c r="S103" s="21" t="s">
        <v>213</v>
      </c>
      <c r="T103" s="21" t="s">
        <v>213</v>
      </c>
      <c r="U103" s="21" t="s">
        <v>213</v>
      </c>
      <c r="V103" s="21" t="s">
        <v>213</v>
      </c>
      <c r="W103" s="21" t="s">
        <v>209</v>
      </c>
      <c r="X103" s="21" t="s">
        <v>209</v>
      </c>
      <c r="Y103" s="21" t="s">
        <v>209</v>
      </c>
      <c r="Z103" s="21" t="s">
        <v>209</v>
      </c>
      <c r="AA103" s="21" t="s">
        <v>210</v>
      </c>
      <c r="AB103" s="21" t="s">
        <v>209</v>
      </c>
      <c r="AC103" s="21" t="s">
        <v>209</v>
      </c>
      <c r="AD103" s="21" t="s">
        <v>209</v>
      </c>
      <c r="AE103" s="21" t="s">
        <v>209</v>
      </c>
      <c r="AF103" s="21" t="s">
        <v>210</v>
      </c>
      <c r="AG103" s="21" t="s">
        <v>209</v>
      </c>
      <c r="AH103" s="21" t="s">
        <v>209</v>
      </c>
      <c r="AI103" s="21" t="s">
        <v>209</v>
      </c>
      <c r="AJ103" s="21" t="s">
        <v>210</v>
      </c>
      <c r="AK103" s="21" t="s">
        <v>209</v>
      </c>
      <c r="AL103" s="21" t="s">
        <v>210</v>
      </c>
      <c r="AM103" s="21" t="s">
        <v>209</v>
      </c>
      <c r="AN103" s="21" t="s">
        <v>209</v>
      </c>
      <c r="AO103" s="21" t="s">
        <v>209</v>
      </c>
      <c r="AP103" s="21" t="s">
        <v>209</v>
      </c>
      <c r="AQ103" s="21" t="s">
        <v>209</v>
      </c>
      <c r="AR103" s="21" t="s">
        <v>209</v>
      </c>
      <c r="AS103" s="21" t="s">
        <v>209</v>
      </c>
      <c r="AT103" s="21" t="s">
        <v>209</v>
      </c>
      <c r="AU103" s="21" t="s">
        <v>209</v>
      </c>
      <c r="AV103" s="21" t="s">
        <v>209</v>
      </c>
      <c r="AW103" s="21" t="s">
        <v>209</v>
      </c>
      <c r="AX103" s="21" t="s">
        <v>209</v>
      </c>
      <c r="AY103" s="21" t="s">
        <v>209</v>
      </c>
      <c r="AZ103" s="21" t="s">
        <v>209</v>
      </c>
      <c r="BA103" s="21" t="s">
        <v>209</v>
      </c>
      <c r="BB103" s="21" t="s">
        <v>209</v>
      </c>
      <c r="BC103" s="21" t="s">
        <v>209</v>
      </c>
      <c r="BD103" s="21" t="s">
        <v>210</v>
      </c>
      <c r="BE103" s="21" t="s">
        <v>209</v>
      </c>
      <c r="BF103" s="21" t="s">
        <v>209</v>
      </c>
      <c r="BG103" s="21" t="s">
        <v>210</v>
      </c>
      <c r="BH103" s="21" t="s">
        <v>209</v>
      </c>
      <c r="BI103" s="21" t="s">
        <v>209</v>
      </c>
      <c r="BJ103" s="21" t="s">
        <v>210</v>
      </c>
      <c r="BK103" s="21" t="s">
        <v>210</v>
      </c>
      <c r="BL103" s="21" t="s">
        <v>210</v>
      </c>
      <c r="BM103" s="21" t="s">
        <v>210</v>
      </c>
      <c r="BN103" s="21" t="s">
        <v>210</v>
      </c>
      <c r="BO103" s="21" t="s">
        <v>210</v>
      </c>
      <c r="BP103" s="21" t="s">
        <v>210</v>
      </c>
      <c r="BQ103" s="21" t="s">
        <v>209</v>
      </c>
      <c r="BR103" s="21" t="s">
        <v>209</v>
      </c>
      <c r="BS103" s="21" t="s">
        <v>213</v>
      </c>
      <c r="BT103" s="21" t="s">
        <v>209</v>
      </c>
      <c r="BU103" s="21" t="s">
        <v>209</v>
      </c>
      <c r="BV103" s="21" t="s">
        <v>209</v>
      </c>
      <c r="BW103" s="21" t="s">
        <v>209</v>
      </c>
      <c r="BX103" s="21" t="s">
        <v>209</v>
      </c>
      <c r="BY103" s="21" t="s">
        <v>209</v>
      </c>
      <c r="BZ103" s="21">
        <f t="shared" si="0"/>
        <v>8</v>
      </c>
    </row>
    <row r="104" spans="1:78" ht="12.75" x14ac:dyDescent="0.2">
      <c r="A104" s="21" t="s">
        <v>8</v>
      </c>
      <c r="B104" s="21" t="s">
        <v>312</v>
      </c>
      <c r="C104" s="21" t="s">
        <v>318</v>
      </c>
      <c r="D104" s="21" t="s">
        <v>209</v>
      </c>
      <c r="E104" s="21" t="s">
        <v>209</v>
      </c>
      <c r="F104" s="21" t="s">
        <v>209</v>
      </c>
      <c r="G104" s="21" t="s">
        <v>209</v>
      </c>
      <c r="H104" s="21" t="s">
        <v>209</v>
      </c>
      <c r="I104" s="21" t="s">
        <v>209</v>
      </c>
      <c r="J104" s="21" t="s">
        <v>209</v>
      </c>
      <c r="K104" s="21" t="s">
        <v>209</v>
      </c>
      <c r="L104" s="21" t="s">
        <v>209</v>
      </c>
      <c r="M104" s="21" t="s">
        <v>209</v>
      </c>
      <c r="N104" s="21" t="s">
        <v>209</v>
      </c>
      <c r="O104" s="21" t="s">
        <v>209</v>
      </c>
      <c r="P104" s="21" t="s">
        <v>209</v>
      </c>
      <c r="Q104" s="21" t="s">
        <v>209</v>
      </c>
      <c r="R104" s="21" t="s">
        <v>209</v>
      </c>
      <c r="S104" s="21" t="s">
        <v>213</v>
      </c>
      <c r="T104" s="21" t="s">
        <v>213</v>
      </c>
      <c r="U104" s="21" t="s">
        <v>213</v>
      </c>
      <c r="V104" s="21" t="s">
        <v>213</v>
      </c>
      <c r="W104" s="21" t="s">
        <v>209</v>
      </c>
      <c r="X104" s="21" t="s">
        <v>209</v>
      </c>
      <c r="Y104" s="21" t="s">
        <v>209</v>
      </c>
      <c r="Z104" s="21" t="s">
        <v>209</v>
      </c>
      <c r="AA104" s="21" t="s">
        <v>210</v>
      </c>
      <c r="AB104" s="21" t="s">
        <v>209</v>
      </c>
      <c r="AC104" s="21" t="s">
        <v>209</v>
      </c>
      <c r="AD104" s="21" t="s">
        <v>209</v>
      </c>
      <c r="AE104" s="21" t="s">
        <v>209</v>
      </c>
      <c r="AF104" s="21" t="s">
        <v>210</v>
      </c>
      <c r="AG104" s="21" t="s">
        <v>209</v>
      </c>
      <c r="AH104" s="21" t="s">
        <v>209</v>
      </c>
      <c r="AI104" s="21" t="s">
        <v>209</v>
      </c>
      <c r="AJ104" s="21" t="s">
        <v>210</v>
      </c>
      <c r="AK104" s="21" t="s">
        <v>209</v>
      </c>
      <c r="AL104" s="21" t="s">
        <v>210</v>
      </c>
      <c r="AM104" s="21" t="s">
        <v>209</v>
      </c>
      <c r="AN104" s="21" t="s">
        <v>209</v>
      </c>
      <c r="AO104" s="21" t="s">
        <v>209</v>
      </c>
      <c r="AP104" s="21" t="s">
        <v>209</v>
      </c>
      <c r="AQ104" s="21" t="s">
        <v>209</v>
      </c>
      <c r="AR104" s="21" t="s">
        <v>209</v>
      </c>
      <c r="AS104" s="21" t="s">
        <v>209</v>
      </c>
      <c r="AT104" s="21" t="s">
        <v>209</v>
      </c>
      <c r="AU104" s="21" t="s">
        <v>209</v>
      </c>
      <c r="AV104" s="21" t="s">
        <v>209</v>
      </c>
      <c r="AW104" s="21" t="s">
        <v>209</v>
      </c>
      <c r="AX104" s="21" t="s">
        <v>209</v>
      </c>
      <c r="AY104" s="21" t="s">
        <v>209</v>
      </c>
      <c r="AZ104" s="21" t="s">
        <v>209</v>
      </c>
      <c r="BA104" s="21" t="s">
        <v>209</v>
      </c>
      <c r="BB104" s="21" t="s">
        <v>209</v>
      </c>
      <c r="BC104" s="21" t="s">
        <v>209</v>
      </c>
      <c r="BD104" s="21" t="s">
        <v>210</v>
      </c>
      <c r="BE104" s="21" t="s">
        <v>209</v>
      </c>
      <c r="BF104" s="21" t="s">
        <v>209</v>
      </c>
      <c r="BG104" s="21" t="s">
        <v>210</v>
      </c>
      <c r="BH104" s="21" t="s">
        <v>209</v>
      </c>
      <c r="BI104" s="21" t="s">
        <v>209</v>
      </c>
      <c r="BJ104" s="21" t="s">
        <v>210</v>
      </c>
      <c r="BK104" s="21" t="s">
        <v>210</v>
      </c>
      <c r="BL104" s="21" t="s">
        <v>210</v>
      </c>
      <c r="BM104" s="21" t="s">
        <v>210</v>
      </c>
      <c r="BN104" s="21" t="s">
        <v>210</v>
      </c>
      <c r="BO104" s="21" t="s">
        <v>210</v>
      </c>
      <c r="BP104" s="21" t="s">
        <v>210</v>
      </c>
      <c r="BQ104" s="21" t="s">
        <v>209</v>
      </c>
      <c r="BR104" s="21" t="s">
        <v>209</v>
      </c>
      <c r="BS104" s="21" t="s">
        <v>213</v>
      </c>
      <c r="BT104" s="21" t="s">
        <v>209</v>
      </c>
      <c r="BU104" s="21" t="s">
        <v>209</v>
      </c>
      <c r="BV104" s="21" t="s">
        <v>209</v>
      </c>
      <c r="BW104" s="21" t="s">
        <v>209</v>
      </c>
      <c r="BX104" s="21" t="s">
        <v>209</v>
      </c>
      <c r="BY104" s="21" t="s">
        <v>209</v>
      </c>
      <c r="BZ104" s="21">
        <f t="shared" si="0"/>
        <v>8</v>
      </c>
    </row>
    <row r="105" spans="1:78" ht="12.75" x14ac:dyDescent="0.2">
      <c r="A105" s="21" t="s">
        <v>8</v>
      </c>
      <c r="B105" s="21" t="s">
        <v>312</v>
      </c>
      <c r="C105" s="21" t="s">
        <v>319</v>
      </c>
      <c r="D105" s="21" t="s">
        <v>209</v>
      </c>
      <c r="E105" s="21" t="s">
        <v>209</v>
      </c>
      <c r="F105" s="21" t="s">
        <v>209</v>
      </c>
      <c r="G105" s="21" t="s">
        <v>209</v>
      </c>
      <c r="H105" s="21" t="s">
        <v>209</v>
      </c>
      <c r="I105" s="21" t="s">
        <v>209</v>
      </c>
      <c r="J105" s="21" t="s">
        <v>209</v>
      </c>
      <c r="K105" s="21" t="s">
        <v>209</v>
      </c>
      <c r="L105" s="21" t="s">
        <v>209</v>
      </c>
      <c r="M105" s="21" t="s">
        <v>209</v>
      </c>
      <c r="N105" s="21" t="s">
        <v>209</v>
      </c>
      <c r="O105" s="21" t="s">
        <v>209</v>
      </c>
      <c r="P105" s="21" t="s">
        <v>209</v>
      </c>
      <c r="Q105" s="21" t="s">
        <v>209</v>
      </c>
      <c r="R105" s="21" t="s">
        <v>209</v>
      </c>
      <c r="S105" s="21" t="s">
        <v>210</v>
      </c>
      <c r="T105" s="21" t="s">
        <v>210</v>
      </c>
      <c r="U105" s="21" t="s">
        <v>210</v>
      </c>
      <c r="V105" s="21" t="s">
        <v>210</v>
      </c>
      <c r="W105" s="21" t="s">
        <v>209</v>
      </c>
      <c r="X105" s="21" t="s">
        <v>209</v>
      </c>
      <c r="Y105" s="21" t="s">
        <v>209</v>
      </c>
      <c r="Z105" s="21" t="s">
        <v>209</v>
      </c>
      <c r="AA105" s="21" t="s">
        <v>209</v>
      </c>
      <c r="AB105" s="21" t="s">
        <v>209</v>
      </c>
      <c r="AC105" s="21" t="s">
        <v>209</v>
      </c>
      <c r="AD105" s="21" t="s">
        <v>209</v>
      </c>
      <c r="AE105" s="21" t="s">
        <v>209</v>
      </c>
      <c r="AF105" s="21" t="s">
        <v>209</v>
      </c>
      <c r="AG105" s="21" t="s">
        <v>209</v>
      </c>
      <c r="AH105" s="21" t="s">
        <v>209</v>
      </c>
      <c r="AI105" s="21" t="s">
        <v>209</v>
      </c>
      <c r="AJ105" s="21" t="s">
        <v>210</v>
      </c>
      <c r="AK105" s="21" t="s">
        <v>209</v>
      </c>
      <c r="AL105" s="21" t="s">
        <v>210</v>
      </c>
      <c r="AM105" s="21" t="s">
        <v>209</v>
      </c>
      <c r="AN105" s="21" t="s">
        <v>209</v>
      </c>
      <c r="AO105" s="21" t="s">
        <v>209</v>
      </c>
      <c r="AP105" s="21" t="s">
        <v>209</v>
      </c>
      <c r="AQ105" s="21" t="s">
        <v>209</v>
      </c>
      <c r="AR105" s="21" t="s">
        <v>209</v>
      </c>
      <c r="AS105" s="21" t="s">
        <v>209</v>
      </c>
      <c r="AT105" s="21" t="s">
        <v>209</v>
      </c>
      <c r="AU105" s="21" t="s">
        <v>209</v>
      </c>
      <c r="AV105" s="21" t="s">
        <v>209</v>
      </c>
      <c r="AW105" s="21" t="s">
        <v>209</v>
      </c>
      <c r="AX105" s="21" t="s">
        <v>209</v>
      </c>
      <c r="AY105" s="21" t="s">
        <v>209</v>
      </c>
      <c r="AZ105" s="21" t="s">
        <v>209</v>
      </c>
      <c r="BA105" s="21" t="s">
        <v>209</v>
      </c>
      <c r="BB105" s="21" t="s">
        <v>209</v>
      </c>
      <c r="BC105" s="21" t="s">
        <v>209</v>
      </c>
      <c r="BD105" s="21" t="s">
        <v>210</v>
      </c>
      <c r="BE105" s="21" t="s">
        <v>209</v>
      </c>
      <c r="BF105" s="21" t="s">
        <v>209</v>
      </c>
      <c r="BG105" s="21" t="s">
        <v>210</v>
      </c>
      <c r="BH105" s="21" t="s">
        <v>209</v>
      </c>
      <c r="BI105" s="21" t="s">
        <v>209</v>
      </c>
      <c r="BJ105" s="21" t="s">
        <v>210</v>
      </c>
      <c r="BK105" s="21" t="s">
        <v>210</v>
      </c>
      <c r="BL105" s="21" t="s">
        <v>209</v>
      </c>
      <c r="BM105" s="21" t="s">
        <v>210</v>
      </c>
      <c r="BN105" s="21" t="s">
        <v>210</v>
      </c>
      <c r="BO105" s="21" t="s">
        <v>209</v>
      </c>
      <c r="BP105" s="21" t="s">
        <v>209</v>
      </c>
      <c r="BQ105" s="21" t="s">
        <v>209</v>
      </c>
      <c r="BR105" s="21" t="s">
        <v>209</v>
      </c>
      <c r="BS105" s="21" t="s">
        <v>213</v>
      </c>
      <c r="BT105" s="21" t="s">
        <v>209</v>
      </c>
      <c r="BU105" s="21" t="s">
        <v>209</v>
      </c>
      <c r="BV105" s="21" t="s">
        <v>209</v>
      </c>
      <c r="BW105" s="21" t="s">
        <v>209</v>
      </c>
      <c r="BX105" s="21" t="s">
        <v>209</v>
      </c>
      <c r="BY105" s="21" t="s">
        <v>209</v>
      </c>
      <c r="BZ105" s="21">
        <f t="shared" si="0"/>
        <v>10</v>
      </c>
    </row>
    <row r="106" spans="1:78" ht="12.75" x14ac:dyDescent="0.2">
      <c r="A106" s="21" t="s">
        <v>8</v>
      </c>
      <c r="B106" s="21" t="s">
        <v>312</v>
      </c>
      <c r="C106" s="21" t="s">
        <v>320</v>
      </c>
      <c r="D106" s="21" t="s">
        <v>209</v>
      </c>
      <c r="E106" s="21" t="s">
        <v>209</v>
      </c>
      <c r="F106" s="21" t="s">
        <v>209</v>
      </c>
      <c r="G106" s="21" t="s">
        <v>209</v>
      </c>
      <c r="H106" s="21" t="s">
        <v>209</v>
      </c>
      <c r="I106" s="21" t="s">
        <v>209</v>
      </c>
      <c r="J106" s="21" t="s">
        <v>209</v>
      </c>
      <c r="K106" s="21" t="s">
        <v>209</v>
      </c>
      <c r="L106" s="21" t="s">
        <v>209</v>
      </c>
      <c r="M106" s="21" t="s">
        <v>209</v>
      </c>
      <c r="N106" s="21" t="s">
        <v>209</v>
      </c>
      <c r="O106" s="21" t="s">
        <v>209</v>
      </c>
      <c r="P106" s="21" t="s">
        <v>209</v>
      </c>
      <c r="Q106" s="21" t="s">
        <v>209</v>
      </c>
      <c r="R106" s="21" t="s">
        <v>209</v>
      </c>
      <c r="S106" s="21" t="s">
        <v>213</v>
      </c>
      <c r="T106" s="21" t="s">
        <v>213</v>
      </c>
      <c r="U106" s="21" t="s">
        <v>213</v>
      </c>
      <c r="V106" s="21" t="s">
        <v>213</v>
      </c>
      <c r="W106" s="21" t="s">
        <v>209</v>
      </c>
      <c r="X106" s="21" t="s">
        <v>209</v>
      </c>
      <c r="Y106" s="21" t="s">
        <v>209</v>
      </c>
      <c r="Z106" s="21" t="s">
        <v>209</v>
      </c>
      <c r="AA106" s="21" t="s">
        <v>209</v>
      </c>
      <c r="AB106" s="21" t="s">
        <v>209</v>
      </c>
      <c r="AC106" s="21" t="s">
        <v>209</v>
      </c>
      <c r="AD106" s="21" t="s">
        <v>209</v>
      </c>
      <c r="AE106" s="21" t="s">
        <v>209</v>
      </c>
      <c r="AF106" s="21" t="s">
        <v>209</v>
      </c>
      <c r="AG106" s="21" t="s">
        <v>209</v>
      </c>
      <c r="AH106" s="21" t="s">
        <v>209</v>
      </c>
      <c r="AI106" s="21" t="s">
        <v>209</v>
      </c>
      <c r="AJ106" s="21" t="s">
        <v>209</v>
      </c>
      <c r="AK106" s="21" t="s">
        <v>209</v>
      </c>
      <c r="AL106" s="21" t="s">
        <v>209</v>
      </c>
      <c r="AM106" s="21" t="s">
        <v>209</v>
      </c>
      <c r="AN106" s="21" t="s">
        <v>209</v>
      </c>
      <c r="AO106" s="21" t="s">
        <v>209</v>
      </c>
      <c r="AP106" s="21" t="s">
        <v>209</v>
      </c>
      <c r="AQ106" s="21" t="s">
        <v>209</v>
      </c>
      <c r="AR106" s="21" t="s">
        <v>209</v>
      </c>
      <c r="AS106" s="21" t="s">
        <v>209</v>
      </c>
      <c r="AT106" s="21" t="s">
        <v>209</v>
      </c>
      <c r="AU106" s="21" t="s">
        <v>209</v>
      </c>
      <c r="AV106" s="21" t="s">
        <v>209</v>
      </c>
      <c r="AW106" s="21" t="s">
        <v>209</v>
      </c>
      <c r="AX106" s="21" t="s">
        <v>209</v>
      </c>
      <c r="AY106" s="21" t="s">
        <v>209</v>
      </c>
      <c r="AZ106" s="21" t="s">
        <v>209</v>
      </c>
      <c r="BA106" s="21" t="s">
        <v>209</v>
      </c>
      <c r="BB106" s="21" t="s">
        <v>209</v>
      </c>
      <c r="BC106" s="21" t="s">
        <v>209</v>
      </c>
      <c r="BD106" s="21" t="s">
        <v>209</v>
      </c>
      <c r="BE106" s="21" t="s">
        <v>209</v>
      </c>
      <c r="BF106" s="21" t="s">
        <v>209</v>
      </c>
      <c r="BG106" s="21" t="s">
        <v>209</v>
      </c>
      <c r="BH106" s="21" t="s">
        <v>209</v>
      </c>
      <c r="BI106" s="21" t="s">
        <v>209</v>
      </c>
      <c r="BJ106" s="21" t="s">
        <v>210</v>
      </c>
      <c r="BK106" s="21" t="s">
        <v>210</v>
      </c>
      <c r="BL106" s="21" t="s">
        <v>209</v>
      </c>
      <c r="BM106" s="21" t="s">
        <v>210</v>
      </c>
      <c r="BN106" s="21" t="s">
        <v>210</v>
      </c>
      <c r="BO106" s="21" t="s">
        <v>209</v>
      </c>
      <c r="BP106" s="21" t="s">
        <v>209</v>
      </c>
      <c r="BQ106" s="21" t="s">
        <v>209</v>
      </c>
      <c r="BR106" s="21" t="s">
        <v>209</v>
      </c>
      <c r="BS106" s="21" t="s">
        <v>213</v>
      </c>
      <c r="BT106" s="21" t="s">
        <v>209</v>
      </c>
      <c r="BU106" s="21" t="s">
        <v>209</v>
      </c>
      <c r="BV106" s="21" t="s">
        <v>209</v>
      </c>
      <c r="BW106" s="21" t="s">
        <v>209</v>
      </c>
      <c r="BX106" s="21" t="s">
        <v>209</v>
      </c>
      <c r="BY106" s="21" t="s">
        <v>209</v>
      </c>
      <c r="BZ106" s="21">
        <f t="shared" si="0"/>
        <v>2</v>
      </c>
    </row>
    <row r="107" spans="1:78" ht="12.75" x14ac:dyDescent="0.2">
      <c r="A107" s="21" t="s">
        <v>8</v>
      </c>
      <c r="B107" s="21" t="s">
        <v>312</v>
      </c>
      <c r="C107" s="21" t="s">
        <v>321</v>
      </c>
      <c r="D107" s="21" t="s">
        <v>209</v>
      </c>
      <c r="E107" s="21" t="s">
        <v>209</v>
      </c>
      <c r="F107" s="21" t="s">
        <v>209</v>
      </c>
      <c r="G107" s="21" t="s">
        <v>209</v>
      </c>
      <c r="H107" s="21" t="s">
        <v>209</v>
      </c>
      <c r="I107" s="21" t="s">
        <v>209</v>
      </c>
      <c r="J107" s="21" t="s">
        <v>209</v>
      </c>
      <c r="K107" s="21" t="s">
        <v>209</v>
      </c>
      <c r="L107" s="21" t="s">
        <v>209</v>
      </c>
      <c r="M107" s="21" t="s">
        <v>209</v>
      </c>
      <c r="N107" s="21" t="s">
        <v>209</v>
      </c>
      <c r="O107" s="21" t="s">
        <v>209</v>
      </c>
      <c r="P107" s="21" t="s">
        <v>209</v>
      </c>
      <c r="Q107" s="21" t="s">
        <v>209</v>
      </c>
      <c r="R107" s="21" t="s">
        <v>209</v>
      </c>
      <c r="S107" s="21" t="s">
        <v>213</v>
      </c>
      <c r="T107" s="21" t="s">
        <v>213</v>
      </c>
      <c r="U107" s="21" t="s">
        <v>213</v>
      </c>
      <c r="V107" s="21" t="s">
        <v>213</v>
      </c>
      <c r="W107" s="21" t="s">
        <v>209</v>
      </c>
      <c r="X107" s="21" t="s">
        <v>209</v>
      </c>
      <c r="Y107" s="21" t="s">
        <v>209</v>
      </c>
      <c r="Z107" s="21" t="s">
        <v>209</v>
      </c>
      <c r="AA107" s="21" t="s">
        <v>209</v>
      </c>
      <c r="AB107" s="21" t="s">
        <v>209</v>
      </c>
      <c r="AC107" s="21" t="s">
        <v>209</v>
      </c>
      <c r="AD107" s="21" t="s">
        <v>209</v>
      </c>
      <c r="AE107" s="21" t="s">
        <v>209</v>
      </c>
      <c r="AF107" s="21" t="s">
        <v>209</v>
      </c>
      <c r="AG107" s="21" t="s">
        <v>209</v>
      </c>
      <c r="AH107" s="21" t="s">
        <v>209</v>
      </c>
      <c r="AI107" s="21" t="s">
        <v>209</v>
      </c>
      <c r="AJ107" s="21" t="s">
        <v>210</v>
      </c>
      <c r="AK107" s="21" t="s">
        <v>209</v>
      </c>
      <c r="AL107" s="21" t="s">
        <v>210</v>
      </c>
      <c r="AM107" s="21" t="s">
        <v>209</v>
      </c>
      <c r="AN107" s="21" t="s">
        <v>209</v>
      </c>
      <c r="AO107" s="21" t="s">
        <v>209</v>
      </c>
      <c r="AP107" s="21" t="s">
        <v>209</v>
      </c>
      <c r="AQ107" s="21" t="s">
        <v>209</v>
      </c>
      <c r="AR107" s="21" t="s">
        <v>209</v>
      </c>
      <c r="AS107" s="21" t="s">
        <v>209</v>
      </c>
      <c r="AT107" s="21" t="s">
        <v>209</v>
      </c>
      <c r="AU107" s="21" t="s">
        <v>209</v>
      </c>
      <c r="AV107" s="21" t="s">
        <v>209</v>
      </c>
      <c r="AW107" s="21" t="s">
        <v>209</v>
      </c>
      <c r="AX107" s="21" t="s">
        <v>209</v>
      </c>
      <c r="AY107" s="21" t="s">
        <v>209</v>
      </c>
      <c r="AZ107" s="21" t="s">
        <v>209</v>
      </c>
      <c r="BA107" s="21" t="s">
        <v>209</v>
      </c>
      <c r="BB107" s="21" t="s">
        <v>209</v>
      </c>
      <c r="BC107" s="21" t="s">
        <v>209</v>
      </c>
      <c r="BD107" s="21" t="s">
        <v>210</v>
      </c>
      <c r="BE107" s="21" t="s">
        <v>209</v>
      </c>
      <c r="BF107" s="21" t="s">
        <v>209</v>
      </c>
      <c r="BG107" s="21" t="s">
        <v>210</v>
      </c>
      <c r="BH107" s="21" t="s">
        <v>209</v>
      </c>
      <c r="BI107" s="21" t="s">
        <v>209</v>
      </c>
      <c r="BJ107" s="21" t="s">
        <v>210</v>
      </c>
      <c r="BK107" s="21" t="s">
        <v>210</v>
      </c>
      <c r="BL107" s="21" t="s">
        <v>210</v>
      </c>
      <c r="BM107" s="21" t="s">
        <v>210</v>
      </c>
      <c r="BN107" s="21" t="s">
        <v>210</v>
      </c>
      <c r="BO107" s="21" t="s">
        <v>210</v>
      </c>
      <c r="BP107" s="21" t="s">
        <v>210</v>
      </c>
      <c r="BQ107" s="21" t="s">
        <v>209</v>
      </c>
      <c r="BR107" s="21" t="s">
        <v>209</v>
      </c>
      <c r="BS107" s="21" t="s">
        <v>213</v>
      </c>
      <c r="BT107" s="21" t="s">
        <v>209</v>
      </c>
      <c r="BU107" s="21" t="s">
        <v>209</v>
      </c>
      <c r="BV107" s="21" t="s">
        <v>209</v>
      </c>
      <c r="BW107" s="21" t="s">
        <v>209</v>
      </c>
      <c r="BX107" s="21" t="s">
        <v>209</v>
      </c>
      <c r="BY107" s="21" t="s">
        <v>209</v>
      </c>
      <c r="BZ107" s="21">
        <f t="shared" si="0"/>
        <v>6</v>
      </c>
    </row>
    <row r="108" spans="1:78" ht="12.75" x14ac:dyDescent="0.2">
      <c r="A108" s="21" t="s">
        <v>8</v>
      </c>
      <c r="B108" s="21" t="s">
        <v>322</v>
      </c>
      <c r="C108" s="21" t="s">
        <v>323</v>
      </c>
      <c r="D108" s="21" t="s">
        <v>209</v>
      </c>
      <c r="E108" s="21" t="s">
        <v>209</v>
      </c>
      <c r="F108" s="21" t="s">
        <v>209</v>
      </c>
      <c r="G108" s="21" t="s">
        <v>209</v>
      </c>
      <c r="H108" s="21" t="s">
        <v>209</v>
      </c>
      <c r="I108" s="21" t="s">
        <v>209</v>
      </c>
      <c r="J108" s="21" t="s">
        <v>209</v>
      </c>
      <c r="K108" s="21" t="s">
        <v>209</v>
      </c>
      <c r="L108" s="21" t="s">
        <v>209</v>
      </c>
      <c r="M108" s="21" t="s">
        <v>209</v>
      </c>
      <c r="N108" s="21" t="s">
        <v>209</v>
      </c>
      <c r="O108" s="21" t="s">
        <v>209</v>
      </c>
      <c r="P108" s="21" t="s">
        <v>209</v>
      </c>
      <c r="Q108" s="21" t="s">
        <v>209</v>
      </c>
      <c r="R108" s="21" t="s">
        <v>209</v>
      </c>
      <c r="S108" s="21" t="s">
        <v>213</v>
      </c>
      <c r="T108" s="21" t="s">
        <v>213</v>
      </c>
      <c r="U108" s="21" t="s">
        <v>213</v>
      </c>
      <c r="V108" s="21" t="s">
        <v>213</v>
      </c>
      <c r="W108" s="21" t="s">
        <v>209</v>
      </c>
      <c r="X108" s="21" t="s">
        <v>209</v>
      </c>
      <c r="Y108" s="21" t="s">
        <v>209</v>
      </c>
      <c r="Z108" s="21" t="s">
        <v>209</v>
      </c>
      <c r="AA108" s="21" t="s">
        <v>209</v>
      </c>
      <c r="AB108" s="21" t="s">
        <v>209</v>
      </c>
      <c r="AC108" s="21" t="s">
        <v>209</v>
      </c>
      <c r="AD108" s="21" t="s">
        <v>209</v>
      </c>
      <c r="AE108" s="21" t="s">
        <v>209</v>
      </c>
      <c r="AF108" s="21" t="s">
        <v>209</v>
      </c>
      <c r="AG108" s="21" t="s">
        <v>209</v>
      </c>
      <c r="AH108" s="21" t="s">
        <v>209</v>
      </c>
      <c r="AI108" s="21" t="s">
        <v>209</v>
      </c>
      <c r="AJ108" s="21" t="s">
        <v>209</v>
      </c>
      <c r="AK108" s="21" t="s">
        <v>209</v>
      </c>
      <c r="AL108" s="21" t="s">
        <v>209</v>
      </c>
      <c r="AM108" s="21" t="s">
        <v>209</v>
      </c>
      <c r="AN108" s="21" t="s">
        <v>209</v>
      </c>
      <c r="AO108" s="21" t="s">
        <v>209</v>
      </c>
      <c r="AP108" s="21" t="s">
        <v>209</v>
      </c>
      <c r="AQ108" s="21" t="s">
        <v>209</v>
      </c>
      <c r="AR108" s="21" t="s">
        <v>209</v>
      </c>
      <c r="AS108" s="21" t="s">
        <v>209</v>
      </c>
      <c r="AT108" s="21" t="s">
        <v>209</v>
      </c>
      <c r="AU108" s="21" t="s">
        <v>209</v>
      </c>
      <c r="AV108" s="21" t="s">
        <v>209</v>
      </c>
      <c r="AW108" s="21" t="s">
        <v>210</v>
      </c>
      <c r="AX108" s="21" t="s">
        <v>209</v>
      </c>
      <c r="AY108" s="21" t="s">
        <v>209</v>
      </c>
      <c r="AZ108" s="21" t="s">
        <v>209</v>
      </c>
      <c r="BA108" s="21" t="s">
        <v>209</v>
      </c>
      <c r="BB108" s="21" t="s">
        <v>209</v>
      </c>
      <c r="BC108" s="21" t="s">
        <v>209</v>
      </c>
      <c r="BD108" s="21" t="s">
        <v>209</v>
      </c>
      <c r="BE108" s="21" t="s">
        <v>209</v>
      </c>
      <c r="BF108" s="21" t="s">
        <v>209</v>
      </c>
      <c r="BG108" s="21" t="s">
        <v>209</v>
      </c>
      <c r="BH108" s="21" t="s">
        <v>209</v>
      </c>
      <c r="BI108" s="21" t="s">
        <v>209</v>
      </c>
      <c r="BJ108" s="21" t="s">
        <v>209</v>
      </c>
      <c r="BK108" s="21" t="s">
        <v>210</v>
      </c>
      <c r="BL108" s="21" t="s">
        <v>209</v>
      </c>
      <c r="BM108" s="21" t="s">
        <v>210</v>
      </c>
      <c r="BN108" s="21" t="s">
        <v>210</v>
      </c>
      <c r="BO108" s="21" t="s">
        <v>210</v>
      </c>
      <c r="BP108" s="21" t="s">
        <v>210</v>
      </c>
      <c r="BQ108" s="21" t="s">
        <v>210</v>
      </c>
      <c r="BR108" s="21" t="s">
        <v>210</v>
      </c>
      <c r="BS108" s="21" t="s">
        <v>210</v>
      </c>
      <c r="BT108" s="21" t="s">
        <v>210</v>
      </c>
      <c r="BU108" s="21" t="s">
        <v>210</v>
      </c>
      <c r="BV108" s="21" t="s">
        <v>210</v>
      </c>
      <c r="BW108" s="21" t="s">
        <v>210</v>
      </c>
      <c r="BX108" s="21" t="s">
        <v>210</v>
      </c>
      <c r="BY108" s="21" t="s">
        <v>210</v>
      </c>
      <c r="BZ108" s="21">
        <f t="shared" si="0"/>
        <v>2</v>
      </c>
    </row>
    <row r="109" spans="1:78" ht="12.75" x14ac:dyDescent="0.2">
      <c r="A109" s="21" t="s">
        <v>8</v>
      </c>
      <c r="B109" s="21" t="s">
        <v>322</v>
      </c>
      <c r="C109" s="21" t="s">
        <v>324</v>
      </c>
      <c r="D109" s="21" t="s">
        <v>209</v>
      </c>
      <c r="E109" s="21" t="s">
        <v>209</v>
      </c>
      <c r="F109" s="21" t="s">
        <v>209</v>
      </c>
      <c r="G109" s="21" t="s">
        <v>209</v>
      </c>
      <c r="H109" s="21" t="s">
        <v>209</v>
      </c>
      <c r="I109" s="21" t="s">
        <v>209</v>
      </c>
      <c r="J109" s="21" t="s">
        <v>209</v>
      </c>
      <c r="K109" s="21" t="s">
        <v>209</v>
      </c>
      <c r="L109" s="21" t="s">
        <v>209</v>
      </c>
      <c r="M109" s="21" t="s">
        <v>209</v>
      </c>
      <c r="N109" s="21" t="s">
        <v>209</v>
      </c>
      <c r="O109" s="21" t="s">
        <v>209</v>
      </c>
      <c r="P109" s="21" t="s">
        <v>209</v>
      </c>
      <c r="Q109" s="21" t="s">
        <v>209</v>
      </c>
      <c r="R109" s="21" t="s">
        <v>209</v>
      </c>
      <c r="S109" s="21" t="s">
        <v>213</v>
      </c>
      <c r="T109" s="21" t="s">
        <v>213</v>
      </c>
      <c r="U109" s="21" t="s">
        <v>213</v>
      </c>
      <c r="V109" s="21" t="s">
        <v>213</v>
      </c>
      <c r="W109" s="21" t="s">
        <v>209</v>
      </c>
      <c r="X109" s="21" t="s">
        <v>209</v>
      </c>
      <c r="Y109" s="21" t="s">
        <v>209</v>
      </c>
      <c r="Z109" s="21" t="s">
        <v>209</v>
      </c>
      <c r="AA109" s="21" t="s">
        <v>209</v>
      </c>
      <c r="AB109" s="21" t="s">
        <v>209</v>
      </c>
      <c r="AC109" s="21" t="s">
        <v>209</v>
      </c>
      <c r="AD109" s="21" t="s">
        <v>209</v>
      </c>
      <c r="AE109" s="21" t="s">
        <v>209</v>
      </c>
      <c r="AF109" s="21" t="s">
        <v>209</v>
      </c>
      <c r="AG109" s="21" t="s">
        <v>209</v>
      </c>
      <c r="AH109" s="21" t="s">
        <v>209</v>
      </c>
      <c r="AI109" s="21" t="s">
        <v>209</v>
      </c>
      <c r="AJ109" s="21" t="s">
        <v>210</v>
      </c>
      <c r="AK109" s="21" t="s">
        <v>210</v>
      </c>
      <c r="AL109" s="21" t="s">
        <v>210</v>
      </c>
      <c r="AM109" s="21" t="s">
        <v>209</v>
      </c>
      <c r="AN109" s="21" t="s">
        <v>209</v>
      </c>
      <c r="AO109" s="21" t="s">
        <v>209</v>
      </c>
      <c r="AP109" s="21" t="s">
        <v>209</v>
      </c>
      <c r="AQ109" s="21" t="s">
        <v>209</v>
      </c>
      <c r="AR109" s="21" t="s">
        <v>209</v>
      </c>
      <c r="AS109" s="21" t="s">
        <v>209</v>
      </c>
      <c r="AT109" s="21" t="s">
        <v>209</v>
      </c>
      <c r="AU109" s="21" t="s">
        <v>209</v>
      </c>
      <c r="AV109" s="21" t="s">
        <v>209</v>
      </c>
      <c r="AW109" s="21" t="s">
        <v>209</v>
      </c>
      <c r="AX109" s="21" t="s">
        <v>209</v>
      </c>
      <c r="AY109" s="21" t="s">
        <v>209</v>
      </c>
      <c r="AZ109" s="21" t="s">
        <v>209</v>
      </c>
      <c r="BA109" s="21" t="s">
        <v>209</v>
      </c>
      <c r="BB109" s="21" t="s">
        <v>209</v>
      </c>
      <c r="BC109" s="21" t="s">
        <v>209</v>
      </c>
      <c r="BD109" s="21" t="s">
        <v>209</v>
      </c>
      <c r="BE109" s="21" t="s">
        <v>209</v>
      </c>
      <c r="BF109" s="21" t="s">
        <v>209</v>
      </c>
      <c r="BG109" s="21" t="s">
        <v>209</v>
      </c>
      <c r="BH109" s="21" t="s">
        <v>209</v>
      </c>
      <c r="BI109" s="21" t="s">
        <v>209</v>
      </c>
      <c r="BJ109" s="21" t="s">
        <v>209</v>
      </c>
      <c r="BK109" s="21" t="s">
        <v>209</v>
      </c>
      <c r="BL109" s="21" t="s">
        <v>209</v>
      </c>
      <c r="BM109" s="21" t="s">
        <v>209</v>
      </c>
      <c r="BN109" s="21" t="s">
        <v>209</v>
      </c>
      <c r="BO109" s="21" t="s">
        <v>209</v>
      </c>
      <c r="BP109" s="21" t="s">
        <v>209</v>
      </c>
      <c r="BQ109" s="21" t="s">
        <v>209</v>
      </c>
      <c r="BR109" s="21" t="s">
        <v>209</v>
      </c>
      <c r="BS109" s="21" t="s">
        <v>213</v>
      </c>
      <c r="BT109" s="21" t="s">
        <v>209</v>
      </c>
      <c r="BU109" s="21" t="s">
        <v>209</v>
      </c>
      <c r="BV109" s="21" t="s">
        <v>209</v>
      </c>
      <c r="BW109" s="21" t="s">
        <v>209</v>
      </c>
      <c r="BX109" s="21" t="s">
        <v>209</v>
      </c>
      <c r="BY109" s="21" t="s">
        <v>209</v>
      </c>
      <c r="BZ109" s="21">
        <f t="shared" si="0"/>
        <v>3</v>
      </c>
    </row>
    <row r="110" spans="1:78" ht="12.75" x14ac:dyDescent="0.2">
      <c r="A110" s="21" t="s">
        <v>8</v>
      </c>
      <c r="B110" s="21" t="s">
        <v>322</v>
      </c>
      <c r="C110" s="21" t="s">
        <v>325</v>
      </c>
      <c r="D110" s="21" t="s">
        <v>209</v>
      </c>
      <c r="E110" s="21" t="s">
        <v>209</v>
      </c>
      <c r="F110" s="21" t="s">
        <v>209</v>
      </c>
      <c r="G110" s="21" t="s">
        <v>209</v>
      </c>
      <c r="H110" s="21" t="s">
        <v>209</v>
      </c>
      <c r="I110" s="21" t="s">
        <v>209</v>
      </c>
      <c r="J110" s="21" t="s">
        <v>209</v>
      </c>
      <c r="K110" s="21" t="s">
        <v>209</v>
      </c>
      <c r="L110" s="21" t="s">
        <v>209</v>
      </c>
      <c r="M110" s="21" t="s">
        <v>209</v>
      </c>
      <c r="N110" s="21" t="s">
        <v>209</v>
      </c>
      <c r="O110" s="21" t="s">
        <v>209</v>
      </c>
      <c r="P110" s="21" t="s">
        <v>209</v>
      </c>
      <c r="Q110" s="21" t="s">
        <v>209</v>
      </c>
      <c r="R110" s="21" t="s">
        <v>209</v>
      </c>
      <c r="S110" s="21" t="s">
        <v>213</v>
      </c>
      <c r="T110" s="21" t="s">
        <v>213</v>
      </c>
      <c r="U110" s="21" t="s">
        <v>213</v>
      </c>
      <c r="V110" s="21" t="s">
        <v>213</v>
      </c>
      <c r="W110" s="21" t="s">
        <v>209</v>
      </c>
      <c r="X110" s="21" t="s">
        <v>209</v>
      </c>
      <c r="Y110" s="21" t="s">
        <v>209</v>
      </c>
      <c r="Z110" s="21" t="s">
        <v>209</v>
      </c>
      <c r="AA110" s="21" t="s">
        <v>209</v>
      </c>
      <c r="AB110" s="21" t="s">
        <v>209</v>
      </c>
      <c r="AC110" s="21" t="s">
        <v>209</v>
      </c>
      <c r="AD110" s="21" t="s">
        <v>209</v>
      </c>
      <c r="AE110" s="21" t="s">
        <v>209</v>
      </c>
      <c r="AF110" s="21" t="s">
        <v>209</v>
      </c>
      <c r="AG110" s="21" t="s">
        <v>209</v>
      </c>
      <c r="AH110" s="21" t="s">
        <v>209</v>
      </c>
      <c r="AI110" s="21" t="s">
        <v>209</v>
      </c>
      <c r="AJ110" s="21" t="s">
        <v>209</v>
      </c>
      <c r="AK110" s="21" t="s">
        <v>209</v>
      </c>
      <c r="AL110" s="21" t="s">
        <v>209</v>
      </c>
      <c r="AM110" s="21" t="s">
        <v>209</v>
      </c>
      <c r="AN110" s="21" t="s">
        <v>209</v>
      </c>
      <c r="AO110" s="21" t="s">
        <v>209</v>
      </c>
      <c r="AP110" s="21" t="s">
        <v>209</v>
      </c>
      <c r="AQ110" s="21" t="s">
        <v>209</v>
      </c>
      <c r="AR110" s="21" t="s">
        <v>209</v>
      </c>
      <c r="AS110" s="21" t="s">
        <v>209</v>
      </c>
      <c r="AT110" s="21" t="s">
        <v>209</v>
      </c>
      <c r="AU110" s="21" t="s">
        <v>209</v>
      </c>
      <c r="AV110" s="21" t="s">
        <v>209</v>
      </c>
      <c r="AW110" s="21" t="s">
        <v>210</v>
      </c>
      <c r="AX110" s="21" t="s">
        <v>209</v>
      </c>
      <c r="AY110" s="21" t="s">
        <v>209</v>
      </c>
      <c r="AZ110" s="21" t="s">
        <v>209</v>
      </c>
      <c r="BA110" s="21" t="s">
        <v>209</v>
      </c>
      <c r="BB110" s="21" t="s">
        <v>209</v>
      </c>
      <c r="BC110" s="21" t="s">
        <v>209</v>
      </c>
      <c r="BD110" s="21" t="s">
        <v>209</v>
      </c>
      <c r="BE110" s="21" t="s">
        <v>209</v>
      </c>
      <c r="BF110" s="21" t="s">
        <v>209</v>
      </c>
      <c r="BG110" s="21" t="s">
        <v>209</v>
      </c>
      <c r="BH110" s="21" t="s">
        <v>209</v>
      </c>
      <c r="BI110" s="21" t="s">
        <v>209</v>
      </c>
      <c r="BJ110" s="21" t="s">
        <v>209</v>
      </c>
      <c r="BK110" s="21" t="s">
        <v>210</v>
      </c>
      <c r="BL110" s="21" t="s">
        <v>209</v>
      </c>
      <c r="BM110" s="21" t="s">
        <v>210</v>
      </c>
      <c r="BN110" s="21" t="s">
        <v>210</v>
      </c>
      <c r="BO110" s="21" t="s">
        <v>210</v>
      </c>
      <c r="BP110" s="21" t="s">
        <v>210</v>
      </c>
      <c r="BQ110" s="21" t="s">
        <v>210</v>
      </c>
      <c r="BR110" s="21" t="s">
        <v>210</v>
      </c>
      <c r="BS110" s="21" t="s">
        <v>210</v>
      </c>
      <c r="BT110" s="21" t="s">
        <v>210</v>
      </c>
      <c r="BU110" s="21" t="s">
        <v>210</v>
      </c>
      <c r="BV110" s="21" t="s">
        <v>210</v>
      </c>
      <c r="BW110" s="21" t="s">
        <v>210</v>
      </c>
      <c r="BX110" s="21" t="s">
        <v>210</v>
      </c>
      <c r="BY110" s="21" t="s">
        <v>210</v>
      </c>
      <c r="BZ110" s="21">
        <f t="shared" si="0"/>
        <v>2</v>
      </c>
    </row>
    <row r="111" spans="1:78" ht="12.75" x14ac:dyDescent="0.2">
      <c r="A111" s="21" t="s">
        <v>8</v>
      </c>
      <c r="B111" s="21" t="s">
        <v>322</v>
      </c>
      <c r="C111" s="21" t="s">
        <v>326</v>
      </c>
      <c r="D111" s="21" t="s">
        <v>209</v>
      </c>
      <c r="E111" s="21" t="s">
        <v>209</v>
      </c>
      <c r="F111" s="21" t="s">
        <v>209</v>
      </c>
      <c r="G111" s="21" t="s">
        <v>209</v>
      </c>
      <c r="H111" s="21" t="s">
        <v>209</v>
      </c>
      <c r="I111" s="21" t="s">
        <v>209</v>
      </c>
      <c r="J111" s="21" t="s">
        <v>209</v>
      </c>
      <c r="K111" s="21" t="s">
        <v>209</v>
      </c>
      <c r="L111" s="21" t="s">
        <v>209</v>
      </c>
      <c r="M111" s="21" t="s">
        <v>209</v>
      </c>
      <c r="N111" s="21" t="s">
        <v>209</v>
      </c>
      <c r="O111" s="21" t="s">
        <v>209</v>
      </c>
      <c r="P111" s="21" t="s">
        <v>209</v>
      </c>
      <c r="Q111" s="21" t="s">
        <v>209</v>
      </c>
      <c r="R111" s="21" t="s">
        <v>209</v>
      </c>
      <c r="S111" s="21" t="s">
        <v>213</v>
      </c>
      <c r="T111" s="21" t="s">
        <v>213</v>
      </c>
      <c r="U111" s="21" t="s">
        <v>213</v>
      </c>
      <c r="V111" s="21" t="s">
        <v>213</v>
      </c>
      <c r="W111" s="21" t="s">
        <v>209</v>
      </c>
      <c r="X111" s="21" t="s">
        <v>209</v>
      </c>
      <c r="Y111" s="21" t="s">
        <v>209</v>
      </c>
      <c r="Z111" s="21" t="s">
        <v>209</v>
      </c>
      <c r="AA111" s="21" t="s">
        <v>209</v>
      </c>
      <c r="AB111" s="21" t="s">
        <v>209</v>
      </c>
      <c r="AC111" s="21" t="s">
        <v>209</v>
      </c>
      <c r="AD111" s="21" t="s">
        <v>209</v>
      </c>
      <c r="AE111" s="21" t="s">
        <v>209</v>
      </c>
      <c r="AF111" s="21" t="s">
        <v>209</v>
      </c>
      <c r="AG111" s="21" t="s">
        <v>209</v>
      </c>
      <c r="AH111" s="21" t="s">
        <v>209</v>
      </c>
      <c r="AI111" s="21" t="s">
        <v>209</v>
      </c>
      <c r="AJ111" s="21" t="s">
        <v>209</v>
      </c>
      <c r="AK111" s="21" t="s">
        <v>209</v>
      </c>
      <c r="AL111" s="21" t="s">
        <v>209</v>
      </c>
      <c r="AM111" s="21" t="s">
        <v>209</v>
      </c>
      <c r="AN111" s="21" t="s">
        <v>209</v>
      </c>
      <c r="AO111" s="21" t="s">
        <v>209</v>
      </c>
      <c r="AP111" s="21" t="s">
        <v>209</v>
      </c>
      <c r="AQ111" s="21" t="s">
        <v>209</v>
      </c>
      <c r="AR111" s="21" t="s">
        <v>209</v>
      </c>
      <c r="AS111" s="21" t="s">
        <v>209</v>
      </c>
      <c r="AT111" s="21" t="s">
        <v>209</v>
      </c>
      <c r="AU111" s="21" t="s">
        <v>209</v>
      </c>
      <c r="AV111" s="21" t="s">
        <v>209</v>
      </c>
      <c r="AW111" s="21" t="s">
        <v>210</v>
      </c>
      <c r="AX111" s="21" t="s">
        <v>209</v>
      </c>
      <c r="AY111" s="21" t="s">
        <v>209</v>
      </c>
      <c r="AZ111" s="21" t="s">
        <v>209</v>
      </c>
      <c r="BA111" s="21" t="s">
        <v>209</v>
      </c>
      <c r="BB111" s="21" t="s">
        <v>209</v>
      </c>
      <c r="BC111" s="21" t="s">
        <v>209</v>
      </c>
      <c r="BD111" s="21" t="s">
        <v>209</v>
      </c>
      <c r="BE111" s="21" t="s">
        <v>209</v>
      </c>
      <c r="BF111" s="21" t="s">
        <v>209</v>
      </c>
      <c r="BG111" s="21" t="s">
        <v>209</v>
      </c>
      <c r="BH111" s="21" t="s">
        <v>209</v>
      </c>
      <c r="BI111" s="21" t="s">
        <v>209</v>
      </c>
      <c r="BJ111" s="21" t="s">
        <v>209</v>
      </c>
      <c r="BK111" s="21" t="s">
        <v>210</v>
      </c>
      <c r="BL111" s="21" t="s">
        <v>209</v>
      </c>
      <c r="BM111" s="21" t="s">
        <v>210</v>
      </c>
      <c r="BN111" s="21" t="s">
        <v>210</v>
      </c>
      <c r="BO111" s="21" t="s">
        <v>210</v>
      </c>
      <c r="BP111" s="21" t="s">
        <v>210</v>
      </c>
      <c r="BQ111" s="21" t="s">
        <v>210</v>
      </c>
      <c r="BR111" s="21" t="s">
        <v>210</v>
      </c>
      <c r="BS111" s="21" t="s">
        <v>210</v>
      </c>
      <c r="BT111" s="21" t="s">
        <v>210</v>
      </c>
      <c r="BU111" s="21" t="s">
        <v>210</v>
      </c>
      <c r="BV111" s="21" t="s">
        <v>210</v>
      </c>
      <c r="BW111" s="21" t="s">
        <v>210</v>
      </c>
      <c r="BX111" s="21" t="s">
        <v>210</v>
      </c>
      <c r="BY111" s="21" t="s">
        <v>210</v>
      </c>
      <c r="BZ111" s="21">
        <f t="shared" si="0"/>
        <v>2</v>
      </c>
    </row>
    <row r="112" spans="1:78" ht="12.75" x14ac:dyDescent="0.2">
      <c r="A112" s="21" t="s">
        <v>8</v>
      </c>
      <c r="B112" s="21" t="s">
        <v>322</v>
      </c>
      <c r="C112" s="21" t="s">
        <v>327</v>
      </c>
      <c r="D112" s="21" t="s">
        <v>209</v>
      </c>
      <c r="E112" s="21" t="s">
        <v>209</v>
      </c>
      <c r="F112" s="21" t="s">
        <v>209</v>
      </c>
      <c r="G112" s="21" t="s">
        <v>209</v>
      </c>
      <c r="H112" s="21" t="s">
        <v>209</v>
      </c>
      <c r="I112" s="21" t="s">
        <v>209</v>
      </c>
      <c r="J112" s="21" t="s">
        <v>209</v>
      </c>
      <c r="K112" s="21" t="s">
        <v>209</v>
      </c>
      <c r="L112" s="21" t="s">
        <v>209</v>
      </c>
      <c r="M112" s="21" t="s">
        <v>209</v>
      </c>
      <c r="N112" s="21" t="s">
        <v>209</v>
      </c>
      <c r="O112" s="21" t="s">
        <v>209</v>
      </c>
      <c r="P112" s="21" t="s">
        <v>209</v>
      </c>
      <c r="Q112" s="21" t="s">
        <v>209</v>
      </c>
      <c r="R112" s="21" t="s">
        <v>209</v>
      </c>
      <c r="S112" s="21" t="s">
        <v>213</v>
      </c>
      <c r="T112" s="21" t="s">
        <v>213</v>
      </c>
      <c r="U112" s="21" t="s">
        <v>213</v>
      </c>
      <c r="V112" s="21" t="s">
        <v>213</v>
      </c>
      <c r="W112" s="21" t="s">
        <v>209</v>
      </c>
      <c r="X112" s="21" t="s">
        <v>209</v>
      </c>
      <c r="Y112" s="21" t="s">
        <v>209</v>
      </c>
      <c r="Z112" s="21" t="s">
        <v>209</v>
      </c>
      <c r="AA112" s="21" t="s">
        <v>209</v>
      </c>
      <c r="AB112" s="21" t="s">
        <v>209</v>
      </c>
      <c r="AC112" s="21" t="s">
        <v>209</v>
      </c>
      <c r="AD112" s="21" t="s">
        <v>209</v>
      </c>
      <c r="AE112" s="21" t="s">
        <v>209</v>
      </c>
      <c r="AF112" s="21" t="s">
        <v>209</v>
      </c>
      <c r="AG112" s="21" t="s">
        <v>209</v>
      </c>
      <c r="AH112" s="21" t="s">
        <v>209</v>
      </c>
      <c r="AI112" s="21" t="s">
        <v>209</v>
      </c>
      <c r="AJ112" s="21" t="s">
        <v>209</v>
      </c>
      <c r="AK112" s="21" t="s">
        <v>209</v>
      </c>
      <c r="AL112" s="21" t="s">
        <v>209</v>
      </c>
      <c r="AM112" s="21" t="s">
        <v>209</v>
      </c>
      <c r="AN112" s="21" t="s">
        <v>209</v>
      </c>
      <c r="AO112" s="21" t="s">
        <v>209</v>
      </c>
      <c r="AP112" s="21" t="s">
        <v>209</v>
      </c>
      <c r="AQ112" s="21" t="s">
        <v>209</v>
      </c>
      <c r="AR112" s="21" t="s">
        <v>209</v>
      </c>
      <c r="AS112" s="21" t="s">
        <v>209</v>
      </c>
      <c r="AT112" s="21" t="s">
        <v>209</v>
      </c>
      <c r="AU112" s="21" t="s">
        <v>209</v>
      </c>
      <c r="AV112" s="21" t="s">
        <v>209</v>
      </c>
      <c r="AW112" s="21" t="s">
        <v>210</v>
      </c>
      <c r="AX112" s="21" t="s">
        <v>209</v>
      </c>
      <c r="AY112" s="21" t="s">
        <v>209</v>
      </c>
      <c r="AZ112" s="21" t="s">
        <v>209</v>
      </c>
      <c r="BA112" s="21" t="s">
        <v>209</v>
      </c>
      <c r="BB112" s="21" t="s">
        <v>209</v>
      </c>
      <c r="BC112" s="21" t="s">
        <v>209</v>
      </c>
      <c r="BD112" s="21" t="s">
        <v>209</v>
      </c>
      <c r="BE112" s="21" t="s">
        <v>209</v>
      </c>
      <c r="BF112" s="21" t="s">
        <v>209</v>
      </c>
      <c r="BG112" s="21" t="s">
        <v>209</v>
      </c>
      <c r="BH112" s="21" t="s">
        <v>209</v>
      </c>
      <c r="BI112" s="21" t="s">
        <v>209</v>
      </c>
      <c r="BJ112" s="21" t="s">
        <v>209</v>
      </c>
      <c r="BK112" s="21" t="s">
        <v>210</v>
      </c>
      <c r="BL112" s="21" t="s">
        <v>209</v>
      </c>
      <c r="BM112" s="21" t="s">
        <v>210</v>
      </c>
      <c r="BN112" s="21" t="s">
        <v>210</v>
      </c>
      <c r="BO112" s="21" t="s">
        <v>210</v>
      </c>
      <c r="BP112" s="21" t="s">
        <v>210</v>
      </c>
      <c r="BQ112" s="21" t="s">
        <v>210</v>
      </c>
      <c r="BR112" s="21" t="s">
        <v>210</v>
      </c>
      <c r="BS112" s="21" t="s">
        <v>210</v>
      </c>
      <c r="BT112" s="21" t="s">
        <v>210</v>
      </c>
      <c r="BU112" s="21" t="s">
        <v>210</v>
      </c>
      <c r="BV112" s="21" t="s">
        <v>210</v>
      </c>
      <c r="BW112" s="21" t="s">
        <v>210</v>
      </c>
      <c r="BX112" s="21" t="s">
        <v>210</v>
      </c>
      <c r="BY112" s="21" t="s">
        <v>210</v>
      </c>
      <c r="BZ112" s="21">
        <f t="shared" si="0"/>
        <v>2</v>
      </c>
    </row>
    <row r="113" spans="1:78" ht="12.75" x14ac:dyDescent="0.2">
      <c r="A113" s="21" t="s">
        <v>8</v>
      </c>
      <c r="B113" s="21" t="s">
        <v>322</v>
      </c>
      <c r="C113" s="21" t="s">
        <v>328</v>
      </c>
      <c r="D113" s="21" t="s">
        <v>209</v>
      </c>
      <c r="E113" s="21" t="s">
        <v>209</v>
      </c>
      <c r="F113" s="21" t="s">
        <v>209</v>
      </c>
      <c r="G113" s="21" t="s">
        <v>209</v>
      </c>
      <c r="H113" s="21" t="s">
        <v>209</v>
      </c>
      <c r="I113" s="21" t="s">
        <v>209</v>
      </c>
      <c r="J113" s="21" t="s">
        <v>209</v>
      </c>
      <c r="K113" s="21" t="s">
        <v>209</v>
      </c>
      <c r="L113" s="21" t="s">
        <v>209</v>
      </c>
      <c r="M113" s="21" t="s">
        <v>209</v>
      </c>
      <c r="N113" s="21" t="s">
        <v>209</v>
      </c>
      <c r="O113" s="21" t="s">
        <v>209</v>
      </c>
      <c r="P113" s="21" t="s">
        <v>209</v>
      </c>
      <c r="Q113" s="21" t="s">
        <v>209</v>
      </c>
      <c r="R113" s="21" t="s">
        <v>209</v>
      </c>
      <c r="S113" s="21" t="s">
        <v>213</v>
      </c>
      <c r="T113" s="21" t="s">
        <v>213</v>
      </c>
      <c r="U113" s="21" t="s">
        <v>213</v>
      </c>
      <c r="V113" s="21" t="s">
        <v>213</v>
      </c>
      <c r="W113" s="21" t="s">
        <v>209</v>
      </c>
      <c r="X113" s="21" t="s">
        <v>209</v>
      </c>
      <c r="Y113" s="21" t="s">
        <v>209</v>
      </c>
      <c r="Z113" s="21" t="s">
        <v>209</v>
      </c>
      <c r="AA113" s="21" t="s">
        <v>209</v>
      </c>
      <c r="AB113" s="21" t="s">
        <v>209</v>
      </c>
      <c r="AC113" s="21" t="s">
        <v>209</v>
      </c>
      <c r="AD113" s="21" t="s">
        <v>209</v>
      </c>
      <c r="AE113" s="21" t="s">
        <v>209</v>
      </c>
      <c r="AF113" s="21" t="s">
        <v>209</v>
      </c>
      <c r="AG113" s="21" t="s">
        <v>209</v>
      </c>
      <c r="AH113" s="21" t="s">
        <v>209</v>
      </c>
      <c r="AI113" s="21" t="s">
        <v>209</v>
      </c>
      <c r="AJ113" s="21" t="s">
        <v>209</v>
      </c>
      <c r="AK113" s="21" t="s">
        <v>209</v>
      </c>
      <c r="AL113" s="21" t="s">
        <v>209</v>
      </c>
      <c r="AM113" s="21" t="s">
        <v>209</v>
      </c>
      <c r="AN113" s="21" t="s">
        <v>209</v>
      </c>
      <c r="AO113" s="21" t="s">
        <v>209</v>
      </c>
      <c r="AP113" s="21" t="s">
        <v>209</v>
      </c>
      <c r="AQ113" s="21" t="s">
        <v>209</v>
      </c>
      <c r="AR113" s="21" t="s">
        <v>209</v>
      </c>
      <c r="AS113" s="21" t="s">
        <v>209</v>
      </c>
      <c r="AT113" s="21" t="s">
        <v>209</v>
      </c>
      <c r="AU113" s="21" t="s">
        <v>209</v>
      </c>
      <c r="AV113" s="21" t="s">
        <v>209</v>
      </c>
      <c r="AW113" s="21" t="s">
        <v>210</v>
      </c>
      <c r="AX113" s="21" t="s">
        <v>209</v>
      </c>
      <c r="AY113" s="21" t="s">
        <v>209</v>
      </c>
      <c r="AZ113" s="21" t="s">
        <v>209</v>
      </c>
      <c r="BA113" s="21" t="s">
        <v>209</v>
      </c>
      <c r="BB113" s="21" t="s">
        <v>209</v>
      </c>
      <c r="BC113" s="21" t="s">
        <v>209</v>
      </c>
      <c r="BD113" s="21" t="s">
        <v>209</v>
      </c>
      <c r="BE113" s="21" t="s">
        <v>209</v>
      </c>
      <c r="BF113" s="21" t="s">
        <v>209</v>
      </c>
      <c r="BG113" s="21" t="s">
        <v>209</v>
      </c>
      <c r="BH113" s="21" t="s">
        <v>209</v>
      </c>
      <c r="BI113" s="21" t="s">
        <v>209</v>
      </c>
      <c r="BJ113" s="21" t="s">
        <v>209</v>
      </c>
      <c r="BK113" s="21" t="s">
        <v>210</v>
      </c>
      <c r="BL113" s="21" t="s">
        <v>209</v>
      </c>
      <c r="BM113" s="21" t="s">
        <v>210</v>
      </c>
      <c r="BN113" s="21" t="s">
        <v>210</v>
      </c>
      <c r="BO113" s="21" t="s">
        <v>210</v>
      </c>
      <c r="BP113" s="21" t="s">
        <v>210</v>
      </c>
      <c r="BQ113" s="21" t="s">
        <v>210</v>
      </c>
      <c r="BR113" s="21" t="s">
        <v>210</v>
      </c>
      <c r="BS113" s="21" t="s">
        <v>210</v>
      </c>
      <c r="BT113" s="21" t="s">
        <v>210</v>
      </c>
      <c r="BU113" s="21" t="s">
        <v>210</v>
      </c>
      <c r="BV113" s="21" t="s">
        <v>210</v>
      </c>
      <c r="BW113" s="21" t="s">
        <v>210</v>
      </c>
      <c r="BX113" s="21" t="s">
        <v>210</v>
      </c>
      <c r="BY113" s="21" t="s">
        <v>210</v>
      </c>
      <c r="BZ113" s="21">
        <f t="shared" si="0"/>
        <v>2</v>
      </c>
    </row>
    <row r="114" spans="1:78" ht="12.75" x14ac:dyDescent="0.2">
      <c r="A114" s="21" t="s">
        <v>8</v>
      </c>
      <c r="B114" s="21" t="s">
        <v>322</v>
      </c>
      <c r="C114" s="21" t="s">
        <v>329</v>
      </c>
      <c r="D114" s="21" t="s">
        <v>209</v>
      </c>
      <c r="E114" s="21" t="s">
        <v>209</v>
      </c>
      <c r="F114" s="21" t="s">
        <v>209</v>
      </c>
      <c r="G114" s="21" t="s">
        <v>209</v>
      </c>
      <c r="H114" s="21" t="s">
        <v>209</v>
      </c>
      <c r="I114" s="21" t="s">
        <v>209</v>
      </c>
      <c r="J114" s="21" t="s">
        <v>209</v>
      </c>
      <c r="K114" s="21" t="s">
        <v>209</v>
      </c>
      <c r="L114" s="21" t="s">
        <v>209</v>
      </c>
      <c r="M114" s="21" t="s">
        <v>209</v>
      </c>
      <c r="N114" s="21" t="s">
        <v>209</v>
      </c>
      <c r="O114" s="21" t="s">
        <v>209</v>
      </c>
      <c r="P114" s="21" t="s">
        <v>209</v>
      </c>
      <c r="Q114" s="21" t="s">
        <v>209</v>
      </c>
      <c r="R114" s="21" t="s">
        <v>209</v>
      </c>
      <c r="S114" s="21" t="s">
        <v>213</v>
      </c>
      <c r="T114" s="21" t="s">
        <v>213</v>
      </c>
      <c r="U114" s="21" t="s">
        <v>213</v>
      </c>
      <c r="V114" s="21" t="s">
        <v>213</v>
      </c>
      <c r="W114" s="21" t="s">
        <v>209</v>
      </c>
      <c r="X114" s="21" t="s">
        <v>209</v>
      </c>
      <c r="Y114" s="21" t="s">
        <v>209</v>
      </c>
      <c r="Z114" s="21" t="s">
        <v>209</v>
      </c>
      <c r="AA114" s="21" t="s">
        <v>209</v>
      </c>
      <c r="AB114" s="21" t="s">
        <v>209</v>
      </c>
      <c r="AC114" s="21" t="s">
        <v>209</v>
      </c>
      <c r="AD114" s="21" t="s">
        <v>209</v>
      </c>
      <c r="AE114" s="21" t="s">
        <v>209</v>
      </c>
      <c r="AF114" s="21" t="s">
        <v>209</v>
      </c>
      <c r="AG114" s="21" t="s">
        <v>209</v>
      </c>
      <c r="AH114" s="21" t="s">
        <v>209</v>
      </c>
      <c r="AI114" s="21" t="s">
        <v>209</v>
      </c>
      <c r="AJ114" s="21" t="s">
        <v>210</v>
      </c>
      <c r="AK114" s="21" t="s">
        <v>210</v>
      </c>
      <c r="AL114" s="21" t="s">
        <v>210</v>
      </c>
      <c r="AM114" s="21" t="s">
        <v>209</v>
      </c>
      <c r="AN114" s="21" t="s">
        <v>209</v>
      </c>
      <c r="AO114" s="21" t="s">
        <v>209</v>
      </c>
      <c r="AP114" s="21" t="s">
        <v>209</v>
      </c>
      <c r="AQ114" s="21" t="s">
        <v>209</v>
      </c>
      <c r="AR114" s="21" t="s">
        <v>209</v>
      </c>
      <c r="AS114" s="21" t="s">
        <v>209</v>
      </c>
      <c r="AT114" s="21" t="s">
        <v>209</v>
      </c>
      <c r="AU114" s="21" t="s">
        <v>209</v>
      </c>
      <c r="AV114" s="21" t="s">
        <v>209</v>
      </c>
      <c r="AW114" s="21" t="s">
        <v>209</v>
      </c>
      <c r="AX114" s="21" t="s">
        <v>209</v>
      </c>
      <c r="AY114" s="21" t="s">
        <v>209</v>
      </c>
      <c r="AZ114" s="21" t="s">
        <v>209</v>
      </c>
      <c r="BA114" s="21" t="s">
        <v>209</v>
      </c>
      <c r="BB114" s="21" t="s">
        <v>209</v>
      </c>
      <c r="BC114" s="21" t="s">
        <v>209</v>
      </c>
      <c r="BD114" s="21" t="s">
        <v>209</v>
      </c>
      <c r="BE114" s="21" t="s">
        <v>209</v>
      </c>
      <c r="BF114" s="21" t="s">
        <v>210</v>
      </c>
      <c r="BG114" s="21" t="s">
        <v>209</v>
      </c>
      <c r="BH114" s="21" t="s">
        <v>209</v>
      </c>
      <c r="BI114" s="21" t="s">
        <v>210</v>
      </c>
      <c r="BJ114" s="21" t="s">
        <v>209</v>
      </c>
      <c r="BK114" s="21" t="s">
        <v>209</v>
      </c>
      <c r="BL114" s="21" t="s">
        <v>210</v>
      </c>
      <c r="BM114" s="21" t="s">
        <v>209</v>
      </c>
      <c r="BN114" s="21" t="s">
        <v>209</v>
      </c>
      <c r="BO114" s="21" t="s">
        <v>210</v>
      </c>
      <c r="BP114" s="21" t="s">
        <v>210</v>
      </c>
      <c r="BQ114" s="21" t="s">
        <v>209</v>
      </c>
      <c r="BR114" s="21" t="s">
        <v>209</v>
      </c>
      <c r="BS114" s="21" t="s">
        <v>213</v>
      </c>
      <c r="BT114" s="21" t="s">
        <v>210</v>
      </c>
      <c r="BU114" s="21" t="s">
        <v>209</v>
      </c>
      <c r="BV114" s="21" t="s">
        <v>209</v>
      </c>
      <c r="BW114" s="21" t="s">
        <v>210</v>
      </c>
      <c r="BX114" s="21" t="s">
        <v>209</v>
      </c>
      <c r="BY114" s="21" t="s">
        <v>210</v>
      </c>
      <c r="BZ114" s="21">
        <f t="shared" si="0"/>
        <v>5</v>
      </c>
    </row>
    <row r="115" spans="1:78" ht="12.75" x14ac:dyDescent="0.2">
      <c r="A115" s="21" t="s">
        <v>8</v>
      </c>
      <c r="B115" s="21" t="s">
        <v>322</v>
      </c>
      <c r="C115" s="21" t="s">
        <v>330</v>
      </c>
      <c r="D115" s="21" t="s">
        <v>209</v>
      </c>
      <c r="E115" s="21" t="s">
        <v>209</v>
      </c>
      <c r="F115" s="21" t="s">
        <v>209</v>
      </c>
      <c r="G115" s="21" t="s">
        <v>209</v>
      </c>
      <c r="H115" s="21" t="s">
        <v>209</v>
      </c>
      <c r="I115" s="21" t="s">
        <v>209</v>
      </c>
      <c r="J115" s="21" t="s">
        <v>209</v>
      </c>
      <c r="K115" s="21" t="s">
        <v>209</v>
      </c>
      <c r="L115" s="21" t="s">
        <v>209</v>
      </c>
      <c r="M115" s="21" t="s">
        <v>209</v>
      </c>
      <c r="N115" s="21" t="s">
        <v>209</v>
      </c>
      <c r="O115" s="21" t="s">
        <v>209</v>
      </c>
      <c r="P115" s="21" t="s">
        <v>209</v>
      </c>
      <c r="Q115" s="21" t="s">
        <v>209</v>
      </c>
      <c r="R115" s="21" t="s">
        <v>209</v>
      </c>
      <c r="S115" s="21" t="s">
        <v>213</v>
      </c>
      <c r="T115" s="21" t="s">
        <v>213</v>
      </c>
      <c r="U115" s="21" t="s">
        <v>213</v>
      </c>
      <c r="V115" s="21" t="s">
        <v>213</v>
      </c>
      <c r="W115" s="21" t="s">
        <v>209</v>
      </c>
      <c r="X115" s="21" t="s">
        <v>209</v>
      </c>
      <c r="Y115" s="21" t="s">
        <v>209</v>
      </c>
      <c r="Z115" s="21" t="s">
        <v>209</v>
      </c>
      <c r="AA115" s="21" t="s">
        <v>209</v>
      </c>
      <c r="AB115" s="21" t="s">
        <v>209</v>
      </c>
      <c r="AC115" s="21" t="s">
        <v>209</v>
      </c>
      <c r="AD115" s="21" t="s">
        <v>209</v>
      </c>
      <c r="AE115" s="21" t="s">
        <v>209</v>
      </c>
      <c r="AF115" s="21" t="s">
        <v>209</v>
      </c>
      <c r="AG115" s="21" t="s">
        <v>209</v>
      </c>
      <c r="AH115" s="21" t="s">
        <v>209</v>
      </c>
      <c r="AI115" s="21" t="s">
        <v>209</v>
      </c>
      <c r="AJ115" s="21" t="s">
        <v>209</v>
      </c>
      <c r="AK115" s="21" t="s">
        <v>209</v>
      </c>
      <c r="AL115" s="21" t="s">
        <v>209</v>
      </c>
      <c r="AM115" s="21" t="s">
        <v>209</v>
      </c>
      <c r="AN115" s="21" t="s">
        <v>209</v>
      </c>
      <c r="AO115" s="21" t="s">
        <v>209</v>
      </c>
      <c r="AP115" s="21" t="s">
        <v>209</v>
      </c>
      <c r="AQ115" s="21" t="s">
        <v>209</v>
      </c>
      <c r="AR115" s="21" t="s">
        <v>209</v>
      </c>
      <c r="AS115" s="21" t="s">
        <v>209</v>
      </c>
      <c r="AT115" s="21" t="s">
        <v>209</v>
      </c>
      <c r="AU115" s="21" t="s">
        <v>209</v>
      </c>
      <c r="AV115" s="21" t="s">
        <v>209</v>
      </c>
      <c r="AW115" s="21" t="s">
        <v>210</v>
      </c>
      <c r="AX115" s="21" t="s">
        <v>209</v>
      </c>
      <c r="AY115" s="21" t="s">
        <v>209</v>
      </c>
      <c r="AZ115" s="21" t="s">
        <v>209</v>
      </c>
      <c r="BA115" s="21" t="s">
        <v>209</v>
      </c>
      <c r="BB115" s="21" t="s">
        <v>209</v>
      </c>
      <c r="BC115" s="21" t="s">
        <v>209</v>
      </c>
      <c r="BD115" s="21" t="s">
        <v>209</v>
      </c>
      <c r="BE115" s="21" t="s">
        <v>209</v>
      </c>
      <c r="BF115" s="21" t="s">
        <v>209</v>
      </c>
      <c r="BG115" s="21" t="s">
        <v>209</v>
      </c>
      <c r="BH115" s="21" t="s">
        <v>209</v>
      </c>
      <c r="BI115" s="21" t="s">
        <v>209</v>
      </c>
      <c r="BJ115" s="21" t="s">
        <v>209</v>
      </c>
      <c r="BK115" s="21" t="s">
        <v>210</v>
      </c>
      <c r="BL115" s="21" t="s">
        <v>209</v>
      </c>
      <c r="BM115" s="21" t="s">
        <v>210</v>
      </c>
      <c r="BN115" s="21" t="s">
        <v>210</v>
      </c>
      <c r="BO115" s="21" t="s">
        <v>210</v>
      </c>
      <c r="BP115" s="21" t="s">
        <v>210</v>
      </c>
      <c r="BQ115" s="21" t="s">
        <v>210</v>
      </c>
      <c r="BR115" s="21" t="s">
        <v>210</v>
      </c>
      <c r="BS115" s="21" t="s">
        <v>210</v>
      </c>
      <c r="BT115" s="21" t="s">
        <v>210</v>
      </c>
      <c r="BU115" s="21" t="s">
        <v>210</v>
      </c>
      <c r="BV115" s="21" t="s">
        <v>210</v>
      </c>
      <c r="BW115" s="21" t="s">
        <v>210</v>
      </c>
      <c r="BX115" s="21" t="s">
        <v>210</v>
      </c>
      <c r="BY115" s="21" t="s">
        <v>210</v>
      </c>
      <c r="BZ115" s="21">
        <f t="shared" si="0"/>
        <v>2</v>
      </c>
    </row>
    <row r="116" spans="1:78" ht="12.75" x14ac:dyDescent="0.2">
      <c r="A116" s="21" t="s">
        <v>8</v>
      </c>
      <c r="B116" s="21" t="s">
        <v>322</v>
      </c>
      <c r="C116" s="21" t="s">
        <v>331</v>
      </c>
      <c r="D116" s="21" t="s">
        <v>209</v>
      </c>
      <c r="E116" s="21" t="s">
        <v>209</v>
      </c>
      <c r="F116" s="21" t="s">
        <v>209</v>
      </c>
      <c r="G116" s="21" t="s">
        <v>209</v>
      </c>
      <c r="H116" s="21" t="s">
        <v>209</v>
      </c>
      <c r="I116" s="21" t="s">
        <v>209</v>
      </c>
      <c r="J116" s="21" t="s">
        <v>209</v>
      </c>
      <c r="K116" s="21" t="s">
        <v>209</v>
      </c>
      <c r="L116" s="21" t="s">
        <v>209</v>
      </c>
      <c r="M116" s="21" t="s">
        <v>209</v>
      </c>
      <c r="N116" s="21" t="s">
        <v>209</v>
      </c>
      <c r="O116" s="21" t="s">
        <v>209</v>
      </c>
      <c r="P116" s="21" t="s">
        <v>209</v>
      </c>
      <c r="Q116" s="21" t="s">
        <v>209</v>
      </c>
      <c r="R116" s="21" t="s">
        <v>209</v>
      </c>
      <c r="S116" s="21" t="s">
        <v>213</v>
      </c>
      <c r="T116" s="21" t="s">
        <v>213</v>
      </c>
      <c r="U116" s="21" t="s">
        <v>213</v>
      </c>
      <c r="V116" s="21" t="s">
        <v>213</v>
      </c>
      <c r="W116" s="21" t="s">
        <v>209</v>
      </c>
      <c r="X116" s="21" t="s">
        <v>209</v>
      </c>
      <c r="Y116" s="21" t="s">
        <v>209</v>
      </c>
      <c r="Z116" s="21" t="s">
        <v>209</v>
      </c>
      <c r="AA116" s="21" t="s">
        <v>209</v>
      </c>
      <c r="AB116" s="21" t="s">
        <v>209</v>
      </c>
      <c r="AC116" s="21" t="s">
        <v>209</v>
      </c>
      <c r="AD116" s="21" t="s">
        <v>209</v>
      </c>
      <c r="AE116" s="21" t="s">
        <v>209</v>
      </c>
      <c r="AF116" s="21" t="s">
        <v>209</v>
      </c>
      <c r="AG116" s="21" t="s">
        <v>209</v>
      </c>
      <c r="AH116" s="21" t="s">
        <v>209</v>
      </c>
      <c r="AI116" s="21" t="s">
        <v>209</v>
      </c>
      <c r="AJ116" s="21" t="s">
        <v>210</v>
      </c>
      <c r="AK116" s="21" t="s">
        <v>210</v>
      </c>
      <c r="AL116" s="21" t="s">
        <v>210</v>
      </c>
      <c r="AM116" s="21" t="s">
        <v>209</v>
      </c>
      <c r="AN116" s="21" t="s">
        <v>209</v>
      </c>
      <c r="AO116" s="21" t="s">
        <v>209</v>
      </c>
      <c r="AP116" s="21" t="s">
        <v>209</v>
      </c>
      <c r="AQ116" s="21" t="s">
        <v>209</v>
      </c>
      <c r="AR116" s="21" t="s">
        <v>209</v>
      </c>
      <c r="AS116" s="21" t="s">
        <v>209</v>
      </c>
      <c r="AT116" s="21" t="s">
        <v>209</v>
      </c>
      <c r="AU116" s="21" t="s">
        <v>209</v>
      </c>
      <c r="AV116" s="21" t="s">
        <v>209</v>
      </c>
      <c r="AW116" s="21" t="s">
        <v>209</v>
      </c>
      <c r="AX116" s="21" t="s">
        <v>209</v>
      </c>
      <c r="AY116" s="21" t="s">
        <v>209</v>
      </c>
      <c r="AZ116" s="21" t="s">
        <v>209</v>
      </c>
      <c r="BA116" s="21" t="s">
        <v>209</v>
      </c>
      <c r="BB116" s="21" t="s">
        <v>209</v>
      </c>
      <c r="BC116" s="21" t="s">
        <v>209</v>
      </c>
      <c r="BD116" s="21" t="s">
        <v>209</v>
      </c>
      <c r="BE116" s="21" t="s">
        <v>209</v>
      </c>
      <c r="BF116" s="21" t="s">
        <v>210</v>
      </c>
      <c r="BG116" s="21" t="s">
        <v>209</v>
      </c>
      <c r="BH116" s="21" t="s">
        <v>209</v>
      </c>
      <c r="BI116" s="21" t="s">
        <v>210</v>
      </c>
      <c r="BJ116" s="21" t="s">
        <v>209</v>
      </c>
      <c r="BK116" s="21" t="s">
        <v>209</v>
      </c>
      <c r="BL116" s="21" t="s">
        <v>209</v>
      </c>
      <c r="BM116" s="21" t="s">
        <v>209</v>
      </c>
      <c r="BN116" s="21" t="s">
        <v>209</v>
      </c>
      <c r="BO116" s="21" t="s">
        <v>209</v>
      </c>
      <c r="BP116" s="21" t="s">
        <v>209</v>
      </c>
      <c r="BQ116" s="21" t="s">
        <v>209</v>
      </c>
      <c r="BR116" s="21" t="s">
        <v>209</v>
      </c>
      <c r="BS116" s="21" t="s">
        <v>213</v>
      </c>
      <c r="BT116" s="21" t="s">
        <v>209</v>
      </c>
      <c r="BU116" s="21" t="s">
        <v>209</v>
      </c>
      <c r="BV116" s="21" t="s">
        <v>209</v>
      </c>
      <c r="BW116" s="21" t="s">
        <v>209</v>
      </c>
      <c r="BX116" s="21" t="s">
        <v>209</v>
      </c>
      <c r="BY116" s="21" t="s">
        <v>209</v>
      </c>
      <c r="BZ116" s="21">
        <f t="shared" si="0"/>
        <v>5</v>
      </c>
    </row>
    <row r="117" spans="1:78" ht="12.75" x14ac:dyDescent="0.2">
      <c r="A117" s="21" t="s">
        <v>8</v>
      </c>
      <c r="B117" s="21" t="s">
        <v>322</v>
      </c>
      <c r="C117" s="21" t="s">
        <v>332</v>
      </c>
      <c r="D117" s="21" t="s">
        <v>209</v>
      </c>
      <c r="E117" s="21" t="s">
        <v>209</v>
      </c>
      <c r="F117" s="21" t="s">
        <v>209</v>
      </c>
      <c r="G117" s="21" t="s">
        <v>209</v>
      </c>
      <c r="H117" s="21" t="s">
        <v>209</v>
      </c>
      <c r="I117" s="21" t="s">
        <v>209</v>
      </c>
      <c r="J117" s="21" t="s">
        <v>209</v>
      </c>
      <c r="K117" s="21" t="s">
        <v>209</v>
      </c>
      <c r="L117" s="21" t="s">
        <v>209</v>
      </c>
      <c r="M117" s="21" t="s">
        <v>209</v>
      </c>
      <c r="N117" s="21" t="s">
        <v>209</v>
      </c>
      <c r="O117" s="21" t="s">
        <v>209</v>
      </c>
      <c r="P117" s="21" t="s">
        <v>209</v>
      </c>
      <c r="Q117" s="21" t="s">
        <v>209</v>
      </c>
      <c r="R117" s="21" t="s">
        <v>209</v>
      </c>
      <c r="S117" s="21" t="s">
        <v>213</v>
      </c>
      <c r="T117" s="21" t="s">
        <v>213</v>
      </c>
      <c r="U117" s="21" t="s">
        <v>213</v>
      </c>
      <c r="V117" s="21" t="s">
        <v>213</v>
      </c>
      <c r="W117" s="21" t="s">
        <v>209</v>
      </c>
      <c r="X117" s="21" t="s">
        <v>209</v>
      </c>
      <c r="Y117" s="21" t="s">
        <v>209</v>
      </c>
      <c r="Z117" s="21" t="s">
        <v>209</v>
      </c>
      <c r="AA117" s="21" t="s">
        <v>209</v>
      </c>
      <c r="AB117" s="21" t="s">
        <v>209</v>
      </c>
      <c r="AC117" s="21" t="s">
        <v>209</v>
      </c>
      <c r="AD117" s="21" t="s">
        <v>209</v>
      </c>
      <c r="AE117" s="21" t="s">
        <v>209</v>
      </c>
      <c r="AF117" s="21" t="s">
        <v>209</v>
      </c>
      <c r="AG117" s="21" t="s">
        <v>209</v>
      </c>
      <c r="AH117" s="21" t="s">
        <v>209</v>
      </c>
      <c r="AI117" s="21" t="s">
        <v>209</v>
      </c>
      <c r="AJ117" s="21" t="s">
        <v>210</v>
      </c>
      <c r="AK117" s="21" t="s">
        <v>210</v>
      </c>
      <c r="AL117" s="21" t="s">
        <v>210</v>
      </c>
      <c r="AM117" s="21" t="s">
        <v>209</v>
      </c>
      <c r="AN117" s="21" t="s">
        <v>209</v>
      </c>
      <c r="AO117" s="21" t="s">
        <v>209</v>
      </c>
      <c r="AP117" s="21" t="s">
        <v>209</v>
      </c>
      <c r="AQ117" s="21" t="s">
        <v>209</v>
      </c>
      <c r="AR117" s="21" t="s">
        <v>209</v>
      </c>
      <c r="AS117" s="21" t="s">
        <v>209</v>
      </c>
      <c r="AT117" s="21" t="s">
        <v>209</v>
      </c>
      <c r="AU117" s="21" t="s">
        <v>209</v>
      </c>
      <c r="AV117" s="21" t="s">
        <v>209</v>
      </c>
      <c r="AW117" s="21" t="s">
        <v>209</v>
      </c>
      <c r="AX117" s="21" t="s">
        <v>209</v>
      </c>
      <c r="AY117" s="21" t="s">
        <v>209</v>
      </c>
      <c r="AZ117" s="21" t="s">
        <v>209</v>
      </c>
      <c r="BA117" s="21" t="s">
        <v>209</v>
      </c>
      <c r="BB117" s="21" t="s">
        <v>209</v>
      </c>
      <c r="BC117" s="21" t="s">
        <v>209</v>
      </c>
      <c r="BD117" s="21" t="s">
        <v>209</v>
      </c>
      <c r="BE117" s="21" t="s">
        <v>209</v>
      </c>
      <c r="BF117" s="21" t="s">
        <v>210</v>
      </c>
      <c r="BG117" s="21" t="s">
        <v>209</v>
      </c>
      <c r="BH117" s="21" t="s">
        <v>209</v>
      </c>
      <c r="BI117" s="21" t="s">
        <v>210</v>
      </c>
      <c r="BJ117" s="21" t="s">
        <v>209</v>
      </c>
      <c r="BK117" s="21" t="s">
        <v>209</v>
      </c>
      <c r="BL117" s="21" t="s">
        <v>209</v>
      </c>
      <c r="BM117" s="21" t="s">
        <v>209</v>
      </c>
      <c r="BN117" s="21" t="s">
        <v>209</v>
      </c>
      <c r="BO117" s="21" t="s">
        <v>209</v>
      </c>
      <c r="BP117" s="21" t="s">
        <v>209</v>
      </c>
      <c r="BQ117" s="21" t="s">
        <v>209</v>
      </c>
      <c r="BR117" s="21" t="s">
        <v>209</v>
      </c>
      <c r="BS117" s="21" t="s">
        <v>213</v>
      </c>
      <c r="BT117" s="21" t="s">
        <v>209</v>
      </c>
      <c r="BU117" s="21" t="s">
        <v>209</v>
      </c>
      <c r="BV117" s="21" t="s">
        <v>209</v>
      </c>
      <c r="BW117" s="21" t="s">
        <v>209</v>
      </c>
      <c r="BX117" s="21" t="s">
        <v>209</v>
      </c>
      <c r="BY117" s="21" t="s">
        <v>209</v>
      </c>
      <c r="BZ117" s="21">
        <f t="shared" si="0"/>
        <v>5</v>
      </c>
    </row>
    <row r="118" spans="1:78" ht="12.75" x14ac:dyDescent="0.2">
      <c r="A118" s="21" t="s">
        <v>8</v>
      </c>
      <c r="B118" s="21" t="s">
        <v>322</v>
      </c>
      <c r="C118" s="21" t="s">
        <v>333</v>
      </c>
      <c r="D118" s="21" t="s">
        <v>209</v>
      </c>
      <c r="E118" s="21" t="s">
        <v>209</v>
      </c>
      <c r="F118" s="21" t="s">
        <v>209</v>
      </c>
      <c r="G118" s="21" t="s">
        <v>209</v>
      </c>
      <c r="H118" s="21" t="s">
        <v>209</v>
      </c>
      <c r="I118" s="21" t="s">
        <v>209</v>
      </c>
      <c r="J118" s="21" t="s">
        <v>209</v>
      </c>
      <c r="K118" s="21" t="s">
        <v>209</v>
      </c>
      <c r="L118" s="21" t="s">
        <v>209</v>
      </c>
      <c r="M118" s="21" t="s">
        <v>209</v>
      </c>
      <c r="N118" s="21" t="s">
        <v>209</v>
      </c>
      <c r="O118" s="21" t="s">
        <v>209</v>
      </c>
      <c r="P118" s="21" t="s">
        <v>209</v>
      </c>
      <c r="Q118" s="21" t="s">
        <v>209</v>
      </c>
      <c r="R118" s="21" t="s">
        <v>209</v>
      </c>
      <c r="S118" s="21" t="s">
        <v>213</v>
      </c>
      <c r="T118" s="21" t="s">
        <v>213</v>
      </c>
      <c r="U118" s="21" t="s">
        <v>213</v>
      </c>
      <c r="V118" s="21" t="s">
        <v>213</v>
      </c>
      <c r="W118" s="21" t="s">
        <v>209</v>
      </c>
      <c r="X118" s="21" t="s">
        <v>209</v>
      </c>
      <c r="Y118" s="21" t="s">
        <v>209</v>
      </c>
      <c r="Z118" s="21" t="s">
        <v>209</v>
      </c>
      <c r="AA118" s="21" t="s">
        <v>209</v>
      </c>
      <c r="AB118" s="21" t="s">
        <v>209</v>
      </c>
      <c r="AC118" s="21" t="s">
        <v>209</v>
      </c>
      <c r="AD118" s="21" t="s">
        <v>209</v>
      </c>
      <c r="AE118" s="21" t="s">
        <v>209</v>
      </c>
      <c r="AF118" s="21" t="s">
        <v>209</v>
      </c>
      <c r="AG118" s="21" t="s">
        <v>209</v>
      </c>
      <c r="AH118" s="21" t="s">
        <v>209</v>
      </c>
      <c r="AI118" s="21" t="s">
        <v>209</v>
      </c>
      <c r="AJ118" s="21" t="s">
        <v>209</v>
      </c>
      <c r="AK118" s="21" t="s">
        <v>209</v>
      </c>
      <c r="AL118" s="21" t="s">
        <v>209</v>
      </c>
      <c r="AM118" s="21" t="s">
        <v>209</v>
      </c>
      <c r="AN118" s="21" t="s">
        <v>209</v>
      </c>
      <c r="AO118" s="21" t="s">
        <v>209</v>
      </c>
      <c r="AP118" s="21" t="s">
        <v>209</v>
      </c>
      <c r="AQ118" s="21" t="s">
        <v>209</v>
      </c>
      <c r="AR118" s="21" t="s">
        <v>209</v>
      </c>
      <c r="AS118" s="21" t="s">
        <v>209</v>
      </c>
      <c r="AT118" s="21" t="s">
        <v>209</v>
      </c>
      <c r="AU118" s="21" t="s">
        <v>209</v>
      </c>
      <c r="AV118" s="21" t="s">
        <v>209</v>
      </c>
      <c r="AW118" s="21" t="s">
        <v>210</v>
      </c>
      <c r="AX118" s="21" t="s">
        <v>209</v>
      </c>
      <c r="AY118" s="21" t="s">
        <v>209</v>
      </c>
      <c r="AZ118" s="21" t="s">
        <v>209</v>
      </c>
      <c r="BA118" s="21" t="s">
        <v>209</v>
      </c>
      <c r="BB118" s="21" t="s">
        <v>209</v>
      </c>
      <c r="BC118" s="21" t="s">
        <v>209</v>
      </c>
      <c r="BD118" s="21" t="s">
        <v>209</v>
      </c>
      <c r="BE118" s="21" t="s">
        <v>209</v>
      </c>
      <c r="BF118" s="21" t="s">
        <v>209</v>
      </c>
      <c r="BG118" s="21" t="s">
        <v>209</v>
      </c>
      <c r="BH118" s="21" t="s">
        <v>209</v>
      </c>
      <c r="BI118" s="21" t="s">
        <v>209</v>
      </c>
      <c r="BJ118" s="21" t="s">
        <v>209</v>
      </c>
      <c r="BK118" s="21" t="s">
        <v>210</v>
      </c>
      <c r="BL118" s="21" t="s">
        <v>209</v>
      </c>
      <c r="BM118" s="21" t="s">
        <v>210</v>
      </c>
      <c r="BN118" s="21" t="s">
        <v>210</v>
      </c>
      <c r="BO118" s="21" t="s">
        <v>210</v>
      </c>
      <c r="BP118" s="21" t="s">
        <v>210</v>
      </c>
      <c r="BQ118" s="21" t="s">
        <v>210</v>
      </c>
      <c r="BR118" s="21" t="s">
        <v>210</v>
      </c>
      <c r="BS118" s="21" t="s">
        <v>210</v>
      </c>
      <c r="BT118" s="21" t="s">
        <v>210</v>
      </c>
      <c r="BU118" s="21" t="s">
        <v>210</v>
      </c>
      <c r="BV118" s="21" t="s">
        <v>210</v>
      </c>
      <c r="BW118" s="21" t="s">
        <v>210</v>
      </c>
      <c r="BX118" s="21" t="s">
        <v>210</v>
      </c>
      <c r="BY118" s="21" t="s">
        <v>210</v>
      </c>
      <c r="BZ118" s="21">
        <f t="shared" si="0"/>
        <v>2</v>
      </c>
    </row>
    <row r="119" spans="1:78" ht="12.75" x14ac:dyDescent="0.2">
      <c r="A119" s="21" t="s">
        <v>8</v>
      </c>
      <c r="B119" s="21" t="s">
        <v>322</v>
      </c>
      <c r="C119" s="21" t="s">
        <v>334</v>
      </c>
      <c r="D119" s="21" t="s">
        <v>209</v>
      </c>
      <c r="E119" s="21" t="s">
        <v>209</v>
      </c>
      <c r="F119" s="21" t="s">
        <v>209</v>
      </c>
      <c r="G119" s="21" t="s">
        <v>209</v>
      </c>
      <c r="H119" s="21" t="s">
        <v>209</v>
      </c>
      <c r="I119" s="21" t="s">
        <v>209</v>
      </c>
      <c r="J119" s="21" t="s">
        <v>209</v>
      </c>
      <c r="K119" s="21" t="s">
        <v>209</v>
      </c>
      <c r="L119" s="21" t="s">
        <v>209</v>
      </c>
      <c r="M119" s="21" t="s">
        <v>209</v>
      </c>
      <c r="N119" s="21" t="s">
        <v>209</v>
      </c>
      <c r="O119" s="21" t="s">
        <v>209</v>
      </c>
      <c r="P119" s="21" t="s">
        <v>209</v>
      </c>
      <c r="Q119" s="21" t="s">
        <v>209</v>
      </c>
      <c r="R119" s="21" t="s">
        <v>209</v>
      </c>
      <c r="S119" s="21" t="s">
        <v>213</v>
      </c>
      <c r="T119" s="21" t="s">
        <v>213</v>
      </c>
      <c r="U119" s="21" t="s">
        <v>213</v>
      </c>
      <c r="V119" s="21" t="s">
        <v>213</v>
      </c>
      <c r="W119" s="21" t="s">
        <v>209</v>
      </c>
      <c r="X119" s="21" t="s">
        <v>209</v>
      </c>
      <c r="Y119" s="21" t="s">
        <v>209</v>
      </c>
      <c r="Z119" s="21" t="s">
        <v>209</v>
      </c>
      <c r="AA119" s="21" t="s">
        <v>209</v>
      </c>
      <c r="AB119" s="21" t="s">
        <v>209</v>
      </c>
      <c r="AC119" s="21" t="s">
        <v>209</v>
      </c>
      <c r="AD119" s="21" t="s">
        <v>209</v>
      </c>
      <c r="AE119" s="21" t="s">
        <v>209</v>
      </c>
      <c r="AF119" s="21" t="s">
        <v>209</v>
      </c>
      <c r="AG119" s="21" t="s">
        <v>209</v>
      </c>
      <c r="AH119" s="21" t="s">
        <v>209</v>
      </c>
      <c r="AI119" s="21" t="s">
        <v>209</v>
      </c>
      <c r="AJ119" s="21" t="s">
        <v>209</v>
      </c>
      <c r="AK119" s="21" t="s">
        <v>209</v>
      </c>
      <c r="AL119" s="21" t="s">
        <v>209</v>
      </c>
      <c r="AM119" s="21" t="s">
        <v>209</v>
      </c>
      <c r="AN119" s="21" t="s">
        <v>209</v>
      </c>
      <c r="AO119" s="21" t="s">
        <v>209</v>
      </c>
      <c r="AP119" s="21" t="s">
        <v>209</v>
      </c>
      <c r="AQ119" s="21" t="s">
        <v>209</v>
      </c>
      <c r="AR119" s="21" t="s">
        <v>209</v>
      </c>
      <c r="AS119" s="21" t="s">
        <v>209</v>
      </c>
      <c r="AT119" s="21" t="s">
        <v>209</v>
      </c>
      <c r="AU119" s="21" t="s">
        <v>209</v>
      </c>
      <c r="AV119" s="21" t="s">
        <v>209</v>
      </c>
      <c r="AW119" s="21" t="s">
        <v>209</v>
      </c>
      <c r="AX119" s="21" t="s">
        <v>209</v>
      </c>
      <c r="AY119" s="21" t="s">
        <v>209</v>
      </c>
      <c r="AZ119" s="21" t="s">
        <v>209</v>
      </c>
      <c r="BA119" s="21" t="s">
        <v>209</v>
      </c>
      <c r="BB119" s="21" t="s">
        <v>209</v>
      </c>
      <c r="BC119" s="21" t="s">
        <v>209</v>
      </c>
      <c r="BD119" s="21" t="s">
        <v>209</v>
      </c>
      <c r="BE119" s="21" t="s">
        <v>209</v>
      </c>
      <c r="BF119" s="21" t="s">
        <v>210</v>
      </c>
      <c r="BG119" s="21" t="s">
        <v>209</v>
      </c>
      <c r="BH119" s="21" t="s">
        <v>209</v>
      </c>
      <c r="BI119" s="21" t="s">
        <v>210</v>
      </c>
      <c r="BJ119" s="21" t="s">
        <v>209</v>
      </c>
      <c r="BK119" s="21" t="s">
        <v>209</v>
      </c>
      <c r="BL119" s="21" t="s">
        <v>209</v>
      </c>
      <c r="BM119" s="21" t="s">
        <v>209</v>
      </c>
      <c r="BN119" s="21" t="s">
        <v>209</v>
      </c>
      <c r="BO119" s="21" t="s">
        <v>209</v>
      </c>
      <c r="BP119" s="21" t="s">
        <v>209</v>
      </c>
      <c r="BQ119" s="21" t="s">
        <v>209</v>
      </c>
      <c r="BR119" s="21" t="s">
        <v>209</v>
      </c>
      <c r="BS119" s="21" t="s">
        <v>209</v>
      </c>
      <c r="BT119" s="21" t="s">
        <v>209</v>
      </c>
      <c r="BU119" s="21" t="s">
        <v>209</v>
      </c>
      <c r="BV119" s="21" t="s">
        <v>209</v>
      </c>
      <c r="BW119" s="21" t="s">
        <v>209</v>
      </c>
      <c r="BX119" s="21" t="s">
        <v>209</v>
      </c>
      <c r="BY119" s="21" t="s">
        <v>209</v>
      </c>
      <c r="BZ119" s="21">
        <f t="shared" si="0"/>
        <v>2</v>
      </c>
    </row>
    <row r="120" spans="1:78" ht="12.75" x14ac:dyDescent="0.2">
      <c r="A120" s="21" t="s">
        <v>8</v>
      </c>
      <c r="B120" s="21" t="s">
        <v>322</v>
      </c>
      <c r="C120" s="21" t="s">
        <v>335</v>
      </c>
      <c r="D120" s="21" t="s">
        <v>209</v>
      </c>
      <c r="E120" s="21" t="s">
        <v>209</v>
      </c>
      <c r="F120" s="21" t="s">
        <v>209</v>
      </c>
      <c r="G120" s="21" t="s">
        <v>209</v>
      </c>
      <c r="H120" s="21" t="s">
        <v>209</v>
      </c>
      <c r="I120" s="21" t="s">
        <v>209</v>
      </c>
      <c r="J120" s="21" t="s">
        <v>209</v>
      </c>
      <c r="K120" s="21" t="s">
        <v>209</v>
      </c>
      <c r="L120" s="21" t="s">
        <v>209</v>
      </c>
      <c r="M120" s="21" t="s">
        <v>209</v>
      </c>
      <c r="N120" s="21" t="s">
        <v>209</v>
      </c>
      <c r="O120" s="21" t="s">
        <v>209</v>
      </c>
      <c r="P120" s="21" t="s">
        <v>209</v>
      </c>
      <c r="Q120" s="21" t="s">
        <v>209</v>
      </c>
      <c r="R120" s="21" t="s">
        <v>209</v>
      </c>
      <c r="S120" s="21" t="s">
        <v>213</v>
      </c>
      <c r="T120" s="21" t="s">
        <v>213</v>
      </c>
      <c r="U120" s="21" t="s">
        <v>213</v>
      </c>
      <c r="V120" s="21" t="s">
        <v>213</v>
      </c>
      <c r="W120" s="21" t="s">
        <v>209</v>
      </c>
      <c r="X120" s="21" t="s">
        <v>209</v>
      </c>
      <c r="Y120" s="21" t="s">
        <v>209</v>
      </c>
      <c r="Z120" s="21" t="s">
        <v>209</v>
      </c>
      <c r="AA120" s="21" t="s">
        <v>209</v>
      </c>
      <c r="AB120" s="21" t="s">
        <v>209</v>
      </c>
      <c r="AC120" s="21" t="s">
        <v>209</v>
      </c>
      <c r="AD120" s="21" t="s">
        <v>209</v>
      </c>
      <c r="AE120" s="21" t="s">
        <v>209</v>
      </c>
      <c r="AF120" s="21" t="s">
        <v>209</v>
      </c>
      <c r="AG120" s="21" t="s">
        <v>209</v>
      </c>
      <c r="AH120" s="21" t="s">
        <v>209</v>
      </c>
      <c r="AI120" s="21" t="s">
        <v>209</v>
      </c>
      <c r="AJ120" s="21" t="s">
        <v>210</v>
      </c>
      <c r="AK120" s="21" t="s">
        <v>210</v>
      </c>
      <c r="AL120" s="21" t="s">
        <v>210</v>
      </c>
      <c r="AM120" s="21" t="s">
        <v>209</v>
      </c>
      <c r="AN120" s="21" t="s">
        <v>209</v>
      </c>
      <c r="AO120" s="21" t="s">
        <v>209</v>
      </c>
      <c r="AP120" s="21" t="s">
        <v>209</v>
      </c>
      <c r="AQ120" s="21" t="s">
        <v>209</v>
      </c>
      <c r="AR120" s="21" t="s">
        <v>209</v>
      </c>
      <c r="AS120" s="21" t="s">
        <v>209</v>
      </c>
      <c r="AT120" s="21" t="s">
        <v>209</v>
      </c>
      <c r="AU120" s="21" t="s">
        <v>209</v>
      </c>
      <c r="AV120" s="21" t="s">
        <v>209</v>
      </c>
      <c r="AW120" s="21" t="s">
        <v>209</v>
      </c>
      <c r="AX120" s="21" t="s">
        <v>209</v>
      </c>
      <c r="AY120" s="21" t="s">
        <v>209</v>
      </c>
      <c r="AZ120" s="21" t="s">
        <v>209</v>
      </c>
      <c r="BA120" s="21" t="s">
        <v>209</v>
      </c>
      <c r="BB120" s="21" t="s">
        <v>209</v>
      </c>
      <c r="BC120" s="21" t="s">
        <v>209</v>
      </c>
      <c r="BD120" s="21" t="s">
        <v>209</v>
      </c>
      <c r="BE120" s="21" t="s">
        <v>209</v>
      </c>
      <c r="BF120" s="21" t="s">
        <v>210</v>
      </c>
      <c r="BG120" s="21" t="s">
        <v>209</v>
      </c>
      <c r="BH120" s="21" t="s">
        <v>209</v>
      </c>
      <c r="BI120" s="21" t="s">
        <v>210</v>
      </c>
      <c r="BJ120" s="21" t="s">
        <v>209</v>
      </c>
      <c r="BK120" s="21" t="s">
        <v>209</v>
      </c>
      <c r="BL120" s="21" t="s">
        <v>210</v>
      </c>
      <c r="BM120" s="21" t="s">
        <v>209</v>
      </c>
      <c r="BN120" s="21" t="s">
        <v>209</v>
      </c>
      <c r="BO120" s="21" t="s">
        <v>210</v>
      </c>
      <c r="BP120" s="21" t="s">
        <v>210</v>
      </c>
      <c r="BQ120" s="21" t="s">
        <v>209</v>
      </c>
      <c r="BR120" s="21" t="s">
        <v>209</v>
      </c>
      <c r="BS120" s="21" t="s">
        <v>213</v>
      </c>
      <c r="BT120" s="21" t="s">
        <v>210</v>
      </c>
      <c r="BU120" s="21" t="s">
        <v>209</v>
      </c>
      <c r="BV120" s="21" t="s">
        <v>209</v>
      </c>
      <c r="BW120" s="21" t="s">
        <v>210</v>
      </c>
      <c r="BX120" s="21" t="s">
        <v>210</v>
      </c>
      <c r="BY120" s="21" t="s">
        <v>209</v>
      </c>
      <c r="BZ120" s="21">
        <f t="shared" si="0"/>
        <v>5</v>
      </c>
    </row>
    <row r="121" spans="1:78" ht="12.75" x14ac:dyDescent="0.2">
      <c r="A121" s="21" t="s">
        <v>8</v>
      </c>
      <c r="B121" s="21" t="s">
        <v>322</v>
      </c>
      <c r="C121" s="21" t="s">
        <v>336</v>
      </c>
      <c r="D121" s="21" t="s">
        <v>209</v>
      </c>
      <c r="E121" s="21" t="s">
        <v>209</v>
      </c>
      <c r="F121" s="21" t="s">
        <v>209</v>
      </c>
      <c r="G121" s="21" t="s">
        <v>209</v>
      </c>
      <c r="H121" s="21" t="s">
        <v>209</v>
      </c>
      <c r="I121" s="21" t="s">
        <v>209</v>
      </c>
      <c r="J121" s="21" t="s">
        <v>209</v>
      </c>
      <c r="K121" s="21" t="s">
        <v>209</v>
      </c>
      <c r="L121" s="21" t="s">
        <v>209</v>
      </c>
      <c r="M121" s="21" t="s">
        <v>209</v>
      </c>
      <c r="N121" s="21" t="s">
        <v>209</v>
      </c>
      <c r="O121" s="21" t="s">
        <v>209</v>
      </c>
      <c r="P121" s="21" t="s">
        <v>209</v>
      </c>
      <c r="Q121" s="21" t="s">
        <v>209</v>
      </c>
      <c r="R121" s="21" t="s">
        <v>209</v>
      </c>
      <c r="S121" s="21" t="s">
        <v>213</v>
      </c>
      <c r="T121" s="21" t="s">
        <v>213</v>
      </c>
      <c r="U121" s="21" t="s">
        <v>213</v>
      </c>
      <c r="V121" s="21" t="s">
        <v>213</v>
      </c>
      <c r="W121" s="21" t="s">
        <v>209</v>
      </c>
      <c r="X121" s="21" t="s">
        <v>209</v>
      </c>
      <c r="Y121" s="21" t="s">
        <v>209</v>
      </c>
      <c r="Z121" s="21" t="s">
        <v>209</v>
      </c>
      <c r="AA121" s="21" t="s">
        <v>209</v>
      </c>
      <c r="AB121" s="21" t="s">
        <v>209</v>
      </c>
      <c r="AC121" s="21" t="s">
        <v>209</v>
      </c>
      <c r="AD121" s="21" t="s">
        <v>209</v>
      </c>
      <c r="AE121" s="21" t="s">
        <v>209</v>
      </c>
      <c r="AF121" s="21" t="s">
        <v>209</v>
      </c>
      <c r="AG121" s="21" t="s">
        <v>209</v>
      </c>
      <c r="AH121" s="21" t="s">
        <v>209</v>
      </c>
      <c r="AI121" s="21" t="s">
        <v>209</v>
      </c>
      <c r="AJ121" s="21" t="s">
        <v>209</v>
      </c>
      <c r="AK121" s="21" t="s">
        <v>209</v>
      </c>
      <c r="AL121" s="21" t="s">
        <v>209</v>
      </c>
      <c r="AM121" s="21" t="s">
        <v>209</v>
      </c>
      <c r="AN121" s="21" t="s">
        <v>209</v>
      </c>
      <c r="AO121" s="21" t="s">
        <v>209</v>
      </c>
      <c r="AP121" s="21" t="s">
        <v>209</v>
      </c>
      <c r="AQ121" s="21" t="s">
        <v>209</v>
      </c>
      <c r="AR121" s="21" t="s">
        <v>209</v>
      </c>
      <c r="AS121" s="21" t="s">
        <v>209</v>
      </c>
      <c r="AT121" s="21" t="s">
        <v>209</v>
      </c>
      <c r="AU121" s="21" t="s">
        <v>209</v>
      </c>
      <c r="AV121" s="21" t="s">
        <v>209</v>
      </c>
      <c r="AW121" s="21" t="s">
        <v>210</v>
      </c>
      <c r="AX121" s="21" t="s">
        <v>209</v>
      </c>
      <c r="AY121" s="21" t="s">
        <v>209</v>
      </c>
      <c r="AZ121" s="21" t="s">
        <v>209</v>
      </c>
      <c r="BA121" s="21" t="s">
        <v>209</v>
      </c>
      <c r="BB121" s="21" t="s">
        <v>209</v>
      </c>
      <c r="BC121" s="21" t="s">
        <v>209</v>
      </c>
      <c r="BD121" s="21" t="s">
        <v>209</v>
      </c>
      <c r="BE121" s="21" t="s">
        <v>209</v>
      </c>
      <c r="BF121" s="21" t="s">
        <v>209</v>
      </c>
      <c r="BG121" s="21" t="s">
        <v>209</v>
      </c>
      <c r="BH121" s="21" t="s">
        <v>209</v>
      </c>
      <c r="BI121" s="21" t="s">
        <v>209</v>
      </c>
      <c r="BJ121" s="21" t="s">
        <v>209</v>
      </c>
      <c r="BK121" s="21" t="s">
        <v>210</v>
      </c>
      <c r="BL121" s="21" t="s">
        <v>209</v>
      </c>
      <c r="BM121" s="21" t="s">
        <v>210</v>
      </c>
      <c r="BN121" s="21" t="s">
        <v>210</v>
      </c>
      <c r="BO121" s="21" t="s">
        <v>210</v>
      </c>
      <c r="BP121" s="21" t="s">
        <v>210</v>
      </c>
      <c r="BQ121" s="21" t="s">
        <v>210</v>
      </c>
      <c r="BR121" s="21" t="s">
        <v>210</v>
      </c>
      <c r="BS121" s="21" t="s">
        <v>210</v>
      </c>
      <c r="BT121" s="21" t="s">
        <v>210</v>
      </c>
      <c r="BU121" s="21" t="s">
        <v>210</v>
      </c>
      <c r="BV121" s="21" t="s">
        <v>210</v>
      </c>
      <c r="BW121" s="21" t="s">
        <v>210</v>
      </c>
      <c r="BX121" s="21" t="s">
        <v>210</v>
      </c>
      <c r="BY121" s="21" t="s">
        <v>210</v>
      </c>
      <c r="BZ121" s="21">
        <f t="shared" si="0"/>
        <v>2</v>
      </c>
    </row>
    <row r="122" spans="1:78" ht="12.75" x14ac:dyDescent="0.2">
      <c r="A122" s="21" t="s">
        <v>8</v>
      </c>
      <c r="B122" s="21" t="s">
        <v>322</v>
      </c>
      <c r="C122" s="21" t="s">
        <v>337</v>
      </c>
      <c r="D122" s="21" t="s">
        <v>209</v>
      </c>
      <c r="E122" s="21" t="s">
        <v>209</v>
      </c>
      <c r="F122" s="21" t="s">
        <v>209</v>
      </c>
      <c r="G122" s="21" t="s">
        <v>209</v>
      </c>
      <c r="H122" s="21" t="s">
        <v>209</v>
      </c>
      <c r="I122" s="21" t="s">
        <v>209</v>
      </c>
      <c r="J122" s="21" t="s">
        <v>209</v>
      </c>
      <c r="K122" s="21" t="s">
        <v>209</v>
      </c>
      <c r="L122" s="21" t="s">
        <v>209</v>
      </c>
      <c r="M122" s="21" t="s">
        <v>209</v>
      </c>
      <c r="N122" s="21" t="s">
        <v>209</v>
      </c>
      <c r="O122" s="21" t="s">
        <v>209</v>
      </c>
      <c r="P122" s="21" t="s">
        <v>209</v>
      </c>
      <c r="Q122" s="21" t="s">
        <v>209</v>
      </c>
      <c r="R122" s="21" t="s">
        <v>209</v>
      </c>
      <c r="S122" s="21" t="s">
        <v>213</v>
      </c>
      <c r="T122" s="21" t="s">
        <v>213</v>
      </c>
      <c r="U122" s="21" t="s">
        <v>213</v>
      </c>
      <c r="V122" s="21" t="s">
        <v>213</v>
      </c>
      <c r="W122" s="21" t="s">
        <v>209</v>
      </c>
      <c r="X122" s="21" t="s">
        <v>209</v>
      </c>
      <c r="Y122" s="21" t="s">
        <v>209</v>
      </c>
      <c r="Z122" s="21" t="s">
        <v>209</v>
      </c>
      <c r="AA122" s="21" t="s">
        <v>209</v>
      </c>
      <c r="AB122" s="21" t="s">
        <v>209</v>
      </c>
      <c r="AC122" s="21" t="s">
        <v>209</v>
      </c>
      <c r="AD122" s="21" t="s">
        <v>209</v>
      </c>
      <c r="AE122" s="21" t="s">
        <v>209</v>
      </c>
      <c r="AF122" s="21" t="s">
        <v>209</v>
      </c>
      <c r="AG122" s="21" t="s">
        <v>209</v>
      </c>
      <c r="AH122" s="21" t="s">
        <v>209</v>
      </c>
      <c r="AI122" s="21" t="s">
        <v>209</v>
      </c>
      <c r="AJ122" s="21" t="s">
        <v>209</v>
      </c>
      <c r="AK122" s="21" t="s">
        <v>209</v>
      </c>
      <c r="AL122" s="21" t="s">
        <v>209</v>
      </c>
      <c r="AM122" s="21" t="s">
        <v>209</v>
      </c>
      <c r="AN122" s="21" t="s">
        <v>209</v>
      </c>
      <c r="AO122" s="21" t="s">
        <v>209</v>
      </c>
      <c r="AP122" s="21" t="s">
        <v>209</v>
      </c>
      <c r="AQ122" s="21" t="s">
        <v>209</v>
      </c>
      <c r="AR122" s="21" t="s">
        <v>209</v>
      </c>
      <c r="AS122" s="21" t="s">
        <v>209</v>
      </c>
      <c r="AT122" s="21" t="s">
        <v>209</v>
      </c>
      <c r="AU122" s="21" t="s">
        <v>209</v>
      </c>
      <c r="AV122" s="21" t="s">
        <v>209</v>
      </c>
      <c r="AW122" s="21" t="s">
        <v>210</v>
      </c>
      <c r="AX122" s="21" t="s">
        <v>209</v>
      </c>
      <c r="AY122" s="21" t="s">
        <v>209</v>
      </c>
      <c r="AZ122" s="21" t="s">
        <v>209</v>
      </c>
      <c r="BA122" s="21" t="s">
        <v>209</v>
      </c>
      <c r="BB122" s="21" t="s">
        <v>209</v>
      </c>
      <c r="BC122" s="21" t="s">
        <v>209</v>
      </c>
      <c r="BD122" s="21" t="s">
        <v>209</v>
      </c>
      <c r="BE122" s="21" t="s">
        <v>209</v>
      </c>
      <c r="BF122" s="21" t="s">
        <v>209</v>
      </c>
      <c r="BG122" s="21" t="s">
        <v>209</v>
      </c>
      <c r="BH122" s="21" t="s">
        <v>209</v>
      </c>
      <c r="BI122" s="21" t="s">
        <v>209</v>
      </c>
      <c r="BJ122" s="21" t="s">
        <v>209</v>
      </c>
      <c r="BK122" s="21" t="s">
        <v>210</v>
      </c>
      <c r="BL122" s="21" t="s">
        <v>209</v>
      </c>
      <c r="BM122" s="21" t="s">
        <v>210</v>
      </c>
      <c r="BN122" s="21" t="s">
        <v>210</v>
      </c>
      <c r="BO122" s="21" t="s">
        <v>210</v>
      </c>
      <c r="BP122" s="21" t="s">
        <v>210</v>
      </c>
      <c r="BQ122" s="21" t="s">
        <v>210</v>
      </c>
      <c r="BR122" s="21" t="s">
        <v>210</v>
      </c>
      <c r="BS122" s="21" t="s">
        <v>210</v>
      </c>
      <c r="BT122" s="21" t="s">
        <v>210</v>
      </c>
      <c r="BU122" s="21" t="s">
        <v>210</v>
      </c>
      <c r="BV122" s="21" t="s">
        <v>210</v>
      </c>
      <c r="BW122" s="21" t="s">
        <v>210</v>
      </c>
      <c r="BX122" s="21" t="s">
        <v>210</v>
      </c>
      <c r="BY122" s="21" t="s">
        <v>210</v>
      </c>
      <c r="BZ122" s="21">
        <f t="shared" si="0"/>
        <v>2</v>
      </c>
    </row>
    <row r="123" spans="1:78" ht="12.75" x14ac:dyDescent="0.2">
      <c r="A123" s="21" t="s">
        <v>8</v>
      </c>
      <c r="B123" s="21" t="s">
        <v>322</v>
      </c>
      <c r="C123" s="21" t="s">
        <v>338</v>
      </c>
      <c r="D123" s="21" t="s">
        <v>209</v>
      </c>
      <c r="E123" s="21" t="s">
        <v>209</v>
      </c>
      <c r="F123" s="21" t="s">
        <v>209</v>
      </c>
      <c r="G123" s="21" t="s">
        <v>209</v>
      </c>
      <c r="H123" s="21" t="s">
        <v>209</v>
      </c>
      <c r="I123" s="21" t="s">
        <v>209</v>
      </c>
      <c r="J123" s="21" t="s">
        <v>209</v>
      </c>
      <c r="K123" s="21" t="s">
        <v>209</v>
      </c>
      <c r="L123" s="21" t="s">
        <v>209</v>
      </c>
      <c r="M123" s="21" t="s">
        <v>209</v>
      </c>
      <c r="N123" s="21" t="s">
        <v>209</v>
      </c>
      <c r="O123" s="21" t="s">
        <v>209</v>
      </c>
      <c r="P123" s="21" t="s">
        <v>209</v>
      </c>
      <c r="Q123" s="21" t="s">
        <v>209</v>
      </c>
      <c r="R123" s="21" t="s">
        <v>209</v>
      </c>
      <c r="S123" s="21" t="s">
        <v>213</v>
      </c>
      <c r="T123" s="21" t="s">
        <v>213</v>
      </c>
      <c r="U123" s="21" t="s">
        <v>213</v>
      </c>
      <c r="V123" s="21" t="s">
        <v>213</v>
      </c>
      <c r="W123" s="21" t="s">
        <v>209</v>
      </c>
      <c r="X123" s="21" t="s">
        <v>209</v>
      </c>
      <c r="Y123" s="21" t="s">
        <v>209</v>
      </c>
      <c r="Z123" s="21" t="s">
        <v>209</v>
      </c>
      <c r="AA123" s="21" t="s">
        <v>209</v>
      </c>
      <c r="AB123" s="21" t="s">
        <v>209</v>
      </c>
      <c r="AC123" s="21" t="s">
        <v>209</v>
      </c>
      <c r="AD123" s="21" t="s">
        <v>209</v>
      </c>
      <c r="AE123" s="21" t="s">
        <v>209</v>
      </c>
      <c r="AF123" s="21" t="s">
        <v>209</v>
      </c>
      <c r="AG123" s="21" t="s">
        <v>209</v>
      </c>
      <c r="AH123" s="21" t="s">
        <v>209</v>
      </c>
      <c r="AI123" s="21" t="s">
        <v>209</v>
      </c>
      <c r="AJ123" s="21" t="s">
        <v>210</v>
      </c>
      <c r="AK123" s="21" t="s">
        <v>210</v>
      </c>
      <c r="AL123" s="21" t="s">
        <v>210</v>
      </c>
      <c r="AM123" s="21" t="s">
        <v>209</v>
      </c>
      <c r="AN123" s="21" t="s">
        <v>209</v>
      </c>
      <c r="AO123" s="21" t="s">
        <v>209</v>
      </c>
      <c r="AP123" s="21" t="s">
        <v>209</v>
      </c>
      <c r="AQ123" s="21" t="s">
        <v>209</v>
      </c>
      <c r="AR123" s="21" t="s">
        <v>209</v>
      </c>
      <c r="AS123" s="21" t="s">
        <v>209</v>
      </c>
      <c r="AT123" s="21" t="s">
        <v>209</v>
      </c>
      <c r="AU123" s="21" t="s">
        <v>209</v>
      </c>
      <c r="AV123" s="21" t="s">
        <v>209</v>
      </c>
      <c r="AW123" s="21" t="s">
        <v>209</v>
      </c>
      <c r="AX123" s="21" t="s">
        <v>209</v>
      </c>
      <c r="AY123" s="21" t="s">
        <v>209</v>
      </c>
      <c r="AZ123" s="21" t="s">
        <v>209</v>
      </c>
      <c r="BA123" s="21" t="s">
        <v>209</v>
      </c>
      <c r="BB123" s="21" t="s">
        <v>209</v>
      </c>
      <c r="BC123" s="21" t="s">
        <v>209</v>
      </c>
      <c r="BD123" s="21" t="s">
        <v>209</v>
      </c>
      <c r="BE123" s="21" t="s">
        <v>209</v>
      </c>
      <c r="BF123" s="21" t="s">
        <v>210</v>
      </c>
      <c r="BG123" s="21" t="s">
        <v>209</v>
      </c>
      <c r="BH123" s="21" t="s">
        <v>209</v>
      </c>
      <c r="BI123" s="21" t="s">
        <v>210</v>
      </c>
      <c r="BJ123" s="21" t="s">
        <v>209</v>
      </c>
      <c r="BK123" s="21" t="s">
        <v>209</v>
      </c>
      <c r="BL123" s="21" t="s">
        <v>209</v>
      </c>
      <c r="BM123" s="21" t="s">
        <v>209</v>
      </c>
      <c r="BN123" s="21" t="s">
        <v>209</v>
      </c>
      <c r="BO123" s="21" t="s">
        <v>209</v>
      </c>
      <c r="BP123" s="21" t="s">
        <v>209</v>
      </c>
      <c r="BQ123" s="21" t="s">
        <v>209</v>
      </c>
      <c r="BR123" s="21" t="s">
        <v>209</v>
      </c>
      <c r="BS123" s="21" t="s">
        <v>213</v>
      </c>
      <c r="BT123" s="21" t="s">
        <v>209</v>
      </c>
      <c r="BU123" s="21" t="s">
        <v>209</v>
      </c>
      <c r="BV123" s="21" t="s">
        <v>209</v>
      </c>
      <c r="BW123" s="21" t="s">
        <v>209</v>
      </c>
      <c r="BX123" s="21" t="s">
        <v>209</v>
      </c>
      <c r="BY123" s="21" t="s">
        <v>209</v>
      </c>
      <c r="BZ123" s="21">
        <f t="shared" si="0"/>
        <v>5</v>
      </c>
    </row>
    <row r="124" spans="1:78" ht="12.75" x14ac:dyDescent="0.2">
      <c r="A124" s="21" t="s">
        <v>8</v>
      </c>
      <c r="B124" s="21" t="s">
        <v>322</v>
      </c>
      <c r="C124" s="21" t="s">
        <v>339</v>
      </c>
      <c r="D124" s="21" t="s">
        <v>209</v>
      </c>
      <c r="E124" s="21" t="s">
        <v>209</v>
      </c>
      <c r="F124" s="21" t="s">
        <v>209</v>
      </c>
      <c r="G124" s="21" t="s">
        <v>209</v>
      </c>
      <c r="H124" s="21" t="s">
        <v>209</v>
      </c>
      <c r="I124" s="21" t="s">
        <v>209</v>
      </c>
      <c r="J124" s="21" t="s">
        <v>209</v>
      </c>
      <c r="K124" s="21" t="s">
        <v>209</v>
      </c>
      <c r="L124" s="21" t="s">
        <v>209</v>
      </c>
      <c r="M124" s="21" t="s">
        <v>209</v>
      </c>
      <c r="N124" s="21" t="s">
        <v>209</v>
      </c>
      <c r="O124" s="21" t="s">
        <v>209</v>
      </c>
      <c r="P124" s="21" t="s">
        <v>209</v>
      </c>
      <c r="Q124" s="21" t="s">
        <v>209</v>
      </c>
      <c r="R124" s="21" t="s">
        <v>209</v>
      </c>
      <c r="S124" s="21" t="s">
        <v>213</v>
      </c>
      <c r="T124" s="21" t="s">
        <v>213</v>
      </c>
      <c r="U124" s="21" t="s">
        <v>213</v>
      </c>
      <c r="V124" s="21" t="s">
        <v>213</v>
      </c>
      <c r="W124" s="21" t="s">
        <v>209</v>
      </c>
      <c r="X124" s="21" t="s">
        <v>209</v>
      </c>
      <c r="Y124" s="21" t="s">
        <v>209</v>
      </c>
      <c r="Z124" s="21" t="s">
        <v>209</v>
      </c>
      <c r="AA124" s="21" t="s">
        <v>209</v>
      </c>
      <c r="AB124" s="21" t="s">
        <v>209</v>
      </c>
      <c r="AC124" s="21" t="s">
        <v>209</v>
      </c>
      <c r="AD124" s="21" t="s">
        <v>209</v>
      </c>
      <c r="AE124" s="21" t="s">
        <v>209</v>
      </c>
      <c r="AF124" s="21" t="s">
        <v>209</v>
      </c>
      <c r="AG124" s="21" t="s">
        <v>209</v>
      </c>
      <c r="AH124" s="21" t="s">
        <v>209</v>
      </c>
      <c r="AI124" s="21" t="s">
        <v>209</v>
      </c>
      <c r="AJ124" s="21" t="s">
        <v>209</v>
      </c>
      <c r="AK124" s="21" t="s">
        <v>209</v>
      </c>
      <c r="AL124" s="21" t="s">
        <v>209</v>
      </c>
      <c r="AM124" s="21" t="s">
        <v>209</v>
      </c>
      <c r="AN124" s="21" t="s">
        <v>209</v>
      </c>
      <c r="AO124" s="21" t="s">
        <v>209</v>
      </c>
      <c r="AP124" s="21" t="s">
        <v>209</v>
      </c>
      <c r="AQ124" s="21" t="s">
        <v>209</v>
      </c>
      <c r="AR124" s="21" t="s">
        <v>209</v>
      </c>
      <c r="AS124" s="21" t="s">
        <v>209</v>
      </c>
      <c r="AT124" s="21" t="s">
        <v>209</v>
      </c>
      <c r="AU124" s="21" t="s">
        <v>209</v>
      </c>
      <c r="AV124" s="21" t="s">
        <v>209</v>
      </c>
      <c r="AW124" s="21" t="s">
        <v>210</v>
      </c>
      <c r="AX124" s="21" t="s">
        <v>209</v>
      </c>
      <c r="AY124" s="21" t="s">
        <v>209</v>
      </c>
      <c r="AZ124" s="21" t="s">
        <v>209</v>
      </c>
      <c r="BA124" s="21" t="s">
        <v>209</v>
      </c>
      <c r="BB124" s="21" t="s">
        <v>209</v>
      </c>
      <c r="BC124" s="21" t="s">
        <v>209</v>
      </c>
      <c r="BD124" s="21" t="s">
        <v>209</v>
      </c>
      <c r="BE124" s="21" t="s">
        <v>209</v>
      </c>
      <c r="BF124" s="21" t="s">
        <v>209</v>
      </c>
      <c r="BG124" s="21" t="s">
        <v>209</v>
      </c>
      <c r="BH124" s="21" t="s">
        <v>209</v>
      </c>
      <c r="BI124" s="21" t="s">
        <v>209</v>
      </c>
      <c r="BJ124" s="21" t="s">
        <v>209</v>
      </c>
      <c r="BK124" s="21" t="s">
        <v>210</v>
      </c>
      <c r="BL124" s="21" t="s">
        <v>209</v>
      </c>
      <c r="BM124" s="21" t="s">
        <v>210</v>
      </c>
      <c r="BN124" s="21" t="s">
        <v>210</v>
      </c>
      <c r="BO124" s="21" t="s">
        <v>210</v>
      </c>
      <c r="BP124" s="21" t="s">
        <v>210</v>
      </c>
      <c r="BQ124" s="21" t="s">
        <v>210</v>
      </c>
      <c r="BR124" s="21" t="s">
        <v>210</v>
      </c>
      <c r="BS124" s="21" t="s">
        <v>210</v>
      </c>
      <c r="BT124" s="21" t="s">
        <v>210</v>
      </c>
      <c r="BU124" s="21" t="s">
        <v>210</v>
      </c>
      <c r="BV124" s="21" t="s">
        <v>210</v>
      </c>
      <c r="BW124" s="21" t="s">
        <v>210</v>
      </c>
      <c r="BX124" s="21" t="s">
        <v>210</v>
      </c>
      <c r="BY124" s="21" t="s">
        <v>210</v>
      </c>
      <c r="BZ124" s="21">
        <f t="shared" si="0"/>
        <v>2</v>
      </c>
    </row>
    <row r="125" spans="1:78" ht="12.75" x14ac:dyDescent="0.2">
      <c r="A125" s="21" t="s">
        <v>8</v>
      </c>
      <c r="B125" s="21" t="s">
        <v>340</v>
      </c>
      <c r="C125" s="21" t="s">
        <v>341</v>
      </c>
      <c r="D125" s="21" t="s">
        <v>209</v>
      </c>
      <c r="E125" s="21" t="s">
        <v>209</v>
      </c>
      <c r="F125" s="21" t="s">
        <v>209</v>
      </c>
      <c r="G125" s="21" t="s">
        <v>209</v>
      </c>
      <c r="H125" s="21" t="s">
        <v>209</v>
      </c>
      <c r="I125" s="21" t="s">
        <v>209</v>
      </c>
      <c r="J125" s="21" t="s">
        <v>209</v>
      </c>
      <c r="K125" s="21" t="s">
        <v>209</v>
      </c>
      <c r="L125" s="21" t="s">
        <v>209</v>
      </c>
      <c r="M125" s="21" t="s">
        <v>209</v>
      </c>
      <c r="N125" s="21" t="s">
        <v>209</v>
      </c>
      <c r="O125" s="21" t="s">
        <v>209</v>
      </c>
      <c r="P125" s="21" t="s">
        <v>209</v>
      </c>
      <c r="Q125" s="21" t="s">
        <v>209</v>
      </c>
      <c r="R125" s="21" t="s">
        <v>209</v>
      </c>
      <c r="S125" s="21" t="s">
        <v>213</v>
      </c>
      <c r="T125" s="21" t="s">
        <v>213</v>
      </c>
      <c r="U125" s="21" t="s">
        <v>213</v>
      </c>
      <c r="V125" s="21" t="s">
        <v>213</v>
      </c>
      <c r="W125" s="21" t="s">
        <v>209</v>
      </c>
      <c r="X125" s="21" t="s">
        <v>209</v>
      </c>
      <c r="Y125" s="21" t="s">
        <v>209</v>
      </c>
      <c r="Z125" s="21" t="s">
        <v>209</v>
      </c>
      <c r="AA125" s="21" t="s">
        <v>209</v>
      </c>
      <c r="AB125" s="21" t="s">
        <v>209</v>
      </c>
      <c r="AC125" s="21" t="s">
        <v>209</v>
      </c>
      <c r="AD125" s="21" t="s">
        <v>209</v>
      </c>
      <c r="AE125" s="21" t="s">
        <v>209</v>
      </c>
      <c r="AF125" s="21" t="s">
        <v>209</v>
      </c>
      <c r="AG125" s="21" t="s">
        <v>209</v>
      </c>
      <c r="AH125" s="21" t="s">
        <v>209</v>
      </c>
      <c r="AI125" s="21" t="s">
        <v>209</v>
      </c>
      <c r="AJ125" s="21" t="s">
        <v>209</v>
      </c>
      <c r="AK125" s="21" t="s">
        <v>209</v>
      </c>
      <c r="AL125" s="21" t="s">
        <v>209</v>
      </c>
      <c r="AM125" s="21" t="s">
        <v>209</v>
      </c>
      <c r="AN125" s="21" t="s">
        <v>209</v>
      </c>
      <c r="AO125" s="21" t="s">
        <v>209</v>
      </c>
      <c r="AP125" s="21" t="s">
        <v>209</v>
      </c>
      <c r="AQ125" s="21" t="s">
        <v>209</v>
      </c>
      <c r="AR125" s="21" t="s">
        <v>209</v>
      </c>
      <c r="AS125" s="21" t="s">
        <v>209</v>
      </c>
      <c r="AT125" s="21" t="s">
        <v>209</v>
      </c>
      <c r="AU125" s="21" t="s">
        <v>209</v>
      </c>
      <c r="AV125" s="21" t="s">
        <v>209</v>
      </c>
      <c r="AW125" s="21" t="s">
        <v>209</v>
      </c>
      <c r="AX125" s="21" t="s">
        <v>209</v>
      </c>
      <c r="AY125" s="21" t="s">
        <v>209</v>
      </c>
      <c r="AZ125" s="21" t="s">
        <v>209</v>
      </c>
      <c r="BA125" s="21" t="s">
        <v>209</v>
      </c>
      <c r="BB125" s="21" t="s">
        <v>209</v>
      </c>
      <c r="BC125" s="21" t="s">
        <v>209</v>
      </c>
      <c r="BD125" s="21" t="s">
        <v>209</v>
      </c>
      <c r="BE125" s="21" t="s">
        <v>209</v>
      </c>
      <c r="BF125" s="21" t="s">
        <v>209</v>
      </c>
      <c r="BG125" s="21" t="s">
        <v>209</v>
      </c>
      <c r="BH125" s="21" t="s">
        <v>209</v>
      </c>
      <c r="BI125" s="21" t="s">
        <v>209</v>
      </c>
      <c r="BJ125" s="21" t="s">
        <v>213</v>
      </c>
      <c r="BK125" s="21" t="s">
        <v>209</v>
      </c>
      <c r="BL125" s="21" t="s">
        <v>210</v>
      </c>
      <c r="BM125" s="21" t="s">
        <v>210</v>
      </c>
      <c r="BN125" s="21" t="s">
        <v>210</v>
      </c>
      <c r="BO125" s="21" t="s">
        <v>210</v>
      </c>
      <c r="BP125" s="21" t="s">
        <v>210</v>
      </c>
      <c r="BQ125" s="21" t="s">
        <v>209</v>
      </c>
      <c r="BR125" s="21" t="s">
        <v>210</v>
      </c>
      <c r="BS125" s="21" t="s">
        <v>210</v>
      </c>
      <c r="BT125" s="21" t="s">
        <v>210</v>
      </c>
      <c r="BU125" s="21" t="s">
        <v>210</v>
      </c>
      <c r="BV125" s="21" t="s">
        <v>209</v>
      </c>
      <c r="BW125" s="21" t="s">
        <v>210</v>
      </c>
      <c r="BX125" s="21" t="s">
        <v>210</v>
      </c>
      <c r="BY125" s="21" t="s">
        <v>210</v>
      </c>
      <c r="BZ125" s="21">
        <f t="shared" si="0"/>
        <v>0</v>
      </c>
    </row>
    <row r="126" spans="1:78" ht="12.75" x14ac:dyDescent="0.2">
      <c r="A126" s="21" t="s">
        <v>8</v>
      </c>
      <c r="B126" s="21" t="s">
        <v>340</v>
      </c>
      <c r="C126" s="21" t="s">
        <v>342</v>
      </c>
      <c r="D126" s="21" t="s">
        <v>209</v>
      </c>
      <c r="E126" s="21" t="s">
        <v>209</v>
      </c>
      <c r="F126" s="21" t="s">
        <v>209</v>
      </c>
      <c r="G126" s="21" t="s">
        <v>209</v>
      </c>
      <c r="H126" s="21" t="s">
        <v>209</v>
      </c>
      <c r="I126" s="21" t="s">
        <v>209</v>
      </c>
      <c r="J126" s="21" t="s">
        <v>209</v>
      </c>
      <c r="K126" s="21" t="s">
        <v>209</v>
      </c>
      <c r="L126" s="21" t="s">
        <v>209</v>
      </c>
      <c r="M126" s="21" t="s">
        <v>209</v>
      </c>
      <c r="N126" s="21" t="s">
        <v>209</v>
      </c>
      <c r="O126" s="21" t="s">
        <v>209</v>
      </c>
      <c r="P126" s="21" t="s">
        <v>209</v>
      </c>
      <c r="Q126" s="21" t="s">
        <v>209</v>
      </c>
      <c r="R126" s="21" t="s">
        <v>209</v>
      </c>
      <c r="S126" s="21" t="s">
        <v>213</v>
      </c>
      <c r="T126" s="21" t="s">
        <v>213</v>
      </c>
      <c r="U126" s="21" t="s">
        <v>213</v>
      </c>
      <c r="V126" s="21" t="s">
        <v>213</v>
      </c>
      <c r="W126" s="21" t="s">
        <v>209</v>
      </c>
      <c r="X126" s="21" t="s">
        <v>209</v>
      </c>
      <c r="Y126" s="21" t="s">
        <v>209</v>
      </c>
      <c r="Z126" s="21" t="s">
        <v>209</v>
      </c>
      <c r="AA126" s="21" t="s">
        <v>209</v>
      </c>
      <c r="AB126" s="21" t="s">
        <v>209</v>
      </c>
      <c r="AC126" s="21" t="s">
        <v>209</v>
      </c>
      <c r="AD126" s="21" t="s">
        <v>209</v>
      </c>
      <c r="AE126" s="21" t="s">
        <v>209</v>
      </c>
      <c r="AF126" s="21" t="s">
        <v>209</v>
      </c>
      <c r="AG126" s="21" t="s">
        <v>209</v>
      </c>
      <c r="AH126" s="21" t="s">
        <v>209</v>
      </c>
      <c r="AI126" s="21" t="s">
        <v>209</v>
      </c>
      <c r="AJ126" s="21" t="s">
        <v>209</v>
      </c>
      <c r="AK126" s="21" t="s">
        <v>209</v>
      </c>
      <c r="AL126" s="21" t="s">
        <v>209</v>
      </c>
      <c r="AM126" s="21" t="s">
        <v>209</v>
      </c>
      <c r="AN126" s="21" t="s">
        <v>209</v>
      </c>
      <c r="AO126" s="21" t="s">
        <v>209</v>
      </c>
      <c r="AP126" s="21" t="s">
        <v>209</v>
      </c>
      <c r="AQ126" s="21" t="s">
        <v>209</v>
      </c>
      <c r="AR126" s="21" t="s">
        <v>209</v>
      </c>
      <c r="AS126" s="21" t="s">
        <v>209</v>
      </c>
      <c r="AT126" s="21" t="s">
        <v>209</v>
      </c>
      <c r="AU126" s="21" t="s">
        <v>209</v>
      </c>
      <c r="AV126" s="21" t="s">
        <v>209</v>
      </c>
      <c r="AW126" s="21" t="s">
        <v>209</v>
      </c>
      <c r="AX126" s="21" t="s">
        <v>209</v>
      </c>
      <c r="AY126" s="21" t="s">
        <v>209</v>
      </c>
      <c r="AZ126" s="21" t="s">
        <v>209</v>
      </c>
      <c r="BA126" s="21" t="s">
        <v>209</v>
      </c>
      <c r="BB126" s="21" t="s">
        <v>209</v>
      </c>
      <c r="BC126" s="21" t="s">
        <v>209</v>
      </c>
      <c r="BD126" s="21" t="s">
        <v>209</v>
      </c>
      <c r="BE126" s="21" t="s">
        <v>209</v>
      </c>
      <c r="BF126" s="21" t="s">
        <v>209</v>
      </c>
      <c r="BG126" s="21" t="s">
        <v>209</v>
      </c>
      <c r="BH126" s="21" t="s">
        <v>209</v>
      </c>
      <c r="BI126" s="21" t="s">
        <v>209</v>
      </c>
      <c r="BJ126" s="21" t="s">
        <v>213</v>
      </c>
      <c r="BK126" s="21" t="s">
        <v>210</v>
      </c>
      <c r="BL126" s="21" t="s">
        <v>210</v>
      </c>
      <c r="BM126" s="21" t="s">
        <v>210</v>
      </c>
      <c r="BN126" s="21" t="s">
        <v>210</v>
      </c>
      <c r="BO126" s="21" t="s">
        <v>210</v>
      </c>
      <c r="BP126" s="21" t="s">
        <v>210</v>
      </c>
      <c r="BQ126" s="21" t="s">
        <v>209</v>
      </c>
      <c r="BR126" s="21" t="s">
        <v>210</v>
      </c>
      <c r="BS126" s="21" t="s">
        <v>210</v>
      </c>
      <c r="BT126" s="21" t="s">
        <v>210</v>
      </c>
      <c r="BU126" s="21" t="s">
        <v>210</v>
      </c>
      <c r="BV126" s="21" t="s">
        <v>210</v>
      </c>
      <c r="BW126" s="21" t="s">
        <v>210</v>
      </c>
      <c r="BX126" s="21" t="s">
        <v>210</v>
      </c>
      <c r="BY126" s="21" t="s">
        <v>210</v>
      </c>
      <c r="BZ126" s="21">
        <f t="shared" si="0"/>
        <v>1</v>
      </c>
    </row>
    <row r="127" spans="1:78" ht="12.75" x14ac:dyDescent="0.2">
      <c r="A127" s="21" t="s">
        <v>8</v>
      </c>
      <c r="B127" s="21" t="s">
        <v>340</v>
      </c>
      <c r="C127" s="21" t="s">
        <v>343</v>
      </c>
      <c r="D127" s="21" t="s">
        <v>209</v>
      </c>
      <c r="E127" s="21" t="s">
        <v>209</v>
      </c>
      <c r="F127" s="21" t="s">
        <v>209</v>
      </c>
      <c r="G127" s="21" t="s">
        <v>209</v>
      </c>
      <c r="H127" s="21" t="s">
        <v>209</v>
      </c>
      <c r="I127" s="21" t="s">
        <v>209</v>
      </c>
      <c r="J127" s="21" t="s">
        <v>209</v>
      </c>
      <c r="K127" s="21" t="s">
        <v>209</v>
      </c>
      <c r="L127" s="21" t="s">
        <v>209</v>
      </c>
      <c r="M127" s="21" t="s">
        <v>209</v>
      </c>
      <c r="N127" s="21" t="s">
        <v>209</v>
      </c>
      <c r="O127" s="21" t="s">
        <v>209</v>
      </c>
      <c r="P127" s="21" t="s">
        <v>209</v>
      </c>
      <c r="Q127" s="21" t="s">
        <v>209</v>
      </c>
      <c r="R127" s="21" t="s">
        <v>209</v>
      </c>
      <c r="S127" s="21" t="s">
        <v>213</v>
      </c>
      <c r="T127" s="21" t="s">
        <v>213</v>
      </c>
      <c r="U127" s="21" t="s">
        <v>213</v>
      </c>
      <c r="V127" s="21" t="s">
        <v>213</v>
      </c>
      <c r="W127" s="21" t="s">
        <v>209</v>
      </c>
      <c r="X127" s="21" t="s">
        <v>209</v>
      </c>
      <c r="Y127" s="21" t="s">
        <v>209</v>
      </c>
      <c r="Z127" s="21" t="s">
        <v>209</v>
      </c>
      <c r="AA127" s="21" t="s">
        <v>209</v>
      </c>
      <c r="AB127" s="21" t="s">
        <v>209</v>
      </c>
      <c r="AC127" s="21" t="s">
        <v>209</v>
      </c>
      <c r="AD127" s="21" t="s">
        <v>209</v>
      </c>
      <c r="AE127" s="21" t="s">
        <v>209</v>
      </c>
      <c r="AF127" s="21" t="s">
        <v>209</v>
      </c>
      <c r="AG127" s="21" t="s">
        <v>209</v>
      </c>
      <c r="AH127" s="21" t="s">
        <v>209</v>
      </c>
      <c r="AI127" s="21" t="s">
        <v>209</v>
      </c>
      <c r="AJ127" s="21" t="s">
        <v>209</v>
      </c>
      <c r="AK127" s="21" t="s">
        <v>209</v>
      </c>
      <c r="AL127" s="21" t="s">
        <v>209</v>
      </c>
      <c r="AM127" s="21" t="s">
        <v>209</v>
      </c>
      <c r="AN127" s="21" t="s">
        <v>209</v>
      </c>
      <c r="AO127" s="21" t="s">
        <v>209</v>
      </c>
      <c r="AP127" s="21" t="s">
        <v>209</v>
      </c>
      <c r="AQ127" s="21" t="s">
        <v>209</v>
      </c>
      <c r="AR127" s="21" t="s">
        <v>209</v>
      </c>
      <c r="AS127" s="21" t="s">
        <v>209</v>
      </c>
      <c r="AT127" s="21" t="s">
        <v>209</v>
      </c>
      <c r="AU127" s="21" t="s">
        <v>209</v>
      </c>
      <c r="AV127" s="21" t="s">
        <v>209</v>
      </c>
      <c r="AW127" s="21" t="s">
        <v>209</v>
      </c>
      <c r="AX127" s="21" t="s">
        <v>209</v>
      </c>
      <c r="AY127" s="21" t="s">
        <v>209</v>
      </c>
      <c r="AZ127" s="21" t="s">
        <v>209</v>
      </c>
      <c r="BA127" s="21" t="s">
        <v>209</v>
      </c>
      <c r="BB127" s="21" t="s">
        <v>209</v>
      </c>
      <c r="BC127" s="21" t="s">
        <v>209</v>
      </c>
      <c r="BD127" s="21" t="s">
        <v>209</v>
      </c>
      <c r="BE127" s="21" t="s">
        <v>209</v>
      </c>
      <c r="BF127" s="21" t="s">
        <v>209</v>
      </c>
      <c r="BG127" s="21" t="s">
        <v>209</v>
      </c>
      <c r="BH127" s="21" t="s">
        <v>209</v>
      </c>
      <c r="BI127" s="21" t="s">
        <v>209</v>
      </c>
      <c r="BJ127" s="21" t="s">
        <v>213</v>
      </c>
      <c r="BK127" s="21" t="s">
        <v>210</v>
      </c>
      <c r="BL127" s="21" t="s">
        <v>210</v>
      </c>
      <c r="BM127" s="21" t="s">
        <v>210</v>
      </c>
      <c r="BN127" s="21" t="s">
        <v>210</v>
      </c>
      <c r="BO127" s="21" t="s">
        <v>210</v>
      </c>
      <c r="BP127" s="21" t="s">
        <v>210</v>
      </c>
      <c r="BQ127" s="21" t="s">
        <v>209</v>
      </c>
      <c r="BR127" s="21" t="s">
        <v>210</v>
      </c>
      <c r="BS127" s="21" t="s">
        <v>210</v>
      </c>
      <c r="BT127" s="21" t="s">
        <v>210</v>
      </c>
      <c r="BU127" s="21" t="s">
        <v>210</v>
      </c>
      <c r="BV127" s="21" t="s">
        <v>210</v>
      </c>
      <c r="BW127" s="21" t="s">
        <v>210</v>
      </c>
      <c r="BX127" s="21" t="s">
        <v>210</v>
      </c>
      <c r="BY127" s="21" t="s">
        <v>210</v>
      </c>
      <c r="BZ127" s="21">
        <f t="shared" si="0"/>
        <v>1</v>
      </c>
    </row>
    <row r="128" spans="1:78" ht="12.75" x14ac:dyDescent="0.2">
      <c r="A128" s="21" t="s">
        <v>8</v>
      </c>
      <c r="B128" s="21" t="s">
        <v>340</v>
      </c>
      <c r="C128" s="21" t="s">
        <v>344</v>
      </c>
      <c r="D128" s="21" t="s">
        <v>209</v>
      </c>
      <c r="E128" s="21" t="s">
        <v>209</v>
      </c>
      <c r="F128" s="21" t="s">
        <v>209</v>
      </c>
      <c r="G128" s="21" t="s">
        <v>209</v>
      </c>
      <c r="H128" s="21" t="s">
        <v>209</v>
      </c>
      <c r="I128" s="21" t="s">
        <v>209</v>
      </c>
      <c r="J128" s="21" t="s">
        <v>209</v>
      </c>
      <c r="K128" s="21" t="s">
        <v>209</v>
      </c>
      <c r="L128" s="21" t="s">
        <v>209</v>
      </c>
      <c r="M128" s="21" t="s">
        <v>209</v>
      </c>
      <c r="N128" s="21" t="s">
        <v>209</v>
      </c>
      <c r="O128" s="21" t="s">
        <v>209</v>
      </c>
      <c r="P128" s="21" t="s">
        <v>209</v>
      </c>
      <c r="Q128" s="21" t="s">
        <v>209</v>
      </c>
      <c r="R128" s="21" t="s">
        <v>209</v>
      </c>
      <c r="S128" s="21" t="s">
        <v>213</v>
      </c>
      <c r="T128" s="21" t="s">
        <v>213</v>
      </c>
      <c r="U128" s="21" t="s">
        <v>213</v>
      </c>
      <c r="V128" s="21" t="s">
        <v>213</v>
      </c>
      <c r="W128" s="21" t="s">
        <v>209</v>
      </c>
      <c r="X128" s="21" t="s">
        <v>209</v>
      </c>
      <c r="Y128" s="21" t="s">
        <v>209</v>
      </c>
      <c r="Z128" s="21" t="s">
        <v>209</v>
      </c>
      <c r="AA128" s="21" t="s">
        <v>209</v>
      </c>
      <c r="AB128" s="21" t="s">
        <v>209</v>
      </c>
      <c r="AC128" s="21" t="s">
        <v>209</v>
      </c>
      <c r="AD128" s="21" t="s">
        <v>209</v>
      </c>
      <c r="AE128" s="21" t="s">
        <v>209</v>
      </c>
      <c r="AF128" s="21" t="s">
        <v>209</v>
      </c>
      <c r="AG128" s="21" t="s">
        <v>209</v>
      </c>
      <c r="AH128" s="21" t="s">
        <v>209</v>
      </c>
      <c r="AI128" s="21" t="s">
        <v>209</v>
      </c>
      <c r="AJ128" s="21" t="s">
        <v>209</v>
      </c>
      <c r="AK128" s="21" t="s">
        <v>209</v>
      </c>
      <c r="AL128" s="21" t="s">
        <v>209</v>
      </c>
      <c r="AM128" s="21" t="s">
        <v>209</v>
      </c>
      <c r="AN128" s="21" t="s">
        <v>209</v>
      </c>
      <c r="AO128" s="21" t="s">
        <v>209</v>
      </c>
      <c r="AP128" s="21" t="s">
        <v>209</v>
      </c>
      <c r="AQ128" s="21" t="s">
        <v>209</v>
      </c>
      <c r="AR128" s="21" t="s">
        <v>209</v>
      </c>
      <c r="AS128" s="21" t="s">
        <v>209</v>
      </c>
      <c r="AT128" s="21" t="s">
        <v>209</v>
      </c>
      <c r="AU128" s="21" t="s">
        <v>209</v>
      </c>
      <c r="AV128" s="21" t="s">
        <v>209</v>
      </c>
      <c r="AW128" s="21" t="s">
        <v>209</v>
      </c>
      <c r="AX128" s="21" t="s">
        <v>209</v>
      </c>
      <c r="AY128" s="21" t="s">
        <v>209</v>
      </c>
      <c r="AZ128" s="21" t="s">
        <v>209</v>
      </c>
      <c r="BA128" s="21" t="s">
        <v>209</v>
      </c>
      <c r="BB128" s="21" t="s">
        <v>209</v>
      </c>
      <c r="BC128" s="21" t="s">
        <v>209</v>
      </c>
      <c r="BD128" s="21" t="s">
        <v>209</v>
      </c>
      <c r="BE128" s="21" t="s">
        <v>209</v>
      </c>
      <c r="BF128" s="21" t="s">
        <v>209</v>
      </c>
      <c r="BG128" s="21" t="s">
        <v>209</v>
      </c>
      <c r="BH128" s="21" t="s">
        <v>209</v>
      </c>
      <c r="BI128" s="21" t="s">
        <v>209</v>
      </c>
      <c r="BJ128" s="21" t="s">
        <v>213</v>
      </c>
      <c r="BK128" s="21" t="s">
        <v>210</v>
      </c>
      <c r="BL128" s="21" t="s">
        <v>210</v>
      </c>
      <c r="BM128" s="21" t="s">
        <v>210</v>
      </c>
      <c r="BN128" s="21" t="s">
        <v>210</v>
      </c>
      <c r="BO128" s="21" t="s">
        <v>210</v>
      </c>
      <c r="BP128" s="21" t="s">
        <v>210</v>
      </c>
      <c r="BQ128" s="21" t="s">
        <v>209</v>
      </c>
      <c r="BR128" s="21" t="s">
        <v>210</v>
      </c>
      <c r="BS128" s="21" t="s">
        <v>210</v>
      </c>
      <c r="BT128" s="21" t="s">
        <v>210</v>
      </c>
      <c r="BU128" s="21" t="s">
        <v>210</v>
      </c>
      <c r="BV128" s="21" t="s">
        <v>209</v>
      </c>
      <c r="BW128" s="21" t="s">
        <v>210</v>
      </c>
      <c r="BX128" s="21" t="s">
        <v>209</v>
      </c>
      <c r="BY128" s="21" t="s">
        <v>210</v>
      </c>
      <c r="BZ128" s="21">
        <f t="shared" si="0"/>
        <v>1</v>
      </c>
    </row>
    <row r="129" spans="1:78" ht="12.75" x14ac:dyDescent="0.2">
      <c r="A129" s="21" t="s">
        <v>8</v>
      </c>
      <c r="B129" s="21" t="s">
        <v>340</v>
      </c>
      <c r="C129" s="21" t="s">
        <v>345</v>
      </c>
      <c r="D129" s="21" t="s">
        <v>209</v>
      </c>
      <c r="E129" s="21" t="s">
        <v>209</v>
      </c>
      <c r="F129" s="21" t="s">
        <v>209</v>
      </c>
      <c r="G129" s="21" t="s">
        <v>209</v>
      </c>
      <c r="H129" s="21" t="s">
        <v>209</v>
      </c>
      <c r="I129" s="21" t="s">
        <v>209</v>
      </c>
      <c r="J129" s="21" t="s">
        <v>209</v>
      </c>
      <c r="K129" s="21" t="s">
        <v>209</v>
      </c>
      <c r="L129" s="21" t="s">
        <v>209</v>
      </c>
      <c r="M129" s="21" t="s">
        <v>209</v>
      </c>
      <c r="N129" s="21" t="s">
        <v>209</v>
      </c>
      <c r="O129" s="21" t="s">
        <v>209</v>
      </c>
      <c r="P129" s="21" t="s">
        <v>209</v>
      </c>
      <c r="Q129" s="21" t="s">
        <v>209</v>
      </c>
      <c r="R129" s="21" t="s">
        <v>209</v>
      </c>
      <c r="S129" s="21" t="s">
        <v>213</v>
      </c>
      <c r="T129" s="21" t="s">
        <v>213</v>
      </c>
      <c r="U129" s="21" t="s">
        <v>213</v>
      </c>
      <c r="V129" s="21" t="s">
        <v>213</v>
      </c>
      <c r="W129" s="21" t="s">
        <v>209</v>
      </c>
      <c r="X129" s="21" t="s">
        <v>209</v>
      </c>
      <c r="Y129" s="21" t="s">
        <v>209</v>
      </c>
      <c r="Z129" s="21" t="s">
        <v>209</v>
      </c>
      <c r="AA129" s="21" t="s">
        <v>209</v>
      </c>
      <c r="AB129" s="21" t="s">
        <v>209</v>
      </c>
      <c r="AC129" s="21" t="s">
        <v>209</v>
      </c>
      <c r="AD129" s="21" t="s">
        <v>209</v>
      </c>
      <c r="AE129" s="21" t="s">
        <v>209</v>
      </c>
      <c r="AF129" s="21" t="s">
        <v>209</v>
      </c>
      <c r="AG129" s="21" t="s">
        <v>209</v>
      </c>
      <c r="AH129" s="21" t="s">
        <v>209</v>
      </c>
      <c r="AI129" s="21" t="s">
        <v>209</v>
      </c>
      <c r="AJ129" s="21" t="s">
        <v>209</v>
      </c>
      <c r="AK129" s="21" t="s">
        <v>209</v>
      </c>
      <c r="AL129" s="21" t="s">
        <v>209</v>
      </c>
      <c r="AM129" s="21" t="s">
        <v>209</v>
      </c>
      <c r="AN129" s="21" t="s">
        <v>209</v>
      </c>
      <c r="AO129" s="21" t="s">
        <v>209</v>
      </c>
      <c r="AP129" s="21" t="s">
        <v>209</v>
      </c>
      <c r="AQ129" s="21" t="s">
        <v>209</v>
      </c>
      <c r="AR129" s="21" t="s">
        <v>209</v>
      </c>
      <c r="AS129" s="21" t="s">
        <v>209</v>
      </c>
      <c r="AT129" s="21" t="s">
        <v>209</v>
      </c>
      <c r="AU129" s="21" t="s">
        <v>209</v>
      </c>
      <c r="AV129" s="21" t="s">
        <v>209</v>
      </c>
      <c r="AW129" s="21" t="s">
        <v>209</v>
      </c>
      <c r="AX129" s="21" t="s">
        <v>209</v>
      </c>
      <c r="AY129" s="21" t="s">
        <v>209</v>
      </c>
      <c r="AZ129" s="21" t="s">
        <v>209</v>
      </c>
      <c r="BA129" s="21" t="s">
        <v>209</v>
      </c>
      <c r="BB129" s="21" t="s">
        <v>209</v>
      </c>
      <c r="BC129" s="21" t="s">
        <v>209</v>
      </c>
      <c r="BD129" s="21" t="s">
        <v>209</v>
      </c>
      <c r="BE129" s="21" t="s">
        <v>209</v>
      </c>
      <c r="BF129" s="21" t="s">
        <v>209</v>
      </c>
      <c r="BG129" s="21" t="s">
        <v>209</v>
      </c>
      <c r="BH129" s="21" t="s">
        <v>209</v>
      </c>
      <c r="BI129" s="21" t="s">
        <v>209</v>
      </c>
      <c r="BJ129" s="21" t="s">
        <v>213</v>
      </c>
      <c r="BK129" s="21" t="s">
        <v>210</v>
      </c>
      <c r="BL129" s="21" t="s">
        <v>210</v>
      </c>
      <c r="BM129" s="21" t="s">
        <v>210</v>
      </c>
      <c r="BN129" s="21" t="s">
        <v>210</v>
      </c>
      <c r="BO129" s="21" t="s">
        <v>210</v>
      </c>
      <c r="BP129" s="21" t="s">
        <v>210</v>
      </c>
      <c r="BQ129" s="21" t="s">
        <v>209</v>
      </c>
      <c r="BR129" s="21" t="s">
        <v>210</v>
      </c>
      <c r="BS129" s="21" t="s">
        <v>210</v>
      </c>
      <c r="BT129" s="21" t="s">
        <v>210</v>
      </c>
      <c r="BU129" s="21" t="s">
        <v>210</v>
      </c>
      <c r="BV129" s="21" t="s">
        <v>210</v>
      </c>
      <c r="BW129" s="21" t="s">
        <v>210</v>
      </c>
      <c r="BX129" s="21" t="s">
        <v>209</v>
      </c>
      <c r="BY129" s="21" t="s">
        <v>210</v>
      </c>
      <c r="BZ129" s="21">
        <f t="shared" si="0"/>
        <v>1</v>
      </c>
    </row>
    <row r="130" spans="1:78" ht="12.75" x14ac:dyDescent="0.2">
      <c r="A130" s="21" t="s">
        <v>8</v>
      </c>
      <c r="B130" s="21" t="s">
        <v>340</v>
      </c>
      <c r="C130" s="21" t="s">
        <v>346</v>
      </c>
      <c r="D130" s="21" t="s">
        <v>209</v>
      </c>
      <c r="E130" s="21" t="s">
        <v>209</v>
      </c>
      <c r="F130" s="21" t="s">
        <v>209</v>
      </c>
      <c r="G130" s="21" t="s">
        <v>209</v>
      </c>
      <c r="H130" s="21" t="s">
        <v>209</v>
      </c>
      <c r="I130" s="21" t="s">
        <v>209</v>
      </c>
      <c r="J130" s="21" t="s">
        <v>209</v>
      </c>
      <c r="K130" s="21" t="s">
        <v>209</v>
      </c>
      <c r="L130" s="21" t="s">
        <v>209</v>
      </c>
      <c r="M130" s="21" t="s">
        <v>209</v>
      </c>
      <c r="N130" s="21" t="s">
        <v>209</v>
      </c>
      <c r="O130" s="21" t="s">
        <v>209</v>
      </c>
      <c r="P130" s="21" t="s">
        <v>209</v>
      </c>
      <c r="Q130" s="21" t="s">
        <v>209</v>
      </c>
      <c r="R130" s="21" t="s">
        <v>209</v>
      </c>
      <c r="S130" s="21" t="s">
        <v>213</v>
      </c>
      <c r="T130" s="21" t="s">
        <v>213</v>
      </c>
      <c r="U130" s="21" t="s">
        <v>213</v>
      </c>
      <c r="V130" s="21" t="s">
        <v>213</v>
      </c>
      <c r="W130" s="21" t="s">
        <v>209</v>
      </c>
      <c r="X130" s="21" t="s">
        <v>209</v>
      </c>
      <c r="Y130" s="21" t="s">
        <v>209</v>
      </c>
      <c r="Z130" s="21" t="s">
        <v>209</v>
      </c>
      <c r="AA130" s="21" t="s">
        <v>209</v>
      </c>
      <c r="AB130" s="21" t="s">
        <v>209</v>
      </c>
      <c r="AC130" s="21" t="s">
        <v>209</v>
      </c>
      <c r="AD130" s="21" t="s">
        <v>209</v>
      </c>
      <c r="AE130" s="21" t="s">
        <v>209</v>
      </c>
      <c r="AF130" s="21" t="s">
        <v>209</v>
      </c>
      <c r="AG130" s="21" t="s">
        <v>209</v>
      </c>
      <c r="AH130" s="21" t="s">
        <v>209</v>
      </c>
      <c r="AI130" s="21" t="s">
        <v>209</v>
      </c>
      <c r="AJ130" s="21" t="s">
        <v>209</v>
      </c>
      <c r="AK130" s="21" t="s">
        <v>209</v>
      </c>
      <c r="AL130" s="21" t="s">
        <v>209</v>
      </c>
      <c r="AM130" s="21" t="s">
        <v>209</v>
      </c>
      <c r="AN130" s="21" t="s">
        <v>209</v>
      </c>
      <c r="AO130" s="21" t="s">
        <v>209</v>
      </c>
      <c r="AP130" s="21" t="s">
        <v>209</v>
      </c>
      <c r="AQ130" s="21" t="s">
        <v>209</v>
      </c>
      <c r="AR130" s="21" t="s">
        <v>209</v>
      </c>
      <c r="AS130" s="21" t="s">
        <v>209</v>
      </c>
      <c r="AT130" s="21" t="s">
        <v>209</v>
      </c>
      <c r="AU130" s="21" t="s">
        <v>209</v>
      </c>
      <c r="AV130" s="21" t="s">
        <v>209</v>
      </c>
      <c r="AW130" s="21" t="s">
        <v>209</v>
      </c>
      <c r="AX130" s="21" t="s">
        <v>209</v>
      </c>
      <c r="AY130" s="21" t="s">
        <v>209</v>
      </c>
      <c r="AZ130" s="21" t="s">
        <v>209</v>
      </c>
      <c r="BA130" s="21" t="s">
        <v>209</v>
      </c>
      <c r="BB130" s="21" t="s">
        <v>209</v>
      </c>
      <c r="BC130" s="21" t="s">
        <v>209</v>
      </c>
      <c r="BD130" s="21" t="s">
        <v>209</v>
      </c>
      <c r="BE130" s="21" t="s">
        <v>209</v>
      </c>
      <c r="BF130" s="21" t="s">
        <v>209</v>
      </c>
      <c r="BG130" s="21" t="s">
        <v>209</v>
      </c>
      <c r="BH130" s="21" t="s">
        <v>209</v>
      </c>
      <c r="BI130" s="21" t="s">
        <v>209</v>
      </c>
      <c r="BJ130" s="21" t="s">
        <v>213</v>
      </c>
      <c r="BK130" s="21" t="s">
        <v>210</v>
      </c>
      <c r="BL130" s="21" t="s">
        <v>210</v>
      </c>
      <c r="BM130" s="21" t="s">
        <v>210</v>
      </c>
      <c r="BN130" s="21" t="s">
        <v>210</v>
      </c>
      <c r="BO130" s="21" t="s">
        <v>210</v>
      </c>
      <c r="BP130" s="21" t="s">
        <v>210</v>
      </c>
      <c r="BQ130" s="21" t="s">
        <v>209</v>
      </c>
      <c r="BR130" s="21" t="s">
        <v>210</v>
      </c>
      <c r="BS130" s="21" t="s">
        <v>210</v>
      </c>
      <c r="BT130" s="21" t="s">
        <v>210</v>
      </c>
      <c r="BU130" s="21" t="s">
        <v>210</v>
      </c>
      <c r="BV130" s="21" t="s">
        <v>210</v>
      </c>
      <c r="BW130" s="21" t="s">
        <v>210</v>
      </c>
      <c r="BX130" s="21" t="s">
        <v>210</v>
      </c>
      <c r="BY130" s="21" t="s">
        <v>210</v>
      </c>
      <c r="BZ130" s="21">
        <f t="shared" si="0"/>
        <v>1</v>
      </c>
    </row>
    <row r="131" spans="1:78" ht="12.75" x14ac:dyDescent="0.2">
      <c r="A131" s="21" t="s">
        <v>8</v>
      </c>
      <c r="B131" s="21" t="s">
        <v>340</v>
      </c>
      <c r="C131" s="21" t="s">
        <v>347</v>
      </c>
      <c r="D131" s="21" t="s">
        <v>209</v>
      </c>
      <c r="E131" s="21" t="s">
        <v>209</v>
      </c>
      <c r="F131" s="21" t="s">
        <v>209</v>
      </c>
      <c r="G131" s="21" t="s">
        <v>209</v>
      </c>
      <c r="H131" s="21" t="s">
        <v>209</v>
      </c>
      <c r="I131" s="21" t="s">
        <v>209</v>
      </c>
      <c r="J131" s="21" t="s">
        <v>209</v>
      </c>
      <c r="K131" s="21" t="s">
        <v>209</v>
      </c>
      <c r="L131" s="21" t="s">
        <v>209</v>
      </c>
      <c r="M131" s="21" t="s">
        <v>209</v>
      </c>
      <c r="N131" s="21" t="s">
        <v>209</v>
      </c>
      <c r="O131" s="21" t="s">
        <v>209</v>
      </c>
      <c r="P131" s="21" t="s">
        <v>209</v>
      </c>
      <c r="Q131" s="21" t="s">
        <v>209</v>
      </c>
      <c r="R131" s="21" t="s">
        <v>209</v>
      </c>
      <c r="S131" s="21" t="s">
        <v>213</v>
      </c>
      <c r="T131" s="21" t="s">
        <v>213</v>
      </c>
      <c r="U131" s="21" t="s">
        <v>213</v>
      </c>
      <c r="V131" s="21" t="s">
        <v>213</v>
      </c>
      <c r="W131" s="21" t="s">
        <v>209</v>
      </c>
      <c r="X131" s="21" t="s">
        <v>209</v>
      </c>
      <c r="Y131" s="21" t="s">
        <v>209</v>
      </c>
      <c r="Z131" s="21" t="s">
        <v>209</v>
      </c>
      <c r="AA131" s="21" t="s">
        <v>209</v>
      </c>
      <c r="AB131" s="21" t="s">
        <v>209</v>
      </c>
      <c r="AC131" s="21" t="s">
        <v>209</v>
      </c>
      <c r="AD131" s="21" t="s">
        <v>209</v>
      </c>
      <c r="AE131" s="21" t="s">
        <v>209</v>
      </c>
      <c r="AF131" s="21" t="s">
        <v>209</v>
      </c>
      <c r="AG131" s="21" t="s">
        <v>209</v>
      </c>
      <c r="AH131" s="21" t="s">
        <v>209</v>
      </c>
      <c r="AI131" s="21" t="s">
        <v>209</v>
      </c>
      <c r="AJ131" s="21" t="s">
        <v>209</v>
      </c>
      <c r="AK131" s="21" t="s">
        <v>209</v>
      </c>
      <c r="AL131" s="21" t="s">
        <v>209</v>
      </c>
      <c r="AM131" s="21" t="s">
        <v>209</v>
      </c>
      <c r="AN131" s="21" t="s">
        <v>209</v>
      </c>
      <c r="AO131" s="21" t="s">
        <v>209</v>
      </c>
      <c r="AP131" s="21" t="s">
        <v>209</v>
      </c>
      <c r="AQ131" s="21" t="s">
        <v>209</v>
      </c>
      <c r="AR131" s="21" t="s">
        <v>209</v>
      </c>
      <c r="AS131" s="21" t="s">
        <v>209</v>
      </c>
      <c r="AT131" s="21" t="s">
        <v>209</v>
      </c>
      <c r="AU131" s="21" t="s">
        <v>209</v>
      </c>
      <c r="AV131" s="21" t="s">
        <v>209</v>
      </c>
      <c r="AW131" s="21" t="s">
        <v>209</v>
      </c>
      <c r="AX131" s="21" t="s">
        <v>209</v>
      </c>
      <c r="AY131" s="21" t="s">
        <v>209</v>
      </c>
      <c r="AZ131" s="21" t="s">
        <v>209</v>
      </c>
      <c r="BA131" s="21" t="s">
        <v>209</v>
      </c>
      <c r="BB131" s="21" t="s">
        <v>209</v>
      </c>
      <c r="BC131" s="21" t="s">
        <v>209</v>
      </c>
      <c r="BD131" s="21" t="s">
        <v>209</v>
      </c>
      <c r="BE131" s="21" t="s">
        <v>209</v>
      </c>
      <c r="BF131" s="21" t="s">
        <v>209</v>
      </c>
      <c r="BG131" s="21" t="s">
        <v>209</v>
      </c>
      <c r="BH131" s="21" t="s">
        <v>209</v>
      </c>
      <c r="BI131" s="21" t="s">
        <v>209</v>
      </c>
      <c r="BJ131" s="21" t="s">
        <v>213</v>
      </c>
      <c r="BK131" s="21" t="s">
        <v>210</v>
      </c>
      <c r="BL131" s="21" t="s">
        <v>210</v>
      </c>
      <c r="BM131" s="21" t="s">
        <v>210</v>
      </c>
      <c r="BN131" s="21" t="s">
        <v>210</v>
      </c>
      <c r="BO131" s="21" t="s">
        <v>210</v>
      </c>
      <c r="BP131" s="21" t="s">
        <v>210</v>
      </c>
      <c r="BQ131" s="21" t="s">
        <v>209</v>
      </c>
      <c r="BR131" s="21" t="s">
        <v>210</v>
      </c>
      <c r="BS131" s="21" t="s">
        <v>210</v>
      </c>
      <c r="BT131" s="21" t="s">
        <v>210</v>
      </c>
      <c r="BU131" s="21" t="s">
        <v>210</v>
      </c>
      <c r="BV131" s="21" t="s">
        <v>210</v>
      </c>
      <c r="BW131" s="21" t="s">
        <v>210</v>
      </c>
      <c r="BX131" s="21" t="s">
        <v>210</v>
      </c>
      <c r="BY131" s="21" t="s">
        <v>210</v>
      </c>
      <c r="BZ131" s="21">
        <f t="shared" si="0"/>
        <v>1</v>
      </c>
    </row>
    <row r="132" spans="1:78" ht="12.75" x14ac:dyDescent="0.2">
      <c r="A132" s="21" t="s">
        <v>8</v>
      </c>
      <c r="B132" s="21" t="s">
        <v>340</v>
      </c>
      <c r="C132" s="21" t="s">
        <v>348</v>
      </c>
      <c r="D132" s="21" t="s">
        <v>209</v>
      </c>
      <c r="E132" s="21" t="s">
        <v>209</v>
      </c>
      <c r="F132" s="21" t="s">
        <v>209</v>
      </c>
      <c r="G132" s="21" t="s">
        <v>209</v>
      </c>
      <c r="H132" s="21" t="s">
        <v>209</v>
      </c>
      <c r="I132" s="21" t="s">
        <v>209</v>
      </c>
      <c r="J132" s="21" t="s">
        <v>209</v>
      </c>
      <c r="K132" s="21" t="s">
        <v>209</v>
      </c>
      <c r="L132" s="21" t="s">
        <v>209</v>
      </c>
      <c r="M132" s="21" t="s">
        <v>209</v>
      </c>
      <c r="N132" s="21" t="s">
        <v>209</v>
      </c>
      <c r="O132" s="21" t="s">
        <v>209</v>
      </c>
      <c r="P132" s="21" t="s">
        <v>209</v>
      </c>
      <c r="Q132" s="21" t="s">
        <v>209</v>
      </c>
      <c r="R132" s="21" t="s">
        <v>209</v>
      </c>
      <c r="S132" s="21" t="s">
        <v>213</v>
      </c>
      <c r="T132" s="21" t="s">
        <v>213</v>
      </c>
      <c r="U132" s="21" t="s">
        <v>213</v>
      </c>
      <c r="V132" s="21" t="s">
        <v>213</v>
      </c>
      <c r="W132" s="21" t="s">
        <v>209</v>
      </c>
      <c r="X132" s="21" t="s">
        <v>209</v>
      </c>
      <c r="Y132" s="21" t="s">
        <v>209</v>
      </c>
      <c r="Z132" s="21" t="s">
        <v>209</v>
      </c>
      <c r="AA132" s="21" t="s">
        <v>209</v>
      </c>
      <c r="AB132" s="21" t="s">
        <v>209</v>
      </c>
      <c r="AC132" s="21" t="s">
        <v>209</v>
      </c>
      <c r="AD132" s="21" t="s">
        <v>209</v>
      </c>
      <c r="AE132" s="21" t="s">
        <v>209</v>
      </c>
      <c r="AF132" s="21" t="s">
        <v>209</v>
      </c>
      <c r="AG132" s="21" t="s">
        <v>209</v>
      </c>
      <c r="AH132" s="21" t="s">
        <v>209</v>
      </c>
      <c r="AI132" s="21" t="s">
        <v>209</v>
      </c>
      <c r="AJ132" s="21" t="s">
        <v>209</v>
      </c>
      <c r="AK132" s="21" t="s">
        <v>209</v>
      </c>
      <c r="AL132" s="21" t="s">
        <v>209</v>
      </c>
      <c r="AM132" s="21" t="s">
        <v>209</v>
      </c>
      <c r="AN132" s="21" t="s">
        <v>209</v>
      </c>
      <c r="AO132" s="21" t="s">
        <v>209</v>
      </c>
      <c r="AP132" s="21" t="s">
        <v>209</v>
      </c>
      <c r="AQ132" s="21" t="s">
        <v>209</v>
      </c>
      <c r="AR132" s="21" t="s">
        <v>209</v>
      </c>
      <c r="AS132" s="21" t="s">
        <v>209</v>
      </c>
      <c r="AT132" s="21" t="s">
        <v>209</v>
      </c>
      <c r="AU132" s="21" t="s">
        <v>209</v>
      </c>
      <c r="AV132" s="21" t="s">
        <v>209</v>
      </c>
      <c r="AW132" s="21" t="s">
        <v>209</v>
      </c>
      <c r="AX132" s="21" t="s">
        <v>209</v>
      </c>
      <c r="AY132" s="21" t="s">
        <v>209</v>
      </c>
      <c r="AZ132" s="21" t="s">
        <v>209</v>
      </c>
      <c r="BA132" s="21" t="s">
        <v>209</v>
      </c>
      <c r="BB132" s="21" t="s">
        <v>209</v>
      </c>
      <c r="BC132" s="21" t="s">
        <v>209</v>
      </c>
      <c r="BD132" s="21" t="s">
        <v>209</v>
      </c>
      <c r="BE132" s="21" t="s">
        <v>209</v>
      </c>
      <c r="BF132" s="21" t="s">
        <v>209</v>
      </c>
      <c r="BG132" s="21" t="s">
        <v>209</v>
      </c>
      <c r="BH132" s="21" t="s">
        <v>209</v>
      </c>
      <c r="BI132" s="21" t="s">
        <v>209</v>
      </c>
      <c r="BJ132" s="21" t="s">
        <v>213</v>
      </c>
      <c r="BK132" s="21" t="s">
        <v>209</v>
      </c>
      <c r="BL132" s="21" t="s">
        <v>210</v>
      </c>
      <c r="BM132" s="21" t="s">
        <v>210</v>
      </c>
      <c r="BN132" s="21" t="s">
        <v>210</v>
      </c>
      <c r="BO132" s="21" t="s">
        <v>210</v>
      </c>
      <c r="BP132" s="21" t="s">
        <v>210</v>
      </c>
      <c r="BQ132" s="21" t="s">
        <v>209</v>
      </c>
      <c r="BR132" s="21" t="s">
        <v>210</v>
      </c>
      <c r="BS132" s="21" t="s">
        <v>210</v>
      </c>
      <c r="BT132" s="21" t="s">
        <v>210</v>
      </c>
      <c r="BU132" s="21" t="s">
        <v>210</v>
      </c>
      <c r="BV132" s="21" t="s">
        <v>210</v>
      </c>
      <c r="BW132" s="21" t="s">
        <v>210</v>
      </c>
      <c r="BX132" s="21" t="s">
        <v>210</v>
      </c>
      <c r="BY132" s="21" t="s">
        <v>210</v>
      </c>
      <c r="BZ132" s="21">
        <f t="shared" si="0"/>
        <v>0</v>
      </c>
    </row>
    <row r="133" spans="1:78" ht="12.75" x14ac:dyDescent="0.2">
      <c r="A133" s="21" t="s">
        <v>8</v>
      </c>
      <c r="B133" s="21" t="s">
        <v>340</v>
      </c>
      <c r="C133" s="21" t="s">
        <v>349</v>
      </c>
      <c r="D133" s="21" t="s">
        <v>209</v>
      </c>
      <c r="E133" s="21" t="s">
        <v>209</v>
      </c>
      <c r="F133" s="21" t="s">
        <v>209</v>
      </c>
      <c r="G133" s="21" t="s">
        <v>209</v>
      </c>
      <c r="H133" s="21" t="s">
        <v>209</v>
      </c>
      <c r="I133" s="21" t="s">
        <v>209</v>
      </c>
      <c r="J133" s="21" t="s">
        <v>209</v>
      </c>
      <c r="K133" s="21" t="s">
        <v>209</v>
      </c>
      <c r="L133" s="21" t="s">
        <v>209</v>
      </c>
      <c r="M133" s="21" t="s">
        <v>209</v>
      </c>
      <c r="N133" s="21" t="s">
        <v>209</v>
      </c>
      <c r="O133" s="21" t="s">
        <v>209</v>
      </c>
      <c r="P133" s="21" t="s">
        <v>209</v>
      </c>
      <c r="Q133" s="21" t="s">
        <v>209</v>
      </c>
      <c r="R133" s="21" t="s">
        <v>209</v>
      </c>
      <c r="S133" s="21" t="s">
        <v>213</v>
      </c>
      <c r="T133" s="21" t="s">
        <v>213</v>
      </c>
      <c r="U133" s="21" t="s">
        <v>213</v>
      </c>
      <c r="V133" s="21" t="s">
        <v>213</v>
      </c>
      <c r="W133" s="21" t="s">
        <v>209</v>
      </c>
      <c r="X133" s="21" t="s">
        <v>209</v>
      </c>
      <c r="Y133" s="21" t="s">
        <v>209</v>
      </c>
      <c r="Z133" s="21" t="s">
        <v>209</v>
      </c>
      <c r="AA133" s="21" t="s">
        <v>209</v>
      </c>
      <c r="AB133" s="21" t="s">
        <v>209</v>
      </c>
      <c r="AC133" s="21" t="s">
        <v>209</v>
      </c>
      <c r="AD133" s="21" t="s">
        <v>209</v>
      </c>
      <c r="AE133" s="21" t="s">
        <v>209</v>
      </c>
      <c r="AF133" s="21" t="s">
        <v>209</v>
      </c>
      <c r="AG133" s="21" t="s">
        <v>209</v>
      </c>
      <c r="AH133" s="21" t="s">
        <v>209</v>
      </c>
      <c r="AI133" s="21" t="s">
        <v>209</v>
      </c>
      <c r="AJ133" s="21" t="s">
        <v>209</v>
      </c>
      <c r="AK133" s="21" t="s">
        <v>209</v>
      </c>
      <c r="AL133" s="21" t="s">
        <v>209</v>
      </c>
      <c r="AM133" s="21" t="s">
        <v>209</v>
      </c>
      <c r="AN133" s="21" t="s">
        <v>209</v>
      </c>
      <c r="AO133" s="21" t="s">
        <v>209</v>
      </c>
      <c r="AP133" s="21" t="s">
        <v>209</v>
      </c>
      <c r="AQ133" s="21" t="s">
        <v>209</v>
      </c>
      <c r="AR133" s="21" t="s">
        <v>209</v>
      </c>
      <c r="AS133" s="21" t="s">
        <v>209</v>
      </c>
      <c r="AT133" s="21" t="s">
        <v>209</v>
      </c>
      <c r="AU133" s="21" t="s">
        <v>209</v>
      </c>
      <c r="AV133" s="21" t="s">
        <v>209</v>
      </c>
      <c r="AW133" s="21" t="s">
        <v>209</v>
      </c>
      <c r="AX133" s="21" t="s">
        <v>209</v>
      </c>
      <c r="AY133" s="21" t="s">
        <v>209</v>
      </c>
      <c r="AZ133" s="21" t="s">
        <v>209</v>
      </c>
      <c r="BA133" s="21" t="s">
        <v>209</v>
      </c>
      <c r="BB133" s="21" t="s">
        <v>209</v>
      </c>
      <c r="BC133" s="21" t="s">
        <v>209</v>
      </c>
      <c r="BD133" s="21" t="s">
        <v>209</v>
      </c>
      <c r="BE133" s="21" t="s">
        <v>209</v>
      </c>
      <c r="BF133" s="21" t="s">
        <v>209</v>
      </c>
      <c r="BG133" s="21" t="s">
        <v>209</v>
      </c>
      <c r="BH133" s="21" t="s">
        <v>209</v>
      </c>
      <c r="BI133" s="21" t="s">
        <v>209</v>
      </c>
      <c r="BJ133" s="21" t="s">
        <v>213</v>
      </c>
      <c r="BK133" s="21" t="s">
        <v>210</v>
      </c>
      <c r="BL133" s="21" t="s">
        <v>210</v>
      </c>
      <c r="BM133" s="21" t="s">
        <v>210</v>
      </c>
      <c r="BN133" s="21" t="s">
        <v>210</v>
      </c>
      <c r="BO133" s="21" t="s">
        <v>210</v>
      </c>
      <c r="BP133" s="21" t="s">
        <v>210</v>
      </c>
      <c r="BQ133" s="21" t="s">
        <v>209</v>
      </c>
      <c r="BR133" s="21" t="s">
        <v>210</v>
      </c>
      <c r="BS133" s="21" t="s">
        <v>210</v>
      </c>
      <c r="BT133" s="21" t="s">
        <v>210</v>
      </c>
      <c r="BU133" s="21" t="s">
        <v>210</v>
      </c>
      <c r="BV133" s="21" t="s">
        <v>210</v>
      </c>
      <c r="BW133" s="21" t="s">
        <v>210</v>
      </c>
      <c r="BX133" s="21" t="s">
        <v>209</v>
      </c>
      <c r="BY133" s="21" t="s">
        <v>210</v>
      </c>
      <c r="BZ133" s="21">
        <f t="shared" si="0"/>
        <v>1</v>
      </c>
    </row>
    <row r="134" spans="1:78" ht="12.75" x14ac:dyDescent="0.2">
      <c r="A134" s="21" t="s">
        <v>8</v>
      </c>
      <c r="B134" s="21" t="s">
        <v>340</v>
      </c>
      <c r="C134" s="21" t="s">
        <v>350</v>
      </c>
      <c r="D134" s="21" t="s">
        <v>209</v>
      </c>
      <c r="E134" s="21" t="s">
        <v>209</v>
      </c>
      <c r="F134" s="21" t="s">
        <v>209</v>
      </c>
      <c r="G134" s="21" t="s">
        <v>209</v>
      </c>
      <c r="H134" s="21" t="s">
        <v>209</v>
      </c>
      <c r="I134" s="21" t="s">
        <v>209</v>
      </c>
      <c r="J134" s="21" t="s">
        <v>209</v>
      </c>
      <c r="K134" s="21" t="s">
        <v>209</v>
      </c>
      <c r="L134" s="21" t="s">
        <v>209</v>
      </c>
      <c r="M134" s="21" t="s">
        <v>209</v>
      </c>
      <c r="N134" s="21" t="s">
        <v>209</v>
      </c>
      <c r="O134" s="21" t="s">
        <v>209</v>
      </c>
      <c r="P134" s="21" t="s">
        <v>209</v>
      </c>
      <c r="Q134" s="21" t="s">
        <v>209</v>
      </c>
      <c r="R134" s="21" t="s">
        <v>209</v>
      </c>
      <c r="S134" s="21" t="s">
        <v>213</v>
      </c>
      <c r="T134" s="21" t="s">
        <v>213</v>
      </c>
      <c r="U134" s="21" t="s">
        <v>213</v>
      </c>
      <c r="V134" s="21" t="s">
        <v>213</v>
      </c>
      <c r="W134" s="21" t="s">
        <v>209</v>
      </c>
      <c r="X134" s="21" t="s">
        <v>209</v>
      </c>
      <c r="Y134" s="21" t="s">
        <v>209</v>
      </c>
      <c r="Z134" s="21" t="s">
        <v>209</v>
      </c>
      <c r="AA134" s="21" t="s">
        <v>209</v>
      </c>
      <c r="AB134" s="21" t="s">
        <v>209</v>
      </c>
      <c r="AC134" s="21" t="s">
        <v>209</v>
      </c>
      <c r="AD134" s="21" t="s">
        <v>209</v>
      </c>
      <c r="AE134" s="21" t="s">
        <v>209</v>
      </c>
      <c r="AF134" s="21" t="s">
        <v>209</v>
      </c>
      <c r="AG134" s="21" t="s">
        <v>209</v>
      </c>
      <c r="AH134" s="21" t="s">
        <v>209</v>
      </c>
      <c r="AI134" s="21" t="s">
        <v>209</v>
      </c>
      <c r="AJ134" s="21" t="s">
        <v>209</v>
      </c>
      <c r="AK134" s="21" t="s">
        <v>209</v>
      </c>
      <c r="AL134" s="21" t="s">
        <v>209</v>
      </c>
      <c r="AM134" s="21" t="s">
        <v>209</v>
      </c>
      <c r="AN134" s="21" t="s">
        <v>209</v>
      </c>
      <c r="AO134" s="21" t="s">
        <v>209</v>
      </c>
      <c r="AP134" s="21" t="s">
        <v>209</v>
      </c>
      <c r="AQ134" s="21" t="s">
        <v>209</v>
      </c>
      <c r="AR134" s="21" t="s">
        <v>209</v>
      </c>
      <c r="AS134" s="21" t="s">
        <v>209</v>
      </c>
      <c r="AT134" s="21" t="s">
        <v>209</v>
      </c>
      <c r="AU134" s="21" t="s">
        <v>209</v>
      </c>
      <c r="AV134" s="21" t="s">
        <v>209</v>
      </c>
      <c r="AW134" s="21" t="s">
        <v>209</v>
      </c>
      <c r="AX134" s="21" t="s">
        <v>209</v>
      </c>
      <c r="AY134" s="21" t="s">
        <v>209</v>
      </c>
      <c r="AZ134" s="21" t="s">
        <v>209</v>
      </c>
      <c r="BA134" s="21" t="s">
        <v>209</v>
      </c>
      <c r="BB134" s="21" t="s">
        <v>209</v>
      </c>
      <c r="BC134" s="21" t="s">
        <v>209</v>
      </c>
      <c r="BD134" s="21" t="s">
        <v>209</v>
      </c>
      <c r="BE134" s="21" t="s">
        <v>209</v>
      </c>
      <c r="BF134" s="21" t="s">
        <v>209</v>
      </c>
      <c r="BG134" s="21" t="s">
        <v>209</v>
      </c>
      <c r="BH134" s="21" t="s">
        <v>209</v>
      </c>
      <c r="BI134" s="21" t="s">
        <v>209</v>
      </c>
      <c r="BJ134" s="21" t="s">
        <v>213</v>
      </c>
      <c r="BK134" s="21" t="s">
        <v>210</v>
      </c>
      <c r="BL134" s="21" t="s">
        <v>210</v>
      </c>
      <c r="BM134" s="21" t="s">
        <v>210</v>
      </c>
      <c r="BN134" s="21" t="s">
        <v>210</v>
      </c>
      <c r="BO134" s="21" t="s">
        <v>210</v>
      </c>
      <c r="BP134" s="21" t="s">
        <v>210</v>
      </c>
      <c r="BQ134" s="21" t="s">
        <v>209</v>
      </c>
      <c r="BR134" s="21" t="s">
        <v>210</v>
      </c>
      <c r="BS134" s="21" t="s">
        <v>210</v>
      </c>
      <c r="BT134" s="21" t="s">
        <v>210</v>
      </c>
      <c r="BU134" s="21" t="s">
        <v>209</v>
      </c>
      <c r="BV134" s="21" t="s">
        <v>209</v>
      </c>
      <c r="BW134" s="21" t="s">
        <v>210</v>
      </c>
      <c r="BX134" s="21" t="s">
        <v>209</v>
      </c>
      <c r="BY134" s="21" t="s">
        <v>210</v>
      </c>
      <c r="BZ134" s="21">
        <f t="shared" si="0"/>
        <v>1</v>
      </c>
    </row>
    <row r="135" spans="1:78" ht="12.75" x14ac:dyDescent="0.2">
      <c r="A135" s="21" t="s">
        <v>8</v>
      </c>
      <c r="B135" s="21" t="s">
        <v>340</v>
      </c>
      <c r="C135" s="21" t="s">
        <v>351</v>
      </c>
      <c r="D135" s="21" t="s">
        <v>209</v>
      </c>
      <c r="E135" s="21" t="s">
        <v>209</v>
      </c>
      <c r="F135" s="21" t="s">
        <v>209</v>
      </c>
      <c r="G135" s="21" t="s">
        <v>209</v>
      </c>
      <c r="H135" s="21" t="s">
        <v>209</v>
      </c>
      <c r="I135" s="21" t="s">
        <v>209</v>
      </c>
      <c r="J135" s="21" t="s">
        <v>209</v>
      </c>
      <c r="K135" s="21" t="s">
        <v>209</v>
      </c>
      <c r="L135" s="21" t="s">
        <v>209</v>
      </c>
      <c r="M135" s="21" t="s">
        <v>209</v>
      </c>
      <c r="N135" s="21" t="s">
        <v>209</v>
      </c>
      <c r="O135" s="21" t="s">
        <v>209</v>
      </c>
      <c r="P135" s="21" t="s">
        <v>209</v>
      </c>
      <c r="Q135" s="21" t="s">
        <v>209</v>
      </c>
      <c r="R135" s="21" t="s">
        <v>209</v>
      </c>
      <c r="S135" s="21" t="s">
        <v>213</v>
      </c>
      <c r="T135" s="21" t="s">
        <v>213</v>
      </c>
      <c r="U135" s="21" t="s">
        <v>213</v>
      </c>
      <c r="V135" s="21" t="s">
        <v>213</v>
      </c>
      <c r="W135" s="21" t="s">
        <v>209</v>
      </c>
      <c r="X135" s="21" t="s">
        <v>209</v>
      </c>
      <c r="Y135" s="21" t="s">
        <v>209</v>
      </c>
      <c r="Z135" s="21" t="s">
        <v>209</v>
      </c>
      <c r="AA135" s="21" t="s">
        <v>209</v>
      </c>
      <c r="AB135" s="21" t="s">
        <v>209</v>
      </c>
      <c r="AC135" s="21" t="s">
        <v>209</v>
      </c>
      <c r="AD135" s="21" t="s">
        <v>209</v>
      </c>
      <c r="AE135" s="21" t="s">
        <v>209</v>
      </c>
      <c r="AF135" s="21" t="s">
        <v>209</v>
      </c>
      <c r="AG135" s="21" t="s">
        <v>209</v>
      </c>
      <c r="AH135" s="21" t="s">
        <v>209</v>
      </c>
      <c r="AI135" s="21" t="s">
        <v>209</v>
      </c>
      <c r="AJ135" s="21" t="s">
        <v>209</v>
      </c>
      <c r="AK135" s="21" t="s">
        <v>209</v>
      </c>
      <c r="AL135" s="21" t="s">
        <v>209</v>
      </c>
      <c r="AM135" s="21" t="s">
        <v>209</v>
      </c>
      <c r="AN135" s="21" t="s">
        <v>209</v>
      </c>
      <c r="AO135" s="21" t="s">
        <v>209</v>
      </c>
      <c r="AP135" s="21" t="s">
        <v>209</v>
      </c>
      <c r="AQ135" s="21" t="s">
        <v>209</v>
      </c>
      <c r="AR135" s="21" t="s">
        <v>209</v>
      </c>
      <c r="AS135" s="21" t="s">
        <v>209</v>
      </c>
      <c r="AT135" s="21" t="s">
        <v>209</v>
      </c>
      <c r="AU135" s="21" t="s">
        <v>209</v>
      </c>
      <c r="AV135" s="21" t="s">
        <v>209</v>
      </c>
      <c r="AW135" s="21" t="s">
        <v>209</v>
      </c>
      <c r="AX135" s="21" t="s">
        <v>209</v>
      </c>
      <c r="AY135" s="21" t="s">
        <v>209</v>
      </c>
      <c r="AZ135" s="21" t="s">
        <v>209</v>
      </c>
      <c r="BA135" s="21" t="s">
        <v>209</v>
      </c>
      <c r="BB135" s="21" t="s">
        <v>209</v>
      </c>
      <c r="BC135" s="21" t="s">
        <v>209</v>
      </c>
      <c r="BD135" s="21" t="s">
        <v>209</v>
      </c>
      <c r="BE135" s="21" t="s">
        <v>209</v>
      </c>
      <c r="BF135" s="21" t="s">
        <v>209</v>
      </c>
      <c r="BG135" s="21" t="s">
        <v>209</v>
      </c>
      <c r="BH135" s="21" t="s">
        <v>209</v>
      </c>
      <c r="BI135" s="21" t="s">
        <v>209</v>
      </c>
      <c r="BJ135" s="21" t="s">
        <v>213</v>
      </c>
      <c r="BK135" s="21" t="s">
        <v>210</v>
      </c>
      <c r="BL135" s="21" t="s">
        <v>210</v>
      </c>
      <c r="BM135" s="21" t="s">
        <v>210</v>
      </c>
      <c r="BN135" s="21" t="s">
        <v>210</v>
      </c>
      <c r="BO135" s="21" t="s">
        <v>210</v>
      </c>
      <c r="BP135" s="21" t="s">
        <v>210</v>
      </c>
      <c r="BQ135" s="21" t="s">
        <v>209</v>
      </c>
      <c r="BR135" s="21" t="s">
        <v>210</v>
      </c>
      <c r="BS135" s="21" t="s">
        <v>210</v>
      </c>
      <c r="BT135" s="21" t="s">
        <v>210</v>
      </c>
      <c r="BU135" s="21" t="s">
        <v>209</v>
      </c>
      <c r="BV135" s="21" t="s">
        <v>209</v>
      </c>
      <c r="BW135" s="21" t="s">
        <v>210</v>
      </c>
      <c r="BX135" s="21" t="s">
        <v>209</v>
      </c>
      <c r="BY135" s="21" t="s">
        <v>210</v>
      </c>
      <c r="BZ135" s="21">
        <f t="shared" si="0"/>
        <v>1</v>
      </c>
    </row>
    <row r="136" spans="1:78" ht="12.75" x14ac:dyDescent="0.2">
      <c r="A136" s="21" t="s">
        <v>8</v>
      </c>
      <c r="B136" s="21" t="s">
        <v>340</v>
      </c>
      <c r="C136" s="21" t="s">
        <v>352</v>
      </c>
      <c r="D136" s="21" t="s">
        <v>209</v>
      </c>
      <c r="E136" s="21" t="s">
        <v>209</v>
      </c>
      <c r="F136" s="21" t="s">
        <v>209</v>
      </c>
      <c r="G136" s="21" t="s">
        <v>209</v>
      </c>
      <c r="H136" s="21" t="s">
        <v>209</v>
      </c>
      <c r="I136" s="21" t="s">
        <v>209</v>
      </c>
      <c r="J136" s="21" t="s">
        <v>209</v>
      </c>
      <c r="K136" s="21" t="s">
        <v>209</v>
      </c>
      <c r="L136" s="21" t="s">
        <v>209</v>
      </c>
      <c r="M136" s="21" t="s">
        <v>209</v>
      </c>
      <c r="N136" s="21" t="s">
        <v>209</v>
      </c>
      <c r="O136" s="21" t="s">
        <v>209</v>
      </c>
      <c r="P136" s="21" t="s">
        <v>209</v>
      </c>
      <c r="Q136" s="21" t="s">
        <v>209</v>
      </c>
      <c r="R136" s="21" t="s">
        <v>209</v>
      </c>
      <c r="S136" s="21" t="s">
        <v>213</v>
      </c>
      <c r="T136" s="21" t="s">
        <v>213</v>
      </c>
      <c r="U136" s="21" t="s">
        <v>213</v>
      </c>
      <c r="V136" s="21" t="s">
        <v>213</v>
      </c>
      <c r="W136" s="21" t="s">
        <v>209</v>
      </c>
      <c r="X136" s="21" t="s">
        <v>209</v>
      </c>
      <c r="Y136" s="21" t="s">
        <v>209</v>
      </c>
      <c r="Z136" s="21" t="s">
        <v>209</v>
      </c>
      <c r="AA136" s="21" t="s">
        <v>209</v>
      </c>
      <c r="AB136" s="21" t="s">
        <v>209</v>
      </c>
      <c r="AC136" s="21" t="s">
        <v>209</v>
      </c>
      <c r="AD136" s="21" t="s">
        <v>209</v>
      </c>
      <c r="AE136" s="21" t="s">
        <v>209</v>
      </c>
      <c r="AF136" s="21" t="s">
        <v>209</v>
      </c>
      <c r="AG136" s="21" t="s">
        <v>209</v>
      </c>
      <c r="AH136" s="21" t="s">
        <v>209</v>
      </c>
      <c r="AI136" s="21" t="s">
        <v>209</v>
      </c>
      <c r="AJ136" s="21" t="s">
        <v>209</v>
      </c>
      <c r="AK136" s="21" t="s">
        <v>209</v>
      </c>
      <c r="AL136" s="21" t="s">
        <v>209</v>
      </c>
      <c r="AM136" s="21" t="s">
        <v>209</v>
      </c>
      <c r="AN136" s="21" t="s">
        <v>209</v>
      </c>
      <c r="AO136" s="21" t="s">
        <v>209</v>
      </c>
      <c r="AP136" s="21" t="s">
        <v>209</v>
      </c>
      <c r="AQ136" s="21" t="s">
        <v>209</v>
      </c>
      <c r="AR136" s="21" t="s">
        <v>209</v>
      </c>
      <c r="AS136" s="21" t="s">
        <v>209</v>
      </c>
      <c r="AT136" s="21" t="s">
        <v>209</v>
      </c>
      <c r="AU136" s="21" t="s">
        <v>209</v>
      </c>
      <c r="AV136" s="21" t="s">
        <v>209</v>
      </c>
      <c r="AW136" s="21" t="s">
        <v>209</v>
      </c>
      <c r="AX136" s="21" t="s">
        <v>209</v>
      </c>
      <c r="AY136" s="21" t="s">
        <v>209</v>
      </c>
      <c r="AZ136" s="21" t="s">
        <v>209</v>
      </c>
      <c r="BA136" s="21" t="s">
        <v>209</v>
      </c>
      <c r="BB136" s="21" t="s">
        <v>209</v>
      </c>
      <c r="BC136" s="21" t="s">
        <v>209</v>
      </c>
      <c r="BD136" s="21" t="s">
        <v>209</v>
      </c>
      <c r="BE136" s="21" t="s">
        <v>209</v>
      </c>
      <c r="BF136" s="21" t="s">
        <v>209</v>
      </c>
      <c r="BG136" s="21" t="s">
        <v>209</v>
      </c>
      <c r="BH136" s="21" t="s">
        <v>209</v>
      </c>
      <c r="BI136" s="21" t="s">
        <v>209</v>
      </c>
      <c r="BJ136" s="21" t="s">
        <v>213</v>
      </c>
      <c r="BK136" s="21" t="s">
        <v>210</v>
      </c>
      <c r="BL136" s="21" t="s">
        <v>210</v>
      </c>
      <c r="BM136" s="21" t="s">
        <v>210</v>
      </c>
      <c r="BN136" s="21" t="s">
        <v>210</v>
      </c>
      <c r="BO136" s="21" t="s">
        <v>210</v>
      </c>
      <c r="BP136" s="21" t="s">
        <v>210</v>
      </c>
      <c r="BQ136" s="21" t="s">
        <v>209</v>
      </c>
      <c r="BR136" s="21" t="s">
        <v>210</v>
      </c>
      <c r="BS136" s="21" t="s">
        <v>210</v>
      </c>
      <c r="BT136" s="21" t="s">
        <v>210</v>
      </c>
      <c r="BU136" s="21" t="s">
        <v>209</v>
      </c>
      <c r="BV136" s="21" t="s">
        <v>209</v>
      </c>
      <c r="BW136" s="21" t="s">
        <v>210</v>
      </c>
      <c r="BX136" s="21" t="s">
        <v>210</v>
      </c>
      <c r="BY136" s="21" t="s">
        <v>210</v>
      </c>
      <c r="BZ136" s="21">
        <f t="shared" si="0"/>
        <v>1</v>
      </c>
    </row>
    <row r="137" spans="1:78" ht="12.75" x14ac:dyDescent="0.2">
      <c r="A137" s="21" t="s">
        <v>8</v>
      </c>
      <c r="B137" s="21" t="s">
        <v>340</v>
      </c>
      <c r="C137" s="21" t="s">
        <v>353</v>
      </c>
      <c r="D137" s="21" t="s">
        <v>209</v>
      </c>
      <c r="E137" s="21" t="s">
        <v>209</v>
      </c>
      <c r="F137" s="21" t="s">
        <v>209</v>
      </c>
      <c r="G137" s="21" t="s">
        <v>209</v>
      </c>
      <c r="H137" s="21" t="s">
        <v>209</v>
      </c>
      <c r="I137" s="21" t="s">
        <v>209</v>
      </c>
      <c r="J137" s="21" t="s">
        <v>209</v>
      </c>
      <c r="K137" s="21" t="s">
        <v>209</v>
      </c>
      <c r="L137" s="21" t="s">
        <v>209</v>
      </c>
      <c r="M137" s="21" t="s">
        <v>209</v>
      </c>
      <c r="N137" s="21" t="s">
        <v>209</v>
      </c>
      <c r="O137" s="21" t="s">
        <v>209</v>
      </c>
      <c r="P137" s="21" t="s">
        <v>209</v>
      </c>
      <c r="Q137" s="21" t="s">
        <v>209</v>
      </c>
      <c r="R137" s="21" t="s">
        <v>209</v>
      </c>
      <c r="S137" s="21" t="s">
        <v>213</v>
      </c>
      <c r="T137" s="21" t="s">
        <v>213</v>
      </c>
      <c r="U137" s="21" t="s">
        <v>213</v>
      </c>
      <c r="V137" s="21" t="s">
        <v>213</v>
      </c>
      <c r="W137" s="21" t="s">
        <v>209</v>
      </c>
      <c r="X137" s="21" t="s">
        <v>209</v>
      </c>
      <c r="Y137" s="21" t="s">
        <v>209</v>
      </c>
      <c r="Z137" s="21" t="s">
        <v>209</v>
      </c>
      <c r="AA137" s="21" t="s">
        <v>209</v>
      </c>
      <c r="AB137" s="21" t="s">
        <v>209</v>
      </c>
      <c r="AC137" s="21" t="s">
        <v>209</v>
      </c>
      <c r="AD137" s="21" t="s">
        <v>209</v>
      </c>
      <c r="AE137" s="21" t="s">
        <v>209</v>
      </c>
      <c r="AF137" s="21" t="s">
        <v>209</v>
      </c>
      <c r="AG137" s="21" t="s">
        <v>209</v>
      </c>
      <c r="AH137" s="21" t="s">
        <v>209</v>
      </c>
      <c r="AI137" s="21" t="s">
        <v>209</v>
      </c>
      <c r="AJ137" s="21" t="s">
        <v>209</v>
      </c>
      <c r="AK137" s="21" t="s">
        <v>209</v>
      </c>
      <c r="AL137" s="21" t="s">
        <v>209</v>
      </c>
      <c r="AM137" s="21" t="s">
        <v>209</v>
      </c>
      <c r="AN137" s="21" t="s">
        <v>209</v>
      </c>
      <c r="AO137" s="21" t="s">
        <v>209</v>
      </c>
      <c r="AP137" s="21" t="s">
        <v>209</v>
      </c>
      <c r="AQ137" s="21" t="s">
        <v>209</v>
      </c>
      <c r="AR137" s="21" t="s">
        <v>209</v>
      </c>
      <c r="AS137" s="21" t="s">
        <v>209</v>
      </c>
      <c r="AT137" s="21" t="s">
        <v>209</v>
      </c>
      <c r="AU137" s="21" t="s">
        <v>209</v>
      </c>
      <c r="AV137" s="21" t="s">
        <v>209</v>
      </c>
      <c r="AW137" s="21" t="s">
        <v>209</v>
      </c>
      <c r="AX137" s="21" t="s">
        <v>209</v>
      </c>
      <c r="AY137" s="21" t="s">
        <v>209</v>
      </c>
      <c r="AZ137" s="21" t="s">
        <v>209</v>
      </c>
      <c r="BA137" s="21" t="s">
        <v>209</v>
      </c>
      <c r="BB137" s="21" t="s">
        <v>209</v>
      </c>
      <c r="BC137" s="21" t="s">
        <v>209</v>
      </c>
      <c r="BD137" s="21" t="s">
        <v>209</v>
      </c>
      <c r="BE137" s="21" t="s">
        <v>209</v>
      </c>
      <c r="BF137" s="21" t="s">
        <v>209</v>
      </c>
      <c r="BG137" s="21" t="s">
        <v>209</v>
      </c>
      <c r="BH137" s="21" t="s">
        <v>209</v>
      </c>
      <c r="BI137" s="21" t="s">
        <v>209</v>
      </c>
      <c r="BJ137" s="21" t="s">
        <v>213</v>
      </c>
      <c r="BK137" s="21" t="s">
        <v>210</v>
      </c>
      <c r="BL137" s="21" t="s">
        <v>210</v>
      </c>
      <c r="BM137" s="21" t="s">
        <v>210</v>
      </c>
      <c r="BN137" s="21" t="s">
        <v>210</v>
      </c>
      <c r="BO137" s="21" t="s">
        <v>210</v>
      </c>
      <c r="BP137" s="21" t="s">
        <v>210</v>
      </c>
      <c r="BQ137" s="21" t="s">
        <v>209</v>
      </c>
      <c r="BR137" s="21" t="s">
        <v>210</v>
      </c>
      <c r="BS137" s="21" t="s">
        <v>210</v>
      </c>
      <c r="BT137" s="21" t="s">
        <v>210</v>
      </c>
      <c r="BU137" s="21" t="s">
        <v>209</v>
      </c>
      <c r="BV137" s="21" t="s">
        <v>209</v>
      </c>
      <c r="BW137" s="21" t="s">
        <v>210</v>
      </c>
      <c r="BX137" s="21" t="s">
        <v>209</v>
      </c>
      <c r="BY137" s="21" t="s">
        <v>210</v>
      </c>
      <c r="BZ137" s="21">
        <f t="shared" si="0"/>
        <v>1</v>
      </c>
    </row>
    <row r="138" spans="1:78" ht="12.75" x14ac:dyDescent="0.2">
      <c r="A138" s="21" t="s">
        <v>8</v>
      </c>
      <c r="B138" s="21" t="s">
        <v>340</v>
      </c>
      <c r="C138" s="21" t="s">
        <v>354</v>
      </c>
      <c r="D138" s="21" t="s">
        <v>209</v>
      </c>
      <c r="E138" s="21" t="s">
        <v>209</v>
      </c>
      <c r="F138" s="21" t="s">
        <v>209</v>
      </c>
      <c r="G138" s="21" t="s">
        <v>209</v>
      </c>
      <c r="H138" s="21" t="s">
        <v>209</v>
      </c>
      <c r="I138" s="21" t="s">
        <v>209</v>
      </c>
      <c r="J138" s="21" t="s">
        <v>209</v>
      </c>
      <c r="K138" s="21" t="s">
        <v>209</v>
      </c>
      <c r="L138" s="21" t="s">
        <v>209</v>
      </c>
      <c r="M138" s="21" t="s">
        <v>209</v>
      </c>
      <c r="N138" s="21" t="s">
        <v>209</v>
      </c>
      <c r="O138" s="21" t="s">
        <v>209</v>
      </c>
      <c r="P138" s="21" t="s">
        <v>209</v>
      </c>
      <c r="Q138" s="21" t="s">
        <v>209</v>
      </c>
      <c r="R138" s="21" t="s">
        <v>209</v>
      </c>
      <c r="S138" s="21" t="s">
        <v>213</v>
      </c>
      <c r="T138" s="21" t="s">
        <v>213</v>
      </c>
      <c r="U138" s="21" t="s">
        <v>213</v>
      </c>
      <c r="V138" s="21" t="s">
        <v>213</v>
      </c>
      <c r="W138" s="21" t="s">
        <v>209</v>
      </c>
      <c r="X138" s="21" t="s">
        <v>209</v>
      </c>
      <c r="Y138" s="21" t="s">
        <v>209</v>
      </c>
      <c r="Z138" s="21" t="s">
        <v>209</v>
      </c>
      <c r="AA138" s="21" t="s">
        <v>209</v>
      </c>
      <c r="AB138" s="21" t="s">
        <v>209</v>
      </c>
      <c r="AC138" s="21" t="s">
        <v>209</v>
      </c>
      <c r="AD138" s="21" t="s">
        <v>209</v>
      </c>
      <c r="AE138" s="21" t="s">
        <v>209</v>
      </c>
      <c r="AF138" s="21" t="s">
        <v>209</v>
      </c>
      <c r="AG138" s="21" t="s">
        <v>209</v>
      </c>
      <c r="AH138" s="21" t="s">
        <v>209</v>
      </c>
      <c r="AI138" s="21" t="s">
        <v>209</v>
      </c>
      <c r="AJ138" s="21" t="s">
        <v>209</v>
      </c>
      <c r="AK138" s="21" t="s">
        <v>209</v>
      </c>
      <c r="AL138" s="21" t="s">
        <v>209</v>
      </c>
      <c r="AM138" s="21" t="s">
        <v>209</v>
      </c>
      <c r="AN138" s="21" t="s">
        <v>209</v>
      </c>
      <c r="AO138" s="21" t="s">
        <v>209</v>
      </c>
      <c r="AP138" s="21" t="s">
        <v>209</v>
      </c>
      <c r="AQ138" s="21" t="s">
        <v>209</v>
      </c>
      <c r="AR138" s="21" t="s">
        <v>209</v>
      </c>
      <c r="AS138" s="21" t="s">
        <v>209</v>
      </c>
      <c r="AT138" s="21" t="s">
        <v>209</v>
      </c>
      <c r="AU138" s="21" t="s">
        <v>209</v>
      </c>
      <c r="AV138" s="21" t="s">
        <v>209</v>
      </c>
      <c r="AW138" s="21" t="s">
        <v>209</v>
      </c>
      <c r="AX138" s="21" t="s">
        <v>209</v>
      </c>
      <c r="AY138" s="21" t="s">
        <v>209</v>
      </c>
      <c r="AZ138" s="21" t="s">
        <v>209</v>
      </c>
      <c r="BA138" s="21" t="s">
        <v>209</v>
      </c>
      <c r="BB138" s="21" t="s">
        <v>209</v>
      </c>
      <c r="BC138" s="21" t="s">
        <v>209</v>
      </c>
      <c r="BD138" s="21" t="s">
        <v>209</v>
      </c>
      <c r="BE138" s="21" t="s">
        <v>209</v>
      </c>
      <c r="BF138" s="21" t="s">
        <v>209</v>
      </c>
      <c r="BG138" s="21" t="s">
        <v>209</v>
      </c>
      <c r="BH138" s="21" t="s">
        <v>209</v>
      </c>
      <c r="BI138" s="21" t="s">
        <v>209</v>
      </c>
      <c r="BJ138" s="21" t="s">
        <v>213</v>
      </c>
      <c r="BK138" s="21" t="s">
        <v>210</v>
      </c>
      <c r="BL138" s="21" t="s">
        <v>210</v>
      </c>
      <c r="BM138" s="21" t="s">
        <v>210</v>
      </c>
      <c r="BN138" s="21" t="s">
        <v>210</v>
      </c>
      <c r="BO138" s="21" t="s">
        <v>210</v>
      </c>
      <c r="BP138" s="21" t="s">
        <v>210</v>
      </c>
      <c r="BQ138" s="21" t="s">
        <v>209</v>
      </c>
      <c r="BR138" s="21" t="s">
        <v>210</v>
      </c>
      <c r="BS138" s="21" t="s">
        <v>210</v>
      </c>
      <c r="BT138" s="21" t="s">
        <v>210</v>
      </c>
      <c r="BU138" s="21" t="s">
        <v>209</v>
      </c>
      <c r="BV138" s="21" t="s">
        <v>209</v>
      </c>
      <c r="BW138" s="21" t="s">
        <v>210</v>
      </c>
      <c r="BX138" s="21" t="s">
        <v>209</v>
      </c>
      <c r="BY138" s="21" t="s">
        <v>210</v>
      </c>
      <c r="BZ138" s="21">
        <f t="shared" si="0"/>
        <v>1</v>
      </c>
    </row>
    <row r="139" spans="1:78" ht="12.75" x14ac:dyDescent="0.2">
      <c r="A139" s="21" t="s">
        <v>8</v>
      </c>
      <c r="B139" s="21" t="s">
        <v>340</v>
      </c>
      <c r="C139" s="21" t="s">
        <v>355</v>
      </c>
      <c r="D139" s="21" t="s">
        <v>209</v>
      </c>
      <c r="E139" s="21" t="s">
        <v>209</v>
      </c>
      <c r="F139" s="21" t="s">
        <v>209</v>
      </c>
      <c r="G139" s="21" t="s">
        <v>209</v>
      </c>
      <c r="H139" s="21" t="s">
        <v>209</v>
      </c>
      <c r="I139" s="21" t="s">
        <v>209</v>
      </c>
      <c r="J139" s="21" t="s">
        <v>209</v>
      </c>
      <c r="K139" s="21" t="s">
        <v>209</v>
      </c>
      <c r="L139" s="21" t="s">
        <v>209</v>
      </c>
      <c r="M139" s="21" t="s">
        <v>209</v>
      </c>
      <c r="N139" s="21" t="s">
        <v>209</v>
      </c>
      <c r="O139" s="21" t="s">
        <v>209</v>
      </c>
      <c r="P139" s="21" t="s">
        <v>209</v>
      </c>
      <c r="Q139" s="21" t="s">
        <v>209</v>
      </c>
      <c r="R139" s="21" t="s">
        <v>209</v>
      </c>
      <c r="S139" s="21" t="s">
        <v>213</v>
      </c>
      <c r="T139" s="21" t="s">
        <v>213</v>
      </c>
      <c r="U139" s="21" t="s">
        <v>213</v>
      </c>
      <c r="V139" s="21" t="s">
        <v>213</v>
      </c>
      <c r="W139" s="21" t="s">
        <v>209</v>
      </c>
      <c r="X139" s="21" t="s">
        <v>209</v>
      </c>
      <c r="Y139" s="21" t="s">
        <v>209</v>
      </c>
      <c r="Z139" s="21" t="s">
        <v>209</v>
      </c>
      <c r="AA139" s="21" t="s">
        <v>209</v>
      </c>
      <c r="AB139" s="21" t="s">
        <v>209</v>
      </c>
      <c r="AC139" s="21" t="s">
        <v>209</v>
      </c>
      <c r="AD139" s="21" t="s">
        <v>209</v>
      </c>
      <c r="AE139" s="21" t="s">
        <v>209</v>
      </c>
      <c r="AF139" s="21" t="s">
        <v>209</v>
      </c>
      <c r="AG139" s="21" t="s">
        <v>209</v>
      </c>
      <c r="AH139" s="21" t="s">
        <v>209</v>
      </c>
      <c r="AI139" s="21" t="s">
        <v>209</v>
      </c>
      <c r="AJ139" s="21" t="s">
        <v>209</v>
      </c>
      <c r="AK139" s="21" t="s">
        <v>209</v>
      </c>
      <c r="AL139" s="21" t="s">
        <v>209</v>
      </c>
      <c r="AM139" s="21" t="s">
        <v>209</v>
      </c>
      <c r="AN139" s="21" t="s">
        <v>209</v>
      </c>
      <c r="AO139" s="21" t="s">
        <v>209</v>
      </c>
      <c r="AP139" s="21" t="s">
        <v>209</v>
      </c>
      <c r="AQ139" s="21" t="s">
        <v>209</v>
      </c>
      <c r="AR139" s="21" t="s">
        <v>209</v>
      </c>
      <c r="AS139" s="21" t="s">
        <v>209</v>
      </c>
      <c r="AT139" s="21" t="s">
        <v>209</v>
      </c>
      <c r="AU139" s="21" t="s">
        <v>209</v>
      </c>
      <c r="AV139" s="21" t="s">
        <v>209</v>
      </c>
      <c r="AW139" s="21" t="s">
        <v>209</v>
      </c>
      <c r="AX139" s="21" t="s">
        <v>209</v>
      </c>
      <c r="AY139" s="21" t="s">
        <v>209</v>
      </c>
      <c r="AZ139" s="21" t="s">
        <v>209</v>
      </c>
      <c r="BA139" s="21" t="s">
        <v>209</v>
      </c>
      <c r="BB139" s="21" t="s">
        <v>209</v>
      </c>
      <c r="BC139" s="21" t="s">
        <v>209</v>
      </c>
      <c r="BD139" s="21" t="s">
        <v>209</v>
      </c>
      <c r="BE139" s="21" t="s">
        <v>209</v>
      </c>
      <c r="BF139" s="21" t="s">
        <v>209</v>
      </c>
      <c r="BG139" s="21" t="s">
        <v>209</v>
      </c>
      <c r="BH139" s="21" t="s">
        <v>209</v>
      </c>
      <c r="BI139" s="21" t="s">
        <v>209</v>
      </c>
      <c r="BJ139" s="21" t="s">
        <v>213</v>
      </c>
      <c r="BK139" s="21" t="s">
        <v>213</v>
      </c>
      <c r="BL139" s="21" t="s">
        <v>210</v>
      </c>
      <c r="BM139" s="21" t="s">
        <v>210</v>
      </c>
      <c r="BN139" s="21" t="s">
        <v>210</v>
      </c>
      <c r="BO139" s="21" t="s">
        <v>210</v>
      </c>
      <c r="BP139" s="21" t="s">
        <v>210</v>
      </c>
      <c r="BQ139" s="21" t="s">
        <v>209</v>
      </c>
      <c r="BR139" s="21" t="s">
        <v>210</v>
      </c>
      <c r="BS139" s="21" t="s">
        <v>210</v>
      </c>
      <c r="BT139" s="21" t="s">
        <v>210</v>
      </c>
      <c r="BU139" s="21" t="s">
        <v>209</v>
      </c>
      <c r="BV139" s="21" t="s">
        <v>210</v>
      </c>
      <c r="BW139" s="21" t="s">
        <v>210</v>
      </c>
      <c r="BX139" s="21" t="s">
        <v>209</v>
      </c>
      <c r="BY139" s="21" t="s">
        <v>210</v>
      </c>
      <c r="BZ139" s="21">
        <f t="shared" si="0"/>
        <v>0</v>
      </c>
    </row>
    <row r="140" spans="1:78" ht="12.75" x14ac:dyDescent="0.2">
      <c r="A140" s="21" t="s">
        <v>8</v>
      </c>
      <c r="B140" s="21" t="s">
        <v>340</v>
      </c>
      <c r="C140" s="21" t="s">
        <v>356</v>
      </c>
      <c r="D140" s="21" t="s">
        <v>209</v>
      </c>
      <c r="E140" s="21" t="s">
        <v>209</v>
      </c>
      <c r="F140" s="21" t="s">
        <v>209</v>
      </c>
      <c r="G140" s="21" t="s">
        <v>209</v>
      </c>
      <c r="H140" s="21" t="s">
        <v>209</v>
      </c>
      <c r="I140" s="21" t="s">
        <v>209</v>
      </c>
      <c r="J140" s="21" t="s">
        <v>209</v>
      </c>
      <c r="K140" s="21" t="s">
        <v>209</v>
      </c>
      <c r="L140" s="21" t="s">
        <v>209</v>
      </c>
      <c r="M140" s="21" t="s">
        <v>209</v>
      </c>
      <c r="N140" s="21" t="s">
        <v>209</v>
      </c>
      <c r="O140" s="21" t="s">
        <v>209</v>
      </c>
      <c r="P140" s="21" t="s">
        <v>209</v>
      </c>
      <c r="Q140" s="21" t="s">
        <v>209</v>
      </c>
      <c r="R140" s="21" t="s">
        <v>209</v>
      </c>
      <c r="S140" s="21" t="s">
        <v>213</v>
      </c>
      <c r="T140" s="21" t="s">
        <v>213</v>
      </c>
      <c r="U140" s="21" t="s">
        <v>213</v>
      </c>
      <c r="V140" s="21" t="s">
        <v>213</v>
      </c>
      <c r="W140" s="21" t="s">
        <v>209</v>
      </c>
      <c r="X140" s="21" t="s">
        <v>209</v>
      </c>
      <c r="Y140" s="21" t="s">
        <v>209</v>
      </c>
      <c r="Z140" s="21" t="s">
        <v>209</v>
      </c>
      <c r="AA140" s="21" t="s">
        <v>209</v>
      </c>
      <c r="AB140" s="21" t="s">
        <v>209</v>
      </c>
      <c r="AC140" s="21" t="s">
        <v>209</v>
      </c>
      <c r="AD140" s="21" t="s">
        <v>209</v>
      </c>
      <c r="AE140" s="21" t="s">
        <v>209</v>
      </c>
      <c r="AF140" s="21" t="s">
        <v>209</v>
      </c>
      <c r="AG140" s="21" t="s">
        <v>209</v>
      </c>
      <c r="AH140" s="21" t="s">
        <v>209</v>
      </c>
      <c r="AI140" s="21" t="s">
        <v>209</v>
      </c>
      <c r="AJ140" s="21" t="s">
        <v>209</v>
      </c>
      <c r="AK140" s="21" t="s">
        <v>209</v>
      </c>
      <c r="AL140" s="21" t="s">
        <v>209</v>
      </c>
      <c r="AM140" s="21" t="s">
        <v>209</v>
      </c>
      <c r="AN140" s="21" t="s">
        <v>209</v>
      </c>
      <c r="AO140" s="21" t="s">
        <v>209</v>
      </c>
      <c r="AP140" s="21" t="s">
        <v>209</v>
      </c>
      <c r="AQ140" s="21" t="s">
        <v>209</v>
      </c>
      <c r="AR140" s="21" t="s">
        <v>209</v>
      </c>
      <c r="AS140" s="21" t="s">
        <v>209</v>
      </c>
      <c r="AT140" s="21" t="s">
        <v>209</v>
      </c>
      <c r="AU140" s="21" t="s">
        <v>209</v>
      </c>
      <c r="AV140" s="21" t="s">
        <v>209</v>
      </c>
      <c r="AW140" s="21" t="s">
        <v>209</v>
      </c>
      <c r="AX140" s="21" t="s">
        <v>209</v>
      </c>
      <c r="AY140" s="21" t="s">
        <v>209</v>
      </c>
      <c r="AZ140" s="21" t="s">
        <v>209</v>
      </c>
      <c r="BA140" s="21" t="s">
        <v>209</v>
      </c>
      <c r="BB140" s="21" t="s">
        <v>209</v>
      </c>
      <c r="BC140" s="21" t="s">
        <v>209</v>
      </c>
      <c r="BD140" s="21" t="s">
        <v>209</v>
      </c>
      <c r="BE140" s="21" t="s">
        <v>209</v>
      </c>
      <c r="BF140" s="21" t="s">
        <v>209</v>
      </c>
      <c r="BG140" s="21" t="s">
        <v>209</v>
      </c>
      <c r="BH140" s="21" t="s">
        <v>209</v>
      </c>
      <c r="BI140" s="21" t="s">
        <v>209</v>
      </c>
      <c r="BJ140" s="21" t="s">
        <v>213</v>
      </c>
      <c r="BK140" s="21" t="s">
        <v>210</v>
      </c>
      <c r="BL140" s="21" t="s">
        <v>210</v>
      </c>
      <c r="BM140" s="21" t="s">
        <v>210</v>
      </c>
      <c r="BN140" s="21" t="s">
        <v>210</v>
      </c>
      <c r="BO140" s="21" t="s">
        <v>210</v>
      </c>
      <c r="BP140" s="21" t="s">
        <v>210</v>
      </c>
      <c r="BQ140" s="21" t="s">
        <v>210</v>
      </c>
      <c r="BR140" s="21" t="s">
        <v>210</v>
      </c>
      <c r="BS140" s="21" t="s">
        <v>210</v>
      </c>
      <c r="BT140" s="21" t="s">
        <v>210</v>
      </c>
      <c r="BU140" s="21" t="s">
        <v>209</v>
      </c>
      <c r="BV140" s="21" t="s">
        <v>209</v>
      </c>
      <c r="BW140" s="21" t="s">
        <v>210</v>
      </c>
      <c r="BX140" s="21" t="s">
        <v>210</v>
      </c>
      <c r="BY140" s="21" t="s">
        <v>210</v>
      </c>
      <c r="BZ140" s="21">
        <f t="shared" si="0"/>
        <v>1</v>
      </c>
    </row>
    <row r="141" spans="1:78" ht="12.75" x14ac:dyDescent="0.2">
      <c r="A141" s="21" t="s">
        <v>8</v>
      </c>
      <c r="B141" s="21" t="s">
        <v>340</v>
      </c>
      <c r="C141" s="21" t="s">
        <v>357</v>
      </c>
      <c r="D141" s="21" t="s">
        <v>209</v>
      </c>
      <c r="E141" s="21" t="s">
        <v>209</v>
      </c>
      <c r="F141" s="21" t="s">
        <v>209</v>
      </c>
      <c r="G141" s="21" t="s">
        <v>209</v>
      </c>
      <c r="H141" s="21" t="s">
        <v>209</v>
      </c>
      <c r="I141" s="21" t="s">
        <v>209</v>
      </c>
      <c r="J141" s="21" t="s">
        <v>209</v>
      </c>
      <c r="K141" s="21" t="s">
        <v>209</v>
      </c>
      <c r="L141" s="21" t="s">
        <v>209</v>
      </c>
      <c r="M141" s="21" t="s">
        <v>209</v>
      </c>
      <c r="N141" s="21" t="s">
        <v>209</v>
      </c>
      <c r="O141" s="21" t="s">
        <v>209</v>
      </c>
      <c r="P141" s="21" t="s">
        <v>209</v>
      </c>
      <c r="Q141" s="21" t="s">
        <v>209</v>
      </c>
      <c r="R141" s="21" t="s">
        <v>209</v>
      </c>
      <c r="S141" s="21" t="s">
        <v>213</v>
      </c>
      <c r="T141" s="21" t="s">
        <v>213</v>
      </c>
      <c r="U141" s="21" t="s">
        <v>213</v>
      </c>
      <c r="V141" s="21" t="s">
        <v>213</v>
      </c>
      <c r="W141" s="21" t="s">
        <v>209</v>
      </c>
      <c r="X141" s="21" t="s">
        <v>209</v>
      </c>
      <c r="Y141" s="21" t="s">
        <v>209</v>
      </c>
      <c r="Z141" s="21" t="s">
        <v>209</v>
      </c>
      <c r="AA141" s="21" t="s">
        <v>209</v>
      </c>
      <c r="AB141" s="21" t="s">
        <v>209</v>
      </c>
      <c r="AC141" s="21" t="s">
        <v>209</v>
      </c>
      <c r="AD141" s="21" t="s">
        <v>209</v>
      </c>
      <c r="AE141" s="21" t="s">
        <v>209</v>
      </c>
      <c r="AF141" s="21" t="s">
        <v>209</v>
      </c>
      <c r="AG141" s="21" t="s">
        <v>209</v>
      </c>
      <c r="AH141" s="21" t="s">
        <v>209</v>
      </c>
      <c r="AI141" s="21" t="s">
        <v>209</v>
      </c>
      <c r="AJ141" s="21" t="s">
        <v>209</v>
      </c>
      <c r="AK141" s="21" t="s">
        <v>209</v>
      </c>
      <c r="AL141" s="21" t="s">
        <v>209</v>
      </c>
      <c r="AM141" s="21" t="s">
        <v>209</v>
      </c>
      <c r="AN141" s="21" t="s">
        <v>209</v>
      </c>
      <c r="AO141" s="21" t="s">
        <v>209</v>
      </c>
      <c r="AP141" s="21" t="s">
        <v>209</v>
      </c>
      <c r="AQ141" s="21" t="s">
        <v>209</v>
      </c>
      <c r="AR141" s="21" t="s">
        <v>209</v>
      </c>
      <c r="AS141" s="21" t="s">
        <v>209</v>
      </c>
      <c r="AT141" s="21" t="s">
        <v>209</v>
      </c>
      <c r="AU141" s="21" t="s">
        <v>209</v>
      </c>
      <c r="AV141" s="21" t="s">
        <v>209</v>
      </c>
      <c r="AW141" s="21" t="s">
        <v>209</v>
      </c>
      <c r="AX141" s="21" t="s">
        <v>209</v>
      </c>
      <c r="AY141" s="21" t="s">
        <v>209</v>
      </c>
      <c r="AZ141" s="21" t="s">
        <v>209</v>
      </c>
      <c r="BA141" s="21" t="s">
        <v>209</v>
      </c>
      <c r="BB141" s="21" t="s">
        <v>209</v>
      </c>
      <c r="BC141" s="21" t="s">
        <v>209</v>
      </c>
      <c r="BD141" s="21" t="s">
        <v>209</v>
      </c>
      <c r="BE141" s="21" t="s">
        <v>209</v>
      </c>
      <c r="BF141" s="21" t="s">
        <v>209</v>
      </c>
      <c r="BG141" s="21" t="s">
        <v>209</v>
      </c>
      <c r="BH141" s="21" t="s">
        <v>209</v>
      </c>
      <c r="BI141" s="21" t="s">
        <v>209</v>
      </c>
      <c r="BJ141" s="21" t="s">
        <v>213</v>
      </c>
      <c r="BK141" s="21" t="s">
        <v>210</v>
      </c>
      <c r="BL141" s="21" t="s">
        <v>210</v>
      </c>
      <c r="BM141" s="21" t="s">
        <v>210</v>
      </c>
      <c r="BN141" s="21" t="s">
        <v>210</v>
      </c>
      <c r="BO141" s="21" t="s">
        <v>210</v>
      </c>
      <c r="BP141" s="21" t="s">
        <v>210</v>
      </c>
      <c r="BQ141" s="21" t="s">
        <v>209</v>
      </c>
      <c r="BR141" s="21" t="s">
        <v>210</v>
      </c>
      <c r="BS141" s="21" t="s">
        <v>210</v>
      </c>
      <c r="BT141" s="21" t="s">
        <v>209</v>
      </c>
      <c r="BU141" s="21" t="s">
        <v>210</v>
      </c>
      <c r="BV141" s="21" t="s">
        <v>210</v>
      </c>
      <c r="BW141" s="21" t="s">
        <v>209</v>
      </c>
      <c r="BX141" s="21" t="s">
        <v>210</v>
      </c>
      <c r="BY141" s="21" t="s">
        <v>210</v>
      </c>
      <c r="BZ141" s="21">
        <f t="shared" si="0"/>
        <v>1</v>
      </c>
    </row>
    <row r="142" spans="1:78" ht="12.75" x14ac:dyDescent="0.2">
      <c r="A142" s="21" t="s">
        <v>8</v>
      </c>
      <c r="B142" s="21" t="s">
        <v>340</v>
      </c>
      <c r="C142" s="21" t="s">
        <v>358</v>
      </c>
      <c r="D142" s="21" t="s">
        <v>209</v>
      </c>
      <c r="E142" s="21" t="s">
        <v>209</v>
      </c>
      <c r="F142" s="21" t="s">
        <v>209</v>
      </c>
      <c r="G142" s="21" t="s">
        <v>209</v>
      </c>
      <c r="H142" s="21" t="s">
        <v>209</v>
      </c>
      <c r="I142" s="21" t="s">
        <v>209</v>
      </c>
      <c r="J142" s="21" t="s">
        <v>209</v>
      </c>
      <c r="K142" s="21" t="s">
        <v>209</v>
      </c>
      <c r="L142" s="21" t="s">
        <v>209</v>
      </c>
      <c r="M142" s="21" t="s">
        <v>209</v>
      </c>
      <c r="N142" s="21" t="s">
        <v>209</v>
      </c>
      <c r="O142" s="21" t="s">
        <v>209</v>
      </c>
      <c r="P142" s="21" t="s">
        <v>209</v>
      </c>
      <c r="Q142" s="21" t="s">
        <v>209</v>
      </c>
      <c r="R142" s="21" t="s">
        <v>209</v>
      </c>
      <c r="S142" s="21" t="s">
        <v>213</v>
      </c>
      <c r="T142" s="21" t="s">
        <v>213</v>
      </c>
      <c r="U142" s="21" t="s">
        <v>213</v>
      </c>
      <c r="V142" s="21" t="s">
        <v>213</v>
      </c>
      <c r="W142" s="21" t="s">
        <v>209</v>
      </c>
      <c r="X142" s="21" t="s">
        <v>209</v>
      </c>
      <c r="Y142" s="21" t="s">
        <v>209</v>
      </c>
      <c r="Z142" s="21" t="s">
        <v>209</v>
      </c>
      <c r="AA142" s="21" t="s">
        <v>209</v>
      </c>
      <c r="AB142" s="21" t="s">
        <v>209</v>
      </c>
      <c r="AC142" s="21" t="s">
        <v>209</v>
      </c>
      <c r="AD142" s="21" t="s">
        <v>209</v>
      </c>
      <c r="AE142" s="21" t="s">
        <v>209</v>
      </c>
      <c r="AF142" s="21" t="s">
        <v>209</v>
      </c>
      <c r="AG142" s="21" t="s">
        <v>209</v>
      </c>
      <c r="AH142" s="21" t="s">
        <v>209</v>
      </c>
      <c r="AI142" s="21" t="s">
        <v>209</v>
      </c>
      <c r="AJ142" s="21" t="s">
        <v>209</v>
      </c>
      <c r="AK142" s="21" t="s">
        <v>209</v>
      </c>
      <c r="AL142" s="21" t="s">
        <v>209</v>
      </c>
      <c r="AM142" s="21" t="s">
        <v>209</v>
      </c>
      <c r="AN142" s="21" t="s">
        <v>209</v>
      </c>
      <c r="AO142" s="21" t="s">
        <v>209</v>
      </c>
      <c r="AP142" s="21" t="s">
        <v>209</v>
      </c>
      <c r="AQ142" s="21" t="s">
        <v>209</v>
      </c>
      <c r="AR142" s="21" t="s">
        <v>209</v>
      </c>
      <c r="AS142" s="21" t="s">
        <v>209</v>
      </c>
      <c r="AT142" s="21" t="s">
        <v>209</v>
      </c>
      <c r="AU142" s="21" t="s">
        <v>209</v>
      </c>
      <c r="AV142" s="21" t="s">
        <v>209</v>
      </c>
      <c r="AW142" s="21" t="s">
        <v>209</v>
      </c>
      <c r="AX142" s="21" t="s">
        <v>209</v>
      </c>
      <c r="AY142" s="21" t="s">
        <v>209</v>
      </c>
      <c r="AZ142" s="21" t="s">
        <v>209</v>
      </c>
      <c r="BA142" s="21" t="s">
        <v>209</v>
      </c>
      <c r="BB142" s="21" t="s">
        <v>209</v>
      </c>
      <c r="BC142" s="21" t="s">
        <v>209</v>
      </c>
      <c r="BD142" s="21" t="s">
        <v>209</v>
      </c>
      <c r="BE142" s="21" t="s">
        <v>209</v>
      </c>
      <c r="BF142" s="21" t="s">
        <v>209</v>
      </c>
      <c r="BG142" s="21" t="s">
        <v>209</v>
      </c>
      <c r="BH142" s="21" t="s">
        <v>209</v>
      </c>
      <c r="BI142" s="21" t="s">
        <v>209</v>
      </c>
      <c r="BJ142" s="21" t="s">
        <v>209</v>
      </c>
      <c r="BK142" s="21" t="s">
        <v>210</v>
      </c>
      <c r="BL142" s="21" t="s">
        <v>210</v>
      </c>
      <c r="BM142" s="21" t="s">
        <v>210</v>
      </c>
      <c r="BN142" s="21" t="s">
        <v>210</v>
      </c>
      <c r="BO142" s="21" t="s">
        <v>210</v>
      </c>
      <c r="BP142" s="21" t="s">
        <v>210</v>
      </c>
      <c r="BQ142" s="21" t="s">
        <v>209</v>
      </c>
      <c r="BR142" s="21" t="s">
        <v>210</v>
      </c>
      <c r="BS142" s="21" t="s">
        <v>210</v>
      </c>
      <c r="BT142" s="21" t="s">
        <v>210</v>
      </c>
      <c r="BU142" s="21" t="s">
        <v>210</v>
      </c>
      <c r="BV142" s="21" t="s">
        <v>209</v>
      </c>
      <c r="BW142" s="21" t="s">
        <v>210</v>
      </c>
      <c r="BX142" s="21" t="s">
        <v>210</v>
      </c>
      <c r="BY142" s="21" t="s">
        <v>210</v>
      </c>
      <c r="BZ142" s="21">
        <f t="shared" si="0"/>
        <v>1</v>
      </c>
    </row>
    <row r="143" spans="1:78" ht="12.75" x14ac:dyDescent="0.2">
      <c r="A143" s="21" t="s">
        <v>8</v>
      </c>
      <c r="B143" s="21" t="s">
        <v>340</v>
      </c>
      <c r="C143" s="21" t="s">
        <v>359</v>
      </c>
      <c r="D143" s="21" t="s">
        <v>209</v>
      </c>
      <c r="E143" s="21" t="s">
        <v>209</v>
      </c>
      <c r="F143" s="21" t="s">
        <v>209</v>
      </c>
      <c r="G143" s="21" t="s">
        <v>209</v>
      </c>
      <c r="H143" s="21" t="s">
        <v>209</v>
      </c>
      <c r="I143" s="21" t="s">
        <v>209</v>
      </c>
      <c r="J143" s="21" t="s">
        <v>209</v>
      </c>
      <c r="K143" s="21" t="s">
        <v>209</v>
      </c>
      <c r="L143" s="21" t="s">
        <v>209</v>
      </c>
      <c r="M143" s="21" t="s">
        <v>209</v>
      </c>
      <c r="N143" s="21" t="s">
        <v>209</v>
      </c>
      <c r="O143" s="21" t="s">
        <v>209</v>
      </c>
      <c r="P143" s="21" t="s">
        <v>209</v>
      </c>
      <c r="Q143" s="21" t="s">
        <v>209</v>
      </c>
      <c r="R143" s="21" t="s">
        <v>209</v>
      </c>
      <c r="S143" s="21" t="s">
        <v>213</v>
      </c>
      <c r="T143" s="21" t="s">
        <v>213</v>
      </c>
      <c r="U143" s="21" t="s">
        <v>213</v>
      </c>
      <c r="V143" s="21" t="s">
        <v>213</v>
      </c>
      <c r="W143" s="21" t="s">
        <v>209</v>
      </c>
      <c r="X143" s="21" t="s">
        <v>209</v>
      </c>
      <c r="Y143" s="21" t="s">
        <v>209</v>
      </c>
      <c r="Z143" s="21" t="s">
        <v>209</v>
      </c>
      <c r="AA143" s="21" t="s">
        <v>209</v>
      </c>
      <c r="AB143" s="21" t="s">
        <v>209</v>
      </c>
      <c r="AC143" s="21" t="s">
        <v>209</v>
      </c>
      <c r="AD143" s="21" t="s">
        <v>209</v>
      </c>
      <c r="AE143" s="21" t="s">
        <v>209</v>
      </c>
      <c r="AF143" s="21" t="s">
        <v>209</v>
      </c>
      <c r="AG143" s="21" t="s">
        <v>209</v>
      </c>
      <c r="AH143" s="21" t="s">
        <v>209</v>
      </c>
      <c r="AI143" s="21" t="s">
        <v>209</v>
      </c>
      <c r="AJ143" s="21" t="s">
        <v>209</v>
      </c>
      <c r="AK143" s="21" t="s">
        <v>209</v>
      </c>
      <c r="AL143" s="21" t="s">
        <v>209</v>
      </c>
      <c r="AM143" s="21" t="s">
        <v>209</v>
      </c>
      <c r="AN143" s="21" t="s">
        <v>209</v>
      </c>
      <c r="AO143" s="21" t="s">
        <v>209</v>
      </c>
      <c r="AP143" s="21" t="s">
        <v>209</v>
      </c>
      <c r="AQ143" s="21" t="s">
        <v>209</v>
      </c>
      <c r="AR143" s="21" t="s">
        <v>209</v>
      </c>
      <c r="AS143" s="21" t="s">
        <v>209</v>
      </c>
      <c r="AT143" s="21" t="s">
        <v>209</v>
      </c>
      <c r="AU143" s="21" t="s">
        <v>209</v>
      </c>
      <c r="AV143" s="21" t="s">
        <v>209</v>
      </c>
      <c r="AW143" s="21" t="s">
        <v>209</v>
      </c>
      <c r="AX143" s="21" t="s">
        <v>209</v>
      </c>
      <c r="AY143" s="21" t="s">
        <v>209</v>
      </c>
      <c r="AZ143" s="21" t="s">
        <v>209</v>
      </c>
      <c r="BA143" s="21" t="s">
        <v>209</v>
      </c>
      <c r="BB143" s="21" t="s">
        <v>209</v>
      </c>
      <c r="BC143" s="21" t="s">
        <v>209</v>
      </c>
      <c r="BD143" s="21" t="s">
        <v>209</v>
      </c>
      <c r="BE143" s="21" t="s">
        <v>209</v>
      </c>
      <c r="BF143" s="21" t="s">
        <v>209</v>
      </c>
      <c r="BG143" s="21" t="s">
        <v>209</v>
      </c>
      <c r="BH143" s="21" t="s">
        <v>209</v>
      </c>
      <c r="BI143" s="21" t="s">
        <v>209</v>
      </c>
      <c r="BJ143" s="21" t="s">
        <v>213</v>
      </c>
      <c r="BK143" s="21" t="s">
        <v>210</v>
      </c>
      <c r="BL143" s="21" t="s">
        <v>210</v>
      </c>
      <c r="BM143" s="21" t="s">
        <v>210</v>
      </c>
      <c r="BN143" s="21" t="s">
        <v>210</v>
      </c>
      <c r="BO143" s="21" t="s">
        <v>210</v>
      </c>
      <c r="BP143" s="21" t="s">
        <v>210</v>
      </c>
      <c r="BQ143" s="21" t="s">
        <v>210</v>
      </c>
      <c r="BR143" s="21" t="s">
        <v>210</v>
      </c>
      <c r="BS143" s="21" t="s">
        <v>210</v>
      </c>
      <c r="BT143" s="21" t="s">
        <v>210</v>
      </c>
      <c r="BU143" s="21" t="s">
        <v>210</v>
      </c>
      <c r="BV143" s="21" t="s">
        <v>210</v>
      </c>
      <c r="BW143" s="21" t="s">
        <v>210</v>
      </c>
      <c r="BX143" s="21" t="s">
        <v>210</v>
      </c>
      <c r="BY143" s="21" t="s">
        <v>210</v>
      </c>
      <c r="BZ143" s="21">
        <f t="shared" si="0"/>
        <v>1</v>
      </c>
    </row>
    <row r="144" spans="1:78" ht="12.75" x14ac:dyDescent="0.2">
      <c r="A144" s="21" t="s">
        <v>8</v>
      </c>
      <c r="B144" s="21" t="s">
        <v>340</v>
      </c>
      <c r="C144" s="21" t="s">
        <v>360</v>
      </c>
      <c r="D144" s="21" t="s">
        <v>209</v>
      </c>
      <c r="E144" s="21" t="s">
        <v>209</v>
      </c>
      <c r="F144" s="21" t="s">
        <v>209</v>
      </c>
      <c r="G144" s="21" t="s">
        <v>209</v>
      </c>
      <c r="H144" s="21" t="s">
        <v>209</v>
      </c>
      <c r="I144" s="21" t="s">
        <v>209</v>
      </c>
      <c r="J144" s="21" t="s">
        <v>209</v>
      </c>
      <c r="K144" s="21" t="s">
        <v>209</v>
      </c>
      <c r="L144" s="21" t="s">
        <v>209</v>
      </c>
      <c r="M144" s="21" t="s">
        <v>209</v>
      </c>
      <c r="N144" s="21" t="s">
        <v>209</v>
      </c>
      <c r="O144" s="21" t="s">
        <v>209</v>
      </c>
      <c r="P144" s="21" t="s">
        <v>209</v>
      </c>
      <c r="Q144" s="21" t="s">
        <v>209</v>
      </c>
      <c r="R144" s="21" t="s">
        <v>209</v>
      </c>
      <c r="S144" s="21" t="s">
        <v>213</v>
      </c>
      <c r="T144" s="21" t="s">
        <v>213</v>
      </c>
      <c r="U144" s="21" t="s">
        <v>213</v>
      </c>
      <c r="V144" s="21" t="s">
        <v>213</v>
      </c>
      <c r="W144" s="21" t="s">
        <v>209</v>
      </c>
      <c r="X144" s="21" t="s">
        <v>209</v>
      </c>
      <c r="Y144" s="21" t="s">
        <v>209</v>
      </c>
      <c r="Z144" s="21" t="s">
        <v>209</v>
      </c>
      <c r="AA144" s="21" t="s">
        <v>209</v>
      </c>
      <c r="AB144" s="21" t="s">
        <v>209</v>
      </c>
      <c r="AC144" s="21" t="s">
        <v>209</v>
      </c>
      <c r="AD144" s="21" t="s">
        <v>209</v>
      </c>
      <c r="AE144" s="21" t="s">
        <v>209</v>
      </c>
      <c r="AF144" s="21" t="s">
        <v>209</v>
      </c>
      <c r="AG144" s="21" t="s">
        <v>209</v>
      </c>
      <c r="AH144" s="21" t="s">
        <v>209</v>
      </c>
      <c r="AI144" s="21" t="s">
        <v>209</v>
      </c>
      <c r="AJ144" s="21" t="s">
        <v>209</v>
      </c>
      <c r="AK144" s="21" t="s">
        <v>209</v>
      </c>
      <c r="AL144" s="21" t="s">
        <v>209</v>
      </c>
      <c r="AM144" s="21" t="s">
        <v>209</v>
      </c>
      <c r="AN144" s="21" t="s">
        <v>209</v>
      </c>
      <c r="AO144" s="21" t="s">
        <v>209</v>
      </c>
      <c r="AP144" s="21" t="s">
        <v>209</v>
      </c>
      <c r="AQ144" s="21" t="s">
        <v>209</v>
      </c>
      <c r="AR144" s="21" t="s">
        <v>209</v>
      </c>
      <c r="AS144" s="21" t="s">
        <v>209</v>
      </c>
      <c r="AT144" s="21" t="s">
        <v>209</v>
      </c>
      <c r="AU144" s="21" t="s">
        <v>209</v>
      </c>
      <c r="AV144" s="21" t="s">
        <v>209</v>
      </c>
      <c r="AW144" s="21" t="s">
        <v>209</v>
      </c>
      <c r="AX144" s="21" t="s">
        <v>209</v>
      </c>
      <c r="AY144" s="21" t="s">
        <v>209</v>
      </c>
      <c r="AZ144" s="21" t="s">
        <v>209</v>
      </c>
      <c r="BA144" s="21" t="s">
        <v>209</v>
      </c>
      <c r="BB144" s="21" t="s">
        <v>209</v>
      </c>
      <c r="BC144" s="21" t="s">
        <v>209</v>
      </c>
      <c r="BD144" s="21" t="s">
        <v>209</v>
      </c>
      <c r="BE144" s="21" t="s">
        <v>209</v>
      </c>
      <c r="BF144" s="21" t="s">
        <v>209</v>
      </c>
      <c r="BG144" s="21" t="s">
        <v>209</v>
      </c>
      <c r="BH144" s="21" t="s">
        <v>209</v>
      </c>
      <c r="BI144" s="21" t="s">
        <v>209</v>
      </c>
      <c r="BJ144" s="21" t="s">
        <v>213</v>
      </c>
      <c r="BK144" s="21" t="s">
        <v>210</v>
      </c>
      <c r="BL144" s="21" t="s">
        <v>210</v>
      </c>
      <c r="BM144" s="21" t="s">
        <v>210</v>
      </c>
      <c r="BN144" s="21" t="s">
        <v>210</v>
      </c>
      <c r="BO144" s="21" t="s">
        <v>210</v>
      </c>
      <c r="BP144" s="21" t="s">
        <v>210</v>
      </c>
      <c r="BQ144" s="21" t="s">
        <v>210</v>
      </c>
      <c r="BR144" s="21" t="s">
        <v>209</v>
      </c>
      <c r="BS144" s="21" t="s">
        <v>210</v>
      </c>
      <c r="BT144" s="21" t="s">
        <v>210</v>
      </c>
      <c r="BU144" s="21" t="s">
        <v>210</v>
      </c>
      <c r="BV144" s="21" t="s">
        <v>210</v>
      </c>
      <c r="BW144" s="21" t="s">
        <v>210</v>
      </c>
      <c r="BX144" s="21" t="s">
        <v>209</v>
      </c>
      <c r="BY144" s="21" t="s">
        <v>210</v>
      </c>
      <c r="BZ144" s="21">
        <f t="shared" si="0"/>
        <v>1</v>
      </c>
    </row>
    <row r="145" spans="1:78" ht="12.75" x14ac:dyDescent="0.2">
      <c r="A145" s="21" t="s">
        <v>8</v>
      </c>
      <c r="B145" s="21" t="s">
        <v>340</v>
      </c>
      <c r="C145" s="21" t="s">
        <v>361</v>
      </c>
      <c r="D145" s="21" t="s">
        <v>209</v>
      </c>
      <c r="E145" s="21" t="s">
        <v>209</v>
      </c>
      <c r="F145" s="21" t="s">
        <v>209</v>
      </c>
      <c r="G145" s="21" t="s">
        <v>209</v>
      </c>
      <c r="H145" s="21" t="s">
        <v>209</v>
      </c>
      <c r="I145" s="21" t="s">
        <v>209</v>
      </c>
      <c r="J145" s="21" t="s">
        <v>209</v>
      </c>
      <c r="K145" s="21" t="s">
        <v>209</v>
      </c>
      <c r="L145" s="21" t="s">
        <v>209</v>
      </c>
      <c r="M145" s="21" t="s">
        <v>209</v>
      </c>
      <c r="N145" s="21" t="s">
        <v>209</v>
      </c>
      <c r="O145" s="21" t="s">
        <v>209</v>
      </c>
      <c r="P145" s="21" t="s">
        <v>209</v>
      </c>
      <c r="Q145" s="21" t="s">
        <v>209</v>
      </c>
      <c r="R145" s="21" t="s">
        <v>209</v>
      </c>
      <c r="S145" s="21" t="s">
        <v>213</v>
      </c>
      <c r="T145" s="21" t="s">
        <v>213</v>
      </c>
      <c r="U145" s="21" t="s">
        <v>213</v>
      </c>
      <c r="V145" s="21" t="s">
        <v>213</v>
      </c>
      <c r="W145" s="21" t="s">
        <v>209</v>
      </c>
      <c r="X145" s="21" t="s">
        <v>209</v>
      </c>
      <c r="Y145" s="21" t="s">
        <v>209</v>
      </c>
      <c r="Z145" s="21" t="s">
        <v>209</v>
      </c>
      <c r="AA145" s="21" t="s">
        <v>209</v>
      </c>
      <c r="AB145" s="21" t="s">
        <v>209</v>
      </c>
      <c r="AC145" s="21" t="s">
        <v>209</v>
      </c>
      <c r="AD145" s="21" t="s">
        <v>209</v>
      </c>
      <c r="AE145" s="21" t="s">
        <v>209</v>
      </c>
      <c r="AF145" s="21" t="s">
        <v>209</v>
      </c>
      <c r="AG145" s="21" t="s">
        <v>209</v>
      </c>
      <c r="AH145" s="21" t="s">
        <v>209</v>
      </c>
      <c r="AI145" s="21" t="s">
        <v>209</v>
      </c>
      <c r="AJ145" s="21" t="s">
        <v>209</v>
      </c>
      <c r="AK145" s="21" t="s">
        <v>209</v>
      </c>
      <c r="AL145" s="21" t="s">
        <v>209</v>
      </c>
      <c r="AM145" s="21" t="s">
        <v>209</v>
      </c>
      <c r="AN145" s="21" t="s">
        <v>209</v>
      </c>
      <c r="AO145" s="21" t="s">
        <v>209</v>
      </c>
      <c r="AP145" s="21" t="s">
        <v>209</v>
      </c>
      <c r="AQ145" s="21" t="s">
        <v>209</v>
      </c>
      <c r="AR145" s="21" t="s">
        <v>209</v>
      </c>
      <c r="AS145" s="21" t="s">
        <v>209</v>
      </c>
      <c r="AT145" s="21" t="s">
        <v>209</v>
      </c>
      <c r="AU145" s="21" t="s">
        <v>209</v>
      </c>
      <c r="AV145" s="21" t="s">
        <v>209</v>
      </c>
      <c r="AW145" s="21" t="s">
        <v>209</v>
      </c>
      <c r="AX145" s="21" t="s">
        <v>209</v>
      </c>
      <c r="AY145" s="21" t="s">
        <v>209</v>
      </c>
      <c r="AZ145" s="21" t="s">
        <v>209</v>
      </c>
      <c r="BA145" s="21" t="s">
        <v>209</v>
      </c>
      <c r="BB145" s="21" t="s">
        <v>209</v>
      </c>
      <c r="BC145" s="21" t="s">
        <v>209</v>
      </c>
      <c r="BD145" s="21" t="s">
        <v>209</v>
      </c>
      <c r="BE145" s="21" t="s">
        <v>209</v>
      </c>
      <c r="BF145" s="21" t="s">
        <v>209</v>
      </c>
      <c r="BG145" s="21" t="s">
        <v>209</v>
      </c>
      <c r="BH145" s="21" t="s">
        <v>209</v>
      </c>
      <c r="BI145" s="21" t="s">
        <v>209</v>
      </c>
      <c r="BJ145" s="21" t="s">
        <v>213</v>
      </c>
      <c r="BK145" s="21" t="s">
        <v>210</v>
      </c>
      <c r="BL145" s="21" t="s">
        <v>210</v>
      </c>
      <c r="BM145" s="21" t="s">
        <v>210</v>
      </c>
      <c r="BN145" s="21" t="s">
        <v>210</v>
      </c>
      <c r="BO145" s="21" t="s">
        <v>210</v>
      </c>
      <c r="BP145" s="21" t="s">
        <v>210</v>
      </c>
      <c r="BQ145" s="21" t="s">
        <v>210</v>
      </c>
      <c r="BR145" s="21" t="s">
        <v>210</v>
      </c>
      <c r="BS145" s="21" t="s">
        <v>210</v>
      </c>
      <c r="BT145" s="21" t="s">
        <v>210</v>
      </c>
      <c r="BU145" s="21" t="s">
        <v>210</v>
      </c>
      <c r="BV145" s="21" t="s">
        <v>210</v>
      </c>
      <c r="BW145" s="21" t="s">
        <v>210</v>
      </c>
      <c r="BX145" s="21" t="s">
        <v>209</v>
      </c>
      <c r="BY145" s="21" t="s">
        <v>210</v>
      </c>
      <c r="BZ145" s="21">
        <f t="shared" si="0"/>
        <v>1</v>
      </c>
    </row>
    <row r="146" spans="1:78" ht="12.75" x14ac:dyDescent="0.2">
      <c r="A146" s="21" t="s">
        <v>8</v>
      </c>
      <c r="B146" s="21" t="s">
        <v>362</v>
      </c>
      <c r="C146" s="21" t="s">
        <v>363</v>
      </c>
      <c r="D146" s="21" t="s">
        <v>209</v>
      </c>
      <c r="E146" s="21" t="s">
        <v>209</v>
      </c>
      <c r="F146" s="21" t="s">
        <v>209</v>
      </c>
      <c r="G146" s="21" t="s">
        <v>209</v>
      </c>
      <c r="H146" s="21" t="s">
        <v>209</v>
      </c>
      <c r="I146" s="21" t="s">
        <v>209</v>
      </c>
      <c r="J146" s="21" t="s">
        <v>209</v>
      </c>
      <c r="K146" s="21" t="s">
        <v>209</v>
      </c>
      <c r="L146" s="21" t="s">
        <v>209</v>
      </c>
      <c r="M146" s="21" t="s">
        <v>209</v>
      </c>
      <c r="N146" s="21" t="s">
        <v>209</v>
      </c>
      <c r="O146" s="21" t="s">
        <v>209</v>
      </c>
      <c r="P146" s="21" t="s">
        <v>209</v>
      </c>
      <c r="Q146" s="21" t="s">
        <v>209</v>
      </c>
      <c r="R146" s="21" t="s">
        <v>209</v>
      </c>
      <c r="S146" s="21" t="s">
        <v>213</v>
      </c>
      <c r="T146" s="21" t="s">
        <v>213</v>
      </c>
      <c r="U146" s="21" t="s">
        <v>213</v>
      </c>
      <c r="V146" s="21" t="s">
        <v>213</v>
      </c>
      <c r="W146" s="21" t="s">
        <v>209</v>
      </c>
      <c r="X146" s="21" t="s">
        <v>209</v>
      </c>
      <c r="Y146" s="21" t="s">
        <v>209</v>
      </c>
      <c r="Z146" s="21" t="s">
        <v>209</v>
      </c>
      <c r="AA146" s="21" t="s">
        <v>209</v>
      </c>
      <c r="AB146" s="21" t="s">
        <v>209</v>
      </c>
      <c r="AC146" s="21" t="s">
        <v>209</v>
      </c>
      <c r="AD146" s="21" t="s">
        <v>209</v>
      </c>
      <c r="AE146" s="21" t="s">
        <v>209</v>
      </c>
      <c r="AF146" s="21" t="s">
        <v>209</v>
      </c>
      <c r="AG146" s="21" t="s">
        <v>209</v>
      </c>
      <c r="AH146" s="21" t="s">
        <v>209</v>
      </c>
      <c r="AI146" s="21" t="s">
        <v>209</v>
      </c>
      <c r="AJ146" s="21" t="s">
        <v>209</v>
      </c>
      <c r="AK146" s="21" t="s">
        <v>209</v>
      </c>
      <c r="AL146" s="21" t="s">
        <v>209</v>
      </c>
      <c r="AM146" s="21" t="s">
        <v>209</v>
      </c>
      <c r="AN146" s="21" t="s">
        <v>209</v>
      </c>
      <c r="AO146" s="21" t="s">
        <v>209</v>
      </c>
      <c r="AP146" s="21" t="s">
        <v>209</v>
      </c>
      <c r="AQ146" s="21" t="s">
        <v>209</v>
      </c>
      <c r="AR146" s="21" t="s">
        <v>209</v>
      </c>
      <c r="AS146" s="21" t="s">
        <v>209</v>
      </c>
      <c r="AT146" s="21" t="s">
        <v>209</v>
      </c>
      <c r="AU146" s="21" t="s">
        <v>209</v>
      </c>
      <c r="AV146" s="21" t="s">
        <v>209</v>
      </c>
      <c r="AW146" s="21" t="s">
        <v>209</v>
      </c>
      <c r="AX146" s="21" t="s">
        <v>209</v>
      </c>
      <c r="AY146" s="21" t="s">
        <v>209</v>
      </c>
      <c r="AZ146" s="21" t="s">
        <v>209</v>
      </c>
      <c r="BA146" s="21" t="s">
        <v>209</v>
      </c>
      <c r="BB146" s="21" t="s">
        <v>209</v>
      </c>
      <c r="BC146" s="21" t="s">
        <v>209</v>
      </c>
      <c r="BD146" s="21" t="s">
        <v>209</v>
      </c>
      <c r="BE146" s="21" t="s">
        <v>209</v>
      </c>
      <c r="BF146" s="21" t="s">
        <v>209</v>
      </c>
      <c r="BG146" s="21" t="s">
        <v>209</v>
      </c>
      <c r="BH146" s="21" t="s">
        <v>209</v>
      </c>
      <c r="BI146" s="21" t="s">
        <v>209</v>
      </c>
      <c r="BJ146" s="21" t="s">
        <v>209</v>
      </c>
      <c r="BK146" s="21" t="s">
        <v>209</v>
      </c>
      <c r="BL146" s="21" t="s">
        <v>210</v>
      </c>
      <c r="BM146" s="21" t="s">
        <v>209</v>
      </c>
      <c r="BN146" s="21" t="s">
        <v>209</v>
      </c>
      <c r="BO146" s="21" t="s">
        <v>209</v>
      </c>
      <c r="BP146" s="21" t="s">
        <v>209</v>
      </c>
      <c r="BQ146" s="21" t="s">
        <v>209</v>
      </c>
      <c r="BR146" s="21" t="s">
        <v>209</v>
      </c>
      <c r="BS146" s="21" t="s">
        <v>209</v>
      </c>
      <c r="BT146" s="21" t="s">
        <v>209</v>
      </c>
      <c r="BU146" s="21" t="s">
        <v>209</v>
      </c>
      <c r="BV146" s="21" t="s">
        <v>209</v>
      </c>
      <c r="BW146" s="21" t="s">
        <v>209</v>
      </c>
      <c r="BX146" s="21" t="s">
        <v>209</v>
      </c>
      <c r="BY146" s="21" t="s">
        <v>209</v>
      </c>
      <c r="BZ146" s="21">
        <f t="shared" si="0"/>
        <v>0</v>
      </c>
    </row>
    <row r="147" spans="1:78" ht="12.75" x14ac:dyDescent="0.2">
      <c r="A147" s="21" t="s">
        <v>8</v>
      </c>
      <c r="B147" s="21" t="s">
        <v>362</v>
      </c>
      <c r="C147" s="21" t="s">
        <v>364</v>
      </c>
      <c r="D147" s="21" t="s">
        <v>209</v>
      </c>
      <c r="E147" s="21" t="s">
        <v>209</v>
      </c>
      <c r="F147" s="21" t="s">
        <v>209</v>
      </c>
      <c r="G147" s="21" t="s">
        <v>209</v>
      </c>
      <c r="H147" s="21" t="s">
        <v>209</v>
      </c>
      <c r="I147" s="21" t="s">
        <v>209</v>
      </c>
      <c r="J147" s="21" t="s">
        <v>209</v>
      </c>
      <c r="K147" s="21" t="s">
        <v>209</v>
      </c>
      <c r="L147" s="21" t="s">
        <v>209</v>
      </c>
      <c r="M147" s="21" t="s">
        <v>209</v>
      </c>
      <c r="N147" s="21" t="s">
        <v>209</v>
      </c>
      <c r="O147" s="21" t="s">
        <v>209</v>
      </c>
      <c r="P147" s="21" t="s">
        <v>209</v>
      </c>
      <c r="Q147" s="21" t="s">
        <v>209</v>
      </c>
      <c r="R147" s="21" t="s">
        <v>209</v>
      </c>
      <c r="S147" s="21" t="s">
        <v>213</v>
      </c>
      <c r="T147" s="21" t="s">
        <v>213</v>
      </c>
      <c r="U147" s="21" t="s">
        <v>213</v>
      </c>
      <c r="V147" s="21" t="s">
        <v>213</v>
      </c>
      <c r="W147" s="21" t="s">
        <v>209</v>
      </c>
      <c r="X147" s="21" t="s">
        <v>209</v>
      </c>
      <c r="Y147" s="21" t="s">
        <v>209</v>
      </c>
      <c r="Z147" s="21" t="s">
        <v>209</v>
      </c>
      <c r="AA147" s="21" t="s">
        <v>209</v>
      </c>
      <c r="AB147" s="21" t="s">
        <v>209</v>
      </c>
      <c r="AC147" s="21" t="s">
        <v>209</v>
      </c>
      <c r="AD147" s="21" t="s">
        <v>209</v>
      </c>
      <c r="AE147" s="21" t="s">
        <v>209</v>
      </c>
      <c r="AF147" s="21" t="s">
        <v>209</v>
      </c>
      <c r="AG147" s="21" t="s">
        <v>209</v>
      </c>
      <c r="AH147" s="21" t="s">
        <v>209</v>
      </c>
      <c r="AI147" s="21" t="s">
        <v>209</v>
      </c>
      <c r="AJ147" s="21" t="s">
        <v>209</v>
      </c>
      <c r="AK147" s="21" t="s">
        <v>209</v>
      </c>
      <c r="AL147" s="21" t="s">
        <v>209</v>
      </c>
      <c r="AM147" s="21" t="s">
        <v>209</v>
      </c>
      <c r="AN147" s="21" t="s">
        <v>209</v>
      </c>
      <c r="AO147" s="21" t="s">
        <v>209</v>
      </c>
      <c r="AP147" s="21" t="s">
        <v>209</v>
      </c>
      <c r="AQ147" s="21" t="s">
        <v>209</v>
      </c>
      <c r="AR147" s="21" t="s">
        <v>209</v>
      </c>
      <c r="AS147" s="21" t="s">
        <v>209</v>
      </c>
      <c r="AT147" s="21" t="s">
        <v>209</v>
      </c>
      <c r="AU147" s="21" t="s">
        <v>209</v>
      </c>
      <c r="AV147" s="21" t="s">
        <v>209</v>
      </c>
      <c r="AW147" s="21" t="s">
        <v>209</v>
      </c>
      <c r="AX147" s="21" t="s">
        <v>209</v>
      </c>
      <c r="AY147" s="21" t="s">
        <v>209</v>
      </c>
      <c r="AZ147" s="21" t="s">
        <v>209</v>
      </c>
      <c r="BA147" s="21" t="s">
        <v>209</v>
      </c>
      <c r="BB147" s="21" t="s">
        <v>209</v>
      </c>
      <c r="BC147" s="21" t="s">
        <v>209</v>
      </c>
      <c r="BD147" s="21" t="s">
        <v>209</v>
      </c>
      <c r="BE147" s="21" t="s">
        <v>209</v>
      </c>
      <c r="BF147" s="21" t="s">
        <v>210</v>
      </c>
      <c r="BG147" s="21" t="s">
        <v>209</v>
      </c>
      <c r="BH147" s="21" t="s">
        <v>209</v>
      </c>
      <c r="BI147" s="21" t="s">
        <v>210</v>
      </c>
      <c r="BJ147" s="21" t="s">
        <v>209</v>
      </c>
      <c r="BK147" s="21" t="s">
        <v>209</v>
      </c>
      <c r="BL147" s="21" t="s">
        <v>210</v>
      </c>
      <c r="BM147" s="21" t="s">
        <v>209</v>
      </c>
      <c r="BN147" s="21" t="s">
        <v>209</v>
      </c>
      <c r="BO147" s="21" t="s">
        <v>209</v>
      </c>
      <c r="BP147" s="21" t="s">
        <v>209</v>
      </c>
      <c r="BQ147" s="21" t="s">
        <v>209</v>
      </c>
      <c r="BR147" s="21" t="s">
        <v>209</v>
      </c>
      <c r="BS147" s="21" t="s">
        <v>209</v>
      </c>
      <c r="BT147" s="21" t="s">
        <v>209</v>
      </c>
      <c r="BU147" s="21" t="s">
        <v>209</v>
      </c>
      <c r="BV147" s="21" t="s">
        <v>209</v>
      </c>
      <c r="BW147" s="21" t="s">
        <v>209</v>
      </c>
      <c r="BX147" s="21" t="s">
        <v>209</v>
      </c>
      <c r="BY147" s="21" t="s">
        <v>209</v>
      </c>
      <c r="BZ147" s="21">
        <f t="shared" si="0"/>
        <v>2</v>
      </c>
    </row>
    <row r="148" spans="1:78" ht="12.75" x14ac:dyDescent="0.2">
      <c r="A148" s="21" t="s">
        <v>8</v>
      </c>
      <c r="B148" s="21" t="s">
        <v>362</v>
      </c>
      <c r="C148" s="21" t="s">
        <v>365</v>
      </c>
      <c r="D148" s="21" t="s">
        <v>209</v>
      </c>
      <c r="E148" s="21" t="s">
        <v>209</v>
      </c>
      <c r="F148" s="21" t="s">
        <v>209</v>
      </c>
      <c r="G148" s="21" t="s">
        <v>209</v>
      </c>
      <c r="H148" s="21" t="s">
        <v>209</v>
      </c>
      <c r="I148" s="21" t="s">
        <v>209</v>
      </c>
      <c r="J148" s="21" t="s">
        <v>209</v>
      </c>
      <c r="K148" s="21" t="s">
        <v>209</v>
      </c>
      <c r="L148" s="21" t="s">
        <v>209</v>
      </c>
      <c r="M148" s="21" t="s">
        <v>209</v>
      </c>
      <c r="N148" s="21" t="s">
        <v>209</v>
      </c>
      <c r="O148" s="21" t="s">
        <v>209</v>
      </c>
      <c r="P148" s="21" t="s">
        <v>209</v>
      </c>
      <c r="Q148" s="21" t="s">
        <v>209</v>
      </c>
      <c r="R148" s="21" t="s">
        <v>209</v>
      </c>
      <c r="S148" s="21" t="s">
        <v>213</v>
      </c>
      <c r="T148" s="21" t="s">
        <v>213</v>
      </c>
      <c r="U148" s="21" t="s">
        <v>213</v>
      </c>
      <c r="V148" s="21" t="s">
        <v>213</v>
      </c>
      <c r="W148" s="21" t="s">
        <v>209</v>
      </c>
      <c r="X148" s="21" t="s">
        <v>209</v>
      </c>
      <c r="Y148" s="21" t="s">
        <v>209</v>
      </c>
      <c r="Z148" s="21" t="s">
        <v>209</v>
      </c>
      <c r="AA148" s="21" t="s">
        <v>209</v>
      </c>
      <c r="AB148" s="21" t="s">
        <v>209</v>
      </c>
      <c r="AC148" s="21" t="s">
        <v>209</v>
      </c>
      <c r="AD148" s="21" t="s">
        <v>209</v>
      </c>
      <c r="AE148" s="21" t="s">
        <v>209</v>
      </c>
      <c r="AF148" s="21" t="s">
        <v>209</v>
      </c>
      <c r="AG148" s="21" t="s">
        <v>209</v>
      </c>
      <c r="AH148" s="21" t="s">
        <v>209</v>
      </c>
      <c r="AI148" s="21" t="s">
        <v>209</v>
      </c>
      <c r="AJ148" s="21" t="s">
        <v>210</v>
      </c>
      <c r="AK148" s="21" t="s">
        <v>209</v>
      </c>
      <c r="AL148" s="21" t="s">
        <v>210</v>
      </c>
      <c r="AM148" s="21" t="s">
        <v>209</v>
      </c>
      <c r="AN148" s="21" t="s">
        <v>209</v>
      </c>
      <c r="AO148" s="21" t="s">
        <v>209</v>
      </c>
      <c r="AP148" s="21" t="s">
        <v>209</v>
      </c>
      <c r="AQ148" s="21" t="s">
        <v>209</v>
      </c>
      <c r="AR148" s="21" t="s">
        <v>209</v>
      </c>
      <c r="AS148" s="21" t="s">
        <v>209</v>
      </c>
      <c r="AT148" s="21" t="s">
        <v>209</v>
      </c>
      <c r="AU148" s="21" t="s">
        <v>209</v>
      </c>
      <c r="AV148" s="21" t="s">
        <v>209</v>
      </c>
      <c r="AW148" s="21" t="s">
        <v>209</v>
      </c>
      <c r="AX148" s="21" t="s">
        <v>209</v>
      </c>
      <c r="AY148" s="21" t="s">
        <v>209</v>
      </c>
      <c r="AZ148" s="21" t="s">
        <v>209</v>
      </c>
      <c r="BA148" s="21" t="s">
        <v>209</v>
      </c>
      <c r="BB148" s="21" t="s">
        <v>209</v>
      </c>
      <c r="BC148" s="21" t="s">
        <v>209</v>
      </c>
      <c r="BD148" s="21" t="s">
        <v>209</v>
      </c>
      <c r="BE148" s="21" t="s">
        <v>209</v>
      </c>
      <c r="BF148" s="21" t="s">
        <v>210</v>
      </c>
      <c r="BG148" s="21" t="s">
        <v>209</v>
      </c>
      <c r="BH148" s="21" t="s">
        <v>209</v>
      </c>
      <c r="BI148" s="21" t="s">
        <v>210</v>
      </c>
      <c r="BJ148" s="21" t="s">
        <v>209</v>
      </c>
      <c r="BK148" s="21" t="s">
        <v>210</v>
      </c>
      <c r="BL148" s="21" t="s">
        <v>210</v>
      </c>
      <c r="BM148" s="21" t="s">
        <v>210</v>
      </c>
      <c r="BN148" s="21" t="s">
        <v>210</v>
      </c>
      <c r="BO148" s="21" t="s">
        <v>210</v>
      </c>
      <c r="BP148" s="21" t="s">
        <v>210</v>
      </c>
      <c r="BQ148" s="21" t="s">
        <v>209</v>
      </c>
      <c r="BR148" s="21" t="s">
        <v>209</v>
      </c>
      <c r="BS148" s="21" t="s">
        <v>213</v>
      </c>
      <c r="BT148" s="21" t="s">
        <v>209</v>
      </c>
      <c r="BU148" s="21" t="s">
        <v>209</v>
      </c>
      <c r="BV148" s="21" t="s">
        <v>209</v>
      </c>
      <c r="BW148" s="21" t="s">
        <v>209</v>
      </c>
      <c r="BX148" s="21" t="s">
        <v>209</v>
      </c>
      <c r="BY148" s="21" t="s">
        <v>209</v>
      </c>
      <c r="BZ148" s="21">
        <f t="shared" si="0"/>
        <v>5</v>
      </c>
    </row>
    <row r="149" spans="1:78" ht="12.75" x14ac:dyDescent="0.2">
      <c r="A149" s="21" t="s">
        <v>8</v>
      </c>
      <c r="B149" s="21" t="s">
        <v>362</v>
      </c>
      <c r="C149" s="21" t="s">
        <v>366</v>
      </c>
      <c r="D149" s="21" t="s">
        <v>209</v>
      </c>
      <c r="E149" s="21" t="s">
        <v>209</v>
      </c>
      <c r="F149" s="21" t="s">
        <v>209</v>
      </c>
      <c r="G149" s="21" t="s">
        <v>209</v>
      </c>
      <c r="H149" s="21" t="s">
        <v>209</v>
      </c>
      <c r="I149" s="21" t="s">
        <v>209</v>
      </c>
      <c r="J149" s="21" t="s">
        <v>209</v>
      </c>
      <c r="K149" s="21" t="s">
        <v>209</v>
      </c>
      <c r="L149" s="21" t="s">
        <v>209</v>
      </c>
      <c r="M149" s="21" t="s">
        <v>209</v>
      </c>
      <c r="N149" s="21" t="s">
        <v>209</v>
      </c>
      <c r="O149" s="21" t="s">
        <v>209</v>
      </c>
      <c r="P149" s="21" t="s">
        <v>209</v>
      </c>
      <c r="Q149" s="21" t="s">
        <v>209</v>
      </c>
      <c r="R149" s="21" t="s">
        <v>209</v>
      </c>
      <c r="S149" s="21" t="s">
        <v>210</v>
      </c>
      <c r="T149" s="21" t="s">
        <v>209</v>
      </c>
      <c r="U149" s="21" t="s">
        <v>210</v>
      </c>
      <c r="V149" s="21" t="s">
        <v>210</v>
      </c>
      <c r="W149" s="21" t="s">
        <v>210</v>
      </c>
      <c r="X149" s="21" t="s">
        <v>209</v>
      </c>
      <c r="Y149" s="21" t="s">
        <v>209</v>
      </c>
      <c r="Z149" s="21" t="s">
        <v>209</v>
      </c>
      <c r="AA149" s="21" t="s">
        <v>209</v>
      </c>
      <c r="AB149" s="21" t="s">
        <v>209</v>
      </c>
      <c r="AC149" s="21" t="s">
        <v>210</v>
      </c>
      <c r="AD149" s="21" t="s">
        <v>209</v>
      </c>
      <c r="AE149" s="21" t="s">
        <v>209</v>
      </c>
      <c r="AF149" s="21" t="s">
        <v>209</v>
      </c>
      <c r="AG149" s="21" t="s">
        <v>209</v>
      </c>
      <c r="AH149" s="21" t="s">
        <v>209</v>
      </c>
      <c r="AI149" s="21" t="s">
        <v>209</v>
      </c>
      <c r="AJ149" s="21" t="s">
        <v>209</v>
      </c>
      <c r="AK149" s="21" t="s">
        <v>209</v>
      </c>
      <c r="AL149" s="21" t="s">
        <v>209</v>
      </c>
      <c r="AM149" s="21" t="s">
        <v>209</v>
      </c>
      <c r="AN149" s="21" t="s">
        <v>209</v>
      </c>
      <c r="AO149" s="21" t="s">
        <v>209</v>
      </c>
      <c r="AP149" s="21" t="s">
        <v>209</v>
      </c>
      <c r="AQ149" s="21" t="s">
        <v>209</v>
      </c>
      <c r="AR149" s="21" t="s">
        <v>209</v>
      </c>
      <c r="AS149" s="21" t="s">
        <v>209</v>
      </c>
      <c r="AT149" s="21" t="s">
        <v>209</v>
      </c>
      <c r="AU149" s="21" t="s">
        <v>209</v>
      </c>
      <c r="AV149" s="21" t="s">
        <v>209</v>
      </c>
      <c r="AW149" s="21" t="s">
        <v>209</v>
      </c>
      <c r="AX149" s="21" t="s">
        <v>209</v>
      </c>
      <c r="AY149" s="21" t="s">
        <v>210</v>
      </c>
      <c r="AZ149" s="21" t="s">
        <v>209</v>
      </c>
      <c r="BA149" s="21" t="s">
        <v>209</v>
      </c>
      <c r="BB149" s="21" t="s">
        <v>210</v>
      </c>
      <c r="BC149" s="21" t="s">
        <v>209</v>
      </c>
      <c r="BD149" s="21" t="s">
        <v>210</v>
      </c>
      <c r="BE149" s="21" t="s">
        <v>209</v>
      </c>
      <c r="BF149" s="21" t="s">
        <v>210</v>
      </c>
      <c r="BG149" s="21" t="s">
        <v>210</v>
      </c>
      <c r="BH149" s="21" t="s">
        <v>209</v>
      </c>
      <c r="BI149" s="21" t="s">
        <v>210</v>
      </c>
      <c r="BJ149" s="21" t="s">
        <v>209</v>
      </c>
      <c r="BK149" s="21" t="s">
        <v>210</v>
      </c>
      <c r="BL149" s="21" t="s">
        <v>209</v>
      </c>
      <c r="BM149" s="21" t="s">
        <v>209</v>
      </c>
      <c r="BN149" s="21" t="s">
        <v>209</v>
      </c>
      <c r="BO149" s="21" t="s">
        <v>209</v>
      </c>
      <c r="BP149" s="21" t="s">
        <v>209</v>
      </c>
      <c r="BQ149" s="21" t="s">
        <v>209</v>
      </c>
      <c r="BR149" s="21" t="s">
        <v>209</v>
      </c>
      <c r="BS149" s="21" t="s">
        <v>209</v>
      </c>
      <c r="BT149" s="21" t="s">
        <v>209</v>
      </c>
      <c r="BU149" s="21" t="s">
        <v>209</v>
      </c>
      <c r="BV149" s="21" t="s">
        <v>209</v>
      </c>
      <c r="BW149" s="21" t="s">
        <v>209</v>
      </c>
      <c r="BX149" s="21" t="s">
        <v>209</v>
      </c>
      <c r="BY149" s="21" t="s">
        <v>209</v>
      </c>
      <c r="BZ149" s="21">
        <f t="shared" si="0"/>
        <v>12</v>
      </c>
    </row>
    <row r="150" spans="1:78" ht="12.75" x14ac:dyDescent="0.2">
      <c r="A150" s="21" t="s">
        <v>8</v>
      </c>
      <c r="B150" s="21" t="s">
        <v>362</v>
      </c>
      <c r="C150" s="21" t="s">
        <v>367</v>
      </c>
      <c r="D150" s="21" t="s">
        <v>209</v>
      </c>
      <c r="E150" s="21" t="s">
        <v>209</v>
      </c>
      <c r="F150" s="21" t="s">
        <v>209</v>
      </c>
      <c r="G150" s="21" t="s">
        <v>209</v>
      </c>
      <c r="H150" s="21" t="s">
        <v>209</v>
      </c>
      <c r="I150" s="21" t="s">
        <v>209</v>
      </c>
      <c r="J150" s="21" t="s">
        <v>209</v>
      </c>
      <c r="K150" s="21" t="s">
        <v>209</v>
      </c>
      <c r="L150" s="21" t="s">
        <v>209</v>
      </c>
      <c r="M150" s="21" t="s">
        <v>209</v>
      </c>
      <c r="N150" s="21" t="s">
        <v>209</v>
      </c>
      <c r="O150" s="21" t="s">
        <v>209</v>
      </c>
      <c r="P150" s="21" t="s">
        <v>209</v>
      </c>
      <c r="Q150" s="21" t="s">
        <v>209</v>
      </c>
      <c r="R150" s="21" t="s">
        <v>209</v>
      </c>
      <c r="S150" s="21" t="s">
        <v>210</v>
      </c>
      <c r="T150" s="21" t="s">
        <v>210</v>
      </c>
      <c r="U150" s="21" t="s">
        <v>210</v>
      </c>
      <c r="V150" s="21" t="s">
        <v>210</v>
      </c>
      <c r="W150" s="21" t="s">
        <v>209</v>
      </c>
      <c r="X150" s="21" t="s">
        <v>209</v>
      </c>
      <c r="Y150" s="21" t="s">
        <v>209</v>
      </c>
      <c r="Z150" s="21" t="s">
        <v>209</v>
      </c>
      <c r="AA150" s="21" t="s">
        <v>209</v>
      </c>
      <c r="AB150" s="21" t="s">
        <v>209</v>
      </c>
      <c r="AC150" s="21" t="s">
        <v>209</v>
      </c>
      <c r="AD150" s="21" t="s">
        <v>209</v>
      </c>
      <c r="AE150" s="21" t="s">
        <v>209</v>
      </c>
      <c r="AF150" s="21" t="s">
        <v>209</v>
      </c>
      <c r="AG150" s="21" t="s">
        <v>209</v>
      </c>
      <c r="AH150" s="21" t="s">
        <v>209</v>
      </c>
      <c r="AI150" s="21" t="s">
        <v>209</v>
      </c>
      <c r="AJ150" s="21" t="s">
        <v>209</v>
      </c>
      <c r="AK150" s="21" t="s">
        <v>209</v>
      </c>
      <c r="AL150" s="21" t="s">
        <v>209</v>
      </c>
      <c r="AM150" s="21" t="s">
        <v>209</v>
      </c>
      <c r="AN150" s="21" t="s">
        <v>209</v>
      </c>
      <c r="AO150" s="21" t="s">
        <v>209</v>
      </c>
      <c r="AP150" s="21" t="s">
        <v>209</v>
      </c>
      <c r="AQ150" s="21" t="s">
        <v>209</v>
      </c>
      <c r="AR150" s="21" t="s">
        <v>209</v>
      </c>
      <c r="AS150" s="21" t="s">
        <v>209</v>
      </c>
      <c r="AT150" s="21" t="s">
        <v>209</v>
      </c>
      <c r="AU150" s="21" t="s">
        <v>209</v>
      </c>
      <c r="AV150" s="21" t="s">
        <v>209</v>
      </c>
      <c r="AW150" s="21" t="s">
        <v>209</v>
      </c>
      <c r="AX150" s="21" t="s">
        <v>209</v>
      </c>
      <c r="AY150" s="21" t="s">
        <v>209</v>
      </c>
      <c r="AZ150" s="21" t="s">
        <v>209</v>
      </c>
      <c r="BA150" s="21" t="s">
        <v>209</v>
      </c>
      <c r="BB150" s="21" t="s">
        <v>209</v>
      </c>
      <c r="BC150" s="21" t="s">
        <v>209</v>
      </c>
      <c r="BD150" s="21" t="s">
        <v>209</v>
      </c>
      <c r="BE150" s="21" t="s">
        <v>209</v>
      </c>
      <c r="BF150" s="21" t="s">
        <v>210</v>
      </c>
      <c r="BG150" s="21" t="s">
        <v>209</v>
      </c>
      <c r="BH150" s="21" t="s">
        <v>209</v>
      </c>
      <c r="BI150" s="21" t="s">
        <v>210</v>
      </c>
      <c r="BJ150" s="21" t="s">
        <v>209</v>
      </c>
      <c r="BK150" s="21" t="s">
        <v>209</v>
      </c>
      <c r="BL150" s="21" t="s">
        <v>209</v>
      </c>
      <c r="BM150" s="21" t="s">
        <v>209</v>
      </c>
      <c r="BN150" s="21" t="s">
        <v>209</v>
      </c>
      <c r="BO150" s="21" t="s">
        <v>209</v>
      </c>
      <c r="BP150" s="21" t="s">
        <v>209</v>
      </c>
      <c r="BQ150" s="21" t="s">
        <v>209</v>
      </c>
      <c r="BR150" s="21" t="s">
        <v>209</v>
      </c>
      <c r="BS150" s="21" t="s">
        <v>209</v>
      </c>
      <c r="BT150" s="21" t="s">
        <v>209</v>
      </c>
      <c r="BU150" s="21" t="s">
        <v>209</v>
      </c>
      <c r="BV150" s="21" t="s">
        <v>209</v>
      </c>
      <c r="BW150" s="21" t="s">
        <v>209</v>
      </c>
      <c r="BX150" s="21" t="s">
        <v>209</v>
      </c>
      <c r="BY150" s="21" t="s">
        <v>209</v>
      </c>
      <c r="BZ150" s="21">
        <f t="shared" si="0"/>
        <v>6</v>
      </c>
    </row>
    <row r="151" spans="1:78" ht="12.75" x14ac:dyDescent="0.2">
      <c r="A151" s="21" t="s">
        <v>8</v>
      </c>
      <c r="B151" s="21" t="s">
        <v>362</v>
      </c>
      <c r="C151" s="21" t="s">
        <v>368</v>
      </c>
      <c r="D151" s="21" t="s">
        <v>209</v>
      </c>
      <c r="E151" s="21" t="s">
        <v>209</v>
      </c>
      <c r="F151" s="21" t="s">
        <v>209</v>
      </c>
      <c r="G151" s="21" t="s">
        <v>209</v>
      </c>
      <c r="H151" s="21" t="s">
        <v>209</v>
      </c>
      <c r="I151" s="21" t="s">
        <v>209</v>
      </c>
      <c r="J151" s="21" t="s">
        <v>209</v>
      </c>
      <c r="K151" s="21" t="s">
        <v>209</v>
      </c>
      <c r="L151" s="21" t="s">
        <v>209</v>
      </c>
      <c r="M151" s="21" t="s">
        <v>209</v>
      </c>
      <c r="N151" s="21" t="s">
        <v>209</v>
      </c>
      <c r="O151" s="21" t="s">
        <v>209</v>
      </c>
      <c r="P151" s="21" t="s">
        <v>209</v>
      </c>
      <c r="Q151" s="21" t="s">
        <v>209</v>
      </c>
      <c r="R151" s="21" t="s">
        <v>209</v>
      </c>
      <c r="S151" s="21" t="s">
        <v>210</v>
      </c>
      <c r="T151" s="21" t="s">
        <v>209</v>
      </c>
      <c r="U151" s="21" t="s">
        <v>210</v>
      </c>
      <c r="V151" s="21" t="s">
        <v>210</v>
      </c>
      <c r="W151" s="21" t="s">
        <v>210</v>
      </c>
      <c r="X151" s="21" t="s">
        <v>209</v>
      </c>
      <c r="Y151" s="21" t="s">
        <v>209</v>
      </c>
      <c r="Z151" s="21" t="s">
        <v>209</v>
      </c>
      <c r="AA151" s="21" t="s">
        <v>209</v>
      </c>
      <c r="AB151" s="21" t="s">
        <v>209</v>
      </c>
      <c r="AC151" s="21" t="s">
        <v>210</v>
      </c>
      <c r="AD151" s="21" t="s">
        <v>209</v>
      </c>
      <c r="AE151" s="21" t="s">
        <v>209</v>
      </c>
      <c r="AF151" s="21" t="s">
        <v>209</v>
      </c>
      <c r="AG151" s="21" t="s">
        <v>209</v>
      </c>
      <c r="AH151" s="21" t="s">
        <v>209</v>
      </c>
      <c r="AI151" s="21" t="s">
        <v>209</v>
      </c>
      <c r="AJ151" s="21" t="s">
        <v>209</v>
      </c>
      <c r="AK151" s="21" t="s">
        <v>209</v>
      </c>
      <c r="AL151" s="21" t="s">
        <v>209</v>
      </c>
      <c r="AM151" s="21" t="s">
        <v>209</v>
      </c>
      <c r="AN151" s="21" t="s">
        <v>209</v>
      </c>
      <c r="AO151" s="21" t="s">
        <v>209</v>
      </c>
      <c r="AP151" s="21" t="s">
        <v>209</v>
      </c>
      <c r="AQ151" s="21" t="s">
        <v>209</v>
      </c>
      <c r="AR151" s="21" t="s">
        <v>209</v>
      </c>
      <c r="AS151" s="21" t="s">
        <v>209</v>
      </c>
      <c r="AT151" s="21" t="s">
        <v>209</v>
      </c>
      <c r="AU151" s="21" t="s">
        <v>209</v>
      </c>
      <c r="AV151" s="21" t="s">
        <v>209</v>
      </c>
      <c r="AW151" s="21" t="s">
        <v>209</v>
      </c>
      <c r="AX151" s="21" t="s">
        <v>209</v>
      </c>
      <c r="AY151" s="21" t="s">
        <v>210</v>
      </c>
      <c r="AZ151" s="21" t="s">
        <v>209</v>
      </c>
      <c r="BA151" s="21" t="s">
        <v>209</v>
      </c>
      <c r="BB151" s="21" t="s">
        <v>210</v>
      </c>
      <c r="BC151" s="21" t="s">
        <v>209</v>
      </c>
      <c r="BD151" s="21" t="s">
        <v>210</v>
      </c>
      <c r="BE151" s="21" t="s">
        <v>209</v>
      </c>
      <c r="BF151" s="21" t="s">
        <v>210</v>
      </c>
      <c r="BG151" s="21" t="s">
        <v>210</v>
      </c>
      <c r="BH151" s="21" t="s">
        <v>209</v>
      </c>
      <c r="BI151" s="21" t="s">
        <v>210</v>
      </c>
      <c r="BJ151" s="21" t="s">
        <v>209</v>
      </c>
      <c r="BK151" s="21" t="s">
        <v>210</v>
      </c>
      <c r="BL151" s="21" t="s">
        <v>209</v>
      </c>
      <c r="BM151" s="21" t="s">
        <v>209</v>
      </c>
      <c r="BN151" s="21" t="s">
        <v>209</v>
      </c>
      <c r="BO151" s="21" t="s">
        <v>209</v>
      </c>
      <c r="BP151" s="21" t="s">
        <v>209</v>
      </c>
      <c r="BQ151" s="21" t="s">
        <v>209</v>
      </c>
      <c r="BR151" s="21" t="s">
        <v>209</v>
      </c>
      <c r="BS151" s="21" t="s">
        <v>209</v>
      </c>
      <c r="BT151" s="21" t="s">
        <v>209</v>
      </c>
      <c r="BU151" s="21" t="s">
        <v>209</v>
      </c>
      <c r="BV151" s="21" t="s">
        <v>209</v>
      </c>
      <c r="BW151" s="21" t="s">
        <v>209</v>
      </c>
      <c r="BX151" s="21" t="s">
        <v>209</v>
      </c>
      <c r="BY151" s="21" t="s">
        <v>209</v>
      </c>
      <c r="BZ151" s="21">
        <f t="shared" si="0"/>
        <v>12</v>
      </c>
    </row>
    <row r="152" spans="1:78" ht="12.75" x14ac:dyDescent="0.2">
      <c r="A152" s="21" t="s">
        <v>8</v>
      </c>
      <c r="B152" s="21" t="s">
        <v>362</v>
      </c>
      <c r="C152" s="21" t="s">
        <v>369</v>
      </c>
      <c r="D152" s="21" t="s">
        <v>209</v>
      </c>
      <c r="E152" s="21" t="s">
        <v>209</v>
      </c>
      <c r="F152" s="21" t="s">
        <v>209</v>
      </c>
      <c r="G152" s="21" t="s">
        <v>209</v>
      </c>
      <c r="H152" s="21" t="s">
        <v>209</v>
      </c>
      <c r="I152" s="21" t="s">
        <v>209</v>
      </c>
      <c r="J152" s="21" t="s">
        <v>209</v>
      </c>
      <c r="K152" s="21" t="s">
        <v>209</v>
      </c>
      <c r="L152" s="21" t="s">
        <v>209</v>
      </c>
      <c r="M152" s="21" t="s">
        <v>209</v>
      </c>
      <c r="N152" s="21" t="s">
        <v>209</v>
      </c>
      <c r="O152" s="21" t="s">
        <v>209</v>
      </c>
      <c r="P152" s="21" t="s">
        <v>209</v>
      </c>
      <c r="Q152" s="21" t="s">
        <v>209</v>
      </c>
      <c r="R152" s="21" t="s">
        <v>209</v>
      </c>
      <c r="S152" s="21" t="s">
        <v>213</v>
      </c>
      <c r="T152" s="21" t="s">
        <v>213</v>
      </c>
      <c r="U152" s="21" t="s">
        <v>213</v>
      </c>
      <c r="V152" s="21" t="s">
        <v>213</v>
      </c>
      <c r="W152" s="21" t="s">
        <v>209</v>
      </c>
      <c r="X152" s="21" t="s">
        <v>209</v>
      </c>
      <c r="Y152" s="21" t="s">
        <v>209</v>
      </c>
      <c r="Z152" s="21" t="s">
        <v>209</v>
      </c>
      <c r="AA152" s="21" t="s">
        <v>209</v>
      </c>
      <c r="AB152" s="21" t="s">
        <v>209</v>
      </c>
      <c r="AC152" s="21" t="s">
        <v>209</v>
      </c>
      <c r="AD152" s="21" t="s">
        <v>209</v>
      </c>
      <c r="AE152" s="21" t="s">
        <v>209</v>
      </c>
      <c r="AF152" s="21" t="s">
        <v>209</v>
      </c>
      <c r="AG152" s="21" t="s">
        <v>209</v>
      </c>
      <c r="AH152" s="21" t="s">
        <v>209</v>
      </c>
      <c r="AI152" s="21" t="s">
        <v>209</v>
      </c>
      <c r="AJ152" s="21" t="s">
        <v>209</v>
      </c>
      <c r="AK152" s="21" t="s">
        <v>209</v>
      </c>
      <c r="AL152" s="21" t="s">
        <v>209</v>
      </c>
      <c r="AM152" s="21" t="s">
        <v>209</v>
      </c>
      <c r="AN152" s="21" t="s">
        <v>209</v>
      </c>
      <c r="AO152" s="21" t="s">
        <v>209</v>
      </c>
      <c r="AP152" s="21" t="s">
        <v>209</v>
      </c>
      <c r="AQ152" s="21" t="s">
        <v>209</v>
      </c>
      <c r="AR152" s="21" t="s">
        <v>209</v>
      </c>
      <c r="AS152" s="21" t="s">
        <v>209</v>
      </c>
      <c r="AT152" s="21" t="s">
        <v>209</v>
      </c>
      <c r="AU152" s="21" t="s">
        <v>209</v>
      </c>
      <c r="AV152" s="21" t="s">
        <v>209</v>
      </c>
      <c r="AW152" s="21" t="s">
        <v>210</v>
      </c>
      <c r="AX152" s="21" t="s">
        <v>209</v>
      </c>
      <c r="AY152" s="21" t="s">
        <v>209</v>
      </c>
      <c r="AZ152" s="21" t="s">
        <v>209</v>
      </c>
      <c r="BA152" s="21" t="s">
        <v>209</v>
      </c>
      <c r="BB152" s="21" t="s">
        <v>209</v>
      </c>
      <c r="BC152" s="21" t="s">
        <v>209</v>
      </c>
      <c r="BD152" s="21" t="s">
        <v>209</v>
      </c>
      <c r="BE152" s="21" t="s">
        <v>209</v>
      </c>
      <c r="BF152" s="21" t="s">
        <v>210</v>
      </c>
      <c r="BG152" s="21" t="s">
        <v>209</v>
      </c>
      <c r="BH152" s="21" t="s">
        <v>209</v>
      </c>
      <c r="BI152" s="21" t="s">
        <v>210</v>
      </c>
      <c r="BJ152" s="21" t="s">
        <v>209</v>
      </c>
      <c r="BK152" s="21" t="s">
        <v>210</v>
      </c>
      <c r="BL152" s="21" t="s">
        <v>209</v>
      </c>
      <c r="BM152" s="21" t="s">
        <v>210</v>
      </c>
      <c r="BN152" s="21" t="s">
        <v>210</v>
      </c>
      <c r="BO152" s="21" t="s">
        <v>210</v>
      </c>
      <c r="BP152" s="21" t="s">
        <v>210</v>
      </c>
      <c r="BQ152" s="21" t="s">
        <v>210</v>
      </c>
      <c r="BR152" s="21" t="s">
        <v>210</v>
      </c>
      <c r="BS152" s="21" t="s">
        <v>210</v>
      </c>
      <c r="BT152" s="21" t="s">
        <v>210</v>
      </c>
      <c r="BU152" s="21" t="s">
        <v>210</v>
      </c>
      <c r="BV152" s="21" t="s">
        <v>210</v>
      </c>
      <c r="BW152" s="21" t="s">
        <v>210</v>
      </c>
      <c r="BX152" s="21" t="s">
        <v>210</v>
      </c>
      <c r="BY152" s="21" t="s">
        <v>210</v>
      </c>
      <c r="BZ152" s="21">
        <f t="shared" si="0"/>
        <v>4</v>
      </c>
    </row>
    <row r="153" spans="1:78" ht="12.75" x14ac:dyDescent="0.2">
      <c r="A153" s="21" t="s">
        <v>8</v>
      </c>
      <c r="B153" s="21" t="s">
        <v>362</v>
      </c>
      <c r="C153" s="21" t="s">
        <v>370</v>
      </c>
      <c r="D153" s="21" t="s">
        <v>209</v>
      </c>
      <c r="E153" s="21" t="s">
        <v>209</v>
      </c>
      <c r="F153" s="21" t="s">
        <v>209</v>
      </c>
      <c r="G153" s="21" t="s">
        <v>209</v>
      </c>
      <c r="H153" s="21" t="s">
        <v>209</v>
      </c>
      <c r="I153" s="21" t="s">
        <v>209</v>
      </c>
      <c r="J153" s="21" t="s">
        <v>209</v>
      </c>
      <c r="K153" s="21" t="s">
        <v>209</v>
      </c>
      <c r="L153" s="21" t="s">
        <v>209</v>
      </c>
      <c r="M153" s="21" t="s">
        <v>209</v>
      </c>
      <c r="N153" s="21" t="s">
        <v>209</v>
      </c>
      <c r="O153" s="21" t="s">
        <v>209</v>
      </c>
      <c r="P153" s="21" t="s">
        <v>209</v>
      </c>
      <c r="Q153" s="21" t="s">
        <v>209</v>
      </c>
      <c r="R153" s="21" t="s">
        <v>209</v>
      </c>
      <c r="S153" s="21" t="s">
        <v>210</v>
      </c>
      <c r="T153" s="21" t="s">
        <v>210</v>
      </c>
      <c r="U153" s="21" t="s">
        <v>210</v>
      </c>
      <c r="V153" s="21" t="s">
        <v>210</v>
      </c>
      <c r="W153" s="21" t="s">
        <v>209</v>
      </c>
      <c r="X153" s="21" t="s">
        <v>209</v>
      </c>
      <c r="Y153" s="21" t="s">
        <v>209</v>
      </c>
      <c r="Z153" s="21" t="s">
        <v>209</v>
      </c>
      <c r="AA153" s="21" t="s">
        <v>209</v>
      </c>
      <c r="AB153" s="21" t="s">
        <v>209</v>
      </c>
      <c r="AC153" s="21" t="s">
        <v>209</v>
      </c>
      <c r="AD153" s="21" t="s">
        <v>209</v>
      </c>
      <c r="AE153" s="21" t="s">
        <v>209</v>
      </c>
      <c r="AF153" s="21" t="s">
        <v>209</v>
      </c>
      <c r="AG153" s="21" t="s">
        <v>209</v>
      </c>
      <c r="AH153" s="21" t="s">
        <v>209</v>
      </c>
      <c r="AI153" s="21" t="s">
        <v>209</v>
      </c>
      <c r="AJ153" s="21" t="s">
        <v>209</v>
      </c>
      <c r="AK153" s="21" t="s">
        <v>209</v>
      </c>
      <c r="AL153" s="21" t="s">
        <v>209</v>
      </c>
      <c r="AM153" s="21" t="s">
        <v>209</v>
      </c>
      <c r="AN153" s="21" t="s">
        <v>209</v>
      </c>
      <c r="AO153" s="21" t="s">
        <v>209</v>
      </c>
      <c r="AP153" s="21" t="s">
        <v>209</v>
      </c>
      <c r="AQ153" s="21" t="s">
        <v>209</v>
      </c>
      <c r="AR153" s="21" t="s">
        <v>209</v>
      </c>
      <c r="AS153" s="21" t="s">
        <v>209</v>
      </c>
      <c r="AT153" s="21" t="s">
        <v>209</v>
      </c>
      <c r="AU153" s="21" t="s">
        <v>209</v>
      </c>
      <c r="AV153" s="21" t="s">
        <v>209</v>
      </c>
      <c r="AW153" s="21" t="s">
        <v>209</v>
      </c>
      <c r="AX153" s="21" t="s">
        <v>209</v>
      </c>
      <c r="AY153" s="21" t="s">
        <v>209</v>
      </c>
      <c r="AZ153" s="21" t="s">
        <v>209</v>
      </c>
      <c r="BA153" s="21" t="s">
        <v>209</v>
      </c>
      <c r="BB153" s="21" t="s">
        <v>209</v>
      </c>
      <c r="BC153" s="21" t="s">
        <v>209</v>
      </c>
      <c r="BD153" s="21" t="s">
        <v>209</v>
      </c>
      <c r="BE153" s="21" t="s">
        <v>209</v>
      </c>
      <c r="BF153" s="21" t="s">
        <v>210</v>
      </c>
      <c r="BG153" s="21" t="s">
        <v>209</v>
      </c>
      <c r="BH153" s="21" t="s">
        <v>209</v>
      </c>
      <c r="BI153" s="21" t="s">
        <v>210</v>
      </c>
      <c r="BJ153" s="21" t="s">
        <v>209</v>
      </c>
      <c r="BK153" s="21" t="s">
        <v>209</v>
      </c>
      <c r="BL153" s="21" t="s">
        <v>209</v>
      </c>
      <c r="BM153" s="21" t="s">
        <v>209</v>
      </c>
      <c r="BN153" s="21" t="s">
        <v>209</v>
      </c>
      <c r="BO153" s="21" t="s">
        <v>209</v>
      </c>
      <c r="BP153" s="21" t="s">
        <v>209</v>
      </c>
      <c r="BQ153" s="21" t="s">
        <v>209</v>
      </c>
      <c r="BR153" s="21" t="s">
        <v>209</v>
      </c>
      <c r="BS153" s="21" t="s">
        <v>209</v>
      </c>
      <c r="BT153" s="21" t="s">
        <v>209</v>
      </c>
      <c r="BU153" s="21" t="s">
        <v>209</v>
      </c>
      <c r="BV153" s="21" t="s">
        <v>209</v>
      </c>
      <c r="BW153" s="21" t="s">
        <v>209</v>
      </c>
      <c r="BX153" s="21" t="s">
        <v>209</v>
      </c>
      <c r="BY153" s="21" t="s">
        <v>209</v>
      </c>
      <c r="BZ153" s="21">
        <f t="shared" si="0"/>
        <v>6</v>
      </c>
    </row>
    <row r="154" spans="1:78" ht="12.75" x14ac:dyDescent="0.2">
      <c r="A154" s="21" t="s">
        <v>8</v>
      </c>
      <c r="B154" s="21" t="s">
        <v>362</v>
      </c>
      <c r="C154" s="21" t="s">
        <v>371</v>
      </c>
      <c r="D154" s="21" t="s">
        <v>209</v>
      </c>
      <c r="E154" s="21" t="s">
        <v>209</v>
      </c>
      <c r="F154" s="21" t="s">
        <v>209</v>
      </c>
      <c r="G154" s="21" t="s">
        <v>209</v>
      </c>
      <c r="H154" s="21" t="s">
        <v>209</v>
      </c>
      <c r="I154" s="21" t="s">
        <v>209</v>
      </c>
      <c r="J154" s="21" t="s">
        <v>209</v>
      </c>
      <c r="K154" s="21" t="s">
        <v>209</v>
      </c>
      <c r="L154" s="21" t="s">
        <v>209</v>
      </c>
      <c r="M154" s="21" t="s">
        <v>209</v>
      </c>
      <c r="N154" s="21" t="s">
        <v>209</v>
      </c>
      <c r="O154" s="21" t="s">
        <v>209</v>
      </c>
      <c r="P154" s="21" t="s">
        <v>209</v>
      </c>
      <c r="Q154" s="21" t="s">
        <v>209</v>
      </c>
      <c r="R154" s="21" t="s">
        <v>209</v>
      </c>
      <c r="S154" s="21" t="s">
        <v>213</v>
      </c>
      <c r="T154" s="21" t="s">
        <v>213</v>
      </c>
      <c r="U154" s="21" t="s">
        <v>213</v>
      </c>
      <c r="V154" s="21" t="s">
        <v>213</v>
      </c>
      <c r="W154" s="21" t="s">
        <v>209</v>
      </c>
      <c r="X154" s="21" t="s">
        <v>209</v>
      </c>
      <c r="Y154" s="21" t="s">
        <v>209</v>
      </c>
      <c r="Z154" s="21" t="s">
        <v>209</v>
      </c>
      <c r="AA154" s="21" t="s">
        <v>209</v>
      </c>
      <c r="AB154" s="21" t="s">
        <v>209</v>
      </c>
      <c r="AC154" s="21" t="s">
        <v>209</v>
      </c>
      <c r="AD154" s="21" t="s">
        <v>209</v>
      </c>
      <c r="AE154" s="21" t="s">
        <v>209</v>
      </c>
      <c r="AF154" s="21" t="s">
        <v>209</v>
      </c>
      <c r="AG154" s="21" t="s">
        <v>209</v>
      </c>
      <c r="AH154" s="21" t="s">
        <v>209</v>
      </c>
      <c r="AI154" s="21" t="s">
        <v>209</v>
      </c>
      <c r="AJ154" s="21" t="s">
        <v>210</v>
      </c>
      <c r="AK154" s="21" t="s">
        <v>209</v>
      </c>
      <c r="AL154" s="21" t="s">
        <v>210</v>
      </c>
      <c r="AM154" s="21" t="s">
        <v>209</v>
      </c>
      <c r="AN154" s="21" t="s">
        <v>209</v>
      </c>
      <c r="AO154" s="21" t="s">
        <v>209</v>
      </c>
      <c r="AP154" s="21" t="s">
        <v>209</v>
      </c>
      <c r="AQ154" s="21" t="s">
        <v>209</v>
      </c>
      <c r="AR154" s="21" t="s">
        <v>209</v>
      </c>
      <c r="AS154" s="21" t="s">
        <v>209</v>
      </c>
      <c r="AT154" s="21" t="s">
        <v>209</v>
      </c>
      <c r="AU154" s="21" t="s">
        <v>209</v>
      </c>
      <c r="AV154" s="21" t="s">
        <v>209</v>
      </c>
      <c r="AW154" s="21" t="s">
        <v>209</v>
      </c>
      <c r="AX154" s="21" t="s">
        <v>209</v>
      </c>
      <c r="AY154" s="21" t="s">
        <v>209</v>
      </c>
      <c r="AZ154" s="21" t="s">
        <v>209</v>
      </c>
      <c r="BA154" s="21" t="s">
        <v>209</v>
      </c>
      <c r="BB154" s="21" t="s">
        <v>209</v>
      </c>
      <c r="BC154" s="21" t="s">
        <v>209</v>
      </c>
      <c r="BD154" s="21" t="s">
        <v>209</v>
      </c>
      <c r="BE154" s="21" t="s">
        <v>209</v>
      </c>
      <c r="BF154" s="21" t="s">
        <v>209</v>
      </c>
      <c r="BG154" s="21" t="s">
        <v>209</v>
      </c>
      <c r="BH154" s="21" t="s">
        <v>209</v>
      </c>
      <c r="BI154" s="21" t="s">
        <v>209</v>
      </c>
      <c r="BJ154" s="21" t="s">
        <v>213</v>
      </c>
      <c r="BK154" s="21" t="s">
        <v>210</v>
      </c>
      <c r="BL154" s="21" t="s">
        <v>209</v>
      </c>
      <c r="BM154" s="21" t="s">
        <v>210</v>
      </c>
      <c r="BN154" s="21" t="s">
        <v>210</v>
      </c>
      <c r="BO154" s="21" t="s">
        <v>209</v>
      </c>
      <c r="BP154" s="21" t="s">
        <v>209</v>
      </c>
      <c r="BQ154" s="21" t="s">
        <v>209</v>
      </c>
      <c r="BR154" s="21" t="s">
        <v>209</v>
      </c>
      <c r="BS154" s="21" t="s">
        <v>213</v>
      </c>
      <c r="BT154" s="21" t="s">
        <v>209</v>
      </c>
      <c r="BU154" s="21" t="s">
        <v>209</v>
      </c>
      <c r="BV154" s="21" t="s">
        <v>209</v>
      </c>
      <c r="BW154" s="21" t="s">
        <v>209</v>
      </c>
      <c r="BX154" s="21" t="s">
        <v>209</v>
      </c>
      <c r="BY154" s="21" t="s">
        <v>209</v>
      </c>
      <c r="BZ154" s="21">
        <f t="shared" si="0"/>
        <v>3</v>
      </c>
    </row>
    <row r="155" spans="1:78" ht="12.75" x14ac:dyDescent="0.2">
      <c r="A155" s="21" t="s">
        <v>8</v>
      </c>
      <c r="B155" s="21" t="s">
        <v>362</v>
      </c>
      <c r="C155" s="21" t="s">
        <v>372</v>
      </c>
      <c r="D155" s="21" t="s">
        <v>209</v>
      </c>
      <c r="E155" s="21" t="s">
        <v>209</v>
      </c>
      <c r="F155" s="21" t="s">
        <v>209</v>
      </c>
      <c r="G155" s="21" t="s">
        <v>209</v>
      </c>
      <c r="H155" s="21" t="s">
        <v>209</v>
      </c>
      <c r="I155" s="21" t="s">
        <v>209</v>
      </c>
      <c r="J155" s="21" t="s">
        <v>209</v>
      </c>
      <c r="K155" s="21" t="s">
        <v>209</v>
      </c>
      <c r="L155" s="21" t="s">
        <v>209</v>
      </c>
      <c r="M155" s="21" t="s">
        <v>209</v>
      </c>
      <c r="N155" s="21" t="s">
        <v>209</v>
      </c>
      <c r="O155" s="21" t="s">
        <v>209</v>
      </c>
      <c r="P155" s="21" t="s">
        <v>209</v>
      </c>
      <c r="Q155" s="21" t="s">
        <v>209</v>
      </c>
      <c r="R155" s="21" t="s">
        <v>209</v>
      </c>
      <c r="S155" s="21" t="s">
        <v>213</v>
      </c>
      <c r="T155" s="21" t="s">
        <v>213</v>
      </c>
      <c r="U155" s="21" t="s">
        <v>213</v>
      </c>
      <c r="V155" s="21" t="s">
        <v>213</v>
      </c>
      <c r="W155" s="21" t="s">
        <v>209</v>
      </c>
      <c r="X155" s="21" t="s">
        <v>209</v>
      </c>
      <c r="Y155" s="21" t="s">
        <v>209</v>
      </c>
      <c r="Z155" s="21" t="s">
        <v>209</v>
      </c>
      <c r="AA155" s="21" t="s">
        <v>209</v>
      </c>
      <c r="AB155" s="21" t="s">
        <v>209</v>
      </c>
      <c r="AC155" s="21" t="s">
        <v>209</v>
      </c>
      <c r="AD155" s="21" t="s">
        <v>209</v>
      </c>
      <c r="AE155" s="21" t="s">
        <v>209</v>
      </c>
      <c r="AF155" s="21" t="s">
        <v>209</v>
      </c>
      <c r="AG155" s="21" t="s">
        <v>209</v>
      </c>
      <c r="AH155" s="21" t="s">
        <v>209</v>
      </c>
      <c r="AI155" s="21" t="s">
        <v>209</v>
      </c>
      <c r="AJ155" s="21" t="s">
        <v>210</v>
      </c>
      <c r="AK155" s="21" t="s">
        <v>210</v>
      </c>
      <c r="AL155" s="21" t="s">
        <v>210</v>
      </c>
      <c r="AM155" s="21" t="s">
        <v>209</v>
      </c>
      <c r="AN155" s="21" t="s">
        <v>209</v>
      </c>
      <c r="AO155" s="21" t="s">
        <v>209</v>
      </c>
      <c r="AP155" s="21" t="s">
        <v>209</v>
      </c>
      <c r="AQ155" s="21" t="s">
        <v>209</v>
      </c>
      <c r="AR155" s="21" t="s">
        <v>209</v>
      </c>
      <c r="AS155" s="21" t="s">
        <v>209</v>
      </c>
      <c r="AT155" s="21" t="s">
        <v>209</v>
      </c>
      <c r="AU155" s="21" t="s">
        <v>209</v>
      </c>
      <c r="AV155" s="21" t="s">
        <v>209</v>
      </c>
      <c r="AW155" s="21" t="s">
        <v>210</v>
      </c>
      <c r="AX155" s="21" t="s">
        <v>209</v>
      </c>
      <c r="AY155" s="21" t="s">
        <v>209</v>
      </c>
      <c r="AZ155" s="21" t="s">
        <v>209</v>
      </c>
      <c r="BA155" s="21" t="s">
        <v>209</v>
      </c>
      <c r="BB155" s="21" t="s">
        <v>209</v>
      </c>
      <c r="BC155" s="21" t="s">
        <v>209</v>
      </c>
      <c r="BD155" s="21" t="s">
        <v>209</v>
      </c>
      <c r="BE155" s="21" t="s">
        <v>209</v>
      </c>
      <c r="BF155" s="21" t="s">
        <v>210</v>
      </c>
      <c r="BG155" s="21" t="s">
        <v>209</v>
      </c>
      <c r="BH155" s="21" t="s">
        <v>209</v>
      </c>
      <c r="BI155" s="21" t="s">
        <v>210</v>
      </c>
      <c r="BJ155" s="21" t="s">
        <v>209</v>
      </c>
      <c r="BK155" s="21" t="s">
        <v>210</v>
      </c>
      <c r="BL155" s="21" t="s">
        <v>209</v>
      </c>
      <c r="BM155" s="21" t="s">
        <v>210</v>
      </c>
      <c r="BN155" s="21" t="s">
        <v>210</v>
      </c>
      <c r="BO155" s="21" t="s">
        <v>210</v>
      </c>
      <c r="BP155" s="21" t="s">
        <v>210</v>
      </c>
      <c r="BQ155" s="21" t="s">
        <v>210</v>
      </c>
      <c r="BR155" s="21" t="s">
        <v>210</v>
      </c>
      <c r="BS155" s="21" t="s">
        <v>210</v>
      </c>
      <c r="BT155" s="21" t="s">
        <v>210</v>
      </c>
      <c r="BU155" s="21" t="s">
        <v>210</v>
      </c>
      <c r="BV155" s="21" t="s">
        <v>210</v>
      </c>
      <c r="BW155" s="21" t="s">
        <v>210</v>
      </c>
      <c r="BX155" s="21" t="s">
        <v>210</v>
      </c>
      <c r="BY155" s="21" t="s">
        <v>210</v>
      </c>
      <c r="BZ155" s="21">
        <f t="shared" si="0"/>
        <v>7</v>
      </c>
    </row>
    <row r="156" spans="1:78" ht="12.75" x14ac:dyDescent="0.2">
      <c r="A156" s="21" t="s">
        <v>8</v>
      </c>
      <c r="B156" s="21" t="s">
        <v>362</v>
      </c>
      <c r="C156" s="21" t="s">
        <v>373</v>
      </c>
      <c r="D156" s="21" t="s">
        <v>209</v>
      </c>
      <c r="E156" s="21" t="s">
        <v>209</v>
      </c>
      <c r="F156" s="21" t="s">
        <v>209</v>
      </c>
      <c r="G156" s="21" t="s">
        <v>209</v>
      </c>
      <c r="H156" s="21" t="s">
        <v>209</v>
      </c>
      <c r="I156" s="21" t="s">
        <v>209</v>
      </c>
      <c r="J156" s="21" t="s">
        <v>209</v>
      </c>
      <c r="K156" s="21" t="s">
        <v>209</v>
      </c>
      <c r="L156" s="21" t="s">
        <v>209</v>
      </c>
      <c r="M156" s="21" t="s">
        <v>209</v>
      </c>
      <c r="N156" s="21" t="s">
        <v>209</v>
      </c>
      <c r="O156" s="21" t="s">
        <v>209</v>
      </c>
      <c r="P156" s="21" t="s">
        <v>209</v>
      </c>
      <c r="Q156" s="21" t="s">
        <v>209</v>
      </c>
      <c r="R156" s="21" t="s">
        <v>209</v>
      </c>
      <c r="S156" s="21" t="s">
        <v>210</v>
      </c>
      <c r="T156" s="21" t="s">
        <v>210</v>
      </c>
      <c r="U156" s="21" t="s">
        <v>210</v>
      </c>
      <c r="V156" s="21" t="s">
        <v>210</v>
      </c>
      <c r="W156" s="21" t="s">
        <v>209</v>
      </c>
      <c r="X156" s="21" t="s">
        <v>209</v>
      </c>
      <c r="Y156" s="21" t="s">
        <v>209</v>
      </c>
      <c r="Z156" s="21" t="s">
        <v>209</v>
      </c>
      <c r="AA156" s="21" t="s">
        <v>209</v>
      </c>
      <c r="AB156" s="21" t="s">
        <v>209</v>
      </c>
      <c r="AC156" s="21" t="s">
        <v>209</v>
      </c>
      <c r="AD156" s="21" t="s">
        <v>209</v>
      </c>
      <c r="AE156" s="21" t="s">
        <v>209</v>
      </c>
      <c r="AF156" s="21" t="s">
        <v>209</v>
      </c>
      <c r="AG156" s="21" t="s">
        <v>209</v>
      </c>
      <c r="AH156" s="21" t="s">
        <v>209</v>
      </c>
      <c r="AI156" s="21" t="s">
        <v>209</v>
      </c>
      <c r="AJ156" s="21" t="s">
        <v>209</v>
      </c>
      <c r="AK156" s="21" t="s">
        <v>209</v>
      </c>
      <c r="AL156" s="21" t="s">
        <v>209</v>
      </c>
      <c r="AM156" s="21" t="s">
        <v>209</v>
      </c>
      <c r="AN156" s="21" t="s">
        <v>209</v>
      </c>
      <c r="AO156" s="21" t="s">
        <v>209</v>
      </c>
      <c r="AP156" s="21" t="s">
        <v>209</v>
      </c>
      <c r="AQ156" s="21" t="s">
        <v>209</v>
      </c>
      <c r="AR156" s="21" t="s">
        <v>209</v>
      </c>
      <c r="AS156" s="21" t="s">
        <v>209</v>
      </c>
      <c r="AT156" s="21" t="s">
        <v>209</v>
      </c>
      <c r="AU156" s="21" t="s">
        <v>209</v>
      </c>
      <c r="AV156" s="21" t="s">
        <v>209</v>
      </c>
      <c r="AW156" s="21" t="s">
        <v>209</v>
      </c>
      <c r="AX156" s="21" t="s">
        <v>209</v>
      </c>
      <c r="AY156" s="21" t="s">
        <v>209</v>
      </c>
      <c r="AZ156" s="21" t="s">
        <v>209</v>
      </c>
      <c r="BA156" s="21" t="s">
        <v>209</v>
      </c>
      <c r="BB156" s="21" t="s">
        <v>209</v>
      </c>
      <c r="BC156" s="21" t="s">
        <v>209</v>
      </c>
      <c r="BD156" s="21" t="s">
        <v>209</v>
      </c>
      <c r="BE156" s="21" t="s">
        <v>209</v>
      </c>
      <c r="BF156" s="21" t="s">
        <v>210</v>
      </c>
      <c r="BG156" s="21" t="s">
        <v>209</v>
      </c>
      <c r="BH156" s="21" t="s">
        <v>209</v>
      </c>
      <c r="BI156" s="21" t="s">
        <v>210</v>
      </c>
      <c r="BJ156" s="21" t="s">
        <v>209</v>
      </c>
      <c r="BK156" s="21" t="s">
        <v>209</v>
      </c>
      <c r="BL156" s="21" t="s">
        <v>209</v>
      </c>
      <c r="BM156" s="21" t="s">
        <v>209</v>
      </c>
      <c r="BN156" s="21" t="s">
        <v>209</v>
      </c>
      <c r="BO156" s="21" t="s">
        <v>209</v>
      </c>
      <c r="BP156" s="21" t="s">
        <v>209</v>
      </c>
      <c r="BQ156" s="21" t="s">
        <v>209</v>
      </c>
      <c r="BR156" s="21" t="s">
        <v>209</v>
      </c>
      <c r="BS156" s="21" t="s">
        <v>209</v>
      </c>
      <c r="BT156" s="21" t="s">
        <v>209</v>
      </c>
      <c r="BU156" s="21" t="s">
        <v>209</v>
      </c>
      <c r="BV156" s="21" t="s">
        <v>209</v>
      </c>
      <c r="BW156" s="21" t="s">
        <v>209</v>
      </c>
      <c r="BX156" s="21" t="s">
        <v>209</v>
      </c>
      <c r="BY156" s="21" t="s">
        <v>209</v>
      </c>
      <c r="BZ156" s="21">
        <f t="shared" si="0"/>
        <v>6</v>
      </c>
    </row>
    <row r="157" spans="1:78" ht="12.75" x14ac:dyDescent="0.2">
      <c r="A157" s="21" t="s">
        <v>8</v>
      </c>
      <c r="B157" s="21" t="s">
        <v>362</v>
      </c>
      <c r="C157" s="21" t="s">
        <v>374</v>
      </c>
      <c r="D157" s="21" t="s">
        <v>209</v>
      </c>
      <c r="E157" s="21" t="s">
        <v>209</v>
      </c>
      <c r="F157" s="21" t="s">
        <v>209</v>
      </c>
      <c r="G157" s="21" t="s">
        <v>209</v>
      </c>
      <c r="H157" s="21" t="s">
        <v>209</v>
      </c>
      <c r="I157" s="21" t="s">
        <v>209</v>
      </c>
      <c r="J157" s="21" t="s">
        <v>209</v>
      </c>
      <c r="K157" s="21" t="s">
        <v>210</v>
      </c>
      <c r="L157" s="21" t="s">
        <v>209</v>
      </c>
      <c r="M157" s="21" t="s">
        <v>209</v>
      </c>
      <c r="N157" s="21" t="s">
        <v>209</v>
      </c>
      <c r="O157" s="21" t="s">
        <v>209</v>
      </c>
      <c r="P157" s="21" t="s">
        <v>209</v>
      </c>
      <c r="Q157" s="21" t="s">
        <v>209</v>
      </c>
      <c r="R157" s="21" t="s">
        <v>210</v>
      </c>
      <c r="S157" s="21" t="s">
        <v>213</v>
      </c>
      <c r="T157" s="21" t="s">
        <v>213</v>
      </c>
      <c r="U157" s="21" t="s">
        <v>213</v>
      </c>
      <c r="V157" s="21" t="s">
        <v>213</v>
      </c>
      <c r="W157" s="21" t="s">
        <v>209</v>
      </c>
      <c r="X157" s="21" t="s">
        <v>209</v>
      </c>
      <c r="Y157" s="21" t="s">
        <v>209</v>
      </c>
      <c r="Z157" s="21" t="s">
        <v>209</v>
      </c>
      <c r="AA157" s="21" t="s">
        <v>209</v>
      </c>
      <c r="AB157" s="21" t="s">
        <v>209</v>
      </c>
      <c r="AC157" s="21" t="s">
        <v>209</v>
      </c>
      <c r="AD157" s="21" t="s">
        <v>209</v>
      </c>
      <c r="AE157" s="21" t="s">
        <v>209</v>
      </c>
      <c r="AF157" s="21" t="s">
        <v>209</v>
      </c>
      <c r="AG157" s="21" t="s">
        <v>209</v>
      </c>
      <c r="AH157" s="21" t="s">
        <v>209</v>
      </c>
      <c r="AI157" s="21" t="s">
        <v>209</v>
      </c>
      <c r="AJ157" s="21" t="s">
        <v>209</v>
      </c>
      <c r="AK157" s="21" t="s">
        <v>209</v>
      </c>
      <c r="AL157" s="21" t="s">
        <v>209</v>
      </c>
      <c r="AM157" s="21" t="s">
        <v>209</v>
      </c>
      <c r="AN157" s="21" t="s">
        <v>209</v>
      </c>
      <c r="AO157" s="21" t="s">
        <v>209</v>
      </c>
      <c r="AP157" s="21" t="s">
        <v>209</v>
      </c>
      <c r="AQ157" s="21" t="s">
        <v>209</v>
      </c>
      <c r="AR157" s="21" t="s">
        <v>209</v>
      </c>
      <c r="AS157" s="21" t="s">
        <v>209</v>
      </c>
      <c r="AT157" s="21" t="s">
        <v>209</v>
      </c>
      <c r="AU157" s="21" t="s">
        <v>209</v>
      </c>
      <c r="AV157" s="21" t="s">
        <v>209</v>
      </c>
      <c r="AW157" s="21" t="s">
        <v>209</v>
      </c>
      <c r="AX157" s="21" t="s">
        <v>209</v>
      </c>
      <c r="AY157" s="21" t="s">
        <v>209</v>
      </c>
      <c r="AZ157" s="21" t="s">
        <v>209</v>
      </c>
      <c r="BA157" s="21" t="s">
        <v>209</v>
      </c>
      <c r="BB157" s="21" t="s">
        <v>209</v>
      </c>
      <c r="BC157" s="21" t="s">
        <v>209</v>
      </c>
      <c r="BD157" s="21" t="s">
        <v>209</v>
      </c>
      <c r="BE157" s="21" t="s">
        <v>209</v>
      </c>
      <c r="BF157" s="21" t="s">
        <v>210</v>
      </c>
      <c r="BG157" s="21" t="s">
        <v>209</v>
      </c>
      <c r="BH157" s="21" t="s">
        <v>209</v>
      </c>
      <c r="BI157" s="21" t="s">
        <v>210</v>
      </c>
      <c r="BJ157" s="21" t="s">
        <v>209</v>
      </c>
      <c r="BK157" s="21" t="s">
        <v>209</v>
      </c>
      <c r="BL157" s="21" t="s">
        <v>209</v>
      </c>
      <c r="BM157" s="21" t="s">
        <v>209</v>
      </c>
      <c r="BN157" s="21" t="s">
        <v>209</v>
      </c>
      <c r="BO157" s="21" t="s">
        <v>209</v>
      </c>
      <c r="BP157" s="21" t="s">
        <v>209</v>
      </c>
      <c r="BQ157" s="21" t="s">
        <v>209</v>
      </c>
      <c r="BR157" s="21" t="s">
        <v>209</v>
      </c>
      <c r="BS157" s="21" t="s">
        <v>209</v>
      </c>
      <c r="BT157" s="21" t="s">
        <v>209</v>
      </c>
      <c r="BU157" s="21" t="s">
        <v>209</v>
      </c>
      <c r="BV157" s="21" t="s">
        <v>209</v>
      </c>
      <c r="BW157" s="21" t="s">
        <v>209</v>
      </c>
      <c r="BX157" s="21" t="s">
        <v>209</v>
      </c>
      <c r="BY157" s="21" t="s">
        <v>209</v>
      </c>
      <c r="BZ157" s="21">
        <f t="shared" si="0"/>
        <v>4</v>
      </c>
    </row>
    <row r="158" spans="1:78" ht="12.75" x14ac:dyDescent="0.2">
      <c r="A158" s="21" t="s">
        <v>8</v>
      </c>
      <c r="B158" s="21" t="s">
        <v>362</v>
      </c>
      <c r="C158" s="21" t="s">
        <v>375</v>
      </c>
      <c r="D158" s="21" t="s">
        <v>209</v>
      </c>
      <c r="E158" s="21" t="s">
        <v>209</v>
      </c>
      <c r="F158" s="21" t="s">
        <v>209</v>
      </c>
      <c r="G158" s="21" t="s">
        <v>209</v>
      </c>
      <c r="H158" s="21" t="s">
        <v>209</v>
      </c>
      <c r="I158" s="21" t="s">
        <v>209</v>
      </c>
      <c r="J158" s="21" t="s">
        <v>209</v>
      </c>
      <c r="K158" s="21" t="s">
        <v>209</v>
      </c>
      <c r="L158" s="21" t="s">
        <v>209</v>
      </c>
      <c r="M158" s="21" t="s">
        <v>209</v>
      </c>
      <c r="N158" s="21" t="s">
        <v>209</v>
      </c>
      <c r="O158" s="21" t="s">
        <v>209</v>
      </c>
      <c r="P158" s="21" t="s">
        <v>209</v>
      </c>
      <c r="Q158" s="21" t="s">
        <v>209</v>
      </c>
      <c r="R158" s="21" t="s">
        <v>209</v>
      </c>
      <c r="S158" s="21" t="s">
        <v>213</v>
      </c>
      <c r="T158" s="21" t="s">
        <v>213</v>
      </c>
      <c r="U158" s="21" t="s">
        <v>213</v>
      </c>
      <c r="V158" s="21" t="s">
        <v>213</v>
      </c>
      <c r="W158" s="21" t="s">
        <v>209</v>
      </c>
      <c r="X158" s="21" t="s">
        <v>209</v>
      </c>
      <c r="Y158" s="21" t="s">
        <v>209</v>
      </c>
      <c r="Z158" s="21" t="s">
        <v>209</v>
      </c>
      <c r="AA158" s="21" t="s">
        <v>209</v>
      </c>
      <c r="AB158" s="21" t="s">
        <v>209</v>
      </c>
      <c r="AC158" s="21" t="s">
        <v>209</v>
      </c>
      <c r="AD158" s="21" t="s">
        <v>209</v>
      </c>
      <c r="AE158" s="21" t="s">
        <v>209</v>
      </c>
      <c r="AF158" s="21" t="s">
        <v>209</v>
      </c>
      <c r="AG158" s="21" t="s">
        <v>209</v>
      </c>
      <c r="AH158" s="21" t="s">
        <v>209</v>
      </c>
      <c r="AI158" s="21" t="s">
        <v>209</v>
      </c>
      <c r="AJ158" s="21" t="s">
        <v>209</v>
      </c>
      <c r="AK158" s="21" t="s">
        <v>209</v>
      </c>
      <c r="AL158" s="21" t="s">
        <v>209</v>
      </c>
      <c r="AM158" s="21" t="s">
        <v>209</v>
      </c>
      <c r="AN158" s="21" t="s">
        <v>209</v>
      </c>
      <c r="AO158" s="21" t="s">
        <v>209</v>
      </c>
      <c r="AP158" s="21" t="s">
        <v>209</v>
      </c>
      <c r="AQ158" s="21" t="s">
        <v>209</v>
      </c>
      <c r="AR158" s="21" t="s">
        <v>209</v>
      </c>
      <c r="AS158" s="21" t="s">
        <v>209</v>
      </c>
      <c r="AT158" s="21" t="s">
        <v>209</v>
      </c>
      <c r="AU158" s="21" t="s">
        <v>209</v>
      </c>
      <c r="AV158" s="21" t="s">
        <v>209</v>
      </c>
      <c r="AW158" s="21" t="s">
        <v>209</v>
      </c>
      <c r="AX158" s="21" t="s">
        <v>209</v>
      </c>
      <c r="AY158" s="21" t="s">
        <v>209</v>
      </c>
      <c r="AZ158" s="21" t="s">
        <v>209</v>
      </c>
      <c r="BA158" s="21" t="s">
        <v>209</v>
      </c>
      <c r="BB158" s="21" t="s">
        <v>209</v>
      </c>
      <c r="BC158" s="21" t="s">
        <v>209</v>
      </c>
      <c r="BD158" s="21" t="s">
        <v>209</v>
      </c>
      <c r="BE158" s="21" t="s">
        <v>209</v>
      </c>
      <c r="BF158" s="21" t="s">
        <v>209</v>
      </c>
      <c r="BG158" s="21" t="s">
        <v>209</v>
      </c>
      <c r="BH158" s="21" t="s">
        <v>209</v>
      </c>
      <c r="BI158" s="21" t="s">
        <v>209</v>
      </c>
      <c r="BJ158" s="21" t="s">
        <v>209</v>
      </c>
      <c r="BK158" s="21" t="s">
        <v>209</v>
      </c>
      <c r="BL158" s="21" t="s">
        <v>209</v>
      </c>
      <c r="BM158" s="21" t="s">
        <v>209</v>
      </c>
      <c r="BN158" s="21" t="s">
        <v>209</v>
      </c>
      <c r="BO158" s="21" t="s">
        <v>209</v>
      </c>
      <c r="BP158" s="21" t="s">
        <v>209</v>
      </c>
      <c r="BQ158" s="21" t="s">
        <v>209</v>
      </c>
      <c r="BR158" s="21" t="s">
        <v>209</v>
      </c>
      <c r="BS158" s="21" t="s">
        <v>209</v>
      </c>
      <c r="BT158" s="21" t="s">
        <v>209</v>
      </c>
      <c r="BU158" s="21" t="s">
        <v>209</v>
      </c>
      <c r="BV158" s="21" t="s">
        <v>209</v>
      </c>
      <c r="BW158" s="21" t="s">
        <v>209</v>
      </c>
      <c r="BX158" s="21" t="s">
        <v>209</v>
      </c>
      <c r="BY158" s="21" t="s">
        <v>209</v>
      </c>
      <c r="BZ158" s="21">
        <f t="shared" si="0"/>
        <v>0</v>
      </c>
    </row>
    <row r="159" spans="1:78" ht="12.75" x14ac:dyDescent="0.2">
      <c r="A159" s="21" t="s">
        <v>8</v>
      </c>
      <c r="B159" s="21" t="s">
        <v>362</v>
      </c>
      <c r="C159" s="21" t="s">
        <v>376</v>
      </c>
      <c r="D159" s="21" t="s">
        <v>209</v>
      </c>
      <c r="E159" s="21" t="s">
        <v>209</v>
      </c>
      <c r="F159" s="21" t="s">
        <v>209</v>
      </c>
      <c r="G159" s="21" t="s">
        <v>209</v>
      </c>
      <c r="H159" s="21" t="s">
        <v>209</v>
      </c>
      <c r="I159" s="21" t="s">
        <v>209</v>
      </c>
      <c r="J159" s="21" t="s">
        <v>209</v>
      </c>
      <c r="K159" s="21" t="s">
        <v>209</v>
      </c>
      <c r="L159" s="21" t="s">
        <v>209</v>
      </c>
      <c r="M159" s="21" t="s">
        <v>209</v>
      </c>
      <c r="N159" s="21" t="s">
        <v>209</v>
      </c>
      <c r="O159" s="21" t="s">
        <v>209</v>
      </c>
      <c r="P159" s="21" t="s">
        <v>209</v>
      </c>
      <c r="Q159" s="21" t="s">
        <v>209</v>
      </c>
      <c r="R159" s="21" t="s">
        <v>209</v>
      </c>
      <c r="S159" s="21" t="s">
        <v>213</v>
      </c>
      <c r="T159" s="21" t="s">
        <v>213</v>
      </c>
      <c r="U159" s="21" t="s">
        <v>213</v>
      </c>
      <c r="V159" s="21" t="s">
        <v>213</v>
      </c>
      <c r="W159" s="21" t="s">
        <v>209</v>
      </c>
      <c r="X159" s="21" t="s">
        <v>209</v>
      </c>
      <c r="Y159" s="21" t="s">
        <v>209</v>
      </c>
      <c r="Z159" s="21" t="s">
        <v>209</v>
      </c>
      <c r="AA159" s="21" t="s">
        <v>209</v>
      </c>
      <c r="AB159" s="21" t="s">
        <v>209</v>
      </c>
      <c r="AC159" s="21" t="s">
        <v>209</v>
      </c>
      <c r="AD159" s="21" t="s">
        <v>209</v>
      </c>
      <c r="AE159" s="21" t="s">
        <v>209</v>
      </c>
      <c r="AF159" s="21" t="s">
        <v>209</v>
      </c>
      <c r="AG159" s="21" t="s">
        <v>209</v>
      </c>
      <c r="AH159" s="21" t="s">
        <v>209</v>
      </c>
      <c r="AI159" s="21" t="s">
        <v>209</v>
      </c>
      <c r="AJ159" s="21" t="s">
        <v>209</v>
      </c>
      <c r="AK159" s="21" t="s">
        <v>209</v>
      </c>
      <c r="AL159" s="21" t="s">
        <v>209</v>
      </c>
      <c r="AM159" s="21" t="s">
        <v>209</v>
      </c>
      <c r="AN159" s="21" t="s">
        <v>209</v>
      </c>
      <c r="AO159" s="21" t="s">
        <v>209</v>
      </c>
      <c r="AP159" s="21" t="s">
        <v>209</v>
      </c>
      <c r="AQ159" s="21" t="s">
        <v>209</v>
      </c>
      <c r="AR159" s="21" t="s">
        <v>209</v>
      </c>
      <c r="AS159" s="21" t="s">
        <v>209</v>
      </c>
      <c r="AT159" s="21" t="s">
        <v>209</v>
      </c>
      <c r="AU159" s="21" t="s">
        <v>209</v>
      </c>
      <c r="AV159" s="21" t="s">
        <v>209</v>
      </c>
      <c r="AW159" s="21" t="s">
        <v>209</v>
      </c>
      <c r="AX159" s="21" t="s">
        <v>209</v>
      </c>
      <c r="AY159" s="21" t="s">
        <v>209</v>
      </c>
      <c r="AZ159" s="21" t="s">
        <v>209</v>
      </c>
      <c r="BA159" s="21" t="s">
        <v>209</v>
      </c>
      <c r="BB159" s="21" t="s">
        <v>209</v>
      </c>
      <c r="BC159" s="21" t="s">
        <v>209</v>
      </c>
      <c r="BD159" s="21" t="s">
        <v>209</v>
      </c>
      <c r="BE159" s="21" t="s">
        <v>209</v>
      </c>
      <c r="BF159" s="21" t="s">
        <v>210</v>
      </c>
      <c r="BG159" s="21" t="s">
        <v>209</v>
      </c>
      <c r="BH159" s="21" t="s">
        <v>209</v>
      </c>
      <c r="BI159" s="21" t="s">
        <v>210</v>
      </c>
      <c r="BJ159" s="21" t="s">
        <v>209</v>
      </c>
      <c r="BK159" s="21" t="s">
        <v>209</v>
      </c>
      <c r="BL159" s="21" t="s">
        <v>209</v>
      </c>
      <c r="BM159" s="21" t="s">
        <v>209</v>
      </c>
      <c r="BN159" s="21" t="s">
        <v>209</v>
      </c>
      <c r="BO159" s="21" t="s">
        <v>209</v>
      </c>
      <c r="BP159" s="21" t="s">
        <v>209</v>
      </c>
      <c r="BQ159" s="21" t="s">
        <v>209</v>
      </c>
      <c r="BR159" s="21" t="s">
        <v>209</v>
      </c>
      <c r="BS159" s="21" t="s">
        <v>209</v>
      </c>
      <c r="BT159" s="21" t="s">
        <v>209</v>
      </c>
      <c r="BU159" s="21" t="s">
        <v>209</v>
      </c>
      <c r="BV159" s="21" t="s">
        <v>209</v>
      </c>
      <c r="BW159" s="21" t="s">
        <v>209</v>
      </c>
      <c r="BX159" s="21" t="s">
        <v>209</v>
      </c>
      <c r="BY159" s="21" t="s">
        <v>209</v>
      </c>
      <c r="BZ159" s="21">
        <f t="shared" si="0"/>
        <v>2</v>
      </c>
    </row>
    <row r="160" spans="1:78" ht="12.75" x14ac:dyDescent="0.2">
      <c r="A160" s="21" t="s">
        <v>8</v>
      </c>
      <c r="B160" s="21" t="s">
        <v>362</v>
      </c>
      <c r="C160" s="21" t="s">
        <v>377</v>
      </c>
      <c r="D160" s="21" t="s">
        <v>209</v>
      </c>
      <c r="E160" s="21" t="s">
        <v>209</v>
      </c>
      <c r="F160" s="21" t="s">
        <v>209</v>
      </c>
      <c r="G160" s="21" t="s">
        <v>209</v>
      </c>
      <c r="H160" s="21" t="s">
        <v>209</v>
      </c>
      <c r="I160" s="21" t="s">
        <v>209</v>
      </c>
      <c r="J160" s="21" t="s">
        <v>209</v>
      </c>
      <c r="K160" s="21" t="s">
        <v>209</v>
      </c>
      <c r="L160" s="21" t="s">
        <v>209</v>
      </c>
      <c r="M160" s="21" t="s">
        <v>209</v>
      </c>
      <c r="N160" s="21" t="s">
        <v>209</v>
      </c>
      <c r="O160" s="21" t="s">
        <v>209</v>
      </c>
      <c r="P160" s="21" t="s">
        <v>209</v>
      </c>
      <c r="Q160" s="21" t="s">
        <v>209</v>
      </c>
      <c r="R160" s="21" t="s">
        <v>209</v>
      </c>
      <c r="S160" s="21" t="s">
        <v>213</v>
      </c>
      <c r="T160" s="21" t="s">
        <v>213</v>
      </c>
      <c r="U160" s="21" t="s">
        <v>213</v>
      </c>
      <c r="V160" s="21" t="s">
        <v>213</v>
      </c>
      <c r="W160" s="21" t="s">
        <v>209</v>
      </c>
      <c r="X160" s="21" t="s">
        <v>209</v>
      </c>
      <c r="Y160" s="21" t="s">
        <v>209</v>
      </c>
      <c r="Z160" s="21" t="s">
        <v>209</v>
      </c>
      <c r="AA160" s="21" t="s">
        <v>209</v>
      </c>
      <c r="AB160" s="21" t="s">
        <v>209</v>
      </c>
      <c r="AC160" s="21" t="s">
        <v>209</v>
      </c>
      <c r="AD160" s="21" t="s">
        <v>209</v>
      </c>
      <c r="AE160" s="21" t="s">
        <v>209</v>
      </c>
      <c r="AF160" s="21" t="s">
        <v>209</v>
      </c>
      <c r="AG160" s="21" t="s">
        <v>209</v>
      </c>
      <c r="AH160" s="21" t="s">
        <v>209</v>
      </c>
      <c r="AI160" s="21" t="s">
        <v>209</v>
      </c>
      <c r="AJ160" s="21" t="s">
        <v>210</v>
      </c>
      <c r="AK160" s="21" t="s">
        <v>209</v>
      </c>
      <c r="AL160" s="21" t="s">
        <v>210</v>
      </c>
      <c r="AM160" s="21" t="s">
        <v>209</v>
      </c>
      <c r="AN160" s="21" t="s">
        <v>209</v>
      </c>
      <c r="AO160" s="21" t="s">
        <v>209</v>
      </c>
      <c r="AP160" s="21" t="s">
        <v>209</v>
      </c>
      <c r="AQ160" s="21" t="s">
        <v>209</v>
      </c>
      <c r="AR160" s="21" t="s">
        <v>209</v>
      </c>
      <c r="AS160" s="21" t="s">
        <v>209</v>
      </c>
      <c r="AT160" s="21" t="s">
        <v>209</v>
      </c>
      <c r="AU160" s="21" t="s">
        <v>209</v>
      </c>
      <c r="AV160" s="21" t="s">
        <v>209</v>
      </c>
      <c r="AW160" s="21" t="s">
        <v>209</v>
      </c>
      <c r="AX160" s="21" t="s">
        <v>209</v>
      </c>
      <c r="AY160" s="21" t="s">
        <v>209</v>
      </c>
      <c r="AZ160" s="21" t="s">
        <v>209</v>
      </c>
      <c r="BA160" s="21" t="s">
        <v>209</v>
      </c>
      <c r="BB160" s="21" t="s">
        <v>209</v>
      </c>
      <c r="BC160" s="21" t="s">
        <v>209</v>
      </c>
      <c r="BD160" s="21" t="s">
        <v>209</v>
      </c>
      <c r="BE160" s="21" t="s">
        <v>209</v>
      </c>
      <c r="BF160" s="21" t="s">
        <v>210</v>
      </c>
      <c r="BG160" s="21" t="s">
        <v>209</v>
      </c>
      <c r="BH160" s="21" t="s">
        <v>209</v>
      </c>
      <c r="BI160" s="21" t="s">
        <v>210</v>
      </c>
      <c r="BJ160" s="21" t="s">
        <v>209</v>
      </c>
      <c r="BK160" s="21" t="s">
        <v>210</v>
      </c>
      <c r="BL160" s="21" t="s">
        <v>209</v>
      </c>
      <c r="BM160" s="21" t="s">
        <v>210</v>
      </c>
      <c r="BN160" s="21" t="s">
        <v>210</v>
      </c>
      <c r="BO160" s="21" t="s">
        <v>209</v>
      </c>
      <c r="BP160" s="21" t="s">
        <v>209</v>
      </c>
      <c r="BQ160" s="21" t="s">
        <v>209</v>
      </c>
      <c r="BR160" s="21" t="s">
        <v>209</v>
      </c>
      <c r="BS160" s="21" t="s">
        <v>213</v>
      </c>
      <c r="BT160" s="21" t="s">
        <v>209</v>
      </c>
      <c r="BU160" s="21" t="s">
        <v>209</v>
      </c>
      <c r="BV160" s="21" t="s">
        <v>209</v>
      </c>
      <c r="BW160" s="21" t="s">
        <v>209</v>
      </c>
      <c r="BX160" s="21" t="s">
        <v>209</v>
      </c>
      <c r="BY160" s="21" t="s">
        <v>209</v>
      </c>
      <c r="BZ160" s="21">
        <f t="shared" si="0"/>
        <v>5</v>
      </c>
    </row>
    <row r="161" spans="1:78" ht="12.75" x14ac:dyDescent="0.2">
      <c r="A161" s="21" t="s">
        <v>8</v>
      </c>
      <c r="B161" s="21" t="s">
        <v>362</v>
      </c>
      <c r="C161" s="21" t="s">
        <v>378</v>
      </c>
      <c r="D161" s="21" t="s">
        <v>209</v>
      </c>
      <c r="E161" s="21" t="s">
        <v>209</v>
      </c>
      <c r="F161" s="21" t="s">
        <v>209</v>
      </c>
      <c r="G161" s="21" t="s">
        <v>209</v>
      </c>
      <c r="H161" s="21" t="s">
        <v>209</v>
      </c>
      <c r="I161" s="21" t="s">
        <v>209</v>
      </c>
      <c r="J161" s="21" t="s">
        <v>209</v>
      </c>
      <c r="K161" s="21" t="s">
        <v>209</v>
      </c>
      <c r="L161" s="21" t="s">
        <v>209</v>
      </c>
      <c r="M161" s="21" t="s">
        <v>209</v>
      </c>
      <c r="N161" s="21" t="s">
        <v>209</v>
      </c>
      <c r="O161" s="21" t="s">
        <v>209</v>
      </c>
      <c r="P161" s="21" t="s">
        <v>209</v>
      </c>
      <c r="Q161" s="21" t="s">
        <v>209</v>
      </c>
      <c r="R161" s="21" t="s">
        <v>209</v>
      </c>
      <c r="S161" s="21" t="s">
        <v>213</v>
      </c>
      <c r="T161" s="21" t="s">
        <v>213</v>
      </c>
      <c r="U161" s="21" t="s">
        <v>213</v>
      </c>
      <c r="V161" s="21" t="s">
        <v>213</v>
      </c>
      <c r="W161" s="21" t="s">
        <v>209</v>
      </c>
      <c r="X161" s="21" t="s">
        <v>209</v>
      </c>
      <c r="Y161" s="21" t="s">
        <v>209</v>
      </c>
      <c r="Z161" s="21" t="s">
        <v>209</v>
      </c>
      <c r="AA161" s="21" t="s">
        <v>209</v>
      </c>
      <c r="AB161" s="21" t="s">
        <v>209</v>
      </c>
      <c r="AC161" s="21" t="s">
        <v>209</v>
      </c>
      <c r="AD161" s="21" t="s">
        <v>209</v>
      </c>
      <c r="AE161" s="21" t="s">
        <v>209</v>
      </c>
      <c r="AF161" s="21" t="s">
        <v>209</v>
      </c>
      <c r="AG161" s="21" t="s">
        <v>209</v>
      </c>
      <c r="AH161" s="21" t="s">
        <v>209</v>
      </c>
      <c r="AI161" s="21" t="s">
        <v>209</v>
      </c>
      <c r="AJ161" s="21" t="s">
        <v>210</v>
      </c>
      <c r="AK161" s="21" t="s">
        <v>209</v>
      </c>
      <c r="AL161" s="21" t="s">
        <v>210</v>
      </c>
      <c r="AM161" s="21" t="s">
        <v>209</v>
      </c>
      <c r="AN161" s="21" t="s">
        <v>209</v>
      </c>
      <c r="AO161" s="21" t="s">
        <v>209</v>
      </c>
      <c r="AP161" s="21" t="s">
        <v>209</v>
      </c>
      <c r="AQ161" s="21" t="s">
        <v>209</v>
      </c>
      <c r="AR161" s="21" t="s">
        <v>209</v>
      </c>
      <c r="AS161" s="21" t="s">
        <v>209</v>
      </c>
      <c r="AT161" s="21" t="s">
        <v>209</v>
      </c>
      <c r="AU161" s="21" t="s">
        <v>209</v>
      </c>
      <c r="AV161" s="21" t="s">
        <v>209</v>
      </c>
      <c r="AW161" s="21" t="s">
        <v>209</v>
      </c>
      <c r="AX161" s="21" t="s">
        <v>209</v>
      </c>
      <c r="AY161" s="21" t="s">
        <v>209</v>
      </c>
      <c r="AZ161" s="21" t="s">
        <v>209</v>
      </c>
      <c r="BA161" s="21" t="s">
        <v>209</v>
      </c>
      <c r="BB161" s="21" t="s">
        <v>209</v>
      </c>
      <c r="BC161" s="21" t="s">
        <v>209</v>
      </c>
      <c r="BD161" s="21" t="s">
        <v>209</v>
      </c>
      <c r="BE161" s="21" t="s">
        <v>209</v>
      </c>
      <c r="BF161" s="21" t="s">
        <v>210</v>
      </c>
      <c r="BG161" s="21" t="s">
        <v>209</v>
      </c>
      <c r="BH161" s="21" t="s">
        <v>209</v>
      </c>
      <c r="BI161" s="21" t="s">
        <v>210</v>
      </c>
      <c r="BJ161" s="21" t="s">
        <v>213</v>
      </c>
      <c r="BK161" s="21" t="s">
        <v>210</v>
      </c>
      <c r="BL161" s="21" t="s">
        <v>209</v>
      </c>
      <c r="BM161" s="21" t="s">
        <v>210</v>
      </c>
      <c r="BN161" s="21" t="s">
        <v>210</v>
      </c>
      <c r="BO161" s="21" t="s">
        <v>209</v>
      </c>
      <c r="BP161" s="21" t="s">
        <v>209</v>
      </c>
      <c r="BQ161" s="21" t="s">
        <v>209</v>
      </c>
      <c r="BR161" s="21" t="s">
        <v>209</v>
      </c>
      <c r="BS161" s="21" t="s">
        <v>213</v>
      </c>
      <c r="BT161" s="21" t="s">
        <v>209</v>
      </c>
      <c r="BU161" s="21" t="s">
        <v>209</v>
      </c>
      <c r="BV161" s="21" t="s">
        <v>209</v>
      </c>
      <c r="BW161" s="21" t="s">
        <v>209</v>
      </c>
      <c r="BX161" s="21" t="s">
        <v>209</v>
      </c>
      <c r="BY161" s="21" t="s">
        <v>209</v>
      </c>
      <c r="BZ161" s="21">
        <f t="shared" si="0"/>
        <v>5</v>
      </c>
    </row>
    <row r="162" spans="1:78" ht="12.75" x14ac:dyDescent="0.2">
      <c r="A162" s="21" t="s">
        <v>8</v>
      </c>
      <c r="B162" s="21" t="s">
        <v>362</v>
      </c>
      <c r="C162" s="21" t="s">
        <v>379</v>
      </c>
      <c r="D162" s="21" t="s">
        <v>209</v>
      </c>
      <c r="E162" s="21" t="s">
        <v>209</v>
      </c>
      <c r="F162" s="21" t="s">
        <v>209</v>
      </c>
      <c r="G162" s="21" t="s">
        <v>209</v>
      </c>
      <c r="H162" s="21" t="s">
        <v>209</v>
      </c>
      <c r="I162" s="21" t="s">
        <v>209</v>
      </c>
      <c r="J162" s="21" t="s">
        <v>209</v>
      </c>
      <c r="K162" s="21" t="s">
        <v>209</v>
      </c>
      <c r="L162" s="21" t="s">
        <v>209</v>
      </c>
      <c r="M162" s="21" t="s">
        <v>209</v>
      </c>
      <c r="N162" s="21" t="s">
        <v>209</v>
      </c>
      <c r="O162" s="21" t="s">
        <v>209</v>
      </c>
      <c r="P162" s="21" t="s">
        <v>209</v>
      </c>
      <c r="Q162" s="21" t="s">
        <v>209</v>
      </c>
      <c r="R162" s="21" t="s">
        <v>209</v>
      </c>
      <c r="S162" s="21" t="s">
        <v>213</v>
      </c>
      <c r="T162" s="21" t="s">
        <v>213</v>
      </c>
      <c r="U162" s="21" t="s">
        <v>213</v>
      </c>
      <c r="V162" s="21" t="s">
        <v>213</v>
      </c>
      <c r="W162" s="21" t="s">
        <v>209</v>
      </c>
      <c r="X162" s="21" t="s">
        <v>209</v>
      </c>
      <c r="Y162" s="21" t="s">
        <v>209</v>
      </c>
      <c r="Z162" s="21" t="s">
        <v>209</v>
      </c>
      <c r="AA162" s="21" t="s">
        <v>209</v>
      </c>
      <c r="AB162" s="21" t="s">
        <v>209</v>
      </c>
      <c r="AC162" s="21" t="s">
        <v>209</v>
      </c>
      <c r="AD162" s="21" t="s">
        <v>209</v>
      </c>
      <c r="AE162" s="21" t="s">
        <v>209</v>
      </c>
      <c r="AF162" s="21" t="s">
        <v>209</v>
      </c>
      <c r="AG162" s="21" t="s">
        <v>209</v>
      </c>
      <c r="AH162" s="21" t="s">
        <v>209</v>
      </c>
      <c r="AI162" s="21" t="s">
        <v>209</v>
      </c>
      <c r="AJ162" s="21" t="s">
        <v>209</v>
      </c>
      <c r="AK162" s="21" t="s">
        <v>209</v>
      </c>
      <c r="AL162" s="21" t="s">
        <v>209</v>
      </c>
      <c r="AM162" s="21" t="s">
        <v>209</v>
      </c>
      <c r="AN162" s="21" t="s">
        <v>209</v>
      </c>
      <c r="AO162" s="21" t="s">
        <v>209</v>
      </c>
      <c r="AP162" s="21" t="s">
        <v>209</v>
      </c>
      <c r="AQ162" s="21" t="s">
        <v>209</v>
      </c>
      <c r="AR162" s="21" t="s">
        <v>209</v>
      </c>
      <c r="AS162" s="21" t="s">
        <v>209</v>
      </c>
      <c r="AT162" s="21" t="s">
        <v>209</v>
      </c>
      <c r="AU162" s="21" t="s">
        <v>209</v>
      </c>
      <c r="AV162" s="21" t="s">
        <v>209</v>
      </c>
      <c r="AW162" s="21" t="s">
        <v>209</v>
      </c>
      <c r="AX162" s="21" t="s">
        <v>209</v>
      </c>
      <c r="AY162" s="21" t="s">
        <v>209</v>
      </c>
      <c r="AZ162" s="21" t="s">
        <v>209</v>
      </c>
      <c r="BA162" s="21" t="s">
        <v>209</v>
      </c>
      <c r="BB162" s="21" t="s">
        <v>209</v>
      </c>
      <c r="BC162" s="21" t="s">
        <v>209</v>
      </c>
      <c r="BD162" s="21" t="s">
        <v>209</v>
      </c>
      <c r="BE162" s="21" t="s">
        <v>209</v>
      </c>
      <c r="BF162" s="21" t="s">
        <v>210</v>
      </c>
      <c r="BG162" s="21" t="s">
        <v>209</v>
      </c>
      <c r="BH162" s="21" t="s">
        <v>209</v>
      </c>
      <c r="BI162" s="21" t="s">
        <v>210</v>
      </c>
      <c r="BJ162" s="21" t="s">
        <v>209</v>
      </c>
      <c r="BK162" s="21" t="s">
        <v>210</v>
      </c>
      <c r="BL162" s="21" t="s">
        <v>209</v>
      </c>
      <c r="BM162" s="21" t="s">
        <v>209</v>
      </c>
      <c r="BN162" s="21" t="s">
        <v>209</v>
      </c>
      <c r="BO162" s="21" t="s">
        <v>209</v>
      </c>
      <c r="BP162" s="21" t="s">
        <v>209</v>
      </c>
      <c r="BQ162" s="21" t="s">
        <v>209</v>
      </c>
      <c r="BR162" s="21" t="s">
        <v>209</v>
      </c>
      <c r="BS162" s="21" t="s">
        <v>209</v>
      </c>
      <c r="BT162" s="21" t="s">
        <v>209</v>
      </c>
      <c r="BU162" s="21" t="s">
        <v>209</v>
      </c>
      <c r="BV162" s="21" t="s">
        <v>209</v>
      </c>
      <c r="BW162" s="21" t="s">
        <v>209</v>
      </c>
      <c r="BX162" s="21" t="s">
        <v>209</v>
      </c>
      <c r="BY162" s="21" t="s">
        <v>209</v>
      </c>
      <c r="BZ162" s="21">
        <f t="shared" si="0"/>
        <v>3</v>
      </c>
    </row>
    <row r="163" spans="1:78" ht="12.75" x14ac:dyDescent="0.2">
      <c r="A163" s="21" t="s">
        <v>380</v>
      </c>
      <c r="B163" s="21" t="s">
        <v>381</v>
      </c>
      <c r="C163" s="21" t="s">
        <v>382</v>
      </c>
      <c r="D163" s="21" t="s">
        <v>209</v>
      </c>
      <c r="E163" s="21" t="s">
        <v>209</v>
      </c>
      <c r="F163" s="21" t="s">
        <v>209</v>
      </c>
      <c r="G163" s="21" t="s">
        <v>209</v>
      </c>
      <c r="H163" s="21" t="s">
        <v>209</v>
      </c>
      <c r="I163" s="21" t="s">
        <v>209</v>
      </c>
      <c r="J163" s="21" t="s">
        <v>209</v>
      </c>
      <c r="K163" s="21" t="s">
        <v>209</v>
      </c>
      <c r="L163" s="21" t="s">
        <v>209</v>
      </c>
      <c r="M163" s="21" t="s">
        <v>209</v>
      </c>
      <c r="N163" s="21" t="s">
        <v>209</v>
      </c>
      <c r="O163" s="21" t="s">
        <v>209</v>
      </c>
      <c r="P163" s="21" t="s">
        <v>209</v>
      </c>
      <c r="Q163" s="21" t="s">
        <v>209</v>
      </c>
      <c r="R163" s="21" t="s">
        <v>209</v>
      </c>
      <c r="S163" s="21" t="s">
        <v>210</v>
      </c>
      <c r="T163" s="21" t="s">
        <v>210</v>
      </c>
      <c r="U163" s="21" t="s">
        <v>210</v>
      </c>
      <c r="V163" s="21" t="s">
        <v>210</v>
      </c>
      <c r="W163" s="21" t="s">
        <v>209</v>
      </c>
      <c r="X163" s="21" t="s">
        <v>209</v>
      </c>
      <c r="Y163" s="21" t="s">
        <v>209</v>
      </c>
      <c r="Z163" s="21" t="s">
        <v>209</v>
      </c>
      <c r="AA163" s="21" t="s">
        <v>210</v>
      </c>
      <c r="AB163" s="21" t="s">
        <v>209</v>
      </c>
      <c r="AC163" s="21" t="s">
        <v>209</v>
      </c>
      <c r="AD163" s="21" t="s">
        <v>209</v>
      </c>
      <c r="AE163" s="21" t="s">
        <v>209</v>
      </c>
      <c r="AF163" s="21" t="s">
        <v>210</v>
      </c>
      <c r="AG163" s="21" t="s">
        <v>209</v>
      </c>
      <c r="AH163" s="21" t="s">
        <v>209</v>
      </c>
      <c r="AI163" s="21" t="s">
        <v>209</v>
      </c>
      <c r="AJ163" s="21" t="s">
        <v>210</v>
      </c>
      <c r="AK163" s="21" t="s">
        <v>210</v>
      </c>
      <c r="AL163" s="21" t="s">
        <v>210</v>
      </c>
      <c r="AM163" s="21" t="s">
        <v>209</v>
      </c>
      <c r="AN163" s="21" t="s">
        <v>209</v>
      </c>
      <c r="AO163" s="21" t="s">
        <v>209</v>
      </c>
      <c r="AP163" s="21" t="s">
        <v>209</v>
      </c>
      <c r="AQ163" s="21" t="s">
        <v>209</v>
      </c>
      <c r="AR163" s="21" t="s">
        <v>209</v>
      </c>
      <c r="AS163" s="21" t="s">
        <v>209</v>
      </c>
      <c r="AT163" s="21" t="s">
        <v>209</v>
      </c>
      <c r="AU163" s="21" t="s">
        <v>209</v>
      </c>
      <c r="AV163" s="21" t="s">
        <v>209</v>
      </c>
      <c r="AW163" s="21" t="s">
        <v>209</v>
      </c>
      <c r="AX163" s="21" t="s">
        <v>209</v>
      </c>
      <c r="AY163" s="21" t="s">
        <v>209</v>
      </c>
      <c r="AZ163" s="21" t="s">
        <v>209</v>
      </c>
      <c r="BA163" s="21" t="s">
        <v>209</v>
      </c>
      <c r="BB163" s="21" t="s">
        <v>209</v>
      </c>
      <c r="BC163" s="21" t="s">
        <v>209</v>
      </c>
      <c r="BD163" s="21" t="s">
        <v>209</v>
      </c>
      <c r="BE163" s="21" t="s">
        <v>209</v>
      </c>
      <c r="BF163" s="21" t="s">
        <v>209</v>
      </c>
      <c r="BG163" s="21" t="s">
        <v>209</v>
      </c>
      <c r="BH163" s="21" t="s">
        <v>209</v>
      </c>
      <c r="BI163" s="21" t="s">
        <v>209</v>
      </c>
      <c r="BJ163" s="21" t="s">
        <v>209</v>
      </c>
      <c r="BK163" s="21" t="s">
        <v>213</v>
      </c>
      <c r="BL163" s="21" t="s">
        <v>210</v>
      </c>
      <c r="BM163" s="21" t="s">
        <v>209</v>
      </c>
      <c r="BN163" s="21" t="s">
        <v>209</v>
      </c>
      <c r="BO163" s="21" t="s">
        <v>210</v>
      </c>
      <c r="BP163" s="21" t="s">
        <v>210</v>
      </c>
      <c r="BQ163" s="21" t="s">
        <v>209</v>
      </c>
      <c r="BR163" s="21" t="s">
        <v>210</v>
      </c>
      <c r="BS163" s="21" t="s">
        <v>213</v>
      </c>
      <c r="BT163" s="21" t="s">
        <v>210</v>
      </c>
      <c r="BU163" s="21" t="s">
        <v>209</v>
      </c>
      <c r="BV163" s="21" t="s">
        <v>209</v>
      </c>
      <c r="BW163" s="21" t="s">
        <v>210</v>
      </c>
      <c r="BX163" s="21" t="s">
        <v>209</v>
      </c>
      <c r="BY163" s="21" t="s">
        <v>210</v>
      </c>
      <c r="BZ163" s="21">
        <f t="shared" si="0"/>
        <v>9</v>
      </c>
    </row>
    <row r="164" spans="1:78" ht="12.75" x14ac:dyDescent="0.2">
      <c r="A164" s="21" t="s">
        <v>380</v>
      </c>
      <c r="B164" s="21" t="s">
        <v>381</v>
      </c>
      <c r="C164" s="21" t="s">
        <v>383</v>
      </c>
      <c r="D164" s="21" t="s">
        <v>209</v>
      </c>
      <c r="E164" s="21" t="s">
        <v>209</v>
      </c>
      <c r="F164" s="21" t="s">
        <v>209</v>
      </c>
      <c r="G164" s="21" t="s">
        <v>209</v>
      </c>
      <c r="H164" s="21" t="s">
        <v>209</v>
      </c>
      <c r="I164" s="21" t="s">
        <v>209</v>
      </c>
      <c r="J164" s="21" t="s">
        <v>209</v>
      </c>
      <c r="K164" s="21" t="s">
        <v>209</v>
      </c>
      <c r="L164" s="21" t="s">
        <v>209</v>
      </c>
      <c r="M164" s="21" t="s">
        <v>209</v>
      </c>
      <c r="N164" s="21" t="s">
        <v>209</v>
      </c>
      <c r="O164" s="21" t="s">
        <v>209</v>
      </c>
      <c r="P164" s="21" t="s">
        <v>209</v>
      </c>
      <c r="Q164" s="21" t="s">
        <v>209</v>
      </c>
      <c r="R164" s="21" t="s">
        <v>209</v>
      </c>
      <c r="S164" s="21" t="s">
        <v>210</v>
      </c>
      <c r="T164" s="21" t="s">
        <v>210</v>
      </c>
      <c r="U164" s="21" t="s">
        <v>210</v>
      </c>
      <c r="V164" s="21" t="s">
        <v>210</v>
      </c>
      <c r="W164" s="21" t="s">
        <v>209</v>
      </c>
      <c r="X164" s="21" t="s">
        <v>209</v>
      </c>
      <c r="Y164" s="21" t="s">
        <v>209</v>
      </c>
      <c r="Z164" s="21" t="s">
        <v>209</v>
      </c>
      <c r="AA164" s="21" t="s">
        <v>210</v>
      </c>
      <c r="AB164" s="21" t="s">
        <v>209</v>
      </c>
      <c r="AC164" s="21" t="s">
        <v>209</v>
      </c>
      <c r="AD164" s="21" t="s">
        <v>209</v>
      </c>
      <c r="AE164" s="21" t="s">
        <v>209</v>
      </c>
      <c r="AF164" s="21" t="s">
        <v>210</v>
      </c>
      <c r="AG164" s="21" t="s">
        <v>209</v>
      </c>
      <c r="AH164" s="21" t="s">
        <v>209</v>
      </c>
      <c r="AI164" s="21" t="s">
        <v>209</v>
      </c>
      <c r="AJ164" s="21" t="s">
        <v>210</v>
      </c>
      <c r="AK164" s="21" t="s">
        <v>209</v>
      </c>
      <c r="AL164" s="21" t="s">
        <v>210</v>
      </c>
      <c r="AM164" s="21" t="s">
        <v>209</v>
      </c>
      <c r="AN164" s="21" t="s">
        <v>209</v>
      </c>
      <c r="AO164" s="21" t="s">
        <v>209</v>
      </c>
      <c r="AP164" s="21" t="s">
        <v>209</v>
      </c>
      <c r="AQ164" s="21" t="s">
        <v>209</v>
      </c>
      <c r="AR164" s="21" t="s">
        <v>209</v>
      </c>
      <c r="AS164" s="21" t="s">
        <v>209</v>
      </c>
      <c r="AT164" s="21" t="s">
        <v>209</v>
      </c>
      <c r="AU164" s="21" t="s">
        <v>209</v>
      </c>
      <c r="AV164" s="21" t="s">
        <v>209</v>
      </c>
      <c r="AW164" s="21" t="s">
        <v>209</v>
      </c>
      <c r="AX164" s="21" t="s">
        <v>209</v>
      </c>
      <c r="AY164" s="21" t="s">
        <v>209</v>
      </c>
      <c r="AZ164" s="21" t="s">
        <v>209</v>
      </c>
      <c r="BA164" s="21" t="s">
        <v>209</v>
      </c>
      <c r="BB164" s="21" t="s">
        <v>209</v>
      </c>
      <c r="BC164" s="21" t="s">
        <v>209</v>
      </c>
      <c r="BD164" s="21" t="s">
        <v>209</v>
      </c>
      <c r="BE164" s="21" t="s">
        <v>209</v>
      </c>
      <c r="BF164" s="21" t="s">
        <v>209</v>
      </c>
      <c r="BG164" s="21" t="s">
        <v>209</v>
      </c>
      <c r="BH164" s="21" t="s">
        <v>209</v>
      </c>
      <c r="BI164" s="21" t="s">
        <v>209</v>
      </c>
      <c r="BJ164" s="21" t="s">
        <v>209</v>
      </c>
      <c r="BK164" s="21" t="s">
        <v>213</v>
      </c>
      <c r="BL164" s="21" t="s">
        <v>210</v>
      </c>
      <c r="BM164" s="21" t="s">
        <v>209</v>
      </c>
      <c r="BN164" s="21" t="s">
        <v>209</v>
      </c>
      <c r="BO164" s="21" t="s">
        <v>210</v>
      </c>
      <c r="BP164" s="21" t="s">
        <v>209</v>
      </c>
      <c r="BQ164" s="21" t="s">
        <v>209</v>
      </c>
      <c r="BR164" s="21" t="s">
        <v>209</v>
      </c>
      <c r="BS164" s="21" t="s">
        <v>213</v>
      </c>
      <c r="BT164" s="21" t="s">
        <v>209</v>
      </c>
      <c r="BU164" s="21" t="s">
        <v>209</v>
      </c>
      <c r="BV164" s="21" t="s">
        <v>209</v>
      </c>
      <c r="BW164" s="21" t="s">
        <v>209</v>
      </c>
      <c r="BX164" s="21" t="s">
        <v>209</v>
      </c>
      <c r="BY164" s="21" t="s">
        <v>210</v>
      </c>
      <c r="BZ164" s="21">
        <f t="shared" si="0"/>
        <v>8</v>
      </c>
    </row>
    <row r="165" spans="1:78" ht="12.75" x14ac:dyDescent="0.2">
      <c r="A165" s="21" t="s">
        <v>380</v>
      </c>
      <c r="B165" s="21" t="s">
        <v>381</v>
      </c>
      <c r="C165" s="21" t="s">
        <v>384</v>
      </c>
      <c r="D165" s="21" t="s">
        <v>209</v>
      </c>
      <c r="E165" s="21" t="s">
        <v>209</v>
      </c>
      <c r="F165" s="21" t="s">
        <v>209</v>
      </c>
      <c r="G165" s="21" t="s">
        <v>209</v>
      </c>
      <c r="H165" s="21" t="s">
        <v>209</v>
      </c>
      <c r="I165" s="21" t="s">
        <v>209</v>
      </c>
      <c r="J165" s="21" t="s">
        <v>209</v>
      </c>
      <c r="K165" s="21" t="s">
        <v>209</v>
      </c>
      <c r="L165" s="21" t="s">
        <v>209</v>
      </c>
      <c r="M165" s="21" t="s">
        <v>209</v>
      </c>
      <c r="N165" s="21" t="s">
        <v>209</v>
      </c>
      <c r="O165" s="21" t="s">
        <v>209</v>
      </c>
      <c r="P165" s="21" t="s">
        <v>209</v>
      </c>
      <c r="Q165" s="21" t="s">
        <v>209</v>
      </c>
      <c r="R165" s="21" t="s">
        <v>209</v>
      </c>
      <c r="S165" s="21" t="s">
        <v>210</v>
      </c>
      <c r="T165" s="21" t="s">
        <v>210</v>
      </c>
      <c r="U165" s="21" t="s">
        <v>210</v>
      </c>
      <c r="V165" s="21" t="s">
        <v>210</v>
      </c>
      <c r="W165" s="21" t="s">
        <v>209</v>
      </c>
      <c r="X165" s="21" t="s">
        <v>209</v>
      </c>
      <c r="Y165" s="21" t="s">
        <v>209</v>
      </c>
      <c r="Z165" s="21" t="s">
        <v>209</v>
      </c>
      <c r="AA165" s="21" t="s">
        <v>210</v>
      </c>
      <c r="AB165" s="21" t="s">
        <v>209</v>
      </c>
      <c r="AC165" s="21" t="s">
        <v>209</v>
      </c>
      <c r="AD165" s="21" t="s">
        <v>209</v>
      </c>
      <c r="AE165" s="21" t="s">
        <v>209</v>
      </c>
      <c r="AF165" s="21" t="s">
        <v>210</v>
      </c>
      <c r="AG165" s="21" t="s">
        <v>209</v>
      </c>
      <c r="AH165" s="21" t="s">
        <v>209</v>
      </c>
      <c r="AI165" s="21" t="s">
        <v>209</v>
      </c>
      <c r="AJ165" s="21" t="s">
        <v>210</v>
      </c>
      <c r="AK165" s="21" t="s">
        <v>209</v>
      </c>
      <c r="AL165" s="21" t="s">
        <v>210</v>
      </c>
      <c r="AM165" s="21" t="s">
        <v>209</v>
      </c>
      <c r="AN165" s="21" t="s">
        <v>209</v>
      </c>
      <c r="AO165" s="21" t="s">
        <v>209</v>
      </c>
      <c r="AP165" s="21" t="s">
        <v>209</v>
      </c>
      <c r="AQ165" s="21" t="s">
        <v>209</v>
      </c>
      <c r="AR165" s="21" t="s">
        <v>209</v>
      </c>
      <c r="AS165" s="21" t="s">
        <v>209</v>
      </c>
      <c r="AT165" s="21" t="s">
        <v>209</v>
      </c>
      <c r="AU165" s="21" t="s">
        <v>209</v>
      </c>
      <c r="AV165" s="21" t="s">
        <v>209</v>
      </c>
      <c r="AW165" s="21" t="s">
        <v>209</v>
      </c>
      <c r="AX165" s="21" t="s">
        <v>209</v>
      </c>
      <c r="AY165" s="21" t="s">
        <v>209</v>
      </c>
      <c r="AZ165" s="21" t="s">
        <v>209</v>
      </c>
      <c r="BA165" s="21" t="s">
        <v>209</v>
      </c>
      <c r="BB165" s="21" t="s">
        <v>209</v>
      </c>
      <c r="BC165" s="21" t="s">
        <v>209</v>
      </c>
      <c r="BD165" s="21" t="s">
        <v>209</v>
      </c>
      <c r="BE165" s="21" t="s">
        <v>209</v>
      </c>
      <c r="BF165" s="21" t="s">
        <v>209</v>
      </c>
      <c r="BG165" s="21" t="s">
        <v>209</v>
      </c>
      <c r="BH165" s="21" t="s">
        <v>209</v>
      </c>
      <c r="BI165" s="21" t="s">
        <v>209</v>
      </c>
      <c r="BJ165" s="21" t="s">
        <v>209</v>
      </c>
      <c r="BK165" s="21" t="s">
        <v>213</v>
      </c>
      <c r="BL165" s="21" t="s">
        <v>210</v>
      </c>
      <c r="BM165" s="21" t="s">
        <v>209</v>
      </c>
      <c r="BN165" s="21" t="s">
        <v>209</v>
      </c>
      <c r="BO165" s="21" t="s">
        <v>210</v>
      </c>
      <c r="BP165" s="21" t="s">
        <v>209</v>
      </c>
      <c r="BQ165" s="21" t="s">
        <v>209</v>
      </c>
      <c r="BR165" s="21" t="s">
        <v>209</v>
      </c>
      <c r="BS165" s="21" t="s">
        <v>213</v>
      </c>
      <c r="BT165" s="21" t="s">
        <v>209</v>
      </c>
      <c r="BU165" s="21" t="s">
        <v>209</v>
      </c>
      <c r="BV165" s="21" t="s">
        <v>209</v>
      </c>
      <c r="BW165" s="21" t="s">
        <v>209</v>
      </c>
      <c r="BX165" s="21" t="s">
        <v>209</v>
      </c>
      <c r="BY165" s="21" t="s">
        <v>210</v>
      </c>
      <c r="BZ165" s="21">
        <f t="shared" si="0"/>
        <v>8</v>
      </c>
    </row>
    <row r="166" spans="1:78" ht="12.75" x14ac:dyDescent="0.2">
      <c r="A166" s="21" t="s">
        <v>380</v>
      </c>
      <c r="B166" s="21" t="s">
        <v>381</v>
      </c>
      <c r="C166" s="21" t="s">
        <v>385</v>
      </c>
      <c r="D166" s="21" t="s">
        <v>209</v>
      </c>
      <c r="E166" s="21" t="s">
        <v>209</v>
      </c>
      <c r="F166" s="21" t="s">
        <v>209</v>
      </c>
      <c r="G166" s="21" t="s">
        <v>209</v>
      </c>
      <c r="H166" s="21" t="s">
        <v>209</v>
      </c>
      <c r="I166" s="21" t="s">
        <v>209</v>
      </c>
      <c r="J166" s="21" t="s">
        <v>209</v>
      </c>
      <c r="K166" s="21" t="s">
        <v>209</v>
      </c>
      <c r="L166" s="21" t="s">
        <v>209</v>
      </c>
      <c r="M166" s="21" t="s">
        <v>209</v>
      </c>
      <c r="N166" s="21" t="s">
        <v>209</v>
      </c>
      <c r="O166" s="21" t="s">
        <v>209</v>
      </c>
      <c r="P166" s="21" t="s">
        <v>209</v>
      </c>
      <c r="Q166" s="21" t="s">
        <v>209</v>
      </c>
      <c r="R166" s="21" t="s">
        <v>209</v>
      </c>
      <c r="S166" s="21" t="s">
        <v>210</v>
      </c>
      <c r="T166" s="21" t="s">
        <v>210</v>
      </c>
      <c r="U166" s="21" t="s">
        <v>210</v>
      </c>
      <c r="V166" s="21" t="s">
        <v>210</v>
      </c>
      <c r="W166" s="21" t="s">
        <v>209</v>
      </c>
      <c r="X166" s="21" t="s">
        <v>209</v>
      </c>
      <c r="Y166" s="21" t="s">
        <v>209</v>
      </c>
      <c r="Z166" s="21" t="s">
        <v>209</v>
      </c>
      <c r="AA166" s="21" t="s">
        <v>210</v>
      </c>
      <c r="AB166" s="21" t="s">
        <v>209</v>
      </c>
      <c r="AC166" s="21" t="s">
        <v>209</v>
      </c>
      <c r="AD166" s="21" t="s">
        <v>209</v>
      </c>
      <c r="AE166" s="21" t="s">
        <v>209</v>
      </c>
      <c r="AF166" s="21" t="s">
        <v>210</v>
      </c>
      <c r="AG166" s="21" t="s">
        <v>209</v>
      </c>
      <c r="AH166" s="21" t="s">
        <v>209</v>
      </c>
      <c r="AI166" s="21" t="s">
        <v>209</v>
      </c>
      <c r="AJ166" s="21" t="s">
        <v>210</v>
      </c>
      <c r="AK166" s="21" t="s">
        <v>210</v>
      </c>
      <c r="AL166" s="21" t="s">
        <v>210</v>
      </c>
      <c r="AM166" s="21" t="s">
        <v>209</v>
      </c>
      <c r="AN166" s="21" t="s">
        <v>209</v>
      </c>
      <c r="AO166" s="21" t="s">
        <v>209</v>
      </c>
      <c r="AP166" s="21" t="s">
        <v>209</v>
      </c>
      <c r="AQ166" s="21" t="s">
        <v>209</v>
      </c>
      <c r="AR166" s="21" t="s">
        <v>209</v>
      </c>
      <c r="AS166" s="21" t="s">
        <v>209</v>
      </c>
      <c r="AT166" s="21" t="s">
        <v>209</v>
      </c>
      <c r="AU166" s="21" t="s">
        <v>209</v>
      </c>
      <c r="AV166" s="21" t="s">
        <v>209</v>
      </c>
      <c r="AW166" s="21" t="s">
        <v>209</v>
      </c>
      <c r="AX166" s="21" t="s">
        <v>209</v>
      </c>
      <c r="AY166" s="21" t="s">
        <v>209</v>
      </c>
      <c r="AZ166" s="21" t="s">
        <v>209</v>
      </c>
      <c r="BA166" s="21" t="s">
        <v>209</v>
      </c>
      <c r="BB166" s="21" t="s">
        <v>209</v>
      </c>
      <c r="BC166" s="21" t="s">
        <v>209</v>
      </c>
      <c r="BD166" s="21" t="s">
        <v>209</v>
      </c>
      <c r="BE166" s="21" t="s">
        <v>209</v>
      </c>
      <c r="BF166" s="21" t="s">
        <v>209</v>
      </c>
      <c r="BG166" s="21" t="s">
        <v>209</v>
      </c>
      <c r="BH166" s="21" t="s">
        <v>209</v>
      </c>
      <c r="BI166" s="21" t="s">
        <v>209</v>
      </c>
      <c r="BJ166" s="21" t="s">
        <v>209</v>
      </c>
      <c r="BK166" s="21" t="s">
        <v>213</v>
      </c>
      <c r="BL166" s="21" t="s">
        <v>209</v>
      </c>
      <c r="BM166" s="21" t="s">
        <v>210</v>
      </c>
      <c r="BN166" s="21" t="s">
        <v>210</v>
      </c>
      <c r="BO166" s="21" t="s">
        <v>209</v>
      </c>
      <c r="BP166" s="21" t="s">
        <v>213</v>
      </c>
      <c r="BQ166" s="21" t="s">
        <v>209</v>
      </c>
      <c r="BR166" s="21" t="s">
        <v>209</v>
      </c>
      <c r="BS166" s="21" t="s">
        <v>209</v>
      </c>
      <c r="BT166" s="21" t="s">
        <v>209</v>
      </c>
      <c r="BU166" s="21" t="s">
        <v>209</v>
      </c>
      <c r="BV166" s="21" t="s">
        <v>209</v>
      </c>
      <c r="BW166" s="21" t="s">
        <v>209</v>
      </c>
      <c r="BX166" s="21" t="s">
        <v>209</v>
      </c>
      <c r="BY166" s="21" t="s">
        <v>209</v>
      </c>
      <c r="BZ166" s="21">
        <f t="shared" si="0"/>
        <v>9</v>
      </c>
    </row>
    <row r="167" spans="1:78" ht="12.75" x14ac:dyDescent="0.2">
      <c r="A167" s="21" t="s">
        <v>380</v>
      </c>
      <c r="B167" s="21" t="s">
        <v>386</v>
      </c>
      <c r="C167" s="21" t="s">
        <v>387</v>
      </c>
      <c r="D167" s="21" t="s">
        <v>209</v>
      </c>
      <c r="E167" s="21" t="s">
        <v>209</v>
      </c>
      <c r="F167" s="21" t="s">
        <v>209</v>
      </c>
      <c r="G167" s="21" t="s">
        <v>209</v>
      </c>
      <c r="H167" s="21" t="s">
        <v>209</v>
      </c>
      <c r="I167" s="21" t="s">
        <v>209</v>
      </c>
      <c r="J167" s="21" t="s">
        <v>209</v>
      </c>
      <c r="K167" s="21" t="s">
        <v>209</v>
      </c>
      <c r="L167" s="21" t="s">
        <v>209</v>
      </c>
      <c r="M167" s="21" t="s">
        <v>209</v>
      </c>
      <c r="N167" s="21" t="s">
        <v>209</v>
      </c>
      <c r="O167" s="21" t="s">
        <v>209</v>
      </c>
      <c r="P167" s="21" t="s">
        <v>209</v>
      </c>
      <c r="Q167" s="21" t="s">
        <v>209</v>
      </c>
      <c r="R167" s="21" t="s">
        <v>209</v>
      </c>
      <c r="S167" s="21" t="s">
        <v>210</v>
      </c>
      <c r="T167" s="21" t="s">
        <v>210</v>
      </c>
      <c r="U167" s="21" t="s">
        <v>210</v>
      </c>
      <c r="V167" s="21" t="s">
        <v>210</v>
      </c>
      <c r="W167" s="21" t="s">
        <v>209</v>
      </c>
      <c r="X167" s="21" t="s">
        <v>209</v>
      </c>
      <c r="Y167" s="21" t="s">
        <v>209</v>
      </c>
      <c r="Z167" s="21" t="s">
        <v>209</v>
      </c>
      <c r="AA167" s="21" t="s">
        <v>210</v>
      </c>
      <c r="AB167" s="21" t="s">
        <v>209</v>
      </c>
      <c r="AC167" s="21" t="s">
        <v>209</v>
      </c>
      <c r="AD167" s="21" t="s">
        <v>209</v>
      </c>
      <c r="AE167" s="21" t="s">
        <v>209</v>
      </c>
      <c r="AF167" s="21" t="s">
        <v>210</v>
      </c>
      <c r="AG167" s="21" t="s">
        <v>209</v>
      </c>
      <c r="AH167" s="21" t="s">
        <v>209</v>
      </c>
      <c r="AI167" s="21" t="s">
        <v>209</v>
      </c>
      <c r="AJ167" s="21" t="s">
        <v>210</v>
      </c>
      <c r="AK167" s="21" t="s">
        <v>209</v>
      </c>
      <c r="AL167" s="21" t="s">
        <v>210</v>
      </c>
      <c r="AM167" s="21" t="s">
        <v>209</v>
      </c>
      <c r="AN167" s="21" t="s">
        <v>209</v>
      </c>
      <c r="AO167" s="21" t="s">
        <v>209</v>
      </c>
      <c r="AP167" s="21" t="s">
        <v>209</v>
      </c>
      <c r="AQ167" s="21" t="s">
        <v>209</v>
      </c>
      <c r="AR167" s="21" t="s">
        <v>209</v>
      </c>
      <c r="AS167" s="21" t="s">
        <v>209</v>
      </c>
      <c r="AT167" s="21" t="s">
        <v>209</v>
      </c>
      <c r="AU167" s="21" t="s">
        <v>209</v>
      </c>
      <c r="AV167" s="21" t="s">
        <v>209</v>
      </c>
      <c r="AW167" s="21" t="s">
        <v>209</v>
      </c>
      <c r="AX167" s="21" t="s">
        <v>209</v>
      </c>
      <c r="AY167" s="21" t="s">
        <v>209</v>
      </c>
      <c r="AZ167" s="21" t="s">
        <v>209</v>
      </c>
      <c r="BA167" s="21" t="s">
        <v>209</v>
      </c>
      <c r="BB167" s="21" t="s">
        <v>209</v>
      </c>
      <c r="BC167" s="21" t="s">
        <v>209</v>
      </c>
      <c r="BD167" s="21" t="s">
        <v>209</v>
      </c>
      <c r="BE167" s="21" t="s">
        <v>209</v>
      </c>
      <c r="BF167" s="21" t="s">
        <v>209</v>
      </c>
      <c r="BG167" s="21" t="s">
        <v>209</v>
      </c>
      <c r="BH167" s="21" t="s">
        <v>209</v>
      </c>
      <c r="BI167" s="21" t="s">
        <v>209</v>
      </c>
      <c r="BJ167" s="21" t="s">
        <v>209</v>
      </c>
      <c r="BK167" s="21" t="s">
        <v>213</v>
      </c>
      <c r="BL167" s="21" t="s">
        <v>210</v>
      </c>
      <c r="BM167" s="21" t="s">
        <v>209</v>
      </c>
      <c r="BN167" s="21" t="s">
        <v>209</v>
      </c>
      <c r="BO167" s="21" t="s">
        <v>210</v>
      </c>
      <c r="BP167" s="21" t="s">
        <v>210</v>
      </c>
      <c r="BQ167" s="21" t="s">
        <v>209</v>
      </c>
      <c r="BR167" s="21" t="s">
        <v>209</v>
      </c>
      <c r="BS167" s="21" t="s">
        <v>213</v>
      </c>
      <c r="BT167" s="21" t="s">
        <v>210</v>
      </c>
      <c r="BU167" s="21" t="s">
        <v>209</v>
      </c>
      <c r="BV167" s="21" t="s">
        <v>209</v>
      </c>
      <c r="BW167" s="21" t="s">
        <v>210</v>
      </c>
      <c r="BX167" s="21" t="s">
        <v>209</v>
      </c>
      <c r="BY167" s="21" t="s">
        <v>210</v>
      </c>
      <c r="BZ167" s="21">
        <f t="shared" si="0"/>
        <v>8</v>
      </c>
    </row>
    <row r="168" spans="1:78" ht="12.75" x14ac:dyDescent="0.2">
      <c r="A168" s="21" t="s">
        <v>380</v>
      </c>
      <c r="B168" s="21" t="s">
        <v>386</v>
      </c>
      <c r="C168" s="21" t="s">
        <v>386</v>
      </c>
      <c r="D168" s="21" t="s">
        <v>209</v>
      </c>
      <c r="E168" s="21" t="s">
        <v>209</v>
      </c>
      <c r="F168" s="21" t="s">
        <v>209</v>
      </c>
      <c r="G168" s="21" t="s">
        <v>209</v>
      </c>
      <c r="H168" s="21" t="s">
        <v>209</v>
      </c>
      <c r="I168" s="21" t="s">
        <v>209</v>
      </c>
      <c r="J168" s="21" t="s">
        <v>209</v>
      </c>
      <c r="K168" s="21" t="s">
        <v>209</v>
      </c>
      <c r="L168" s="21" t="s">
        <v>209</v>
      </c>
      <c r="M168" s="21" t="s">
        <v>209</v>
      </c>
      <c r="N168" s="21" t="s">
        <v>209</v>
      </c>
      <c r="O168" s="21" t="s">
        <v>209</v>
      </c>
      <c r="P168" s="21" t="s">
        <v>209</v>
      </c>
      <c r="Q168" s="21" t="s">
        <v>209</v>
      </c>
      <c r="R168" s="21" t="s">
        <v>209</v>
      </c>
      <c r="S168" s="21" t="s">
        <v>210</v>
      </c>
      <c r="T168" s="21" t="s">
        <v>210</v>
      </c>
      <c r="U168" s="21" t="s">
        <v>210</v>
      </c>
      <c r="V168" s="21" t="s">
        <v>210</v>
      </c>
      <c r="W168" s="21" t="s">
        <v>209</v>
      </c>
      <c r="X168" s="21" t="s">
        <v>209</v>
      </c>
      <c r="Y168" s="21" t="s">
        <v>209</v>
      </c>
      <c r="Z168" s="21" t="s">
        <v>209</v>
      </c>
      <c r="AA168" s="21" t="s">
        <v>210</v>
      </c>
      <c r="AB168" s="21" t="s">
        <v>209</v>
      </c>
      <c r="AC168" s="21" t="s">
        <v>209</v>
      </c>
      <c r="AD168" s="21" t="s">
        <v>209</v>
      </c>
      <c r="AE168" s="21" t="s">
        <v>209</v>
      </c>
      <c r="AF168" s="21" t="s">
        <v>210</v>
      </c>
      <c r="AG168" s="21" t="s">
        <v>209</v>
      </c>
      <c r="AH168" s="21" t="s">
        <v>209</v>
      </c>
      <c r="AI168" s="21" t="s">
        <v>209</v>
      </c>
      <c r="AJ168" s="21" t="s">
        <v>210</v>
      </c>
      <c r="AK168" s="21" t="s">
        <v>210</v>
      </c>
      <c r="AL168" s="21" t="s">
        <v>210</v>
      </c>
      <c r="AM168" s="21" t="s">
        <v>209</v>
      </c>
      <c r="AN168" s="21" t="s">
        <v>209</v>
      </c>
      <c r="AO168" s="21" t="s">
        <v>209</v>
      </c>
      <c r="AP168" s="21" t="s">
        <v>209</v>
      </c>
      <c r="AQ168" s="21" t="s">
        <v>209</v>
      </c>
      <c r="AR168" s="21" t="s">
        <v>209</v>
      </c>
      <c r="AS168" s="21" t="s">
        <v>209</v>
      </c>
      <c r="AT168" s="21" t="s">
        <v>209</v>
      </c>
      <c r="AU168" s="21" t="s">
        <v>209</v>
      </c>
      <c r="AV168" s="21" t="s">
        <v>209</v>
      </c>
      <c r="AW168" s="21" t="s">
        <v>209</v>
      </c>
      <c r="AX168" s="21" t="s">
        <v>209</v>
      </c>
      <c r="AY168" s="21" t="s">
        <v>209</v>
      </c>
      <c r="AZ168" s="21" t="s">
        <v>209</v>
      </c>
      <c r="BA168" s="21" t="s">
        <v>209</v>
      </c>
      <c r="BB168" s="21" t="s">
        <v>209</v>
      </c>
      <c r="BC168" s="21" t="s">
        <v>209</v>
      </c>
      <c r="BD168" s="21" t="s">
        <v>209</v>
      </c>
      <c r="BE168" s="21" t="s">
        <v>209</v>
      </c>
      <c r="BF168" s="21" t="s">
        <v>209</v>
      </c>
      <c r="BG168" s="21" t="s">
        <v>209</v>
      </c>
      <c r="BH168" s="21" t="s">
        <v>209</v>
      </c>
      <c r="BI168" s="21" t="s">
        <v>209</v>
      </c>
      <c r="BJ168" s="21" t="s">
        <v>209</v>
      </c>
      <c r="BK168" s="21" t="s">
        <v>213</v>
      </c>
      <c r="BL168" s="21" t="s">
        <v>210</v>
      </c>
      <c r="BM168" s="21" t="s">
        <v>210</v>
      </c>
      <c r="BN168" s="21" t="s">
        <v>210</v>
      </c>
      <c r="BO168" s="21" t="s">
        <v>210</v>
      </c>
      <c r="BP168" s="21" t="s">
        <v>209</v>
      </c>
      <c r="BQ168" s="21" t="s">
        <v>209</v>
      </c>
      <c r="BR168" s="21" t="s">
        <v>209</v>
      </c>
      <c r="BS168" s="21" t="s">
        <v>213</v>
      </c>
      <c r="BT168" s="21" t="s">
        <v>209</v>
      </c>
      <c r="BU168" s="21" t="s">
        <v>209</v>
      </c>
      <c r="BV168" s="21" t="s">
        <v>209</v>
      </c>
      <c r="BW168" s="21" t="s">
        <v>209</v>
      </c>
      <c r="BX168" s="21" t="s">
        <v>209</v>
      </c>
      <c r="BY168" s="21" t="s">
        <v>210</v>
      </c>
      <c r="BZ168" s="21">
        <f t="shared" si="0"/>
        <v>9</v>
      </c>
    </row>
    <row r="169" spans="1:78" ht="12.75" x14ac:dyDescent="0.2">
      <c r="A169" s="21" t="s">
        <v>380</v>
      </c>
      <c r="B169" s="21" t="s">
        <v>386</v>
      </c>
      <c r="C169" s="21" t="s">
        <v>388</v>
      </c>
      <c r="D169" s="21" t="s">
        <v>209</v>
      </c>
      <c r="E169" s="21" t="s">
        <v>209</v>
      </c>
      <c r="F169" s="21" t="s">
        <v>209</v>
      </c>
      <c r="G169" s="21" t="s">
        <v>209</v>
      </c>
      <c r="H169" s="21" t="s">
        <v>209</v>
      </c>
      <c r="I169" s="21" t="s">
        <v>209</v>
      </c>
      <c r="J169" s="21" t="s">
        <v>209</v>
      </c>
      <c r="K169" s="21" t="s">
        <v>209</v>
      </c>
      <c r="L169" s="21" t="s">
        <v>209</v>
      </c>
      <c r="M169" s="21" t="s">
        <v>209</v>
      </c>
      <c r="N169" s="21" t="s">
        <v>209</v>
      </c>
      <c r="O169" s="21" t="s">
        <v>209</v>
      </c>
      <c r="P169" s="21" t="s">
        <v>209</v>
      </c>
      <c r="Q169" s="21" t="s">
        <v>209</v>
      </c>
      <c r="R169" s="21" t="s">
        <v>209</v>
      </c>
      <c r="S169" s="21" t="s">
        <v>210</v>
      </c>
      <c r="T169" s="21" t="s">
        <v>209</v>
      </c>
      <c r="U169" s="21" t="s">
        <v>210</v>
      </c>
      <c r="V169" s="21" t="s">
        <v>210</v>
      </c>
      <c r="W169" s="21" t="s">
        <v>209</v>
      </c>
      <c r="X169" s="21" t="s">
        <v>209</v>
      </c>
      <c r="Y169" s="21" t="s">
        <v>209</v>
      </c>
      <c r="Z169" s="21" t="s">
        <v>209</v>
      </c>
      <c r="AA169" s="21" t="s">
        <v>210</v>
      </c>
      <c r="AB169" s="21" t="s">
        <v>209</v>
      </c>
      <c r="AC169" s="21" t="s">
        <v>209</v>
      </c>
      <c r="AD169" s="21" t="s">
        <v>209</v>
      </c>
      <c r="AE169" s="21" t="s">
        <v>209</v>
      </c>
      <c r="AF169" s="21" t="s">
        <v>210</v>
      </c>
      <c r="AG169" s="21" t="s">
        <v>209</v>
      </c>
      <c r="AH169" s="21" t="s">
        <v>209</v>
      </c>
      <c r="AI169" s="21" t="s">
        <v>209</v>
      </c>
      <c r="AJ169" s="21" t="s">
        <v>209</v>
      </c>
      <c r="AK169" s="21" t="s">
        <v>209</v>
      </c>
      <c r="AL169" s="21" t="s">
        <v>209</v>
      </c>
      <c r="AM169" s="21" t="s">
        <v>209</v>
      </c>
      <c r="AN169" s="21" t="s">
        <v>209</v>
      </c>
      <c r="AO169" s="21" t="s">
        <v>209</v>
      </c>
      <c r="AP169" s="21" t="s">
        <v>209</v>
      </c>
      <c r="AQ169" s="21" t="s">
        <v>209</v>
      </c>
      <c r="AR169" s="21" t="s">
        <v>209</v>
      </c>
      <c r="AS169" s="21" t="s">
        <v>209</v>
      </c>
      <c r="AT169" s="21" t="s">
        <v>209</v>
      </c>
      <c r="AU169" s="21" t="s">
        <v>209</v>
      </c>
      <c r="AV169" s="21" t="s">
        <v>209</v>
      </c>
      <c r="AW169" s="21" t="s">
        <v>209</v>
      </c>
      <c r="AX169" s="21" t="s">
        <v>209</v>
      </c>
      <c r="AY169" s="21" t="s">
        <v>209</v>
      </c>
      <c r="AZ169" s="21" t="s">
        <v>209</v>
      </c>
      <c r="BA169" s="21" t="s">
        <v>209</v>
      </c>
      <c r="BB169" s="21" t="s">
        <v>209</v>
      </c>
      <c r="BC169" s="21" t="s">
        <v>209</v>
      </c>
      <c r="BD169" s="21" t="s">
        <v>209</v>
      </c>
      <c r="BE169" s="21" t="s">
        <v>209</v>
      </c>
      <c r="BF169" s="21" t="s">
        <v>209</v>
      </c>
      <c r="BG169" s="21" t="s">
        <v>209</v>
      </c>
      <c r="BH169" s="21" t="s">
        <v>209</v>
      </c>
      <c r="BI169" s="21" t="s">
        <v>209</v>
      </c>
      <c r="BJ169" s="21" t="s">
        <v>209</v>
      </c>
      <c r="BK169" s="21" t="s">
        <v>213</v>
      </c>
      <c r="BL169" s="21" t="s">
        <v>210</v>
      </c>
      <c r="BM169" s="21" t="s">
        <v>209</v>
      </c>
      <c r="BN169" s="21" t="s">
        <v>209</v>
      </c>
      <c r="BO169" s="21" t="s">
        <v>210</v>
      </c>
      <c r="BP169" s="21" t="s">
        <v>209</v>
      </c>
      <c r="BQ169" s="21" t="s">
        <v>209</v>
      </c>
      <c r="BR169" s="21" t="s">
        <v>209</v>
      </c>
      <c r="BS169" s="21" t="s">
        <v>213</v>
      </c>
      <c r="BT169" s="21" t="s">
        <v>209</v>
      </c>
      <c r="BU169" s="21" t="s">
        <v>209</v>
      </c>
      <c r="BV169" s="21" t="s">
        <v>209</v>
      </c>
      <c r="BW169" s="21" t="s">
        <v>209</v>
      </c>
      <c r="BX169" s="21" t="s">
        <v>209</v>
      </c>
      <c r="BY169" s="21" t="s">
        <v>210</v>
      </c>
      <c r="BZ169" s="21">
        <f t="shared" si="0"/>
        <v>5</v>
      </c>
    </row>
    <row r="170" spans="1:78" ht="12.75" x14ac:dyDescent="0.2">
      <c r="A170" s="21" t="s">
        <v>380</v>
      </c>
      <c r="B170" s="21" t="s">
        <v>386</v>
      </c>
      <c r="C170" s="21" t="s">
        <v>389</v>
      </c>
      <c r="D170" s="21" t="s">
        <v>209</v>
      </c>
      <c r="E170" s="21" t="s">
        <v>209</v>
      </c>
      <c r="F170" s="21" t="s">
        <v>209</v>
      </c>
      <c r="G170" s="21" t="s">
        <v>209</v>
      </c>
      <c r="H170" s="21" t="s">
        <v>209</v>
      </c>
      <c r="I170" s="21" t="s">
        <v>209</v>
      </c>
      <c r="J170" s="21" t="s">
        <v>209</v>
      </c>
      <c r="K170" s="21" t="s">
        <v>209</v>
      </c>
      <c r="L170" s="21" t="s">
        <v>209</v>
      </c>
      <c r="M170" s="21" t="s">
        <v>209</v>
      </c>
      <c r="N170" s="21" t="s">
        <v>209</v>
      </c>
      <c r="O170" s="21" t="s">
        <v>209</v>
      </c>
      <c r="P170" s="21" t="s">
        <v>209</v>
      </c>
      <c r="Q170" s="21" t="s">
        <v>209</v>
      </c>
      <c r="R170" s="21" t="s">
        <v>209</v>
      </c>
      <c r="S170" s="21" t="s">
        <v>210</v>
      </c>
      <c r="T170" s="21" t="s">
        <v>210</v>
      </c>
      <c r="U170" s="21" t="s">
        <v>210</v>
      </c>
      <c r="V170" s="21" t="s">
        <v>210</v>
      </c>
      <c r="W170" s="21" t="s">
        <v>209</v>
      </c>
      <c r="X170" s="21" t="s">
        <v>209</v>
      </c>
      <c r="Y170" s="21" t="s">
        <v>209</v>
      </c>
      <c r="Z170" s="21" t="s">
        <v>209</v>
      </c>
      <c r="AA170" s="21" t="s">
        <v>210</v>
      </c>
      <c r="AB170" s="21" t="s">
        <v>209</v>
      </c>
      <c r="AC170" s="21" t="s">
        <v>209</v>
      </c>
      <c r="AD170" s="21" t="s">
        <v>209</v>
      </c>
      <c r="AE170" s="21" t="s">
        <v>209</v>
      </c>
      <c r="AF170" s="21" t="s">
        <v>210</v>
      </c>
      <c r="AG170" s="21" t="s">
        <v>209</v>
      </c>
      <c r="AH170" s="21" t="s">
        <v>209</v>
      </c>
      <c r="AI170" s="21" t="s">
        <v>209</v>
      </c>
      <c r="AJ170" s="21" t="s">
        <v>210</v>
      </c>
      <c r="AK170" s="21" t="s">
        <v>210</v>
      </c>
      <c r="AL170" s="21" t="s">
        <v>210</v>
      </c>
      <c r="AM170" s="21" t="s">
        <v>209</v>
      </c>
      <c r="AN170" s="21" t="s">
        <v>209</v>
      </c>
      <c r="AO170" s="21" t="s">
        <v>209</v>
      </c>
      <c r="AP170" s="21" t="s">
        <v>209</v>
      </c>
      <c r="AQ170" s="21" t="s">
        <v>209</v>
      </c>
      <c r="AR170" s="21" t="s">
        <v>209</v>
      </c>
      <c r="AS170" s="21" t="s">
        <v>209</v>
      </c>
      <c r="AT170" s="21" t="s">
        <v>209</v>
      </c>
      <c r="AU170" s="21" t="s">
        <v>209</v>
      </c>
      <c r="AV170" s="21" t="s">
        <v>209</v>
      </c>
      <c r="AW170" s="21" t="s">
        <v>209</v>
      </c>
      <c r="AX170" s="21" t="s">
        <v>209</v>
      </c>
      <c r="AY170" s="21" t="s">
        <v>209</v>
      </c>
      <c r="AZ170" s="21" t="s">
        <v>209</v>
      </c>
      <c r="BA170" s="21" t="s">
        <v>209</v>
      </c>
      <c r="BB170" s="21" t="s">
        <v>209</v>
      </c>
      <c r="BC170" s="21" t="s">
        <v>209</v>
      </c>
      <c r="BD170" s="21" t="s">
        <v>209</v>
      </c>
      <c r="BE170" s="21" t="s">
        <v>209</v>
      </c>
      <c r="BF170" s="21" t="s">
        <v>209</v>
      </c>
      <c r="BG170" s="21" t="s">
        <v>209</v>
      </c>
      <c r="BH170" s="21" t="s">
        <v>209</v>
      </c>
      <c r="BI170" s="21" t="s">
        <v>209</v>
      </c>
      <c r="BJ170" s="21" t="s">
        <v>209</v>
      </c>
      <c r="BK170" s="21" t="s">
        <v>213</v>
      </c>
      <c r="BL170" s="21" t="s">
        <v>210</v>
      </c>
      <c r="BM170" s="21" t="s">
        <v>209</v>
      </c>
      <c r="BN170" s="21" t="s">
        <v>209</v>
      </c>
      <c r="BO170" s="21" t="s">
        <v>210</v>
      </c>
      <c r="BP170" s="21" t="s">
        <v>209</v>
      </c>
      <c r="BQ170" s="21" t="s">
        <v>209</v>
      </c>
      <c r="BR170" s="21" t="s">
        <v>209</v>
      </c>
      <c r="BS170" s="21" t="s">
        <v>213</v>
      </c>
      <c r="BT170" s="21" t="s">
        <v>209</v>
      </c>
      <c r="BU170" s="21" t="s">
        <v>209</v>
      </c>
      <c r="BV170" s="21" t="s">
        <v>209</v>
      </c>
      <c r="BW170" s="21" t="s">
        <v>209</v>
      </c>
      <c r="BX170" s="21" t="s">
        <v>209</v>
      </c>
      <c r="BY170" s="21" t="s">
        <v>210</v>
      </c>
      <c r="BZ170" s="21">
        <f t="shared" si="0"/>
        <v>9</v>
      </c>
    </row>
    <row r="171" spans="1:78" ht="12.75" x14ac:dyDescent="0.2">
      <c r="A171" s="21" t="s">
        <v>380</v>
      </c>
      <c r="B171" s="21" t="s">
        <v>390</v>
      </c>
      <c r="C171" s="21" t="s">
        <v>391</v>
      </c>
      <c r="D171" s="21" t="s">
        <v>209</v>
      </c>
      <c r="E171" s="21" t="s">
        <v>209</v>
      </c>
      <c r="F171" s="21" t="s">
        <v>209</v>
      </c>
      <c r="G171" s="21" t="s">
        <v>209</v>
      </c>
      <c r="H171" s="21" t="s">
        <v>209</v>
      </c>
      <c r="I171" s="21" t="s">
        <v>209</v>
      </c>
      <c r="J171" s="21" t="s">
        <v>209</v>
      </c>
      <c r="K171" s="21" t="s">
        <v>210</v>
      </c>
      <c r="L171" s="21" t="s">
        <v>209</v>
      </c>
      <c r="M171" s="21" t="s">
        <v>209</v>
      </c>
      <c r="N171" s="21" t="s">
        <v>209</v>
      </c>
      <c r="O171" s="21" t="s">
        <v>209</v>
      </c>
      <c r="P171" s="21" t="s">
        <v>209</v>
      </c>
      <c r="Q171" s="21" t="s">
        <v>209</v>
      </c>
      <c r="R171" s="21" t="s">
        <v>210</v>
      </c>
      <c r="S171" s="21" t="s">
        <v>210</v>
      </c>
      <c r="T171" s="21" t="s">
        <v>210</v>
      </c>
      <c r="U171" s="21" t="s">
        <v>210</v>
      </c>
      <c r="V171" s="21" t="s">
        <v>209</v>
      </c>
      <c r="W171" s="21" t="s">
        <v>210</v>
      </c>
      <c r="X171" s="21" t="s">
        <v>209</v>
      </c>
      <c r="Y171" s="21" t="s">
        <v>209</v>
      </c>
      <c r="Z171" s="21" t="s">
        <v>209</v>
      </c>
      <c r="AA171" s="21" t="s">
        <v>210</v>
      </c>
      <c r="AB171" s="21" t="s">
        <v>209</v>
      </c>
      <c r="AC171" s="21" t="s">
        <v>210</v>
      </c>
      <c r="AD171" s="21" t="s">
        <v>209</v>
      </c>
      <c r="AE171" s="21" t="s">
        <v>209</v>
      </c>
      <c r="AF171" s="21" t="s">
        <v>210</v>
      </c>
      <c r="AG171" s="21" t="s">
        <v>209</v>
      </c>
      <c r="AH171" s="21" t="s">
        <v>209</v>
      </c>
      <c r="AI171" s="21" t="s">
        <v>209</v>
      </c>
      <c r="AJ171" s="21" t="s">
        <v>209</v>
      </c>
      <c r="AK171" s="21" t="s">
        <v>209</v>
      </c>
      <c r="AL171" s="21" t="s">
        <v>209</v>
      </c>
      <c r="AM171" s="21" t="s">
        <v>209</v>
      </c>
      <c r="AN171" s="21" t="s">
        <v>209</v>
      </c>
      <c r="AO171" s="21" t="s">
        <v>209</v>
      </c>
      <c r="AP171" s="21" t="s">
        <v>209</v>
      </c>
      <c r="AQ171" s="21" t="s">
        <v>209</v>
      </c>
      <c r="AR171" s="21" t="s">
        <v>209</v>
      </c>
      <c r="AS171" s="21" t="s">
        <v>209</v>
      </c>
      <c r="AT171" s="21" t="s">
        <v>209</v>
      </c>
      <c r="AU171" s="21" t="s">
        <v>209</v>
      </c>
      <c r="AV171" s="21" t="s">
        <v>209</v>
      </c>
      <c r="AW171" s="21" t="s">
        <v>209</v>
      </c>
      <c r="AX171" s="21" t="s">
        <v>210</v>
      </c>
      <c r="AY171" s="21" t="s">
        <v>210</v>
      </c>
      <c r="AZ171" s="21" t="s">
        <v>210</v>
      </c>
      <c r="BA171" s="21" t="s">
        <v>210</v>
      </c>
      <c r="BB171" s="21" t="s">
        <v>210</v>
      </c>
      <c r="BC171" s="21" t="s">
        <v>210</v>
      </c>
      <c r="BD171" s="21" t="s">
        <v>209</v>
      </c>
      <c r="BE171" s="21" t="s">
        <v>209</v>
      </c>
      <c r="BF171" s="21" t="s">
        <v>209</v>
      </c>
      <c r="BG171" s="21" t="s">
        <v>209</v>
      </c>
      <c r="BH171" s="21" t="s">
        <v>209</v>
      </c>
      <c r="BI171" s="21" t="s">
        <v>209</v>
      </c>
      <c r="BJ171" s="21" t="s">
        <v>209</v>
      </c>
      <c r="BK171" s="21" t="s">
        <v>210</v>
      </c>
      <c r="BL171" s="21" t="s">
        <v>209</v>
      </c>
      <c r="BM171" s="21" t="s">
        <v>209</v>
      </c>
      <c r="BN171" s="21" t="s">
        <v>209</v>
      </c>
      <c r="BO171" s="21" t="s">
        <v>209</v>
      </c>
      <c r="BP171" s="21" t="s">
        <v>209</v>
      </c>
      <c r="BQ171" s="21" t="s">
        <v>209</v>
      </c>
      <c r="BR171" s="21" t="s">
        <v>209</v>
      </c>
      <c r="BS171" s="21" t="s">
        <v>209</v>
      </c>
      <c r="BT171" s="21" t="s">
        <v>209</v>
      </c>
      <c r="BU171" s="21" t="s">
        <v>209</v>
      </c>
      <c r="BV171" s="21" t="s">
        <v>209</v>
      </c>
      <c r="BW171" s="21" t="s">
        <v>209</v>
      </c>
      <c r="BX171" s="21" t="s">
        <v>209</v>
      </c>
      <c r="BY171" s="21" t="s">
        <v>209</v>
      </c>
      <c r="BZ171" s="21">
        <f t="shared" si="0"/>
        <v>16</v>
      </c>
    </row>
    <row r="172" spans="1:78" ht="12.75" x14ac:dyDescent="0.2">
      <c r="A172" s="21" t="s">
        <v>380</v>
      </c>
      <c r="B172" s="21" t="s">
        <v>390</v>
      </c>
      <c r="C172" s="21" t="s">
        <v>392</v>
      </c>
      <c r="D172" s="21" t="s">
        <v>209</v>
      </c>
      <c r="E172" s="21" t="s">
        <v>210</v>
      </c>
      <c r="F172" s="21" t="s">
        <v>209</v>
      </c>
      <c r="G172" s="21" t="s">
        <v>209</v>
      </c>
      <c r="H172" s="21" t="s">
        <v>209</v>
      </c>
      <c r="I172" s="21" t="s">
        <v>209</v>
      </c>
      <c r="J172" s="21" t="s">
        <v>209</v>
      </c>
      <c r="K172" s="21" t="s">
        <v>209</v>
      </c>
      <c r="L172" s="21" t="s">
        <v>210</v>
      </c>
      <c r="M172" s="21" t="s">
        <v>209</v>
      </c>
      <c r="N172" s="21" t="s">
        <v>209</v>
      </c>
      <c r="O172" s="21" t="s">
        <v>209</v>
      </c>
      <c r="P172" s="21" t="s">
        <v>209</v>
      </c>
      <c r="Q172" s="21" t="s">
        <v>209</v>
      </c>
      <c r="R172" s="21" t="s">
        <v>209</v>
      </c>
      <c r="S172" s="21" t="s">
        <v>210</v>
      </c>
      <c r="T172" s="21" t="s">
        <v>210</v>
      </c>
      <c r="U172" s="21" t="s">
        <v>210</v>
      </c>
      <c r="V172" s="21" t="s">
        <v>210</v>
      </c>
      <c r="W172" s="21" t="s">
        <v>209</v>
      </c>
      <c r="X172" s="21" t="s">
        <v>209</v>
      </c>
      <c r="Y172" s="21" t="s">
        <v>209</v>
      </c>
      <c r="Z172" s="21" t="s">
        <v>209</v>
      </c>
      <c r="AA172" s="21" t="s">
        <v>210</v>
      </c>
      <c r="AB172" s="21" t="s">
        <v>209</v>
      </c>
      <c r="AC172" s="21" t="s">
        <v>209</v>
      </c>
      <c r="AD172" s="21" t="s">
        <v>209</v>
      </c>
      <c r="AE172" s="21" t="s">
        <v>209</v>
      </c>
      <c r="AF172" s="21" t="s">
        <v>210</v>
      </c>
      <c r="AG172" s="21" t="s">
        <v>209</v>
      </c>
      <c r="AH172" s="21" t="s">
        <v>209</v>
      </c>
      <c r="AI172" s="21" t="s">
        <v>209</v>
      </c>
      <c r="AJ172" s="21" t="s">
        <v>210</v>
      </c>
      <c r="AK172" s="21" t="s">
        <v>209</v>
      </c>
      <c r="AL172" s="21" t="s">
        <v>210</v>
      </c>
      <c r="AM172" s="21" t="s">
        <v>209</v>
      </c>
      <c r="AN172" s="21" t="s">
        <v>209</v>
      </c>
      <c r="AO172" s="21" t="s">
        <v>209</v>
      </c>
      <c r="AP172" s="21" t="s">
        <v>209</v>
      </c>
      <c r="AQ172" s="21" t="s">
        <v>209</v>
      </c>
      <c r="AR172" s="21" t="s">
        <v>209</v>
      </c>
      <c r="AS172" s="21" t="s">
        <v>209</v>
      </c>
      <c r="AT172" s="21" t="s">
        <v>209</v>
      </c>
      <c r="AU172" s="21" t="s">
        <v>209</v>
      </c>
      <c r="AV172" s="21" t="s">
        <v>209</v>
      </c>
      <c r="AW172" s="21" t="s">
        <v>209</v>
      </c>
      <c r="AX172" s="21" t="s">
        <v>210</v>
      </c>
      <c r="AY172" s="21" t="s">
        <v>210</v>
      </c>
      <c r="AZ172" s="21" t="s">
        <v>210</v>
      </c>
      <c r="BA172" s="21" t="s">
        <v>210</v>
      </c>
      <c r="BB172" s="21" t="s">
        <v>210</v>
      </c>
      <c r="BC172" s="21" t="s">
        <v>209</v>
      </c>
      <c r="BD172" s="21" t="s">
        <v>209</v>
      </c>
      <c r="BE172" s="21" t="s">
        <v>209</v>
      </c>
      <c r="BF172" s="21" t="s">
        <v>209</v>
      </c>
      <c r="BG172" s="21" t="s">
        <v>209</v>
      </c>
      <c r="BH172" s="21" t="s">
        <v>209</v>
      </c>
      <c r="BI172" s="21" t="s">
        <v>209</v>
      </c>
      <c r="BJ172" s="21" t="s">
        <v>209</v>
      </c>
      <c r="BK172" s="21" t="s">
        <v>209</v>
      </c>
      <c r="BL172" s="21" t="s">
        <v>209</v>
      </c>
      <c r="BM172" s="21" t="s">
        <v>209</v>
      </c>
      <c r="BN172" s="21" t="s">
        <v>209</v>
      </c>
      <c r="BO172" s="21" t="s">
        <v>209</v>
      </c>
      <c r="BP172" s="21" t="s">
        <v>213</v>
      </c>
      <c r="BQ172" s="21" t="s">
        <v>209</v>
      </c>
      <c r="BR172" s="21" t="s">
        <v>209</v>
      </c>
      <c r="BS172" s="21" t="s">
        <v>209</v>
      </c>
      <c r="BT172" s="21" t="s">
        <v>209</v>
      </c>
      <c r="BU172" s="21" t="s">
        <v>209</v>
      </c>
      <c r="BV172" s="21" t="s">
        <v>209</v>
      </c>
      <c r="BW172" s="21" t="s">
        <v>209</v>
      </c>
      <c r="BX172" s="21" t="s">
        <v>209</v>
      </c>
      <c r="BY172" s="21" t="s">
        <v>209</v>
      </c>
      <c r="BZ172" s="21">
        <f t="shared" si="0"/>
        <v>15</v>
      </c>
    </row>
    <row r="173" spans="1:78" ht="12.75" x14ac:dyDescent="0.2">
      <c r="A173" s="21" t="s">
        <v>380</v>
      </c>
      <c r="B173" s="21" t="s">
        <v>390</v>
      </c>
      <c r="C173" s="21" t="s">
        <v>393</v>
      </c>
      <c r="D173" s="21" t="s">
        <v>209</v>
      </c>
      <c r="E173" s="21" t="s">
        <v>210</v>
      </c>
      <c r="F173" s="21" t="s">
        <v>209</v>
      </c>
      <c r="G173" s="21" t="s">
        <v>209</v>
      </c>
      <c r="H173" s="21" t="s">
        <v>209</v>
      </c>
      <c r="I173" s="21" t="s">
        <v>209</v>
      </c>
      <c r="J173" s="21" t="s">
        <v>209</v>
      </c>
      <c r="K173" s="21" t="s">
        <v>209</v>
      </c>
      <c r="L173" s="21" t="s">
        <v>210</v>
      </c>
      <c r="M173" s="21" t="s">
        <v>209</v>
      </c>
      <c r="N173" s="21" t="s">
        <v>209</v>
      </c>
      <c r="O173" s="21" t="s">
        <v>209</v>
      </c>
      <c r="P173" s="21" t="s">
        <v>209</v>
      </c>
      <c r="Q173" s="21" t="s">
        <v>209</v>
      </c>
      <c r="R173" s="21" t="s">
        <v>209</v>
      </c>
      <c r="S173" s="21" t="s">
        <v>210</v>
      </c>
      <c r="T173" s="21" t="s">
        <v>210</v>
      </c>
      <c r="U173" s="21" t="s">
        <v>210</v>
      </c>
      <c r="V173" s="21" t="s">
        <v>210</v>
      </c>
      <c r="W173" s="21" t="s">
        <v>209</v>
      </c>
      <c r="X173" s="21" t="s">
        <v>209</v>
      </c>
      <c r="Y173" s="21" t="s">
        <v>209</v>
      </c>
      <c r="Z173" s="21" t="s">
        <v>209</v>
      </c>
      <c r="AA173" s="21" t="s">
        <v>210</v>
      </c>
      <c r="AB173" s="21" t="s">
        <v>209</v>
      </c>
      <c r="AC173" s="21" t="s">
        <v>209</v>
      </c>
      <c r="AD173" s="21" t="s">
        <v>209</v>
      </c>
      <c r="AE173" s="21" t="s">
        <v>209</v>
      </c>
      <c r="AF173" s="21" t="s">
        <v>210</v>
      </c>
      <c r="AG173" s="21" t="s">
        <v>209</v>
      </c>
      <c r="AH173" s="21" t="s">
        <v>209</v>
      </c>
      <c r="AI173" s="21" t="s">
        <v>209</v>
      </c>
      <c r="AJ173" s="21" t="s">
        <v>210</v>
      </c>
      <c r="AK173" s="21" t="s">
        <v>209</v>
      </c>
      <c r="AL173" s="21" t="s">
        <v>210</v>
      </c>
      <c r="AM173" s="21" t="s">
        <v>209</v>
      </c>
      <c r="AN173" s="21" t="s">
        <v>209</v>
      </c>
      <c r="AO173" s="21" t="s">
        <v>209</v>
      </c>
      <c r="AP173" s="21" t="s">
        <v>209</v>
      </c>
      <c r="AQ173" s="21" t="s">
        <v>209</v>
      </c>
      <c r="AR173" s="21" t="s">
        <v>209</v>
      </c>
      <c r="AS173" s="21" t="s">
        <v>209</v>
      </c>
      <c r="AT173" s="21" t="s">
        <v>209</v>
      </c>
      <c r="AU173" s="21" t="s">
        <v>209</v>
      </c>
      <c r="AV173" s="21" t="s">
        <v>209</v>
      </c>
      <c r="AW173" s="21" t="s">
        <v>209</v>
      </c>
      <c r="AX173" s="21" t="s">
        <v>210</v>
      </c>
      <c r="AY173" s="21" t="s">
        <v>210</v>
      </c>
      <c r="AZ173" s="21" t="s">
        <v>210</v>
      </c>
      <c r="BA173" s="21" t="s">
        <v>210</v>
      </c>
      <c r="BB173" s="21" t="s">
        <v>210</v>
      </c>
      <c r="BC173" s="21" t="s">
        <v>209</v>
      </c>
      <c r="BD173" s="21" t="s">
        <v>209</v>
      </c>
      <c r="BE173" s="21" t="s">
        <v>209</v>
      </c>
      <c r="BF173" s="21" t="s">
        <v>209</v>
      </c>
      <c r="BG173" s="21" t="s">
        <v>209</v>
      </c>
      <c r="BH173" s="21" t="s">
        <v>209</v>
      </c>
      <c r="BI173" s="21" t="s">
        <v>209</v>
      </c>
      <c r="BJ173" s="21" t="s">
        <v>209</v>
      </c>
      <c r="BK173" s="21" t="s">
        <v>209</v>
      </c>
      <c r="BL173" s="21" t="s">
        <v>210</v>
      </c>
      <c r="BM173" s="21" t="s">
        <v>209</v>
      </c>
      <c r="BN173" s="21" t="s">
        <v>209</v>
      </c>
      <c r="BO173" s="21" t="s">
        <v>210</v>
      </c>
      <c r="BP173" s="21" t="s">
        <v>210</v>
      </c>
      <c r="BQ173" s="21" t="s">
        <v>209</v>
      </c>
      <c r="BR173" s="21" t="s">
        <v>209</v>
      </c>
      <c r="BS173" s="21" t="s">
        <v>209</v>
      </c>
      <c r="BT173" s="21" t="s">
        <v>209</v>
      </c>
      <c r="BU173" s="21" t="s">
        <v>209</v>
      </c>
      <c r="BV173" s="21" t="s">
        <v>209</v>
      </c>
      <c r="BW173" s="21" t="s">
        <v>210</v>
      </c>
      <c r="BX173" s="21" t="s">
        <v>209</v>
      </c>
      <c r="BY173" s="21" t="s">
        <v>210</v>
      </c>
      <c r="BZ173" s="21">
        <f t="shared" si="0"/>
        <v>15</v>
      </c>
    </row>
    <row r="174" spans="1:78" ht="12.75" x14ac:dyDescent="0.2">
      <c r="A174" s="21" t="s">
        <v>380</v>
      </c>
      <c r="B174" s="21" t="s">
        <v>390</v>
      </c>
      <c r="C174" s="21" t="s">
        <v>394</v>
      </c>
      <c r="D174" s="21" t="s">
        <v>209</v>
      </c>
      <c r="E174" s="21" t="s">
        <v>210</v>
      </c>
      <c r="F174" s="21" t="s">
        <v>209</v>
      </c>
      <c r="G174" s="21" t="s">
        <v>209</v>
      </c>
      <c r="H174" s="21" t="s">
        <v>209</v>
      </c>
      <c r="I174" s="21" t="s">
        <v>209</v>
      </c>
      <c r="J174" s="21" t="s">
        <v>209</v>
      </c>
      <c r="K174" s="21" t="s">
        <v>209</v>
      </c>
      <c r="L174" s="21" t="s">
        <v>210</v>
      </c>
      <c r="M174" s="21" t="s">
        <v>209</v>
      </c>
      <c r="N174" s="21" t="s">
        <v>209</v>
      </c>
      <c r="O174" s="21" t="s">
        <v>209</v>
      </c>
      <c r="P174" s="21" t="s">
        <v>209</v>
      </c>
      <c r="Q174" s="21" t="s">
        <v>209</v>
      </c>
      <c r="R174" s="21" t="s">
        <v>209</v>
      </c>
      <c r="S174" s="21" t="s">
        <v>210</v>
      </c>
      <c r="T174" s="21" t="s">
        <v>210</v>
      </c>
      <c r="U174" s="21" t="s">
        <v>210</v>
      </c>
      <c r="V174" s="21" t="s">
        <v>210</v>
      </c>
      <c r="W174" s="21" t="s">
        <v>209</v>
      </c>
      <c r="X174" s="21" t="s">
        <v>209</v>
      </c>
      <c r="Y174" s="21" t="s">
        <v>209</v>
      </c>
      <c r="Z174" s="21" t="s">
        <v>209</v>
      </c>
      <c r="AA174" s="21" t="s">
        <v>210</v>
      </c>
      <c r="AB174" s="21" t="s">
        <v>209</v>
      </c>
      <c r="AC174" s="21" t="s">
        <v>209</v>
      </c>
      <c r="AD174" s="21" t="s">
        <v>209</v>
      </c>
      <c r="AE174" s="21" t="s">
        <v>209</v>
      </c>
      <c r="AF174" s="21" t="s">
        <v>210</v>
      </c>
      <c r="AG174" s="21" t="s">
        <v>209</v>
      </c>
      <c r="AH174" s="21" t="s">
        <v>209</v>
      </c>
      <c r="AI174" s="21" t="s">
        <v>209</v>
      </c>
      <c r="AJ174" s="21" t="s">
        <v>210</v>
      </c>
      <c r="AK174" s="21" t="s">
        <v>209</v>
      </c>
      <c r="AL174" s="21" t="s">
        <v>210</v>
      </c>
      <c r="AM174" s="21" t="s">
        <v>209</v>
      </c>
      <c r="AN174" s="21" t="s">
        <v>209</v>
      </c>
      <c r="AO174" s="21" t="s">
        <v>209</v>
      </c>
      <c r="AP174" s="21" t="s">
        <v>209</v>
      </c>
      <c r="AQ174" s="21" t="s">
        <v>209</v>
      </c>
      <c r="AR174" s="21" t="s">
        <v>209</v>
      </c>
      <c r="AS174" s="21" t="s">
        <v>209</v>
      </c>
      <c r="AT174" s="21" t="s">
        <v>209</v>
      </c>
      <c r="AU174" s="21" t="s">
        <v>209</v>
      </c>
      <c r="AV174" s="21" t="s">
        <v>209</v>
      </c>
      <c r="AW174" s="21" t="s">
        <v>209</v>
      </c>
      <c r="AX174" s="21" t="s">
        <v>210</v>
      </c>
      <c r="AY174" s="21" t="s">
        <v>210</v>
      </c>
      <c r="AZ174" s="21" t="s">
        <v>210</v>
      </c>
      <c r="BA174" s="21" t="s">
        <v>210</v>
      </c>
      <c r="BB174" s="21" t="s">
        <v>210</v>
      </c>
      <c r="BC174" s="21" t="s">
        <v>209</v>
      </c>
      <c r="BD174" s="21" t="s">
        <v>209</v>
      </c>
      <c r="BE174" s="21" t="s">
        <v>209</v>
      </c>
      <c r="BF174" s="21" t="s">
        <v>209</v>
      </c>
      <c r="BG174" s="21" t="s">
        <v>209</v>
      </c>
      <c r="BH174" s="21" t="s">
        <v>209</v>
      </c>
      <c r="BI174" s="21" t="s">
        <v>209</v>
      </c>
      <c r="BJ174" s="21" t="s">
        <v>209</v>
      </c>
      <c r="BK174" s="21" t="s">
        <v>209</v>
      </c>
      <c r="BL174" s="21" t="s">
        <v>209</v>
      </c>
      <c r="BM174" s="21" t="s">
        <v>209</v>
      </c>
      <c r="BN174" s="21" t="s">
        <v>209</v>
      </c>
      <c r="BO174" s="21" t="s">
        <v>209</v>
      </c>
      <c r="BP174" s="21" t="s">
        <v>210</v>
      </c>
      <c r="BQ174" s="21" t="s">
        <v>209</v>
      </c>
      <c r="BR174" s="21" t="s">
        <v>209</v>
      </c>
      <c r="BS174" s="21" t="s">
        <v>209</v>
      </c>
      <c r="BT174" s="21" t="s">
        <v>209</v>
      </c>
      <c r="BU174" s="21" t="s">
        <v>209</v>
      </c>
      <c r="BV174" s="21" t="s">
        <v>209</v>
      </c>
      <c r="BW174" s="21" t="s">
        <v>209</v>
      </c>
      <c r="BX174" s="21" t="s">
        <v>209</v>
      </c>
      <c r="BY174" s="21" t="s">
        <v>209</v>
      </c>
      <c r="BZ174" s="21">
        <f t="shared" si="0"/>
        <v>15</v>
      </c>
    </row>
    <row r="175" spans="1:78" ht="12.75" x14ac:dyDescent="0.2">
      <c r="A175" s="21" t="s">
        <v>380</v>
      </c>
      <c r="B175" s="21" t="s">
        <v>390</v>
      </c>
      <c r="C175" s="21" t="s">
        <v>395</v>
      </c>
      <c r="D175" s="21" t="s">
        <v>209</v>
      </c>
      <c r="E175" s="21" t="s">
        <v>210</v>
      </c>
      <c r="F175" s="21" t="s">
        <v>209</v>
      </c>
      <c r="G175" s="21" t="s">
        <v>209</v>
      </c>
      <c r="H175" s="21" t="s">
        <v>209</v>
      </c>
      <c r="I175" s="21" t="s">
        <v>209</v>
      </c>
      <c r="J175" s="21" t="s">
        <v>209</v>
      </c>
      <c r="K175" s="21" t="s">
        <v>209</v>
      </c>
      <c r="L175" s="21" t="s">
        <v>210</v>
      </c>
      <c r="M175" s="21" t="s">
        <v>209</v>
      </c>
      <c r="N175" s="21" t="s">
        <v>209</v>
      </c>
      <c r="O175" s="21" t="s">
        <v>209</v>
      </c>
      <c r="P175" s="21" t="s">
        <v>209</v>
      </c>
      <c r="Q175" s="21" t="s">
        <v>209</v>
      </c>
      <c r="R175" s="21" t="s">
        <v>209</v>
      </c>
      <c r="S175" s="21" t="s">
        <v>210</v>
      </c>
      <c r="T175" s="21" t="s">
        <v>210</v>
      </c>
      <c r="U175" s="21" t="s">
        <v>210</v>
      </c>
      <c r="V175" s="21" t="s">
        <v>210</v>
      </c>
      <c r="W175" s="21" t="s">
        <v>209</v>
      </c>
      <c r="X175" s="21" t="s">
        <v>209</v>
      </c>
      <c r="Y175" s="21" t="s">
        <v>209</v>
      </c>
      <c r="Z175" s="21" t="s">
        <v>209</v>
      </c>
      <c r="AA175" s="21" t="s">
        <v>210</v>
      </c>
      <c r="AB175" s="21" t="s">
        <v>209</v>
      </c>
      <c r="AC175" s="21" t="s">
        <v>209</v>
      </c>
      <c r="AD175" s="21" t="s">
        <v>209</v>
      </c>
      <c r="AE175" s="21" t="s">
        <v>209</v>
      </c>
      <c r="AF175" s="21" t="s">
        <v>210</v>
      </c>
      <c r="AG175" s="21" t="s">
        <v>209</v>
      </c>
      <c r="AH175" s="21" t="s">
        <v>209</v>
      </c>
      <c r="AI175" s="21" t="s">
        <v>209</v>
      </c>
      <c r="AJ175" s="21" t="s">
        <v>210</v>
      </c>
      <c r="AK175" s="21" t="s">
        <v>209</v>
      </c>
      <c r="AL175" s="21" t="s">
        <v>210</v>
      </c>
      <c r="AM175" s="21" t="s">
        <v>209</v>
      </c>
      <c r="AN175" s="21" t="s">
        <v>209</v>
      </c>
      <c r="AO175" s="21" t="s">
        <v>209</v>
      </c>
      <c r="AP175" s="21" t="s">
        <v>209</v>
      </c>
      <c r="AQ175" s="21" t="s">
        <v>209</v>
      </c>
      <c r="AR175" s="21" t="s">
        <v>209</v>
      </c>
      <c r="AS175" s="21" t="s">
        <v>209</v>
      </c>
      <c r="AT175" s="21" t="s">
        <v>209</v>
      </c>
      <c r="AU175" s="21" t="s">
        <v>209</v>
      </c>
      <c r="AV175" s="21" t="s">
        <v>209</v>
      </c>
      <c r="AW175" s="21" t="s">
        <v>209</v>
      </c>
      <c r="AX175" s="21" t="s">
        <v>210</v>
      </c>
      <c r="AY175" s="21" t="s">
        <v>210</v>
      </c>
      <c r="AZ175" s="21" t="s">
        <v>210</v>
      </c>
      <c r="BA175" s="21" t="s">
        <v>210</v>
      </c>
      <c r="BB175" s="21" t="s">
        <v>210</v>
      </c>
      <c r="BC175" s="21" t="s">
        <v>209</v>
      </c>
      <c r="BD175" s="21" t="s">
        <v>209</v>
      </c>
      <c r="BE175" s="21" t="s">
        <v>209</v>
      </c>
      <c r="BF175" s="21" t="s">
        <v>209</v>
      </c>
      <c r="BG175" s="21" t="s">
        <v>209</v>
      </c>
      <c r="BH175" s="21" t="s">
        <v>209</v>
      </c>
      <c r="BI175" s="21" t="s">
        <v>209</v>
      </c>
      <c r="BJ175" s="21" t="s">
        <v>209</v>
      </c>
      <c r="BK175" s="21" t="s">
        <v>209</v>
      </c>
      <c r="BL175" s="21" t="s">
        <v>209</v>
      </c>
      <c r="BM175" s="21" t="s">
        <v>209</v>
      </c>
      <c r="BN175" s="21" t="s">
        <v>209</v>
      </c>
      <c r="BO175" s="21" t="s">
        <v>209</v>
      </c>
      <c r="BP175" s="21" t="s">
        <v>210</v>
      </c>
      <c r="BQ175" s="21" t="s">
        <v>209</v>
      </c>
      <c r="BR175" s="21" t="s">
        <v>209</v>
      </c>
      <c r="BS175" s="21" t="s">
        <v>209</v>
      </c>
      <c r="BT175" s="21" t="s">
        <v>209</v>
      </c>
      <c r="BU175" s="21" t="s">
        <v>209</v>
      </c>
      <c r="BV175" s="21" t="s">
        <v>209</v>
      </c>
      <c r="BW175" s="21" t="s">
        <v>209</v>
      </c>
      <c r="BX175" s="21" t="s">
        <v>209</v>
      </c>
      <c r="BY175" s="21" t="s">
        <v>209</v>
      </c>
      <c r="BZ175" s="21">
        <f t="shared" si="0"/>
        <v>15</v>
      </c>
    </row>
    <row r="176" spans="1:78" ht="12.75" x14ac:dyDescent="0.2">
      <c r="A176" s="21" t="s">
        <v>380</v>
      </c>
      <c r="B176" s="21" t="s">
        <v>390</v>
      </c>
      <c r="C176" s="21" t="s">
        <v>396</v>
      </c>
      <c r="D176" s="21" t="s">
        <v>209</v>
      </c>
      <c r="E176" s="21" t="s">
        <v>210</v>
      </c>
      <c r="F176" s="21" t="s">
        <v>209</v>
      </c>
      <c r="G176" s="21" t="s">
        <v>209</v>
      </c>
      <c r="H176" s="21" t="s">
        <v>209</v>
      </c>
      <c r="I176" s="21" t="s">
        <v>209</v>
      </c>
      <c r="J176" s="21" t="s">
        <v>209</v>
      </c>
      <c r="K176" s="21" t="s">
        <v>209</v>
      </c>
      <c r="L176" s="21" t="s">
        <v>210</v>
      </c>
      <c r="M176" s="21" t="s">
        <v>209</v>
      </c>
      <c r="N176" s="21" t="s">
        <v>209</v>
      </c>
      <c r="O176" s="21" t="s">
        <v>209</v>
      </c>
      <c r="P176" s="21" t="s">
        <v>209</v>
      </c>
      <c r="Q176" s="21" t="s">
        <v>209</v>
      </c>
      <c r="R176" s="21" t="s">
        <v>209</v>
      </c>
      <c r="S176" s="21" t="s">
        <v>210</v>
      </c>
      <c r="T176" s="21" t="s">
        <v>210</v>
      </c>
      <c r="U176" s="21" t="s">
        <v>210</v>
      </c>
      <c r="V176" s="21" t="s">
        <v>210</v>
      </c>
      <c r="W176" s="21" t="s">
        <v>209</v>
      </c>
      <c r="X176" s="21" t="s">
        <v>209</v>
      </c>
      <c r="Y176" s="21" t="s">
        <v>209</v>
      </c>
      <c r="Z176" s="21" t="s">
        <v>209</v>
      </c>
      <c r="AA176" s="21" t="s">
        <v>210</v>
      </c>
      <c r="AB176" s="21" t="s">
        <v>209</v>
      </c>
      <c r="AC176" s="21" t="s">
        <v>209</v>
      </c>
      <c r="AD176" s="21" t="s">
        <v>209</v>
      </c>
      <c r="AE176" s="21" t="s">
        <v>209</v>
      </c>
      <c r="AF176" s="21" t="s">
        <v>210</v>
      </c>
      <c r="AG176" s="21" t="s">
        <v>209</v>
      </c>
      <c r="AH176" s="21" t="s">
        <v>209</v>
      </c>
      <c r="AI176" s="21" t="s">
        <v>209</v>
      </c>
      <c r="AJ176" s="21" t="s">
        <v>210</v>
      </c>
      <c r="AK176" s="21" t="s">
        <v>209</v>
      </c>
      <c r="AL176" s="21" t="s">
        <v>210</v>
      </c>
      <c r="AM176" s="21" t="s">
        <v>209</v>
      </c>
      <c r="AN176" s="21" t="s">
        <v>209</v>
      </c>
      <c r="AO176" s="21" t="s">
        <v>209</v>
      </c>
      <c r="AP176" s="21" t="s">
        <v>209</v>
      </c>
      <c r="AQ176" s="21" t="s">
        <v>209</v>
      </c>
      <c r="AR176" s="21" t="s">
        <v>209</v>
      </c>
      <c r="AS176" s="21" t="s">
        <v>209</v>
      </c>
      <c r="AT176" s="21" t="s">
        <v>209</v>
      </c>
      <c r="AU176" s="21" t="s">
        <v>209</v>
      </c>
      <c r="AV176" s="21" t="s">
        <v>209</v>
      </c>
      <c r="AW176" s="21" t="s">
        <v>209</v>
      </c>
      <c r="AX176" s="21" t="s">
        <v>210</v>
      </c>
      <c r="AY176" s="21" t="s">
        <v>210</v>
      </c>
      <c r="AZ176" s="21" t="s">
        <v>210</v>
      </c>
      <c r="BA176" s="21" t="s">
        <v>210</v>
      </c>
      <c r="BB176" s="21" t="s">
        <v>210</v>
      </c>
      <c r="BC176" s="21" t="s">
        <v>209</v>
      </c>
      <c r="BD176" s="21" t="s">
        <v>209</v>
      </c>
      <c r="BE176" s="21" t="s">
        <v>209</v>
      </c>
      <c r="BF176" s="21" t="s">
        <v>209</v>
      </c>
      <c r="BG176" s="21" t="s">
        <v>209</v>
      </c>
      <c r="BH176" s="21" t="s">
        <v>209</v>
      </c>
      <c r="BI176" s="21" t="s">
        <v>209</v>
      </c>
      <c r="BJ176" s="21" t="s">
        <v>209</v>
      </c>
      <c r="BK176" s="21" t="s">
        <v>209</v>
      </c>
      <c r="BL176" s="21" t="s">
        <v>209</v>
      </c>
      <c r="BM176" s="21" t="s">
        <v>209</v>
      </c>
      <c r="BN176" s="21" t="s">
        <v>209</v>
      </c>
      <c r="BO176" s="21" t="s">
        <v>209</v>
      </c>
      <c r="BP176" s="21" t="s">
        <v>210</v>
      </c>
      <c r="BQ176" s="21" t="s">
        <v>209</v>
      </c>
      <c r="BR176" s="21" t="s">
        <v>209</v>
      </c>
      <c r="BS176" s="21" t="s">
        <v>209</v>
      </c>
      <c r="BT176" s="21" t="s">
        <v>209</v>
      </c>
      <c r="BU176" s="21" t="s">
        <v>209</v>
      </c>
      <c r="BV176" s="21" t="s">
        <v>209</v>
      </c>
      <c r="BW176" s="21" t="s">
        <v>209</v>
      </c>
      <c r="BX176" s="21" t="s">
        <v>209</v>
      </c>
      <c r="BY176" s="21" t="s">
        <v>209</v>
      </c>
      <c r="BZ176" s="21">
        <f t="shared" si="0"/>
        <v>15</v>
      </c>
    </row>
    <row r="177" spans="1:78" ht="12.75" x14ac:dyDescent="0.2">
      <c r="A177" s="21" t="s">
        <v>380</v>
      </c>
      <c r="B177" s="21" t="s">
        <v>390</v>
      </c>
      <c r="C177" s="21" t="s">
        <v>397</v>
      </c>
      <c r="D177" s="21" t="s">
        <v>209</v>
      </c>
      <c r="E177" s="21" t="s">
        <v>210</v>
      </c>
      <c r="F177" s="21" t="s">
        <v>209</v>
      </c>
      <c r="G177" s="21" t="s">
        <v>209</v>
      </c>
      <c r="H177" s="21" t="s">
        <v>209</v>
      </c>
      <c r="I177" s="21" t="s">
        <v>209</v>
      </c>
      <c r="J177" s="21" t="s">
        <v>209</v>
      </c>
      <c r="K177" s="21" t="s">
        <v>209</v>
      </c>
      <c r="L177" s="21" t="s">
        <v>210</v>
      </c>
      <c r="M177" s="21" t="s">
        <v>209</v>
      </c>
      <c r="N177" s="21" t="s">
        <v>209</v>
      </c>
      <c r="O177" s="21" t="s">
        <v>209</v>
      </c>
      <c r="P177" s="21" t="s">
        <v>209</v>
      </c>
      <c r="Q177" s="21" t="s">
        <v>209</v>
      </c>
      <c r="R177" s="21" t="s">
        <v>209</v>
      </c>
      <c r="S177" s="21" t="s">
        <v>210</v>
      </c>
      <c r="T177" s="21" t="s">
        <v>210</v>
      </c>
      <c r="U177" s="21" t="s">
        <v>210</v>
      </c>
      <c r="V177" s="21" t="s">
        <v>210</v>
      </c>
      <c r="W177" s="21" t="s">
        <v>209</v>
      </c>
      <c r="X177" s="21" t="s">
        <v>209</v>
      </c>
      <c r="Y177" s="21" t="s">
        <v>209</v>
      </c>
      <c r="Z177" s="21" t="s">
        <v>209</v>
      </c>
      <c r="AA177" s="21" t="s">
        <v>210</v>
      </c>
      <c r="AB177" s="21" t="s">
        <v>209</v>
      </c>
      <c r="AC177" s="21" t="s">
        <v>209</v>
      </c>
      <c r="AD177" s="21" t="s">
        <v>209</v>
      </c>
      <c r="AE177" s="21" t="s">
        <v>209</v>
      </c>
      <c r="AF177" s="21" t="s">
        <v>210</v>
      </c>
      <c r="AG177" s="21" t="s">
        <v>209</v>
      </c>
      <c r="AH177" s="21" t="s">
        <v>209</v>
      </c>
      <c r="AI177" s="21" t="s">
        <v>209</v>
      </c>
      <c r="AJ177" s="21" t="s">
        <v>210</v>
      </c>
      <c r="AK177" s="21" t="s">
        <v>209</v>
      </c>
      <c r="AL177" s="21" t="s">
        <v>210</v>
      </c>
      <c r="AM177" s="21" t="s">
        <v>209</v>
      </c>
      <c r="AN177" s="21" t="s">
        <v>209</v>
      </c>
      <c r="AO177" s="21" t="s">
        <v>209</v>
      </c>
      <c r="AP177" s="21" t="s">
        <v>209</v>
      </c>
      <c r="AQ177" s="21" t="s">
        <v>209</v>
      </c>
      <c r="AR177" s="21" t="s">
        <v>209</v>
      </c>
      <c r="AS177" s="21" t="s">
        <v>209</v>
      </c>
      <c r="AT177" s="21" t="s">
        <v>209</v>
      </c>
      <c r="AU177" s="21" t="s">
        <v>209</v>
      </c>
      <c r="AV177" s="21" t="s">
        <v>209</v>
      </c>
      <c r="AW177" s="21" t="s">
        <v>209</v>
      </c>
      <c r="AX177" s="21" t="s">
        <v>210</v>
      </c>
      <c r="AY177" s="21" t="s">
        <v>210</v>
      </c>
      <c r="AZ177" s="21" t="s">
        <v>210</v>
      </c>
      <c r="BA177" s="21" t="s">
        <v>210</v>
      </c>
      <c r="BB177" s="21" t="s">
        <v>210</v>
      </c>
      <c r="BC177" s="21" t="s">
        <v>209</v>
      </c>
      <c r="BD177" s="21" t="s">
        <v>209</v>
      </c>
      <c r="BE177" s="21" t="s">
        <v>209</v>
      </c>
      <c r="BF177" s="21" t="s">
        <v>209</v>
      </c>
      <c r="BG177" s="21" t="s">
        <v>209</v>
      </c>
      <c r="BH177" s="21" t="s">
        <v>209</v>
      </c>
      <c r="BI177" s="21" t="s">
        <v>209</v>
      </c>
      <c r="BJ177" s="21" t="s">
        <v>209</v>
      </c>
      <c r="BK177" s="21" t="s">
        <v>209</v>
      </c>
      <c r="BL177" s="21" t="s">
        <v>209</v>
      </c>
      <c r="BM177" s="21" t="s">
        <v>209</v>
      </c>
      <c r="BN177" s="21" t="s">
        <v>209</v>
      </c>
      <c r="BO177" s="21" t="s">
        <v>209</v>
      </c>
      <c r="BP177" s="21" t="s">
        <v>210</v>
      </c>
      <c r="BQ177" s="21" t="s">
        <v>209</v>
      </c>
      <c r="BR177" s="21" t="s">
        <v>209</v>
      </c>
      <c r="BS177" s="21" t="s">
        <v>209</v>
      </c>
      <c r="BT177" s="21" t="s">
        <v>209</v>
      </c>
      <c r="BU177" s="21" t="s">
        <v>209</v>
      </c>
      <c r="BV177" s="21" t="s">
        <v>209</v>
      </c>
      <c r="BW177" s="21" t="s">
        <v>209</v>
      </c>
      <c r="BX177" s="21" t="s">
        <v>209</v>
      </c>
      <c r="BY177" s="21" t="s">
        <v>209</v>
      </c>
      <c r="BZ177" s="21">
        <f t="shared" si="0"/>
        <v>15</v>
      </c>
    </row>
    <row r="178" spans="1:78" ht="12.75" x14ac:dyDescent="0.2">
      <c r="A178" s="21" t="s">
        <v>380</v>
      </c>
      <c r="B178" s="21" t="s">
        <v>390</v>
      </c>
      <c r="C178" s="21" t="s">
        <v>398</v>
      </c>
      <c r="D178" s="21" t="s">
        <v>209</v>
      </c>
      <c r="E178" s="21" t="s">
        <v>210</v>
      </c>
      <c r="F178" s="21" t="s">
        <v>209</v>
      </c>
      <c r="G178" s="21" t="s">
        <v>209</v>
      </c>
      <c r="H178" s="21" t="s">
        <v>209</v>
      </c>
      <c r="I178" s="21" t="s">
        <v>209</v>
      </c>
      <c r="J178" s="21" t="s">
        <v>209</v>
      </c>
      <c r="K178" s="21" t="s">
        <v>209</v>
      </c>
      <c r="L178" s="21" t="s">
        <v>210</v>
      </c>
      <c r="M178" s="21" t="s">
        <v>209</v>
      </c>
      <c r="N178" s="21" t="s">
        <v>209</v>
      </c>
      <c r="O178" s="21" t="s">
        <v>209</v>
      </c>
      <c r="P178" s="21" t="s">
        <v>209</v>
      </c>
      <c r="Q178" s="21" t="s">
        <v>209</v>
      </c>
      <c r="R178" s="21" t="s">
        <v>209</v>
      </c>
      <c r="S178" s="21" t="s">
        <v>210</v>
      </c>
      <c r="T178" s="21" t="s">
        <v>210</v>
      </c>
      <c r="U178" s="21" t="s">
        <v>210</v>
      </c>
      <c r="V178" s="21" t="s">
        <v>210</v>
      </c>
      <c r="W178" s="21" t="s">
        <v>209</v>
      </c>
      <c r="X178" s="21" t="s">
        <v>209</v>
      </c>
      <c r="Y178" s="21" t="s">
        <v>209</v>
      </c>
      <c r="Z178" s="21" t="s">
        <v>209</v>
      </c>
      <c r="AA178" s="21" t="s">
        <v>210</v>
      </c>
      <c r="AB178" s="21" t="s">
        <v>209</v>
      </c>
      <c r="AC178" s="21" t="s">
        <v>209</v>
      </c>
      <c r="AD178" s="21" t="s">
        <v>209</v>
      </c>
      <c r="AE178" s="21" t="s">
        <v>209</v>
      </c>
      <c r="AF178" s="21" t="s">
        <v>210</v>
      </c>
      <c r="AG178" s="21" t="s">
        <v>209</v>
      </c>
      <c r="AH178" s="21" t="s">
        <v>209</v>
      </c>
      <c r="AI178" s="21" t="s">
        <v>209</v>
      </c>
      <c r="AJ178" s="21" t="s">
        <v>210</v>
      </c>
      <c r="AK178" s="21" t="s">
        <v>209</v>
      </c>
      <c r="AL178" s="21" t="s">
        <v>210</v>
      </c>
      <c r="AM178" s="21" t="s">
        <v>209</v>
      </c>
      <c r="AN178" s="21" t="s">
        <v>209</v>
      </c>
      <c r="AO178" s="21" t="s">
        <v>209</v>
      </c>
      <c r="AP178" s="21" t="s">
        <v>209</v>
      </c>
      <c r="AQ178" s="21" t="s">
        <v>209</v>
      </c>
      <c r="AR178" s="21" t="s">
        <v>209</v>
      </c>
      <c r="AS178" s="21" t="s">
        <v>209</v>
      </c>
      <c r="AT178" s="21" t="s">
        <v>209</v>
      </c>
      <c r="AU178" s="21" t="s">
        <v>209</v>
      </c>
      <c r="AV178" s="21" t="s">
        <v>209</v>
      </c>
      <c r="AW178" s="21" t="s">
        <v>209</v>
      </c>
      <c r="AX178" s="21" t="s">
        <v>210</v>
      </c>
      <c r="AY178" s="21" t="s">
        <v>210</v>
      </c>
      <c r="AZ178" s="21" t="s">
        <v>210</v>
      </c>
      <c r="BA178" s="21" t="s">
        <v>210</v>
      </c>
      <c r="BB178" s="21" t="s">
        <v>210</v>
      </c>
      <c r="BC178" s="21" t="s">
        <v>209</v>
      </c>
      <c r="BD178" s="21" t="s">
        <v>209</v>
      </c>
      <c r="BE178" s="21" t="s">
        <v>209</v>
      </c>
      <c r="BF178" s="21" t="s">
        <v>209</v>
      </c>
      <c r="BG178" s="21" t="s">
        <v>209</v>
      </c>
      <c r="BH178" s="21" t="s">
        <v>209</v>
      </c>
      <c r="BI178" s="21" t="s">
        <v>209</v>
      </c>
      <c r="BJ178" s="21" t="s">
        <v>209</v>
      </c>
      <c r="BK178" s="21" t="s">
        <v>209</v>
      </c>
      <c r="BL178" s="21" t="s">
        <v>209</v>
      </c>
      <c r="BM178" s="21" t="s">
        <v>209</v>
      </c>
      <c r="BN178" s="21" t="s">
        <v>209</v>
      </c>
      <c r="BO178" s="21" t="s">
        <v>209</v>
      </c>
      <c r="BP178" s="21" t="s">
        <v>210</v>
      </c>
      <c r="BQ178" s="21" t="s">
        <v>209</v>
      </c>
      <c r="BR178" s="21" t="s">
        <v>209</v>
      </c>
      <c r="BS178" s="21" t="s">
        <v>209</v>
      </c>
      <c r="BT178" s="21" t="s">
        <v>209</v>
      </c>
      <c r="BU178" s="21" t="s">
        <v>209</v>
      </c>
      <c r="BV178" s="21" t="s">
        <v>209</v>
      </c>
      <c r="BW178" s="21" t="s">
        <v>209</v>
      </c>
      <c r="BX178" s="21" t="s">
        <v>209</v>
      </c>
      <c r="BY178" s="21" t="s">
        <v>209</v>
      </c>
      <c r="BZ178" s="21">
        <f t="shared" si="0"/>
        <v>15</v>
      </c>
    </row>
    <row r="179" spans="1:78" ht="12.75" x14ac:dyDescent="0.2">
      <c r="A179" s="21" t="s">
        <v>380</v>
      </c>
      <c r="B179" s="21" t="s">
        <v>390</v>
      </c>
      <c r="C179" s="21" t="s">
        <v>399</v>
      </c>
      <c r="D179" s="21" t="s">
        <v>209</v>
      </c>
      <c r="E179" s="21" t="s">
        <v>210</v>
      </c>
      <c r="F179" s="21" t="s">
        <v>209</v>
      </c>
      <c r="G179" s="21" t="s">
        <v>209</v>
      </c>
      <c r="H179" s="21" t="s">
        <v>209</v>
      </c>
      <c r="I179" s="21" t="s">
        <v>209</v>
      </c>
      <c r="J179" s="21" t="s">
        <v>209</v>
      </c>
      <c r="K179" s="21" t="s">
        <v>209</v>
      </c>
      <c r="L179" s="21" t="s">
        <v>210</v>
      </c>
      <c r="M179" s="21" t="s">
        <v>209</v>
      </c>
      <c r="N179" s="21" t="s">
        <v>209</v>
      </c>
      <c r="O179" s="21" t="s">
        <v>209</v>
      </c>
      <c r="P179" s="21" t="s">
        <v>209</v>
      </c>
      <c r="Q179" s="21" t="s">
        <v>209</v>
      </c>
      <c r="R179" s="21" t="s">
        <v>209</v>
      </c>
      <c r="S179" s="21" t="s">
        <v>210</v>
      </c>
      <c r="T179" s="21" t="s">
        <v>210</v>
      </c>
      <c r="U179" s="21" t="s">
        <v>210</v>
      </c>
      <c r="V179" s="21" t="s">
        <v>210</v>
      </c>
      <c r="W179" s="21" t="s">
        <v>209</v>
      </c>
      <c r="X179" s="21" t="s">
        <v>209</v>
      </c>
      <c r="Y179" s="21" t="s">
        <v>209</v>
      </c>
      <c r="Z179" s="21" t="s">
        <v>209</v>
      </c>
      <c r="AA179" s="21" t="s">
        <v>210</v>
      </c>
      <c r="AB179" s="21" t="s">
        <v>209</v>
      </c>
      <c r="AC179" s="21" t="s">
        <v>209</v>
      </c>
      <c r="AD179" s="21" t="s">
        <v>209</v>
      </c>
      <c r="AE179" s="21" t="s">
        <v>209</v>
      </c>
      <c r="AF179" s="21" t="s">
        <v>210</v>
      </c>
      <c r="AG179" s="21" t="s">
        <v>209</v>
      </c>
      <c r="AH179" s="21" t="s">
        <v>209</v>
      </c>
      <c r="AI179" s="21" t="s">
        <v>209</v>
      </c>
      <c r="AJ179" s="21" t="s">
        <v>210</v>
      </c>
      <c r="AK179" s="21" t="s">
        <v>209</v>
      </c>
      <c r="AL179" s="21" t="s">
        <v>210</v>
      </c>
      <c r="AM179" s="21" t="s">
        <v>209</v>
      </c>
      <c r="AN179" s="21" t="s">
        <v>209</v>
      </c>
      <c r="AO179" s="21" t="s">
        <v>209</v>
      </c>
      <c r="AP179" s="21" t="s">
        <v>209</v>
      </c>
      <c r="AQ179" s="21" t="s">
        <v>209</v>
      </c>
      <c r="AR179" s="21" t="s">
        <v>209</v>
      </c>
      <c r="AS179" s="21" t="s">
        <v>209</v>
      </c>
      <c r="AT179" s="21" t="s">
        <v>209</v>
      </c>
      <c r="AU179" s="21" t="s">
        <v>209</v>
      </c>
      <c r="AV179" s="21" t="s">
        <v>209</v>
      </c>
      <c r="AW179" s="21" t="s">
        <v>209</v>
      </c>
      <c r="AX179" s="21" t="s">
        <v>210</v>
      </c>
      <c r="AY179" s="21" t="s">
        <v>210</v>
      </c>
      <c r="AZ179" s="21" t="s">
        <v>210</v>
      </c>
      <c r="BA179" s="21" t="s">
        <v>210</v>
      </c>
      <c r="BB179" s="21" t="s">
        <v>210</v>
      </c>
      <c r="BC179" s="21" t="s">
        <v>209</v>
      </c>
      <c r="BD179" s="21" t="s">
        <v>209</v>
      </c>
      <c r="BE179" s="21" t="s">
        <v>209</v>
      </c>
      <c r="BF179" s="21" t="s">
        <v>209</v>
      </c>
      <c r="BG179" s="21" t="s">
        <v>209</v>
      </c>
      <c r="BH179" s="21" t="s">
        <v>209</v>
      </c>
      <c r="BI179" s="21" t="s">
        <v>209</v>
      </c>
      <c r="BJ179" s="21" t="s">
        <v>209</v>
      </c>
      <c r="BK179" s="21" t="s">
        <v>209</v>
      </c>
      <c r="BL179" s="21" t="s">
        <v>209</v>
      </c>
      <c r="BM179" s="21" t="s">
        <v>209</v>
      </c>
      <c r="BN179" s="21" t="s">
        <v>209</v>
      </c>
      <c r="BO179" s="21" t="s">
        <v>209</v>
      </c>
      <c r="BP179" s="21" t="s">
        <v>213</v>
      </c>
      <c r="BQ179" s="21" t="s">
        <v>209</v>
      </c>
      <c r="BR179" s="21" t="s">
        <v>209</v>
      </c>
      <c r="BS179" s="21" t="s">
        <v>209</v>
      </c>
      <c r="BT179" s="21" t="s">
        <v>209</v>
      </c>
      <c r="BU179" s="21" t="s">
        <v>209</v>
      </c>
      <c r="BV179" s="21" t="s">
        <v>209</v>
      </c>
      <c r="BW179" s="21" t="s">
        <v>209</v>
      </c>
      <c r="BX179" s="21" t="s">
        <v>209</v>
      </c>
      <c r="BY179" s="21" t="s">
        <v>209</v>
      </c>
      <c r="BZ179" s="21">
        <f t="shared" si="0"/>
        <v>15</v>
      </c>
    </row>
    <row r="180" spans="1:78" ht="12.75" x14ac:dyDescent="0.2">
      <c r="A180" s="21" t="s">
        <v>380</v>
      </c>
      <c r="B180" s="21" t="s">
        <v>390</v>
      </c>
      <c r="C180" s="21" t="s">
        <v>400</v>
      </c>
      <c r="D180" s="21" t="s">
        <v>209</v>
      </c>
      <c r="E180" s="21" t="s">
        <v>209</v>
      </c>
      <c r="F180" s="21" t="s">
        <v>209</v>
      </c>
      <c r="G180" s="21" t="s">
        <v>209</v>
      </c>
      <c r="H180" s="21" t="s">
        <v>209</v>
      </c>
      <c r="I180" s="21" t="s">
        <v>209</v>
      </c>
      <c r="J180" s="21" t="s">
        <v>209</v>
      </c>
      <c r="K180" s="21" t="s">
        <v>210</v>
      </c>
      <c r="L180" s="21" t="s">
        <v>209</v>
      </c>
      <c r="M180" s="21" t="s">
        <v>209</v>
      </c>
      <c r="N180" s="21" t="s">
        <v>209</v>
      </c>
      <c r="O180" s="21" t="s">
        <v>209</v>
      </c>
      <c r="P180" s="21" t="s">
        <v>209</v>
      </c>
      <c r="Q180" s="21" t="s">
        <v>209</v>
      </c>
      <c r="R180" s="21" t="s">
        <v>210</v>
      </c>
      <c r="S180" s="21" t="s">
        <v>210</v>
      </c>
      <c r="T180" s="21" t="s">
        <v>210</v>
      </c>
      <c r="U180" s="21" t="s">
        <v>210</v>
      </c>
      <c r="V180" s="21" t="s">
        <v>210</v>
      </c>
      <c r="W180" s="21" t="s">
        <v>209</v>
      </c>
      <c r="X180" s="21" t="s">
        <v>209</v>
      </c>
      <c r="Y180" s="21" t="s">
        <v>209</v>
      </c>
      <c r="Z180" s="21" t="s">
        <v>209</v>
      </c>
      <c r="AA180" s="21" t="s">
        <v>210</v>
      </c>
      <c r="AB180" s="21" t="s">
        <v>209</v>
      </c>
      <c r="AC180" s="21" t="s">
        <v>209</v>
      </c>
      <c r="AD180" s="21" t="s">
        <v>209</v>
      </c>
      <c r="AE180" s="21" t="s">
        <v>209</v>
      </c>
      <c r="AF180" s="21" t="s">
        <v>210</v>
      </c>
      <c r="AG180" s="21" t="s">
        <v>209</v>
      </c>
      <c r="AH180" s="21" t="s">
        <v>209</v>
      </c>
      <c r="AI180" s="21" t="s">
        <v>209</v>
      </c>
      <c r="AJ180" s="21" t="s">
        <v>209</v>
      </c>
      <c r="AK180" s="21" t="s">
        <v>209</v>
      </c>
      <c r="AL180" s="21" t="s">
        <v>209</v>
      </c>
      <c r="AM180" s="21" t="s">
        <v>209</v>
      </c>
      <c r="AN180" s="21" t="s">
        <v>209</v>
      </c>
      <c r="AO180" s="21" t="s">
        <v>209</v>
      </c>
      <c r="AP180" s="21" t="s">
        <v>209</v>
      </c>
      <c r="AQ180" s="21" t="s">
        <v>209</v>
      </c>
      <c r="AR180" s="21" t="s">
        <v>209</v>
      </c>
      <c r="AS180" s="21" t="s">
        <v>209</v>
      </c>
      <c r="AT180" s="21" t="s">
        <v>209</v>
      </c>
      <c r="AU180" s="21" t="s">
        <v>209</v>
      </c>
      <c r="AV180" s="21" t="s">
        <v>209</v>
      </c>
      <c r="AW180" s="21" t="s">
        <v>209</v>
      </c>
      <c r="AX180" s="21" t="s">
        <v>210</v>
      </c>
      <c r="AY180" s="21" t="s">
        <v>209</v>
      </c>
      <c r="AZ180" s="21" t="s">
        <v>210</v>
      </c>
      <c r="BA180" s="21" t="s">
        <v>210</v>
      </c>
      <c r="BB180" s="21" t="s">
        <v>209</v>
      </c>
      <c r="BC180" s="21" t="s">
        <v>210</v>
      </c>
      <c r="BD180" s="21" t="s">
        <v>209</v>
      </c>
      <c r="BE180" s="21" t="s">
        <v>209</v>
      </c>
      <c r="BF180" s="21" t="s">
        <v>209</v>
      </c>
      <c r="BG180" s="21" t="s">
        <v>209</v>
      </c>
      <c r="BH180" s="21" t="s">
        <v>209</v>
      </c>
      <c r="BI180" s="21" t="s">
        <v>209</v>
      </c>
      <c r="BJ180" s="21" t="s">
        <v>209</v>
      </c>
      <c r="BK180" s="21" t="s">
        <v>210</v>
      </c>
      <c r="BL180" s="21" t="s">
        <v>209</v>
      </c>
      <c r="BM180" s="21" t="s">
        <v>209</v>
      </c>
      <c r="BN180" s="21" t="s">
        <v>209</v>
      </c>
      <c r="BO180" s="21" t="s">
        <v>209</v>
      </c>
      <c r="BP180" s="21" t="s">
        <v>209</v>
      </c>
      <c r="BQ180" s="21" t="s">
        <v>209</v>
      </c>
      <c r="BR180" s="21" t="s">
        <v>209</v>
      </c>
      <c r="BS180" s="21" t="s">
        <v>209</v>
      </c>
      <c r="BT180" s="21" t="s">
        <v>209</v>
      </c>
      <c r="BU180" s="21" t="s">
        <v>209</v>
      </c>
      <c r="BV180" s="21" t="s">
        <v>209</v>
      </c>
      <c r="BW180" s="21" t="s">
        <v>209</v>
      </c>
      <c r="BX180" s="21" t="s">
        <v>209</v>
      </c>
      <c r="BY180" s="21" t="s">
        <v>209</v>
      </c>
      <c r="BZ180" s="21">
        <f t="shared" si="0"/>
        <v>13</v>
      </c>
    </row>
    <row r="181" spans="1:78" ht="12.75" x14ac:dyDescent="0.2">
      <c r="A181" s="21" t="s">
        <v>380</v>
      </c>
      <c r="B181" s="21" t="s">
        <v>390</v>
      </c>
      <c r="C181" s="21" t="s">
        <v>401</v>
      </c>
      <c r="D181" s="21" t="s">
        <v>209</v>
      </c>
      <c r="E181" s="21" t="s">
        <v>210</v>
      </c>
      <c r="F181" s="21" t="s">
        <v>209</v>
      </c>
      <c r="G181" s="21" t="s">
        <v>209</v>
      </c>
      <c r="H181" s="21" t="s">
        <v>209</v>
      </c>
      <c r="I181" s="21" t="s">
        <v>209</v>
      </c>
      <c r="J181" s="21" t="s">
        <v>209</v>
      </c>
      <c r="K181" s="21" t="s">
        <v>209</v>
      </c>
      <c r="L181" s="21" t="s">
        <v>210</v>
      </c>
      <c r="M181" s="21" t="s">
        <v>209</v>
      </c>
      <c r="N181" s="21" t="s">
        <v>209</v>
      </c>
      <c r="O181" s="21" t="s">
        <v>209</v>
      </c>
      <c r="P181" s="21" t="s">
        <v>209</v>
      </c>
      <c r="Q181" s="21" t="s">
        <v>209</v>
      </c>
      <c r="R181" s="21" t="s">
        <v>209</v>
      </c>
      <c r="S181" s="21" t="s">
        <v>210</v>
      </c>
      <c r="T181" s="21" t="s">
        <v>210</v>
      </c>
      <c r="U181" s="21" t="s">
        <v>210</v>
      </c>
      <c r="V181" s="21" t="s">
        <v>210</v>
      </c>
      <c r="W181" s="21" t="s">
        <v>209</v>
      </c>
      <c r="X181" s="21" t="s">
        <v>209</v>
      </c>
      <c r="Y181" s="21" t="s">
        <v>209</v>
      </c>
      <c r="Z181" s="21" t="s">
        <v>209</v>
      </c>
      <c r="AA181" s="21" t="s">
        <v>210</v>
      </c>
      <c r="AB181" s="21" t="s">
        <v>209</v>
      </c>
      <c r="AC181" s="21" t="s">
        <v>209</v>
      </c>
      <c r="AD181" s="21" t="s">
        <v>209</v>
      </c>
      <c r="AE181" s="21" t="s">
        <v>209</v>
      </c>
      <c r="AF181" s="21" t="s">
        <v>210</v>
      </c>
      <c r="AG181" s="21" t="s">
        <v>209</v>
      </c>
      <c r="AH181" s="21" t="s">
        <v>209</v>
      </c>
      <c r="AI181" s="21" t="s">
        <v>209</v>
      </c>
      <c r="AJ181" s="21" t="s">
        <v>210</v>
      </c>
      <c r="AK181" s="21" t="s">
        <v>209</v>
      </c>
      <c r="AL181" s="21" t="s">
        <v>210</v>
      </c>
      <c r="AM181" s="21" t="s">
        <v>209</v>
      </c>
      <c r="AN181" s="21" t="s">
        <v>209</v>
      </c>
      <c r="AO181" s="21" t="s">
        <v>209</v>
      </c>
      <c r="AP181" s="21" t="s">
        <v>209</v>
      </c>
      <c r="AQ181" s="21" t="s">
        <v>209</v>
      </c>
      <c r="AR181" s="21" t="s">
        <v>209</v>
      </c>
      <c r="AS181" s="21" t="s">
        <v>209</v>
      </c>
      <c r="AT181" s="21" t="s">
        <v>209</v>
      </c>
      <c r="AU181" s="21" t="s">
        <v>209</v>
      </c>
      <c r="AV181" s="21" t="s">
        <v>209</v>
      </c>
      <c r="AW181" s="21" t="s">
        <v>209</v>
      </c>
      <c r="AX181" s="21" t="s">
        <v>210</v>
      </c>
      <c r="AY181" s="21" t="s">
        <v>210</v>
      </c>
      <c r="AZ181" s="21" t="s">
        <v>210</v>
      </c>
      <c r="BA181" s="21" t="s">
        <v>210</v>
      </c>
      <c r="BB181" s="21" t="s">
        <v>210</v>
      </c>
      <c r="BC181" s="21" t="s">
        <v>209</v>
      </c>
      <c r="BD181" s="21" t="s">
        <v>209</v>
      </c>
      <c r="BE181" s="21" t="s">
        <v>209</v>
      </c>
      <c r="BF181" s="21" t="s">
        <v>209</v>
      </c>
      <c r="BG181" s="21" t="s">
        <v>209</v>
      </c>
      <c r="BH181" s="21" t="s">
        <v>209</v>
      </c>
      <c r="BI181" s="21" t="s">
        <v>209</v>
      </c>
      <c r="BJ181" s="21" t="s">
        <v>209</v>
      </c>
      <c r="BK181" s="21" t="s">
        <v>209</v>
      </c>
      <c r="BL181" s="21" t="s">
        <v>209</v>
      </c>
      <c r="BM181" s="21" t="s">
        <v>209</v>
      </c>
      <c r="BN181" s="21" t="s">
        <v>209</v>
      </c>
      <c r="BO181" s="21" t="s">
        <v>209</v>
      </c>
      <c r="BP181" s="21" t="s">
        <v>213</v>
      </c>
      <c r="BQ181" s="21" t="s">
        <v>209</v>
      </c>
      <c r="BR181" s="21" t="s">
        <v>209</v>
      </c>
      <c r="BS181" s="21" t="s">
        <v>209</v>
      </c>
      <c r="BT181" s="21" t="s">
        <v>209</v>
      </c>
      <c r="BU181" s="21" t="s">
        <v>209</v>
      </c>
      <c r="BV181" s="21" t="s">
        <v>209</v>
      </c>
      <c r="BW181" s="21" t="s">
        <v>209</v>
      </c>
      <c r="BX181" s="21" t="s">
        <v>209</v>
      </c>
      <c r="BY181" s="21" t="s">
        <v>209</v>
      </c>
      <c r="BZ181" s="21">
        <f t="shared" si="0"/>
        <v>15</v>
      </c>
    </row>
    <row r="182" spans="1:78" ht="12.75" x14ac:dyDescent="0.2">
      <c r="A182" s="21" t="s">
        <v>380</v>
      </c>
      <c r="B182" s="21" t="s">
        <v>390</v>
      </c>
      <c r="C182" s="21" t="s">
        <v>402</v>
      </c>
      <c r="D182" s="21" t="s">
        <v>209</v>
      </c>
      <c r="E182" s="21" t="s">
        <v>209</v>
      </c>
      <c r="F182" s="21" t="s">
        <v>209</v>
      </c>
      <c r="G182" s="21" t="s">
        <v>209</v>
      </c>
      <c r="H182" s="21" t="s">
        <v>209</v>
      </c>
      <c r="I182" s="21" t="s">
        <v>209</v>
      </c>
      <c r="J182" s="21" t="s">
        <v>209</v>
      </c>
      <c r="K182" s="21" t="s">
        <v>210</v>
      </c>
      <c r="L182" s="21" t="s">
        <v>209</v>
      </c>
      <c r="M182" s="21" t="s">
        <v>209</v>
      </c>
      <c r="N182" s="21" t="s">
        <v>209</v>
      </c>
      <c r="O182" s="21" t="s">
        <v>209</v>
      </c>
      <c r="P182" s="21" t="s">
        <v>209</v>
      </c>
      <c r="Q182" s="21" t="s">
        <v>209</v>
      </c>
      <c r="R182" s="21" t="s">
        <v>210</v>
      </c>
      <c r="S182" s="21" t="s">
        <v>210</v>
      </c>
      <c r="T182" s="21" t="s">
        <v>210</v>
      </c>
      <c r="U182" s="21" t="s">
        <v>210</v>
      </c>
      <c r="V182" s="21" t="s">
        <v>210</v>
      </c>
      <c r="W182" s="21" t="s">
        <v>210</v>
      </c>
      <c r="X182" s="21" t="s">
        <v>209</v>
      </c>
      <c r="Y182" s="21" t="s">
        <v>209</v>
      </c>
      <c r="Z182" s="21" t="s">
        <v>209</v>
      </c>
      <c r="AA182" s="21" t="s">
        <v>210</v>
      </c>
      <c r="AB182" s="21" t="s">
        <v>209</v>
      </c>
      <c r="AC182" s="21" t="s">
        <v>210</v>
      </c>
      <c r="AD182" s="21" t="s">
        <v>209</v>
      </c>
      <c r="AE182" s="21" t="s">
        <v>209</v>
      </c>
      <c r="AF182" s="21" t="s">
        <v>210</v>
      </c>
      <c r="AG182" s="21" t="s">
        <v>209</v>
      </c>
      <c r="AH182" s="21" t="s">
        <v>209</v>
      </c>
      <c r="AI182" s="21" t="s">
        <v>209</v>
      </c>
      <c r="AJ182" s="21" t="s">
        <v>209</v>
      </c>
      <c r="AK182" s="21" t="s">
        <v>209</v>
      </c>
      <c r="AL182" s="21" t="s">
        <v>209</v>
      </c>
      <c r="AM182" s="21" t="s">
        <v>209</v>
      </c>
      <c r="AN182" s="21" t="s">
        <v>209</v>
      </c>
      <c r="AO182" s="21" t="s">
        <v>209</v>
      </c>
      <c r="AP182" s="21" t="s">
        <v>209</v>
      </c>
      <c r="AQ182" s="21" t="s">
        <v>209</v>
      </c>
      <c r="AR182" s="21" t="s">
        <v>209</v>
      </c>
      <c r="AS182" s="21" t="s">
        <v>209</v>
      </c>
      <c r="AT182" s="21" t="s">
        <v>209</v>
      </c>
      <c r="AU182" s="21" t="s">
        <v>209</v>
      </c>
      <c r="AV182" s="21" t="s">
        <v>209</v>
      </c>
      <c r="AW182" s="21" t="s">
        <v>209</v>
      </c>
      <c r="AX182" s="21" t="s">
        <v>210</v>
      </c>
      <c r="AY182" s="21" t="s">
        <v>210</v>
      </c>
      <c r="AZ182" s="21" t="s">
        <v>210</v>
      </c>
      <c r="BA182" s="21" t="s">
        <v>210</v>
      </c>
      <c r="BB182" s="21" t="s">
        <v>210</v>
      </c>
      <c r="BC182" s="21" t="s">
        <v>210</v>
      </c>
      <c r="BD182" s="21" t="s">
        <v>209</v>
      </c>
      <c r="BE182" s="21" t="s">
        <v>209</v>
      </c>
      <c r="BF182" s="21" t="s">
        <v>209</v>
      </c>
      <c r="BG182" s="21" t="s">
        <v>209</v>
      </c>
      <c r="BH182" s="21" t="s">
        <v>209</v>
      </c>
      <c r="BI182" s="21" t="s">
        <v>209</v>
      </c>
      <c r="BJ182" s="21" t="s">
        <v>209</v>
      </c>
      <c r="BK182" s="21" t="s">
        <v>210</v>
      </c>
      <c r="BL182" s="21" t="s">
        <v>209</v>
      </c>
      <c r="BM182" s="21" t="s">
        <v>209</v>
      </c>
      <c r="BN182" s="21" t="s">
        <v>209</v>
      </c>
      <c r="BO182" s="21" t="s">
        <v>209</v>
      </c>
      <c r="BP182" s="21" t="s">
        <v>209</v>
      </c>
      <c r="BQ182" s="21" t="s">
        <v>209</v>
      </c>
      <c r="BR182" s="21" t="s">
        <v>209</v>
      </c>
      <c r="BS182" s="21" t="s">
        <v>209</v>
      </c>
      <c r="BT182" s="21" t="s">
        <v>209</v>
      </c>
      <c r="BU182" s="21" t="s">
        <v>209</v>
      </c>
      <c r="BV182" s="21" t="s">
        <v>209</v>
      </c>
      <c r="BW182" s="21" t="s">
        <v>209</v>
      </c>
      <c r="BX182" s="21" t="s">
        <v>209</v>
      </c>
      <c r="BY182" s="21" t="s">
        <v>209</v>
      </c>
      <c r="BZ182" s="21">
        <f t="shared" si="0"/>
        <v>17</v>
      </c>
    </row>
    <row r="183" spans="1:78" ht="12.75" x14ac:dyDescent="0.2">
      <c r="A183" s="21" t="s">
        <v>380</v>
      </c>
      <c r="B183" s="21" t="s">
        <v>390</v>
      </c>
      <c r="C183" s="21" t="s">
        <v>403</v>
      </c>
      <c r="D183" s="21" t="s">
        <v>209</v>
      </c>
      <c r="E183" s="21" t="s">
        <v>209</v>
      </c>
      <c r="F183" s="21" t="s">
        <v>209</v>
      </c>
      <c r="G183" s="21" t="s">
        <v>209</v>
      </c>
      <c r="H183" s="21" t="s">
        <v>209</v>
      </c>
      <c r="I183" s="21" t="s">
        <v>209</v>
      </c>
      <c r="J183" s="21" t="s">
        <v>209</v>
      </c>
      <c r="K183" s="21" t="s">
        <v>210</v>
      </c>
      <c r="L183" s="21" t="s">
        <v>209</v>
      </c>
      <c r="M183" s="21" t="s">
        <v>209</v>
      </c>
      <c r="N183" s="21" t="s">
        <v>209</v>
      </c>
      <c r="O183" s="21" t="s">
        <v>209</v>
      </c>
      <c r="P183" s="21" t="s">
        <v>209</v>
      </c>
      <c r="Q183" s="21" t="s">
        <v>209</v>
      </c>
      <c r="R183" s="21" t="s">
        <v>210</v>
      </c>
      <c r="S183" s="21" t="s">
        <v>210</v>
      </c>
      <c r="T183" s="21" t="s">
        <v>210</v>
      </c>
      <c r="U183" s="21" t="s">
        <v>210</v>
      </c>
      <c r="V183" s="21" t="s">
        <v>210</v>
      </c>
      <c r="W183" s="21" t="s">
        <v>209</v>
      </c>
      <c r="X183" s="21" t="s">
        <v>209</v>
      </c>
      <c r="Y183" s="21" t="s">
        <v>209</v>
      </c>
      <c r="Z183" s="21" t="s">
        <v>209</v>
      </c>
      <c r="AA183" s="21" t="s">
        <v>210</v>
      </c>
      <c r="AB183" s="21" t="s">
        <v>209</v>
      </c>
      <c r="AC183" s="21" t="s">
        <v>209</v>
      </c>
      <c r="AD183" s="21" t="s">
        <v>209</v>
      </c>
      <c r="AE183" s="21" t="s">
        <v>209</v>
      </c>
      <c r="AF183" s="21" t="s">
        <v>210</v>
      </c>
      <c r="AG183" s="21" t="s">
        <v>209</v>
      </c>
      <c r="AH183" s="21" t="s">
        <v>209</v>
      </c>
      <c r="AI183" s="21" t="s">
        <v>209</v>
      </c>
      <c r="AJ183" s="21" t="s">
        <v>209</v>
      </c>
      <c r="AK183" s="21" t="s">
        <v>209</v>
      </c>
      <c r="AL183" s="21" t="s">
        <v>209</v>
      </c>
      <c r="AM183" s="21" t="s">
        <v>209</v>
      </c>
      <c r="AN183" s="21" t="s">
        <v>209</v>
      </c>
      <c r="AO183" s="21" t="s">
        <v>209</v>
      </c>
      <c r="AP183" s="21" t="s">
        <v>209</v>
      </c>
      <c r="AQ183" s="21" t="s">
        <v>209</v>
      </c>
      <c r="AR183" s="21" t="s">
        <v>209</v>
      </c>
      <c r="AS183" s="21" t="s">
        <v>209</v>
      </c>
      <c r="AT183" s="21" t="s">
        <v>209</v>
      </c>
      <c r="AU183" s="21" t="s">
        <v>209</v>
      </c>
      <c r="AV183" s="21" t="s">
        <v>209</v>
      </c>
      <c r="AW183" s="21" t="s">
        <v>209</v>
      </c>
      <c r="AX183" s="21" t="s">
        <v>210</v>
      </c>
      <c r="AY183" s="21" t="s">
        <v>209</v>
      </c>
      <c r="AZ183" s="21" t="s">
        <v>210</v>
      </c>
      <c r="BA183" s="21" t="s">
        <v>210</v>
      </c>
      <c r="BB183" s="21" t="s">
        <v>209</v>
      </c>
      <c r="BC183" s="21" t="s">
        <v>210</v>
      </c>
      <c r="BD183" s="21" t="s">
        <v>209</v>
      </c>
      <c r="BE183" s="21" t="s">
        <v>209</v>
      </c>
      <c r="BF183" s="21" t="s">
        <v>209</v>
      </c>
      <c r="BG183" s="21" t="s">
        <v>209</v>
      </c>
      <c r="BH183" s="21" t="s">
        <v>209</v>
      </c>
      <c r="BI183" s="21" t="s">
        <v>209</v>
      </c>
      <c r="BJ183" s="21" t="s">
        <v>209</v>
      </c>
      <c r="BK183" s="21" t="s">
        <v>210</v>
      </c>
      <c r="BL183" s="21" t="s">
        <v>209</v>
      </c>
      <c r="BM183" s="21" t="s">
        <v>209</v>
      </c>
      <c r="BN183" s="21" t="s">
        <v>209</v>
      </c>
      <c r="BO183" s="21" t="s">
        <v>209</v>
      </c>
      <c r="BP183" s="21" t="s">
        <v>209</v>
      </c>
      <c r="BQ183" s="21" t="s">
        <v>209</v>
      </c>
      <c r="BR183" s="21" t="s">
        <v>209</v>
      </c>
      <c r="BS183" s="21" t="s">
        <v>209</v>
      </c>
      <c r="BT183" s="21" t="s">
        <v>209</v>
      </c>
      <c r="BU183" s="21" t="s">
        <v>209</v>
      </c>
      <c r="BV183" s="21" t="s">
        <v>209</v>
      </c>
      <c r="BW183" s="21" t="s">
        <v>209</v>
      </c>
      <c r="BX183" s="21" t="s">
        <v>209</v>
      </c>
      <c r="BY183" s="21" t="s">
        <v>209</v>
      </c>
      <c r="BZ183" s="21">
        <f t="shared" si="0"/>
        <v>13</v>
      </c>
    </row>
    <row r="184" spans="1:78" ht="12.75" x14ac:dyDescent="0.2">
      <c r="A184" s="21" t="s">
        <v>380</v>
      </c>
      <c r="B184" s="21" t="s">
        <v>390</v>
      </c>
      <c r="C184" s="21" t="s">
        <v>404</v>
      </c>
      <c r="D184" s="21" t="s">
        <v>209</v>
      </c>
      <c r="E184" s="21" t="s">
        <v>210</v>
      </c>
      <c r="F184" s="21" t="s">
        <v>209</v>
      </c>
      <c r="G184" s="21" t="s">
        <v>209</v>
      </c>
      <c r="H184" s="21" t="s">
        <v>209</v>
      </c>
      <c r="I184" s="21" t="s">
        <v>209</v>
      </c>
      <c r="J184" s="21" t="s">
        <v>209</v>
      </c>
      <c r="K184" s="21" t="s">
        <v>209</v>
      </c>
      <c r="L184" s="21" t="s">
        <v>210</v>
      </c>
      <c r="M184" s="21" t="s">
        <v>209</v>
      </c>
      <c r="N184" s="21" t="s">
        <v>209</v>
      </c>
      <c r="O184" s="21" t="s">
        <v>209</v>
      </c>
      <c r="P184" s="21" t="s">
        <v>209</v>
      </c>
      <c r="Q184" s="21" t="s">
        <v>209</v>
      </c>
      <c r="R184" s="21" t="s">
        <v>209</v>
      </c>
      <c r="S184" s="21" t="s">
        <v>210</v>
      </c>
      <c r="T184" s="21" t="s">
        <v>210</v>
      </c>
      <c r="U184" s="21" t="s">
        <v>210</v>
      </c>
      <c r="V184" s="21" t="s">
        <v>210</v>
      </c>
      <c r="W184" s="21" t="s">
        <v>209</v>
      </c>
      <c r="X184" s="21" t="s">
        <v>209</v>
      </c>
      <c r="Y184" s="21" t="s">
        <v>209</v>
      </c>
      <c r="Z184" s="21" t="s">
        <v>209</v>
      </c>
      <c r="AA184" s="21" t="s">
        <v>210</v>
      </c>
      <c r="AB184" s="21" t="s">
        <v>209</v>
      </c>
      <c r="AC184" s="21" t="s">
        <v>209</v>
      </c>
      <c r="AD184" s="21" t="s">
        <v>209</v>
      </c>
      <c r="AE184" s="21" t="s">
        <v>209</v>
      </c>
      <c r="AF184" s="21" t="s">
        <v>210</v>
      </c>
      <c r="AG184" s="21" t="s">
        <v>209</v>
      </c>
      <c r="AH184" s="21" t="s">
        <v>209</v>
      </c>
      <c r="AI184" s="21" t="s">
        <v>209</v>
      </c>
      <c r="AJ184" s="21" t="s">
        <v>210</v>
      </c>
      <c r="AK184" s="21" t="s">
        <v>209</v>
      </c>
      <c r="AL184" s="21" t="s">
        <v>210</v>
      </c>
      <c r="AM184" s="21" t="s">
        <v>209</v>
      </c>
      <c r="AN184" s="21" t="s">
        <v>209</v>
      </c>
      <c r="AO184" s="21" t="s">
        <v>209</v>
      </c>
      <c r="AP184" s="21" t="s">
        <v>209</v>
      </c>
      <c r="AQ184" s="21" t="s">
        <v>209</v>
      </c>
      <c r="AR184" s="21" t="s">
        <v>209</v>
      </c>
      <c r="AS184" s="21" t="s">
        <v>209</v>
      </c>
      <c r="AT184" s="21" t="s">
        <v>209</v>
      </c>
      <c r="AU184" s="21" t="s">
        <v>209</v>
      </c>
      <c r="AV184" s="21" t="s">
        <v>209</v>
      </c>
      <c r="AW184" s="21" t="s">
        <v>209</v>
      </c>
      <c r="AX184" s="21" t="s">
        <v>210</v>
      </c>
      <c r="AY184" s="21" t="s">
        <v>210</v>
      </c>
      <c r="AZ184" s="21" t="s">
        <v>210</v>
      </c>
      <c r="BA184" s="21" t="s">
        <v>210</v>
      </c>
      <c r="BB184" s="21" t="s">
        <v>210</v>
      </c>
      <c r="BC184" s="21" t="s">
        <v>209</v>
      </c>
      <c r="BD184" s="21" t="s">
        <v>209</v>
      </c>
      <c r="BE184" s="21" t="s">
        <v>209</v>
      </c>
      <c r="BF184" s="21" t="s">
        <v>209</v>
      </c>
      <c r="BG184" s="21" t="s">
        <v>209</v>
      </c>
      <c r="BH184" s="21" t="s">
        <v>209</v>
      </c>
      <c r="BI184" s="21" t="s">
        <v>209</v>
      </c>
      <c r="BJ184" s="21" t="s">
        <v>209</v>
      </c>
      <c r="BK184" s="21" t="s">
        <v>209</v>
      </c>
      <c r="BL184" s="21" t="s">
        <v>209</v>
      </c>
      <c r="BM184" s="21" t="s">
        <v>209</v>
      </c>
      <c r="BN184" s="21" t="s">
        <v>209</v>
      </c>
      <c r="BO184" s="21" t="s">
        <v>209</v>
      </c>
      <c r="BP184" s="21" t="s">
        <v>213</v>
      </c>
      <c r="BQ184" s="21" t="s">
        <v>209</v>
      </c>
      <c r="BR184" s="21" t="s">
        <v>209</v>
      </c>
      <c r="BS184" s="21" t="s">
        <v>209</v>
      </c>
      <c r="BT184" s="21" t="s">
        <v>209</v>
      </c>
      <c r="BU184" s="21" t="s">
        <v>209</v>
      </c>
      <c r="BV184" s="21" t="s">
        <v>209</v>
      </c>
      <c r="BW184" s="21" t="s">
        <v>209</v>
      </c>
      <c r="BX184" s="21" t="s">
        <v>209</v>
      </c>
      <c r="BY184" s="21" t="s">
        <v>209</v>
      </c>
      <c r="BZ184" s="21">
        <f t="shared" si="0"/>
        <v>15</v>
      </c>
    </row>
    <row r="185" spans="1:78" ht="12.75" x14ac:dyDescent="0.2">
      <c r="A185" s="21" t="s">
        <v>380</v>
      </c>
      <c r="B185" s="21" t="s">
        <v>390</v>
      </c>
      <c r="C185" s="21" t="s">
        <v>405</v>
      </c>
      <c r="D185" s="21" t="s">
        <v>209</v>
      </c>
      <c r="E185" s="21" t="s">
        <v>209</v>
      </c>
      <c r="F185" s="21" t="s">
        <v>209</v>
      </c>
      <c r="G185" s="21" t="s">
        <v>209</v>
      </c>
      <c r="H185" s="21" t="s">
        <v>209</v>
      </c>
      <c r="I185" s="21" t="s">
        <v>209</v>
      </c>
      <c r="J185" s="21" t="s">
        <v>209</v>
      </c>
      <c r="K185" s="21" t="s">
        <v>210</v>
      </c>
      <c r="L185" s="21" t="s">
        <v>209</v>
      </c>
      <c r="M185" s="21" t="s">
        <v>209</v>
      </c>
      <c r="N185" s="21" t="s">
        <v>209</v>
      </c>
      <c r="O185" s="21" t="s">
        <v>209</v>
      </c>
      <c r="P185" s="21" t="s">
        <v>209</v>
      </c>
      <c r="Q185" s="21" t="s">
        <v>209</v>
      </c>
      <c r="R185" s="21" t="s">
        <v>210</v>
      </c>
      <c r="S185" s="21" t="s">
        <v>210</v>
      </c>
      <c r="T185" s="21" t="s">
        <v>210</v>
      </c>
      <c r="U185" s="21" t="s">
        <v>210</v>
      </c>
      <c r="V185" s="21" t="s">
        <v>210</v>
      </c>
      <c r="W185" s="21" t="s">
        <v>210</v>
      </c>
      <c r="X185" s="21" t="s">
        <v>209</v>
      </c>
      <c r="Y185" s="21" t="s">
        <v>209</v>
      </c>
      <c r="Z185" s="21" t="s">
        <v>209</v>
      </c>
      <c r="AA185" s="21" t="s">
        <v>210</v>
      </c>
      <c r="AB185" s="21" t="s">
        <v>209</v>
      </c>
      <c r="AC185" s="21" t="s">
        <v>210</v>
      </c>
      <c r="AD185" s="21" t="s">
        <v>209</v>
      </c>
      <c r="AE185" s="21" t="s">
        <v>209</v>
      </c>
      <c r="AF185" s="21" t="s">
        <v>210</v>
      </c>
      <c r="AG185" s="21" t="s">
        <v>209</v>
      </c>
      <c r="AH185" s="21" t="s">
        <v>209</v>
      </c>
      <c r="AI185" s="21" t="s">
        <v>209</v>
      </c>
      <c r="AJ185" s="21" t="s">
        <v>209</v>
      </c>
      <c r="AK185" s="21" t="s">
        <v>209</v>
      </c>
      <c r="AL185" s="21" t="s">
        <v>209</v>
      </c>
      <c r="AM185" s="21" t="s">
        <v>209</v>
      </c>
      <c r="AN185" s="21" t="s">
        <v>209</v>
      </c>
      <c r="AO185" s="21" t="s">
        <v>209</v>
      </c>
      <c r="AP185" s="21" t="s">
        <v>209</v>
      </c>
      <c r="AQ185" s="21" t="s">
        <v>209</v>
      </c>
      <c r="AR185" s="21" t="s">
        <v>209</v>
      </c>
      <c r="AS185" s="21" t="s">
        <v>209</v>
      </c>
      <c r="AT185" s="21" t="s">
        <v>209</v>
      </c>
      <c r="AU185" s="21" t="s">
        <v>209</v>
      </c>
      <c r="AV185" s="21" t="s">
        <v>209</v>
      </c>
      <c r="AW185" s="21" t="s">
        <v>209</v>
      </c>
      <c r="AX185" s="21" t="s">
        <v>210</v>
      </c>
      <c r="AY185" s="21" t="s">
        <v>210</v>
      </c>
      <c r="AZ185" s="21" t="s">
        <v>210</v>
      </c>
      <c r="BA185" s="21" t="s">
        <v>210</v>
      </c>
      <c r="BB185" s="21" t="s">
        <v>210</v>
      </c>
      <c r="BC185" s="21" t="s">
        <v>210</v>
      </c>
      <c r="BD185" s="21" t="s">
        <v>209</v>
      </c>
      <c r="BE185" s="21" t="s">
        <v>209</v>
      </c>
      <c r="BF185" s="21" t="s">
        <v>209</v>
      </c>
      <c r="BG185" s="21" t="s">
        <v>209</v>
      </c>
      <c r="BH185" s="21" t="s">
        <v>209</v>
      </c>
      <c r="BI185" s="21" t="s">
        <v>209</v>
      </c>
      <c r="BJ185" s="21" t="s">
        <v>209</v>
      </c>
      <c r="BK185" s="21" t="s">
        <v>210</v>
      </c>
      <c r="BL185" s="21" t="s">
        <v>209</v>
      </c>
      <c r="BM185" s="21" t="s">
        <v>209</v>
      </c>
      <c r="BN185" s="21" t="s">
        <v>209</v>
      </c>
      <c r="BO185" s="21" t="s">
        <v>209</v>
      </c>
      <c r="BP185" s="21" t="s">
        <v>209</v>
      </c>
      <c r="BQ185" s="21" t="s">
        <v>209</v>
      </c>
      <c r="BR185" s="21" t="s">
        <v>209</v>
      </c>
      <c r="BS185" s="21" t="s">
        <v>209</v>
      </c>
      <c r="BT185" s="21" t="s">
        <v>209</v>
      </c>
      <c r="BU185" s="21" t="s">
        <v>209</v>
      </c>
      <c r="BV185" s="21" t="s">
        <v>209</v>
      </c>
      <c r="BW185" s="21" t="s">
        <v>209</v>
      </c>
      <c r="BX185" s="21" t="s">
        <v>209</v>
      </c>
      <c r="BY185" s="21" t="s">
        <v>209</v>
      </c>
      <c r="BZ185" s="21">
        <f t="shared" si="0"/>
        <v>17</v>
      </c>
    </row>
    <row r="186" spans="1:78" ht="12.75" x14ac:dyDescent="0.2">
      <c r="A186" s="21" t="s">
        <v>380</v>
      </c>
      <c r="B186" s="21" t="s">
        <v>390</v>
      </c>
      <c r="C186" s="21" t="s">
        <v>406</v>
      </c>
      <c r="D186" s="21" t="s">
        <v>209</v>
      </c>
      <c r="E186" s="21" t="s">
        <v>210</v>
      </c>
      <c r="F186" s="21" t="s">
        <v>209</v>
      </c>
      <c r="G186" s="21" t="s">
        <v>209</v>
      </c>
      <c r="H186" s="21" t="s">
        <v>209</v>
      </c>
      <c r="I186" s="21" t="s">
        <v>209</v>
      </c>
      <c r="J186" s="21" t="s">
        <v>209</v>
      </c>
      <c r="K186" s="21" t="s">
        <v>209</v>
      </c>
      <c r="L186" s="21" t="s">
        <v>210</v>
      </c>
      <c r="M186" s="21" t="s">
        <v>209</v>
      </c>
      <c r="N186" s="21" t="s">
        <v>209</v>
      </c>
      <c r="O186" s="21" t="s">
        <v>209</v>
      </c>
      <c r="P186" s="21" t="s">
        <v>209</v>
      </c>
      <c r="Q186" s="21" t="s">
        <v>209</v>
      </c>
      <c r="R186" s="21" t="s">
        <v>209</v>
      </c>
      <c r="S186" s="21" t="s">
        <v>210</v>
      </c>
      <c r="T186" s="21" t="s">
        <v>210</v>
      </c>
      <c r="U186" s="21" t="s">
        <v>210</v>
      </c>
      <c r="V186" s="21" t="s">
        <v>210</v>
      </c>
      <c r="W186" s="21" t="s">
        <v>209</v>
      </c>
      <c r="X186" s="21" t="s">
        <v>209</v>
      </c>
      <c r="Y186" s="21" t="s">
        <v>209</v>
      </c>
      <c r="Z186" s="21" t="s">
        <v>209</v>
      </c>
      <c r="AA186" s="21" t="s">
        <v>210</v>
      </c>
      <c r="AB186" s="21" t="s">
        <v>209</v>
      </c>
      <c r="AC186" s="21" t="s">
        <v>209</v>
      </c>
      <c r="AD186" s="21" t="s">
        <v>209</v>
      </c>
      <c r="AE186" s="21" t="s">
        <v>209</v>
      </c>
      <c r="AF186" s="21" t="s">
        <v>210</v>
      </c>
      <c r="AG186" s="21" t="s">
        <v>209</v>
      </c>
      <c r="AH186" s="21" t="s">
        <v>209</v>
      </c>
      <c r="AI186" s="21" t="s">
        <v>209</v>
      </c>
      <c r="AJ186" s="21" t="s">
        <v>210</v>
      </c>
      <c r="AK186" s="21" t="s">
        <v>209</v>
      </c>
      <c r="AL186" s="21" t="s">
        <v>210</v>
      </c>
      <c r="AM186" s="21" t="s">
        <v>209</v>
      </c>
      <c r="AN186" s="21" t="s">
        <v>209</v>
      </c>
      <c r="AO186" s="21" t="s">
        <v>209</v>
      </c>
      <c r="AP186" s="21" t="s">
        <v>209</v>
      </c>
      <c r="AQ186" s="21" t="s">
        <v>209</v>
      </c>
      <c r="AR186" s="21" t="s">
        <v>209</v>
      </c>
      <c r="AS186" s="21" t="s">
        <v>209</v>
      </c>
      <c r="AT186" s="21" t="s">
        <v>209</v>
      </c>
      <c r="AU186" s="21" t="s">
        <v>209</v>
      </c>
      <c r="AV186" s="21" t="s">
        <v>209</v>
      </c>
      <c r="AW186" s="21" t="s">
        <v>209</v>
      </c>
      <c r="AX186" s="21" t="s">
        <v>210</v>
      </c>
      <c r="AY186" s="21" t="s">
        <v>210</v>
      </c>
      <c r="AZ186" s="21" t="s">
        <v>210</v>
      </c>
      <c r="BA186" s="21" t="s">
        <v>210</v>
      </c>
      <c r="BB186" s="21" t="s">
        <v>210</v>
      </c>
      <c r="BC186" s="21" t="s">
        <v>209</v>
      </c>
      <c r="BD186" s="21" t="s">
        <v>209</v>
      </c>
      <c r="BE186" s="21" t="s">
        <v>209</v>
      </c>
      <c r="BF186" s="21" t="s">
        <v>209</v>
      </c>
      <c r="BG186" s="21" t="s">
        <v>209</v>
      </c>
      <c r="BH186" s="21" t="s">
        <v>209</v>
      </c>
      <c r="BI186" s="21" t="s">
        <v>209</v>
      </c>
      <c r="BJ186" s="21" t="s">
        <v>209</v>
      </c>
      <c r="BK186" s="21" t="s">
        <v>209</v>
      </c>
      <c r="BL186" s="21" t="s">
        <v>209</v>
      </c>
      <c r="BM186" s="21" t="s">
        <v>209</v>
      </c>
      <c r="BN186" s="21" t="s">
        <v>209</v>
      </c>
      <c r="BO186" s="21" t="s">
        <v>209</v>
      </c>
      <c r="BP186" s="21" t="s">
        <v>213</v>
      </c>
      <c r="BQ186" s="21" t="s">
        <v>209</v>
      </c>
      <c r="BR186" s="21" t="s">
        <v>209</v>
      </c>
      <c r="BS186" s="21" t="s">
        <v>209</v>
      </c>
      <c r="BT186" s="21" t="s">
        <v>209</v>
      </c>
      <c r="BU186" s="21" t="s">
        <v>209</v>
      </c>
      <c r="BV186" s="21" t="s">
        <v>209</v>
      </c>
      <c r="BW186" s="21" t="s">
        <v>209</v>
      </c>
      <c r="BX186" s="21" t="s">
        <v>209</v>
      </c>
      <c r="BY186" s="21" t="s">
        <v>209</v>
      </c>
      <c r="BZ186" s="21">
        <f t="shared" si="0"/>
        <v>15</v>
      </c>
    </row>
    <row r="187" spans="1:78" ht="12.75" x14ac:dyDescent="0.2">
      <c r="A187" s="21" t="s">
        <v>380</v>
      </c>
      <c r="B187" s="21" t="s">
        <v>390</v>
      </c>
      <c r="C187" s="21" t="s">
        <v>407</v>
      </c>
      <c r="D187" s="21" t="s">
        <v>209</v>
      </c>
      <c r="E187" s="21" t="s">
        <v>210</v>
      </c>
      <c r="F187" s="21" t="s">
        <v>209</v>
      </c>
      <c r="G187" s="21" t="s">
        <v>209</v>
      </c>
      <c r="H187" s="21" t="s">
        <v>209</v>
      </c>
      <c r="I187" s="21" t="s">
        <v>209</v>
      </c>
      <c r="J187" s="21" t="s">
        <v>209</v>
      </c>
      <c r="K187" s="21" t="s">
        <v>209</v>
      </c>
      <c r="L187" s="21" t="s">
        <v>210</v>
      </c>
      <c r="M187" s="21" t="s">
        <v>209</v>
      </c>
      <c r="N187" s="21" t="s">
        <v>209</v>
      </c>
      <c r="O187" s="21" t="s">
        <v>209</v>
      </c>
      <c r="P187" s="21" t="s">
        <v>209</v>
      </c>
      <c r="Q187" s="21" t="s">
        <v>209</v>
      </c>
      <c r="R187" s="21" t="s">
        <v>209</v>
      </c>
      <c r="S187" s="21" t="s">
        <v>210</v>
      </c>
      <c r="T187" s="21" t="s">
        <v>210</v>
      </c>
      <c r="U187" s="21" t="s">
        <v>210</v>
      </c>
      <c r="V187" s="21" t="s">
        <v>210</v>
      </c>
      <c r="W187" s="21" t="s">
        <v>209</v>
      </c>
      <c r="X187" s="21" t="s">
        <v>209</v>
      </c>
      <c r="Y187" s="21" t="s">
        <v>209</v>
      </c>
      <c r="Z187" s="21" t="s">
        <v>209</v>
      </c>
      <c r="AA187" s="21" t="s">
        <v>209</v>
      </c>
      <c r="AB187" s="21" t="s">
        <v>209</v>
      </c>
      <c r="AC187" s="21" t="s">
        <v>209</v>
      </c>
      <c r="AD187" s="21" t="s">
        <v>209</v>
      </c>
      <c r="AE187" s="21" t="s">
        <v>209</v>
      </c>
      <c r="AF187" s="21" t="s">
        <v>209</v>
      </c>
      <c r="AG187" s="21" t="s">
        <v>209</v>
      </c>
      <c r="AH187" s="21" t="s">
        <v>209</v>
      </c>
      <c r="AI187" s="21" t="s">
        <v>209</v>
      </c>
      <c r="AJ187" s="21" t="s">
        <v>209</v>
      </c>
      <c r="AK187" s="21" t="s">
        <v>209</v>
      </c>
      <c r="AL187" s="21" t="s">
        <v>209</v>
      </c>
      <c r="AM187" s="21" t="s">
        <v>209</v>
      </c>
      <c r="AN187" s="21" t="s">
        <v>209</v>
      </c>
      <c r="AO187" s="21" t="s">
        <v>209</v>
      </c>
      <c r="AP187" s="21" t="s">
        <v>209</v>
      </c>
      <c r="AQ187" s="21" t="s">
        <v>209</v>
      </c>
      <c r="AR187" s="21" t="s">
        <v>209</v>
      </c>
      <c r="AS187" s="21" t="s">
        <v>209</v>
      </c>
      <c r="AT187" s="21" t="s">
        <v>209</v>
      </c>
      <c r="AU187" s="21" t="s">
        <v>209</v>
      </c>
      <c r="AV187" s="21" t="s">
        <v>209</v>
      </c>
      <c r="AW187" s="21" t="s">
        <v>209</v>
      </c>
      <c r="AX187" s="21" t="s">
        <v>210</v>
      </c>
      <c r="AY187" s="21" t="s">
        <v>210</v>
      </c>
      <c r="AZ187" s="21" t="s">
        <v>210</v>
      </c>
      <c r="BA187" s="21" t="s">
        <v>210</v>
      </c>
      <c r="BB187" s="21" t="s">
        <v>210</v>
      </c>
      <c r="BC187" s="21" t="s">
        <v>209</v>
      </c>
      <c r="BD187" s="21" t="s">
        <v>209</v>
      </c>
      <c r="BE187" s="21" t="s">
        <v>209</v>
      </c>
      <c r="BF187" s="21" t="s">
        <v>209</v>
      </c>
      <c r="BG187" s="21" t="s">
        <v>209</v>
      </c>
      <c r="BH187" s="21" t="s">
        <v>209</v>
      </c>
      <c r="BI187" s="21" t="s">
        <v>209</v>
      </c>
      <c r="BJ187" s="21" t="s">
        <v>209</v>
      </c>
      <c r="BK187" s="21" t="s">
        <v>209</v>
      </c>
      <c r="BL187" s="21" t="s">
        <v>209</v>
      </c>
      <c r="BM187" s="21" t="s">
        <v>209</v>
      </c>
      <c r="BN187" s="21" t="s">
        <v>209</v>
      </c>
      <c r="BO187" s="21" t="s">
        <v>209</v>
      </c>
      <c r="BP187" s="21" t="s">
        <v>209</v>
      </c>
      <c r="BQ187" s="21" t="s">
        <v>209</v>
      </c>
      <c r="BR187" s="21" t="s">
        <v>209</v>
      </c>
      <c r="BS187" s="21" t="s">
        <v>209</v>
      </c>
      <c r="BT187" s="21" t="s">
        <v>209</v>
      </c>
      <c r="BU187" s="21" t="s">
        <v>209</v>
      </c>
      <c r="BV187" s="21" t="s">
        <v>209</v>
      </c>
      <c r="BW187" s="21" t="s">
        <v>209</v>
      </c>
      <c r="BX187" s="21" t="s">
        <v>209</v>
      </c>
      <c r="BY187" s="21" t="s">
        <v>209</v>
      </c>
      <c r="BZ187" s="21">
        <f t="shared" si="0"/>
        <v>11</v>
      </c>
    </row>
    <row r="188" spans="1:78" ht="12.75" x14ac:dyDescent="0.2">
      <c r="A188" s="21" t="s">
        <v>380</v>
      </c>
      <c r="B188" s="21" t="s">
        <v>408</v>
      </c>
      <c r="C188" s="21" t="s">
        <v>409</v>
      </c>
      <c r="D188" s="21" t="s">
        <v>209</v>
      </c>
      <c r="E188" s="21" t="s">
        <v>209</v>
      </c>
      <c r="F188" s="21" t="s">
        <v>209</v>
      </c>
      <c r="G188" s="21" t="s">
        <v>209</v>
      </c>
      <c r="H188" s="21" t="s">
        <v>209</v>
      </c>
      <c r="I188" s="21" t="s">
        <v>209</v>
      </c>
      <c r="J188" s="21" t="s">
        <v>209</v>
      </c>
      <c r="K188" s="21" t="s">
        <v>209</v>
      </c>
      <c r="L188" s="21" t="s">
        <v>209</v>
      </c>
      <c r="M188" s="21" t="s">
        <v>209</v>
      </c>
      <c r="N188" s="21" t="s">
        <v>209</v>
      </c>
      <c r="O188" s="21" t="s">
        <v>209</v>
      </c>
      <c r="P188" s="21" t="s">
        <v>209</v>
      </c>
      <c r="Q188" s="21" t="s">
        <v>209</v>
      </c>
      <c r="R188" s="21" t="s">
        <v>209</v>
      </c>
      <c r="S188" s="21" t="s">
        <v>210</v>
      </c>
      <c r="T188" s="21" t="s">
        <v>210</v>
      </c>
      <c r="U188" s="21" t="s">
        <v>210</v>
      </c>
      <c r="V188" s="21" t="s">
        <v>210</v>
      </c>
      <c r="W188" s="21" t="s">
        <v>209</v>
      </c>
      <c r="X188" s="21" t="s">
        <v>209</v>
      </c>
      <c r="Y188" s="21" t="s">
        <v>209</v>
      </c>
      <c r="Z188" s="21" t="s">
        <v>209</v>
      </c>
      <c r="AA188" s="21" t="s">
        <v>210</v>
      </c>
      <c r="AB188" s="21" t="s">
        <v>209</v>
      </c>
      <c r="AC188" s="21" t="s">
        <v>209</v>
      </c>
      <c r="AD188" s="21" t="s">
        <v>209</v>
      </c>
      <c r="AE188" s="21" t="s">
        <v>209</v>
      </c>
      <c r="AF188" s="21" t="s">
        <v>210</v>
      </c>
      <c r="AG188" s="21" t="s">
        <v>209</v>
      </c>
      <c r="AH188" s="21" t="s">
        <v>209</v>
      </c>
      <c r="AI188" s="21" t="s">
        <v>209</v>
      </c>
      <c r="AJ188" s="21" t="s">
        <v>210</v>
      </c>
      <c r="AK188" s="21" t="s">
        <v>209</v>
      </c>
      <c r="AL188" s="21" t="s">
        <v>210</v>
      </c>
      <c r="AM188" s="21" t="s">
        <v>209</v>
      </c>
      <c r="AN188" s="21" t="s">
        <v>209</v>
      </c>
      <c r="AO188" s="21" t="s">
        <v>209</v>
      </c>
      <c r="AP188" s="21" t="s">
        <v>209</v>
      </c>
      <c r="AQ188" s="21" t="s">
        <v>209</v>
      </c>
      <c r="AR188" s="21" t="s">
        <v>209</v>
      </c>
      <c r="AS188" s="21" t="s">
        <v>209</v>
      </c>
      <c r="AT188" s="21" t="s">
        <v>209</v>
      </c>
      <c r="AU188" s="21" t="s">
        <v>209</v>
      </c>
      <c r="AV188" s="21" t="s">
        <v>209</v>
      </c>
      <c r="AW188" s="21" t="s">
        <v>209</v>
      </c>
      <c r="AX188" s="21" t="s">
        <v>209</v>
      </c>
      <c r="AY188" s="21" t="s">
        <v>209</v>
      </c>
      <c r="AZ188" s="21" t="s">
        <v>209</v>
      </c>
      <c r="BA188" s="21" t="s">
        <v>209</v>
      </c>
      <c r="BB188" s="21" t="s">
        <v>209</v>
      </c>
      <c r="BC188" s="21" t="s">
        <v>209</v>
      </c>
      <c r="BD188" s="21" t="s">
        <v>209</v>
      </c>
      <c r="BE188" s="21" t="s">
        <v>209</v>
      </c>
      <c r="BF188" s="21" t="s">
        <v>209</v>
      </c>
      <c r="BG188" s="21" t="s">
        <v>209</v>
      </c>
      <c r="BH188" s="21" t="s">
        <v>209</v>
      </c>
      <c r="BI188" s="21" t="s">
        <v>209</v>
      </c>
      <c r="BJ188" s="21" t="s">
        <v>209</v>
      </c>
      <c r="BK188" s="21" t="s">
        <v>210</v>
      </c>
      <c r="BL188" s="21" t="s">
        <v>209</v>
      </c>
      <c r="BM188" s="21" t="s">
        <v>210</v>
      </c>
      <c r="BN188" s="21" t="s">
        <v>210</v>
      </c>
      <c r="BO188" s="21" t="s">
        <v>209</v>
      </c>
      <c r="BP188" s="21" t="s">
        <v>209</v>
      </c>
      <c r="BQ188" s="21" t="s">
        <v>209</v>
      </c>
      <c r="BR188" s="21" t="s">
        <v>209</v>
      </c>
      <c r="BS188" s="21" t="s">
        <v>209</v>
      </c>
      <c r="BT188" s="21" t="s">
        <v>209</v>
      </c>
      <c r="BU188" s="21" t="s">
        <v>209</v>
      </c>
      <c r="BV188" s="21" t="s">
        <v>209</v>
      </c>
      <c r="BW188" s="21" t="s">
        <v>209</v>
      </c>
      <c r="BX188" s="21" t="s">
        <v>209</v>
      </c>
      <c r="BY188" s="21" t="s">
        <v>209</v>
      </c>
      <c r="BZ188" s="21">
        <f t="shared" si="0"/>
        <v>9</v>
      </c>
    </row>
    <row r="189" spans="1:78" ht="12.75" x14ac:dyDescent="0.2">
      <c r="A189" s="21" t="s">
        <v>380</v>
      </c>
      <c r="B189" s="21" t="s">
        <v>408</v>
      </c>
      <c r="C189" s="21" t="s">
        <v>410</v>
      </c>
      <c r="D189" s="21" t="s">
        <v>209</v>
      </c>
      <c r="E189" s="21" t="s">
        <v>209</v>
      </c>
      <c r="F189" s="21" t="s">
        <v>209</v>
      </c>
      <c r="G189" s="21" t="s">
        <v>209</v>
      </c>
      <c r="H189" s="21" t="s">
        <v>209</v>
      </c>
      <c r="I189" s="21" t="s">
        <v>209</v>
      </c>
      <c r="J189" s="21" t="s">
        <v>209</v>
      </c>
      <c r="K189" s="21" t="s">
        <v>209</v>
      </c>
      <c r="L189" s="21" t="s">
        <v>209</v>
      </c>
      <c r="M189" s="21" t="s">
        <v>209</v>
      </c>
      <c r="N189" s="21" t="s">
        <v>209</v>
      </c>
      <c r="O189" s="21" t="s">
        <v>209</v>
      </c>
      <c r="P189" s="21" t="s">
        <v>209</v>
      </c>
      <c r="Q189" s="21" t="s">
        <v>209</v>
      </c>
      <c r="R189" s="21" t="s">
        <v>209</v>
      </c>
      <c r="S189" s="21" t="s">
        <v>210</v>
      </c>
      <c r="T189" s="21" t="s">
        <v>210</v>
      </c>
      <c r="U189" s="21" t="s">
        <v>210</v>
      </c>
      <c r="V189" s="21" t="s">
        <v>210</v>
      </c>
      <c r="W189" s="21" t="s">
        <v>209</v>
      </c>
      <c r="X189" s="21" t="s">
        <v>209</v>
      </c>
      <c r="Y189" s="21" t="s">
        <v>209</v>
      </c>
      <c r="Z189" s="21" t="s">
        <v>209</v>
      </c>
      <c r="AA189" s="21" t="s">
        <v>210</v>
      </c>
      <c r="AB189" s="21" t="s">
        <v>209</v>
      </c>
      <c r="AC189" s="21" t="s">
        <v>209</v>
      </c>
      <c r="AD189" s="21" t="s">
        <v>209</v>
      </c>
      <c r="AE189" s="21" t="s">
        <v>209</v>
      </c>
      <c r="AF189" s="21" t="s">
        <v>210</v>
      </c>
      <c r="AG189" s="21" t="s">
        <v>209</v>
      </c>
      <c r="AH189" s="21" t="s">
        <v>209</v>
      </c>
      <c r="AI189" s="21" t="s">
        <v>209</v>
      </c>
      <c r="AJ189" s="21" t="s">
        <v>210</v>
      </c>
      <c r="AK189" s="21" t="s">
        <v>209</v>
      </c>
      <c r="AL189" s="21" t="s">
        <v>210</v>
      </c>
      <c r="AM189" s="21" t="s">
        <v>209</v>
      </c>
      <c r="AN189" s="21" t="s">
        <v>209</v>
      </c>
      <c r="AO189" s="21" t="s">
        <v>209</v>
      </c>
      <c r="AP189" s="21" t="s">
        <v>209</v>
      </c>
      <c r="AQ189" s="21" t="s">
        <v>209</v>
      </c>
      <c r="AR189" s="21" t="s">
        <v>209</v>
      </c>
      <c r="AS189" s="21" t="s">
        <v>209</v>
      </c>
      <c r="AT189" s="21" t="s">
        <v>209</v>
      </c>
      <c r="AU189" s="21" t="s">
        <v>209</v>
      </c>
      <c r="AV189" s="21" t="s">
        <v>209</v>
      </c>
      <c r="AW189" s="21" t="s">
        <v>209</v>
      </c>
      <c r="AX189" s="21" t="s">
        <v>209</v>
      </c>
      <c r="AY189" s="21" t="s">
        <v>209</v>
      </c>
      <c r="AZ189" s="21" t="s">
        <v>209</v>
      </c>
      <c r="BA189" s="21" t="s">
        <v>209</v>
      </c>
      <c r="BB189" s="21" t="s">
        <v>209</v>
      </c>
      <c r="BC189" s="21" t="s">
        <v>209</v>
      </c>
      <c r="BD189" s="21" t="s">
        <v>209</v>
      </c>
      <c r="BE189" s="21" t="s">
        <v>209</v>
      </c>
      <c r="BF189" s="21" t="s">
        <v>209</v>
      </c>
      <c r="BG189" s="21" t="s">
        <v>209</v>
      </c>
      <c r="BH189" s="21" t="s">
        <v>209</v>
      </c>
      <c r="BI189" s="21" t="s">
        <v>209</v>
      </c>
      <c r="BJ189" s="21" t="s">
        <v>209</v>
      </c>
      <c r="BK189" s="21" t="s">
        <v>213</v>
      </c>
      <c r="BL189" s="21" t="s">
        <v>209</v>
      </c>
      <c r="BM189" s="21" t="s">
        <v>210</v>
      </c>
      <c r="BN189" s="21" t="s">
        <v>210</v>
      </c>
      <c r="BO189" s="21" t="s">
        <v>209</v>
      </c>
      <c r="BP189" s="21" t="s">
        <v>209</v>
      </c>
      <c r="BQ189" s="21" t="s">
        <v>209</v>
      </c>
      <c r="BR189" s="21" t="s">
        <v>209</v>
      </c>
      <c r="BS189" s="21" t="s">
        <v>209</v>
      </c>
      <c r="BT189" s="21" t="s">
        <v>209</v>
      </c>
      <c r="BU189" s="21" t="s">
        <v>209</v>
      </c>
      <c r="BV189" s="21" t="s">
        <v>209</v>
      </c>
      <c r="BW189" s="21" t="s">
        <v>209</v>
      </c>
      <c r="BX189" s="21" t="s">
        <v>209</v>
      </c>
      <c r="BY189" s="21" t="s">
        <v>209</v>
      </c>
      <c r="BZ189" s="21">
        <f t="shared" si="0"/>
        <v>8</v>
      </c>
    </row>
    <row r="190" spans="1:78" ht="12.75" x14ac:dyDescent="0.2">
      <c r="A190" s="21" t="s">
        <v>411</v>
      </c>
      <c r="B190" s="21" t="s">
        <v>412</v>
      </c>
      <c r="C190" s="21" t="s">
        <v>413</v>
      </c>
      <c r="D190" s="21" t="s">
        <v>209</v>
      </c>
      <c r="E190" s="21" t="s">
        <v>210</v>
      </c>
      <c r="F190" s="21" t="s">
        <v>209</v>
      </c>
      <c r="G190" s="21" t="s">
        <v>209</v>
      </c>
      <c r="H190" s="21" t="s">
        <v>209</v>
      </c>
      <c r="I190" s="21" t="s">
        <v>210</v>
      </c>
      <c r="J190" s="21" t="s">
        <v>209</v>
      </c>
      <c r="K190" s="21" t="s">
        <v>210</v>
      </c>
      <c r="L190" s="21" t="s">
        <v>210</v>
      </c>
      <c r="M190" s="21" t="s">
        <v>209</v>
      </c>
      <c r="N190" s="21" t="s">
        <v>209</v>
      </c>
      <c r="O190" s="21" t="s">
        <v>209</v>
      </c>
      <c r="P190" s="21" t="s">
        <v>210</v>
      </c>
      <c r="Q190" s="21" t="s">
        <v>209</v>
      </c>
      <c r="R190" s="21" t="s">
        <v>210</v>
      </c>
      <c r="S190" s="21" t="s">
        <v>213</v>
      </c>
      <c r="T190" s="21" t="s">
        <v>213</v>
      </c>
      <c r="U190" s="21" t="s">
        <v>213</v>
      </c>
      <c r="V190" s="21" t="s">
        <v>213</v>
      </c>
      <c r="W190" s="21" t="s">
        <v>209</v>
      </c>
      <c r="X190" s="21" t="s">
        <v>209</v>
      </c>
      <c r="Y190" s="21" t="s">
        <v>209</v>
      </c>
      <c r="Z190" s="21" t="s">
        <v>209</v>
      </c>
      <c r="AA190" s="21" t="s">
        <v>209</v>
      </c>
      <c r="AB190" s="21" t="s">
        <v>209</v>
      </c>
      <c r="AC190" s="21" t="s">
        <v>209</v>
      </c>
      <c r="AD190" s="21" t="s">
        <v>209</v>
      </c>
      <c r="AE190" s="21" t="s">
        <v>209</v>
      </c>
      <c r="AF190" s="21" t="s">
        <v>209</v>
      </c>
      <c r="AG190" s="21" t="s">
        <v>209</v>
      </c>
      <c r="AH190" s="21" t="s">
        <v>209</v>
      </c>
      <c r="AI190" s="21" t="s">
        <v>209</v>
      </c>
      <c r="AJ190" s="21" t="s">
        <v>210</v>
      </c>
      <c r="AK190" s="21" t="s">
        <v>210</v>
      </c>
      <c r="AL190" s="21" t="s">
        <v>210</v>
      </c>
      <c r="AM190" s="21" t="s">
        <v>209</v>
      </c>
      <c r="AN190" s="21" t="s">
        <v>209</v>
      </c>
      <c r="AO190" s="21" t="s">
        <v>209</v>
      </c>
      <c r="AP190" s="21" t="s">
        <v>209</v>
      </c>
      <c r="AQ190" s="21" t="s">
        <v>209</v>
      </c>
      <c r="AR190" s="21" t="s">
        <v>209</v>
      </c>
      <c r="AS190" s="21" t="s">
        <v>209</v>
      </c>
      <c r="AT190" s="21" t="s">
        <v>209</v>
      </c>
      <c r="AU190" s="21" t="s">
        <v>209</v>
      </c>
      <c r="AV190" s="21" t="s">
        <v>209</v>
      </c>
      <c r="AW190" s="21" t="s">
        <v>209</v>
      </c>
      <c r="AX190" s="21" t="s">
        <v>209</v>
      </c>
      <c r="AY190" s="21" t="s">
        <v>209</v>
      </c>
      <c r="AZ190" s="21" t="s">
        <v>209</v>
      </c>
      <c r="BA190" s="21" t="s">
        <v>209</v>
      </c>
      <c r="BB190" s="21" t="s">
        <v>209</v>
      </c>
      <c r="BC190" s="21" t="s">
        <v>209</v>
      </c>
      <c r="BD190" s="21" t="s">
        <v>209</v>
      </c>
      <c r="BE190" s="21" t="s">
        <v>209</v>
      </c>
      <c r="BF190" s="21" t="s">
        <v>209</v>
      </c>
      <c r="BG190" s="21" t="s">
        <v>209</v>
      </c>
      <c r="BH190" s="21" t="s">
        <v>209</v>
      </c>
      <c r="BI190" s="21" t="s">
        <v>209</v>
      </c>
      <c r="BJ190" s="21" t="s">
        <v>213</v>
      </c>
      <c r="BK190" s="21" t="s">
        <v>210</v>
      </c>
      <c r="BL190" s="21" t="s">
        <v>210</v>
      </c>
      <c r="BM190" s="21" t="s">
        <v>213</v>
      </c>
      <c r="BN190" s="21" t="s">
        <v>213</v>
      </c>
      <c r="BO190" s="21" t="s">
        <v>210</v>
      </c>
      <c r="BP190" s="21" t="s">
        <v>210</v>
      </c>
      <c r="BQ190" s="21" t="s">
        <v>209</v>
      </c>
      <c r="BR190" s="21" t="s">
        <v>213</v>
      </c>
      <c r="BS190" s="21" t="s">
        <v>213</v>
      </c>
      <c r="BT190" s="21" t="s">
        <v>210</v>
      </c>
      <c r="BU190" s="21" t="s">
        <v>209</v>
      </c>
      <c r="BV190" s="21" t="s">
        <v>213</v>
      </c>
      <c r="BW190" s="21" t="s">
        <v>210</v>
      </c>
      <c r="BX190" s="21" t="s">
        <v>209</v>
      </c>
      <c r="BY190" s="21" t="s">
        <v>210</v>
      </c>
      <c r="BZ190" s="21">
        <f t="shared" si="0"/>
        <v>10</v>
      </c>
    </row>
    <row r="191" spans="1:78" ht="12.75" x14ac:dyDescent="0.2">
      <c r="A191" s="21" t="s">
        <v>411</v>
      </c>
      <c r="B191" s="21" t="s">
        <v>412</v>
      </c>
      <c r="C191" s="21" t="s">
        <v>414</v>
      </c>
      <c r="D191" s="21" t="s">
        <v>209</v>
      </c>
      <c r="E191" s="21" t="s">
        <v>210</v>
      </c>
      <c r="F191" s="21" t="s">
        <v>209</v>
      </c>
      <c r="G191" s="21" t="s">
        <v>209</v>
      </c>
      <c r="H191" s="21" t="s">
        <v>209</v>
      </c>
      <c r="I191" s="21" t="s">
        <v>210</v>
      </c>
      <c r="J191" s="21" t="s">
        <v>209</v>
      </c>
      <c r="K191" s="21" t="s">
        <v>210</v>
      </c>
      <c r="L191" s="21" t="s">
        <v>210</v>
      </c>
      <c r="M191" s="21" t="s">
        <v>209</v>
      </c>
      <c r="N191" s="21" t="s">
        <v>209</v>
      </c>
      <c r="O191" s="21" t="s">
        <v>209</v>
      </c>
      <c r="P191" s="21" t="s">
        <v>210</v>
      </c>
      <c r="Q191" s="21" t="s">
        <v>209</v>
      </c>
      <c r="R191" s="21" t="s">
        <v>210</v>
      </c>
      <c r="S191" s="21" t="s">
        <v>213</v>
      </c>
      <c r="T191" s="21" t="s">
        <v>213</v>
      </c>
      <c r="U191" s="21" t="s">
        <v>213</v>
      </c>
      <c r="V191" s="21" t="s">
        <v>213</v>
      </c>
      <c r="W191" s="21" t="s">
        <v>209</v>
      </c>
      <c r="X191" s="21" t="s">
        <v>209</v>
      </c>
      <c r="Y191" s="21" t="s">
        <v>209</v>
      </c>
      <c r="Z191" s="21" t="s">
        <v>209</v>
      </c>
      <c r="AA191" s="21" t="s">
        <v>209</v>
      </c>
      <c r="AB191" s="21" t="s">
        <v>209</v>
      </c>
      <c r="AC191" s="21" t="s">
        <v>209</v>
      </c>
      <c r="AD191" s="21" t="s">
        <v>209</v>
      </c>
      <c r="AE191" s="21" t="s">
        <v>209</v>
      </c>
      <c r="AF191" s="21" t="s">
        <v>209</v>
      </c>
      <c r="AG191" s="21" t="s">
        <v>209</v>
      </c>
      <c r="AH191" s="21" t="s">
        <v>209</v>
      </c>
      <c r="AI191" s="21" t="s">
        <v>209</v>
      </c>
      <c r="AJ191" s="21" t="s">
        <v>210</v>
      </c>
      <c r="AK191" s="21" t="s">
        <v>210</v>
      </c>
      <c r="AL191" s="21" t="s">
        <v>210</v>
      </c>
      <c r="AM191" s="21" t="s">
        <v>209</v>
      </c>
      <c r="AN191" s="21" t="s">
        <v>209</v>
      </c>
      <c r="AO191" s="21" t="s">
        <v>209</v>
      </c>
      <c r="AP191" s="21" t="s">
        <v>209</v>
      </c>
      <c r="AQ191" s="21" t="s">
        <v>209</v>
      </c>
      <c r="AR191" s="21" t="s">
        <v>209</v>
      </c>
      <c r="AS191" s="21" t="s">
        <v>209</v>
      </c>
      <c r="AT191" s="21" t="s">
        <v>209</v>
      </c>
      <c r="AU191" s="21" t="s">
        <v>209</v>
      </c>
      <c r="AV191" s="21" t="s">
        <v>209</v>
      </c>
      <c r="AW191" s="21" t="s">
        <v>209</v>
      </c>
      <c r="AX191" s="21" t="s">
        <v>209</v>
      </c>
      <c r="AY191" s="21" t="s">
        <v>209</v>
      </c>
      <c r="AZ191" s="21" t="s">
        <v>209</v>
      </c>
      <c r="BA191" s="21" t="s">
        <v>209</v>
      </c>
      <c r="BB191" s="21" t="s">
        <v>209</v>
      </c>
      <c r="BC191" s="21" t="s">
        <v>209</v>
      </c>
      <c r="BD191" s="21" t="s">
        <v>209</v>
      </c>
      <c r="BE191" s="21" t="s">
        <v>209</v>
      </c>
      <c r="BF191" s="21" t="s">
        <v>209</v>
      </c>
      <c r="BG191" s="21" t="s">
        <v>209</v>
      </c>
      <c r="BH191" s="21" t="s">
        <v>209</v>
      </c>
      <c r="BI191" s="21" t="s">
        <v>209</v>
      </c>
      <c r="BJ191" s="21" t="s">
        <v>209</v>
      </c>
      <c r="BK191" s="21" t="s">
        <v>210</v>
      </c>
      <c r="BL191" s="21" t="s">
        <v>210</v>
      </c>
      <c r="BM191" s="21" t="s">
        <v>213</v>
      </c>
      <c r="BN191" s="21" t="s">
        <v>213</v>
      </c>
      <c r="BO191" s="21" t="s">
        <v>210</v>
      </c>
      <c r="BP191" s="21" t="s">
        <v>210</v>
      </c>
      <c r="BQ191" s="21" t="s">
        <v>209</v>
      </c>
      <c r="BR191" s="21" t="s">
        <v>213</v>
      </c>
      <c r="BS191" s="21" t="s">
        <v>213</v>
      </c>
      <c r="BT191" s="21" t="s">
        <v>210</v>
      </c>
      <c r="BU191" s="21" t="s">
        <v>210</v>
      </c>
      <c r="BV191" s="21" t="s">
        <v>209</v>
      </c>
      <c r="BW191" s="21" t="s">
        <v>210</v>
      </c>
      <c r="BX191" s="21" t="s">
        <v>210</v>
      </c>
      <c r="BY191" s="21" t="s">
        <v>210</v>
      </c>
      <c r="BZ191" s="21">
        <f t="shared" si="0"/>
        <v>10</v>
      </c>
    </row>
    <row r="192" spans="1:78" ht="12.75" x14ac:dyDescent="0.2">
      <c r="A192" s="21" t="s">
        <v>411</v>
      </c>
      <c r="B192" s="21" t="s">
        <v>412</v>
      </c>
      <c r="C192" s="21" t="s">
        <v>415</v>
      </c>
      <c r="D192" s="21" t="s">
        <v>209</v>
      </c>
      <c r="E192" s="21" t="s">
        <v>210</v>
      </c>
      <c r="F192" s="21" t="s">
        <v>209</v>
      </c>
      <c r="G192" s="21" t="s">
        <v>209</v>
      </c>
      <c r="H192" s="21" t="s">
        <v>209</v>
      </c>
      <c r="I192" s="21" t="s">
        <v>210</v>
      </c>
      <c r="J192" s="21" t="s">
        <v>209</v>
      </c>
      <c r="K192" s="21" t="s">
        <v>210</v>
      </c>
      <c r="L192" s="21" t="s">
        <v>210</v>
      </c>
      <c r="M192" s="21" t="s">
        <v>209</v>
      </c>
      <c r="N192" s="21" t="s">
        <v>209</v>
      </c>
      <c r="O192" s="21" t="s">
        <v>209</v>
      </c>
      <c r="P192" s="21" t="s">
        <v>210</v>
      </c>
      <c r="Q192" s="21" t="s">
        <v>209</v>
      </c>
      <c r="R192" s="21" t="s">
        <v>210</v>
      </c>
      <c r="S192" s="21" t="s">
        <v>213</v>
      </c>
      <c r="T192" s="21" t="s">
        <v>213</v>
      </c>
      <c r="U192" s="21" t="s">
        <v>213</v>
      </c>
      <c r="V192" s="21" t="s">
        <v>213</v>
      </c>
      <c r="W192" s="21" t="s">
        <v>209</v>
      </c>
      <c r="X192" s="21" t="s">
        <v>209</v>
      </c>
      <c r="Y192" s="21" t="s">
        <v>209</v>
      </c>
      <c r="Z192" s="21" t="s">
        <v>209</v>
      </c>
      <c r="AA192" s="21" t="s">
        <v>209</v>
      </c>
      <c r="AB192" s="21" t="s">
        <v>209</v>
      </c>
      <c r="AC192" s="21" t="s">
        <v>209</v>
      </c>
      <c r="AD192" s="21" t="s">
        <v>209</v>
      </c>
      <c r="AE192" s="21" t="s">
        <v>209</v>
      </c>
      <c r="AF192" s="21" t="s">
        <v>209</v>
      </c>
      <c r="AG192" s="21" t="s">
        <v>209</v>
      </c>
      <c r="AH192" s="21" t="s">
        <v>209</v>
      </c>
      <c r="AI192" s="21" t="s">
        <v>209</v>
      </c>
      <c r="AJ192" s="21" t="s">
        <v>210</v>
      </c>
      <c r="AK192" s="21" t="s">
        <v>210</v>
      </c>
      <c r="AL192" s="21" t="s">
        <v>210</v>
      </c>
      <c r="AM192" s="21" t="s">
        <v>209</v>
      </c>
      <c r="AN192" s="21" t="s">
        <v>209</v>
      </c>
      <c r="AO192" s="21" t="s">
        <v>209</v>
      </c>
      <c r="AP192" s="21" t="s">
        <v>209</v>
      </c>
      <c r="AQ192" s="21" t="s">
        <v>209</v>
      </c>
      <c r="AR192" s="21" t="s">
        <v>209</v>
      </c>
      <c r="AS192" s="21" t="s">
        <v>209</v>
      </c>
      <c r="AT192" s="21" t="s">
        <v>209</v>
      </c>
      <c r="AU192" s="21" t="s">
        <v>209</v>
      </c>
      <c r="AV192" s="21" t="s">
        <v>209</v>
      </c>
      <c r="AW192" s="21" t="s">
        <v>209</v>
      </c>
      <c r="AX192" s="21" t="s">
        <v>209</v>
      </c>
      <c r="AY192" s="21" t="s">
        <v>209</v>
      </c>
      <c r="AZ192" s="21" t="s">
        <v>209</v>
      </c>
      <c r="BA192" s="21" t="s">
        <v>209</v>
      </c>
      <c r="BB192" s="21" t="s">
        <v>209</v>
      </c>
      <c r="BC192" s="21" t="s">
        <v>209</v>
      </c>
      <c r="BD192" s="21" t="s">
        <v>209</v>
      </c>
      <c r="BE192" s="21" t="s">
        <v>209</v>
      </c>
      <c r="BF192" s="21" t="s">
        <v>209</v>
      </c>
      <c r="BG192" s="21" t="s">
        <v>209</v>
      </c>
      <c r="BH192" s="21" t="s">
        <v>209</v>
      </c>
      <c r="BI192" s="21" t="s">
        <v>209</v>
      </c>
      <c r="BJ192" s="21" t="s">
        <v>209</v>
      </c>
      <c r="BK192" s="21" t="s">
        <v>210</v>
      </c>
      <c r="BL192" s="21" t="s">
        <v>210</v>
      </c>
      <c r="BM192" s="21" t="s">
        <v>213</v>
      </c>
      <c r="BN192" s="21" t="s">
        <v>213</v>
      </c>
      <c r="BO192" s="21" t="s">
        <v>210</v>
      </c>
      <c r="BP192" s="21" t="s">
        <v>210</v>
      </c>
      <c r="BQ192" s="21" t="s">
        <v>210</v>
      </c>
      <c r="BR192" s="21" t="s">
        <v>213</v>
      </c>
      <c r="BS192" s="21" t="s">
        <v>213</v>
      </c>
      <c r="BT192" s="21" t="s">
        <v>210</v>
      </c>
      <c r="BU192" s="21" t="s">
        <v>209</v>
      </c>
      <c r="BV192" s="21" t="s">
        <v>213</v>
      </c>
      <c r="BW192" s="21" t="s">
        <v>210</v>
      </c>
      <c r="BX192" s="21" t="s">
        <v>210</v>
      </c>
      <c r="BY192" s="21" t="s">
        <v>210</v>
      </c>
      <c r="BZ192" s="21">
        <f t="shared" si="0"/>
        <v>10</v>
      </c>
    </row>
    <row r="193" spans="1:78" ht="12.75" x14ac:dyDescent="0.2">
      <c r="A193" s="21" t="s">
        <v>411</v>
      </c>
      <c r="B193" s="21" t="s">
        <v>412</v>
      </c>
      <c r="C193" s="21" t="s">
        <v>416</v>
      </c>
      <c r="D193" s="21" t="s">
        <v>209</v>
      </c>
      <c r="E193" s="21" t="s">
        <v>210</v>
      </c>
      <c r="F193" s="21" t="s">
        <v>209</v>
      </c>
      <c r="G193" s="21" t="s">
        <v>209</v>
      </c>
      <c r="H193" s="21" t="s">
        <v>209</v>
      </c>
      <c r="I193" s="21" t="s">
        <v>210</v>
      </c>
      <c r="J193" s="21" t="s">
        <v>209</v>
      </c>
      <c r="K193" s="21" t="s">
        <v>210</v>
      </c>
      <c r="L193" s="21" t="s">
        <v>210</v>
      </c>
      <c r="M193" s="21" t="s">
        <v>209</v>
      </c>
      <c r="N193" s="21" t="s">
        <v>209</v>
      </c>
      <c r="O193" s="21" t="s">
        <v>209</v>
      </c>
      <c r="P193" s="21" t="s">
        <v>210</v>
      </c>
      <c r="Q193" s="21" t="s">
        <v>209</v>
      </c>
      <c r="R193" s="21" t="s">
        <v>210</v>
      </c>
      <c r="S193" s="21" t="s">
        <v>213</v>
      </c>
      <c r="T193" s="21" t="s">
        <v>213</v>
      </c>
      <c r="U193" s="21" t="s">
        <v>213</v>
      </c>
      <c r="V193" s="21" t="s">
        <v>213</v>
      </c>
      <c r="W193" s="21" t="s">
        <v>209</v>
      </c>
      <c r="X193" s="21" t="s">
        <v>209</v>
      </c>
      <c r="Y193" s="21" t="s">
        <v>209</v>
      </c>
      <c r="Z193" s="21" t="s">
        <v>209</v>
      </c>
      <c r="AA193" s="21" t="s">
        <v>209</v>
      </c>
      <c r="AB193" s="21" t="s">
        <v>209</v>
      </c>
      <c r="AC193" s="21" t="s">
        <v>209</v>
      </c>
      <c r="AD193" s="21" t="s">
        <v>209</v>
      </c>
      <c r="AE193" s="21" t="s">
        <v>209</v>
      </c>
      <c r="AF193" s="21" t="s">
        <v>209</v>
      </c>
      <c r="AG193" s="21" t="s">
        <v>209</v>
      </c>
      <c r="AH193" s="21" t="s">
        <v>209</v>
      </c>
      <c r="AI193" s="21" t="s">
        <v>209</v>
      </c>
      <c r="AJ193" s="21" t="s">
        <v>213</v>
      </c>
      <c r="AK193" s="21" t="s">
        <v>213</v>
      </c>
      <c r="AL193" s="21" t="s">
        <v>213</v>
      </c>
      <c r="AM193" s="21" t="s">
        <v>209</v>
      </c>
      <c r="AN193" s="21" t="s">
        <v>209</v>
      </c>
      <c r="AO193" s="21" t="s">
        <v>209</v>
      </c>
      <c r="AP193" s="21" t="s">
        <v>209</v>
      </c>
      <c r="AQ193" s="21" t="s">
        <v>209</v>
      </c>
      <c r="AR193" s="21" t="s">
        <v>209</v>
      </c>
      <c r="AS193" s="21" t="s">
        <v>209</v>
      </c>
      <c r="AT193" s="21" t="s">
        <v>209</v>
      </c>
      <c r="AU193" s="21" t="s">
        <v>209</v>
      </c>
      <c r="AV193" s="21" t="s">
        <v>209</v>
      </c>
      <c r="AW193" s="21" t="s">
        <v>209</v>
      </c>
      <c r="AX193" s="21" t="s">
        <v>209</v>
      </c>
      <c r="AY193" s="21" t="s">
        <v>209</v>
      </c>
      <c r="AZ193" s="21" t="s">
        <v>209</v>
      </c>
      <c r="BA193" s="21" t="s">
        <v>209</v>
      </c>
      <c r="BB193" s="21" t="s">
        <v>209</v>
      </c>
      <c r="BC193" s="21" t="s">
        <v>209</v>
      </c>
      <c r="BD193" s="21" t="s">
        <v>209</v>
      </c>
      <c r="BE193" s="21" t="s">
        <v>209</v>
      </c>
      <c r="BF193" s="21" t="s">
        <v>209</v>
      </c>
      <c r="BG193" s="21" t="s">
        <v>209</v>
      </c>
      <c r="BH193" s="21" t="s">
        <v>209</v>
      </c>
      <c r="BI193" s="21" t="s">
        <v>209</v>
      </c>
      <c r="BJ193" s="21" t="s">
        <v>209</v>
      </c>
      <c r="BK193" s="21" t="s">
        <v>213</v>
      </c>
      <c r="BL193" s="21" t="s">
        <v>210</v>
      </c>
      <c r="BM193" s="21" t="s">
        <v>213</v>
      </c>
      <c r="BN193" s="21" t="s">
        <v>213</v>
      </c>
      <c r="BO193" s="21" t="s">
        <v>209</v>
      </c>
      <c r="BP193" s="21" t="s">
        <v>210</v>
      </c>
      <c r="BQ193" s="21" t="s">
        <v>209</v>
      </c>
      <c r="BR193" s="21" t="s">
        <v>213</v>
      </c>
      <c r="BS193" s="21" t="s">
        <v>209</v>
      </c>
      <c r="BT193" s="21" t="s">
        <v>209</v>
      </c>
      <c r="BU193" s="21" t="s">
        <v>209</v>
      </c>
      <c r="BV193" s="21" t="s">
        <v>209</v>
      </c>
      <c r="BW193" s="21" t="s">
        <v>209</v>
      </c>
      <c r="BX193" s="21" t="s">
        <v>209</v>
      </c>
      <c r="BY193" s="21" t="s">
        <v>209</v>
      </c>
      <c r="BZ193" s="21">
        <f t="shared" si="0"/>
        <v>6</v>
      </c>
    </row>
    <row r="194" spans="1:78" ht="12.75" x14ac:dyDescent="0.2">
      <c r="A194" s="21" t="s">
        <v>411</v>
      </c>
      <c r="B194" s="21" t="s">
        <v>412</v>
      </c>
      <c r="C194" s="21" t="s">
        <v>417</v>
      </c>
      <c r="D194" s="21" t="s">
        <v>209</v>
      </c>
      <c r="E194" s="21" t="s">
        <v>210</v>
      </c>
      <c r="F194" s="21" t="s">
        <v>209</v>
      </c>
      <c r="G194" s="21" t="s">
        <v>209</v>
      </c>
      <c r="H194" s="21" t="s">
        <v>209</v>
      </c>
      <c r="I194" s="21" t="s">
        <v>209</v>
      </c>
      <c r="J194" s="21" t="s">
        <v>209</v>
      </c>
      <c r="K194" s="21" t="s">
        <v>210</v>
      </c>
      <c r="L194" s="21" t="s">
        <v>210</v>
      </c>
      <c r="M194" s="21" t="s">
        <v>209</v>
      </c>
      <c r="N194" s="21" t="s">
        <v>209</v>
      </c>
      <c r="O194" s="21" t="s">
        <v>209</v>
      </c>
      <c r="P194" s="21" t="s">
        <v>209</v>
      </c>
      <c r="Q194" s="21" t="s">
        <v>209</v>
      </c>
      <c r="R194" s="21" t="s">
        <v>210</v>
      </c>
      <c r="S194" s="21" t="s">
        <v>213</v>
      </c>
      <c r="T194" s="21" t="s">
        <v>213</v>
      </c>
      <c r="U194" s="21" t="s">
        <v>213</v>
      </c>
      <c r="V194" s="21" t="s">
        <v>213</v>
      </c>
      <c r="W194" s="21" t="s">
        <v>209</v>
      </c>
      <c r="X194" s="21" t="s">
        <v>209</v>
      </c>
      <c r="Y194" s="21" t="s">
        <v>209</v>
      </c>
      <c r="Z194" s="21" t="s">
        <v>209</v>
      </c>
      <c r="AA194" s="21" t="s">
        <v>209</v>
      </c>
      <c r="AB194" s="21" t="s">
        <v>209</v>
      </c>
      <c r="AC194" s="21" t="s">
        <v>209</v>
      </c>
      <c r="AD194" s="21" t="s">
        <v>209</v>
      </c>
      <c r="AE194" s="21" t="s">
        <v>209</v>
      </c>
      <c r="AF194" s="21" t="s">
        <v>209</v>
      </c>
      <c r="AG194" s="21" t="s">
        <v>209</v>
      </c>
      <c r="AH194" s="21" t="s">
        <v>209</v>
      </c>
      <c r="AI194" s="21" t="s">
        <v>209</v>
      </c>
      <c r="AJ194" s="21" t="s">
        <v>213</v>
      </c>
      <c r="AK194" s="21" t="s">
        <v>213</v>
      </c>
      <c r="AL194" s="21" t="s">
        <v>213</v>
      </c>
      <c r="AM194" s="21" t="s">
        <v>209</v>
      </c>
      <c r="AN194" s="21" t="s">
        <v>209</v>
      </c>
      <c r="AO194" s="21" t="s">
        <v>209</v>
      </c>
      <c r="AP194" s="21" t="s">
        <v>209</v>
      </c>
      <c r="AQ194" s="21" t="s">
        <v>209</v>
      </c>
      <c r="AR194" s="21" t="s">
        <v>209</v>
      </c>
      <c r="AS194" s="21" t="s">
        <v>209</v>
      </c>
      <c r="AT194" s="21" t="s">
        <v>209</v>
      </c>
      <c r="AU194" s="21" t="s">
        <v>209</v>
      </c>
      <c r="AV194" s="21" t="s">
        <v>209</v>
      </c>
      <c r="AW194" s="21" t="s">
        <v>209</v>
      </c>
      <c r="AX194" s="21" t="s">
        <v>209</v>
      </c>
      <c r="AY194" s="21" t="s">
        <v>209</v>
      </c>
      <c r="AZ194" s="21" t="s">
        <v>209</v>
      </c>
      <c r="BA194" s="21" t="s">
        <v>209</v>
      </c>
      <c r="BB194" s="21" t="s">
        <v>209</v>
      </c>
      <c r="BC194" s="21" t="s">
        <v>209</v>
      </c>
      <c r="BD194" s="21" t="s">
        <v>209</v>
      </c>
      <c r="BE194" s="21" t="s">
        <v>209</v>
      </c>
      <c r="BF194" s="21" t="s">
        <v>210</v>
      </c>
      <c r="BG194" s="21" t="s">
        <v>209</v>
      </c>
      <c r="BH194" s="21" t="s">
        <v>209</v>
      </c>
      <c r="BI194" s="21" t="s">
        <v>210</v>
      </c>
      <c r="BJ194" s="21" t="s">
        <v>209</v>
      </c>
      <c r="BK194" s="21" t="s">
        <v>210</v>
      </c>
      <c r="BL194" s="21" t="s">
        <v>210</v>
      </c>
      <c r="BM194" s="21" t="s">
        <v>213</v>
      </c>
      <c r="BN194" s="21" t="s">
        <v>213</v>
      </c>
      <c r="BO194" s="21" t="s">
        <v>213</v>
      </c>
      <c r="BP194" s="21" t="s">
        <v>213</v>
      </c>
      <c r="BQ194" s="21" t="s">
        <v>209</v>
      </c>
      <c r="BR194" s="21" t="s">
        <v>213</v>
      </c>
      <c r="BS194" s="21" t="s">
        <v>213</v>
      </c>
      <c r="BT194" s="21" t="s">
        <v>213</v>
      </c>
      <c r="BU194" s="21" t="s">
        <v>209</v>
      </c>
      <c r="BV194" s="21" t="s">
        <v>209</v>
      </c>
      <c r="BW194" s="21" t="s">
        <v>213</v>
      </c>
      <c r="BX194" s="21" t="s">
        <v>209</v>
      </c>
      <c r="BY194" s="21" t="s">
        <v>213</v>
      </c>
      <c r="BZ194" s="21">
        <f t="shared" si="0"/>
        <v>7</v>
      </c>
    </row>
    <row r="195" spans="1:78" ht="12.75" x14ac:dyDescent="0.2">
      <c r="A195" s="21" t="s">
        <v>411</v>
      </c>
      <c r="B195" s="21" t="s">
        <v>412</v>
      </c>
      <c r="C195" s="21" t="s">
        <v>418</v>
      </c>
      <c r="D195" s="21" t="s">
        <v>209</v>
      </c>
      <c r="E195" s="21" t="s">
        <v>210</v>
      </c>
      <c r="F195" s="21" t="s">
        <v>209</v>
      </c>
      <c r="G195" s="21" t="s">
        <v>209</v>
      </c>
      <c r="H195" s="21" t="s">
        <v>209</v>
      </c>
      <c r="I195" s="21" t="s">
        <v>210</v>
      </c>
      <c r="J195" s="21" t="s">
        <v>209</v>
      </c>
      <c r="K195" s="21" t="s">
        <v>210</v>
      </c>
      <c r="L195" s="21" t="s">
        <v>210</v>
      </c>
      <c r="M195" s="21" t="s">
        <v>209</v>
      </c>
      <c r="N195" s="21" t="s">
        <v>209</v>
      </c>
      <c r="O195" s="21" t="s">
        <v>209</v>
      </c>
      <c r="P195" s="21" t="s">
        <v>210</v>
      </c>
      <c r="Q195" s="21" t="s">
        <v>209</v>
      </c>
      <c r="R195" s="21" t="s">
        <v>210</v>
      </c>
      <c r="S195" s="21" t="s">
        <v>213</v>
      </c>
      <c r="T195" s="21" t="s">
        <v>213</v>
      </c>
      <c r="U195" s="21" t="s">
        <v>213</v>
      </c>
      <c r="V195" s="21" t="s">
        <v>213</v>
      </c>
      <c r="W195" s="21" t="s">
        <v>209</v>
      </c>
      <c r="X195" s="21" t="s">
        <v>209</v>
      </c>
      <c r="Y195" s="21" t="s">
        <v>209</v>
      </c>
      <c r="Z195" s="21" t="s">
        <v>209</v>
      </c>
      <c r="AA195" s="21" t="s">
        <v>209</v>
      </c>
      <c r="AB195" s="21" t="s">
        <v>209</v>
      </c>
      <c r="AC195" s="21" t="s">
        <v>209</v>
      </c>
      <c r="AD195" s="21" t="s">
        <v>209</v>
      </c>
      <c r="AE195" s="21" t="s">
        <v>209</v>
      </c>
      <c r="AF195" s="21" t="s">
        <v>209</v>
      </c>
      <c r="AG195" s="21" t="s">
        <v>209</v>
      </c>
      <c r="AH195" s="21" t="s">
        <v>209</v>
      </c>
      <c r="AI195" s="21" t="s">
        <v>209</v>
      </c>
      <c r="AJ195" s="21" t="s">
        <v>210</v>
      </c>
      <c r="AK195" s="21" t="s">
        <v>210</v>
      </c>
      <c r="AL195" s="21" t="s">
        <v>210</v>
      </c>
      <c r="AM195" s="21" t="s">
        <v>209</v>
      </c>
      <c r="AN195" s="21" t="s">
        <v>209</v>
      </c>
      <c r="AO195" s="21" t="s">
        <v>209</v>
      </c>
      <c r="AP195" s="21" t="s">
        <v>209</v>
      </c>
      <c r="AQ195" s="21" t="s">
        <v>209</v>
      </c>
      <c r="AR195" s="21" t="s">
        <v>209</v>
      </c>
      <c r="AS195" s="21" t="s">
        <v>209</v>
      </c>
      <c r="AT195" s="21" t="s">
        <v>209</v>
      </c>
      <c r="AU195" s="21" t="s">
        <v>209</v>
      </c>
      <c r="AV195" s="21" t="s">
        <v>209</v>
      </c>
      <c r="AW195" s="21" t="s">
        <v>209</v>
      </c>
      <c r="AX195" s="21" t="s">
        <v>209</v>
      </c>
      <c r="AY195" s="21" t="s">
        <v>209</v>
      </c>
      <c r="AZ195" s="21" t="s">
        <v>209</v>
      </c>
      <c r="BA195" s="21" t="s">
        <v>209</v>
      </c>
      <c r="BB195" s="21" t="s">
        <v>209</v>
      </c>
      <c r="BC195" s="21" t="s">
        <v>209</v>
      </c>
      <c r="BD195" s="21" t="s">
        <v>209</v>
      </c>
      <c r="BE195" s="21" t="s">
        <v>209</v>
      </c>
      <c r="BF195" s="21" t="s">
        <v>209</v>
      </c>
      <c r="BG195" s="21" t="s">
        <v>209</v>
      </c>
      <c r="BH195" s="21" t="s">
        <v>209</v>
      </c>
      <c r="BI195" s="21" t="s">
        <v>209</v>
      </c>
      <c r="BJ195" s="21" t="s">
        <v>209</v>
      </c>
      <c r="BK195" s="21" t="s">
        <v>210</v>
      </c>
      <c r="BL195" s="21" t="s">
        <v>210</v>
      </c>
      <c r="BM195" s="21" t="s">
        <v>213</v>
      </c>
      <c r="BN195" s="21" t="s">
        <v>213</v>
      </c>
      <c r="BO195" s="21" t="s">
        <v>213</v>
      </c>
      <c r="BP195" s="21" t="s">
        <v>213</v>
      </c>
      <c r="BQ195" s="21" t="s">
        <v>209</v>
      </c>
      <c r="BR195" s="21" t="s">
        <v>213</v>
      </c>
      <c r="BS195" s="21" t="s">
        <v>213</v>
      </c>
      <c r="BT195" s="21" t="s">
        <v>209</v>
      </c>
      <c r="BU195" s="21" t="s">
        <v>209</v>
      </c>
      <c r="BV195" s="21" t="s">
        <v>213</v>
      </c>
      <c r="BW195" s="21" t="s">
        <v>209</v>
      </c>
      <c r="BX195" s="21" t="s">
        <v>209</v>
      </c>
      <c r="BY195" s="21" t="s">
        <v>213</v>
      </c>
      <c r="BZ195" s="21">
        <f t="shared" si="0"/>
        <v>10</v>
      </c>
    </row>
    <row r="196" spans="1:78" ht="12.75" x14ac:dyDescent="0.2">
      <c r="A196" s="21" t="s">
        <v>411</v>
      </c>
      <c r="B196" s="21" t="s">
        <v>412</v>
      </c>
      <c r="C196" s="21" t="s">
        <v>419</v>
      </c>
      <c r="D196" s="21" t="s">
        <v>209</v>
      </c>
      <c r="E196" s="21" t="s">
        <v>210</v>
      </c>
      <c r="F196" s="21" t="s">
        <v>209</v>
      </c>
      <c r="G196" s="21" t="s">
        <v>209</v>
      </c>
      <c r="H196" s="21" t="s">
        <v>209</v>
      </c>
      <c r="I196" s="21" t="s">
        <v>210</v>
      </c>
      <c r="J196" s="21" t="s">
        <v>209</v>
      </c>
      <c r="K196" s="21" t="s">
        <v>210</v>
      </c>
      <c r="L196" s="21" t="s">
        <v>210</v>
      </c>
      <c r="M196" s="21" t="s">
        <v>209</v>
      </c>
      <c r="N196" s="21" t="s">
        <v>209</v>
      </c>
      <c r="O196" s="21" t="s">
        <v>209</v>
      </c>
      <c r="P196" s="21" t="s">
        <v>210</v>
      </c>
      <c r="Q196" s="21" t="s">
        <v>209</v>
      </c>
      <c r="R196" s="21" t="s">
        <v>210</v>
      </c>
      <c r="S196" s="21" t="s">
        <v>213</v>
      </c>
      <c r="T196" s="21" t="s">
        <v>213</v>
      </c>
      <c r="U196" s="21" t="s">
        <v>213</v>
      </c>
      <c r="V196" s="21" t="s">
        <v>213</v>
      </c>
      <c r="W196" s="21" t="s">
        <v>209</v>
      </c>
      <c r="X196" s="21" t="s">
        <v>209</v>
      </c>
      <c r="Y196" s="21" t="s">
        <v>209</v>
      </c>
      <c r="Z196" s="21" t="s">
        <v>209</v>
      </c>
      <c r="AA196" s="21" t="s">
        <v>209</v>
      </c>
      <c r="AB196" s="21" t="s">
        <v>209</v>
      </c>
      <c r="AC196" s="21" t="s">
        <v>209</v>
      </c>
      <c r="AD196" s="21" t="s">
        <v>209</v>
      </c>
      <c r="AE196" s="21" t="s">
        <v>209</v>
      </c>
      <c r="AF196" s="21" t="s">
        <v>209</v>
      </c>
      <c r="AG196" s="21" t="s">
        <v>209</v>
      </c>
      <c r="AH196" s="21" t="s">
        <v>209</v>
      </c>
      <c r="AI196" s="21" t="s">
        <v>209</v>
      </c>
      <c r="AJ196" s="21" t="s">
        <v>210</v>
      </c>
      <c r="AK196" s="21" t="s">
        <v>210</v>
      </c>
      <c r="AL196" s="21" t="s">
        <v>210</v>
      </c>
      <c r="AM196" s="21" t="s">
        <v>209</v>
      </c>
      <c r="AN196" s="21" t="s">
        <v>209</v>
      </c>
      <c r="AO196" s="21" t="s">
        <v>209</v>
      </c>
      <c r="AP196" s="21" t="s">
        <v>209</v>
      </c>
      <c r="AQ196" s="21" t="s">
        <v>209</v>
      </c>
      <c r="AR196" s="21" t="s">
        <v>209</v>
      </c>
      <c r="AS196" s="21" t="s">
        <v>209</v>
      </c>
      <c r="AT196" s="21" t="s">
        <v>209</v>
      </c>
      <c r="AU196" s="21" t="s">
        <v>209</v>
      </c>
      <c r="AV196" s="21" t="s">
        <v>209</v>
      </c>
      <c r="AW196" s="21" t="s">
        <v>209</v>
      </c>
      <c r="AX196" s="21" t="s">
        <v>209</v>
      </c>
      <c r="AY196" s="21" t="s">
        <v>209</v>
      </c>
      <c r="AZ196" s="21" t="s">
        <v>209</v>
      </c>
      <c r="BA196" s="21" t="s">
        <v>209</v>
      </c>
      <c r="BB196" s="21" t="s">
        <v>209</v>
      </c>
      <c r="BC196" s="21" t="s">
        <v>209</v>
      </c>
      <c r="BD196" s="21" t="s">
        <v>209</v>
      </c>
      <c r="BE196" s="21" t="s">
        <v>209</v>
      </c>
      <c r="BF196" s="21" t="s">
        <v>209</v>
      </c>
      <c r="BG196" s="21" t="s">
        <v>209</v>
      </c>
      <c r="BH196" s="21" t="s">
        <v>209</v>
      </c>
      <c r="BI196" s="21" t="s">
        <v>209</v>
      </c>
      <c r="BJ196" s="21" t="s">
        <v>209</v>
      </c>
      <c r="BK196" s="21" t="s">
        <v>210</v>
      </c>
      <c r="BL196" s="21" t="s">
        <v>210</v>
      </c>
      <c r="BM196" s="21" t="s">
        <v>213</v>
      </c>
      <c r="BN196" s="21" t="s">
        <v>213</v>
      </c>
      <c r="BO196" s="21" t="s">
        <v>210</v>
      </c>
      <c r="BP196" s="21" t="s">
        <v>213</v>
      </c>
      <c r="BQ196" s="21" t="s">
        <v>209</v>
      </c>
      <c r="BR196" s="21" t="s">
        <v>213</v>
      </c>
      <c r="BS196" s="21" t="s">
        <v>213</v>
      </c>
      <c r="BT196" s="21" t="s">
        <v>210</v>
      </c>
      <c r="BU196" s="21" t="s">
        <v>209</v>
      </c>
      <c r="BV196" s="21" t="s">
        <v>213</v>
      </c>
      <c r="BW196" s="21" t="s">
        <v>210</v>
      </c>
      <c r="BX196" s="21" t="s">
        <v>210</v>
      </c>
      <c r="BY196" s="21" t="s">
        <v>210</v>
      </c>
      <c r="BZ196" s="21">
        <f t="shared" si="0"/>
        <v>10</v>
      </c>
    </row>
    <row r="197" spans="1:78" ht="12.75" x14ac:dyDescent="0.2">
      <c r="A197" s="21" t="s">
        <v>411</v>
      </c>
      <c r="B197" s="21" t="s">
        <v>412</v>
      </c>
      <c r="C197" s="21" t="s">
        <v>420</v>
      </c>
      <c r="D197" s="21" t="s">
        <v>209</v>
      </c>
      <c r="E197" s="21" t="s">
        <v>209</v>
      </c>
      <c r="F197" s="21" t="s">
        <v>209</v>
      </c>
      <c r="G197" s="21" t="s">
        <v>209</v>
      </c>
      <c r="H197" s="21" t="s">
        <v>209</v>
      </c>
      <c r="I197" s="21" t="s">
        <v>209</v>
      </c>
      <c r="J197" s="21" t="s">
        <v>209</v>
      </c>
      <c r="K197" s="21" t="s">
        <v>210</v>
      </c>
      <c r="L197" s="21" t="s">
        <v>209</v>
      </c>
      <c r="M197" s="21" t="s">
        <v>209</v>
      </c>
      <c r="N197" s="21" t="s">
        <v>209</v>
      </c>
      <c r="O197" s="21" t="s">
        <v>209</v>
      </c>
      <c r="P197" s="21" t="s">
        <v>209</v>
      </c>
      <c r="Q197" s="21" t="s">
        <v>209</v>
      </c>
      <c r="R197" s="21" t="s">
        <v>210</v>
      </c>
      <c r="S197" s="21" t="s">
        <v>210</v>
      </c>
      <c r="T197" s="21" t="s">
        <v>210</v>
      </c>
      <c r="U197" s="21" t="s">
        <v>210</v>
      </c>
      <c r="V197" s="21" t="s">
        <v>210</v>
      </c>
      <c r="W197" s="21" t="s">
        <v>210</v>
      </c>
      <c r="X197" s="21" t="s">
        <v>209</v>
      </c>
      <c r="Y197" s="21" t="s">
        <v>209</v>
      </c>
      <c r="Z197" s="21" t="s">
        <v>209</v>
      </c>
      <c r="AA197" s="21" t="s">
        <v>210</v>
      </c>
      <c r="AB197" s="21" t="s">
        <v>209</v>
      </c>
      <c r="AC197" s="21" t="s">
        <v>210</v>
      </c>
      <c r="AD197" s="21" t="s">
        <v>209</v>
      </c>
      <c r="AE197" s="21" t="s">
        <v>209</v>
      </c>
      <c r="AF197" s="21" t="s">
        <v>210</v>
      </c>
      <c r="AG197" s="21" t="s">
        <v>209</v>
      </c>
      <c r="AH197" s="21" t="s">
        <v>209</v>
      </c>
      <c r="AI197" s="21" t="s">
        <v>209</v>
      </c>
      <c r="AJ197" s="21" t="s">
        <v>209</v>
      </c>
      <c r="AK197" s="21" t="s">
        <v>209</v>
      </c>
      <c r="AL197" s="21" t="s">
        <v>209</v>
      </c>
      <c r="AM197" s="21" t="s">
        <v>209</v>
      </c>
      <c r="AN197" s="21" t="s">
        <v>210</v>
      </c>
      <c r="AO197" s="21" t="s">
        <v>209</v>
      </c>
      <c r="AP197" s="21" t="s">
        <v>209</v>
      </c>
      <c r="AQ197" s="21" t="s">
        <v>210</v>
      </c>
      <c r="AR197" s="21" t="s">
        <v>209</v>
      </c>
      <c r="AS197" s="21" t="s">
        <v>210</v>
      </c>
      <c r="AT197" s="21" t="s">
        <v>209</v>
      </c>
      <c r="AU197" s="21" t="s">
        <v>209</v>
      </c>
      <c r="AV197" s="21" t="s">
        <v>210</v>
      </c>
      <c r="AW197" s="21" t="s">
        <v>209</v>
      </c>
      <c r="AX197" s="21" t="s">
        <v>209</v>
      </c>
      <c r="AY197" s="21" t="s">
        <v>210</v>
      </c>
      <c r="AZ197" s="21" t="s">
        <v>210</v>
      </c>
      <c r="BA197" s="21" t="s">
        <v>209</v>
      </c>
      <c r="BB197" s="21" t="s">
        <v>210</v>
      </c>
      <c r="BC197" s="21" t="s">
        <v>210</v>
      </c>
      <c r="BD197" s="21" t="s">
        <v>210</v>
      </c>
      <c r="BE197" s="21" t="s">
        <v>209</v>
      </c>
      <c r="BF197" s="21" t="s">
        <v>209</v>
      </c>
      <c r="BG197" s="21" t="s">
        <v>210</v>
      </c>
      <c r="BH197" s="21" t="s">
        <v>209</v>
      </c>
      <c r="BI197" s="21" t="s">
        <v>209</v>
      </c>
      <c r="BJ197" s="21" t="s">
        <v>209</v>
      </c>
      <c r="BK197" s="21" t="s">
        <v>210</v>
      </c>
      <c r="BL197" s="21" t="s">
        <v>209</v>
      </c>
      <c r="BM197" s="21" t="s">
        <v>209</v>
      </c>
      <c r="BN197" s="21" t="s">
        <v>209</v>
      </c>
      <c r="BO197" s="21" t="s">
        <v>209</v>
      </c>
      <c r="BP197" s="21" t="s">
        <v>209</v>
      </c>
      <c r="BQ197" s="21" t="s">
        <v>209</v>
      </c>
      <c r="BR197" s="21" t="s">
        <v>209</v>
      </c>
      <c r="BS197" s="21" t="s">
        <v>209</v>
      </c>
      <c r="BT197" s="21" t="s">
        <v>209</v>
      </c>
      <c r="BU197" s="21" t="s">
        <v>209</v>
      </c>
      <c r="BV197" s="21" t="s">
        <v>209</v>
      </c>
      <c r="BW197" s="21" t="s">
        <v>209</v>
      </c>
      <c r="BX197" s="21" t="s">
        <v>209</v>
      </c>
      <c r="BY197" s="21" t="s">
        <v>209</v>
      </c>
      <c r="BZ197" s="21">
        <f t="shared" si="0"/>
        <v>21</v>
      </c>
    </row>
    <row r="198" spans="1:78" ht="12.75" x14ac:dyDescent="0.2">
      <c r="A198" s="21" t="s">
        <v>411</v>
      </c>
      <c r="B198" s="21" t="s">
        <v>412</v>
      </c>
      <c r="C198" s="21" t="s">
        <v>421</v>
      </c>
      <c r="D198" s="21" t="s">
        <v>209</v>
      </c>
      <c r="E198" s="21" t="s">
        <v>210</v>
      </c>
      <c r="F198" s="21" t="s">
        <v>209</v>
      </c>
      <c r="G198" s="21" t="s">
        <v>209</v>
      </c>
      <c r="H198" s="21" t="s">
        <v>209</v>
      </c>
      <c r="I198" s="21" t="s">
        <v>210</v>
      </c>
      <c r="J198" s="21" t="s">
        <v>209</v>
      </c>
      <c r="K198" s="21" t="s">
        <v>210</v>
      </c>
      <c r="L198" s="21" t="s">
        <v>210</v>
      </c>
      <c r="M198" s="21" t="s">
        <v>209</v>
      </c>
      <c r="N198" s="21" t="s">
        <v>209</v>
      </c>
      <c r="O198" s="21" t="s">
        <v>209</v>
      </c>
      <c r="P198" s="21" t="s">
        <v>210</v>
      </c>
      <c r="Q198" s="21" t="s">
        <v>209</v>
      </c>
      <c r="R198" s="21" t="s">
        <v>210</v>
      </c>
      <c r="S198" s="21" t="s">
        <v>213</v>
      </c>
      <c r="T198" s="21" t="s">
        <v>213</v>
      </c>
      <c r="U198" s="21" t="s">
        <v>213</v>
      </c>
      <c r="V198" s="21" t="s">
        <v>213</v>
      </c>
      <c r="W198" s="21" t="s">
        <v>209</v>
      </c>
      <c r="X198" s="21" t="s">
        <v>209</v>
      </c>
      <c r="Y198" s="21" t="s">
        <v>209</v>
      </c>
      <c r="Z198" s="21" t="s">
        <v>209</v>
      </c>
      <c r="AA198" s="21" t="s">
        <v>209</v>
      </c>
      <c r="AB198" s="21" t="s">
        <v>209</v>
      </c>
      <c r="AC198" s="21" t="s">
        <v>209</v>
      </c>
      <c r="AD198" s="21" t="s">
        <v>209</v>
      </c>
      <c r="AE198" s="21" t="s">
        <v>209</v>
      </c>
      <c r="AF198" s="21" t="s">
        <v>209</v>
      </c>
      <c r="AG198" s="21" t="s">
        <v>209</v>
      </c>
      <c r="AH198" s="21" t="s">
        <v>209</v>
      </c>
      <c r="AI198" s="21" t="s">
        <v>209</v>
      </c>
      <c r="AJ198" s="21" t="s">
        <v>210</v>
      </c>
      <c r="AK198" s="21" t="s">
        <v>210</v>
      </c>
      <c r="AL198" s="21" t="s">
        <v>210</v>
      </c>
      <c r="AM198" s="21" t="s">
        <v>209</v>
      </c>
      <c r="AN198" s="21" t="s">
        <v>209</v>
      </c>
      <c r="AO198" s="21" t="s">
        <v>209</v>
      </c>
      <c r="AP198" s="21" t="s">
        <v>209</v>
      </c>
      <c r="AQ198" s="21" t="s">
        <v>209</v>
      </c>
      <c r="AR198" s="21" t="s">
        <v>209</v>
      </c>
      <c r="AS198" s="21" t="s">
        <v>209</v>
      </c>
      <c r="AT198" s="21" t="s">
        <v>209</v>
      </c>
      <c r="AU198" s="21" t="s">
        <v>209</v>
      </c>
      <c r="AV198" s="21" t="s">
        <v>209</v>
      </c>
      <c r="AW198" s="21" t="s">
        <v>209</v>
      </c>
      <c r="AX198" s="21" t="s">
        <v>209</v>
      </c>
      <c r="AY198" s="21" t="s">
        <v>209</v>
      </c>
      <c r="AZ198" s="21" t="s">
        <v>209</v>
      </c>
      <c r="BA198" s="21" t="s">
        <v>209</v>
      </c>
      <c r="BB198" s="21" t="s">
        <v>209</v>
      </c>
      <c r="BC198" s="21" t="s">
        <v>209</v>
      </c>
      <c r="BD198" s="21" t="s">
        <v>209</v>
      </c>
      <c r="BE198" s="21" t="s">
        <v>209</v>
      </c>
      <c r="BF198" s="21" t="s">
        <v>209</v>
      </c>
      <c r="BG198" s="21" t="s">
        <v>209</v>
      </c>
      <c r="BH198" s="21" t="s">
        <v>209</v>
      </c>
      <c r="BI198" s="21" t="s">
        <v>209</v>
      </c>
      <c r="BJ198" s="21" t="s">
        <v>209</v>
      </c>
      <c r="BK198" s="21" t="s">
        <v>210</v>
      </c>
      <c r="BL198" s="21" t="s">
        <v>210</v>
      </c>
      <c r="BM198" s="21" t="s">
        <v>213</v>
      </c>
      <c r="BN198" s="21" t="s">
        <v>213</v>
      </c>
      <c r="BO198" s="21" t="s">
        <v>210</v>
      </c>
      <c r="BP198" s="21" t="s">
        <v>210</v>
      </c>
      <c r="BQ198" s="21" t="s">
        <v>209</v>
      </c>
      <c r="BR198" s="21" t="s">
        <v>213</v>
      </c>
      <c r="BS198" s="21" t="s">
        <v>213</v>
      </c>
      <c r="BT198" s="21" t="s">
        <v>210</v>
      </c>
      <c r="BU198" s="21" t="s">
        <v>209</v>
      </c>
      <c r="BV198" s="21" t="s">
        <v>209</v>
      </c>
      <c r="BW198" s="21" t="s">
        <v>210</v>
      </c>
      <c r="BX198" s="21" t="s">
        <v>209</v>
      </c>
      <c r="BY198" s="21" t="s">
        <v>210</v>
      </c>
      <c r="BZ198" s="21">
        <f t="shared" si="0"/>
        <v>10</v>
      </c>
    </row>
    <row r="199" spans="1:78" ht="12.75" x14ac:dyDescent="0.2">
      <c r="A199" s="21" t="s">
        <v>411</v>
      </c>
      <c r="B199" s="21" t="s">
        <v>412</v>
      </c>
      <c r="C199" s="21" t="s">
        <v>422</v>
      </c>
      <c r="D199" s="21" t="s">
        <v>209</v>
      </c>
      <c r="E199" s="21" t="s">
        <v>210</v>
      </c>
      <c r="F199" s="21" t="s">
        <v>209</v>
      </c>
      <c r="G199" s="21" t="s">
        <v>209</v>
      </c>
      <c r="H199" s="21" t="s">
        <v>209</v>
      </c>
      <c r="I199" s="21" t="s">
        <v>210</v>
      </c>
      <c r="J199" s="21" t="s">
        <v>209</v>
      </c>
      <c r="K199" s="21" t="s">
        <v>210</v>
      </c>
      <c r="L199" s="21" t="s">
        <v>210</v>
      </c>
      <c r="M199" s="21" t="s">
        <v>209</v>
      </c>
      <c r="N199" s="21" t="s">
        <v>209</v>
      </c>
      <c r="O199" s="21" t="s">
        <v>209</v>
      </c>
      <c r="P199" s="21" t="s">
        <v>210</v>
      </c>
      <c r="Q199" s="21" t="s">
        <v>209</v>
      </c>
      <c r="R199" s="21" t="s">
        <v>210</v>
      </c>
      <c r="S199" s="21" t="s">
        <v>213</v>
      </c>
      <c r="T199" s="21" t="s">
        <v>213</v>
      </c>
      <c r="U199" s="21" t="s">
        <v>213</v>
      </c>
      <c r="V199" s="21" t="s">
        <v>213</v>
      </c>
      <c r="W199" s="21" t="s">
        <v>209</v>
      </c>
      <c r="X199" s="21" t="s">
        <v>209</v>
      </c>
      <c r="Y199" s="21" t="s">
        <v>209</v>
      </c>
      <c r="Z199" s="21" t="s">
        <v>209</v>
      </c>
      <c r="AA199" s="21" t="s">
        <v>209</v>
      </c>
      <c r="AB199" s="21" t="s">
        <v>209</v>
      </c>
      <c r="AC199" s="21" t="s">
        <v>209</v>
      </c>
      <c r="AD199" s="21" t="s">
        <v>209</v>
      </c>
      <c r="AE199" s="21" t="s">
        <v>209</v>
      </c>
      <c r="AF199" s="21" t="s">
        <v>209</v>
      </c>
      <c r="AG199" s="21" t="s">
        <v>209</v>
      </c>
      <c r="AH199" s="21" t="s">
        <v>209</v>
      </c>
      <c r="AI199" s="21" t="s">
        <v>209</v>
      </c>
      <c r="AJ199" s="21" t="s">
        <v>210</v>
      </c>
      <c r="AK199" s="21" t="s">
        <v>210</v>
      </c>
      <c r="AL199" s="21" t="s">
        <v>210</v>
      </c>
      <c r="AM199" s="21" t="s">
        <v>209</v>
      </c>
      <c r="AN199" s="21" t="s">
        <v>209</v>
      </c>
      <c r="AO199" s="21" t="s">
        <v>209</v>
      </c>
      <c r="AP199" s="21" t="s">
        <v>209</v>
      </c>
      <c r="AQ199" s="21" t="s">
        <v>209</v>
      </c>
      <c r="AR199" s="21" t="s">
        <v>209</v>
      </c>
      <c r="AS199" s="21" t="s">
        <v>209</v>
      </c>
      <c r="AT199" s="21" t="s">
        <v>209</v>
      </c>
      <c r="AU199" s="21" t="s">
        <v>209</v>
      </c>
      <c r="AV199" s="21" t="s">
        <v>209</v>
      </c>
      <c r="AW199" s="21" t="s">
        <v>209</v>
      </c>
      <c r="AX199" s="21" t="s">
        <v>209</v>
      </c>
      <c r="AY199" s="21" t="s">
        <v>209</v>
      </c>
      <c r="AZ199" s="21" t="s">
        <v>209</v>
      </c>
      <c r="BA199" s="21" t="s">
        <v>209</v>
      </c>
      <c r="BB199" s="21" t="s">
        <v>209</v>
      </c>
      <c r="BC199" s="21" t="s">
        <v>209</v>
      </c>
      <c r="BD199" s="21" t="s">
        <v>209</v>
      </c>
      <c r="BE199" s="21" t="s">
        <v>209</v>
      </c>
      <c r="BF199" s="21" t="s">
        <v>209</v>
      </c>
      <c r="BG199" s="21" t="s">
        <v>209</v>
      </c>
      <c r="BH199" s="21" t="s">
        <v>209</v>
      </c>
      <c r="BI199" s="21" t="s">
        <v>209</v>
      </c>
      <c r="BJ199" s="21" t="s">
        <v>209</v>
      </c>
      <c r="BK199" s="21" t="s">
        <v>210</v>
      </c>
      <c r="BL199" s="21" t="s">
        <v>210</v>
      </c>
      <c r="BM199" s="21" t="s">
        <v>213</v>
      </c>
      <c r="BN199" s="21" t="s">
        <v>213</v>
      </c>
      <c r="BO199" s="21" t="s">
        <v>210</v>
      </c>
      <c r="BP199" s="21" t="s">
        <v>210</v>
      </c>
      <c r="BQ199" s="21" t="s">
        <v>209</v>
      </c>
      <c r="BR199" s="21" t="s">
        <v>213</v>
      </c>
      <c r="BS199" s="21" t="s">
        <v>213</v>
      </c>
      <c r="BT199" s="21" t="s">
        <v>210</v>
      </c>
      <c r="BU199" s="21" t="s">
        <v>209</v>
      </c>
      <c r="BV199" s="21" t="s">
        <v>210</v>
      </c>
      <c r="BW199" s="21" t="s">
        <v>210</v>
      </c>
      <c r="BX199" s="21" t="s">
        <v>210</v>
      </c>
      <c r="BY199" s="21" t="s">
        <v>210</v>
      </c>
      <c r="BZ199" s="21">
        <f t="shared" si="0"/>
        <v>10</v>
      </c>
    </row>
    <row r="200" spans="1:78" ht="12.75" x14ac:dyDescent="0.2">
      <c r="A200" s="21" t="s">
        <v>411</v>
      </c>
      <c r="B200" s="21" t="s">
        <v>412</v>
      </c>
      <c r="C200" s="21" t="s">
        <v>423</v>
      </c>
      <c r="D200" s="21" t="s">
        <v>209</v>
      </c>
      <c r="E200" s="21" t="s">
        <v>210</v>
      </c>
      <c r="F200" s="21" t="s">
        <v>209</v>
      </c>
      <c r="G200" s="21" t="s">
        <v>209</v>
      </c>
      <c r="H200" s="21" t="s">
        <v>209</v>
      </c>
      <c r="I200" s="21" t="s">
        <v>210</v>
      </c>
      <c r="J200" s="21" t="s">
        <v>209</v>
      </c>
      <c r="K200" s="21" t="s">
        <v>210</v>
      </c>
      <c r="L200" s="21" t="s">
        <v>210</v>
      </c>
      <c r="M200" s="21" t="s">
        <v>209</v>
      </c>
      <c r="N200" s="21" t="s">
        <v>209</v>
      </c>
      <c r="O200" s="21" t="s">
        <v>209</v>
      </c>
      <c r="P200" s="21" t="s">
        <v>210</v>
      </c>
      <c r="Q200" s="21" t="s">
        <v>209</v>
      </c>
      <c r="R200" s="21" t="s">
        <v>210</v>
      </c>
      <c r="S200" s="21" t="s">
        <v>213</v>
      </c>
      <c r="T200" s="21" t="s">
        <v>213</v>
      </c>
      <c r="U200" s="21" t="s">
        <v>213</v>
      </c>
      <c r="V200" s="21" t="s">
        <v>213</v>
      </c>
      <c r="W200" s="21" t="s">
        <v>209</v>
      </c>
      <c r="X200" s="21" t="s">
        <v>209</v>
      </c>
      <c r="Y200" s="21" t="s">
        <v>209</v>
      </c>
      <c r="Z200" s="21" t="s">
        <v>209</v>
      </c>
      <c r="AA200" s="21" t="s">
        <v>209</v>
      </c>
      <c r="AB200" s="21" t="s">
        <v>209</v>
      </c>
      <c r="AC200" s="21" t="s">
        <v>209</v>
      </c>
      <c r="AD200" s="21" t="s">
        <v>209</v>
      </c>
      <c r="AE200" s="21" t="s">
        <v>209</v>
      </c>
      <c r="AF200" s="21" t="s">
        <v>209</v>
      </c>
      <c r="AG200" s="21" t="s">
        <v>209</v>
      </c>
      <c r="AH200" s="21" t="s">
        <v>209</v>
      </c>
      <c r="AI200" s="21" t="s">
        <v>209</v>
      </c>
      <c r="AJ200" s="21" t="s">
        <v>210</v>
      </c>
      <c r="AK200" s="21" t="s">
        <v>210</v>
      </c>
      <c r="AL200" s="21" t="s">
        <v>210</v>
      </c>
      <c r="AM200" s="21" t="s">
        <v>209</v>
      </c>
      <c r="AN200" s="21" t="s">
        <v>209</v>
      </c>
      <c r="AO200" s="21" t="s">
        <v>209</v>
      </c>
      <c r="AP200" s="21" t="s">
        <v>209</v>
      </c>
      <c r="AQ200" s="21" t="s">
        <v>209</v>
      </c>
      <c r="AR200" s="21" t="s">
        <v>209</v>
      </c>
      <c r="AS200" s="21" t="s">
        <v>209</v>
      </c>
      <c r="AT200" s="21" t="s">
        <v>209</v>
      </c>
      <c r="AU200" s="21" t="s">
        <v>209</v>
      </c>
      <c r="AV200" s="21" t="s">
        <v>209</v>
      </c>
      <c r="AW200" s="21" t="s">
        <v>209</v>
      </c>
      <c r="AX200" s="21" t="s">
        <v>209</v>
      </c>
      <c r="AY200" s="21" t="s">
        <v>209</v>
      </c>
      <c r="AZ200" s="21" t="s">
        <v>209</v>
      </c>
      <c r="BA200" s="21" t="s">
        <v>209</v>
      </c>
      <c r="BB200" s="21" t="s">
        <v>209</v>
      </c>
      <c r="BC200" s="21" t="s">
        <v>209</v>
      </c>
      <c r="BD200" s="21" t="s">
        <v>209</v>
      </c>
      <c r="BE200" s="21" t="s">
        <v>209</v>
      </c>
      <c r="BF200" s="21" t="s">
        <v>209</v>
      </c>
      <c r="BG200" s="21" t="s">
        <v>209</v>
      </c>
      <c r="BH200" s="21" t="s">
        <v>209</v>
      </c>
      <c r="BI200" s="21" t="s">
        <v>209</v>
      </c>
      <c r="BJ200" s="21" t="s">
        <v>209</v>
      </c>
      <c r="BK200" s="21" t="s">
        <v>210</v>
      </c>
      <c r="BL200" s="21" t="s">
        <v>210</v>
      </c>
      <c r="BM200" s="21" t="s">
        <v>213</v>
      </c>
      <c r="BN200" s="21" t="s">
        <v>213</v>
      </c>
      <c r="BO200" s="21" t="s">
        <v>210</v>
      </c>
      <c r="BP200" s="21" t="s">
        <v>210</v>
      </c>
      <c r="BQ200" s="21" t="s">
        <v>209</v>
      </c>
      <c r="BR200" s="21" t="s">
        <v>213</v>
      </c>
      <c r="BS200" s="21" t="s">
        <v>213</v>
      </c>
      <c r="BT200" s="21" t="s">
        <v>210</v>
      </c>
      <c r="BU200" s="21" t="s">
        <v>209</v>
      </c>
      <c r="BV200" s="21" t="s">
        <v>210</v>
      </c>
      <c r="BW200" s="21" t="s">
        <v>210</v>
      </c>
      <c r="BX200" s="21" t="s">
        <v>210</v>
      </c>
      <c r="BY200" s="21" t="s">
        <v>210</v>
      </c>
      <c r="BZ200" s="21">
        <f t="shared" si="0"/>
        <v>10</v>
      </c>
    </row>
    <row r="201" spans="1:78" ht="12.75" x14ac:dyDescent="0.2">
      <c r="A201" s="21" t="s">
        <v>411</v>
      </c>
      <c r="B201" s="21" t="s">
        <v>412</v>
      </c>
      <c r="C201" s="21" t="s">
        <v>424</v>
      </c>
      <c r="D201" s="21" t="s">
        <v>209</v>
      </c>
      <c r="E201" s="21" t="s">
        <v>210</v>
      </c>
      <c r="F201" s="21" t="s">
        <v>209</v>
      </c>
      <c r="G201" s="21" t="s">
        <v>209</v>
      </c>
      <c r="H201" s="21" t="s">
        <v>209</v>
      </c>
      <c r="I201" s="21" t="s">
        <v>210</v>
      </c>
      <c r="J201" s="21" t="s">
        <v>209</v>
      </c>
      <c r="K201" s="21" t="s">
        <v>210</v>
      </c>
      <c r="L201" s="21" t="s">
        <v>210</v>
      </c>
      <c r="M201" s="21" t="s">
        <v>209</v>
      </c>
      <c r="N201" s="21" t="s">
        <v>209</v>
      </c>
      <c r="O201" s="21" t="s">
        <v>209</v>
      </c>
      <c r="P201" s="21" t="s">
        <v>210</v>
      </c>
      <c r="Q201" s="21" t="s">
        <v>209</v>
      </c>
      <c r="R201" s="21" t="s">
        <v>210</v>
      </c>
      <c r="S201" s="21" t="s">
        <v>213</v>
      </c>
      <c r="T201" s="21" t="s">
        <v>213</v>
      </c>
      <c r="U201" s="21" t="s">
        <v>213</v>
      </c>
      <c r="V201" s="21" t="s">
        <v>213</v>
      </c>
      <c r="W201" s="21" t="s">
        <v>209</v>
      </c>
      <c r="X201" s="21" t="s">
        <v>209</v>
      </c>
      <c r="Y201" s="21" t="s">
        <v>209</v>
      </c>
      <c r="Z201" s="21" t="s">
        <v>209</v>
      </c>
      <c r="AA201" s="21" t="s">
        <v>209</v>
      </c>
      <c r="AB201" s="21" t="s">
        <v>209</v>
      </c>
      <c r="AC201" s="21" t="s">
        <v>209</v>
      </c>
      <c r="AD201" s="21" t="s">
        <v>209</v>
      </c>
      <c r="AE201" s="21" t="s">
        <v>209</v>
      </c>
      <c r="AF201" s="21" t="s">
        <v>209</v>
      </c>
      <c r="AG201" s="21" t="s">
        <v>209</v>
      </c>
      <c r="AH201" s="21" t="s">
        <v>209</v>
      </c>
      <c r="AI201" s="21" t="s">
        <v>209</v>
      </c>
      <c r="AJ201" s="21" t="s">
        <v>210</v>
      </c>
      <c r="AK201" s="21" t="s">
        <v>210</v>
      </c>
      <c r="AL201" s="21" t="s">
        <v>210</v>
      </c>
      <c r="AM201" s="21" t="s">
        <v>209</v>
      </c>
      <c r="AN201" s="21" t="s">
        <v>209</v>
      </c>
      <c r="AO201" s="21" t="s">
        <v>209</v>
      </c>
      <c r="AP201" s="21" t="s">
        <v>209</v>
      </c>
      <c r="AQ201" s="21" t="s">
        <v>209</v>
      </c>
      <c r="AR201" s="21" t="s">
        <v>209</v>
      </c>
      <c r="AS201" s="21" t="s">
        <v>209</v>
      </c>
      <c r="AT201" s="21" t="s">
        <v>209</v>
      </c>
      <c r="AU201" s="21" t="s">
        <v>209</v>
      </c>
      <c r="AV201" s="21" t="s">
        <v>209</v>
      </c>
      <c r="AW201" s="21" t="s">
        <v>209</v>
      </c>
      <c r="AX201" s="21" t="s">
        <v>209</v>
      </c>
      <c r="AY201" s="21" t="s">
        <v>209</v>
      </c>
      <c r="AZ201" s="21" t="s">
        <v>209</v>
      </c>
      <c r="BA201" s="21" t="s">
        <v>209</v>
      </c>
      <c r="BB201" s="21" t="s">
        <v>209</v>
      </c>
      <c r="BC201" s="21" t="s">
        <v>209</v>
      </c>
      <c r="BD201" s="21" t="s">
        <v>209</v>
      </c>
      <c r="BE201" s="21" t="s">
        <v>209</v>
      </c>
      <c r="BF201" s="21" t="s">
        <v>209</v>
      </c>
      <c r="BG201" s="21" t="s">
        <v>209</v>
      </c>
      <c r="BH201" s="21" t="s">
        <v>209</v>
      </c>
      <c r="BI201" s="21" t="s">
        <v>209</v>
      </c>
      <c r="BJ201" s="21" t="s">
        <v>209</v>
      </c>
      <c r="BK201" s="21" t="s">
        <v>210</v>
      </c>
      <c r="BL201" s="21" t="s">
        <v>210</v>
      </c>
      <c r="BM201" s="21" t="s">
        <v>213</v>
      </c>
      <c r="BN201" s="21" t="s">
        <v>213</v>
      </c>
      <c r="BO201" s="21" t="s">
        <v>210</v>
      </c>
      <c r="BP201" s="21" t="s">
        <v>210</v>
      </c>
      <c r="BQ201" s="21" t="s">
        <v>209</v>
      </c>
      <c r="BR201" s="21" t="s">
        <v>213</v>
      </c>
      <c r="BS201" s="21" t="s">
        <v>213</v>
      </c>
      <c r="BT201" s="21" t="s">
        <v>210</v>
      </c>
      <c r="BU201" s="21" t="s">
        <v>209</v>
      </c>
      <c r="BV201" s="21" t="s">
        <v>210</v>
      </c>
      <c r="BW201" s="21" t="s">
        <v>210</v>
      </c>
      <c r="BX201" s="21" t="s">
        <v>210</v>
      </c>
      <c r="BY201" s="21" t="s">
        <v>210</v>
      </c>
      <c r="BZ201" s="21">
        <f t="shared" si="0"/>
        <v>10</v>
      </c>
    </row>
    <row r="202" spans="1:78" ht="12.75" x14ac:dyDescent="0.2">
      <c r="A202" s="21" t="s">
        <v>411</v>
      </c>
      <c r="B202" s="21" t="s">
        <v>412</v>
      </c>
      <c r="C202" s="21" t="s">
        <v>425</v>
      </c>
      <c r="D202" s="21" t="s">
        <v>209</v>
      </c>
      <c r="E202" s="21" t="s">
        <v>210</v>
      </c>
      <c r="F202" s="21" t="s">
        <v>209</v>
      </c>
      <c r="G202" s="21" t="s">
        <v>209</v>
      </c>
      <c r="H202" s="21" t="s">
        <v>209</v>
      </c>
      <c r="I202" s="21" t="s">
        <v>210</v>
      </c>
      <c r="J202" s="21" t="s">
        <v>209</v>
      </c>
      <c r="K202" s="21" t="s">
        <v>210</v>
      </c>
      <c r="L202" s="21" t="s">
        <v>210</v>
      </c>
      <c r="M202" s="21" t="s">
        <v>209</v>
      </c>
      <c r="N202" s="21" t="s">
        <v>209</v>
      </c>
      <c r="O202" s="21" t="s">
        <v>209</v>
      </c>
      <c r="P202" s="21" t="s">
        <v>210</v>
      </c>
      <c r="Q202" s="21" t="s">
        <v>209</v>
      </c>
      <c r="R202" s="21" t="s">
        <v>210</v>
      </c>
      <c r="S202" s="21" t="s">
        <v>213</v>
      </c>
      <c r="T202" s="21" t="s">
        <v>213</v>
      </c>
      <c r="U202" s="21" t="s">
        <v>213</v>
      </c>
      <c r="V202" s="21" t="s">
        <v>213</v>
      </c>
      <c r="W202" s="21" t="s">
        <v>209</v>
      </c>
      <c r="X202" s="21" t="s">
        <v>209</v>
      </c>
      <c r="Y202" s="21" t="s">
        <v>209</v>
      </c>
      <c r="Z202" s="21" t="s">
        <v>209</v>
      </c>
      <c r="AA202" s="21" t="s">
        <v>209</v>
      </c>
      <c r="AB202" s="21" t="s">
        <v>209</v>
      </c>
      <c r="AC202" s="21" t="s">
        <v>209</v>
      </c>
      <c r="AD202" s="21" t="s">
        <v>209</v>
      </c>
      <c r="AE202" s="21" t="s">
        <v>209</v>
      </c>
      <c r="AF202" s="21" t="s">
        <v>209</v>
      </c>
      <c r="AG202" s="21" t="s">
        <v>209</v>
      </c>
      <c r="AH202" s="21" t="s">
        <v>209</v>
      </c>
      <c r="AI202" s="21" t="s">
        <v>209</v>
      </c>
      <c r="AJ202" s="21" t="s">
        <v>210</v>
      </c>
      <c r="AK202" s="21" t="s">
        <v>210</v>
      </c>
      <c r="AL202" s="21" t="s">
        <v>210</v>
      </c>
      <c r="AM202" s="21" t="s">
        <v>209</v>
      </c>
      <c r="AN202" s="21" t="s">
        <v>209</v>
      </c>
      <c r="AO202" s="21" t="s">
        <v>209</v>
      </c>
      <c r="AP202" s="21" t="s">
        <v>209</v>
      </c>
      <c r="AQ202" s="21" t="s">
        <v>209</v>
      </c>
      <c r="AR202" s="21" t="s">
        <v>209</v>
      </c>
      <c r="AS202" s="21" t="s">
        <v>209</v>
      </c>
      <c r="AT202" s="21" t="s">
        <v>209</v>
      </c>
      <c r="AU202" s="21" t="s">
        <v>209</v>
      </c>
      <c r="AV202" s="21" t="s">
        <v>209</v>
      </c>
      <c r="AW202" s="21" t="s">
        <v>209</v>
      </c>
      <c r="AX202" s="21" t="s">
        <v>209</v>
      </c>
      <c r="AY202" s="21" t="s">
        <v>209</v>
      </c>
      <c r="AZ202" s="21" t="s">
        <v>209</v>
      </c>
      <c r="BA202" s="21" t="s">
        <v>209</v>
      </c>
      <c r="BB202" s="21" t="s">
        <v>209</v>
      </c>
      <c r="BC202" s="21" t="s">
        <v>209</v>
      </c>
      <c r="BD202" s="21" t="s">
        <v>209</v>
      </c>
      <c r="BE202" s="21" t="s">
        <v>209</v>
      </c>
      <c r="BF202" s="21" t="s">
        <v>209</v>
      </c>
      <c r="BG202" s="21" t="s">
        <v>209</v>
      </c>
      <c r="BH202" s="21" t="s">
        <v>209</v>
      </c>
      <c r="BI202" s="21" t="s">
        <v>209</v>
      </c>
      <c r="BJ202" s="21" t="s">
        <v>209</v>
      </c>
      <c r="BK202" s="21" t="s">
        <v>210</v>
      </c>
      <c r="BL202" s="21" t="s">
        <v>210</v>
      </c>
      <c r="BM202" s="21" t="s">
        <v>213</v>
      </c>
      <c r="BN202" s="21" t="s">
        <v>213</v>
      </c>
      <c r="BO202" s="21" t="s">
        <v>210</v>
      </c>
      <c r="BP202" s="21" t="s">
        <v>210</v>
      </c>
      <c r="BQ202" s="21" t="s">
        <v>209</v>
      </c>
      <c r="BR202" s="21" t="s">
        <v>213</v>
      </c>
      <c r="BS202" s="21" t="s">
        <v>213</v>
      </c>
      <c r="BT202" s="21" t="s">
        <v>210</v>
      </c>
      <c r="BU202" s="21" t="s">
        <v>209</v>
      </c>
      <c r="BV202" s="21" t="s">
        <v>210</v>
      </c>
      <c r="BW202" s="21" t="s">
        <v>210</v>
      </c>
      <c r="BX202" s="21" t="s">
        <v>210</v>
      </c>
      <c r="BY202" s="21" t="s">
        <v>210</v>
      </c>
      <c r="BZ202" s="21">
        <f t="shared" si="0"/>
        <v>10</v>
      </c>
    </row>
    <row r="203" spans="1:78" ht="12.75" x14ac:dyDescent="0.2">
      <c r="A203" s="21" t="s">
        <v>411</v>
      </c>
      <c r="B203" s="21" t="s">
        <v>412</v>
      </c>
      <c r="C203" s="21" t="s">
        <v>426</v>
      </c>
      <c r="D203" s="21" t="s">
        <v>209</v>
      </c>
      <c r="E203" s="21" t="s">
        <v>210</v>
      </c>
      <c r="F203" s="21" t="s">
        <v>209</v>
      </c>
      <c r="G203" s="21" t="s">
        <v>209</v>
      </c>
      <c r="H203" s="21" t="s">
        <v>209</v>
      </c>
      <c r="I203" s="21" t="s">
        <v>210</v>
      </c>
      <c r="J203" s="21" t="s">
        <v>209</v>
      </c>
      <c r="K203" s="21" t="s">
        <v>210</v>
      </c>
      <c r="L203" s="21" t="s">
        <v>210</v>
      </c>
      <c r="M203" s="21" t="s">
        <v>209</v>
      </c>
      <c r="N203" s="21" t="s">
        <v>209</v>
      </c>
      <c r="O203" s="21" t="s">
        <v>209</v>
      </c>
      <c r="P203" s="21" t="s">
        <v>210</v>
      </c>
      <c r="Q203" s="21" t="s">
        <v>209</v>
      </c>
      <c r="R203" s="21" t="s">
        <v>210</v>
      </c>
      <c r="S203" s="21" t="s">
        <v>213</v>
      </c>
      <c r="T203" s="21" t="s">
        <v>213</v>
      </c>
      <c r="U203" s="21" t="s">
        <v>213</v>
      </c>
      <c r="V203" s="21" t="s">
        <v>213</v>
      </c>
      <c r="W203" s="21" t="s">
        <v>209</v>
      </c>
      <c r="X203" s="21" t="s">
        <v>209</v>
      </c>
      <c r="Y203" s="21" t="s">
        <v>209</v>
      </c>
      <c r="Z203" s="21" t="s">
        <v>209</v>
      </c>
      <c r="AA203" s="21" t="s">
        <v>209</v>
      </c>
      <c r="AB203" s="21" t="s">
        <v>209</v>
      </c>
      <c r="AC203" s="21" t="s">
        <v>209</v>
      </c>
      <c r="AD203" s="21" t="s">
        <v>209</v>
      </c>
      <c r="AE203" s="21" t="s">
        <v>209</v>
      </c>
      <c r="AF203" s="21" t="s">
        <v>209</v>
      </c>
      <c r="AG203" s="21" t="s">
        <v>209</v>
      </c>
      <c r="AH203" s="21" t="s">
        <v>209</v>
      </c>
      <c r="AI203" s="21" t="s">
        <v>209</v>
      </c>
      <c r="AJ203" s="21" t="s">
        <v>210</v>
      </c>
      <c r="AK203" s="21" t="s">
        <v>210</v>
      </c>
      <c r="AL203" s="21" t="s">
        <v>210</v>
      </c>
      <c r="AM203" s="21" t="s">
        <v>209</v>
      </c>
      <c r="AN203" s="21" t="s">
        <v>209</v>
      </c>
      <c r="AO203" s="21" t="s">
        <v>209</v>
      </c>
      <c r="AP203" s="21" t="s">
        <v>209</v>
      </c>
      <c r="AQ203" s="21" t="s">
        <v>209</v>
      </c>
      <c r="AR203" s="21" t="s">
        <v>209</v>
      </c>
      <c r="AS203" s="21" t="s">
        <v>209</v>
      </c>
      <c r="AT203" s="21" t="s">
        <v>209</v>
      </c>
      <c r="AU203" s="21" t="s">
        <v>209</v>
      </c>
      <c r="AV203" s="21" t="s">
        <v>209</v>
      </c>
      <c r="AW203" s="21" t="s">
        <v>209</v>
      </c>
      <c r="AX203" s="21" t="s">
        <v>209</v>
      </c>
      <c r="AY203" s="21" t="s">
        <v>209</v>
      </c>
      <c r="AZ203" s="21" t="s">
        <v>209</v>
      </c>
      <c r="BA203" s="21" t="s">
        <v>209</v>
      </c>
      <c r="BB203" s="21" t="s">
        <v>209</v>
      </c>
      <c r="BC203" s="21" t="s">
        <v>209</v>
      </c>
      <c r="BD203" s="21" t="s">
        <v>209</v>
      </c>
      <c r="BE203" s="21" t="s">
        <v>209</v>
      </c>
      <c r="BF203" s="21" t="s">
        <v>209</v>
      </c>
      <c r="BG203" s="21" t="s">
        <v>209</v>
      </c>
      <c r="BH203" s="21" t="s">
        <v>209</v>
      </c>
      <c r="BI203" s="21" t="s">
        <v>209</v>
      </c>
      <c r="BJ203" s="21" t="s">
        <v>209</v>
      </c>
      <c r="BK203" s="21" t="s">
        <v>210</v>
      </c>
      <c r="BL203" s="21" t="s">
        <v>210</v>
      </c>
      <c r="BM203" s="21" t="s">
        <v>213</v>
      </c>
      <c r="BN203" s="21" t="s">
        <v>213</v>
      </c>
      <c r="BO203" s="21" t="s">
        <v>210</v>
      </c>
      <c r="BP203" s="21" t="s">
        <v>210</v>
      </c>
      <c r="BQ203" s="21" t="s">
        <v>209</v>
      </c>
      <c r="BR203" s="21" t="s">
        <v>213</v>
      </c>
      <c r="BS203" s="21" t="s">
        <v>213</v>
      </c>
      <c r="BT203" s="21" t="s">
        <v>210</v>
      </c>
      <c r="BU203" s="21" t="s">
        <v>209</v>
      </c>
      <c r="BV203" s="21" t="s">
        <v>210</v>
      </c>
      <c r="BW203" s="21" t="s">
        <v>210</v>
      </c>
      <c r="BX203" s="21" t="s">
        <v>210</v>
      </c>
      <c r="BY203" s="21" t="s">
        <v>210</v>
      </c>
      <c r="BZ203" s="21">
        <f t="shared" si="0"/>
        <v>10</v>
      </c>
    </row>
    <row r="204" spans="1:78" ht="12.75" x14ac:dyDescent="0.2">
      <c r="A204" s="21" t="s">
        <v>411</v>
      </c>
      <c r="B204" s="21" t="s">
        <v>412</v>
      </c>
      <c r="C204" s="21" t="s">
        <v>427</v>
      </c>
      <c r="D204" s="21" t="s">
        <v>209</v>
      </c>
      <c r="E204" s="21" t="s">
        <v>210</v>
      </c>
      <c r="F204" s="21" t="s">
        <v>209</v>
      </c>
      <c r="G204" s="21" t="s">
        <v>209</v>
      </c>
      <c r="H204" s="21" t="s">
        <v>209</v>
      </c>
      <c r="I204" s="21" t="s">
        <v>210</v>
      </c>
      <c r="J204" s="21" t="s">
        <v>209</v>
      </c>
      <c r="K204" s="21" t="s">
        <v>210</v>
      </c>
      <c r="L204" s="21" t="s">
        <v>210</v>
      </c>
      <c r="M204" s="21" t="s">
        <v>209</v>
      </c>
      <c r="N204" s="21" t="s">
        <v>209</v>
      </c>
      <c r="O204" s="21" t="s">
        <v>209</v>
      </c>
      <c r="P204" s="21" t="s">
        <v>210</v>
      </c>
      <c r="Q204" s="21" t="s">
        <v>209</v>
      </c>
      <c r="R204" s="21" t="s">
        <v>210</v>
      </c>
      <c r="S204" s="21" t="s">
        <v>213</v>
      </c>
      <c r="T204" s="21" t="s">
        <v>213</v>
      </c>
      <c r="U204" s="21" t="s">
        <v>213</v>
      </c>
      <c r="V204" s="21" t="s">
        <v>213</v>
      </c>
      <c r="W204" s="21" t="s">
        <v>209</v>
      </c>
      <c r="X204" s="21" t="s">
        <v>209</v>
      </c>
      <c r="Y204" s="21" t="s">
        <v>209</v>
      </c>
      <c r="Z204" s="21" t="s">
        <v>209</v>
      </c>
      <c r="AA204" s="21" t="s">
        <v>209</v>
      </c>
      <c r="AB204" s="21" t="s">
        <v>209</v>
      </c>
      <c r="AC204" s="21" t="s">
        <v>209</v>
      </c>
      <c r="AD204" s="21" t="s">
        <v>209</v>
      </c>
      <c r="AE204" s="21" t="s">
        <v>209</v>
      </c>
      <c r="AF204" s="21" t="s">
        <v>209</v>
      </c>
      <c r="AG204" s="21" t="s">
        <v>209</v>
      </c>
      <c r="AH204" s="21" t="s">
        <v>209</v>
      </c>
      <c r="AI204" s="21" t="s">
        <v>209</v>
      </c>
      <c r="AJ204" s="21" t="s">
        <v>210</v>
      </c>
      <c r="AK204" s="21" t="s">
        <v>210</v>
      </c>
      <c r="AL204" s="21" t="s">
        <v>210</v>
      </c>
      <c r="AM204" s="21" t="s">
        <v>209</v>
      </c>
      <c r="AN204" s="21" t="s">
        <v>209</v>
      </c>
      <c r="AO204" s="21" t="s">
        <v>209</v>
      </c>
      <c r="AP204" s="21" t="s">
        <v>209</v>
      </c>
      <c r="AQ204" s="21" t="s">
        <v>209</v>
      </c>
      <c r="AR204" s="21" t="s">
        <v>209</v>
      </c>
      <c r="AS204" s="21" t="s">
        <v>209</v>
      </c>
      <c r="AT204" s="21" t="s">
        <v>209</v>
      </c>
      <c r="AU204" s="21" t="s">
        <v>209</v>
      </c>
      <c r="AV204" s="21" t="s">
        <v>209</v>
      </c>
      <c r="AW204" s="21" t="s">
        <v>209</v>
      </c>
      <c r="AX204" s="21" t="s">
        <v>209</v>
      </c>
      <c r="AY204" s="21" t="s">
        <v>209</v>
      </c>
      <c r="AZ204" s="21" t="s">
        <v>209</v>
      </c>
      <c r="BA204" s="21" t="s">
        <v>209</v>
      </c>
      <c r="BB204" s="21" t="s">
        <v>209</v>
      </c>
      <c r="BC204" s="21" t="s">
        <v>209</v>
      </c>
      <c r="BD204" s="21" t="s">
        <v>209</v>
      </c>
      <c r="BE204" s="21" t="s">
        <v>209</v>
      </c>
      <c r="BF204" s="21" t="s">
        <v>209</v>
      </c>
      <c r="BG204" s="21" t="s">
        <v>209</v>
      </c>
      <c r="BH204" s="21" t="s">
        <v>209</v>
      </c>
      <c r="BI204" s="21" t="s">
        <v>209</v>
      </c>
      <c r="BJ204" s="21" t="s">
        <v>209</v>
      </c>
      <c r="BK204" s="21" t="s">
        <v>210</v>
      </c>
      <c r="BL204" s="21" t="s">
        <v>210</v>
      </c>
      <c r="BM204" s="21" t="s">
        <v>213</v>
      </c>
      <c r="BN204" s="21" t="s">
        <v>213</v>
      </c>
      <c r="BO204" s="21" t="s">
        <v>210</v>
      </c>
      <c r="BP204" s="21" t="s">
        <v>210</v>
      </c>
      <c r="BQ204" s="21" t="s">
        <v>209</v>
      </c>
      <c r="BR204" s="21" t="s">
        <v>213</v>
      </c>
      <c r="BS204" s="21" t="s">
        <v>213</v>
      </c>
      <c r="BT204" s="21" t="s">
        <v>213</v>
      </c>
      <c r="BU204" s="21" t="s">
        <v>209</v>
      </c>
      <c r="BV204" s="21" t="s">
        <v>213</v>
      </c>
      <c r="BW204" s="21" t="s">
        <v>213</v>
      </c>
      <c r="BX204" s="21" t="s">
        <v>209</v>
      </c>
      <c r="BY204" s="21" t="s">
        <v>210</v>
      </c>
      <c r="BZ204" s="21">
        <f t="shared" si="0"/>
        <v>10</v>
      </c>
    </row>
    <row r="205" spans="1:78" ht="12.75" x14ac:dyDescent="0.2">
      <c r="A205" s="21" t="s">
        <v>411</v>
      </c>
      <c r="B205" s="21" t="s">
        <v>412</v>
      </c>
      <c r="C205" s="21" t="s">
        <v>428</v>
      </c>
      <c r="D205" s="21" t="s">
        <v>209</v>
      </c>
      <c r="E205" s="21" t="s">
        <v>210</v>
      </c>
      <c r="F205" s="21" t="s">
        <v>209</v>
      </c>
      <c r="G205" s="21" t="s">
        <v>209</v>
      </c>
      <c r="H205" s="21" t="s">
        <v>209</v>
      </c>
      <c r="I205" s="21" t="s">
        <v>210</v>
      </c>
      <c r="J205" s="21" t="s">
        <v>209</v>
      </c>
      <c r="K205" s="21" t="s">
        <v>210</v>
      </c>
      <c r="L205" s="21" t="s">
        <v>210</v>
      </c>
      <c r="M205" s="21" t="s">
        <v>209</v>
      </c>
      <c r="N205" s="21" t="s">
        <v>209</v>
      </c>
      <c r="O205" s="21" t="s">
        <v>209</v>
      </c>
      <c r="P205" s="21" t="s">
        <v>210</v>
      </c>
      <c r="Q205" s="21" t="s">
        <v>209</v>
      </c>
      <c r="R205" s="21" t="s">
        <v>210</v>
      </c>
      <c r="S205" s="21" t="s">
        <v>213</v>
      </c>
      <c r="T205" s="21" t="s">
        <v>213</v>
      </c>
      <c r="U205" s="21" t="s">
        <v>213</v>
      </c>
      <c r="V205" s="21" t="s">
        <v>213</v>
      </c>
      <c r="W205" s="21" t="s">
        <v>209</v>
      </c>
      <c r="X205" s="21" t="s">
        <v>209</v>
      </c>
      <c r="Y205" s="21" t="s">
        <v>209</v>
      </c>
      <c r="Z205" s="21" t="s">
        <v>209</v>
      </c>
      <c r="AA205" s="21" t="s">
        <v>209</v>
      </c>
      <c r="AB205" s="21" t="s">
        <v>209</v>
      </c>
      <c r="AC205" s="21" t="s">
        <v>209</v>
      </c>
      <c r="AD205" s="21" t="s">
        <v>209</v>
      </c>
      <c r="AE205" s="21" t="s">
        <v>209</v>
      </c>
      <c r="AF205" s="21" t="s">
        <v>209</v>
      </c>
      <c r="AG205" s="21" t="s">
        <v>209</v>
      </c>
      <c r="AH205" s="21" t="s">
        <v>209</v>
      </c>
      <c r="AI205" s="21" t="s">
        <v>209</v>
      </c>
      <c r="AJ205" s="21" t="s">
        <v>210</v>
      </c>
      <c r="AK205" s="21" t="s">
        <v>210</v>
      </c>
      <c r="AL205" s="21" t="s">
        <v>210</v>
      </c>
      <c r="AM205" s="21" t="s">
        <v>209</v>
      </c>
      <c r="AN205" s="21" t="s">
        <v>209</v>
      </c>
      <c r="AO205" s="21" t="s">
        <v>209</v>
      </c>
      <c r="AP205" s="21" t="s">
        <v>209</v>
      </c>
      <c r="AQ205" s="21" t="s">
        <v>209</v>
      </c>
      <c r="AR205" s="21" t="s">
        <v>209</v>
      </c>
      <c r="AS205" s="21" t="s">
        <v>209</v>
      </c>
      <c r="AT205" s="21" t="s">
        <v>209</v>
      </c>
      <c r="AU205" s="21" t="s">
        <v>209</v>
      </c>
      <c r="AV205" s="21" t="s">
        <v>209</v>
      </c>
      <c r="AW205" s="21" t="s">
        <v>209</v>
      </c>
      <c r="AX205" s="21" t="s">
        <v>209</v>
      </c>
      <c r="AY205" s="21" t="s">
        <v>209</v>
      </c>
      <c r="AZ205" s="21" t="s">
        <v>209</v>
      </c>
      <c r="BA205" s="21" t="s">
        <v>209</v>
      </c>
      <c r="BB205" s="21" t="s">
        <v>209</v>
      </c>
      <c r="BC205" s="21" t="s">
        <v>209</v>
      </c>
      <c r="BD205" s="21" t="s">
        <v>209</v>
      </c>
      <c r="BE205" s="21" t="s">
        <v>209</v>
      </c>
      <c r="BF205" s="21" t="s">
        <v>209</v>
      </c>
      <c r="BG205" s="21" t="s">
        <v>209</v>
      </c>
      <c r="BH205" s="21" t="s">
        <v>209</v>
      </c>
      <c r="BI205" s="21" t="s">
        <v>209</v>
      </c>
      <c r="BJ205" s="21" t="s">
        <v>213</v>
      </c>
      <c r="BK205" s="21" t="s">
        <v>210</v>
      </c>
      <c r="BL205" s="21" t="s">
        <v>210</v>
      </c>
      <c r="BM205" s="21" t="s">
        <v>213</v>
      </c>
      <c r="BN205" s="21" t="s">
        <v>213</v>
      </c>
      <c r="BO205" s="21" t="s">
        <v>210</v>
      </c>
      <c r="BP205" s="21" t="s">
        <v>210</v>
      </c>
      <c r="BQ205" s="21" t="s">
        <v>209</v>
      </c>
      <c r="BR205" s="21" t="s">
        <v>213</v>
      </c>
      <c r="BS205" s="21" t="s">
        <v>213</v>
      </c>
      <c r="BT205" s="21" t="s">
        <v>213</v>
      </c>
      <c r="BU205" s="21" t="s">
        <v>209</v>
      </c>
      <c r="BV205" s="21" t="s">
        <v>213</v>
      </c>
      <c r="BW205" s="21" t="s">
        <v>213</v>
      </c>
      <c r="BX205" s="21" t="s">
        <v>209</v>
      </c>
      <c r="BY205" s="21" t="s">
        <v>210</v>
      </c>
      <c r="BZ205" s="21">
        <f t="shared" si="0"/>
        <v>10</v>
      </c>
    </row>
    <row r="206" spans="1:78" ht="12.75" x14ac:dyDescent="0.2">
      <c r="A206" s="21" t="s">
        <v>411</v>
      </c>
      <c r="B206" s="21" t="s">
        <v>412</v>
      </c>
      <c r="C206" s="21" t="s">
        <v>429</v>
      </c>
      <c r="D206" s="21" t="s">
        <v>209</v>
      </c>
      <c r="E206" s="21" t="s">
        <v>210</v>
      </c>
      <c r="F206" s="21" t="s">
        <v>209</v>
      </c>
      <c r="G206" s="21" t="s">
        <v>209</v>
      </c>
      <c r="H206" s="21" t="s">
        <v>209</v>
      </c>
      <c r="I206" s="21" t="s">
        <v>210</v>
      </c>
      <c r="J206" s="21" t="s">
        <v>209</v>
      </c>
      <c r="K206" s="21" t="s">
        <v>210</v>
      </c>
      <c r="L206" s="21" t="s">
        <v>210</v>
      </c>
      <c r="M206" s="21" t="s">
        <v>209</v>
      </c>
      <c r="N206" s="21" t="s">
        <v>209</v>
      </c>
      <c r="O206" s="21" t="s">
        <v>209</v>
      </c>
      <c r="P206" s="21" t="s">
        <v>210</v>
      </c>
      <c r="Q206" s="21" t="s">
        <v>209</v>
      </c>
      <c r="R206" s="21" t="s">
        <v>210</v>
      </c>
      <c r="S206" s="21" t="s">
        <v>213</v>
      </c>
      <c r="T206" s="21" t="s">
        <v>213</v>
      </c>
      <c r="U206" s="21" t="s">
        <v>213</v>
      </c>
      <c r="V206" s="21" t="s">
        <v>213</v>
      </c>
      <c r="W206" s="21" t="s">
        <v>209</v>
      </c>
      <c r="X206" s="21" t="s">
        <v>209</v>
      </c>
      <c r="Y206" s="21" t="s">
        <v>209</v>
      </c>
      <c r="Z206" s="21" t="s">
        <v>209</v>
      </c>
      <c r="AA206" s="21" t="s">
        <v>209</v>
      </c>
      <c r="AB206" s="21" t="s">
        <v>209</v>
      </c>
      <c r="AC206" s="21" t="s">
        <v>209</v>
      </c>
      <c r="AD206" s="21" t="s">
        <v>209</v>
      </c>
      <c r="AE206" s="21" t="s">
        <v>209</v>
      </c>
      <c r="AF206" s="21" t="s">
        <v>209</v>
      </c>
      <c r="AG206" s="21" t="s">
        <v>209</v>
      </c>
      <c r="AH206" s="21" t="s">
        <v>209</v>
      </c>
      <c r="AI206" s="21" t="s">
        <v>209</v>
      </c>
      <c r="AJ206" s="21" t="s">
        <v>210</v>
      </c>
      <c r="AK206" s="21" t="s">
        <v>210</v>
      </c>
      <c r="AL206" s="21" t="s">
        <v>210</v>
      </c>
      <c r="AM206" s="21" t="s">
        <v>209</v>
      </c>
      <c r="AN206" s="21" t="s">
        <v>209</v>
      </c>
      <c r="AO206" s="21" t="s">
        <v>209</v>
      </c>
      <c r="AP206" s="21" t="s">
        <v>209</v>
      </c>
      <c r="AQ206" s="21" t="s">
        <v>209</v>
      </c>
      <c r="AR206" s="21" t="s">
        <v>209</v>
      </c>
      <c r="AS206" s="21" t="s">
        <v>209</v>
      </c>
      <c r="AT206" s="21" t="s">
        <v>209</v>
      </c>
      <c r="AU206" s="21" t="s">
        <v>209</v>
      </c>
      <c r="AV206" s="21" t="s">
        <v>209</v>
      </c>
      <c r="AW206" s="21" t="s">
        <v>209</v>
      </c>
      <c r="AX206" s="21" t="s">
        <v>209</v>
      </c>
      <c r="AY206" s="21" t="s">
        <v>209</v>
      </c>
      <c r="AZ206" s="21" t="s">
        <v>209</v>
      </c>
      <c r="BA206" s="21" t="s">
        <v>209</v>
      </c>
      <c r="BB206" s="21" t="s">
        <v>209</v>
      </c>
      <c r="BC206" s="21" t="s">
        <v>209</v>
      </c>
      <c r="BD206" s="21" t="s">
        <v>209</v>
      </c>
      <c r="BE206" s="21" t="s">
        <v>209</v>
      </c>
      <c r="BF206" s="21" t="s">
        <v>209</v>
      </c>
      <c r="BG206" s="21" t="s">
        <v>209</v>
      </c>
      <c r="BH206" s="21" t="s">
        <v>209</v>
      </c>
      <c r="BI206" s="21" t="s">
        <v>209</v>
      </c>
      <c r="BJ206" s="21" t="s">
        <v>209</v>
      </c>
      <c r="BK206" s="21" t="s">
        <v>210</v>
      </c>
      <c r="BL206" s="21" t="s">
        <v>210</v>
      </c>
      <c r="BM206" s="21" t="s">
        <v>213</v>
      </c>
      <c r="BN206" s="21" t="s">
        <v>213</v>
      </c>
      <c r="BO206" s="21" t="s">
        <v>210</v>
      </c>
      <c r="BP206" s="21" t="s">
        <v>210</v>
      </c>
      <c r="BQ206" s="21" t="s">
        <v>209</v>
      </c>
      <c r="BR206" s="21" t="s">
        <v>213</v>
      </c>
      <c r="BS206" s="21" t="s">
        <v>213</v>
      </c>
      <c r="BT206" s="21" t="s">
        <v>213</v>
      </c>
      <c r="BU206" s="21" t="s">
        <v>209</v>
      </c>
      <c r="BV206" s="21" t="s">
        <v>213</v>
      </c>
      <c r="BW206" s="21" t="s">
        <v>213</v>
      </c>
      <c r="BX206" s="21" t="s">
        <v>210</v>
      </c>
      <c r="BY206" s="21" t="s">
        <v>210</v>
      </c>
      <c r="BZ206" s="21">
        <f t="shared" si="0"/>
        <v>10</v>
      </c>
    </row>
    <row r="207" spans="1:78" ht="12.75" x14ac:dyDescent="0.2">
      <c r="A207" s="21" t="s">
        <v>411</v>
      </c>
      <c r="B207" s="21" t="s">
        <v>412</v>
      </c>
      <c r="C207" s="21" t="s">
        <v>430</v>
      </c>
      <c r="D207" s="21" t="s">
        <v>209</v>
      </c>
      <c r="E207" s="21" t="s">
        <v>210</v>
      </c>
      <c r="F207" s="21" t="s">
        <v>209</v>
      </c>
      <c r="G207" s="21" t="s">
        <v>209</v>
      </c>
      <c r="H207" s="21" t="s">
        <v>209</v>
      </c>
      <c r="I207" s="21" t="s">
        <v>210</v>
      </c>
      <c r="J207" s="21" t="s">
        <v>209</v>
      </c>
      <c r="K207" s="21" t="s">
        <v>210</v>
      </c>
      <c r="L207" s="21" t="s">
        <v>210</v>
      </c>
      <c r="M207" s="21" t="s">
        <v>209</v>
      </c>
      <c r="N207" s="21" t="s">
        <v>209</v>
      </c>
      <c r="O207" s="21" t="s">
        <v>209</v>
      </c>
      <c r="P207" s="21" t="s">
        <v>210</v>
      </c>
      <c r="Q207" s="21" t="s">
        <v>209</v>
      </c>
      <c r="R207" s="21" t="s">
        <v>210</v>
      </c>
      <c r="S207" s="21" t="s">
        <v>213</v>
      </c>
      <c r="T207" s="21" t="s">
        <v>213</v>
      </c>
      <c r="U207" s="21" t="s">
        <v>213</v>
      </c>
      <c r="V207" s="21" t="s">
        <v>213</v>
      </c>
      <c r="W207" s="21" t="s">
        <v>209</v>
      </c>
      <c r="X207" s="21" t="s">
        <v>209</v>
      </c>
      <c r="Y207" s="21" t="s">
        <v>209</v>
      </c>
      <c r="Z207" s="21" t="s">
        <v>209</v>
      </c>
      <c r="AA207" s="21" t="s">
        <v>209</v>
      </c>
      <c r="AB207" s="21" t="s">
        <v>209</v>
      </c>
      <c r="AC207" s="21" t="s">
        <v>209</v>
      </c>
      <c r="AD207" s="21" t="s">
        <v>209</v>
      </c>
      <c r="AE207" s="21" t="s">
        <v>209</v>
      </c>
      <c r="AF207" s="21" t="s">
        <v>209</v>
      </c>
      <c r="AG207" s="21" t="s">
        <v>209</v>
      </c>
      <c r="AH207" s="21" t="s">
        <v>209</v>
      </c>
      <c r="AI207" s="21" t="s">
        <v>209</v>
      </c>
      <c r="AJ207" s="21" t="s">
        <v>210</v>
      </c>
      <c r="AK207" s="21" t="s">
        <v>210</v>
      </c>
      <c r="AL207" s="21" t="s">
        <v>210</v>
      </c>
      <c r="AM207" s="21" t="s">
        <v>209</v>
      </c>
      <c r="AN207" s="21" t="s">
        <v>209</v>
      </c>
      <c r="AO207" s="21" t="s">
        <v>209</v>
      </c>
      <c r="AP207" s="21" t="s">
        <v>209</v>
      </c>
      <c r="AQ207" s="21" t="s">
        <v>209</v>
      </c>
      <c r="AR207" s="21" t="s">
        <v>209</v>
      </c>
      <c r="AS207" s="21" t="s">
        <v>209</v>
      </c>
      <c r="AT207" s="21" t="s">
        <v>209</v>
      </c>
      <c r="AU207" s="21" t="s">
        <v>209</v>
      </c>
      <c r="AV207" s="21" t="s">
        <v>209</v>
      </c>
      <c r="AW207" s="21" t="s">
        <v>209</v>
      </c>
      <c r="AX207" s="21" t="s">
        <v>209</v>
      </c>
      <c r="AY207" s="21" t="s">
        <v>209</v>
      </c>
      <c r="AZ207" s="21" t="s">
        <v>209</v>
      </c>
      <c r="BA207" s="21" t="s">
        <v>209</v>
      </c>
      <c r="BB207" s="21" t="s">
        <v>209</v>
      </c>
      <c r="BC207" s="21" t="s">
        <v>209</v>
      </c>
      <c r="BD207" s="21" t="s">
        <v>209</v>
      </c>
      <c r="BE207" s="21" t="s">
        <v>209</v>
      </c>
      <c r="BF207" s="21" t="s">
        <v>209</v>
      </c>
      <c r="BG207" s="21" t="s">
        <v>209</v>
      </c>
      <c r="BH207" s="21" t="s">
        <v>209</v>
      </c>
      <c r="BI207" s="21" t="s">
        <v>209</v>
      </c>
      <c r="BJ207" s="21" t="s">
        <v>209</v>
      </c>
      <c r="BK207" s="21" t="s">
        <v>210</v>
      </c>
      <c r="BL207" s="21" t="s">
        <v>210</v>
      </c>
      <c r="BM207" s="21" t="s">
        <v>213</v>
      </c>
      <c r="BN207" s="21" t="s">
        <v>213</v>
      </c>
      <c r="BO207" s="21" t="s">
        <v>210</v>
      </c>
      <c r="BP207" s="21" t="s">
        <v>210</v>
      </c>
      <c r="BQ207" s="21" t="s">
        <v>209</v>
      </c>
      <c r="BR207" s="21" t="s">
        <v>213</v>
      </c>
      <c r="BS207" s="21" t="s">
        <v>213</v>
      </c>
      <c r="BT207" s="21" t="s">
        <v>213</v>
      </c>
      <c r="BU207" s="21" t="s">
        <v>209</v>
      </c>
      <c r="BV207" s="21" t="s">
        <v>213</v>
      </c>
      <c r="BW207" s="21" t="s">
        <v>213</v>
      </c>
      <c r="BX207" s="21" t="s">
        <v>210</v>
      </c>
      <c r="BY207" s="21" t="s">
        <v>210</v>
      </c>
      <c r="BZ207" s="21">
        <f t="shared" si="0"/>
        <v>10</v>
      </c>
    </row>
    <row r="208" spans="1:78" ht="12.75" x14ac:dyDescent="0.2">
      <c r="A208" s="21" t="s">
        <v>411</v>
      </c>
      <c r="B208" s="21" t="s">
        <v>412</v>
      </c>
      <c r="C208" s="21" t="s">
        <v>431</v>
      </c>
      <c r="D208" s="21" t="s">
        <v>209</v>
      </c>
      <c r="E208" s="21" t="s">
        <v>209</v>
      </c>
      <c r="F208" s="21" t="s">
        <v>209</v>
      </c>
      <c r="G208" s="21" t="s">
        <v>209</v>
      </c>
      <c r="H208" s="21" t="s">
        <v>209</v>
      </c>
      <c r="I208" s="21" t="s">
        <v>209</v>
      </c>
      <c r="J208" s="21" t="s">
        <v>209</v>
      </c>
      <c r="K208" s="21" t="s">
        <v>210</v>
      </c>
      <c r="L208" s="21" t="s">
        <v>209</v>
      </c>
      <c r="M208" s="21" t="s">
        <v>209</v>
      </c>
      <c r="N208" s="21" t="s">
        <v>209</v>
      </c>
      <c r="O208" s="21" t="s">
        <v>209</v>
      </c>
      <c r="P208" s="21" t="s">
        <v>209</v>
      </c>
      <c r="Q208" s="21" t="s">
        <v>209</v>
      </c>
      <c r="R208" s="21" t="s">
        <v>210</v>
      </c>
      <c r="S208" s="21" t="s">
        <v>210</v>
      </c>
      <c r="T208" s="21" t="s">
        <v>210</v>
      </c>
      <c r="U208" s="21" t="s">
        <v>210</v>
      </c>
      <c r="V208" s="21" t="s">
        <v>210</v>
      </c>
      <c r="W208" s="21" t="s">
        <v>210</v>
      </c>
      <c r="X208" s="21" t="s">
        <v>209</v>
      </c>
      <c r="Y208" s="21" t="s">
        <v>209</v>
      </c>
      <c r="Z208" s="21" t="s">
        <v>209</v>
      </c>
      <c r="AA208" s="21" t="s">
        <v>210</v>
      </c>
      <c r="AB208" s="21" t="s">
        <v>209</v>
      </c>
      <c r="AC208" s="21" t="s">
        <v>210</v>
      </c>
      <c r="AD208" s="21" t="s">
        <v>209</v>
      </c>
      <c r="AE208" s="21" t="s">
        <v>209</v>
      </c>
      <c r="AF208" s="21" t="s">
        <v>210</v>
      </c>
      <c r="AG208" s="21" t="s">
        <v>209</v>
      </c>
      <c r="AH208" s="21" t="s">
        <v>209</v>
      </c>
      <c r="AI208" s="21" t="s">
        <v>209</v>
      </c>
      <c r="AJ208" s="21" t="s">
        <v>209</v>
      </c>
      <c r="AK208" s="21" t="s">
        <v>209</v>
      </c>
      <c r="AL208" s="21" t="s">
        <v>209</v>
      </c>
      <c r="AM208" s="21" t="s">
        <v>209</v>
      </c>
      <c r="AN208" s="21" t="s">
        <v>210</v>
      </c>
      <c r="AO208" s="21" t="s">
        <v>209</v>
      </c>
      <c r="AP208" s="21" t="s">
        <v>209</v>
      </c>
      <c r="AQ208" s="21" t="s">
        <v>210</v>
      </c>
      <c r="AR208" s="21" t="s">
        <v>209</v>
      </c>
      <c r="AS208" s="21" t="s">
        <v>210</v>
      </c>
      <c r="AT208" s="21" t="s">
        <v>209</v>
      </c>
      <c r="AU208" s="21" t="s">
        <v>209</v>
      </c>
      <c r="AV208" s="21" t="s">
        <v>210</v>
      </c>
      <c r="AW208" s="21" t="s">
        <v>209</v>
      </c>
      <c r="AX208" s="21" t="s">
        <v>209</v>
      </c>
      <c r="AY208" s="21" t="s">
        <v>210</v>
      </c>
      <c r="AZ208" s="21" t="s">
        <v>210</v>
      </c>
      <c r="BA208" s="21" t="s">
        <v>209</v>
      </c>
      <c r="BB208" s="21" t="s">
        <v>210</v>
      </c>
      <c r="BC208" s="21" t="s">
        <v>210</v>
      </c>
      <c r="BD208" s="21" t="s">
        <v>210</v>
      </c>
      <c r="BE208" s="21" t="s">
        <v>209</v>
      </c>
      <c r="BF208" s="21" t="s">
        <v>209</v>
      </c>
      <c r="BG208" s="21" t="s">
        <v>210</v>
      </c>
      <c r="BH208" s="21" t="s">
        <v>209</v>
      </c>
      <c r="BI208" s="21" t="s">
        <v>209</v>
      </c>
      <c r="BJ208" s="21" t="s">
        <v>209</v>
      </c>
      <c r="BK208" s="21" t="s">
        <v>210</v>
      </c>
      <c r="BL208" s="21" t="s">
        <v>209</v>
      </c>
      <c r="BM208" s="21" t="s">
        <v>209</v>
      </c>
      <c r="BN208" s="21" t="s">
        <v>209</v>
      </c>
      <c r="BO208" s="21" t="s">
        <v>209</v>
      </c>
      <c r="BP208" s="21" t="s">
        <v>209</v>
      </c>
      <c r="BQ208" s="21" t="s">
        <v>209</v>
      </c>
      <c r="BR208" s="21" t="s">
        <v>209</v>
      </c>
      <c r="BS208" s="21" t="s">
        <v>209</v>
      </c>
      <c r="BT208" s="21" t="s">
        <v>209</v>
      </c>
      <c r="BU208" s="21" t="s">
        <v>209</v>
      </c>
      <c r="BV208" s="21" t="s">
        <v>209</v>
      </c>
      <c r="BW208" s="21" t="s">
        <v>209</v>
      </c>
      <c r="BX208" s="21" t="s">
        <v>209</v>
      </c>
      <c r="BY208" s="21" t="s">
        <v>209</v>
      </c>
      <c r="BZ208" s="21">
        <f t="shared" si="0"/>
        <v>21</v>
      </c>
    </row>
    <row r="209" spans="1:78" ht="12.75" x14ac:dyDescent="0.2">
      <c r="A209" s="21" t="s">
        <v>411</v>
      </c>
      <c r="B209" s="21" t="s">
        <v>412</v>
      </c>
      <c r="C209" s="21" t="s">
        <v>432</v>
      </c>
      <c r="D209" s="21" t="s">
        <v>209</v>
      </c>
      <c r="E209" s="21" t="s">
        <v>209</v>
      </c>
      <c r="F209" s="21" t="s">
        <v>209</v>
      </c>
      <c r="G209" s="21" t="s">
        <v>209</v>
      </c>
      <c r="H209" s="21" t="s">
        <v>209</v>
      </c>
      <c r="I209" s="21" t="s">
        <v>209</v>
      </c>
      <c r="J209" s="21" t="s">
        <v>209</v>
      </c>
      <c r="K209" s="21" t="s">
        <v>210</v>
      </c>
      <c r="L209" s="21" t="s">
        <v>209</v>
      </c>
      <c r="M209" s="21" t="s">
        <v>209</v>
      </c>
      <c r="N209" s="21" t="s">
        <v>209</v>
      </c>
      <c r="O209" s="21" t="s">
        <v>209</v>
      </c>
      <c r="P209" s="21" t="s">
        <v>209</v>
      </c>
      <c r="Q209" s="21" t="s">
        <v>209</v>
      </c>
      <c r="R209" s="21" t="s">
        <v>210</v>
      </c>
      <c r="S209" s="21" t="s">
        <v>210</v>
      </c>
      <c r="T209" s="21" t="s">
        <v>210</v>
      </c>
      <c r="U209" s="21" t="s">
        <v>210</v>
      </c>
      <c r="V209" s="21" t="s">
        <v>210</v>
      </c>
      <c r="W209" s="21" t="s">
        <v>210</v>
      </c>
      <c r="X209" s="21" t="s">
        <v>209</v>
      </c>
      <c r="Y209" s="21" t="s">
        <v>209</v>
      </c>
      <c r="Z209" s="21" t="s">
        <v>209</v>
      </c>
      <c r="AA209" s="21" t="s">
        <v>210</v>
      </c>
      <c r="AB209" s="21" t="s">
        <v>209</v>
      </c>
      <c r="AC209" s="21" t="s">
        <v>210</v>
      </c>
      <c r="AD209" s="21" t="s">
        <v>209</v>
      </c>
      <c r="AE209" s="21" t="s">
        <v>209</v>
      </c>
      <c r="AF209" s="21" t="s">
        <v>210</v>
      </c>
      <c r="AG209" s="21" t="s">
        <v>209</v>
      </c>
      <c r="AH209" s="21" t="s">
        <v>209</v>
      </c>
      <c r="AI209" s="21" t="s">
        <v>209</v>
      </c>
      <c r="AJ209" s="21" t="s">
        <v>209</v>
      </c>
      <c r="AK209" s="21" t="s">
        <v>209</v>
      </c>
      <c r="AL209" s="21" t="s">
        <v>209</v>
      </c>
      <c r="AM209" s="21" t="s">
        <v>209</v>
      </c>
      <c r="AN209" s="21" t="s">
        <v>210</v>
      </c>
      <c r="AO209" s="21" t="s">
        <v>209</v>
      </c>
      <c r="AP209" s="21" t="s">
        <v>209</v>
      </c>
      <c r="AQ209" s="21" t="s">
        <v>210</v>
      </c>
      <c r="AR209" s="21" t="s">
        <v>209</v>
      </c>
      <c r="AS209" s="21" t="s">
        <v>210</v>
      </c>
      <c r="AT209" s="21" t="s">
        <v>209</v>
      </c>
      <c r="AU209" s="21" t="s">
        <v>209</v>
      </c>
      <c r="AV209" s="21" t="s">
        <v>210</v>
      </c>
      <c r="AW209" s="21" t="s">
        <v>209</v>
      </c>
      <c r="AX209" s="21" t="s">
        <v>209</v>
      </c>
      <c r="AY209" s="21" t="s">
        <v>210</v>
      </c>
      <c r="AZ209" s="21" t="s">
        <v>210</v>
      </c>
      <c r="BA209" s="21" t="s">
        <v>209</v>
      </c>
      <c r="BB209" s="21" t="s">
        <v>210</v>
      </c>
      <c r="BC209" s="21" t="s">
        <v>210</v>
      </c>
      <c r="BD209" s="21" t="s">
        <v>210</v>
      </c>
      <c r="BE209" s="21" t="s">
        <v>209</v>
      </c>
      <c r="BF209" s="21" t="s">
        <v>209</v>
      </c>
      <c r="BG209" s="21" t="s">
        <v>210</v>
      </c>
      <c r="BH209" s="21" t="s">
        <v>209</v>
      </c>
      <c r="BI209" s="21" t="s">
        <v>209</v>
      </c>
      <c r="BJ209" s="21" t="s">
        <v>209</v>
      </c>
      <c r="BK209" s="21" t="s">
        <v>210</v>
      </c>
      <c r="BL209" s="21" t="s">
        <v>209</v>
      </c>
      <c r="BM209" s="21" t="s">
        <v>209</v>
      </c>
      <c r="BN209" s="21" t="s">
        <v>209</v>
      </c>
      <c r="BO209" s="21" t="s">
        <v>209</v>
      </c>
      <c r="BP209" s="21" t="s">
        <v>209</v>
      </c>
      <c r="BQ209" s="21" t="s">
        <v>209</v>
      </c>
      <c r="BR209" s="21" t="s">
        <v>209</v>
      </c>
      <c r="BS209" s="21" t="s">
        <v>209</v>
      </c>
      <c r="BT209" s="21" t="s">
        <v>209</v>
      </c>
      <c r="BU209" s="21" t="s">
        <v>209</v>
      </c>
      <c r="BV209" s="21" t="s">
        <v>209</v>
      </c>
      <c r="BW209" s="21" t="s">
        <v>209</v>
      </c>
      <c r="BX209" s="21" t="s">
        <v>209</v>
      </c>
      <c r="BY209" s="21" t="s">
        <v>209</v>
      </c>
      <c r="BZ209" s="21">
        <f t="shared" si="0"/>
        <v>21</v>
      </c>
    </row>
    <row r="210" spans="1:78" ht="12.75" x14ac:dyDescent="0.2">
      <c r="A210" s="21" t="s">
        <v>411</v>
      </c>
      <c r="B210" s="21" t="s">
        <v>412</v>
      </c>
      <c r="C210" s="21" t="s">
        <v>433</v>
      </c>
      <c r="D210" s="21" t="s">
        <v>209</v>
      </c>
      <c r="E210" s="21" t="s">
        <v>210</v>
      </c>
      <c r="F210" s="21" t="s">
        <v>209</v>
      </c>
      <c r="G210" s="21" t="s">
        <v>209</v>
      </c>
      <c r="H210" s="21" t="s">
        <v>209</v>
      </c>
      <c r="I210" s="21" t="s">
        <v>210</v>
      </c>
      <c r="J210" s="21" t="s">
        <v>209</v>
      </c>
      <c r="K210" s="21" t="s">
        <v>210</v>
      </c>
      <c r="L210" s="21" t="s">
        <v>210</v>
      </c>
      <c r="M210" s="21" t="s">
        <v>209</v>
      </c>
      <c r="N210" s="21" t="s">
        <v>209</v>
      </c>
      <c r="O210" s="21" t="s">
        <v>209</v>
      </c>
      <c r="P210" s="21" t="s">
        <v>210</v>
      </c>
      <c r="Q210" s="21" t="s">
        <v>209</v>
      </c>
      <c r="R210" s="21" t="s">
        <v>210</v>
      </c>
      <c r="S210" s="21" t="s">
        <v>213</v>
      </c>
      <c r="T210" s="21" t="s">
        <v>213</v>
      </c>
      <c r="U210" s="21" t="s">
        <v>213</v>
      </c>
      <c r="V210" s="21" t="s">
        <v>213</v>
      </c>
      <c r="W210" s="21" t="s">
        <v>209</v>
      </c>
      <c r="X210" s="21" t="s">
        <v>209</v>
      </c>
      <c r="Y210" s="21" t="s">
        <v>209</v>
      </c>
      <c r="Z210" s="21" t="s">
        <v>209</v>
      </c>
      <c r="AA210" s="21" t="s">
        <v>209</v>
      </c>
      <c r="AB210" s="21" t="s">
        <v>209</v>
      </c>
      <c r="AC210" s="21" t="s">
        <v>209</v>
      </c>
      <c r="AD210" s="21" t="s">
        <v>209</v>
      </c>
      <c r="AE210" s="21" t="s">
        <v>209</v>
      </c>
      <c r="AF210" s="21" t="s">
        <v>209</v>
      </c>
      <c r="AG210" s="21" t="s">
        <v>209</v>
      </c>
      <c r="AH210" s="21" t="s">
        <v>209</v>
      </c>
      <c r="AI210" s="21" t="s">
        <v>209</v>
      </c>
      <c r="AJ210" s="21" t="s">
        <v>210</v>
      </c>
      <c r="AK210" s="21" t="s">
        <v>210</v>
      </c>
      <c r="AL210" s="21" t="s">
        <v>210</v>
      </c>
      <c r="AM210" s="21" t="s">
        <v>209</v>
      </c>
      <c r="AN210" s="21" t="s">
        <v>209</v>
      </c>
      <c r="AO210" s="21" t="s">
        <v>209</v>
      </c>
      <c r="AP210" s="21" t="s">
        <v>209</v>
      </c>
      <c r="AQ210" s="21" t="s">
        <v>209</v>
      </c>
      <c r="AR210" s="21" t="s">
        <v>209</v>
      </c>
      <c r="AS210" s="21" t="s">
        <v>209</v>
      </c>
      <c r="AT210" s="21" t="s">
        <v>209</v>
      </c>
      <c r="AU210" s="21" t="s">
        <v>209</v>
      </c>
      <c r="AV210" s="21" t="s">
        <v>209</v>
      </c>
      <c r="AW210" s="21" t="s">
        <v>209</v>
      </c>
      <c r="AX210" s="21" t="s">
        <v>209</v>
      </c>
      <c r="AY210" s="21" t="s">
        <v>209</v>
      </c>
      <c r="AZ210" s="21" t="s">
        <v>209</v>
      </c>
      <c r="BA210" s="21" t="s">
        <v>209</v>
      </c>
      <c r="BB210" s="21" t="s">
        <v>209</v>
      </c>
      <c r="BC210" s="21" t="s">
        <v>209</v>
      </c>
      <c r="BD210" s="21" t="s">
        <v>209</v>
      </c>
      <c r="BE210" s="21" t="s">
        <v>209</v>
      </c>
      <c r="BF210" s="21" t="s">
        <v>209</v>
      </c>
      <c r="BG210" s="21" t="s">
        <v>209</v>
      </c>
      <c r="BH210" s="21" t="s">
        <v>209</v>
      </c>
      <c r="BI210" s="21" t="s">
        <v>209</v>
      </c>
      <c r="BJ210" s="21" t="s">
        <v>213</v>
      </c>
      <c r="BK210" s="21" t="s">
        <v>210</v>
      </c>
      <c r="BL210" s="21" t="s">
        <v>210</v>
      </c>
      <c r="BM210" s="21" t="s">
        <v>213</v>
      </c>
      <c r="BN210" s="21" t="s">
        <v>213</v>
      </c>
      <c r="BO210" s="21" t="s">
        <v>210</v>
      </c>
      <c r="BP210" s="21" t="s">
        <v>210</v>
      </c>
      <c r="BQ210" s="21" t="s">
        <v>209</v>
      </c>
      <c r="BR210" s="21" t="s">
        <v>213</v>
      </c>
      <c r="BS210" s="21" t="s">
        <v>213</v>
      </c>
      <c r="BT210" s="21" t="s">
        <v>209</v>
      </c>
      <c r="BU210" s="21" t="s">
        <v>209</v>
      </c>
      <c r="BV210" s="21" t="s">
        <v>209</v>
      </c>
      <c r="BW210" s="21" t="s">
        <v>209</v>
      </c>
      <c r="BX210" s="21" t="s">
        <v>209</v>
      </c>
      <c r="BY210" s="21" t="s">
        <v>209</v>
      </c>
      <c r="BZ210" s="21">
        <f t="shared" si="0"/>
        <v>10</v>
      </c>
    </row>
    <row r="211" spans="1:78" ht="12.75" x14ac:dyDescent="0.2">
      <c r="A211" s="21" t="s">
        <v>411</v>
      </c>
      <c r="B211" s="21" t="s">
        <v>412</v>
      </c>
      <c r="C211" s="21" t="s">
        <v>434</v>
      </c>
      <c r="D211" s="21" t="s">
        <v>209</v>
      </c>
      <c r="E211" s="21" t="s">
        <v>210</v>
      </c>
      <c r="F211" s="21" t="s">
        <v>209</v>
      </c>
      <c r="G211" s="21" t="s">
        <v>209</v>
      </c>
      <c r="H211" s="21" t="s">
        <v>209</v>
      </c>
      <c r="I211" s="21" t="s">
        <v>209</v>
      </c>
      <c r="J211" s="21" t="s">
        <v>209</v>
      </c>
      <c r="K211" s="21" t="s">
        <v>209</v>
      </c>
      <c r="L211" s="21" t="s">
        <v>210</v>
      </c>
      <c r="M211" s="21" t="s">
        <v>209</v>
      </c>
      <c r="N211" s="21" t="s">
        <v>209</v>
      </c>
      <c r="O211" s="21" t="s">
        <v>209</v>
      </c>
      <c r="P211" s="21" t="s">
        <v>209</v>
      </c>
      <c r="Q211" s="21" t="s">
        <v>209</v>
      </c>
      <c r="R211" s="21" t="s">
        <v>209</v>
      </c>
      <c r="S211" s="21" t="s">
        <v>213</v>
      </c>
      <c r="T211" s="21" t="s">
        <v>213</v>
      </c>
      <c r="U211" s="21" t="s">
        <v>213</v>
      </c>
      <c r="V211" s="21" t="s">
        <v>213</v>
      </c>
      <c r="W211" s="21" t="s">
        <v>209</v>
      </c>
      <c r="X211" s="21" t="s">
        <v>209</v>
      </c>
      <c r="Y211" s="21" t="s">
        <v>209</v>
      </c>
      <c r="Z211" s="21" t="s">
        <v>209</v>
      </c>
      <c r="AA211" s="21" t="s">
        <v>209</v>
      </c>
      <c r="AB211" s="21" t="s">
        <v>209</v>
      </c>
      <c r="AC211" s="21" t="s">
        <v>209</v>
      </c>
      <c r="AD211" s="21" t="s">
        <v>209</v>
      </c>
      <c r="AE211" s="21" t="s">
        <v>209</v>
      </c>
      <c r="AF211" s="21" t="s">
        <v>209</v>
      </c>
      <c r="AG211" s="21" t="s">
        <v>209</v>
      </c>
      <c r="AH211" s="21" t="s">
        <v>209</v>
      </c>
      <c r="AI211" s="21" t="s">
        <v>209</v>
      </c>
      <c r="AJ211" s="21" t="s">
        <v>209</v>
      </c>
      <c r="AK211" s="21" t="s">
        <v>209</v>
      </c>
      <c r="AL211" s="21" t="s">
        <v>209</v>
      </c>
      <c r="AM211" s="21" t="s">
        <v>209</v>
      </c>
      <c r="AN211" s="21" t="s">
        <v>209</v>
      </c>
      <c r="AO211" s="21" t="s">
        <v>209</v>
      </c>
      <c r="AP211" s="21" t="s">
        <v>209</v>
      </c>
      <c r="AQ211" s="21" t="s">
        <v>209</v>
      </c>
      <c r="AR211" s="21" t="s">
        <v>209</v>
      </c>
      <c r="AS211" s="21" t="s">
        <v>209</v>
      </c>
      <c r="AT211" s="21" t="s">
        <v>209</v>
      </c>
      <c r="AU211" s="21" t="s">
        <v>209</v>
      </c>
      <c r="AV211" s="21" t="s">
        <v>209</v>
      </c>
      <c r="AW211" s="21" t="s">
        <v>209</v>
      </c>
      <c r="AX211" s="21" t="s">
        <v>209</v>
      </c>
      <c r="AY211" s="21" t="s">
        <v>209</v>
      </c>
      <c r="AZ211" s="21" t="s">
        <v>209</v>
      </c>
      <c r="BA211" s="21" t="s">
        <v>209</v>
      </c>
      <c r="BB211" s="21" t="s">
        <v>209</v>
      </c>
      <c r="BC211" s="21" t="s">
        <v>209</v>
      </c>
      <c r="BD211" s="21" t="s">
        <v>209</v>
      </c>
      <c r="BE211" s="21" t="s">
        <v>209</v>
      </c>
      <c r="BF211" s="21" t="s">
        <v>210</v>
      </c>
      <c r="BG211" s="21" t="s">
        <v>209</v>
      </c>
      <c r="BH211" s="21" t="s">
        <v>209</v>
      </c>
      <c r="BI211" s="21" t="s">
        <v>210</v>
      </c>
      <c r="BJ211" s="21" t="s">
        <v>209</v>
      </c>
      <c r="BK211" s="21" t="s">
        <v>209</v>
      </c>
      <c r="BL211" s="21" t="s">
        <v>209</v>
      </c>
      <c r="BM211" s="21" t="s">
        <v>209</v>
      </c>
      <c r="BN211" s="21" t="s">
        <v>209</v>
      </c>
      <c r="BO211" s="21" t="s">
        <v>209</v>
      </c>
      <c r="BP211" s="21" t="s">
        <v>209</v>
      </c>
      <c r="BQ211" s="21" t="s">
        <v>209</v>
      </c>
      <c r="BR211" s="21" t="s">
        <v>209</v>
      </c>
      <c r="BS211" s="21" t="s">
        <v>209</v>
      </c>
      <c r="BT211" s="21" t="s">
        <v>209</v>
      </c>
      <c r="BU211" s="21" t="s">
        <v>209</v>
      </c>
      <c r="BV211" s="21" t="s">
        <v>209</v>
      </c>
      <c r="BW211" s="21" t="s">
        <v>209</v>
      </c>
      <c r="BX211" s="21" t="s">
        <v>209</v>
      </c>
      <c r="BY211" s="21" t="s">
        <v>209</v>
      </c>
      <c r="BZ211" s="21">
        <f t="shared" si="0"/>
        <v>4</v>
      </c>
    </row>
    <row r="212" spans="1:78" ht="12.75" x14ac:dyDescent="0.2">
      <c r="A212" s="21" t="s">
        <v>411</v>
      </c>
      <c r="B212" s="21" t="s">
        <v>412</v>
      </c>
      <c r="C212" s="21" t="s">
        <v>435</v>
      </c>
      <c r="D212" s="21" t="s">
        <v>209</v>
      </c>
      <c r="E212" s="21" t="s">
        <v>210</v>
      </c>
      <c r="F212" s="21" t="s">
        <v>209</v>
      </c>
      <c r="G212" s="21" t="s">
        <v>209</v>
      </c>
      <c r="H212" s="21" t="s">
        <v>209</v>
      </c>
      <c r="I212" s="21" t="s">
        <v>210</v>
      </c>
      <c r="J212" s="21" t="s">
        <v>209</v>
      </c>
      <c r="K212" s="21" t="s">
        <v>210</v>
      </c>
      <c r="L212" s="21" t="s">
        <v>210</v>
      </c>
      <c r="M212" s="21" t="s">
        <v>209</v>
      </c>
      <c r="N212" s="21" t="s">
        <v>209</v>
      </c>
      <c r="O212" s="21" t="s">
        <v>209</v>
      </c>
      <c r="P212" s="21" t="s">
        <v>210</v>
      </c>
      <c r="Q212" s="21" t="s">
        <v>209</v>
      </c>
      <c r="R212" s="21" t="s">
        <v>210</v>
      </c>
      <c r="S212" s="21" t="s">
        <v>213</v>
      </c>
      <c r="T212" s="21" t="s">
        <v>213</v>
      </c>
      <c r="U212" s="21" t="s">
        <v>213</v>
      </c>
      <c r="V212" s="21" t="s">
        <v>213</v>
      </c>
      <c r="W212" s="21" t="s">
        <v>209</v>
      </c>
      <c r="X212" s="21" t="s">
        <v>209</v>
      </c>
      <c r="Y212" s="21" t="s">
        <v>209</v>
      </c>
      <c r="Z212" s="21" t="s">
        <v>209</v>
      </c>
      <c r="AA212" s="21" t="s">
        <v>209</v>
      </c>
      <c r="AB212" s="21" t="s">
        <v>209</v>
      </c>
      <c r="AC212" s="21" t="s">
        <v>209</v>
      </c>
      <c r="AD212" s="21" t="s">
        <v>209</v>
      </c>
      <c r="AE212" s="21" t="s">
        <v>209</v>
      </c>
      <c r="AF212" s="21" t="s">
        <v>209</v>
      </c>
      <c r="AG212" s="21" t="s">
        <v>209</v>
      </c>
      <c r="AH212" s="21" t="s">
        <v>209</v>
      </c>
      <c r="AI212" s="21" t="s">
        <v>209</v>
      </c>
      <c r="AJ212" s="21" t="s">
        <v>210</v>
      </c>
      <c r="AK212" s="21" t="s">
        <v>210</v>
      </c>
      <c r="AL212" s="21" t="s">
        <v>210</v>
      </c>
      <c r="AM212" s="21" t="s">
        <v>209</v>
      </c>
      <c r="AN212" s="21" t="s">
        <v>209</v>
      </c>
      <c r="AO212" s="21" t="s">
        <v>209</v>
      </c>
      <c r="AP212" s="21" t="s">
        <v>209</v>
      </c>
      <c r="AQ212" s="21" t="s">
        <v>209</v>
      </c>
      <c r="AR212" s="21" t="s">
        <v>209</v>
      </c>
      <c r="AS212" s="21" t="s">
        <v>209</v>
      </c>
      <c r="AT212" s="21" t="s">
        <v>209</v>
      </c>
      <c r="AU212" s="21" t="s">
        <v>209</v>
      </c>
      <c r="AV212" s="21" t="s">
        <v>209</v>
      </c>
      <c r="AW212" s="21" t="s">
        <v>209</v>
      </c>
      <c r="AX212" s="21" t="s">
        <v>209</v>
      </c>
      <c r="AY212" s="21" t="s">
        <v>209</v>
      </c>
      <c r="AZ212" s="21" t="s">
        <v>209</v>
      </c>
      <c r="BA212" s="21" t="s">
        <v>209</v>
      </c>
      <c r="BB212" s="21" t="s">
        <v>209</v>
      </c>
      <c r="BC212" s="21" t="s">
        <v>209</v>
      </c>
      <c r="BD212" s="21" t="s">
        <v>209</v>
      </c>
      <c r="BE212" s="21" t="s">
        <v>209</v>
      </c>
      <c r="BF212" s="21" t="s">
        <v>209</v>
      </c>
      <c r="BG212" s="21" t="s">
        <v>209</v>
      </c>
      <c r="BH212" s="21" t="s">
        <v>209</v>
      </c>
      <c r="BI212" s="21" t="s">
        <v>209</v>
      </c>
      <c r="BJ212" s="21" t="s">
        <v>209</v>
      </c>
      <c r="BK212" s="21" t="s">
        <v>210</v>
      </c>
      <c r="BL212" s="21" t="s">
        <v>210</v>
      </c>
      <c r="BM212" s="21" t="s">
        <v>213</v>
      </c>
      <c r="BN212" s="21" t="s">
        <v>213</v>
      </c>
      <c r="BO212" s="21" t="s">
        <v>210</v>
      </c>
      <c r="BP212" s="21" t="s">
        <v>210</v>
      </c>
      <c r="BQ212" s="21" t="s">
        <v>209</v>
      </c>
      <c r="BR212" s="21" t="s">
        <v>213</v>
      </c>
      <c r="BS212" s="21" t="s">
        <v>213</v>
      </c>
      <c r="BT212" s="21" t="s">
        <v>210</v>
      </c>
      <c r="BU212" s="21" t="s">
        <v>209</v>
      </c>
      <c r="BV212" s="21" t="s">
        <v>210</v>
      </c>
      <c r="BW212" s="21" t="s">
        <v>210</v>
      </c>
      <c r="BX212" s="21" t="s">
        <v>210</v>
      </c>
      <c r="BY212" s="21" t="s">
        <v>210</v>
      </c>
      <c r="BZ212" s="21">
        <f t="shared" si="0"/>
        <v>10</v>
      </c>
    </row>
    <row r="213" spans="1:78" ht="12.75" x14ac:dyDescent="0.2">
      <c r="A213" s="21" t="s">
        <v>411</v>
      </c>
      <c r="B213" s="21" t="s">
        <v>412</v>
      </c>
      <c r="C213" s="21" t="s">
        <v>436</v>
      </c>
      <c r="D213" s="21" t="s">
        <v>209</v>
      </c>
      <c r="E213" s="21" t="s">
        <v>210</v>
      </c>
      <c r="F213" s="21" t="s">
        <v>209</v>
      </c>
      <c r="G213" s="21" t="s">
        <v>209</v>
      </c>
      <c r="H213" s="21" t="s">
        <v>209</v>
      </c>
      <c r="I213" s="21" t="s">
        <v>210</v>
      </c>
      <c r="J213" s="21" t="s">
        <v>209</v>
      </c>
      <c r="K213" s="21" t="s">
        <v>210</v>
      </c>
      <c r="L213" s="21" t="s">
        <v>210</v>
      </c>
      <c r="M213" s="21" t="s">
        <v>209</v>
      </c>
      <c r="N213" s="21" t="s">
        <v>209</v>
      </c>
      <c r="O213" s="21" t="s">
        <v>209</v>
      </c>
      <c r="P213" s="21" t="s">
        <v>210</v>
      </c>
      <c r="Q213" s="21" t="s">
        <v>209</v>
      </c>
      <c r="R213" s="21" t="s">
        <v>210</v>
      </c>
      <c r="S213" s="21" t="s">
        <v>213</v>
      </c>
      <c r="T213" s="21" t="s">
        <v>213</v>
      </c>
      <c r="U213" s="21" t="s">
        <v>213</v>
      </c>
      <c r="V213" s="21" t="s">
        <v>213</v>
      </c>
      <c r="W213" s="21" t="s">
        <v>209</v>
      </c>
      <c r="X213" s="21" t="s">
        <v>209</v>
      </c>
      <c r="Y213" s="21" t="s">
        <v>209</v>
      </c>
      <c r="Z213" s="21" t="s">
        <v>209</v>
      </c>
      <c r="AA213" s="21" t="s">
        <v>209</v>
      </c>
      <c r="AB213" s="21" t="s">
        <v>209</v>
      </c>
      <c r="AC213" s="21" t="s">
        <v>209</v>
      </c>
      <c r="AD213" s="21" t="s">
        <v>209</v>
      </c>
      <c r="AE213" s="21" t="s">
        <v>209</v>
      </c>
      <c r="AF213" s="21" t="s">
        <v>209</v>
      </c>
      <c r="AG213" s="21" t="s">
        <v>209</v>
      </c>
      <c r="AH213" s="21" t="s">
        <v>209</v>
      </c>
      <c r="AI213" s="21" t="s">
        <v>209</v>
      </c>
      <c r="AJ213" s="21" t="s">
        <v>210</v>
      </c>
      <c r="AK213" s="21" t="s">
        <v>210</v>
      </c>
      <c r="AL213" s="21" t="s">
        <v>210</v>
      </c>
      <c r="AM213" s="21" t="s">
        <v>209</v>
      </c>
      <c r="AN213" s="21" t="s">
        <v>209</v>
      </c>
      <c r="AO213" s="21" t="s">
        <v>209</v>
      </c>
      <c r="AP213" s="21" t="s">
        <v>209</v>
      </c>
      <c r="AQ213" s="21" t="s">
        <v>209</v>
      </c>
      <c r="AR213" s="21" t="s">
        <v>209</v>
      </c>
      <c r="AS213" s="21" t="s">
        <v>209</v>
      </c>
      <c r="AT213" s="21" t="s">
        <v>209</v>
      </c>
      <c r="AU213" s="21" t="s">
        <v>209</v>
      </c>
      <c r="AV213" s="21" t="s">
        <v>209</v>
      </c>
      <c r="AW213" s="21" t="s">
        <v>209</v>
      </c>
      <c r="AX213" s="21" t="s">
        <v>209</v>
      </c>
      <c r="AY213" s="21" t="s">
        <v>209</v>
      </c>
      <c r="AZ213" s="21" t="s">
        <v>209</v>
      </c>
      <c r="BA213" s="21" t="s">
        <v>209</v>
      </c>
      <c r="BB213" s="21" t="s">
        <v>209</v>
      </c>
      <c r="BC213" s="21" t="s">
        <v>209</v>
      </c>
      <c r="BD213" s="21" t="s">
        <v>209</v>
      </c>
      <c r="BE213" s="21" t="s">
        <v>209</v>
      </c>
      <c r="BF213" s="21" t="s">
        <v>209</v>
      </c>
      <c r="BG213" s="21" t="s">
        <v>209</v>
      </c>
      <c r="BH213" s="21" t="s">
        <v>209</v>
      </c>
      <c r="BI213" s="21" t="s">
        <v>209</v>
      </c>
      <c r="BJ213" s="21" t="s">
        <v>209</v>
      </c>
      <c r="BK213" s="21" t="s">
        <v>210</v>
      </c>
      <c r="BL213" s="21" t="s">
        <v>210</v>
      </c>
      <c r="BM213" s="21" t="s">
        <v>213</v>
      </c>
      <c r="BN213" s="21" t="s">
        <v>213</v>
      </c>
      <c r="BO213" s="21" t="s">
        <v>210</v>
      </c>
      <c r="BP213" s="21" t="s">
        <v>213</v>
      </c>
      <c r="BQ213" s="21" t="s">
        <v>209</v>
      </c>
      <c r="BR213" s="21" t="s">
        <v>213</v>
      </c>
      <c r="BS213" s="21" t="s">
        <v>213</v>
      </c>
      <c r="BT213" s="21" t="s">
        <v>209</v>
      </c>
      <c r="BU213" s="21" t="s">
        <v>209</v>
      </c>
      <c r="BV213" s="21" t="s">
        <v>213</v>
      </c>
      <c r="BW213" s="21" t="s">
        <v>209</v>
      </c>
      <c r="BX213" s="21" t="s">
        <v>209</v>
      </c>
      <c r="BY213" s="21" t="s">
        <v>210</v>
      </c>
      <c r="BZ213" s="21">
        <f t="shared" si="0"/>
        <v>10</v>
      </c>
    </row>
    <row r="214" spans="1:78" ht="12.75" x14ac:dyDescent="0.2">
      <c r="A214" s="21" t="s">
        <v>411</v>
      </c>
      <c r="B214" s="21" t="s">
        <v>412</v>
      </c>
      <c r="C214" s="21" t="s">
        <v>437</v>
      </c>
      <c r="D214" s="21" t="s">
        <v>209</v>
      </c>
      <c r="E214" s="21" t="s">
        <v>210</v>
      </c>
      <c r="F214" s="21" t="s">
        <v>209</v>
      </c>
      <c r="G214" s="21" t="s">
        <v>209</v>
      </c>
      <c r="H214" s="21" t="s">
        <v>209</v>
      </c>
      <c r="I214" s="21" t="s">
        <v>210</v>
      </c>
      <c r="J214" s="21" t="s">
        <v>209</v>
      </c>
      <c r="K214" s="21" t="s">
        <v>210</v>
      </c>
      <c r="L214" s="21" t="s">
        <v>210</v>
      </c>
      <c r="M214" s="21" t="s">
        <v>209</v>
      </c>
      <c r="N214" s="21" t="s">
        <v>209</v>
      </c>
      <c r="O214" s="21" t="s">
        <v>209</v>
      </c>
      <c r="P214" s="21" t="s">
        <v>210</v>
      </c>
      <c r="Q214" s="21" t="s">
        <v>209</v>
      </c>
      <c r="R214" s="21" t="s">
        <v>210</v>
      </c>
      <c r="S214" s="21" t="s">
        <v>213</v>
      </c>
      <c r="T214" s="21" t="s">
        <v>213</v>
      </c>
      <c r="U214" s="21" t="s">
        <v>213</v>
      </c>
      <c r="V214" s="21" t="s">
        <v>213</v>
      </c>
      <c r="W214" s="21" t="s">
        <v>209</v>
      </c>
      <c r="X214" s="21" t="s">
        <v>209</v>
      </c>
      <c r="Y214" s="21" t="s">
        <v>209</v>
      </c>
      <c r="Z214" s="21" t="s">
        <v>209</v>
      </c>
      <c r="AA214" s="21" t="s">
        <v>209</v>
      </c>
      <c r="AB214" s="21" t="s">
        <v>209</v>
      </c>
      <c r="AC214" s="21" t="s">
        <v>209</v>
      </c>
      <c r="AD214" s="21" t="s">
        <v>209</v>
      </c>
      <c r="AE214" s="21" t="s">
        <v>209</v>
      </c>
      <c r="AF214" s="21" t="s">
        <v>209</v>
      </c>
      <c r="AG214" s="21" t="s">
        <v>209</v>
      </c>
      <c r="AH214" s="21" t="s">
        <v>209</v>
      </c>
      <c r="AI214" s="21" t="s">
        <v>209</v>
      </c>
      <c r="AJ214" s="21" t="s">
        <v>210</v>
      </c>
      <c r="AK214" s="21" t="s">
        <v>210</v>
      </c>
      <c r="AL214" s="21" t="s">
        <v>210</v>
      </c>
      <c r="AM214" s="21" t="s">
        <v>209</v>
      </c>
      <c r="AN214" s="21" t="s">
        <v>209</v>
      </c>
      <c r="AO214" s="21" t="s">
        <v>209</v>
      </c>
      <c r="AP214" s="21" t="s">
        <v>209</v>
      </c>
      <c r="AQ214" s="21" t="s">
        <v>209</v>
      </c>
      <c r="AR214" s="21" t="s">
        <v>209</v>
      </c>
      <c r="AS214" s="21" t="s">
        <v>209</v>
      </c>
      <c r="AT214" s="21" t="s">
        <v>209</v>
      </c>
      <c r="AU214" s="21" t="s">
        <v>209</v>
      </c>
      <c r="AV214" s="21" t="s">
        <v>209</v>
      </c>
      <c r="AW214" s="21" t="s">
        <v>209</v>
      </c>
      <c r="AX214" s="21" t="s">
        <v>209</v>
      </c>
      <c r="AY214" s="21" t="s">
        <v>209</v>
      </c>
      <c r="AZ214" s="21" t="s">
        <v>209</v>
      </c>
      <c r="BA214" s="21" t="s">
        <v>209</v>
      </c>
      <c r="BB214" s="21" t="s">
        <v>209</v>
      </c>
      <c r="BC214" s="21" t="s">
        <v>209</v>
      </c>
      <c r="BD214" s="21" t="s">
        <v>209</v>
      </c>
      <c r="BE214" s="21" t="s">
        <v>209</v>
      </c>
      <c r="BF214" s="21" t="s">
        <v>209</v>
      </c>
      <c r="BG214" s="21" t="s">
        <v>209</v>
      </c>
      <c r="BH214" s="21" t="s">
        <v>209</v>
      </c>
      <c r="BI214" s="21" t="s">
        <v>209</v>
      </c>
      <c r="BJ214" s="21" t="s">
        <v>209</v>
      </c>
      <c r="BK214" s="21" t="s">
        <v>210</v>
      </c>
      <c r="BL214" s="21" t="s">
        <v>210</v>
      </c>
      <c r="BM214" s="21" t="s">
        <v>213</v>
      </c>
      <c r="BN214" s="21" t="s">
        <v>213</v>
      </c>
      <c r="BO214" s="21" t="s">
        <v>210</v>
      </c>
      <c r="BP214" s="21" t="s">
        <v>210</v>
      </c>
      <c r="BQ214" s="21" t="s">
        <v>209</v>
      </c>
      <c r="BR214" s="21" t="s">
        <v>213</v>
      </c>
      <c r="BS214" s="21" t="s">
        <v>213</v>
      </c>
      <c r="BT214" s="21" t="s">
        <v>213</v>
      </c>
      <c r="BU214" s="21" t="s">
        <v>209</v>
      </c>
      <c r="BV214" s="21" t="s">
        <v>213</v>
      </c>
      <c r="BW214" s="21" t="s">
        <v>213</v>
      </c>
      <c r="BX214" s="21" t="s">
        <v>210</v>
      </c>
      <c r="BY214" s="21" t="s">
        <v>210</v>
      </c>
      <c r="BZ214" s="21">
        <f t="shared" si="0"/>
        <v>10</v>
      </c>
    </row>
    <row r="215" spans="1:78" ht="12.75" x14ac:dyDescent="0.2">
      <c r="A215" s="21" t="s">
        <v>411</v>
      </c>
      <c r="B215" s="21" t="s">
        <v>412</v>
      </c>
      <c r="C215" s="21" t="s">
        <v>438</v>
      </c>
      <c r="D215" s="21" t="s">
        <v>209</v>
      </c>
      <c r="E215" s="21" t="s">
        <v>210</v>
      </c>
      <c r="F215" s="21" t="s">
        <v>209</v>
      </c>
      <c r="G215" s="21" t="s">
        <v>209</v>
      </c>
      <c r="H215" s="21" t="s">
        <v>209</v>
      </c>
      <c r="I215" s="21" t="s">
        <v>210</v>
      </c>
      <c r="J215" s="21" t="s">
        <v>209</v>
      </c>
      <c r="K215" s="21" t="s">
        <v>210</v>
      </c>
      <c r="L215" s="21" t="s">
        <v>210</v>
      </c>
      <c r="M215" s="21" t="s">
        <v>209</v>
      </c>
      <c r="N215" s="21" t="s">
        <v>209</v>
      </c>
      <c r="O215" s="21" t="s">
        <v>209</v>
      </c>
      <c r="P215" s="21" t="s">
        <v>210</v>
      </c>
      <c r="Q215" s="21" t="s">
        <v>209</v>
      </c>
      <c r="R215" s="21" t="s">
        <v>210</v>
      </c>
      <c r="S215" s="21" t="s">
        <v>213</v>
      </c>
      <c r="T215" s="21" t="s">
        <v>213</v>
      </c>
      <c r="U215" s="21" t="s">
        <v>213</v>
      </c>
      <c r="V215" s="21" t="s">
        <v>213</v>
      </c>
      <c r="W215" s="21" t="s">
        <v>209</v>
      </c>
      <c r="X215" s="21" t="s">
        <v>209</v>
      </c>
      <c r="Y215" s="21" t="s">
        <v>209</v>
      </c>
      <c r="Z215" s="21" t="s">
        <v>209</v>
      </c>
      <c r="AA215" s="21" t="s">
        <v>209</v>
      </c>
      <c r="AB215" s="21" t="s">
        <v>209</v>
      </c>
      <c r="AC215" s="21" t="s">
        <v>209</v>
      </c>
      <c r="AD215" s="21" t="s">
        <v>209</v>
      </c>
      <c r="AE215" s="21" t="s">
        <v>209</v>
      </c>
      <c r="AF215" s="21" t="s">
        <v>209</v>
      </c>
      <c r="AG215" s="21" t="s">
        <v>209</v>
      </c>
      <c r="AH215" s="21" t="s">
        <v>209</v>
      </c>
      <c r="AI215" s="21" t="s">
        <v>209</v>
      </c>
      <c r="AJ215" s="21" t="s">
        <v>210</v>
      </c>
      <c r="AK215" s="21" t="s">
        <v>210</v>
      </c>
      <c r="AL215" s="21" t="s">
        <v>210</v>
      </c>
      <c r="AM215" s="21" t="s">
        <v>209</v>
      </c>
      <c r="AN215" s="21" t="s">
        <v>209</v>
      </c>
      <c r="AO215" s="21" t="s">
        <v>209</v>
      </c>
      <c r="AP215" s="21" t="s">
        <v>209</v>
      </c>
      <c r="AQ215" s="21" t="s">
        <v>209</v>
      </c>
      <c r="AR215" s="21" t="s">
        <v>209</v>
      </c>
      <c r="AS215" s="21" t="s">
        <v>209</v>
      </c>
      <c r="AT215" s="21" t="s">
        <v>209</v>
      </c>
      <c r="AU215" s="21" t="s">
        <v>209</v>
      </c>
      <c r="AV215" s="21" t="s">
        <v>209</v>
      </c>
      <c r="AW215" s="21" t="s">
        <v>209</v>
      </c>
      <c r="AX215" s="21" t="s">
        <v>209</v>
      </c>
      <c r="AY215" s="21" t="s">
        <v>209</v>
      </c>
      <c r="AZ215" s="21" t="s">
        <v>209</v>
      </c>
      <c r="BA215" s="21" t="s">
        <v>209</v>
      </c>
      <c r="BB215" s="21" t="s">
        <v>209</v>
      </c>
      <c r="BC215" s="21" t="s">
        <v>209</v>
      </c>
      <c r="BD215" s="21" t="s">
        <v>209</v>
      </c>
      <c r="BE215" s="21" t="s">
        <v>209</v>
      </c>
      <c r="BF215" s="21" t="s">
        <v>209</v>
      </c>
      <c r="BG215" s="21" t="s">
        <v>209</v>
      </c>
      <c r="BH215" s="21" t="s">
        <v>209</v>
      </c>
      <c r="BI215" s="21" t="s">
        <v>209</v>
      </c>
      <c r="BJ215" s="21" t="s">
        <v>209</v>
      </c>
      <c r="BK215" s="21" t="s">
        <v>210</v>
      </c>
      <c r="BL215" s="21" t="s">
        <v>210</v>
      </c>
      <c r="BM215" s="21" t="s">
        <v>213</v>
      </c>
      <c r="BN215" s="21" t="s">
        <v>213</v>
      </c>
      <c r="BO215" s="21" t="s">
        <v>210</v>
      </c>
      <c r="BP215" s="21" t="s">
        <v>210</v>
      </c>
      <c r="BQ215" s="21" t="s">
        <v>209</v>
      </c>
      <c r="BR215" s="21" t="s">
        <v>213</v>
      </c>
      <c r="BS215" s="21" t="s">
        <v>213</v>
      </c>
      <c r="BT215" s="21" t="s">
        <v>210</v>
      </c>
      <c r="BU215" s="21" t="s">
        <v>209</v>
      </c>
      <c r="BV215" s="21" t="s">
        <v>210</v>
      </c>
      <c r="BW215" s="21" t="s">
        <v>210</v>
      </c>
      <c r="BX215" s="21" t="s">
        <v>209</v>
      </c>
      <c r="BY215" s="21" t="s">
        <v>213</v>
      </c>
      <c r="BZ215" s="21">
        <f t="shared" si="0"/>
        <v>10</v>
      </c>
    </row>
    <row r="216" spans="1:78" ht="12.75" x14ac:dyDescent="0.2">
      <c r="A216" s="21" t="s">
        <v>411</v>
      </c>
      <c r="B216" s="21" t="s">
        <v>412</v>
      </c>
      <c r="C216" s="21" t="s">
        <v>439</v>
      </c>
      <c r="D216" s="21" t="s">
        <v>209</v>
      </c>
      <c r="E216" s="21" t="s">
        <v>210</v>
      </c>
      <c r="F216" s="21" t="s">
        <v>209</v>
      </c>
      <c r="G216" s="21" t="s">
        <v>209</v>
      </c>
      <c r="H216" s="21" t="s">
        <v>209</v>
      </c>
      <c r="I216" s="21" t="s">
        <v>210</v>
      </c>
      <c r="J216" s="21" t="s">
        <v>209</v>
      </c>
      <c r="K216" s="21" t="s">
        <v>210</v>
      </c>
      <c r="L216" s="21" t="s">
        <v>210</v>
      </c>
      <c r="M216" s="21" t="s">
        <v>209</v>
      </c>
      <c r="N216" s="21" t="s">
        <v>209</v>
      </c>
      <c r="O216" s="21" t="s">
        <v>209</v>
      </c>
      <c r="P216" s="21" t="s">
        <v>210</v>
      </c>
      <c r="Q216" s="21" t="s">
        <v>209</v>
      </c>
      <c r="R216" s="21" t="s">
        <v>210</v>
      </c>
      <c r="S216" s="21" t="s">
        <v>213</v>
      </c>
      <c r="T216" s="21" t="s">
        <v>213</v>
      </c>
      <c r="U216" s="21" t="s">
        <v>213</v>
      </c>
      <c r="V216" s="21" t="s">
        <v>213</v>
      </c>
      <c r="W216" s="21" t="s">
        <v>209</v>
      </c>
      <c r="X216" s="21" t="s">
        <v>209</v>
      </c>
      <c r="Y216" s="21" t="s">
        <v>209</v>
      </c>
      <c r="Z216" s="21" t="s">
        <v>209</v>
      </c>
      <c r="AA216" s="21" t="s">
        <v>209</v>
      </c>
      <c r="AB216" s="21" t="s">
        <v>209</v>
      </c>
      <c r="AC216" s="21" t="s">
        <v>209</v>
      </c>
      <c r="AD216" s="21" t="s">
        <v>209</v>
      </c>
      <c r="AE216" s="21" t="s">
        <v>209</v>
      </c>
      <c r="AF216" s="21" t="s">
        <v>209</v>
      </c>
      <c r="AG216" s="21" t="s">
        <v>209</v>
      </c>
      <c r="AH216" s="21" t="s">
        <v>209</v>
      </c>
      <c r="AI216" s="21" t="s">
        <v>209</v>
      </c>
      <c r="AJ216" s="21" t="s">
        <v>210</v>
      </c>
      <c r="AK216" s="21" t="s">
        <v>210</v>
      </c>
      <c r="AL216" s="21" t="s">
        <v>210</v>
      </c>
      <c r="AM216" s="21" t="s">
        <v>209</v>
      </c>
      <c r="AN216" s="21" t="s">
        <v>209</v>
      </c>
      <c r="AO216" s="21" t="s">
        <v>209</v>
      </c>
      <c r="AP216" s="21" t="s">
        <v>209</v>
      </c>
      <c r="AQ216" s="21" t="s">
        <v>209</v>
      </c>
      <c r="AR216" s="21" t="s">
        <v>209</v>
      </c>
      <c r="AS216" s="21" t="s">
        <v>209</v>
      </c>
      <c r="AT216" s="21" t="s">
        <v>209</v>
      </c>
      <c r="AU216" s="21" t="s">
        <v>209</v>
      </c>
      <c r="AV216" s="21" t="s">
        <v>209</v>
      </c>
      <c r="AW216" s="21" t="s">
        <v>209</v>
      </c>
      <c r="AX216" s="21" t="s">
        <v>209</v>
      </c>
      <c r="AY216" s="21" t="s">
        <v>209</v>
      </c>
      <c r="AZ216" s="21" t="s">
        <v>209</v>
      </c>
      <c r="BA216" s="21" t="s">
        <v>209</v>
      </c>
      <c r="BB216" s="21" t="s">
        <v>209</v>
      </c>
      <c r="BC216" s="21" t="s">
        <v>209</v>
      </c>
      <c r="BD216" s="21" t="s">
        <v>209</v>
      </c>
      <c r="BE216" s="21" t="s">
        <v>209</v>
      </c>
      <c r="BF216" s="21" t="s">
        <v>209</v>
      </c>
      <c r="BG216" s="21" t="s">
        <v>209</v>
      </c>
      <c r="BH216" s="21" t="s">
        <v>209</v>
      </c>
      <c r="BI216" s="21" t="s">
        <v>209</v>
      </c>
      <c r="BJ216" s="21" t="s">
        <v>209</v>
      </c>
      <c r="BK216" s="21" t="s">
        <v>209</v>
      </c>
      <c r="BL216" s="21" t="s">
        <v>210</v>
      </c>
      <c r="BM216" s="21" t="s">
        <v>209</v>
      </c>
      <c r="BN216" s="21" t="s">
        <v>209</v>
      </c>
      <c r="BO216" s="21" t="s">
        <v>209</v>
      </c>
      <c r="BP216" s="21" t="s">
        <v>210</v>
      </c>
      <c r="BQ216" s="21" t="s">
        <v>209</v>
      </c>
      <c r="BR216" s="21" t="s">
        <v>213</v>
      </c>
      <c r="BS216" s="21" t="s">
        <v>213</v>
      </c>
      <c r="BT216" s="21" t="s">
        <v>209</v>
      </c>
      <c r="BU216" s="21" t="s">
        <v>209</v>
      </c>
      <c r="BV216" s="21" t="s">
        <v>209</v>
      </c>
      <c r="BW216" s="21" t="s">
        <v>209</v>
      </c>
      <c r="BX216" s="21" t="s">
        <v>209</v>
      </c>
      <c r="BY216" s="21" t="s">
        <v>209</v>
      </c>
      <c r="BZ216" s="21">
        <f t="shared" si="0"/>
        <v>9</v>
      </c>
    </row>
    <row r="217" spans="1:78" ht="12.75" x14ac:dyDescent="0.2">
      <c r="A217" s="21" t="s">
        <v>411</v>
      </c>
      <c r="B217" s="21" t="s">
        <v>412</v>
      </c>
      <c r="C217" s="21" t="s">
        <v>440</v>
      </c>
      <c r="D217" s="21" t="s">
        <v>209</v>
      </c>
      <c r="E217" s="21" t="s">
        <v>210</v>
      </c>
      <c r="F217" s="21" t="s">
        <v>209</v>
      </c>
      <c r="G217" s="21" t="s">
        <v>209</v>
      </c>
      <c r="H217" s="21" t="s">
        <v>209</v>
      </c>
      <c r="I217" s="21" t="s">
        <v>210</v>
      </c>
      <c r="J217" s="21" t="s">
        <v>209</v>
      </c>
      <c r="K217" s="21" t="s">
        <v>210</v>
      </c>
      <c r="L217" s="21" t="s">
        <v>210</v>
      </c>
      <c r="M217" s="21" t="s">
        <v>209</v>
      </c>
      <c r="N217" s="21" t="s">
        <v>209</v>
      </c>
      <c r="O217" s="21" t="s">
        <v>209</v>
      </c>
      <c r="P217" s="21" t="s">
        <v>210</v>
      </c>
      <c r="Q217" s="21" t="s">
        <v>209</v>
      </c>
      <c r="R217" s="21" t="s">
        <v>210</v>
      </c>
      <c r="S217" s="21" t="s">
        <v>213</v>
      </c>
      <c r="T217" s="21" t="s">
        <v>213</v>
      </c>
      <c r="U217" s="21" t="s">
        <v>213</v>
      </c>
      <c r="V217" s="21" t="s">
        <v>213</v>
      </c>
      <c r="W217" s="21" t="s">
        <v>209</v>
      </c>
      <c r="X217" s="21" t="s">
        <v>209</v>
      </c>
      <c r="Y217" s="21" t="s">
        <v>209</v>
      </c>
      <c r="Z217" s="21" t="s">
        <v>209</v>
      </c>
      <c r="AA217" s="21" t="s">
        <v>209</v>
      </c>
      <c r="AB217" s="21" t="s">
        <v>209</v>
      </c>
      <c r="AC217" s="21" t="s">
        <v>209</v>
      </c>
      <c r="AD217" s="21" t="s">
        <v>209</v>
      </c>
      <c r="AE217" s="21" t="s">
        <v>209</v>
      </c>
      <c r="AF217" s="21" t="s">
        <v>209</v>
      </c>
      <c r="AG217" s="21" t="s">
        <v>209</v>
      </c>
      <c r="AH217" s="21" t="s">
        <v>209</v>
      </c>
      <c r="AI217" s="21" t="s">
        <v>209</v>
      </c>
      <c r="AJ217" s="21" t="s">
        <v>210</v>
      </c>
      <c r="AK217" s="21" t="s">
        <v>210</v>
      </c>
      <c r="AL217" s="21" t="s">
        <v>210</v>
      </c>
      <c r="AM217" s="21" t="s">
        <v>209</v>
      </c>
      <c r="AN217" s="21" t="s">
        <v>209</v>
      </c>
      <c r="AO217" s="21" t="s">
        <v>209</v>
      </c>
      <c r="AP217" s="21" t="s">
        <v>209</v>
      </c>
      <c r="AQ217" s="21" t="s">
        <v>209</v>
      </c>
      <c r="AR217" s="21" t="s">
        <v>209</v>
      </c>
      <c r="AS217" s="21" t="s">
        <v>209</v>
      </c>
      <c r="AT217" s="21" t="s">
        <v>209</v>
      </c>
      <c r="AU217" s="21" t="s">
        <v>209</v>
      </c>
      <c r="AV217" s="21" t="s">
        <v>209</v>
      </c>
      <c r="AW217" s="21" t="s">
        <v>209</v>
      </c>
      <c r="AX217" s="21" t="s">
        <v>209</v>
      </c>
      <c r="AY217" s="21" t="s">
        <v>209</v>
      </c>
      <c r="AZ217" s="21" t="s">
        <v>209</v>
      </c>
      <c r="BA217" s="21" t="s">
        <v>209</v>
      </c>
      <c r="BB217" s="21" t="s">
        <v>209</v>
      </c>
      <c r="BC217" s="21" t="s">
        <v>209</v>
      </c>
      <c r="BD217" s="21" t="s">
        <v>209</v>
      </c>
      <c r="BE217" s="21" t="s">
        <v>209</v>
      </c>
      <c r="BF217" s="21" t="s">
        <v>209</v>
      </c>
      <c r="BG217" s="21" t="s">
        <v>209</v>
      </c>
      <c r="BH217" s="21" t="s">
        <v>209</v>
      </c>
      <c r="BI217" s="21" t="s">
        <v>209</v>
      </c>
      <c r="BJ217" s="21" t="s">
        <v>209</v>
      </c>
      <c r="BK217" s="21" t="s">
        <v>210</v>
      </c>
      <c r="BL217" s="21" t="s">
        <v>210</v>
      </c>
      <c r="BM217" s="21" t="s">
        <v>213</v>
      </c>
      <c r="BN217" s="21" t="s">
        <v>213</v>
      </c>
      <c r="BO217" s="21" t="s">
        <v>213</v>
      </c>
      <c r="BP217" s="21" t="s">
        <v>213</v>
      </c>
      <c r="BQ217" s="21" t="s">
        <v>209</v>
      </c>
      <c r="BR217" s="21" t="s">
        <v>213</v>
      </c>
      <c r="BS217" s="21" t="s">
        <v>213</v>
      </c>
      <c r="BT217" s="21" t="s">
        <v>209</v>
      </c>
      <c r="BU217" s="21" t="s">
        <v>209</v>
      </c>
      <c r="BV217" s="21" t="s">
        <v>209</v>
      </c>
      <c r="BW217" s="21" t="s">
        <v>209</v>
      </c>
      <c r="BX217" s="21" t="s">
        <v>209</v>
      </c>
      <c r="BY217" s="21" t="s">
        <v>213</v>
      </c>
      <c r="BZ217" s="21">
        <f t="shared" si="0"/>
        <v>10</v>
      </c>
    </row>
    <row r="218" spans="1:78" ht="12.75" x14ac:dyDescent="0.2">
      <c r="A218" s="21" t="s">
        <v>411</v>
      </c>
      <c r="B218" s="21" t="s">
        <v>412</v>
      </c>
      <c r="C218" s="21" t="s">
        <v>441</v>
      </c>
      <c r="D218" s="21" t="s">
        <v>209</v>
      </c>
      <c r="E218" s="21" t="s">
        <v>210</v>
      </c>
      <c r="F218" s="21" t="s">
        <v>209</v>
      </c>
      <c r="G218" s="21" t="s">
        <v>209</v>
      </c>
      <c r="H218" s="21" t="s">
        <v>209</v>
      </c>
      <c r="I218" s="21" t="s">
        <v>209</v>
      </c>
      <c r="J218" s="21" t="s">
        <v>209</v>
      </c>
      <c r="K218" s="21" t="s">
        <v>209</v>
      </c>
      <c r="L218" s="21" t="s">
        <v>210</v>
      </c>
      <c r="M218" s="21" t="s">
        <v>209</v>
      </c>
      <c r="N218" s="21" t="s">
        <v>209</v>
      </c>
      <c r="O218" s="21" t="s">
        <v>209</v>
      </c>
      <c r="P218" s="21" t="s">
        <v>209</v>
      </c>
      <c r="Q218" s="21" t="s">
        <v>209</v>
      </c>
      <c r="R218" s="21" t="s">
        <v>210</v>
      </c>
      <c r="S218" s="21" t="s">
        <v>213</v>
      </c>
      <c r="T218" s="21" t="s">
        <v>213</v>
      </c>
      <c r="U218" s="21" t="s">
        <v>213</v>
      </c>
      <c r="V218" s="21" t="s">
        <v>213</v>
      </c>
      <c r="W218" s="21" t="s">
        <v>209</v>
      </c>
      <c r="X218" s="21" t="s">
        <v>209</v>
      </c>
      <c r="Y218" s="21" t="s">
        <v>209</v>
      </c>
      <c r="Z218" s="21" t="s">
        <v>209</v>
      </c>
      <c r="AA218" s="21" t="s">
        <v>209</v>
      </c>
      <c r="AB218" s="21" t="s">
        <v>209</v>
      </c>
      <c r="AC218" s="21" t="s">
        <v>209</v>
      </c>
      <c r="AD218" s="21" t="s">
        <v>209</v>
      </c>
      <c r="AE218" s="21" t="s">
        <v>209</v>
      </c>
      <c r="AF218" s="21" t="s">
        <v>209</v>
      </c>
      <c r="AG218" s="21" t="s">
        <v>209</v>
      </c>
      <c r="AH218" s="21" t="s">
        <v>209</v>
      </c>
      <c r="AI218" s="21" t="s">
        <v>209</v>
      </c>
      <c r="AJ218" s="21" t="s">
        <v>209</v>
      </c>
      <c r="AK218" s="21" t="s">
        <v>209</v>
      </c>
      <c r="AL218" s="21" t="s">
        <v>209</v>
      </c>
      <c r="AM218" s="21" t="s">
        <v>209</v>
      </c>
      <c r="AN218" s="21" t="s">
        <v>209</v>
      </c>
      <c r="AO218" s="21" t="s">
        <v>209</v>
      </c>
      <c r="AP218" s="21" t="s">
        <v>209</v>
      </c>
      <c r="AQ218" s="21" t="s">
        <v>209</v>
      </c>
      <c r="AR218" s="21" t="s">
        <v>209</v>
      </c>
      <c r="AS218" s="21" t="s">
        <v>209</v>
      </c>
      <c r="AT218" s="21" t="s">
        <v>209</v>
      </c>
      <c r="AU218" s="21" t="s">
        <v>209</v>
      </c>
      <c r="AV218" s="21" t="s">
        <v>209</v>
      </c>
      <c r="AW218" s="21" t="s">
        <v>209</v>
      </c>
      <c r="AX218" s="21" t="s">
        <v>209</v>
      </c>
      <c r="AY218" s="21" t="s">
        <v>209</v>
      </c>
      <c r="AZ218" s="21" t="s">
        <v>209</v>
      </c>
      <c r="BA218" s="21" t="s">
        <v>209</v>
      </c>
      <c r="BB218" s="21" t="s">
        <v>209</v>
      </c>
      <c r="BC218" s="21" t="s">
        <v>209</v>
      </c>
      <c r="BD218" s="21" t="s">
        <v>209</v>
      </c>
      <c r="BE218" s="21" t="s">
        <v>209</v>
      </c>
      <c r="BF218" s="21" t="s">
        <v>209</v>
      </c>
      <c r="BG218" s="21" t="s">
        <v>209</v>
      </c>
      <c r="BH218" s="21" t="s">
        <v>209</v>
      </c>
      <c r="BI218" s="21" t="s">
        <v>209</v>
      </c>
      <c r="BJ218" s="21" t="s">
        <v>209</v>
      </c>
      <c r="BK218" s="21" t="s">
        <v>209</v>
      </c>
      <c r="BL218" s="21" t="s">
        <v>209</v>
      </c>
      <c r="BM218" s="21" t="s">
        <v>209</v>
      </c>
      <c r="BN218" s="21" t="s">
        <v>209</v>
      </c>
      <c r="BO218" s="21" t="s">
        <v>209</v>
      </c>
      <c r="BP218" s="21" t="s">
        <v>209</v>
      </c>
      <c r="BQ218" s="21" t="s">
        <v>209</v>
      </c>
      <c r="BR218" s="21" t="s">
        <v>209</v>
      </c>
      <c r="BS218" s="21" t="s">
        <v>209</v>
      </c>
      <c r="BT218" s="21" t="s">
        <v>209</v>
      </c>
      <c r="BU218" s="21" t="s">
        <v>209</v>
      </c>
      <c r="BV218" s="21" t="s">
        <v>209</v>
      </c>
      <c r="BW218" s="21" t="s">
        <v>209</v>
      </c>
      <c r="BX218" s="21" t="s">
        <v>209</v>
      </c>
      <c r="BY218" s="21" t="s">
        <v>209</v>
      </c>
      <c r="BZ218" s="21">
        <f t="shared" si="0"/>
        <v>3</v>
      </c>
    </row>
    <row r="219" spans="1:78" ht="12.75" x14ac:dyDescent="0.2">
      <c r="A219" s="21" t="s">
        <v>411</v>
      </c>
      <c r="B219" s="21" t="s">
        <v>412</v>
      </c>
      <c r="C219" s="21" t="s">
        <v>442</v>
      </c>
      <c r="D219" s="21" t="s">
        <v>209</v>
      </c>
      <c r="E219" s="21" t="s">
        <v>210</v>
      </c>
      <c r="F219" s="21" t="s">
        <v>209</v>
      </c>
      <c r="G219" s="21" t="s">
        <v>209</v>
      </c>
      <c r="H219" s="21" t="s">
        <v>209</v>
      </c>
      <c r="I219" s="21" t="s">
        <v>210</v>
      </c>
      <c r="J219" s="21" t="s">
        <v>209</v>
      </c>
      <c r="K219" s="21" t="s">
        <v>210</v>
      </c>
      <c r="L219" s="21" t="s">
        <v>210</v>
      </c>
      <c r="M219" s="21" t="s">
        <v>209</v>
      </c>
      <c r="N219" s="21" t="s">
        <v>209</v>
      </c>
      <c r="O219" s="21" t="s">
        <v>209</v>
      </c>
      <c r="P219" s="21" t="s">
        <v>210</v>
      </c>
      <c r="Q219" s="21" t="s">
        <v>209</v>
      </c>
      <c r="R219" s="21" t="s">
        <v>210</v>
      </c>
      <c r="S219" s="21" t="s">
        <v>213</v>
      </c>
      <c r="T219" s="21" t="s">
        <v>213</v>
      </c>
      <c r="U219" s="21" t="s">
        <v>213</v>
      </c>
      <c r="V219" s="21" t="s">
        <v>213</v>
      </c>
      <c r="W219" s="21" t="s">
        <v>209</v>
      </c>
      <c r="X219" s="21" t="s">
        <v>209</v>
      </c>
      <c r="Y219" s="21" t="s">
        <v>209</v>
      </c>
      <c r="Z219" s="21" t="s">
        <v>209</v>
      </c>
      <c r="AA219" s="21" t="s">
        <v>209</v>
      </c>
      <c r="AB219" s="21" t="s">
        <v>209</v>
      </c>
      <c r="AC219" s="21" t="s">
        <v>209</v>
      </c>
      <c r="AD219" s="21" t="s">
        <v>209</v>
      </c>
      <c r="AE219" s="21" t="s">
        <v>209</v>
      </c>
      <c r="AF219" s="21" t="s">
        <v>209</v>
      </c>
      <c r="AG219" s="21" t="s">
        <v>209</v>
      </c>
      <c r="AH219" s="21" t="s">
        <v>209</v>
      </c>
      <c r="AI219" s="21" t="s">
        <v>209</v>
      </c>
      <c r="AJ219" s="21" t="s">
        <v>210</v>
      </c>
      <c r="AK219" s="21" t="s">
        <v>210</v>
      </c>
      <c r="AL219" s="21" t="s">
        <v>210</v>
      </c>
      <c r="AM219" s="21" t="s">
        <v>209</v>
      </c>
      <c r="AN219" s="21" t="s">
        <v>209</v>
      </c>
      <c r="AO219" s="21" t="s">
        <v>209</v>
      </c>
      <c r="AP219" s="21" t="s">
        <v>209</v>
      </c>
      <c r="AQ219" s="21" t="s">
        <v>209</v>
      </c>
      <c r="AR219" s="21" t="s">
        <v>209</v>
      </c>
      <c r="AS219" s="21" t="s">
        <v>209</v>
      </c>
      <c r="AT219" s="21" t="s">
        <v>209</v>
      </c>
      <c r="AU219" s="21" t="s">
        <v>209</v>
      </c>
      <c r="AV219" s="21" t="s">
        <v>209</v>
      </c>
      <c r="AW219" s="21" t="s">
        <v>209</v>
      </c>
      <c r="AX219" s="21" t="s">
        <v>209</v>
      </c>
      <c r="AY219" s="21" t="s">
        <v>209</v>
      </c>
      <c r="AZ219" s="21" t="s">
        <v>209</v>
      </c>
      <c r="BA219" s="21" t="s">
        <v>209</v>
      </c>
      <c r="BB219" s="21" t="s">
        <v>209</v>
      </c>
      <c r="BC219" s="21" t="s">
        <v>209</v>
      </c>
      <c r="BD219" s="21" t="s">
        <v>209</v>
      </c>
      <c r="BE219" s="21" t="s">
        <v>209</v>
      </c>
      <c r="BF219" s="21" t="s">
        <v>209</v>
      </c>
      <c r="BG219" s="21" t="s">
        <v>209</v>
      </c>
      <c r="BH219" s="21" t="s">
        <v>209</v>
      </c>
      <c r="BI219" s="21" t="s">
        <v>209</v>
      </c>
      <c r="BJ219" s="21" t="s">
        <v>213</v>
      </c>
      <c r="BK219" s="21" t="s">
        <v>210</v>
      </c>
      <c r="BL219" s="21" t="s">
        <v>210</v>
      </c>
      <c r="BM219" s="21" t="s">
        <v>213</v>
      </c>
      <c r="BN219" s="21" t="s">
        <v>213</v>
      </c>
      <c r="BO219" s="21" t="s">
        <v>209</v>
      </c>
      <c r="BP219" s="21" t="s">
        <v>210</v>
      </c>
      <c r="BQ219" s="21" t="s">
        <v>209</v>
      </c>
      <c r="BR219" s="21" t="s">
        <v>213</v>
      </c>
      <c r="BS219" s="21" t="s">
        <v>213</v>
      </c>
      <c r="BT219" s="21" t="s">
        <v>209</v>
      </c>
      <c r="BU219" s="21" t="s">
        <v>209</v>
      </c>
      <c r="BV219" s="21" t="s">
        <v>209</v>
      </c>
      <c r="BW219" s="21" t="s">
        <v>209</v>
      </c>
      <c r="BX219" s="21" t="s">
        <v>209</v>
      </c>
      <c r="BY219" s="21" t="s">
        <v>209</v>
      </c>
      <c r="BZ219" s="21">
        <f t="shared" si="0"/>
        <v>10</v>
      </c>
    </row>
    <row r="220" spans="1:78" ht="12.75" x14ac:dyDescent="0.2">
      <c r="A220" s="21" t="s">
        <v>411</v>
      </c>
      <c r="B220" s="21" t="s">
        <v>412</v>
      </c>
      <c r="C220" s="21" t="s">
        <v>443</v>
      </c>
      <c r="D220" s="21" t="s">
        <v>209</v>
      </c>
      <c r="E220" s="21" t="s">
        <v>210</v>
      </c>
      <c r="F220" s="21" t="s">
        <v>209</v>
      </c>
      <c r="G220" s="21" t="s">
        <v>209</v>
      </c>
      <c r="H220" s="21" t="s">
        <v>209</v>
      </c>
      <c r="I220" s="21" t="s">
        <v>210</v>
      </c>
      <c r="J220" s="21" t="s">
        <v>209</v>
      </c>
      <c r="K220" s="21" t="s">
        <v>210</v>
      </c>
      <c r="L220" s="21" t="s">
        <v>210</v>
      </c>
      <c r="M220" s="21" t="s">
        <v>209</v>
      </c>
      <c r="N220" s="21" t="s">
        <v>209</v>
      </c>
      <c r="O220" s="21" t="s">
        <v>209</v>
      </c>
      <c r="P220" s="21" t="s">
        <v>210</v>
      </c>
      <c r="Q220" s="21" t="s">
        <v>209</v>
      </c>
      <c r="R220" s="21" t="s">
        <v>210</v>
      </c>
      <c r="S220" s="21" t="s">
        <v>213</v>
      </c>
      <c r="T220" s="21" t="s">
        <v>213</v>
      </c>
      <c r="U220" s="21" t="s">
        <v>213</v>
      </c>
      <c r="V220" s="21" t="s">
        <v>213</v>
      </c>
      <c r="W220" s="21" t="s">
        <v>209</v>
      </c>
      <c r="X220" s="21" t="s">
        <v>209</v>
      </c>
      <c r="Y220" s="21" t="s">
        <v>209</v>
      </c>
      <c r="Z220" s="21" t="s">
        <v>209</v>
      </c>
      <c r="AA220" s="21" t="s">
        <v>209</v>
      </c>
      <c r="AB220" s="21" t="s">
        <v>209</v>
      </c>
      <c r="AC220" s="21" t="s">
        <v>209</v>
      </c>
      <c r="AD220" s="21" t="s">
        <v>209</v>
      </c>
      <c r="AE220" s="21" t="s">
        <v>209</v>
      </c>
      <c r="AF220" s="21" t="s">
        <v>209</v>
      </c>
      <c r="AG220" s="21" t="s">
        <v>209</v>
      </c>
      <c r="AH220" s="21" t="s">
        <v>209</v>
      </c>
      <c r="AI220" s="21" t="s">
        <v>209</v>
      </c>
      <c r="AJ220" s="21" t="s">
        <v>210</v>
      </c>
      <c r="AK220" s="21" t="s">
        <v>210</v>
      </c>
      <c r="AL220" s="21" t="s">
        <v>210</v>
      </c>
      <c r="AM220" s="21" t="s">
        <v>209</v>
      </c>
      <c r="AN220" s="21" t="s">
        <v>209</v>
      </c>
      <c r="AO220" s="21" t="s">
        <v>209</v>
      </c>
      <c r="AP220" s="21" t="s">
        <v>209</v>
      </c>
      <c r="AQ220" s="21" t="s">
        <v>209</v>
      </c>
      <c r="AR220" s="21" t="s">
        <v>209</v>
      </c>
      <c r="AS220" s="21" t="s">
        <v>209</v>
      </c>
      <c r="AT220" s="21" t="s">
        <v>209</v>
      </c>
      <c r="AU220" s="21" t="s">
        <v>209</v>
      </c>
      <c r="AV220" s="21" t="s">
        <v>209</v>
      </c>
      <c r="AW220" s="21" t="s">
        <v>209</v>
      </c>
      <c r="AX220" s="21" t="s">
        <v>209</v>
      </c>
      <c r="AY220" s="21" t="s">
        <v>209</v>
      </c>
      <c r="AZ220" s="21" t="s">
        <v>209</v>
      </c>
      <c r="BA220" s="21" t="s">
        <v>209</v>
      </c>
      <c r="BB220" s="21" t="s">
        <v>209</v>
      </c>
      <c r="BC220" s="21" t="s">
        <v>209</v>
      </c>
      <c r="BD220" s="21" t="s">
        <v>209</v>
      </c>
      <c r="BE220" s="21" t="s">
        <v>209</v>
      </c>
      <c r="BF220" s="21" t="s">
        <v>209</v>
      </c>
      <c r="BG220" s="21" t="s">
        <v>209</v>
      </c>
      <c r="BH220" s="21" t="s">
        <v>209</v>
      </c>
      <c r="BI220" s="21" t="s">
        <v>209</v>
      </c>
      <c r="BJ220" s="21" t="s">
        <v>213</v>
      </c>
      <c r="BK220" s="21" t="s">
        <v>210</v>
      </c>
      <c r="BL220" s="21" t="s">
        <v>210</v>
      </c>
      <c r="BM220" s="21" t="s">
        <v>213</v>
      </c>
      <c r="BN220" s="21" t="s">
        <v>213</v>
      </c>
      <c r="BO220" s="21" t="s">
        <v>209</v>
      </c>
      <c r="BP220" s="21" t="s">
        <v>213</v>
      </c>
      <c r="BQ220" s="21" t="s">
        <v>209</v>
      </c>
      <c r="BR220" s="21" t="s">
        <v>213</v>
      </c>
      <c r="BS220" s="21" t="s">
        <v>213</v>
      </c>
      <c r="BT220" s="21" t="s">
        <v>209</v>
      </c>
      <c r="BU220" s="21" t="s">
        <v>209</v>
      </c>
      <c r="BV220" s="21" t="s">
        <v>209</v>
      </c>
      <c r="BW220" s="21" t="s">
        <v>209</v>
      </c>
      <c r="BX220" s="21" t="s">
        <v>209</v>
      </c>
      <c r="BY220" s="21" t="s">
        <v>209</v>
      </c>
      <c r="BZ220" s="21">
        <f t="shared" si="0"/>
        <v>10</v>
      </c>
    </row>
    <row r="221" spans="1:78" ht="12.75" x14ac:dyDescent="0.2">
      <c r="A221" s="21" t="s">
        <v>411</v>
      </c>
      <c r="B221" s="21" t="s">
        <v>412</v>
      </c>
      <c r="C221" s="21" t="s">
        <v>444</v>
      </c>
      <c r="D221" s="21" t="s">
        <v>209</v>
      </c>
      <c r="E221" s="21" t="s">
        <v>210</v>
      </c>
      <c r="F221" s="21" t="s">
        <v>209</v>
      </c>
      <c r="G221" s="21" t="s">
        <v>209</v>
      </c>
      <c r="H221" s="21" t="s">
        <v>209</v>
      </c>
      <c r="I221" s="21" t="s">
        <v>210</v>
      </c>
      <c r="J221" s="21" t="s">
        <v>209</v>
      </c>
      <c r="K221" s="21" t="s">
        <v>210</v>
      </c>
      <c r="L221" s="21" t="s">
        <v>210</v>
      </c>
      <c r="M221" s="21" t="s">
        <v>209</v>
      </c>
      <c r="N221" s="21" t="s">
        <v>209</v>
      </c>
      <c r="O221" s="21" t="s">
        <v>209</v>
      </c>
      <c r="P221" s="21" t="s">
        <v>210</v>
      </c>
      <c r="Q221" s="21" t="s">
        <v>209</v>
      </c>
      <c r="R221" s="21" t="s">
        <v>210</v>
      </c>
      <c r="S221" s="21" t="s">
        <v>213</v>
      </c>
      <c r="T221" s="21" t="s">
        <v>213</v>
      </c>
      <c r="U221" s="21" t="s">
        <v>213</v>
      </c>
      <c r="V221" s="21" t="s">
        <v>213</v>
      </c>
      <c r="W221" s="21" t="s">
        <v>209</v>
      </c>
      <c r="X221" s="21" t="s">
        <v>209</v>
      </c>
      <c r="Y221" s="21" t="s">
        <v>209</v>
      </c>
      <c r="Z221" s="21" t="s">
        <v>209</v>
      </c>
      <c r="AA221" s="21" t="s">
        <v>209</v>
      </c>
      <c r="AB221" s="21" t="s">
        <v>209</v>
      </c>
      <c r="AC221" s="21" t="s">
        <v>209</v>
      </c>
      <c r="AD221" s="21" t="s">
        <v>209</v>
      </c>
      <c r="AE221" s="21" t="s">
        <v>209</v>
      </c>
      <c r="AF221" s="21" t="s">
        <v>209</v>
      </c>
      <c r="AG221" s="21" t="s">
        <v>209</v>
      </c>
      <c r="AH221" s="21" t="s">
        <v>209</v>
      </c>
      <c r="AI221" s="21" t="s">
        <v>209</v>
      </c>
      <c r="AJ221" s="21" t="s">
        <v>210</v>
      </c>
      <c r="AK221" s="21" t="s">
        <v>210</v>
      </c>
      <c r="AL221" s="21" t="s">
        <v>210</v>
      </c>
      <c r="AM221" s="21" t="s">
        <v>209</v>
      </c>
      <c r="AN221" s="21" t="s">
        <v>209</v>
      </c>
      <c r="AO221" s="21" t="s">
        <v>209</v>
      </c>
      <c r="AP221" s="21" t="s">
        <v>209</v>
      </c>
      <c r="AQ221" s="21" t="s">
        <v>209</v>
      </c>
      <c r="AR221" s="21" t="s">
        <v>209</v>
      </c>
      <c r="AS221" s="21" t="s">
        <v>209</v>
      </c>
      <c r="AT221" s="21" t="s">
        <v>209</v>
      </c>
      <c r="AU221" s="21" t="s">
        <v>209</v>
      </c>
      <c r="AV221" s="21" t="s">
        <v>209</v>
      </c>
      <c r="AW221" s="21" t="s">
        <v>209</v>
      </c>
      <c r="AX221" s="21" t="s">
        <v>209</v>
      </c>
      <c r="AY221" s="21" t="s">
        <v>209</v>
      </c>
      <c r="AZ221" s="21" t="s">
        <v>209</v>
      </c>
      <c r="BA221" s="21" t="s">
        <v>209</v>
      </c>
      <c r="BB221" s="21" t="s">
        <v>209</v>
      </c>
      <c r="BC221" s="21" t="s">
        <v>209</v>
      </c>
      <c r="BD221" s="21" t="s">
        <v>210</v>
      </c>
      <c r="BE221" s="21" t="s">
        <v>209</v>
      </c>
      <c r="BF221" s="21" t="s">
        <v>209</v>
      </c>
      <c r="BG221" s="21" t="s">
        <v>210</v>
      </c>
      <c r="BH221" s="21" t="s">
        <v>209</v>
      </c>
      <c r="BI221" s="21" t="s">
        <v>209</v>
      </c>
      <c r="BJ221" s="21" t="s">
        <v>210</v>
      </c>
      <c r="BK221" s="21" t="s">
        <v>210</v>
      </c>
      <c r="BL221" s="21" t="s">
        <v>210</v>
      </c>
      <c r="BM221" s="21" t="s">
        <v>213</v>
      </c>
      <c r="BN221" s="21" t="s">
        <v>213</v>
      </c>
      <c r="BO221" s="21" t="s">
        <v>209</v>
      </c>
      <c r="BP221" s="21" t="s">
        <v>213</v>
      </c>
      <c r="BQ221" s="21" t="s">
        <v>209</v>
      </c>
      <c r="BR221" s="21" t="s">
        <v>213</v>
      </c>
      <c r="BS221" s="21" t="s">
        <v>213</v>
      </c>
      <c r="BT221" s="21" t="s">
        <v>209</v>
      </c>
      <c r="BU221" s="21" t="s">
        <v>209</v>
      </c>
      <c r="BV221" s="21" t="s">
        <v>209</v>
      </c>
      <c r="BW221" s="21" t="s">
        <v>209</v>
      </c>
      <c r="BX221" s="21" t="s">
        <v>209</v>
      </c>
      <c r="BY221" s="21" t="s">
        <v>209</v>
      </c>
      <c r="BZ221" s="21">
        <f t="shared" si="0"/>
        <v>13</v>
      </c>
    </row>
    <row r="222" spans="1:78" ht="12.75" x14ac:dyDescent="0.2">
      <c r="A222" s="21" t="s">
        <v>411</v>
      </c>
      <c r="B222" s="21" t="s">
        <v>412</v>
      </c>
      <c r="C222" s="21" t="s">
        <v>445</v>
      </c>
      <c r="D222" s="21" t="s">
        <v>209</v>
      </c>
      <c r="E222" s="21" t="s">
        <v>210</v>
      </c>
      <c r="F222" s="21" t="s">
        <v>209</v>
      </c>
      <c r="G222" s="21" t="s">
        <v>209</v>
      </c>
      <c r="H222" s="21" t="s">
        <v>209</v>
      </c>
      <c r="I222" s="21" t="s">
        <v>209</v>
      </c>
      <c r="J222" s="21" t="s">
        <v>209</v>
      </c>
      <c r="K222" s="21" t="s">
        <v>210</v>
      </c>
      <c r="L222" s="21" t="s">
        <v>210</v>
      </c>
      <c r="M222" s="21" t="s">
        <v>209</v>
      </c>
      <c r="N222" s="21" t="s">
        <v>209</v>
      </c>
      <c r="O222" s="21" t="s">
        <v>209</v>
      </c>
      <c r="P222" s="21" t="s">
        <v>209</v>
      </c>
      <c r="Q222" s="21" t="s">
        <v>209</v>
      </c>
      <c r="R222" s="21" t="s">
        <v>210</v>
      </c>
      <c r="S222" s="21" t="s">
        <v>213</v>
      </c>
      <c r="T222" s="21" t="s">
        <v>213</v>
      </c>
      <c r="U222" s="21" t="s">
        <v>213</v>
      </c>
      <c r="V222" s="21" t="s">
        <v>213</v>
      </c>
      <c r="W222" s="21" t="s">
        <v>209</v>
      </c>
      <c r="X222" s="21" t="s">
        <v>209</v>
      </c>
      <c r="Y222" s="21" t="s">
        <v>209</v>
      </c>
      <c r="Z222" s="21" t="s">
        <v>209</v>
      </c>
      <c r="AA222" s="21" t="s">
        <v>209</v>
      </c>
      <c r="AB222" s="21" t="s">
        <v>209</v>
      </c>
      <c r="AC222" s="21" t="s">
        <v>209</v>
      </c>
      <c r="AD222" s="21" t="s">
        <v>209</v>
      </c>
      <c r="AE222" s="21" t="s">
        <v>209</v>
      </c>
      <c r="AF222" s="21" t="s">
        <v>209</v>
      </c>
      <c r="AG222" s="21" t="s">
        <v>209</v>
      </c>
      <c r="AH222" s="21" t="s">
        <v>209</v>
      </c>
      <c r="AI222" s="21" t="s">
        <v>209</v>
      </c>
      <c r="AJ222" s="21" t="s">
        <v>210</v>
      </c>
      <c r="AK222" s="21" t="s">
        <v>210</v>
      </c>
      <c r="AL222" s="21" t="s">
        <v>210</v>
      </c>
      <c r="AM222" s="21" t="s">
        <v>209</v>
      </c>
      <c r="AN222" s="21" t="s">
        <v>209</v>
      </c>
      <c r="AO222" s="21" t="s">
        <v>209</v>
      </c>
      <c r="AP222" s="21" t="s">
        <v>209</v>
      </c>
      <c r="AQ222" s="21" t="s">
        <v>209</v>
      </c>
      <c r="AR222" s="21" t="s">
        <v>209</v>
      </c>
      <c r="AS222" s="21" t="s">
        <v>209</v>
      </c>
      <c r="AT222" s="21" t="s">
        <v>209</v>
      </c>
      <c r="AU222" s="21" t="s">
        <v>209</v>
      </c>
      <c r="AV222" s="21" t="s">
        <v>209</v>
      </c>
      <c r="AW222" s="21" t="s">
        <v>209</v>
      </c>
      <c r="AX222" s="21" t="s">
        <v>209</v>
      </c>
      <c r="AY222" s="21" t="s">
        <v>209</v>
      </c>
      <c r="AZ222" s="21" t="s">
        <v>209</v>
      </c>
      <c r="BA222" s="21" t="s">
        <v>209</v>
      </c>
      <c r="BB222" s="21" t="s">
        <v>209</v>
      </c>
      <c r="BC222" s="21" t="s">
        <v>209</v>
      </c>
      <c r="BD222" s="21" t="s">
        <v>209</v>
      </c>
      <c r="BE222" s="21" t="s">
        <v>209</v>
      </c>
      <c r="BF222" s="21" t="s">
        <v>210</v>
      </c>
      <c r="BG222" s="21" t="s">
        <v>209</v>
      </c>
      <c r="BH222" s="21" t="s">
        <v>209</v>
      </c>
      <c r="BI222" s="21" t="s">
        <v>210</v>
      </c>
      <c r="BJ222" s="21" t="s">
        <v>209</v>
      </c>
      <c r="BK222" s="21" t="s">
        <v>210</v>
      </c>
      <c r="BL222" s="21" t="s">
        <v>210</v>
      </c>
      <c r="BM222" s="21" t="s">
        <v>213</v>
      </c>
      <c r="BN222" s="21" t="s">
        <v>213</v>
      </c>
      <c r="BO222" s="21" t="s">
        <v>213</v>
      </c>
      <c r="BP222" s="21" t="s">
        <v>213</v>
      </c>
      <c r="BQ222" s="21" t="s">
        <v>209</v>
      </c>
      <c r="BR222" s="21" t="s">
        <v>213</v>
      </c>
      <c r="BS222" s="21" t="s">
        <v>213</v>
      </c>
      <c r="BT222" s="21" t="s">
        <v>213</v>
      </c>
      <c r="BU222" s="21" t="s">
        <v>209</v>
      </c>
      <c r="BV222" s="21" t="s">
        <v>209</v>
      </c>
      <c r="BW222" s="21" t="s">
        <v>213</v>
      </c>
      <c r="BX222" s="21" t="s">
        <v>209</v>
      </c>
      <c r="BY222" s="21" t="s">
        <v>213</v>
      </c>
      <c r="BZ222" s="21">
        <f t="shared" si="0"/>
        <v>10</v>
      </c>
    </row>
    <row r="223" spans="1:78" ht="12.75" x14ac:dyDescent="0.2">
      <c r="A223" s="21" t="s">
        <v>411</v>
      </c>
      <c r="B223" s="21" t="s">
        <v>412</v>
      </c>
      <c r="C223" s="21" t="s">
        <v>446</v>
      </c>
      <c r="D223" s="21" t="s">
        <v>209</v>
      </c>
      <c r="E223" s="21" t="s">
        <v>210</v>
      </c>
      <c r="F223" s="21" t="s">
        <v>209</v>
      </c>
      <c r="G223" s="21" t="s">
        <v>209</v>
      </c>
      <c r="H223" s="21" t="s">
        <v>209</v>
      </c>
      <c r="I223" s="21" t="s">
        <v>210</v>
      </c>
      <c r="J223" s="21" t="s">
        <v>209</v>
      </c>
      <c r="K223" s="21" t="s">
        <v>210</v>
      </c>
      <c r="L223" s="21" t="s">
        <v>210</v>
      </c>
      <c r="M223" s="21" t="s">
        <v>209</v>
      </c>
      <c r="N223" s="21" t="s">
        <v>209</v>
      </c>
      <c r="O223" s="21" t="s">
        <v>209</v>
      </c>
      <c r="P223" s="21" t="s">
        <v>210</v>
      </c>
      <c r="Q223" s="21" t="s">
        <v>209</v>
      </c>
      <c r="R223" s="21" t="s">
        <v>210</v>
      </c>
      <c r="S223" s="21" t="s">
        <v>213</v>
      </c>
      <c r="T223" s="21" t="s">
        <v>213</v>
      </c>
      <c r="U223" s="21" t="s">
        <v>213</v>
      </c>
      <c r="V223" s="21" t="s">
        <v>213</v>
      </c>
      <c r="W223" s="21" t="s">
        <v>209</v>
      </c>
      <c r="X223" s="21" t="s">
        <v>209</v>
      </c>
      <c r="Y223" s="21" t="s">
        <v>209</v>
      </c>
      <c r="Z223" s="21" t="s">
        <v>209</v>
      </c>
      <c r="AA223" s="21" t="s">
        <v>209</v>
      </c>
      <c r="AB223" s="21" t="s">
        <v>209</v>
      </c>
      <c r="AC223" s="21" t="s">
        <v>209</v>
      </c>
      <c r="AD223" s="21" t="s">
        <v>209</v>
      </c>
      <c r="AE223" s="21" t="s">
        <v>209</v>
      </c>
      <c r="AF223" s="21" t="s">
        <v>209</v>
      </c>
      <c r="AG223" s="21" t="s">
        <v>209</v>
      </c>
      <c r="AH223" s="21" t="s">
        <v>209</v>
      </c>
      <c r="AI223" s="21" t="s">
        <v>209</v>
      </c>
      <c r="AJ223" s="21" t="s">
        <v>210</v>
      </c>
      <c r="AK223" s="21" t="s">
        <v>210</v>
      </c>
      <c r="AL223" s="21" t="s">
        <v>210</v>
      </c>
      <c r="AM223" s="21" t="s">
        <v>209</v>
      </c>
      <c r="AN223" s="21" t="s">
        <v>209</v>
      </c>
      <c r="AO223" s="21" t="s">
        <v>209</v>
      </c>
      <c r="AP223" s="21" t="s">
        <v>209</v>
      </c>
      <c r="AQ223" s="21" t="s">
        <v>209</v>
      </c>
      <c r="AR223" s="21" t="s">
        <v>209</v>
      </c>
      <c r="AS223" s="21" t="s">
        <v>209</v>
      </c>
      <c r="AT223" s="21" t="s">
        <v>209</v>
      </c>
      <c r="AU223" s="21" t="s">
        <v>209</v>
      </c>
      <c r="AV223" s="21" t="s">
        <v>209</v>
      </c>
      <c r="AW223" s="21" t="s">
        <v>209</v>
      </c>
      <c r="AX223" s="21" t="s">
        <v>209</v>
      </c>
      <c r="AY223" s="21" t="s">
        <v>209</v>
      </c>
      <c r="AZ223" s="21" t="s">
        <v>209</v>
      </c>
      <c r="BA223" s="21" t="s">
        <v>209</v>
      </c>
      <c r="BB223" s="21" t="s">
        <v>209</v>
      </c>
      <c r="BC223" s="21" t="s">
        <v>209</v>
      </c>
      <c r="BD223" s="21" t="s">
        <v>209</v>
      </c>
      <c r="BE223" s="21" t="s">
        <v>209</v>
      </c>
      <c r="BF223" s="21" t="s">
        <v>209</v>
      </c>
      <c r="BG223" s="21" t="s">
        <v>209</v>
      </c>
      <c r="BH223" s="21" t="s">
        <v>209</v>
      </c>
      <c r="BI223" s="21" t="s">
        <v>209</v>
      </c>
      <c r="BJ223" s="21" t="s">
        <v>209</v>
      </c>
      <c r="BK223" s="21" t="s">
        <v>210</v>
      </c>
      <c r="BL223" s="21" t="s">
        <v>210</v>
      </c>
      <c r="BM223" s="21" t="s">
        <v>213</v>
      </c>
      <c r="BN223" s="21" t="s">
        <v>213</v>
      </c>
      <c r="BO223" s="21" t="s">
        <v>210</v>
      </c>
      <c r="BP223" s="21" t="s">
        <v>210</v>
      </c>
      <c r="BQ223" s="21" t="s">
        <v>209</v>
      </c>
      <c r="BR223" s="21" t="s">
        <v>213</v>
      </c>
      <c r="BS223" s="21" t="s">
        <v>213</v>
      </c>
      <c r="BT223" s="21" t="s">
        <v>209</v>
      </c>
      <c r="BU223" s="21" t="s">
        <v>209</v>
      </c>
      <c r="BV223" s="21" t="s">
        <v>209</v>
      </c>
      <c r="BW223" s="21" t="s">
        <v>209</v>
      </c>
      <c r="BX223" s="21" t="s">
        <v>210</v>
      </c>
      <c r="BY223" s="21" t="s">
        <v>210</v>
      </c>
      <c r="BZ223" s="21">
        <f t="shared" si="0"/>
        <v>10</v>
      </c>
    </row>
    <row r="224" spans="1:78" ht="12.75" x14ac:dyDescent="0.2">
      <c r="A224" s="21" t="s">
        <v>411</v>
      </c>
      <c r="B224" s="21" t="s">
        <v>412</v>
      </c>
      <c r="C224" s="21" t="s">
        <v>447</v>
      </c>
      <c r="D224" s="21" t="s">
        <v>209</v>
      </c>
      <c r="E224" s="21" t="s">
        <v>210</v>
      </c>
      <c r="F224" s="21" t="s">
        <v>209</v>
      </c>
      <c r="G224" s="21" t="s">
        <v>209</v>
      </c>
      <c r="H224" s="21" t="s">
        <v>209</v>
      </c>
      <c r="I224" s="21" t="s">
        <v>209</v>
      </c>
      <c r="J224" s="21" t="s">
        <v>209</v>
      </c>
      <c r="K224" s="21" t="s">
        <v>210</v>
      </c>
      <c r="L224" s="21" t="s">
        <v>210</v>
      </c>
      <c r="M224" s="21" t="s">
        <v>209</v>
      </c>
      <c r="N224" s="21" t="s">
        <v>209</v>
      </c>
      <c r="O224" s="21" t="s">
        <v>209</v>
      </c>
      <c r="P224" s="21" t="s">
        <v>209</v>
      </c>
      <c r="Q224" s="21" t="s">
        <v>209</v>
      </c>
      <c r="R224" s="21" t="s">
        <v>210</v>
      </c>
      <c r="S224" s="21" t="s">
        <v>213</v>
      </c>
      <c r="T224" s="21" t="s">
        <v>213</v>
      </c>
      <c r="U224" s="21" t="s">
        <v>213</v>
      </c>
      <c r="V224" s="21" t="s">
        <v>213</v>
      </c>
      <c r="W224" s="21" t="s">
        <v>209</v>
      </c>
      <c r="X224" s="21" t="s">
        <v>209</v>
      </c>
      <c r="Y224" s="21" t="s">
        <v>209</v>
      </c>
      <c r="Z224" s="21" t="s">
        <v>209</v>
      </c>
      <c r="AA224" s="21" t="s">
        <v>209</v>
      </c>
      <c r="AB224" s="21" t="s">
        <v>209</v>
      </c>
      <c r="AC224" s="21" t="s">
        <v>209</v>
      </c>
      <c r="AD224" s="21" t="s">
        <v>209</v>
      </c>
      <c r="AE224" s="21" t="s">
        <v>209</v>
      </c>
      <c r="AF224" s="21" t="s">
        <v>209</v>
      </c>
      <c r="AG224" s="21" t="s">
        <v>209</v>
      </c>
      <c r="AH224" s="21" t="s">
        <v>209</v>
      </c>
      <c r="AI224" s="21" t="s">
        <v>209</v>
      </c>
      <c r="AJ224" s="21" t="s">
        <v>210</v>
      </c>
      <c r="AK224" s="21" t="s">
        <v>210</v>
      </c>
      <c r="AL224" s="21" t="s">
        <v>210</v>
      </c>
      <c r="AM224" s="21" t="s">
        <v>209</v>
      </c>
      <c r="AN224" s="21" t="s">
        <v>209</v>
      </c>
      <c r="AO224" s="21" t="s">
        <v>209</v>
      </c>
      <c r="AP224" s="21" t="s">
        <v>209</v>
      </c>
      <c r="AQ224" s="21" t="s">
        <v>209</v>
      </c>
      <c r="AR224" s="21" t="s">
        <v>209</v>
      </c>
      <c r="AS224" s="21" t="s">
        <v>209</v>
      </c>
      <c r="AT224" s="21" t="s">
        <v>209</v>
      </c>
      <c r="AU224" s="21" t="s">
        <v>209</v>
      </c>
      <c r="AV224" s="21" t="s">
        <v>209</v>
      </c>
      <c r="AW224" s="21" t="s">
        <v>209</v>
      </c>
      <c r="AX224" s="21" t="s">
        <v>209</v>
      </c>
      <c r="AY224" s="21" t="s">
        <v>209</v>
      </c>
      <c r="AZ224" s="21" t="s">
        <v>209</v>
      </c>
      <c r="BA224" s="21" t="s">
        <v>209</v>
      </c>
      <c r="BB224" s="21" t="s">
        <v>209</v>
      </c>
      <c r="BC224" s="21" t="s">
        <v>209</v>
      </c>
      <c r="BD224" s="21" t="s">
        <v>209</v>
      </c>
      <c r="BE224" s="21" t="s">
        <v>209</v>
      </c>
      <c r="BF224" s="21" t="s">
        <v>209</v>
      </c>
      <c r="BG224" s="21" t="s">
        <v>209</v>
      </c>
      <c r="BH224" s="21" t="s">
        <v>209</v>
      </c>
      <c r="BI224" s="21" t="s">
        <v>209</v>
      </c>
      <c r="BJ224" s="21" t="s">
        <v>209</v>
      </c>
      <c r="BK224" s="21" t="s">
        <v>210</v>
      </c>
      <c r="BL224" s="21" t="s">
        <v>210</v>
      </c>
      <c r="BM224" s="21" t="s">
        <v>213</v>
      </c>
      <c r="BN224" s="21" t="s">
        <v>213</v>
      </c>
      <c r="BO224" s="21" t="s">
        <v>213</v>
      </c>
      <c r="BP224" s="21" t="s">
        <v>213</v>
      </c>
      <c r="BQ224" s="21" t="s">
        <v>213</v>
      </c>
      <c r="BR224" s="21" t="s">
        <v>213</v>
      </c>
      <c r="BS224" s="21" t="s">
        <v>213</v>
      </c>
      <c r="BT224" s="21" t="s">
        <v>213</v>
      </c>
      <c r="BU224" s="21" t="s">
        <v>209</v>
      </c>
      <c r="BV224" s="21" t="s">
        <v>213</v>
      </c>
      <c r="BW224" s="21" t="s">
        <v>213</v>
      </c>
      <c r="BX224" s="21" t="s">
        <v>213</v>
      </c>
      <c r="BY224" s="21" t="s">
        <v>213</v>
      </c>
      <c r="BZ224" s="21">
        <f t="shared" si="0"/>
        <v>8</v>
      </c>
    </row>
    <row r="225" spans="1:78" ht="12.75" x14ac:dyDescent="0.2">
      <c r="A225" s="21" t="s">
        <v>411</v>
      </c>
      <c r="B225" s="21" t="s">
        <v>412</v>
      </c>
      <c r="C225" s="21" t="s">
        <v>448</v>
      </c>
      <c r="D225" s="21" t="s">
        <v>209</v>
      </c>
      <c r="E225" s="21" t="s">
        <v>210</v>
      </c>
      <c r="F225" s="21" t="s">
        <v>209</v>
      </c>
      <c r="G225" s="21" t="s">
        <v>209</v>
      </c>
      <c r="H225" s="21" t="s">
        <v>209</v>
      </c>
      <c r="I225" s="21" t="s">
        <v>209</v>
      </c>
      <c r="J225" s="21" t="s">
        <v>209</v>
      </c>
      <c r="K225" s="21" t="s">
        <v>209</v>
      </c>
      <c r="L225" s="21" t="s">
        <v>210</v>
      </c>
      <c r="M225" s="21" t="s">
        <v>209</v>
      </c>
      <c r="N225" s="21" t="s">
        <v>209</v>
      </c>
      <c r="O225" s="21" t="s">
        <v>209</v>
      </c>
      <c r="P225" s="21" t="s">
        <v>209</v>
      </c>
      <c r="Q225" s="21" t="s">
        <v>209</v>
      </c>
      <c r="R225" s="21" t="s">
        <v>210</v>
      </c>
      <c r="S225" s="21" t="s">
        <v>213</v>
      </c>
      <c r="T225" s="21" t="s">
        <v>213</v>
      </c>
      <c r="U225" s="21" t="s">
        <v>213</v>
      </c>
      <c r="V225" s="21" t="s">
        <v>213</v>
      </c>
      <c r="W225" s="21" t="s">
        <v>209</v>
      </c>
      <c r="X225" s="21" t="s">
        <v>209</v>
      </c>
      <c r="Y225" s="21" t="s">
        <v>209</v>
      </c>
      <c r="Z225" s="21" t="s">
        <v>209</v>
      </c>
      <c r="AA225" s="21" t="s">
        <v>209</v>
      </c>
      <c r="AB225" s="21" t="s">
        <v>209</v>
      </c>
      <c r="AC225" s="21" t="s">
        <v>209</v>
      </c>
      <c r="AD225" s="21" t="s">
        <v>209</v>
      </c>
      <c r="AE225" s="21" t="s">
        <v>209</v>
      </c>
      <c r="AF225" s="21" t="s">
        <v>209</v>
      </c>
      <c r="AG225" s="21" t="s">
        <v>209</v>
      </c>
      <c r="AH225" s="21" t="s">
        <v>209</v>
      </c>
      <c r="AI225" s="21" t="s">
        <v>209</v>
      </c>
      <c r="AJ225" s="21" t="s">
        <v>209</v>
      </c>
      <c r="AK225" s="21" t="s">
        <v>209</v>
      </c>
      <c r="AL225" s="21" t="s">
        <v>209</v>
      </c>
      <c r="AM225" s="21" t="s">
        <v>209</v>
      </c>
      <c r="AN225" s="21" t="s">
        <v>209</v>
      </c>
      <c r="AO225" s="21" t="s">
        <v>209</v>
      </c>
      <c r="AP225" s="21" t="s">
        <v>209</v>
      </c>
      <c r="AQ225" s="21" t="s">
        <v>209</v>
      </c>
      <c r="AR225" s="21" t="s">
        <v>209</v>
      </c>
      <c r="AS225" s="21" t="s">
        <v>209</v>
      </c>
      <c r="AT225" s="21" t="s">
        <v>209</v>
      </c>
      <c r="AU225" s="21" t="s">
        <v>209</v>
      </c>
      <c r="AV225" s="21" t="s">
        <v>209</v>
      </c>
      <c r="AW225" s="21" t="s">
        <v>209</v>
      </c>
      <c r="AX225" s="21" t="s">
        <v>209</v>
      </c>
      <c r="AY225" s="21" t="s">
        <v>209</v>
      </c>
      <c r="AZ225" s="21" t="s">
        <v>209</v>
      </c>
      <c r="BA225" s="21" t="s">
        <v>209</v>
      </c>
      <c r="BB225" s="21" t="s">
        <v>209</v>
      </c>
      <c r="BC225" s="21" t="s">
        <v>209</v>
      </c>
      <c r="BD225" s="21" t="s">
        <v>209</v>
      </c>
      <c r="BE225" s="21" t="s">
        <v>209</v>
      </c>
      <c r="BF225" s="21" t="s">
        <v>209</v>
      </c>
      <c r="BG225" s="21" t="s">
        <v>209</v>
      </c>
      <c r="BH225" s="21" t="s">
        <v>209</v>
      </c>
      <c r="BI225" s="21" t="s">
        <v>209</v>
      </c>
      <c r="BJ225" s="21" t="s">
        <v>209</v>
      </c>
      <c r="BK225" s="21" t="s">
        <v>209</v>
      </c>
      <c r="BL225" s="21" t="s">
        <v>209</v>
      </c>
      <c r="BM225" s="21" t="s">
        <v>209</v>
      </c>
      <c r="BN225" s="21" t="s">
        <v>209</v>
      </c>
      <c r="BO225" s="21" t="s">
        <v>209</v>
      </c>
      <c r="BP225" s="21" t="s">
        <v>209</v>
      </c>
      <c r="BQ225" s="21" t="s">
        <v>209</v>
      </c>
      <c r="BR225" s="21" t="s">
        <v>209</v>
      </c>
      <c r="BS225" s="21" t="s">
        <v>209</v>
      </c>
      <c r="BT225" s="21" t="s">
        <v>209</v>
      </c>
      <c r="BU225" s="21" t="s">
        <v>209</v>
      </c>
      <c r="BV225" s="21" t="s">
        <v>209</v>
      </c>
      <c r="BW225" s="21" t="s">
        <v>209</v>
      </c>
      <c r="BX225" s="21" t="s">
        <v>209</v>
      </c>
      <c r="BY225" s="21" t="s">
        <v>209</v>
      </c>
      <c r="BZ225" s="21">
        <f t="shared" si="0"/>
        <v>3</v>
      </c>
    </row>
    <row r="226" spans="1:78" ht="12.75" x14ac:dyDescent="0.2">
      <c r="A226" s="21" t="s">
        <v>411</v>
      </c>
      <c r="B226" s="21" t="s">
        <v>412</v>
      </c>
      <c r="C226" s="21" t="s">
        <v>449</v>
      </c>
      <c r="D226" s="21" t="s">
        <v>209</v>
      </c>
      <c r="E226" s="21" t="s">
        <v>210</v>
      </c>
      <c r="F226" s="21" t="s">
        <v>209</v>
      </c>
      <c r="G226" s="21" t="s">
        <v>209</v>
      </c>
      <c r="H226" s="21" t="s">
        <v>209</v>
      </c>
      <c r="I226" s="21" t="s">
        <v>209</v>
      </c>
      <c r="J226" s="21" t="s">
        <v>209</v>
      </c>
      <c r="K226" s="21" t="s">
        <v>210</v>
      </c>
      <c r="L226" s="21" t="s">
        <v>210</v>
      </c>
      <c r="M226" s="21" t="s">
        <v>209</v>
      </c>
      <c r="N226" s="21" t="s">
        <v>209</v>
      </c>
      <c r="O226" s="21" t="s">
        <v>209</v>
      </c>
      <c r="P226" s="21" t="s">
        <v>209</v>
      </c>
      <c r="Q226" s="21" t="s">
        <v>209</v>
      </c>
      <c r="R226" s="21" t="s">
        <v>210</v>
      </c>
      <c r="S226" s="21" t="s">
        <v>213</v>
      </c>
      <c r="T226" s="21" t="s">
        <v>213</v>
      </c>
      <c r="U226" s="21" t="s">
        <v>213</v>
      </c>
      <c r="V226" s="21" t="s">
        <v>213</v>
      </c>
      <c r="W226" s="21" t="s">
        <v>209</v>
      </c>
      <c r="X226" s="21" t="s">
        <v>209</v>
      </c>
      <c r="Y226" s="21" t="s">
        <v>209</v>
      </c>
      <c r="Z226" s="21" t="s">
        <v>209</v>
      </c>
      <c r="AA226" s="21" t="s">
        <v>209</v>
      </c>
      <c r="AB226" s="21" t="s">
        <v>209</v>
      </c>
      <c r="AC226" s="21" t="s">
        <v>209</v>
      </c>
      <c r="AD226" s="21" t="s">
        <v>209</v>
      </c>
      <c r="AE226" s="21" t="s">
        <v>209</v>
      </c>
      <c r="AF226" s="21" t="s">
        <v>209</v>
      </c>
      <c r="AG226" s="21" t="s">
        <v>209</v>
      </c>
      <c r="AH226" s="21" t="s">
        <v>209</v>
      </c>
      <c r="AI226" s="21" t="s">
        <v>209</v>
      </c>
      <c r="AJ226" s="21" t="s">
        <v>209</v>
      </c>
      <c r="AK226" s="21" t="s">
        <v>209</v>
      </c>
      <c r="AL226" s="21" t="s">
        <v>209</v>
      </c>
      <c r="AM226" s="21" t="s">
        <v>209</v>
      </c>
      <c r="AN226" s="21" t="s">
        <v>209</v>
      </c>
      <c r="AO226" s="21" t="s">
        <v>209</v>
      </c>
      <c r="AP226" s="21" t="s">
        <v>209</v>
      </c>
      <c r="AQ226" s="21" t="s">
        <v>209</v>
      </c>
      <c r="AR226" s="21" t="s">
        <v>209</v>
      </c>
      <c r="AS226" s="21" t="s">
        <v>209</v>
      </c>
      <c r="AT226" s="21" t="s">
        <v>209</v>
      </c>
      <c r="AU226" s="21" t="s">
        <v>209</v>
      </c>
      <c r="AV226" s="21" t="s">
        <v>209</v>
      </c>
      <c r="AW226" s="21" t="s">
        <v>209</v>
      </c>
      <c r="AX226" s="21" t="s">
        <v>209</v>
      </c>
      <c r="AY226" s="21" t="s">
        <v>209</v>
      </c>
      <c r="AZ226" s="21" t="s">
        <v>209</v>
      </c>
      <c r="BA226" s="21" t="s">
        <v>209</v>
      </c>
      <c r="BB226" s="21" t="s">
        <v>209</v>
      </c>
      <c r="BC226" s="21" t="s">
        <v>209</v>
      </c>
      <c r="BD226" s="21" t="s">
        <v>209</v>
      </c>
      <c r="BE226" s="21" t="s">
        <v>209</v>
      </c>
      <c r="BF226" s="21" t="s">
        <v>209</v>
      </c>
      <c r="BG226" s="21" t="s">
        <v>209</v>
      </c>
      <c r="BH226" s="21" t="s">
        <v>209</v>
      </c>
      <c r="BI226" s="21" t="s">
        <v>209</v>
      </c>
      <c r="BJ226" s="21" t="s">
        <v>209</v>
      </c>
      <c r="BK226" s="21" t="s">
        <v>210</v>
      </c>
      <c r="BL226" s="21" t="s">
        <v>209</v>
      </c>
      <c r="BM226" s="21" t="s">
        <v>213</v>
      </c>
      <c r="BN226" s="21" t="s">
        <v>213</v>
      </c>
      <c r="BO226" s="21" t="s">
        <v>209</v>
      </c>
      <c r="BP226" s="21" t="s">
        <v>209</v>
      </c>
      <c r="BQ226" s="21" t="s">
        <v>209</v>
      </c>
      <c r="BR226" s="21" t="s">
        <v>209</v>
      </c>
      <c r="BS226" s="21" t="s">
        <v>209</v>
      </c>
      <c r="BT226" s="21" t="s">
        <v>209</v>
      </c>
      <c r="BU226" s="21" t="s">
        <v>209</v>
      </c>
      <c r="BV226" s="21" t="s">
        <v>209</v>
      </c>
      <c r="BW226" s="21" t="s">
        <v>209</v>
      </c>
      <c r="BX226" s="21" t="s">
        <v>209</v>
      </c>
      <c r="BY226" s="21" t="s">
        <v>209</v>
      </c>
      <c r="BZ226" s="21">
        <f t="shared" si="0"/>
        <v>5</v>
      </c>
    </row>
    <row r="227" spans="1:78" ht="12.75" x14ac:dyDescent="0.2">
      <c r="A227" s="21" t="s">
        <v>411</v>
      </c>
      <c r="B227" s="21" t="s">
        <v>412</v>
      </c>
      <c r="C227" s="21" t="s">
        <v>450</v>
      </c>
      <c r="D227" s="21" t="s">
        <v>209</v>
      </c>
      <c r="E227" s="21" t="s">
        <v>210</v>
      </c>
      <c r="F227" s="21" t="s">
        <v>209</v>
      </c>
      <c r="G227" s="21" t="s">
        <v>209</v>
      </c>
      <c r="H227" s="21" t="s">
        <v>209</v>
      </c>
      <c r="I227" s="21" t="s">
        <v>209</v>
      </c>
      <c r="J227" s="21" t="s">
        <v>209</v>
      </c>
      <c r="K227" s="21" t="s">
        <v>210</v>
      </c>
      <c r="L227" s="21" t="s">
        <v>210</v>
      </c>
      <c r="M227" s="21" t="s">
        <v>209</v>
      </c>
      <c r="N227" s="21" t="s">
        <v>209</v>
      </c>
      <c r="O227" s="21" t="s">
        <v>209</v>
      </c>
      <c r="P227" s="21" t="s">
        <v>209</v>
      </c>
      <c r="Q227" s="21" t="s">
        <v>209</v>
      </c>
      <c r="R227" s="21" t="s">
        <v>210</v>
      </c>
      <c r="S227" s="21" t="s">
        <v>213</v>
      </c>
      <c r="T227" s="21" t="s">
        <v>213</v>
      </c>
      <c r="U227" s="21" t="s">
        <v>213</v>
      </c>
      <c r="V227" s="21" t="s">
        <v>213</v>
      </c>
      <c r="W227" s="21" t="s">
        <v>209</v>
      </c>
      <c r="X227" s="21" t="s">
        <v>209</v>
      </c>
      <c r="Y227" s="21" t="s">
        <v>209</v>
      </c>
      <c r="Z227" s="21" t="s">
        <v>209</v>
      </c>
      <c r="AA227" s="21" t="s">
        <v>209</v>
      </c>
      <c r="AB227" s="21" t="s">
        <v>209</v>
      </c>
      <c r="AC227" s="21" t="s">
        <v>209</v>
      </c>
      <c r="AD227" s="21" t="s">
        <v>209</v>
      </c>
      <c r="AE227" s="21" t="s">
        <v>209</v>
      </c>
      <c r="AF227" s="21" t="s">
        <v>209</v>
      </c>
      <c r="AG227" s="21" t="s">
        <v>209</v>
      </c>
      <c r="AH227" s="21" t="s">
        <v>209</v>
      </c>
      <c r="AI227" s="21" t="s">
        <v>209</v>
      </c>
      <c r="AJ227" s="21" t="s">
        <v>210</v>
      </c>
      <c r="AK227" s="21" t="s">
        <v>210</v>
      </c>
      <c r="AL227" s="21" t="s">
        <v>210</v>
      </c>
      <c r="AM227" s="21" t="s">
        <v>209</v>
      </c>
      <c r="AN227" s="21" t="s">
        <v>209</v>
      </c>
      <c r="AO227" s="21" t="s">
        <v>209</v>
      </c>
      <c r="AP227" s="21" t="s">
        <v>209</v>
      </c>
      <c r="AQ227" s="21" t="s">
        <v>209</v>
      </c>
      <c r="AR227" s="21" t="s">
        <v>209</v>
      </c>
      <c r="AS227" s="21" t="s">
        <v>209</v>
      </c>
      <c r="AT227" s="21" t="s">
        <v>209</v>
      </c>
      <c r="AU227" s="21" t="s">
        <v>209</v>
      </c>
      <c r="AV227" s="21" t="s">
        <v>209</v>
      </c>
      <c r="AW227" s="21" t="s">
        <v>209</v>
      </c>
      <c r="AX227" s="21" t="s">
        <v>209</v>
      </c>
      <c r="AY227" s="21" t="s">
        <v>209</v>
      </c>
      <c r="AZ227" s="21" t="s">
        <v>209</v>
      </c>
      <c r="BA227" s="21" t="s">
        <v>209</v>
      </c>
      <c r="BB227" s="21" t="s">
        <v>209</v>
      </c>
      <c r="BC227" s="21" t="s">
        <v>209</v>
      </c>
      <c r="BD227" s="21" t="s">
        <v>209</v>
      </c>
      <c r="BE227" s="21" t="s">
        <v>209</v>
      </c>
      <c r="BF227" s="21" t="s">
        <v>210</v>
      </c>
      <c r="BG227" s="21" t="s">
        <v>209</v>
      </c>
      <c r="BH227" s="21" t="s">
        <v>209</v>
      </c>
      <c r="BI227" s="21" t="s">
        <v>210</v>
      </c>
      <c r="BJ227" s="21" t="s">
        <v>209</v>
      </c>
      <c r="BK227" s="21" t="s">
        <v>210</v>
      </c>
      <c r="BL227" s="21" t="s">
        <v>209</v>
      </c>
      <c r="BM227" s="21" t="s">
        <v>209</v>
      </c>
      <c r="BN227" s="21" t="s">
        <v>209</v>
      </c>
      <c r="BO227" s="21" t="s">
        <v>209</v>
      </c>
      <c r="BP227" s="21" t="s">
        <v>209</v>
      </c>
      <c r="BQ227" s="21" t="s">
        <v>209</v>
      </c>
      <c r="BR227" s="21" t="s">
        <v>209</v>
      </c>
      <c r="BS227" s="21" t="s">
        <v>209</v>
      </c>
      <c r="BT227" s="21" t="s">
        <v>209</v>
      </c>
      <c r="BU227" s="21" t="s">
        <v>209</v>
      </c>
      <c r="BV227" s="21" t="s">
        <v>209</v>
      </c>
      <c r="BW227" s="21" t="s">
        <v>209</v>
      </c>
      <c r="BX227" s="21" t="s">
        <v>209</v>
      </c>
      <c r="BY227" s="21" t="s">
        <v>209</v>
      </c>
      <c r="BZ227" s="21">
        <f t="shared" si="0"/>
        <v>10</v>
      </c>
    </row>
    <row r="228" spans="1:78" ht="12.75" x14ac:dyDescent="0.2">
      <c r="A228" s="21" t="s">
        <v>411</v>
      </c>
      <c r="B228" s="21" t="s">
        <v>412</v>
      </c>
      <c r="C228" s="21" t="s">
        <v>451</v>
      </c>
      <c r="D228" s="21" t="s">
        <v>209</v>
      </c>
      <c r="E228" s="21" t="s">
        <v>210</v>
      </c>
      <c r="F228" s="21" t="s">
        <v>209</v>
      </c>
      <c r="G228" s="21" t="s">
        <v>209</v>
      </c>
      <c r="H228" s="21" t="s">
        <v>209</v>
      </c>
      <c r="I228" s="21" t="s">
        <v>209</v>
      </c>
      <c r="J228" s="21" t="s">
        <v>209</v>
      </c>
      <c r="K228" s="21" t="s">
        <v>210</v>
      </c>
      <c r="L228" s="21" t="s">
        <v>210</v>
      </c>
      <c r="M228" s="21" t="s">
        <v>209</v>
      </c>
      <c r="N228" s="21" t="s">
        <v>209</v>
      </c>
      <c r="O228" s="21" t="s">
        <v>209</v>
      </c>
      <c r="P228" s="21" t="s">
        <v>209</v>
      </c>
      <c r="Q228" s="21" t="s">
        <v>209</v>
      </c>
      <c r="R228" s="21" t="s">
        <v>210</v>
      </c>
      <c r="S228" s="21" t="s">
        <v>213</v>
      </c>
      <c r="T228" s="21" t="s">
        <v>213</v>
      </c>
      <c r="U228" s="21" t="s">
        <v>213</v>
      </c>
      <c r="V228" s="21" t="s">
        <v>213</v>
      </c>
      <c r="W228" s="21" t="s">
        <v>209</v>
      </c>
      <c r="X228" s="21" t="s">
        <v>209</v>
      </c>
      <c r="Y228" s="21" t="s">
        <v>209</v>
      </c>
      <c r="Z228" s="21" t="s">
        <v>209</v>
      </c>
      <c r="AA228" s="21" t="s">
        <v>209</v>
      </c>
      <c r="AB228" s="21" t="s">
        <v>209</v>
      </c>
      <c r="AC228" s="21" t="s">
        <v>209</v>
      </c>
      <c r="AD228" s="21" t="s">
        <v>209</v>
      </c>
      <c r="AE228" s="21" t="s">
        <v>209</v>
      </c>
      <c r="AF228" s="21" t="s">
        <v>209</v>
      </c>
      <c r="AG228" s="21" t="s">
        <v>209</v>
      </c>
      <c r="AH228" s="21" t="s">
        <v>209</v>
      </c>
      <c r="AI228" s="21" t="s">
        <v>209</v>
      </c>
      <c r="AJ228" s="21" t="s">
        <v>210</v>
      </c>
      <c r="AK228" s="21" t="s">
        <v>210</v>
      </c>
      <c r="AL228" s="21" t="s">
        <v>210</v>
      </c>
      <c r="AM228" s="21" t="s">
        <v>209</v>
      </c>
      <c r="AN228" s="21" t="s">
        <v>209</v>
      </c>
      <c r="AO228" s="21" t="s">
        <v>209</v>
      </c>
      <c r="AP228" s="21" t="s">
        <v>209</v>
      </c>
      <c r="AQ228" s="21" t="s">
        <v>209</v>
      </c>
      <c r="AR228" s="21" t="s">
        <v>209</v>
      </c>
      <c r="AS228" s="21" t="s">
        <v>209</v>
      </c>
      <c r="AT228" s="21" t="s">
        <v>209</v>
      </c>
      <c r="AU228" s="21" t="s">
        <v>209</v>
      </c>
      <c r="AV228" s="21" t="s">
        <v>209</v>
      </c>
      <c r="AW228" s="21" t="s">
        <v>209</v>
      </c>
      <c r="AX228" s="21" t="s">
        <v>209</v>
      </c>
      <c r="AY228" s="21" t="s">
        <v>209</v>
      </c>
      <c r="AZ228" s="21" t="s">
        <v>209</v>
      </c>
      <c r="BA228" s="21" t="s">
        <v>209</v>
      </c>
      <c r="BB228" s="21" t="s">
        <v>209</v>
      </c>
      <c r="BC228" s="21" t="s">
        <v>209</v>
      </c>
      <c r="BD228" s="21" t="s">
        <v>209</v>
      </c>
      <c r="BE228" s="21" t="s">
        <v>209</v>
      </c>
      <c r="BF228" s="21" t="s">
        <v>210</v>
      </c>
      <c r="BG228" s="21" t="s">
        <v>209</v>
      </c>
      <c r="BH228" s="21" t="s">
        <v>209</v>
      </c>
      <c r="BI228" s="21" t="s">
        <v>210</v>
      </c>
      <c r="BJ228" s="21" t="s">
        <v>209</v>
      </c>
      <c r="BK228" s="21" t="s">
        <v>210</v>
      </c>
      <c r="BL228" s="21" t="s">
        <v>210</v>
      </c>
      <c r="BM228" s="21" t="s">
        <v>213</v>
      </c>
      <c r="BN228" s="21" t="s">
        <v>213</v>
      </c>
      <c r="BO228" s="21" t="s">
        <v>213</v>
      </c>
      <c r="BP228" s="21" t="s">
        <v>209</v>
      </c>
      <c r="BQ228" s="21" t="s">
        <v>213</v>
      </c>
      <c r="BR228" s="21" t="s">
        <v>209</v>
      </c>
      <c r="BS228" s="21" t="s">
        <v>213</v>
      </c>
      <c r="BT228" s="21" t="s">
        <v>209</v>
      </c>
      <c r="BU228" s="21" t="s">
        <v>209</v>
      </c>
      <c r="BV228" s="21" t="s">
        <v>213</v>
      </c>
      <c r="BW228" s="21" t="s">
        <v>209</v>
      </c>
      <c r="BX228" s="21" t="s">
        <v>209</v>
      </c>
      <c r="BY228" s="21" t="s">
        <v>213</v>
      </c>
      <c r="BZ228" s="21">
        <f t="shared" si="0"/>
        <v>10</v>
      </c>
    </row>
    <row r="229" spans="1:78" ht="12.75" x14ac:dyDescent="0.2">
      <c r="A229" s="21" t="s">
        <v>411</v>
      </c>
      <c r="B229" s="21" t="s">
        <v>412</v>
      </c>
      <c r="C229" s="21" t="s">
        <v>452</v>
      </c>
      <c r="D229" s="21" t="s">
        <v>209</v>
      </c>
      <c r="E229" s="21" t="s">
        <v>210</v>
      </c>
      <c r="F229" s="21" t="s">
        <v>209</v>
      </c>
      <c r="G229" s="21" t="s">
        <v>209</v>
      </c>
      <c r="H229" s="21" t="s">
        <v>209</v>
      </c>
      <c r="I229" s="21" t="s">
        <v>209</v>
      </c>
      <c r="J229" s="21" t="s">
        <v>209</v>
      </c>
      <c r="K229" s="21" t="s">
        <v>210</v>
      </c>
      <c r="L229" s="21" t="s">
        <v>210</v>
      </c>
      <c r="M229" s="21" t="s">
        <v>209</v>
      </c>
      <c r="N229" s="21" t="s">
        <v>209</v>
      </c>
      <c r="O229" s="21" t="s">
        <v>209</v>
      </c>
      <c r="P229" s="21" t="s">
        <v>209</v>
      </c>
      <c r="Q229" s="21" t="s">
        <v>209</v>
      </c>
      <c r="R229" s="21" t="s">
        <v>210</v>
      </c>
      <c r="S229" s="21" t="s">
        <v>213</v>
      </c>
      <c r="T229" s="21" t="s">
        <v>213</v>
      </c>
      <c r="U229" s="21" t="s">
        <v>213</v>
      </c>
      <c r="V229" s="21" t="s">
        <v>213</v>
      </c>
      <c r="W229" s="21" t="s">
        <v>209</v>
      </c>
      <c r="X229" s="21" t="s">
        <v>209</v>
      </c>
      <c r="Y229" s="21" t="s">
        <v>209</v>
      </c>
      <c r="Z229" s="21" t="s">
        <v>209</v>
      </c>
      <c r="AA229" s="21" t="s">
        <v>209</v>
      </c>
      <c r="AB229" s="21" t="s">
        <v>209</v>
      </c>
      <c r="AC229" s="21" t="s">
        <v>209</v>
      </c>
      <c r="AD229" s="21" t="s">
        <v>209</v>
      </c>
      <c r="AE229" s="21" t="s">
        <v>209</v>
      </c>
      <c r="AF229" s="21" t="s">
        <v>209</v>
      </c>
      <c r="AG229" s="21" t="s">
        <v>209</v>
      </c>
      <c r="AH229" s="21" t="s">
        <v>209</v>
      </c>
      <c r="AI229" s="21" t="s">
        <v>209</v>
      </c>
      <c r="AJ229" s="21" t="s">
        <v>209</v>
      </c>
      <c r="AK229" s="21" t="s">
        <v>209</v>
      </c>
      <c r="AL229" s="21" t="s">
        <v>209</v>
      </c>
      <c r="AM229" s="21" t="s">
        <v>209</v>
      </c>
      <c r="AN229" s="21" t="s">
        <v>209</v>
      </c>
      <c r="AO229" s="21" t="s">
        <v>209</v>
      </c>
      <c r="AP229" s="21" t="s">
        <v>209</v>
      </c>
      <c r="AQ229" s="21" t="s">
        <v>209</v>
      </c>
      <c r="AR229" s="21" t="s">
        <v>209</v>
      </c>
      <c r="AS229" s="21" t="s">
        <v>209</v>
      </c>
      <c r="AT229" s="21" t="s">
        <v>209</v>
      </c>
      <c r="AU229" s="21" t="s">
        <v>209</v>
      </c>
      <c r="AV229" s="21" t="s">
        <v>209</v>
      </c>
      <c r="AW229" s="21" t="s">
        <v>209</v>
      </c>
      <c r="AX229" s="21" t="s">
        <v>209</v>
      </c>
      <c r="AY229" s="21" t="s">
        <v>209</v>
      </c>
      <c r="AZ229" s="21" t="s">
        <v>209</v>
      </c>
      <c r="BA229" s="21" t="s">
        <v>209</v>
      </c>
      <c r="BB229" s="21" t="s">
        <v>209</v>
      </c>
      <c r="BC229" s="21" t="s">
        <v>209</v>
      </c>
      <c r="BD229" s="21" t="s">
        <v>209</v>
      </c>
      <c r="BE229" s="21" t="s">
        <v>209</v>
      </c>
      <c r="BF229" s="21" t="s">
        <v>210</v>
      </c>
      <c r="BG229" s="21" t="s">
        <v>209</v>
      </c>
      <c r="BH229" s="21" t="s">
        <v>209</v>
      </c>
      <c r="BI229" s="21" t="s">
        <v>210</v>
      </c>
      <c r="BJ229" s="21" t="s">
        <v>209</v>
      </c>
      <c r="BK229" s="21" t="s">
        <v>210</v>
      </c>
      <c r="BL229" s="21" t="s">
        <v>209</v>
      </c>
      <c r="BM229" s="21" t="s">
        <v>209</v>
      </c>
      <c r="BN229" s="21" t="s">
        <v>209</v>
      </c>
      <c r="BO229" s="21" t="s">
        <v>209</v>
      </c>
      <c r="BP229" s="21" t="s">
        <v>209</v>
      </c>
      <c r="BQ229" s="21" t="s">
        <v>209</v>
      </c>
      <c r="BR229" s="21" t="s">
        <v>209</v>
      </c>
      <c r="BS229" s="21" t="s">
        <v>209</v>
      </c>
      <c r="BT229" s="21" t="s">
        <v>209</v>
      </c>
      <c r="BU229" s="21" t="s">
        <v>209</v>
      </c>
      <c r="BV229" s="21" t="s">
        <v>209</v>
      </c>
      <c r="BW229" s="21" t="s">
        <v>209</v>
      </c>
      <c r="BX229" s="21" t="s">
        <v>209</v>
      </c>
      <c r="BY229" s="21" t="s">
        <v>209</v>
      </c>
      <c r="BZ229" s="21">
        <f t="shared" si="0"/>
        <v>7</v>
      </c>
    </row>
    <row r="230" spans="1:78" ht="12.75" x14ac:dyDescent="0.2">
      <c r="A230" s="21" t="s">
        <v>411</v>
      </c>
      <c r="B230" s="21" t="s">
        <v>453</v>
      </c>
      <c r="C230" s="21" t="s">
        <v>454</v>
      </c>
      <c r="D230" s="21" t="s">
        <v>209</v>
      </c>
      <c r="E230" s="21" t="s">
        <v>210</v>
      </c>
      <c r="F230" s="21" t="s">
        <v>209</v>
      </c>
      <c r="G230" s="21" t="s">
        <v>209</v>
      </c>
      <c r="H230" s="21" t="s">
        <v>209</v>
      </c>
      <c r="I230" s="21" t="s">
        <v>210</v>
      </c>
      <c r="J230" s="21" t="s">
        <v>209</v>
      </c>
      <c r="K230" s="21" t="s">
        <v>210</v>
      </c>
      <c r="L230" s="21" t="s">
        <v>210</v>
      </c>
      <c r="M230" s="21" t="s">
        <v>209</v>
      </c>
      <c r="N230" s="21" t="s">
        <v>209</v>
      </c>
      <c r="O230" s="21" t="s">
        <v>209</v>
      </c>
      <c r="P230" s="21" t="s">
        <v>210</v>
      </c>
      <c r="Q230" s="21" t="s">
        <v>209</v>
      </c>
      <c r="R230" s="21" t="s">
        <v>210</v>
      </c>
      <c r="S230" s="21" t="s">
        <v>213</v>
      </c>
      <c r="T230" s="21" t="s">
        <v>213</v>
      </c>
      <c r="U230" s="21" t="s">
        <v>213</v>
      </c>
      <c r="V230" s="21" t="s">
        <v>213</v>
      </c>
      <c r="W230" s="21" t="s">
        <v>209</v>
      </c>
      <c r="X230" s="21" t="s">
        <v>209</v>
      </c>
      <c r="Y230" s="21" t="s">
        <v>209</v>
      </c>
      <c r="Z230" s="21" t="s">
        <v>209</v>
      </c>
      <c r="AA230" s="21" t="s">
        <v>209</v>
      </c>
      <c r="AB230" s="21" t="s">
        <v>209</v>
      </c>
      <c r="AC230" s="21" t="s">
        <v>209</v>
      </c>
      <c r="AD230" s="21" t="s">
        <v>209</v>
      </c>
      <c r="AE230" s="21" t="s">
        <v>209</v>
      </c>
      <c r="AF230" s="21" t="s">
        <v>209</v>
      </c>
      <c r="AG230" s="21" t="s">
        <v>209</v>
      </c>
      <c r="AH230" s="21" t="s">
        <v>209</v>
      </c>
      <c r="AI230" s="21" t="s">
        <v>209</v>
      </c>
      <c r="AJ230" s="21" t="s">
        <v>210</v>
      </c>
      <c r="AK230" s="21" t="s">
        <v>210</v>
      </c>
      <c r="AL230" s="21" t="s">
        <v>210</v>
      </c>
      <c r="AM230" s="21" t="s">
        <v>209</v>
      </c>
      <c r="AN230" s="21" t="s">
        <v>209</v>
      </c>
      <c r="AO230" s="21" t="s">
        <v>209</v>
      </c>
      <c r="AP230" s="21" t="s">
        <v>209</v>
      </c>
      <c r="AQ230" s="21" t="s">
        <v>209</v>
      </c>
      <c r="AR230" s="21" t="s">
        <v>209</v>
      </c>
      <c r="AS230" s="21" t="s">
        <v>209</v>
      </c>
      <c r="AT230" s="21" t="s">
        <v>209</v>
      </c>
      <c r="AU230" s="21" t="s">
        <v>209</v>
      </c>
      <c r="AV230" s="21" t="s">
        <v>209</v>
      </c>
      <c r="AW230" s="21" t="s">
        <v>209</v>
      </c>
      <c r="AX230" s="21" t="s">
        <v>209</v>
      </c>
      <c r="AY230" s="21" t="s">
        <v>209</v>
      </c>
      <c r="AZ230" s="21" t="s">
        <v>209</v>
      </c>
      <c r="BA230" s="21" t="s">
        <v>209</v>
      </c>
      <c r="BB230" s="21" t="s">
        <v>209</v>
      </c>
      <c r="BC230" s="21" t="s">
        <v>209</v>
      </c>
      <c r="BD230" s="21" t="s">
        <v>209</v>
      </c>
      <c r="BE230" s="21" t="s">
        <v>209</v>
      </c>
      <c r="BF230" s="21" t="s">
        <v>209</v>
      </c>
      <c r="BG230" s="21" t="s">
        <v>209</v>
      </c>
      <c r="BH230" s="21" t="s">
        <v>209</v>
      </c>
      <c r="BI230" s="21" t="s">
        <v>209</v>
      </c>
      <c r="BJ230" s="21" t="s">
        <v>209</v>
      </c>
      <c r="BK230" s="21" t="s">
        <v>213</v>
      </c>
      <c r="BL230" s="21" t="s">
        <v>209</v>
      </c>
      <c r="BM230" s="21" t="s">
        <v>213</v>
      </c>
      <c r="BN230" s="21" t="s">
        <v>213</v>
      </c>
      <c r="BO230" s="21" t="s">
        <v>209</v>
      </c>
      <c r="BP230" s="21" t="s">
        <v>209</v>
      </c>
      <c r="BQ230" s="21" t="s">
        <v>209</v>
      </c>
      <c r="BR230" s="21" t="s">
        <v>209</v>
      </c>
      <c r="BS230" s="21" t="s">
        <v>209</v>
      </c>
      <c r="BT230" s="21" t="s">
        <v>209</v>
      </c>
      <c r="BU230" s="21" t="s">
        <v>209</v>
      </c>
      <c r="BV230" s="21" t="s">
        <v>209</v>
      </c>
      <c r="BW230" s="21" t="s">
        <v>209</v>
      </c>
      <c r="BX230" s="21" t="s">
        <v>209</v>
      </c>
      <c r="BY230" s="21" t="s">
        <v>209</v>
      </c>
      <c r="BZ230" s="21">
        <f t="shared" si="0"/>
        <v>9</v>
      </c>
    </row>
    <row r="231" spans="1:78" ht="12.75" x14ac:dyDescent="0.2">
      <c r="A231" s="21" t="s">
        <v>411</v>
      </c>
      <c r="B231" s="21" t="s">
        <v>453</v>
      </c>
      <c r="C231" s="21" t="s">
        <v>455</v>
      </c>
      <c r="D231" s="21" t="s">
        <v>209</v>
      </c>
      <c r="E231" s="21" t="s">
        <v>210</v>
      </c>
      <c r="F231" s="21" t="s">
        <v>209</v>
      </c>
      <c r="G231" s="21" t="s">
        <v>209</v>
      </c>
      <c r="H231" s="21" t="s">
        <v>209</v>
      </c>
      <c r="I231" s="21" t="s">
        <v>210</v>
      </c>
      <c r="J231" s="21" t="s">
        <v>209</v>
      </c>
      <c r="K231" s="21" t="s">
        <v>210</v>
      </c>
      <c r="L231" s="21" t="s">
        <v>210</v>
      </c>
      <c r="M231" s="21" t="s">
        <v>209</v>
      </c>
      <c r="N231" s="21" t="s">
        <v>209</v>
      </c>
      <c r="O231" s="21" t="s">
        <v>209</v>
      </c>
      <c r="P231" s="21" t="s">
        <v>210</v>
      </c>
      <c r="Q231" s="21" t="s">
        <v>209</v>
      </c>
      <c r="R231" s="21" t="s">
        <v>210</v>
      </c>
      <c r="S231" s="21" t="s">
        <v>213</v>
      </c>
      <c r="T231" s="21" t="s">
        <v>213</v>
      </c>
      <c r="U231" s="21" t="s">
        <v>213</v>
      </c>
      <c r="V231" s="21" t="s">
        <v>213</v>
      </c>
      <c r="W231" s="21" t="s">
        <v>209</v>
      </c>
      <c r="X231" s="21" t="s">
        <v>209</v>
      </c>
      <c r="Y231" s="21" t="s">
        <v>209</v>
      </c>
      <c r="Z231" s="21" t="s">
        <v>209</v>
      </c>
      <c r="AA231" s="21" t="s">
        <v>209</v>
      </c>
      <c r="AB231" s="21" t="s">
        <v>209</v>
      </c>
      <c r="AC231" s="21" t="s">
        <v>209</v>
      </c>
      <c r="AD231" s="21" t="s">
        <v>209</v>
      </c>
      <c r="AE231" s="21" t="s">
        <v>209</v>
      </c>
      <c r="AF231" s="21" t="s">
        <v>209</v>
      </c>
      <c r="AG231" s="21" t="s">
        <v>209</v>
      </c>
      <c r="AH231" s="21" t="s">
        <v>209</v>
      </c>
      <c r="AI231" s="21" t="s">
        <v>209</v>
      </c>
      <c r="AJ231" s="21" t="s">
        <v>210</v>
      </c>
      <c r="AK231" s="21" t="s">
        <v>210</v>
      </c>
      <c r="AL231" s="21" t="s">
        <v>210</v>
      </c>
      <c r="AM231" s="21" t="s">
        <v>209</v>
      </c>
      <c r="AN231" s="21" t="s">
        <v>209</v>
      </c>
      <c r="AO231" s="21" t="s">
        <v>209</v>
      </c>
      <c r="AP231" s="21" t="s">
        <v>209</v>
      </c>
      <c r="AQ231" s="21" t="s">
        <v>209</v>
      </c>
      <c r="AR231" s="21" t="s">
        <v>209</v>
      </c>
      <c r="AS231" s="21" t="s">
        <v>209</v>
      </c>
      <c r="AT231" s="21" t="s">
        <v>209</v>
      </c>
      <c r="AU231" s="21" t="s">
        <v>209</v>
      </c>
      <c r="AV231" s="21" t="s">
        <v>209</v>
      </c>
      <c r="AW231" s="21" t="s">
        <v>209</v>
      </c>
      <c r="AX231" s="21" t="s">
        <v>209</v>
      </c>
      <c r="AY231" s="21" t="s">
        <v>209</v>
      </c>
      <c r="AZ231" s="21" t="s">
        <v>209</v>
      </c>
      <c r="BA231" s="21" t="s">
        <v>209</v>
      </c>
      <c r="BB231" s="21" t="s">
        <v>209</v>
      </c>
      <c r="BC231" s="21" t="s">
        <v>209</v>
      </c>
      <c r="BD231" s="21" t="s">
        <v>209</v>
      </c>
      <c r="BE231" s="21" t="s">
        <v>209</v>
      </c>
      <c r="BF231" s="21" t="s">
        <v>209</v>
      </c>
      <c r="BG231" s="21" t="s">
        <v>209</v>
      </c>
      <c r="BH231" s="21" t="s">
        <v>209</v>
      </c>
      <c r="BI231" s="21" t="s">
        <v>209</v>
      </c>
      <c r="BJ231" s="21" t="s">
        <v>209</v>
      </c>
      <c r="BK231" s="21" t="s">
        <v>213</v>
      </c>
      <c r="BL231" s="21" t="s">
        <v>210</v>
      </c>
      <c r="BM231" s="21" t="s">
        <v>213</v>
      </c>
      <c r="BN231" s="21" t="s">
        <v>213</v>
      </c>
      <c r="BO231" s="21" t="s">
        <v>210</v>
      </c>
      <c r="BP231" s="21" t="s">
        <v>210</v>
      </c>
      <c r="BQ231" s="21" t="s">
        <v>209</v>
      </c>
      <c r="BR231" s="21" t="s">
        <v>209</v>
      </c>
      <c r="BS231" s="21" t="s">
        <v>213</v>
      </c>
      <c r="BT231" s="21" t="s">
        <v>210</v>
      </c>
      <c r="BU231" s="21" t="s">
        <v>209</v>
      </c>
      <c r="BV231" s="21" t="s">
        <v>209</v>
      </c>
      <c r="BW231" s="21" t="s">
        <v>210</v>
      </c>
      <c r="BX231" s="21" t="s">
        <v>210</v>
      </c>
      <c r="BY231" s="21" t="s">
        <v>210</v>
      </c>
      <c r="BZ231" s="21">
        <f t="shared" si="0"/>
        <v>9</v>
      </c>
    </row>
    <row r="232" spans="1:78" ht="12.75" x14ac:dyDescent="0.2">
      <c r="A232" s="21" t="s">
        <v>411</v>
      </c>
      <c r="B232" s="21" t="s">
        <v>453</v>
      </c>
      <c r="C232" s="21" t="s">
        <v>456</v>
      </c>
      <c r="D232" s="21" t="s">
        <v>209</v>
      </c>
      <c r="E232" s="21" t="s">
        <v>210</v>
      </c>
      <c r="F232" s="21" t="s">
        <v>210</v>
      </c>
      <c r="G232" s="21" t="s">
        <v>209</v>
      </c>
      <c r="H232" s="21" t="s">
        <v>209</v>
      </c>
      <c r="I232" s="21" t="s">
        <v>209</v>
      </c>
      <c r="J232" s="21" t="s">
        <v>209</v>
      </c>
      <c r="K232" s="21" t="s">
        <v>210</v>
      </c>
      <c r="L232" s="21" t="s">
        <v>210</v>
      </c>
      <c r="M232" s="21" t="s">
        <v>210</v>
      </c>
      <c r="N232" s="21" t="s">
        <v>209</v>
      </c>
      <c r="O232" s="21" t="s">
        <v>209</v>
      </c>
      <c r="P232" s="21" t="s">
        <v>209</v>
      </c>
      <c r="Q232" s="21" t="s">
        <v>209</v>
      </c>
      <c r="R232" s="21" t="s">
        <v>210</v>
      </c>
      <c r="S232" s="21" t="s">
        <v>213</v>
      </c>
      <c r="T232" s="21" t="s">
        <v>213</v>
      </c>
      <c r="U232" s="21" t="s">
        <v>213</v>
      </c>
      <c r="V232" s="21" t="s">
        <v>213</v>
      </c>
      <c r="W232" s="21" t="s">
        <v>209</v>
      </c>
      <c r="X232" s="21" t="s">
        <v>209</v>
      </c>
      <c r="Y232" s="21" t="s">
        <v>209</v>
      </c>
      <c r="Z232" s="21" t="s">
        <v>209</v>
      </c>
      <c r="AA232" s="21" t="s">
        <v>209</v>
      </c>
      <c r="AB232" s="21" t="s">
        <v>209</v>
      </c>
      <c r="AC232" s="21" t="s">
        <v>209</v>
      </c>
      <c r="AD232" s="21" t="s">
        <v>209</v>
      </c>
      <c r="AE232" s="21" t="s">
        <v>209</v>
      </c>
      <c r="AF232" s="21" t="s">
        <v>209</v>
      </c>
      <c r="AG232" s="21" t="s">
        <v>209</v>
      </c>
      <c r="AH232" s="21" t="s">
        <v>209</v>
      </c>
      <c r="AI232" s="21" t="s">
        <v>209</v>
      </c>
      <c r="AJ232" s="21" t="s">
        <v>209</v>
      </c>
      <c r="AK232" s="21" t="s">
        <v>209</v>
      </c>
      <c r="AL232" s="21" t="s">
        <v>209</v>
      </c>
      <c r="AM232" s="21" t="s">
        <v>209</v>
      </c>
      <c r="AN232" s="21" t="s">
        <v>209</v>
      </c>
      <c r="AO232" s="21" t="s">
        <v>209</v>
      </c>
      <c r="AP232" s="21" t="s">
        <v>209</v>
      </c>
      <c r="AQ232" s="21" t="s">
        <v>209</v>
      </c>
      <c r="AR232" s="21" t="s">
        <v>209</v>
      </c>
      <c r="AS232" s="21" t="s">
        <v>209</v>
      </c>
      <c r="AT232" s="21" t="s">
        <v>209</v>
      </c>
      <c r="AU232" s="21" t="s">
        <v>209</v>
      </c>
      <c r="AV232" s="21" t="s">
        <v>209</v>
      </c>
      <c r="AW232" s="21" t="s">
        <v>209</v>
      </c>
      <c r="AX232" s="21" t="s">
        <v>209</v>
      </c>
      <c r="AY232" s="21" t="s">
        <v>209</v>
      </c>
      <c r="AZ232" s="21" t="s">
        <v>209</v>
      </c>
      <c r="BA232" s="21" t="s">
        <v>209</v>
      </c>
      <c r="BB232" s="21" t="s">
        <v>209</v>
      </c>
      <c r="BC232" s="21" t="s">
        <v>209</v>
      </c>
      <c r="BD232" s="21" t="s">
        <v>209</v>
      </c>
      <c r="BE232" s="21" t="s">
        <v>209</v>
      </c>
      <c r="BF232" s="21" t="s">
        <v>209</v>
      </c>
      <c r="BG232" s="21" t="s">
        <v>209</v>
      </c>
      <c r="BH232" s="21" t="s">
        <v>209</v>
      </c>
      <c r="BI232" s="21" t="s">
        <v>209</v>
      </c>
      <c r="BJ232" s="21" t="s">
        <v>209</v>
      </c>
      <c r="BK232" s="21" t="s">
        <v>209</v>
      </c>
      <c r="BL232" s="21" t="s">
        <v>209</v>
      </c>
      <c r="BM232" s="21" t="s">
        <v>209</v>
      </c>
      <c r="BN232" s="21" t="s">
        <v>209</v>
      </c>
      <c r="BO232" s="21" t="s">
        <v>209</v>
      </c>
      <c r="BP232" s="21" t="s">
        <v>209</v>
      </c>
      <c r="BQ232" s="21" t="s">
        <v>209</v>
      </c>
      <c r="BR232" s="21" t="s">
        <v>209</v>
      </c>
      <c r="BS232" s="21" t="s">
        <v>209</v>
      </c>
      <c r="BT232" s="21" t="s">
        <v>209</v>
      </c>
      <c r="BU232" s="21" t="s">
        <v>209</v>
      </c>
      <c r="BV232" s="21" t="s">
        <v>209</v>
      </c>
      <c r="BW232" s="21" t="s">
        <v>209</v>
      </c>
      <c r="BX232" s="21" t="s">
        <v>209</v>
      </c>
      <c r="BY232" s="21" t="s">
        <v>209</v>
      </c>
      <c r="BZ232" s="21">
        <f t="shared" si="0"/>
        <v>6</v>
      </c>
    </row>
    <row r="233" spans="1:78" ht="12.75" x14ac:dyDescent="0.2">
      <c r="A233" s="21" t="s">
        <v>411</v>
      </c>
      <c r="B233" s="21" t="s">
        <v>453</v>
      </c>
      <c r="C233" s="21" t="s">
        <v>457</v>
      </c>
      <c r="D233" s="21" t="s">
        <v>209</v>
      </c>
      <c r="E233" s="21" t="s">
        <v>210</v>
      </c>
      <c r="F233" s="21" t="s">
        <v>209</v>
      </c>
      <c r="G233" s="21" t="s">
        <v>209</v>
      </c>
      <c r="H233" s="21" t="s">
        <v>209</v>
      </c>
      <c r="I233" s="21" t="s">
        <v>210</v>
      </c>
      <c r="J233" s="21" t="s">
        <v>209</v>
      </c>
      <c r="K233" s="21" t="s">
        <v>210</v>
      </c>
      <c r="L233" s="21" t="s">
        <v>210</v>
      </c>
      <c r="M233" s="21" t="s">
        <v>209</v>
      </c>
      <c r="N233" s="21" t="s">
        <v>209</v>
      </c>
      <c r="O233" s="21" t="s">
        <v>209</v>
      </c>
      <c r="P233" s="21" t="s">
        <v>210</v>
      </c>
      <c r="Q233" s="21" t="s">
        <v>209</v>
      </c>
      <c r="R233" s="21" t="s">
        <v>210</v>
      </c>
      <c r="S233" s="21" t="s">
        <v>213</v>
      </c>
      <c r="T233" s="21" t="s">
        <v>213</v>
      </c>
      <c r="U233" s="21" t="s">
        <v>213</v>
      </c>
      <c r="V233" s="21" t="s">
        <v>213</v>
      </c>
      <c r="W233" s="21" t="s">
        <v>209</v>
      </c>
      <c r="X233" s="21" t="s">
        <v>209</v>
      </c>
      <c r="Y233" s="21" t="s">
        <v>209</v>
      </c>
      <c r="Z233" s="21" t="s">
        <v>209</v>
      </c>
      <c r="AA233" s="21" t="s">
        <v>209</v>
      </c>
      <c r="AB233" s="21" t="s">
        <v>209</v>
      </c>
      <c r="AC233" s="21" t="s">
        <v>209</v>
      </c>
      <c r="AD233" s="21" t="s">
        <v>209</v>
      </c>
      <c r="AE233" s="21" t="s">
        <v>209</v>
      </c>
      <c r="AF233" s="21" t="s">
        <v>209</v>
      </c>
      <c r="AG233" s="21" t="s">
        <v>209</v>
      </c>
      <c r="AH233" s="21" t="s">
        <v>209</v>
      </c>
      <c r="AI233" s="21" t="s">
        <v>209</v>
      </c>
      <c r="AJ233" s="21" t="s">
        <v>210</v>
      </c>
      <c r="AK233" s="21" t="s">
        <v>210</v>
      </c>
      <c r="AL233" s="21" t="s">
        <v>210</v>
      </c>
      <c r="AM233" s="21" t="s">
        <v>209</v>
      </c>
      <c r="AN233" s="21" t="s">
        <v>209</v>
      </c>
      <c r="AO233" s="21" t="s">
        <v>209</v>
      </c>
      <c r="AP233" s="21" t="s">
        <v>209</v>
      </c>
      <c r="AQ233" s="21" t="s">
        <v>209</v>
      </c>
      <c r="AR233" s="21" t="s">
        <v>209</v>
      </c>
      <c r="AS233" s="21" t="s">
        <v>209</v>
      </c>
      <c r="AT233" s="21" t="s">
        <v>209</v>
      </c>
      <c r="AU233" s="21" t="s">
        <v>209</v>
      </c>
      <c r="AV233" s="21" t="s">
        <v>209</v>
      </c>
      <c r="AW233" s="21" t="s">
        <v>209</v>
      </c>
      <c r="AX233" s="21" t="s">
        <v>209</v>
      </c>
      <c r="AY233" s="21" t="s">
        <v>209</v>
      </c>
      <c r="AZ233" s="21" t="s">
        <v>209</v>
      </c>
      <c r="BA233" s="21" t="s">
        <v>209</v>
      </c>
      <c r="BB233" s="21" t="s">
        <v>209</v>
      </c>
      <c r="BC233" s="21" t="s">
        <v>209</v>
      </c>
      <c r="BD233" s="21" t="s">
        <v>209</v>
      </c>
      <c r="BE233" s="21" t="s">
        <v>209</v>
      </c>
      <c r="BF233" s="21" t="s">
        <v>209</v>
      </c>
      <c r="BG233" s="21" t="s">
        <v>209</v>
      </c>
      <c r="BH233" s="21" t="s">
        <v>209</v>
      </c>
      <c r="BI233" s="21" t="s">
        <v>209</v>
      </c>
      <c r="BJ233" s="21" t="s">
        <v>209</v>
      </c>
      <c r="BK233" s="21" t="s">
        <v>213</v>
      </c>
      <c r="BL233" s="21" t="s">
        <v>209</v>
      </c>
      <c r="BM233" s="21" t="s">
        <v>213</v>
      </c>
      <c r="BN233" s="21" t="s">
        <v>213</v>
      </c>
      <c r="BO233" s="21" t="s">
        <v>209</v>
      </c>
      <c r="BP233" s="21" t="s">
        <v>210</v>
      </c>
      <c r="BQ233" s="21" t="s">
        <v>209</v>
      </c>
      <c r="BR233" s="21" t="s">
        <v>209</v>
      </c>
      <c r="BS233" s="21" t="s">
        <v>209</v>
      </c>
      <c r="BT233" s="21" t="s">
        <v>209</v>
      </c>
      <c r="BU233" s="21" t="s">
        <v>209</v>
      </c>
      <c r="BV233" s="21" t="s">
        <v>209</v>
      </c>
      <c r="BW233" s="21" t="s">
        <v>209</v>
      </c>
      <c r="BX233" s="21" t="s">
        <v>209</v>
      </c>
      <c r="BY233" s="21" t="s">
        <v>209</v>
      </c>
      <c r="BZ233" s="21">
        <f t="shared" si="0"/>
        <v>9</v>
      </c>
    </row>
    <row r="234" spans="1:78" ht="12.75" x14ac:dyDescent="0.2">
      <c r="A234" s="21" t="s">
        <v>411</v>
      </c>
      <c r="B234" s="21" t="s">
        <v>453</v>
      </c>
      <c r="C234" s="21" t="s">
        <v>458</v>
      </c>
      <c r="D234" s="21" t="s">
        <v>209</v>
      </c>
      <c r="E234" s="21" t="s">
        <v>210</v>
      </c>
      <c r="F234" s="21" t="s">
        <v>209</v>
      </c>
      <c r="G234" s="21" t="s">
        <v>209</v>
      </c>
      <c r="H234" s="21" t="s">
        <v>209</v>
      </c>
      <c r="I234" s="21" t="s">
        <v>210</v>
      </c>
      <c r="J234" s="21" t="s">
        <v>209</v>
      </c>
      <c r="K234" s="21" t="s">
        <v>210</v>
      </c>
      <c r="L234" s="21" t="s">
        <v>210</v>
      </c>
      <c r="M234" s="21" t="s">
        <v>209</v>
      </c>
      <c r="N234" s="21" t="s">
        <v>209</v>
      </c>
      <c r="O234" s="21" t="s">
        <v>209</v>
      </c>
      <c r="P234" s="21" t="s">
        <v>210</v>
      </c>
      <c r="Q234" s="21" t="s">
        <v>209</v>
      </c>
      <c r="R234" s="21" t="s">
        <v>210</v>
      </c>
      <c r="S234" s="21" t="s">
        <v>213</v>
      </c>
      <c r="T234" s="21" t="s">
        <v>213</v>
      </c>
      <c r="U234" s="21" t="s">
        <v>213</v>
      </c>
      <c r="V234" s="21" t="s">
        <v>213</v>
      </c>
      <c r="W234" s="21" t="s">
        <v>209</v>
      </c>
      <c r="X234" s="21" t="s">
        <v>209</v>
      </c>
      <c r="Y234" s="21" t="s">
        <v>209</v>
      </c>
      <c r="Z234" s="21" t="s">
        <v>209</v>
      </c>
      <c r="AA234" s="21" t="s">
        <v>209</v>
      </c>
      <c r="AB234" s="21" t="s">
        <v>209</v>
      </c>
      <c r="AC234" s="21" t="s">
        <v>209</v>
      </c>
      <c r="AD234" s="21" t="s">
        <v>209</v>
      </c>
      <c r="AE234" s="21" t="s">
        <v>209</v>
      </c>
      <c r="AF234" s="21" t="s">
        <v>209</v>
      </c>
      <c r="AG234" s="21" t="s">
        <v>209</v>
      </c>
      <c r="AH234" s="21" t="s">
        <v>209</v>
      </c>
      <c r="AI234" s="21" t="s">
        <v>209</v>
      </c>
      <c r="AJ234" s="21" t="s">
        <v>210</v>
      </c>
      <c r="AK234" s="21" t="s">
        <v>210</v>
      </c>
      <c r="AL234" s="21" t="s">
        <v>210</v>
      </c>
      <c r="AM234" s="21" t="s">
        <v>209</v>
      </c>
      <c r="AN234" s="21" t="s">
        <v>209</v>
      </c>
      <c r="AO234" s="21" t="s">
        <v>209</v>
      </c>
      <c r="AP234" s="21" t="s">
        <v>209</v>
      </c>
      <c r="AQ234" s="21" t="s">
        <v>209</v>
      </c>
      <c r="AR234" s="21" t="s">
        <v>209</v>
      </c>
      <c r="AS234" s="21" t="s">
        <v>209</v>
      </c>
      <c r="AT234" s="21" t="s">
        <v>209</v>
      </c>
      <c r="AU234" s="21" t="s">
        <v>209</v>
      </c>
      <c r="AV234" s="21" t="s">
        <v>209</v>
      </c>
      <c r="AW234" s="21" t="s">
        <v>209</v>
      </c>
      <c r="AX234" s="21" t="s">
        <v>209</v>
      </c>
      <c r="AY234" s="21" t="s">
        <v>209</v>
      </c>
      <c r="AZ234" s="21" t="s">
        <v>209</v>
      </c>
      <c r="BA234" s="21" t="s">
        <v>209</v>
      </c>
      <c r="BB234" s="21" t="s">
        <v>209</v>
      </c>
      <c r="BC234" s="21" t="s">
        <v>209</v>
      </c>
      <c r="BD234" s="21" t="s">
        <v>209</v>
      </c>
      <c r="BE234" s="21" t="s">
        <v>209</v>
      </c>
      <c r="BF234" s="21" t="s">
        <v>209</v>
      </c>
      <c r="BG234" s="21" t="s">
        <v>209</v>
      </c>
      <c r="BH234" s="21" t="s">
        <v>209</v>
      </c>
      <c r="BI234" s="21" t="s">
        <v>209</v>
      </c>
      <c r="BJ234" s="21" t="s">
        <v>209</v>
      </c>
      <c r="BK234" s="21" t="s">
        <v>213</v>
      </c>
      <c r="BL234" s="21" t="s">
        <v>209</v>
      </c>
      <c r="BM234" s="21" t="s">
        <v>213</v>
      </c>
      <c r="BN234" s="21" t="s">
        <v>213</v>
      </c>
      <c r="BO234" s="21" t="s">
        <v>209</v>
      </c>
      <c r="BP234" s="21" t="s">
        <v>210</v>
      </c>
      <c r="BQ234" s="21" t="s">
        <v>209</v>
      </c>
      <c r="BR234" s="21" t="s">
        <v>209</v>
      </c>
      <c r="BS234" s="21" t="s">
        <v>209</v>
      </c>
      <c r="BT234" s="21" t="s">
        <v>209</v>
      </c>
      <c r="BU234" s="21" t="s">
        <v>209</v>
      </c>
      <c r="BV234" s="21" t="s">
        <v>209</v>
      </c>
      <c r="BW234" s="21" t="s">
        <v>209</v>
      </c>
      <c r="BX234" s="21" t="s">
        <v>209</v>
      </c>
      <c r="BY234" s="21" t="s">
        <v>209</v>
      </c>
      <c r="BZ234" s="21">
        <f t="shared" si="0"/>
        <v>9</v>
      </c>
    </row>
    <row r="235" spans="1:78" ht="12.75" x14ac:dyDescent="0.2">
      <c r="A235" s="21" t="s">
        <v>411</v>
      </c>
      <c r="B235" s="21" t="s">
        <v>453</v>
      </c>
      <c r="C235" s="21" t="s">
        <v>459</v>
      </c>
      <c r="D235" s="21" t="s">
        <v>209</v>
      </c>
      <c r="E235" s="21" t="s">
        <v>210</v>
      </c>
      <c r="F235" s="21" t="s">
        <v>209</v>
      </c>
      <c r="G235" s="21" t="s">
        <v>209</v>
      </c>
      <c r="H235" s="21" t="s">
        <v>209</v>
      </c>
      <c r="I235" s="21" t="s">
        <v>210</v>
      </c>
      <c r="J235" s="21" t="s">
        <v>209</v>
      </c>
      <c r="K235" s="21" t="s">
        <v>210</v>
      </c>
      <c r="L235" s="21" t="s">
        <v>210</v>
      </c>
      <c r="M235" s="21" t="s">
        <v>209</v>
      </c>
      <c r="N235" s="21" t="s">
        <v>209</v>
      </c>
      <c r="O235" s="21" t="s">
        <v>209</v>
      </c>
      <c r="P235" s="21" t="s">
        <v>210</v>
      </c>
      <c r="Q235" s="21" t="s">
        <v>209</v>
      </c>
      <c r="R235" s="21" t="s">
        <v>210</v>
      </c>
      <c r="S235" s="21" t="s">
        <v>213</v>
      </c>
      <c r="T235" s="21" t="s">
        <v>213</v>
      </c>
      <c r="U235" s="21" t="s">
        <v>213</v>
      </c>
      <c r="V235" s="21" t="s">
        <v>213</v>
      </c>
      <c r="W235" s="21" t="s">
        <v>209</v>
      </c>
      <c r="X235" s="21" t="s">
        <v>209</v>
      </c>
      <c r="Y235" s="21" t="s">
        <v>209</v>
      </c>
      <c r="Z235" s="21" t="s">
        <v>209</v>
      </c>
      <c r="AA235" s="21" t="s">
        <v>209</v>
      </c>
      <c r="AB235" s="21" t="s">
        <v>209</v>
      </c>
      <c r="AC235" s="21" t="s">
        <v>209</v>
      </c>
      <c r="AD235" s="21" t="s">
        <v>209</v>
      </c>
      <c r="AE235" s="21" t="s">
        <v>209</v>
      </c>
      <c r="AF235" s="21" t="s">
        <v>209</v>
      </c>
      <c r="AG235" s="21" t="s">
        <v>209</v>
      </c>
      <c r="AH235" s="21" t="s">
        <v>209</v>
      </c>
      <c r="AI235" s="21" t="s">
        <v>209</v>
      </c>
      <c r="AJ235" s="21" t="s">
        <v>210</v>
      </c>
      <c r="AK235" s="21" t="s">
        <v>210</v>
      </c>
      <c r="AL235" s="21" t="s">
        <v>210</v>
      </c>
      <c r="AM235" s="21" t="s">
        <v>209</v>
      </c>
      <c r="AN235" s="21" t="s">
        <v>209</v>
      </c>
      <c r="AO235" s="21" t="s">
        <v>209</v>
      </c>
      <c r="AP235" s="21" t="s">
        <v>209</v>
      </c>
      <c r="AQ235" s="21" t="s">
        <v>209</v>
      </c>
      <c r="AR235" s="21" t="s">
        <v>209</v>
      </c>
      <c r="AS235" s="21" t="s">
        <v>209</v>
      </c>
      <c r="AT235" s="21" t="s">
        <v>209</v>
      </c>
      <c r="AU235" s="21" t="s">
        <v>209</v>
      </c>
      <c r="AV235" s="21" t="s">
        <v>209</v>
      </c>
      <c r="AW235" s="21" t="s">
        <v>209</v>
      </c>
      <c r="AX235" s="21" t="s">
        <v>209</v>
      </c>
      <c r="AY235" s="21" t="s">
        <v>209</v>
      </c>
      <c r="AZ235" s="21" t="s">
        <v>209</v>
      </c>
      <c r="BA235" s="21" t="s">
        <v>209</v>
      </c>
      <c r="BB235" s="21" t="s">
        <v>209</v>
      </c>
      <c r="BC235" s="21" t="s">
        <v>209</v>
      </c>
      <c r="BD235" s="21" t="s">
        <v>209</v>
      </c>
      <c r="BE235" s="21" t="s">
        <v>209</v>
      </c>
      <c r="BF235" s="21" t="s">
        <v>209</v>
      </c>
      <c r="BG235" s="21" t="s">
        <v>209</v>
      </c>
      <c r="BH235" s="21" t="s">
        <v>209</v>
      </c>
      <c r="BI235" s="21" t="s">
        <v>209</v>
      </c>
      <c r="BJ235" s="21" t="s">
        <v>209</v>
      </c>
      <c r="BK235" s="21" t="s">
        <v>213</v>
      </c>
      <c r="BL235" s="21" t="s">
        <v>209</v>
      </c>
      <c r="BM235" s="21" t="s">
        <v>213</v>
      </c>
      <c r="BN235" s="21" t="s">
        <v>213</v>
      </c>
      <c r="BO235" s="21" t="s">
        <v>209</v>
      </c>
      <c r="BP235" s="21" t="s">
        <v>213</v>
      </c>
      <c r="BQ235" s="21" t="s">
        <v>209</v>
      </c>
      <c r="BR235" s="21" t="s">
        <v>209</v>
      </c>
      <c r="BS235" s="21" t="s">
        <v>209</v>
      </c>
      <c r="BT235" s="21" t="s">
        <v>209</v>
      </c>
      <c r="BU235" s="21" t="s">
        <v>209</v>
      </c>
      <c r="BV235" s="21" t="s">
        <v>209</v>
      </c>
      <c r="BW235" s="21" t="s">
        <v>209</v>
      </c>
      <c r="BX235" s="21" t="s">
        <v>209</v>
      </c>
      <c r="BY235" s="21" t="s">
        <v>209</v>
      </c>
      <c r="BZ235" s="21">
        <f t="shared" si="0"/>
        <v>9</v>
      </c>
    </row>
    <row r="236" spans="1:78" ht="12.75" x14ac:dyDescent="0.2">
      <c r="A236" s="21" t="s">
        <v>411</v>
      </c>
      <c r="B236" s="21" t="s">
        <v>453</v>
      </c>
      <c r="C236" s="21" t="s">
        <v>460</v>
      </c>
      <c r="D236" s="21" t="s">
        <v>209</v>
      </c>
      <c r="E236" s="21" t="s">
        <v>210</v>
      </c>
      <c r="F236" s="21" t="s">
        <v>209</v>
      </c>
      <c r="G236" s="21" t="s">
        <v>209</v>
      </c>
      <c r="H236" s="21" t="s">
        <v>209</v>
      </c>
      <c r="I236" s="21" t="s">
        <v>210</v>
      </c>
      <c r="J236" s="21" t="s">
        <v>209</v>
      </c>
      <c r="K236" s="21" t="s">
        <v>210</v>
      </c>
      <c r="L236" s="21" t="s">
        <v>210</v>
      </c>
      <c r="M236" s="21" t="s">
        <v>209</v>
      </c>
      <c r="N236" s="21" t="s">
        <v>209</v>
      </c>
      <c r="O236" s="21" t="s">
        <v>209</v>
      </c>
      <c r="P236" s="21" t="s">
        <v>210</v>
      </c>
      <c r="Q236" s="21" t="s">
        <v>209</v>
      </c>
      <c r="R236" s="21" t="s">
        <v>210</v>
      </c>
      <c r="S236" s="21" t="s">
        <v>213</v>
      </c>
      <c r="T236" s="21" t="s">
        <v>213</v>
      </c>
      <c r="U236" s="21" t="s">
        <v>213</v>
      </c>
      <c r="V236" s="21" t="s">
        <v>213</v>
      </c>
      <c r="W236" s="21" t="s">
        <v>209</v>
      </c>
      <c r="X236" s="21" t="s">
        <v>209</v>
      </c>
      <c r="Y236" s="21" t="s">
        <v>209</v>
      </c>
      <c r="Z236" s="21" t="s">
        <v>209</v>
      </c>
      <c r="AA236" s="21" t="s">
        <v>209</v>
      </c>
      <c r="AB236" s="21" t="s">
        <v>209</v>
      </c>
      <c r="AC236" s="21" t="s">
        <v>209</v>
      </c>
      <c r="AD236" s="21" t="s">
        <v>209</v>
      </c>
      <c r="AE236" s="21" t="s">
        <v>209</v>
      </c>
      <c r="AF236" s="21" t="s">
        <v>209</v>
      </c>
      <c r="AG236" s="21" t="s">
        <v>209</v>
      </c>
      <c r="AH236" s="21" t="s">
        <v>209</v>
      </c>
      <c r="AI236" s="21" t="s">
        <v>209</v>
      </c>
      <c r="AJ236" s="21" t="s">
        <v>210</v>
      </c>
      <c r="AK236" s="21" t="s">
        <v>210</v>
      </c>
      <c r="AL236" s="21" t="s">
        <v>210</v>
      </c>
      <c r="AM236" s="21" t="s">
        <v>209</v>
      </c>
      <c r="AN236" s="21" t="s">
        <v>209</v>
      </c>
      <c r="AO236" s="21" t="s">
        <v>209</v>
      </c>
      <c r="AP236" s="21" t="s">
        <v>209</v>
      </c>
      <c r="AQ236" s="21" t="s">
        <v>209</v>
      </c>
      <c r="AR236" s="21" t="s">
        <v>209</v>
      </c>
      <c r="AS236" s="21" t="s">
        <v>209</v>
      </c>
      <c r="AT236" s="21" t="s">
        <v>209</v>
      </c>
      <c r="AU236" s="21" t="s">
        <v>209</v>
      </c>
      <c r="AV236" s="21" t="s">
        <v>209</v>
      </c>
      <c r="AW236" s="21" t="s">
        <v>209</v>
      </c>
      <c r="AX236" s="21" t="s">
        <v>209</v>
      </c>
      <c r="AY236" s="21" t="s">
        <v>209</v>
      </c>
      <c r="AZ236" s="21" t="s">
        <v>209</v>
      </c>
      <c r="BA236" s="21" t="s">
        <v>209</v>
      </c>
      <c r="BB236" s="21" t="s">
        <v>209</v>
      </c>
      <c r="BC236" s="21" t="s">
        <v>209</v>
      </c>
      <c r="BD236" s="21" t="s">
        <v>209</v>
      </c>
      <c r="BE236" s="21" t="s">
        <v>209</v>
      </c>
      <c r="BF236" s="21" t="s">
        <v>209</v>
      </c>
      <c r="BG236" s="21" t="s">
        <v>209</v>
      </c>
      <c r="BH236" s="21" t="s">
        <v>209</v>
      </c>
      <c r="BI236" s="21" t="s">
        <v>209</v>
      </c>
      <c r="BJ236" s="21" t="s">
        <v>209</v>
      </c>
      <c r="BK236" s="21" t="s">
        <v>213</v>
      </c>
      <c r="BL236" s="21" t="s">
        <v>209</v>
      </c>
      <c r="BM236" s="21" t="s">
        <v>213</v>
      </c>
      <c r="BN236" s="21" t="s">
        <v>213</v>
      </c>
      <c r="BO236" s="21" t="s">
        <v>209</v>
      </c>
      <c r="BP236" s="21" t="s">
        <v>210</v>
      </c>
      <c r="BQ236" s="21" t="s">
        <v>209</v>
      </c>
      <c r="BR236" s="21" t="s">
        <v>209</v>
      </c>
      <c r="BS236" s="21" t="s">
        <v>209</v>
      </c>
      <c r="BT236" s="21" t="s">
        <v>209</v>
      </c>
      <c r="BU236" s="21" t="s">
        <v>209</v>
      </c>
      <c r="BV236" s="21" t="s">
        <v>209</v>
      </c>
      <c r="BW236" s="21" t="s">
        <v>209</v>
      </c>
      <c r="BX236" s="21" t="s">
        <v>209</v>
      </c>
      <c r="BY236" s="21" t="s">
        <v>209</v>
      </c>
      <c r="BZ236" s="21">
        <f t="shared" si="0"/>
        <v>9</v>
      </c>
    </row>
    <row r="237" spans="1:78" ht="12.75" x14ac:dyDescent="0.2">
      <c r="A237" s="21" t="s">
        <v>411</v>
      </c>
      <c r="B237" s="21" t="s">
        <v>453</v>
      </c>
      <c r="C237" s="21" t="s">
        <v>461</v>
      </c>
      <c r="D237" s="21" t="s">
        <v>209</v>
      </c>
      <c r="E237" s="21" t="s">
        <v>210</v>
      </c>
      <c r="F237" s="21" t="s">
        <v>209</v>
      </c>
      <c r="G237" s="21" t="s">
        <v>209</v>
      </c>
      <c r="H237" s="21" t="s">
        <v>209</v>
      </c>
      <c r="I237" s="21" t="s">
        <v>210</v>
      </c>
      <c r="J237" s="21" t="s">
        <v>209</v>
      </c>
      <c r="K237" s="21" t="s">
        <v>210</v>
      </c>
      <c r="L237" s="21" t="s">
        <v>210</v>
      </c>
      <c r="M237" s="21" t="s">
        <v>209</v>
      </c>
      <c r="N237" s="21" t="s">
        <v>209</v>
      </c>
      <c r="O237" s="21" t="s">
        <v>209</v>
      </c>
      <c r="P237" s="21" t="s">
        <v>210</v>
      </c>
      <c r="Q237" s="21" t="s">
        <v>209</v>
      </c>
      <c r="R237" s="21" t="s">
        <v>210</v>
      </c>
      <c r="S237" s="21" t="s">
        <v>213</v>
      </c>
      <c r="T237" s="21" t="s">
        <v>213</v>
      </c>
      <c r="U237" s="21" t="s">
        <v>213</v>
      </c>
      <c r="V237" s="21" t="s">
        <v>213</v>
      </c>
      <c r="W237" s="21" t="s">
        <v>209</v>
      </c>
      <c r="X237" s="21" t="s">
        <v>209</v>
      </c>
      <c r="Y237" s="21" t="s">
        <v>209</v>
      </c>
      <c r="Z237" s="21" t="s">
        <v>209</v>
      </c>
      <c r="AA237" s="21" t="s">
        <v>209</v>
      </c>
      <c r="AB237" s="21" t="s">
        <v>209</v>
      </c>
      <c r="AC237" s="21" t="s">
        <v>209</v>
      </c>
      <c r="AD237" s="21" t="s">
        <v>209</v>
      </c>
      <c r="AE237" s="21" t="s">
        <v>209</v>
      </c>
      <c r="AF237" s="21" t="s">
        <v>209</v>
      </c>
      <c r="AG237" s="21" t="s">
        <v>209</v>
      </c>
      <c r="AH237" s="21" t="s">
        <v>209</v>
      </c>
      <c r="AI237" s="21" t="s">
        <v>209</v>
      </c>
      <c r="AJ237" s="21" t="s">
        <v>210</v>
      </c>
      <c r="AK237" s="21" t="s">
        <v>210</v>
      </c>
      <c r="AL237" s="21" t="s">
        <v>210</v>
      </c>
      <c r="AM237" s="21" t="s">
        <v>209</v>
      </c>
      <c r="AN237" s="21" t="s">
        <v>209</v>
      </c>
      <c r="AO237" s="21" t="s">
        <v>209</v>
      </c>
      <c r="AP237" s="21" t="s">
        <v>209</v>
      </c>
      <c r="AQ237" s="21" t="s">
        <v>209</v>
      </c>
      <c r="AR237" s="21" t="s">
        <v>209</v>
      </c>
      <c r="AS237" s="21" t="s">
        <v>209</v>
      </c>
      <c r="AT237" s="21" t="s">
        <v>209</v>
      </c>
      <c r="AU237" s="21" t="s">
        <v>209</v>
      </c>
      <c r="AV237" s="21" t="s">
        <v>209</v>
      </c>
      <c r="AW237" s="21" t="s">
        <v>209</v>
      </c>
      <c r="AX237" s="21" t="s">
        <v>209</v>
      </c>
      <c r="AY237" s="21" t="s">
        <v>209</v>
      </c>
      <c r="AZ237" s="21" t="s">
        <v>209</v>
      </c>
      <c r="BA237" s="21" t="s">
        <v>209</v>
      </c>
      <c r="BB237" s="21" t="s">
        <v>209</v>
      </c>
      <c r="BC237" s="21" t="s">
        <v>209</v>
      </c>
      <c r="BD237" s="21" t="s">
        <v>209</v>
      </c>
      <c r="BE237" s="21" t="s">
        <v>209</v>
      </c>
      <c r="BF237" s="21" t="s">
        <v>209</v>
      </c>
      <c r="BG237" s="21" t="s">
        <v>209</v>
      </c>
      <c r="BH237" s="21" t="s">
        <v>209</v>
      </c>
      <c r="BI237" s="21" t="s">
        <v>209</v>
      </c>
      <c r="BJ237" s="21" t="s">
        <v>209</v>
      </c>
      <c r="BK237" s="21" t="s">
        <v>213</v>
      </c>
      <c r="BL237" s="21" t="s">
        <v>209</v>
      </c>
      <c r="BM237" s="21" t="s">
        <v>213</v>
      </c>
      <c r="BN237" s="21" t="s">
        <v>213</v>
      </c>
      <c r="BO237" s="21" t="s">
        <v>209</v>
      </c>
      <c r="BP237" s="21" t="s">
        <v>210</v>
      </c>
      <c r="BQ237" s="21" t="s">
        <v>209</v>
      </c>
      <c r="BR237" s="21" t="s">
        <v>209</v>
      </c>
      <c r="BS237" s="21" t="s">
        <v>209</v>
      </c>
      <c r="BT237" s="21" t="s">
        <v>209</v>
      </c>
      <c r="BU237" s="21" t="s">
        <v>209</v>
      </c>
      <c r="BV237" s="21" t="s">
        <v>209</v>
      </c>
      <c r="BW237" s="21" t="s">
        <v>209</v>
      </c>
      <c r="BX237" s="21" t="s">
        <v>209</v>
      </c>
      <c r="BY237" s="21" t="s">
        <v>209</v>
      </c>
      <c r="BZ237" s="21">
        <f t="shared" si="0"/>
        <v>9</v>
      </c>
    </row>
    <row r="238" spans="1:78" ht="12.75" x14ac:dyDescent="0.2">
      <c r="A238" s="21" t="s">
        <v>411</v>
      </c>
      <c r="B238" s="21" t="s">
        <v>453</v>
      </c>
      <c r="C238" s="21" t="s">
        <v>462</v>
      </c>
      <c r="D238" s="21" t="s">
        <v>209</v>
      </c>
      <c r="E238" s="21" t="s">
        <v>210</v>
      </c>
      <c r="F238" s="21" t="s">
        <v>209</v>
      </c>
      <c r="G238" s="21" t="s">
        <v>209</v>
      </c>
      <c r="H238" s="21" t="s">
        <v>209</v>
      </c>
      <c r="I238" s="21" t="s">
        <v>209</v>
      </c>
      <c r="J238" s="21" t="s">
        <v>209</v>
      </c>
      <c r="K238" s="21" t="s">
        <v>209</v>
      </c>
      <c r="L238" s="21" t="s">
        <v>210</v>
      </c>
      <c r="M238" s="21" t="s">
        <v>209</v>
      </c>
      <c r="N238" s="21" t="s">
        <v>209</v>
      </c>
      <c r="O238" s="21" t="s">
        <v>209</v>
      </c>
      <c r="P238" s="21" t="s">
        <v>209</v>
      </c>
      <c r="Q238" s="21" t="s">
        <v>209</v>
      </c>
      <c r="R238" s="21" t="s">
        <v>210</v>
      </c>
      <c r="S238" s="21" t="s">
        <v>213</v>
      </c>
      <c r="T238" s="21" t="s">
        <v>213</v>
      </c>
      <c r="U238" s="21" t="s">
        <v>213</v>
      </c>
      <c r="V238" s="21" t="s">
        <v>213</v>
      </c>
      <c r="W238" s="21" t="s">
        <v>209</v>
      </c>
      <c r="X238" s="21" t="s">
        <v>209</v>
      </c>
      <c r="Y238" s="21" t="s">
        <v>209</v>
      </c>
      <c r="Z238" s="21" t="s">
        <v>209</v>
      </c>
      <c r="AA238" s="21" t="s">
        <v>209</v>
      </c>
      <c r="AB238" s="21" t="s">
        <v>209</v>
      </c>
      <c r="AC238" s="21" t="s">
        <v>209</v>
      </c>
      <c r="AD238" s="21" t="s">
        <v>209</v>
      </c>
      <c r="AE238" s="21" t="s">
        <v>209</v>
      </c>
      <c r="AF238" s="21" t="s">
        <v>209</v>
      </c>
      <c r="AG238" s="21" t="s">
        <v>209</v>
      </c>
      <c r="AH238" s="21" t="s">
        <v>209</v>
      </c>
      <c r="AI238" s="21" t="s">
        <v>209</v>
      </c>
      <c r="AJ238" s="21" t="s">
        <v>209</v>
      </c>
      <c r="AK238" s="21" t="s">
        <v>209</v>
      </c>
      <c r="AL238" s="21" t="s">
        <v>209</v>
      </c>
      <c r="AM238" s="21" t="s">
        <v>209</v>
      </c>
      <c r="AN238" s="21" t="s">
        <v>209</v>
      </c>
      <c r="AO238" s="21" t="s">
        <v>209</v>
      </c>
      <c r="AP238" s="21" t="s">
        <v>209</v>
      </c>
      <c r="AQ238" s="21" t="s">
        <v>209</v>
      </c>
      <c r="AR238" s="21" t="s">
        <v>209</v>
      </c>
      <c r="AS238" s="21" t="s">
        <v>209</v>
      </c>
      <c r="AT238" s="21" t="s">
        <v>209</v>
      </c>
      <c r="AU238" s="21" t="s">
        <v>209</v>
      </c>
      <c r="AV238" s="21" t="s">
        <v>209</v>
      </c>
      <c r="AW238" s="21" t="s">
        <v>209</v>
      </c>
      <c r="AX238" s="21" t="s">
        <v>209</v>
      </c>
      <c r="AY238" s="21" t="s">
        <v>209</v>
      </c>
      <c r="AZ238" s="21" t="s">
        <v>209</v>
      </c>
      <c r="BA238" s="21" t="s">
        <v>209</v>
      </c>
      <c r="BB238" s="21" t="s">
        <v>209</v>
      </c>
      <c r="BC238" s="21" t="s">
        <v>209</v>
      </c>
      <c r="BD238" s="21" t="s">
        <v>209</v>
      </c>
      <c r="BE238" s="21" t="s">
        <v>209</v>
      </c>
      <c r="BF238" s="21" t="s">
        <v>209</v>
      </c>
      <c r="BG238" s="21" t="s">
        <v>209</v>
      </c>
      <c r="BH238" s="21" t="s">
        <v>209</v>
      </c>
      <c r="BI238" s="21" t="s">
        <v>209</v>
      </c>
      <c r="BJ238" s="21" t="s">
        <v>209</v>
      </c>
      <c r="BK238" s="21" t="s">
        <v>209</v>
      </c>
      <c r="BL238" s="21" t="s">
        <v>209</v>
      </c>
      <c r="BM238" s="21" t="s">
        <v>209</v>
      </c>
      <c r="BN238" s="21" t="s">
        <v>209</v>
      </c>
      <c r="BO238" s="21" t="s">
        <v>209</v>
      </c>
      <c r="BP238" s="21" t="s">
        <v>209</v>
      </c>
      <c r="BQ238" s="21" t="s">
        <v>209</v>
      </c>
      <c r="BR238" s="21" t="s">
        <v>209</v>
      </c>
      <c r="BS238" s="21" t="s">
        <v>209</v>
      </c>
      <c r="BT238" s="21" t="s">
        <v>209</v>
      </c>
      <c r="BU238" s="21" t="s">
        <v>209</v>
      </c>
      <c r="BV238" s="21" t="s">
        <v>209</v>
      </c>
      <c r="BW238" s="21" t="s">
        <v>209</v>
      </c>
      <c r="BX238" s="21" t="s">
        <v>209</v>
      </c>
      <c r="BY238" s="21" t="s">
        <v>209</v>
      </c>
      <c r="BZ238" s="21">
        <f t="shared" si="0"/>
        <v>3</v>
      </c>
    </row>
    <row r="239" spans="1:78" ht="12.75" x14ac:dyDescent="0.2">
      <c r="A239" s="21" t="s">
        <v>411</v>
      </c>
      <c r="B239" s="21" t="s">
        <v>453</v>
      </c>
      <c r="C239" s="21" t="s">
        <v>463</v>
      </c>
      <c r="D239" s="21" t="s">
        <v>209</v>
      </c>
      <c r="E239" s="21" t="s">
        <v>210</v>
      </c>
      <c r="F239" s="21" t="s">
        <v>209</v>
      </c>
      <c r="G239" s="21" t="s">
        <v>209</v>
      </c>
      <c r="H239" s="21" t="s">
        <v>209</v>
      </c>
      <c r="I239" s="21" t="s">
        <v>210</v>
      </c>
      <c r="J239" s="21" t="s">
        <v>209</v>
      </c>
      <c r="K239" s="21" t="s">
        <v>210</v>
      </c>
      <c r="L239" s="21" t="s">
        <v>210</v>
      </c>
      <c r="M239" s="21" t="s">
        <v>209</v>
      </c>
      <c r="N239" s="21" t="s">
        <v>209</v>
      </c>
      <c r="O239" s="21" t="s">
        <v>209</v>
      </c>
      <c r="P239" s="21" t="s">
        <v>210</v>
      </c>
      <c r="Q239" s="21" t="s">
        <v>209</v>
      </c>
      <c r="R239" s="21" t="s">
        <v>210</v>
      </c>
      <c r="S239" s="21" t="s">
        <v>213</v>
      </c>
      <c r="T239" s="21" t="s">
        <v>213</v>
      </c>
      <c r="U239" s="21" t="s">
        <v>213</v>
      </c>
      <c r="V239" s="21" t="s">
        <v>213</v>
      </c>
      <c r="W239" s="21" t="s">
        <v>209</v>
      </c>
      <c r="X239" s="21" t="s">
        <v>209</v>
      </c>
      <c r="Y239" s="21" t="s">
        <v>209</v>
      </c>
      <c r="Z239" s="21" t="s">
        <v>209</v>
      </c>
      <c r="AA239" s="21" t="s">
        <v>209</v>
      </c>
      <c r="AB239" s="21" t="s">
        <v>209</v>
      </c>
      <c r="AC239" s="21" t="s">
        <v>209</v>
      </c>
      <c r="AD239" s="21" t="s">
        <v>209</v>
      </c>
      <c r="AE239" s="21" t="s">
        <v>209</v>
      </c>
      <c r="AF239" s="21" t="s">
        <v>209</v>
      </c>
      <c r="AG239" s="21" t="s">
        <v>209</v>
      </c>
      <c r="AH239" s="21" t="s">
        <v>209</v>
      </c>
      <c r="AI239" s="21" t="s">
        <v>209</v>
      </c>
      <c r="AJ239" s="21" t="s">
        <v>210</v>
      </c>
      <c r="AK239" s="21" t="s">
        <v>210</v>
      </c>
      <c r="AL239" s="21" t="s">
        <v>210</v>
      </c>
      <c r="AM239" s="21" t="s">
        <v>209</v>
      </c>
      <c r="AN239" s="21" t="s">
        <v>209</v>
      </c>
      <c r="AO239" s="21" t="s">
        <v>209</v>
      </c>
      <c r="AP239" s="21" t="s">
        <v>209</v>
      </c>
      <c r="AQ239" s="21" t="s">
        <v>209</v>
      </c>
      <c r="AR239" s="21" t="s">
        <v>209</v>
      </c>
      <c r="AS239" s="21" t="s">
        <v>209</v>
      </c>
      <c r="AT239" s="21" t="s">
        <v>209</v>
      </c>
      <c r="AU239" s="21" t="s">
        <v>209</v>
      </c>
      <c r="AV239" s="21" t="s">
        <v>209</v>
      </c>
      <c r="AW239" s="21" t="s">
        <v>209</v>
      </c>
      <c r="AX239" s="21" t="s">
        <v>209</v>
      </c>
      <c r="AY239" s="21" t="s">
        <v>209</v>
      </c>
      <c r="AZ239" s="21" t="s">
        <v>209</v>
      </c>
      <c r="BA239" s="21" t="s">
        <v>209</v>
      </c>
      <c r="BB239" s="21" t="s">
        <v>209</v>
      </c>
      <c r="BC239" s="21" t="s">
        <v>209</v>
      </c>
      <c r="BD239" s="21" t="s">
        <v>209</v>
      </c>
      <c r="BE239" s="21" t="s">
        <v>209</v>
      </c>
      <c r="BF239" s="21" t="s">
        <v>209</v>
      </c>
      <c r="BG239" s="21" t="s">
        <v>209</v>
      </c>
      <c r="BH239" s="21" t="s">
        <v>209</v>
      </c>
      <c r="BI239" s="21" t="s">
        <v>209</v>
      </c>
      <c r="BJ239" s="21" t="s">
        <v>209</v>
      </c>
      <c r="BK239" s="21" t="s">
        <v>213</v>
      </c>
      <c r="BL239" s="21" t="s">
        <v>209</v>
      </c>
      <c r="BM239" s="21" t="s">
        <v>213</v>
      </c>
      <c r="BN239" s="21" t="s">
        <v>213</v>
      </c>
      <c r="BO239" s="21" t="s">
        <v>209</v>
      </c>
      <c r="BP239" s="21" t="s">
        <v>210</v>
      </c>
      <c r="BQ239" s="21" t="s">
        <v>209</v>
      </c>
      <c r="BR239" s="21" t="s">
        <v>209</v>
      </c>
      <c r="BS239" s="21" t="s">
        <v>209</v>
      </c>
      <c r="BT239" s="21" t="s">
        <v>209</v>
      </c>
      <c r="BU239" s="21" t="s">
        <v>209</v>
      </c>
      <c r="BV239" s="21" t="s">
        <v>209</v>
      </c>
      <c r="BW239" s="21" t="s">
        <v>209</v>
      </c>
      <c r="BX239" s="21" t="s">
        <v>209</v>
      </c>
      <c r="BY239" s="21" t="s">
        <v>209</v>
      </c>
      <c r="BZ239" s="21">
        <f t="shared" si="0"/>
        <v>9</v>
      </c>
    </row>
    <row r="240" spans="1:78" ht="12.75" x14ac:dyDescent="0.2">
      <c r="A240" s="21" t="s">
        <v>411</v>
      </c>
      <c r="B240" s="21" t="s">
        <v>453</v>
      </c>
      <c r="C240" s="21" t="s">
        <v>464</v>
      </c>
      <c r="D240" s="21" t="s">
        <v>209</v>
      </c>
      <c r="E240" s="21" t="s">
        <v>210</v>
      </c>
      <c r="F240" s="21" t="s">
        <v>209</v>
      </c>
      <c r="G240" s="21" t="s">
        <v>209</v>
      </c>
      <c r="H240" s="21" t="s">
        <v>209</v>
      </c>
      <c r="I240" s="21" t="s">
        <v>210</v>
      </c>
      <c r="J240" s="21" t="s">
        <v>209</v>
      </c>
      <c r="K240" s="21" t="s">
        <v>210</v>
      </c>
      <c r="L240" s="21" t="s">
        <v>210</v>
      </c>
      <c r="M240" s="21" t="s">
        <v>209</v>
      </c>
      <c r="N240" s="21" t="s">
        <v>209</v>
      </c>
      <c r="O240" s="21" t="s">
        <v>209</v>
      </c>
      <c r="P240" s="21" t="s">
        <v>210</v>
      </c>
      <c r="Q240" s="21" t="s">
        <v>209</v>
      </c>
      <c r="R240" s="21" t="s">
        <v>210</v>
      </c>
      <c r="S240" s="21" t="s">
        <v>213</v>
      </c>
      <c r="T240" s="21" t="s">
        <v>213</v>
      </c>
      <c r="U240" s="21" t="s">
        <v>213</v>
      </c>
      <c r="V240" s="21" t="s">
        <v>213</v>
      </c>
      <c r="W240" s="21" t="s">
        <v>209</v>
      </c>
      <c r="X240" s="21" t="s">
        <v>209</v>
      </c>
      <c r="Y240" s="21" t="s">
        <v>209</v>
      </c>
      <c r="Z240" s="21" t="s">
        <v>209</v>
      </c>
      <c r="AA240" s="21" t="s">
        <v>209</v>
      </c>
      <c r="AB240" s="21" t="s">
        <v>209</v>
      </c>
      <c r="AC240" s="21" t="s">
        <v>209</v>
      </c>
      <c r="AD240" s="21" t="s">
        <v>209</v>
      </c>
      <c r="AE240" s="21" t="s">
        <v>209</v>
      </c>
      <c r="AF240" s="21" t="s">
        <v>209</v>
      </c>
      <c r="AG240" s="21" t="s">
        <v>209</v>
      </c>
      <c r="AH240" s="21" t="s">
        <v>209</v>
      </c>
      <c r="AI240" s="21" t="s">
        <v>209</v>
      </c>
      <c r="AJ240" s="21" t="s">
        <v>210</v>
      </c>
      <c r="AK240" s="21" t="s">
        <v>210</v>
      </c>
      <c r="AL240" s="21" t="s">
        <v>210</v>
      </c>
      <c r="AM240" s="21" t="s">
        <v>209</v>
      </c>
      <c r="AN240" s="21" t="s">
        <v>209</v>
      </c>
      <c r="AO240" s="21" t="s">
        <v>209</v>
      </c>
      <c r="AP240" s="21" t="s">
        <v>209</v>
      </c>
      <c r="AQ240" s="21" t="s">
        <v>209</v>
      </c>
      <c r="AR240" s="21" t="s">
        <v>209</v>
      </c>
      <c r="AS240" s="21" t="s">
        <v>209</v>
      </c>
      <c r="AT240" s="21" t="s">
        <v>209</v>
      </c>
      <c r="AU240" s="21" t="s">
        <v>209</v>
      </c>
      <c r="AV240" s="21" t="s">
        <v>209</v>
      </c>
      <c r="AW240" s="21" t="s">
        <v>209</v>
      </c>
      <c r="AX240" s="21" t="s">
        <v>209</v>
      </c>
      <c r="AY240" s="21" t="s">
        <v>209</v>
      </c>
      <c r="AZ240" s="21" t="s">
        <v>209</v>
      </c>
      <c r="BA240" s="21" t="s">
        <v>209</v>
      </c>
      <c r="BB240" s="21" t="s">
        <v>209</v>
      </c>
      <c r="BC240" s="21" t="s">
        <v>209</v>
      </c>
      <c r="BD240" s="21" t="s">
        <v>209</v>
      </c>
      <c r="BE240" s="21" t="s">
        <v>209</v>
      </c>
      <c r="BF240" s="21" t="s">
        <v>209</v>
      </c>
      <c r="BG240" s="21" t="s">
        <v>209</v>
      </c>
      <c r="BH240" s="21" t="s">
        <v>209</v>
      </c>
      <c r="BI240" s="21" t="s">
        <v>209</v>
      </c>
      <c r="BJ240" s="21" t="s">
        <v>209</v>
      </c>
      <c r="BK240" s="21" t="s">
        <v>213</v>
      </c>
      <c r="BL240" s="21" t="s">
        <v>209</v>
      </c>
      <c r="BM240" s="21" t="s">
        <v>213</v>
      </c>
      <c r="BN240" s="21" t="s">
        <v>213</v>
      </c>
      <c r="BO240" s="21" t="s">
        <v>209</v>
      </c>
      <c r="BP240" s="21" t="s">
        <v>210</v>
      </c>
      <c r="BQ240" s="21" t="s">
        <v>209</v>
      </c>
      <c r="BR240" s="21" t="s">
        <v>209</v>
      </c>
      <c r="BS240" s="21" t="s">
        <v>209</v>
      </c>
      <c r="BT240" s="21" t="s">
        <v>209</v>
      </c>
      <c r="BU240" s="21" t="s">
        <v>209</v>
      </c>
      <c r="BV240" s="21" t="s">
        <v>209</v>
      </c>
      <c r="BW240" s="21" t="s">
        <v>209</v>
      </c>
      <c r="BX240" s="21" t="s">
        <v>209</v>
      </c>
      <c r="BY240" s="21" t="s">
        <v>209</v>
      </c>
      <c r="BZ240" s="21">
        <f t="shared" si="0"/>
        <v>9</v>
      </c>
    </row>
    <row r="241" spans="1:78" ht="12.75" x14ac:dyDescent="0.2">
      <c r="A241" s="21" t="s">
        <v>411</v>
      </c>
      <c r="B241" s="21" t="s">
        <v>453</v>
      </c>
      <c r="C241" s="21" t="s">
        <v>465</v>
      </c>
      <c r="D241" s="21" t="s">
        <v>209</v>
      </c>
      <c r="E241" s="21" t="s">
        <v>210</v>
      </c>
      <c r="F241" s="21" t="s">
        <v>209</v>
      </c>
      <c r="G241" s="21" t="s">
        <v>209</v>
      </c>
      <c r="H241" s="21" t="s">
        <v>209</v>
      </c>
      <c r="I241" s="21" t="s">
        <v>210</v>
      </c>
      <c r="J241" s="21" t="s">
        <v>209</v>
      </c>
      <c r="K241" s="21" t="s">
        <v>210</v>
      </c>
      <c r="L241" s="21" t="s">
        <v>210</v>
      </c>
      <c r="M241" s="21" t="s">
        <v>209</v>
      </c>
      <c r="N241" s="21" t="s">
        <v>209</v>
      </c>
      <c r="O241" s="21" t="s">
        <v>209</v>
      </c>
      <c r="P241" s="21" t="s">
        <v>210</v>
      </c>
      <c r="Q241" s="21" t="s">
        <v>209</v>
      </c>
      <c r="R241" s="21" t="s">
        <v>210</v>
      </c>
      <c r="S241" s="21" t="s">
        <v>213</v>
      </c>
      <c r="T241" s="21" t="s">
        <v>213</v>
      </c>
      <c r="U241" s="21" t="s">
        <v>213</v>
      </c>
      <c r="V241" s="21" t="s">
        <v>213</v>
      </c>
      <c r="W241" s="21" t="s">
        <v>209</v>
      </c>
      <c r="X241" s="21" t="s">
        <v>209</v>
      </c>
      <c r="Y241" s="21" t="s">
        <v>209</v>
      </c>
      <c r="Z241" s="21" t="s">
        <v>209</v>
      </c>
      <c r="AA241" s="21" t="s">
        <v>209</v>
      </c>
      <c r="AB241" s="21" t="s">
        <v>209</v>
      </c>
      <c r="AC241" s="21" t="s">
        <v>209</v>
      </c>
      <c r="AD241" s="21" t="s">
        <v>209</v>
      </c>
      <c r="AE241" s="21" t="s">
        <v>209</v>
      </c>
      <c r="AF241" s="21" t="s">
        <v>209</v>
      </c>
      <c r="AG241" s="21" t="s">
        <v>209</v>
      </c>
      <c r="AH241" s="21" t="s">
        <v>209</v>
      </c>
      <c r="AI241" s="21" t="s">
        <v>209</v>
      </c>
      <c r="AJ241" s="21" t="s">
        <v>210</v>
      </c>
      <c r="AK241" s="21" t="s">
        <v>210</v>
      </c>
      <c r="AL241" s="21" t="s">
        <v>210</v>
      </c>
      <c r="AM241" s="21" t="s">
        <v>209</v>
      </c>
      <c r="AN241" s="21" t="s">
        <v>209</v>
      </c>
      <c r="AO241" s="21" t="s">
        <v>209</v>
      </c>
      <c r="AP241" s="21" t="s">
        <v>209</v>
      </c>
      <c r="AQ241" s="21" t="s">
        <v>209</v>
      </c>
      <c r="AR241" s="21" t="s">
        <v>209</v>
      </c>
      <c r="AS241" s="21" t="s">
        <v>209</v>
      </c>
      <c r="AT241" s="21" t="s">
        <v>209</v>
      </c>
      <c r="AU241" s="21" t="s">
        <v>209</v>
      </c>
      <c r="AV241" s="21" t="s">
        <v>209</v>
      </c>
      <c r="AW241" s="21" t="s">
        <v>209</v>
      </c>
      <c r="AX241" s="21" t="s">
        <v>209</v>
      </c>
      <c r="AY241" s="21" t="s">
        <v>209</v>
      </c>
      <c r="AZ241" s="21" t="s">
        <v>209</v>
      </c>
      <c r="BA241" s="21" t="s">
        <v>209</v>
      </c>
      <c r="BB241" s="21" t="s">
        <v>209</v>
      </c>
      <c r="BC241" s="21" t="s">
        <v>209</v>
      </c>
      <c r="BD241" s="21" t="s">
        <v>209</v>
      </c>
      <c r="BE241" s="21" t="s">
        <v>209</v>
      </c>
      <c r="BF241" s="21" t="s">
        <v>209</v>
      </c>
      <c r="BG241" s="21" t="s">
        <v>209</v>
      </c>
      <c r="BH241" s="21" t="s">
        <v>209</v>
      </c>
      <c r="BI241" s="21" t="s">
        <v>209</v>
      </c>
      <c r="BJ241" s="21" t="s">
        <v>209</v>
      </c>
      <c r="BK241" s="21" t="s">
        <v>213</v>
      </c>
      <c r="BL241" s="21" t="s">
        <v>209</v>
      </c>
      <c r="BM241" s="21" t="s">
        <v>213</v>
      </c>
      <c r="BN241" s="21" t="s">
        <v>213</v>
      </c>
      <c r="BO241" s="21" t="s">
        <v>209</v>
      </c>
      <c r="BP241" s="21" t="s">
        <v>210</v>
      </c>
      <c r="BQ241" s="21" t="s">
        <v>209</v>
      </c>
      <c r="BR241" s="21" t="s">
        <v>209</v>
      </c>
      <c r="BS241" s="21" t="s">
        <v>209</v>
      </c>
      <c r="BT241" s="21" t="s">
        <v>209</v>
      </c>
      <c r="BU241" s="21" t="s">
        <v>209</v>
      </c>
      <c r="BV241" s="21" t="s">
        <v>209</v>
      </c>
      <c r="BW241" s="21" t="s">
        <v>209</v>
      </c>
      <c r="BX241" s="21" t="s">
        <v>209</v>
      </c>
      <c r="BY241" s="21" t="s">
        <v>209</v>
      </c>
      <c r="BZ241" s="21">
        <f t="shared" si="0"/>
        <v>9</v>
      </c>
    </row>
    <row r="242" spans="1:78" ht="12.75" x14ac:dyDescent="0.2">
      <c r="A242" s="21" t="s">
        <v>411</v>
      </c>
      <c r="B242" s="21" t="s">
        <v>453</v>
      </c>
      <c r="C242" s="21" t="s">
        <v>466</v>
      </c>
      <c r="D242" s="21" t="s">
        <v>209</v>
      </c>
      <c r="E242" s="21" t="s">
        <v>210</v>
      </c>
      <c r="F242" s="21" t="s">
        <v>209</v>
      </c>
      <c r="G242" s="21" t="s">
        <v>209</v>
      </c>
      <c r="H242" s="21" t="s">
        <v>209</v>
      </c>
      <c r="I242" s="21" t="s">
        <v>210</v>
      </c>
      <c r="J242" s="21" t="s">
        <v>209</v>
      </c>
      <c r="K242" s="21" t="s">
        <v>210</v>
      </c>
      <c r="L242" s="21" t="s">
        <v>210</v>
      </c>
      <c r="M242" s="21" t="s">
        <v>209</v>
      </c>
      <c r="N242" s="21" t="s">
        <v>209</v>
      </c>
      <c r="O242" s="21" t="s">
        <v>209</v>
      </c>
      <c r="P242" s="21" t="s">
        <v>210</v>
      </c>
      <c r="Q242" s="21" t="s">
        <v>209</v>
      </c>
      <c r="R242" s="21" t="s">
        <v>210</v>
      </c>
      <c r="S242" s="21" t="s">
        <v>213</v>
      </c>
      <c r="T242" s="21" t="s">
        <v>213</v>
      </c>
      <c r="U242" s="21" t="s">
        <v>213</v>
      </c>
      <c r="V242" s="21" t="s">
        <v>213</v>
      </c>
      <c r="W242" s="21" t="s">
        <v>209</v>
      </c>
      <c r="X242" s="21" t="s">
        <v>209</v>
      </c>
      <c r="Y242" s="21" t="s">
        <v>209</v>
      </c>
      <c r="Z242" s="21" t="s">
        <v>209</v>
      </c>
      <c r="AA242" s="21" t="s">
        <v>209</v>
      </c>
      <c r="AB242" s="21" t="s">
        <v>209</v>
      </c>
      <c r="AC242" s="21" t="s">
        <v>209</v>
      </c>
      <c r="AD242" s="21" t="s">
        <v>209</v>
      </c>
      <c r="AE242" s="21" t="s">
        <v>209</v>
      </c>
      <c r="AF242" s="21" t="s">
        <v>209</v>
      </c>
      <c r="AG242" s="21" t="s">
        <v>209</v>
      </c>
      <c r="AH242" s="21" t="s">
        <v>209</v>
      </c>
      <c r="AI242" s="21" t="s">
        <v>209</v>
      </c>
      <c r="AJ242" s="21" t="s">
        <v>210</v>
      </c>
      <c r="AK242" s="21" t="s">
        <v>210</v>
      </c>
      <c r="AL242" s="21" t="s">
        <v>210</v>
      </c>
      <c r="AM242" s="21" t="s">
        <v>209</v>
      </c>
      <c r="AN242" s="21" t="s">
        <v>209</v>
      </c>
      <c r="AO242" s="21" t="s">
        <v>209</v>
      </c>
      <c r="AP242" s="21" t="s">
        <v>209</v>
      </c>
      <c r="AQ242" s="21" t="s">
        <v>209</v>
      </c>
      <c r="AR242" s="21" t="s">
        <v>209</v>
      </c>
      <c r="AS242" s="21" t="s">
        <v>209</v>
      </c>
      <c r="AT242" s="21" t="s">
        <v>209</v>
      </c>
      <c r="AU242" s="21" t="s">
        <v>209</v>
      </c>
      <c r="AV242" s="21" t="s">
        <v>209</v>
      </c>
      <c r="AW242" s="21" t="s">
        <v>209</v>
      </c>
      <c r="AX242" s="21" t="s">
        <v>209</v>
      </c>
      <c r="AY242" s="21" t="s">
        <v>209</v>
      </c>
      <c r="AZ242" s="21" t="s">
        <v>209</v>
      </c>
      <c r="BA242" s="21" t="s">
        <v>209</v>
      </c>
      <c r="BB242" s="21" t="s">
        <v>209</v>
      </c>
      <c r="BC242" s="21" t="s">
        <v>209</v>
      </c>
      <c r="BD242" s="21" t="s">
        <v>209</v>
      </c>
      <c r="BE242" s="21" t="s">
        <v>209</v>
      </c>
      <c r="BF242" s="21" t="s">
        <v>209</v>
      </c>
      <c r="BG242" s="21" t="s">
        <v>209</v>
      </c>
      <c r="BH242" s="21" t="s">
        <v>209</v>
      </c>
      <c r="BI242" s="21" t="s">
        <v>209</v>
      </c>
      <c r="BJ242" s="21" t="s">
        <v>209</v>
      </c>
      <c r="BK242" s="21" t="s">
        <v>213</v>
      </c>
      <c r="BL242" s="21" t="s">
        <v>209</v>
      </c>
      <c r="BM242" s="21" t="s">
        <v>213</v>
      </c>
      <c r="BN242" s="21" t="s">
        <v>213</v>
      </c>
      <c r="BO242" s="21" t="s">
        <v>209</v>
      </c>
      <c r="BP242" s="21" t="s">
        <v>210</v>
      </c>
      <c r="BQ242" s="21" t="s">
        <v>209</v>
      </c>
      <c r="BR242" s="21" t="s">
        <v>209</v>
      </c>
      <c r="BS242" s="21" t="s">
        <v>209</v>
      </c>
      <c r="BT242" s="21" t="s">
        <v>209</v>
      </c>
      <c r="BU242" s="21" t="s">
        <v>209</v>
      </c>
      <c r="BV242" s="21" t="s">
        <v>209</v>
      </c>
      <c r="BW242" s="21" t="s">
        <v>209</v>
      </c>
      <c r="BX242" s="21" t="s">
        <v>209</v>
      </c>
      <c r="BY242" s="21" t="s">
        <v>209</v>
      </c>
      <c r="BZ242" s="21">
        <f t="shared" si="0"/>
        <v>9</v>
      </c>
    </row>
    <row r="243" spans="1:78" ht="12.75" x14ac:dyDescent="0.2">
      <c r="A243" s="21" t="s">
        <v>411</v>
      </c>
      <c r="B243" s="21" t="s">
        <v>453</v>
      </c>
      <c r="C243" s="21" t="s">
        <v>467</v>
      </c>
      <c r="D243" s="21" t="s">
        <v>209</v>
      </c>
      <c r="E243" s="21" t="s">
        <v>210</v>
      </c>
      <c r="F243" s="21" t="s">
        <v>209</v>
      </c>
      <c r="G243" s="21" t="s">
        <v>209</v>
      </c>
      <c r="H243" s="21" t="s">
        <v>209</v>
      </c>
      <c r="I243" s="21" t="s">
        <v>209</v>
      </c>
      <c r="J243" s="21" t="s">
        <v>209</v>
      </c>
      <c r="K243" s="21" t="s">
        <v>209</v>
      </c>
      <c r="L243" s="21" t="s">
        <v>210</v>
      </c>
      <c r="M243" s="21" t="s">
        <v>209</v>
      </c>
      <c r="N243" s="21" t="s">
        <v>209</v>
      </c>
      <c r="O243" s="21" t="s">
        <v>209</v>
      </c>
      <c r="P243" s="21" t="s">
        <v>209</v>
      </c>
      <c r="Q243" s="21" t="s">
        <v>209</v>
      </c>
      <c r="R243" s="21" t="s">
        <v>210</v>
      </c>
      <c r="S243" s="21" t="s">
        <v>213</v>
      </c>
      <c r="T243" s="21" t="s">
        <v>213</v>
      </c>
      <c r="U243" s="21" t="s">
        <v>213</v>
      </c>
      <c r="V243" s="21" t="s">
        <v>213</v>
      </c>
      <c r="W243" s="21" t="s">
        <v>209</v>
      </c>
      <c r="X243" s="21" t="s">
        <v>209</v>
      </c>
      <c r="Y243" s="21" t="s">
        <v>209</v>
      </c>
      <c r="Z243" s="21" t="s">
        <v>209</v>
      </c>
      <c r="AA243" s="21" t="s">
        <v>209</v>
      </c>
      <c r="AB243" s="21" t="s">
        <v>209</v>
      </c>
      <c r="AC243" s="21" t="s">
        <v>209</v>
      </c>
      <c r="AD243" s="21" t="s">
        <v>209</v>
      </c>
      <c r="AE243" s="21" t="s">
        <v>209</v>
      </c>
      <c r="AF243" s="21" t="s">
        <v>209</v>
      </c>
      <c r="AG243" s="21" t="s">
        <v>209</v>
      </c>
      <c r="AH243" s="21" t="s">
        <v>209</v>
      </c>
      <c r="AI243" s="21" t="s">
        <v>209</v>
      </c>
      <c r="AJ243" s="21" t="s">
        <v>209</v>
      </c>
      <c r="AK243" s="21" t="s">
        <v>209</v>
      </c>
      <c r="AL243" s="21" t="s">
        <v>209</v>
      </c>
      <c r="AM243" s="21" t="s">
        <v>209</v>
      </c>
      <c r="AN243" s="21" t="s">
        <v>209</v>
      </c>
      <c r="AO243" s="21" t="s">
        <v>209</v>
      </c>
      <c r="AP243" s="21" t="s">
        <v>209</v>
      </c>
      <c r="AQ243" s="21" t="s">
        <v>209</v>
      </c>
      <c r="AR243" s="21" t="s">
        <v>209</v>
      </c>
      <c r="AS243" s="21" t="s">
        <v>209</v>
      </c>
      <c r="AT243" s="21" t="s">
        <v>209</v>
      </c>
      <c r="AU243" s="21" t="s">
        <v>209</v>
      </c>
      <c r="AV243" s="21" t="s">
        <v>209</v>
      </c>
      <c r="AW243" s="21" t="s">
        <v>209</v>
      </c>
      <c r="AX243" s="21" t="s">
        <v>209</v>
      </c>
      <c r="AY243" s="21" t="s">
        <v>209</v>
      </c>
      <c r="AZ243" s="21" t="s">
        <v>209</v>
      </c>
      <c r="BA243" s="21" t="s">
        <v>209</v>
      </c>
      <c r="BB243" s="21" t="s">
        <v>209</v>
      </c>
      <c r="BC243" s="21" t="s">
        <v>209</v>
      </c>
      <c r="BD243" s="21" t="s">
        <v>209</v>
      </c>
      <c r="BE243" s="21" t="s">
        <v>209</v>
      </c>
      <c r="BF243" s="21" t="s">
        <v>209</v>
      </c>
      <c r="BG243" s="21" t="s">
        <v>209</v>
      </c>
      <c r="BH243" s="21" t="s">
        <v>209</v>
      </c>
      <c r="BI243" s="21" t="s">
        <v>209</v>
      </c>
      <c r="BJ243" s="21" t="s">
        <v>209</v>
      </c>
      <c r="BK243" s="21" t="s">
        <v>209</v>
      </c>
      <c r="BL243" s="21" t="s">
        <v>209</v>
      </c>
      <c r="BM243" s="21" t="s">
        <v>209</v>
      </c>
      <c r="BN243" s="21" t="s">
        <v>209</v>
      </c>
      <c r="BO243" s="21" t="s">
        <v>209</v>
      </c>
      <c r="BP243" s="21" t="s">
        <v>209</v>
      </c>
      <c r="BQ243" s="21" t="s">
        <v>209</v>
      </c>
      <c r="BR243" s="21" t="s">
        <v>209</v>
      </c>
      <c r="BS243" s="21" t="s">
        <v>209</v>
      </c>
      <c r="BT243" s="21" t="s">
        <v>209</v>
      </c>
      <c r="BU243" s="21" t="s">
        <v>209</v>
      </c>
      <c r="BV243" s="21" t="s">
        <v>209</v>
      </c>
      <c r="BW243" s="21" t="s">
        <v>209</v>
      </c>
      <c r="BX243" s="21" t="s">
        <v>209</v>
      </c>
      <c r="BY243" s="21" t="s">
        <v>209</v>
      </c>
      <c r="BZ243" s="21">
        <f t="shared" si="0"/>
        <v>3</v>
      </c>
    </row>
    <row r="244" spans="1:78" ht="12.75" x14ac:dyDescent="0.2">
      <c r="A244" s="21" t="s">
        <v>411</v>
      </c>
      <c r="B244" s="21" t="s">
        <v>453</v>
      </c>
      <c r="C244" s="21" t="s">
        <v>468</v>
      </c>
      <c r="D244" s="21" t="s">
        <v>209</v>
      </c>
      <c r="E244" s="21" t="s">
        <v>209</v>
      </c>
      <c r="F244" s="21" t="s">
        <v>209</v>
      </c>
      <c r="G244" s="21" t="s">
        <v>209</v>
      </c>
      <c r="H244" s="21" t="s">
        <v>209</v>
      </c>
      <c r="I244" s="21" t="s">
        <v>209</v>
      </c>
      <c r="J244" s="21" t="s">
        <v>209</v>
      </c>
      <c r="K244" s="21" t="s">
        <v>210</v>
      </c>
      <c r="L244" s="21" t="s">
        <v>209</v>
      </c>
      <c r="M244" s="21" t="s">
        <v>209</v>
      </c>
      <c r="N244" s="21" t="s">
        <v>209</v>
      </c>
      <c r="O244" s="21" t="s">
        <v>209</v>
      </c>
      <c r="P244" s="21" t="s">
        <v>209</v>
      </c>
      <c r="Q244" s="21" t="s">
        <v>209</v>
      </c>
      <c r="R244" s="21" t="s">
        <v>210</v>
      </c>
      <c r="S244" s="21" t="s">
        <v>210</v>
      </c>
      <c r="T244" s="21" t="s">
        <v>210</v>
      </c>
      <c r="U244" s="21" t="s">
        <v>210</v>
      </c>
      <c r="V244" s="21" t="s">
        <v>210</v>
      </c>
      <c r="W244" s="21" t="s">
        <v>210</v>
      </c>
      <c r="X244" s="21" t="s">
        <v>209</v>
      </c>
      <c r="Y244" s="21" t="s">
        <v>209</v>
      </c>
      <c r="Z244" s="21" t="s">
        <v>209</v>
      </c>
      <c r="AA244" s="21" t="s">
        <v>210</v>
      </c>
      <c r="AB244" s="21" t="s">
        <v>209</v>
      </c>
      <c r="AC244" s="21" t="s">
        <v>210</v>
      </c>
      <c r="AD244" s="21" t="s">
        <v>209</v>
      </c>
      <c r="AE244" s="21" t="s">
        <v>209</v>
      </c>
      <c r="AF244" s="21" t="s">
        <v>210</v>
      </c>
      <c r="AG244" s="21" t="s">
        <v>209</v>
      </c>
      <c r="AH244" s="21" t="s">
        <v>209</v>
      </c>
      <c r="AI244" s="21" t="s">
        <v>209</v>
      </c>
      <c r="AJ244" s="21" t="s">
        <v>209</v>
      </c>
      <c r="AK244" s="21" t="s">
        <v>209</v>
      </c>
      <c r="AL244" s="21" t="s">
        <v>209</v>
      </c>
      <c r="AM244" s="21" t="s">
        <v>209</v>
      </c>
      <c r="AN244" s="21" t="s">
        <v>210</v>
      </c>
      <c r="AO244" s="21" t="s">
        <v>209</v>
      </c>
      <c r="AP244" s="21" t="s">
        <v>209</v>
      </c>
      <c r="AQ244" s="21" t="s">
        <v>209</v>
      </c>
      <c r="AR244" s="21" t="s">
        <v>209</v>
      </c>
      <c r="AS244" s="21" t="s">
        <v>210</v>
      </c>
      <c r="AT244" s="21" t="s">
        <v>209</v>
      </c>
      <c r="AU244" s="21" t="s">
        <v>209</v>
      </c>
      <c r="AV244" s="21" t="s">
        <v>209</v>
      </c>
      <c r="AW244" s="21" t="s">
        <v>209</v>
      </c>
      <c r="AX244" s="21" t="s">
        <v>209</v>
      </c>
      <c r="AY244" s="21" t="s">
        <v>210</v>
      </c>
      <c r="AZ244" s="21" t="s">
        <v>210</v>
      </c>
      <c r="BA244" s="21" t="s">
        <v>209</v>
      </c>
      <c r="BB244" s="21" t="s">
        <v>210</v>
      </c>
      <c r="BC244" s="21" t="s">
        <v>210</v>
      </c>
      <c r="BD244" s="21" t="s">
        <v>209</v>
      </c>
      <c r="BE244" s="21" t="s">
        <v>209</v>
      </c>
      <c r="BF244" s="21" t="s">
        <v>209</v>
      </c>
      <c r="BG244" s="21" t="s">
        <v>209</v>
      </c>
      <c r="BH244" s="21" t="s">
        <v>209</v>
      </c>
      <c r="BI244" s="21" t="s">
        <v>209</v>
      </c>
      <c r="BJ244" s="21" t="s">
        <v>209</v>
      </c>
      <c r="BK244" s="21" t="s">
        <v>210</v>
      </c>
      <c r="BL244" s="21" t="s">
        <v>209</v>
      </c>
      <c r="BM244" s="21" t="s">
        <v>209</v>
      </c>
      <c r="BN244" s="21" t="s">
        <v>209</v>
      </c>
      <c r="BO244" s="21" t="s">
        <v>209</v>
      </c>
      <c r="BP244" s="21" t="s">
        <v>209</v>
      </c>
      <c r="BQ244" s="21" t="s">
        <v>209</v>
      </c>
      <c r="BR244" s="21" t="s">
        <v>209</v>
      </c>
      <c r="BS244" s="21" t="s">
        <v>209</v>
      </c>
      <c r="BT244" s="21" t="s">
        <v>209</v>
      </c>
      <c r="BU244" s="21" t="s">
        <v>209</v>
      </c>
      <c r="BV244" s="21" t="s">
        <v>209</v>
      </c>
      <c r="BW244" s="21" t="s">
        <v>209</v>
      </c>
      <c r="BX244" s="21" t="s">
        <v>209</v>
      </c>
      <c r="BY244" s="21" t="s">
        <v>209</v>
      </c>
      <c r="BZ244" s="21">
        <f t="shared" si="0"/>
        <v>17</v>
      </c>
    </row>
    <row r="245" spans="1:78" ht="12.75" x14ac:dyDescent="0.2">
      <c r="A245" s="21" t="s">
        <v>411</v>
      </c>
      <c r="B245" s="21" t="s">
        <v>453</v>
      </c>
      <c r="C245" s="21" t="s">
        <v>469</v>
      </c>
      <c r="D245" s="21" t="s">
        <v>209</v>
      </c>
      <c r="E245" s="21" t="s">
        <v>210</v>
      </c>
      <c r="F245" s="21" t="s">
        <v>209</v>
      </c>
      <c r="G245" s="21" t="s">
        <v>209</v>
      </c>
      <c r="H245" s="21" t="s">
        <v>209</v>
      </c>
      <c r="I245" s="21" t="s">
        <v>210</v>
      </c>
      <c r="J245" s="21" t="s">
        <v>209</v>
      </c>
      <c r="K245" s="21" t="s">
        <v>210</v>
      </c>
      <c r="L245" s="21" t="s">
        <v>210</v>
      </c>
      <c r="M245" s="21" t="s">
        <v>209</v>
      </c>
      <c r="N245" s="21" t="s">
        <v>209</v>
      </c>
      <c r="O245" s="21" t="s">
        <v>209</v>
      </c>
      <c r="P245" s="21" t="s">
        <v>210</v>
      </c>
      <c r="Q245" s="21" t="s">
        <v>209</v>
      </c>
      <c r="R245" s="21" t="s">
        <v>210</v>
      </c>
      <c r="S245" s="21" t="s">
        <v>213</v>
      </c>
      <c r="T245" s="21" t="s">
        <v>213</v>
      </c>
      <c r="U245" s="21" t="s">
        <v>213</v>
      </c>
      <c r="V245" s="21" t="s">
        <v>213</v>
      </c>
      <c r="W245" s="21" t="s">
        <v>209</v>
      </c>
      <c r="X245" s="21" t="s">
        <v>209</v>
      </c>
      <c r="Y245" s="21" t="s">
        <v>209</v>
      </c>
      <c r="Z245" s="21" t="s">
        <v>209</v>
      </c>
      <c r="AA245" s="21" t="s">
        <v>209</v>
      </c>
      <c r="AB245" s="21" t="s">
        <v>209</v>
      </c>
      <c r="AC245" s="21" t="s">
        <v>209</v>
      </c>
      <c r="AD245" s="21" t="s">
        <v>209</v>
      </c>
      <c r="AE245" s="21" t="s">
        <v>209</v>
      </c>
      <c r="AF245" s="21" t="s">
        <v>209</v>
      </c>
      <c r="AG245" s="21" t="s">
        <v>209</v>
      </c>
      <c r="AH245" s="21" t="s">
        <v>209</v>
      </c>
      <c r="AI245" s="21" t="s">
        <v>209</v>
      </c>
      <c r="AJ245" s="21" t="s">
        <v>210</v>
      </c>
      <c r="AK245" s="21" t="s">
        <v>210</v>
      </c>
      <c r="AL245" s="21" t="s">
        <v>210</v>
      </c>
      <c r="AM245" s="21" t="s">
        <v>209</v>
      </c>
      <c r="AN245" s="21" t="s">
        <v>209</v>
      </c>
      <c r="AO245" s="21" t="s">
        <v>209</v>
      </c>
      <c r="AP245" s="21" t="s">
        <v>209</v>
      </c>
      <c r="AQ245" s="21" t="s">
        <v>209</v>
      </c>
      <c r="AR245" s="21" t="s">
        <v>209</v>
      </c>
      <c r="AS245" s="21" t="s">
        <v>209</v>
      </c>
      <c r="AT245" s="21" t="s">
        <v>209</v>
      </c>
      <c r="AU245" s="21" t="s">
        <v>209</v>
      </c>
      <c r="AV245" s="21" t="s">
        <v>209</v>
      </c>
      <c r="AW245" s="21" t="s">
        <v>209</v>
      </c>
      <c r="AX245" s="21" t="s">
        <v>209</v>
      </c>
      <c r="AY245" s="21" t="s">
        <v>209</v>
      </c>
      <c r="AZ245" s="21" t="s">
        <v>209</v>
      </c>
      <c r="BA245" s="21" t="s">
        <v>209</v>
      </c>
      <c r="BB245" s="21" t="s">
        <v>209</v>
      </c>
      <c r="BC245" s="21" t="s">
        <v>209</v>
      </c>
      <c r="BD245" s="21" t="s">
        <v>209</v>
      </c>
      <c r="BE245" s="21" t="s">
        <v>209</v>
      </c>
      <c r="BF245" s="21" t="s">
        <v>209</v>
      </c>
      <c r="BG245" s="21" t="s">
        <v>209</v>
      </c>
      <c r="BH245" s="21" t="s">
        <v>209</v>
      </c>
      <c r="BI245" s="21" t="s">
        <v>209</v>
      </c>
      <c r="BJ245" s="21" t="s">
        <v>209</v>
      </c>
      <c r="BK245" s="21" t="s">
        <v>213</v>
      </c>
      <c r="BL245" s="21" t="s">
        <v>210</v>
      </c>
      <c r="BM245" s="21" t="s">
        <v>210</v>
      </c>
      <c r="BN245" s="21" t="s">
        <v>210</v>
      </c>
      <c r="BO245" s="21" t="s">
        <v>210</v>
      </c>
      <c r="BP245" s="21" t="s">
        <v>210</v>
      </c>
      <c r="BQ245" s="21" t="s">
        <v>209</v>
      </c>
      <c r="BR245" s="21" t="s">
        <v>209</v>
      </c>
      <c r="BS245" s="21" t="s">
        <v>209</v>
      </c>
      <c r="BT245" s="21" t="s">
        <v>210</v>
      </c>
      <c r="BU245" s="21" t="s">
        <v>209</v>
      </c>
      <c r="BV245" s="21" t="s">
        <v>209</v>
      </c>
      <c r="BW245" s="21" t="s">
        <v>210</v>
      </c>
      <c r="BX245" s="21" t="s">
        <v>210</v>
      </c>
      <c r="BY245" s="21" t="s">
        <v>210</v>
      </c>
      <c r="BZ245" s="21">
        <f t="shared" si="0"/>
        <v>9</v>
      </c>
    </row>
    <row r="246" spans="1:78" ht="12.75" x14ac:dyDescent="0.2">
      <c r="A246" s="21" t="s">
        <v>411</v>
      </c>
      <c r="B246" s="21" t="s">
        <v>453</v>
      </c>
      <c r="C246" s="21" t="s">
        <v>470</v>
      </c>
      <c r="D246" s="21" t="s">
        <v>209</v>
      </c>
      <c r="E246" s="21" t="s">
        <v>210</v>
      </c>
      <c r="F246" s="21" t="s">
        <v>209</v>
      </c>
      <c r="G246" s="21" t="s">
        <v>209</v>
      </c>
      <c r="H246" s="21" t="s">
        <v>209</v>
      </c>
      <c r="I246" s="21" t="s">
        <v>209</v>
      </c>
      <c r="J246" s="21" t="s">
        <v>209</v>
      </c>
      <c r="K246" s="21" t="s">
        <v>209</v>
      </c>
      <c r="L246" s="21" t="s">
        <v>210</v>
      </c>
      <c r="M246" s="21" t="s">
        <v>209</v>
      </c>
      <c r="N246" s="21" t="s">
        <v>209</v>
      </c>
      <c r="O246" s="21" t="s">
        <v>209</v>
      </c>
      <c r="P246" s="21" t="s">
        <v>209</v>
      </c>
      <c r="Q246" s="21" t="s">
        <v>209</v>
      </c>
      <c r="R246" s="21" t="s">
        <v>210</v>
      </c>
      <c r="S246" s="21" t="s">
        <v>213</v>
      </c>
      <c r="T246" s="21" t="s">
        <v>213</v>
      </c>
      <c r="U246" s="21" t="s">
        <v>213</v>
      </c>
      <c r="V246" s="21" t="s">
        <v>213</v>
      </c>
      <c r="W246" s="21" t="s">
        <v>209</v>
      </c>
      <c r="X246" s="21" t="s">
        <v>209</v>
      </c>
      <c r="Y246" s="21" t="s">
        <v>209</v>
      </c>
      <c r="Z246" s="21" t="s">
        <v>209</v>
      </c>
      <c r="AA246" s="21" t="s">
        <v>209</v>
      </c>
      <c r="AB246" s="21" t="s">
        <v>209</v>
      </c>
      <c r="AC246" s="21" t="s">
        <v>209</v>
      </c>
      <c r="AD246" s="21" t="s">
        <v>209</v>
      </c>
      <c r="AE246" s="21" t="s">
        <v>209</v>
      </c>
      <c r="AF246" s="21" t="s">
        <v>209</v>
      </c>
      <c r="AG246" s="21" t="s">
        <v>209</v>
      </c>
      <c r="AH246" s="21" t="s">
        <v>209</v>
      </c>
      <c r="AI246" s="21" t="s">
        <v>209</v>
      </c>
      <c r="AJ246" s="21" t="s">
        <v>209</v>
      </c>
      <c r="AK246" s="21" t="s">
        <v>209</v>
      </c>
      <c r="AL246" s="21" t="s">
        <v>209</v>
      </c>
      <c r="AM246" s="21" t="s">
        <v>209</v>
      </c>
      <c r="AN246" s="21" t="s">
        <v>209</v>
      </c>
      <c r="AO246" s="21" t="s">
        <v>209</v>
      </c>
      <c r="AP246" s="21" t="s">
        <v>209</v>
      </c>
      <c r="AQ246" s="21" t="s">
        <v>209</v>
      </c>
      <c r="AR246" s="21" t="s">
        <v>209</v>
      </c>
      <c r="AS246" s="21" t="s">
        <v>209</v>
      </c>
      <c r="AT246" s="21" t="s">
        <v>209</v>
      </c>
      <c r="AU246" s="21" t="s">
        <v>209</v>
      </c>
      <c r="AV246" s="21" t="s">
        <v>209</v>
      </c>
      <c r="AW246" s="21" t="s">
        <v>209</v>
      </c>
      <c r="AX246" s="21" t="s">
        <v>209</v>
      </c>
      <c r="AY246" s="21" t="s">
        <v>209</v>
      </c>
      <c r="AZ246" s="21" t="s">
        <v>209</v>
      </c>
      <c r="BA246" s="21" t="s">
        <v>209</v>
      </c>
      <c r="BB246" s="21" t="s">
        <v>209</v>
      </c>
      <c r="BC246" s="21" t="s">
        <v>209</v>
      </c>
      <c r="BD246" s="21" t="s">
        <v>209</v>
      </c>
      <c r="BE246" s="21" t="s">
        <v>209</v>
      </c>
      <c r="BF246" s="21" t="s">
        <v>209</v>
      </c>
      <c r="BG246" s="21" t="s">
        <v>209</v>
      </c>
      <c r="BH246" s="21" t="s">
        <v>209</v>
      </c>
      <c r="BI246" s="21" t="s">
        <v>209</v>
      </c>
      <c r="BJ246" s="21" t="s">
        <v>209</v>
      </c>
      <c r="BK246" s="21" t="s">
        <v>209</v>
      </c>
      <c r="BL246" s="21" t="s">
        <v>209</v>
      </c>
      <c r="BM246" s="21" t="s">
        <v>209</v>
      </c>
      <c r="BN246" s="21" t="s">
        <v>209</v>
      </c>
      <c r="BO246" s="21" t="s">
        <v>209</v>
      </c>
      <c r="BP246" s="21" t="s">
        <v>209</v>
      </c>
      <c r="BQ246" s="21" t="s">
        <v>209</v>
      </c>
      <c r="BR246" s="21" t="s">
        <v>209</v>
      </c>
      <c r="BS246" s="21" t="s">
        <v>209</v>
      </c>
      <c r="BT246" s="21" t="s">
        <v>209</v>
      </c>
      <c r="BU246" s="21" t="s">
        <v>209</v>
      </c>
      <c r="BV246" s="21" t="s">
        <v>209</v>
      </c>
      <c r="BW246" s="21" t="s">
        <v>209</v>
      </c>
      <c r="BX246" s="21" t="s">
        <v>209</v>
      </c>
      <c r="BY246" s="21" t="s">
        <v>209</v>
      </c>
      <c r="BZ246" s="21">
        <f t="shared" si="0"/>
        <v>3</v>
      </c>
    </row>
    <row r="247" spans="1:78" ht="12.75" x14ac:dyDescent="0.2">
      <c r="A247" s="21" t="s">
        <v>411</v>
      </c>
      <c r="B247" s="21" t="s">
        <v>453</v>
      </c>
      <c r="C247" s="21" t="s">
        <v>471</v>
      </c>
      <c r="D247" s="21" t="s">
        <v>209</v>
      </c>
      <c r="E247" s="21" t="s">
        <v>210</v>
      </c>
      <c r="F247" s="21" t="s">
        <v>209</v>
      </c>
      <c r="G247" s="21" t="s">
        <v>209</v>
      </c>
      <c r="H247" s="21" t="s">
        <v>209</v>
      </c>
      <c r="I247" s="21" t="s">
        <v>210</v>
      </c>
      <c r="J247" s="21" t="s">
        <v>209</v>
      </c>
      <c r="K247" s="21" t="s">
        <v>210</v>
      </c>
      <c r="L247" s="21" t="s">
        <v>210</v>
      </c>
      <c r="M247" s="21" t="s">
        <v>209</v>
      </c>
      <c r="N247" s="21" t="s">
        <v>209</v>
      </c>
      <c r="O247" s="21" t="s">
        <v>209</v>
      </c>
      <c r="P247" s="21" t="s">
        <v>210</v>
      </c>
      <c r="Q247" s="21" t="s">
        <v>209</v>
      </c>
      <c r="R247" s="21" t="s">
        <v>210</v>
      </c>
      <c r="S247" s="21" t="s">
        <v>213</v>
      </c>
      <c r="T247" s="21" t="s">
        <v>213</v>
      </c>
      <c r="U247" s="21" t="s">
        <v>213</v>
      </c>
      <c r="V247" s="21" t="s">
        <v>213</v>
      </c>
      <c r="W247" s="21" t="s">
        <v>209</v>
      </c>
      <c r="X247" s="21" t="s">
        <v>209</v>
      </c>
      <c r="Y247" s="21" t="s">
        <v>209</v>
      </c>
      <c r="Z247" s="21" t="s">
        <v>209</v>
      </c>
      <c r="AA247" s="21" t="s">
        <v>209</v>
      </c>
      <c r="AB247" s="21" t="s">
        <v>209</v>
      </c>
      <c r="AC247" s="21" t="s">
        <v>209</v>
      </c>
      <c r="AD247" s="21" t="s">
        <v>209</v>
      </c>
      <c r="AE247" s="21" t="s">
        <v>209</v>
      </c>
      <c r="AF247" s="21" t="s">
        <v>209</v>
      </c>
      <c r="AG247" s="21" t="s">
        <v>209</v>
      </c>
      <c r="AH247" s="21" t="s">
        <v>209</v>
      </c>
      <c r="AI247" s="21" t="s">
        <v>209</v>
      </c>
      <c r="AJ247" s="21" t="s">
        <v>210</v>
      </c>
      <c r="AK247" s="21" t="s">
        <v>210</v>
      </c>
      <c r="AL247" s="21" t="s">
        <v>210</v>
      </c>
      <c r="AM247" s="21" t="s">
        <v>209</v>
      </c>
      <c r="AN247" s="21" t="s">
        <v>209</v>
      </c>
      <c r="AO247" s="21" t="s">
        <v>209</v>
      </c>
      <c r="AP247" s="21" t="s">
        <v>209</v>
      </c>
      <c r="AQ247" s="21" t="s">
        <v>209</v>
      </c>
      <c r="AR247" s="21" t="s">
        <v>209</v>
      </c>
      <c r="AS247" s="21" t="s">
        <v>209</v>
      </c>
      <c r="AT247" s="21" t="s">
        <v>209</v>
      </c>
      <c r="AU247" s="21" t="s">
        <v>209</v>
      </c>
      <c r="AV247" s="21" t="s">
        <v>209</v>
      </c>
      <c r="AW247" s="21" t="s">
        <v>209</v>
      </c>
      <c r="AX247" s="21" t="s">
        <v>209</v>
      </c>
      <c r="AY247" s="21" t="s">
        <v>209</v>
      </c>
      <c r="AZ247" s="21" t="s">
        <v>209</v>
      </c>
      <c r="BA247" s="21" t="s">
        <v>209</v>
      </c>
      <c r="BB247" s="21" t="s">
        <v>209</v>
      </c>
      <c r="BC247" s="21" t="s">
        <v>209</v>
      </c>
      <c r="BD247" s="21" t="s">
        <v>209</v>
      </c>
      <c r="BE247" s="21" t="s">
        <v>209</v>
      </c>
      <c r="BF247" s="21" t="s">
        <v>209</v>
      </c>
      <c r="BG247" s="21" t="s">
        <v>209</v>
      </c>
      <c r="BH247" s="21" t="s">
        <v>209</v>
      </c>
      <c r="BI247" s="21" t="s">
        <v>209</v>
      </c>
      <c r="BJ247" s="21" t="s">
        <v>209</v>
      </c>
      <c r="BK247" s="21" t="s">
        <v>213</v>
      </c>
      <c r="BL247" s="21" t="s">
        <v>209</v>
      </c>
      <c r="BM247" s="21" t="s">
        <v>213</v>
      </c>
      <c r="BN247" s="21" t="s">
        <v>213</v>
      </c>
      <c r="BO247" s="21" t="s">
        <v>209</v>
      </c>
      <c r="BP247" s="21" t="s">
        <v>210</v>
      </c>
      <c r="BQ247" s="21" t="s">
        <v>209</v>
      </c>
      <c r="BR247" s="21" t="s">
        <v>209</v>
      </c>
      <c r="BS247" s="21" t="s">
        <v>209</v>
      </c>
      <c r="BT247" s="21" t="s">
        <v>209</v>
      </c>
      <c r="BU247" s="21" t="s">
        <v>209</v>
      </c>
      <c r="BV247" s="21" t="s">
        <v>209</v>
      </c>
      <c r="BW247" s="21" t="s">
        <v>209</v>
      </c>
      <c r="BX247" s="21" t="s">
        <v>209</v>
      </c>
      <c r="BY247" s="21" t="s">
        <v>209</v>
      </c>
      <c r="BZ247" s="21">
        <f t="shared" si="0"/>
        <v>9</v>
      </c>
    </row>
    <row r="248" spans="1:78" ht="12.75" x14ac:dyDescent="0.2">
      <c r="A248" s="21" t="s">
        <v>411</v>
      </c>
      <c r="B248" s="21" t="s">
        <v>453</v>
      </c>
      <c r="C248" s="21" t="s">
        <v>472</v>
      </c>
      <c r="D248" s="21" t="s">
        <v>209</v>
      </c>
      <c r="E248" s="21" t="s">
        <v>210</v>
      </c>
      <c r="F248" s="21" t="s">
        <v>209</v>
      </c>
      <c r="G248" s="21" t="s">
        <v>209</v>
      </c>
      <c r="H248" s="21" t="s">
        <v>209</v>
      </c>
      <c r="I248" s="21" t="s">
        <v>210</v>
      </c>
      <c r="J248" s="21" t="s">
        <v>209</v>
      </c>
      <c r="K248" s="21" t="s">
        <v>210</v>
      </c>
      <c r="L248" s="21" t="s">
        <v>210</v>
      </c>
      <c r="M248" s="21" t="s">
        <v>209</v>
      </c>
      <c r="N248" s="21" t="s">
        <v>209</v>
      </c>
      <c r="O248" s="21" t="s">
        <v>209</v>
      </c>
      <c r="P248" s="21" t="s">
        <v>210</v>
      </c>
      <c r="Q248" s="21" t="s">
        <v>209</v>
      </c>
      <c r="R248" s="21" t="s">
        <v>210</v>
      </c>
      <c r="S248" s="21" t="s">
        <v>213</v>
      </c>
      <c r="T248" s="21" t="s">
        <v>213</v>
      </c>
      <c r="U248" s="21" t="s">
        <v>213</v>
      </c>
      <c r="V248" s="21" t="s">
        <v>213</v>
      </c>
      <c r="W248" s="21" t="s">
        <v>209</v>
      </c>
      <c r="X248" s="21" t="s">
        <v>209</v>
      </c>
      <c r="Y248" s="21" t="s">
        <v>209</v>
      </c>
      <c r="Z248" s="21" t="s">
        <v>209</v>
      </c>
      <c r="AA248" s="21" t="s">
        <v>209</v>
      </c>
      <c r="AB248" s="21" t="s">
        <v>209</v>
      </c>
      <c r="AC248" s="21" t="s">
        <v>209</v>
      </c>
      <c r="AD248" s="21" t="s">
        <v>209</v>
      </c>
      <c r="AE248" s="21" t="s">
        <v>209</v>
      </c>
      <c r="AF248" s="21" t="s">
        <v>209</v>
      </c>
      <c r="AG248" s="21" t="s">
        <v>209</v>
      </c>
      <c r="AH248" s="21" t="s">
        <v>209</v>
      </c>
      <c r="AI248" s="21" t="s">
        <v>209</v>
      </c>
      <c r="AJ248" s="21" t="s">
        <v>210</v>
      </c>
      <c r="AK248" s="21" t="s">
        <v>210</v>
      </c>
      <c r="AL248" s="21" t="s">
        <v>210</v>
      </c>
      <c r="AM248" s="21" t="s">
        <v>209</v>
      </c>
      <c r="AN248" s="21" t="s">
        <v>209</v>
      </c>
      <c r="AO248" s="21" t="s">
        <v>209</v>
      </c>
      <c r="AP248" s="21" t="s">
        <v>209</v>
      </c>
      <c r="AQ248" s="21" t="s">
        <v>209</v>
      </c>
      <c r="AR248" s="21" t="s">
        <v>209</v>
      </c>
      <c r="AS248" s="21" t="s">
        <v>209</v>
      </c>
      <c r="AT248" s="21" t="s">
        <v>209</v>
      </c>
      <c r="AU248" s="21" t="s">
        <v>209</v>
      </c>
      <c r="AV248" s="21" t="s">
        <v>209</v>
      </c>
      <c r="AW248" s="21" t="s">
        <v>209</v>
      </c>
      <c r="AX248" s="21" t="s">
        <v>209</v>
      </c>
      <c r="AY248" s="21" t="s">
        <v>209</v>
      </c>
      <c r="AZ248" s="21" t="s">
        <v>209</v>
      </c>
      <c r="BA248" s="21" t="s">
        <v>209</v>
      </c>
      <c r="BB248" s="21" t="s">
        <v>209</v>
      </c>
      <c r="BC248" s="21" t="s">
        <v>209</v>
      </c>
      <c r="BD248" s="21" t="s">
        <v>209</v>
      </c>
      <c r="BE248" s="21" t="s">
        <v>209</v>
      </c>
      <c r="BF248" s="21" t="s">
        <v>209</v>
      </c>
      <c r="BG248" s="21" t="s">
        <v>209</v>
      </c>
      <c r="BH248" s="21" t="s">
        <v>209</v>
      </c>
      <c r="BI248" s="21" t="s">
        <v>209</v>
      </c>
      <c r="BJ248" s="21" t="s">
        <v>209</v>
      </c>
      <c r="BK248" s="21" t="s">
        <v>213</v>
      </c>
      <c r="BL248" s="21" t="s">
        <v>209</v>
      </c>
      <c r="BM248" s="21" t="s">
        <v>213</v>
      </c>
      <c r="BN248" s="21" t="s">
        <v>213</v>
      </c>
      <c r="BO248" s="21" t="s">
        <v>209</v>
      </c>
      <c r="BP248" s="21" t="s">
        <v>210</v>
      </c>
      <c r="BQ248" s="21" t="s">
        <v>209</v>
      </c>
      <c r="BR248" s="21" t="s">
        <v>209</v>
      </c>
      <c r="BS248" s="21" t="s">
        <v>209</v>
      </c>
      <c r="BT248" s="21" t="s">
        <v>209</v>
      </c>
      <c r="BU248" s="21" t="s">
        <v>209</v>
      </c>
      <c r="BV248" s="21" t="s">
        <v>209</v>
      </c>
      <c r="BW248" s="21" t="s">
        <v>209</v>
      </c>
      <c r="BX248" s="21" t="s">
        <v>209</v>
      </c>
      <c r="BY248" s="21" t="s">
        <v>209</v>
      </c>
      <c r="BZ248" s="21">
        <f t="shared" si="0"/>
        <v>9</v>
      </c>
    </row>
    <row r="249" spans="1:78" ht="12.75" x14ac:dyDescent="0.2">
      <c r="A249" s="21" t="s">
        <v>411</v>
      </c>
      <c r="B249" s="21" t="s">
        <v>453</v>
      </c>
      <c r="C249" s="21" t="s">
        <v>473</v>
      </c>
      <c r="D249" s="21" t="s">
        <v>209</v>
      </c>
      <c r="E249" s="21" t="s">
        <v>210</v>
      </c>
      <c r="F249" s="21" t="s">
        <v>209</v>
      </c>
      <c r="G249" s="21" t="s">
        <v>209</v>
      </c>
      <c r="H249" s="21" t="s">
        <v>209</v>
      </c>
      <c r="I249" s="21" t="s">
        <v>210</v>
      </c>
      <c r="J249" s="21" t="s">
        <v>209</v>
      </c>
      <c r="K249" s="21" t="s">
        <v>210</v>
      </c>
      <c r="L249" s="21" t="s">
        <v>210</v>
      </c>
      <c r="M249" s="21" t="s">
        <v>209</v>
      </c>
      <c r="N249" s="21" t="s">
        <v>209</v>
      </c>
      <c r="O249" s="21" t="s">
        <v>209</v>
      </c>
      <c r="P249" s="21" t="s">
        <v>210</v>
      </c>
      <c r="Q249" s="21" t="s">
        <v>209</v>
      </c>
      <c r="R249" s="21" t="s">
        <v>210</v>
      </c>
      <c r="S249" s="21" t="s">
        <v>213</v>
      </c>
      <c r="T249" s="21" t="s">
        <v>213</v>
      </c>
      <c r="U249" s="21" t="s">
        <v>213</v>
      </c>
      <c r="V249" s="21" t="s">
        <v>213</v>
      </c>
      <c r="W249" s="21" t="s">
        <v>209</v>
      </c>
      <c r="X249" s="21" t="s">
        <v>209</v>
      </c>
      <c r="Y249" s="21" t="s">
        <v>209</v>
      </c>
      <c r="Z249" s="21" t="s">
        <v>209</v>
      </c>
      <c r="AA249" s="21" t="s">
        <v>209</v>
      </c>
      <c r="AB249" s="21" t="s">
        <v>209</v>
      </c>
      <c r="AC249" s="21" t="s">
        <v>209</v>
      </c>
      <c r="AD249" s="21" t="s">
        <v>209</v>
      </c>
      <c r="AE249" s="21" t="s">
        <v>209</v>
      </c>
      <c r="AF249" s="21" t="s">
        <v>209</v>
      </c>
      <c r="AG249" s="21" t="s">
        <v>209</v>
      </c>
      <c r="AH249" s="21" t="s">
        <v>209</v>
      </c>
      <c r="AI249" s="21" t="s">
        <v>209</v>
      </c>
      <c r="AJ249" s="21" t="s">
        <v>210</v>
      </c>
      <c r="AK249" s="21" t="s">
        <v>210</v>
      </c>
      <c r="AL249" s="21" t="s">
        <v>210</v>
      </c>
      <c r="AM249" s="21" t="s">
        <v>209</v>
      </c>
      <c r="AN249" s="21" t="s">
        <v>209</v>
      </c>
      <c r="AO249" s="21" t="s">
        <v>209</v>
      </c>
      <c r="AP249" s="21" t="s">
        <v>209</v>
      </c>
      <c r="AQ249" s="21" t="s">
        <v>209</v>
      </c>
      <c r="AR249" s="21" t="s">
        <v>209</v>
      </c>
      <c r="AS249" s="21" t="s">
        <v>209</v>
      </c>
      <c r="AT249" s="21" t="s">
        <v>209</v>
      </c>
      <c r="AU249" s="21" t="s">
        <v>209</v>
      </c>
      <c r="AV249" s="21" t="s">
        <v>209</v>
      </c>
      <c r="AW249" s="21" t="s">
        <v>209</v>
      </c>
      <c r="AX249" s="21" t="s">
        <v>209</v>
      </c>
      <c r="AY249" s="21" t="s">
        <v>209</v>
      </c>
      <c r="AZ249" s="21" t="s">
        <v>209</v>
      </c>
      <c r="BA249" s="21" t="s">
        <v>209</v>
      </c>
      <c r="BB249" s="21" t="s">
        <v>209</v>
      </c>
      <c r="BC249" s="21" t="s">
        <v>209</v>
      </c>
      <c r="BD249" s="21" t="s">
        <v>209</v>
      </c>
      <c r="BE249" s="21" t="s">
        <v>209</v>
      </c>
      <c r="BF249" s="21" t="s">
        <v>209</v>
      </c>
      <c r="BG249" s="21" t="s">
        <v>209</v>
      </c>
      <c r="BH249" s="21" t="s">
        <v>209</v>
      </c>
      <c r="BI249" s="21" t="s">
        <v>209</v>
      </c>
      <c r="BJ249" s="21" t="s">
        <v>209</v>
      </c>
      <c r="BK249" s="21" t="s">
        <v>213</v>
      </c>
      <c r="BL249" s="21" t="s">
        <v>209</v>
      </c>
      <c r="BM249" s="21" t="s">
        <v>213</v>
      </c>
      <c r="BN249" s="21" t="s">
        <v>213</v>
      </c>
      <c r="BO249" s="21" t="s">
        <v>209</v>
      </c>
      <c r="BP249" s="21" t="s">
        <v>210</v>
      </c>
      <c r="BQ249" s="21" t="s">
        <v>209</v>
      </c>
      <c r="BR249" s="21" t="s">
        <v>209</v>
      </c>
      <c r="BS249" s="21" t="s">
        <v>209</v>
      </c>
      <c r="BT249" s="21" t="s">
        <v>209</v>
      </c>
      <c r="BU249" s="21" t="s">
        <v>209</v>
      </c>
      <c r="BV249" s="21" t="s">
        <v>209</v>
      </c>
      <c r="BW249" s="21" t="s">
        <v>209</v>
      </c>
      <c r="BX249" s="21" t="s">
        <v>209</v>
      </c>
      <c r="BY249" s="21" t="s">
        <v>209</v>
      </c>
      <c r="BZ249" s="21">
        <f t="shared" si="0"/>
        <v>9</v>
      </c>
    </row>
    <row r="250" spans="1:78" ht="12.75" x14ac:dyDescent="0.2">
      <c r="A250" s="21" t="s">
        <v>411</v>
      </c>
      <c r="B250" s="21" t="s">
        <v>453</v>
      </c>
      <c r="C250" s="21" t="s">
        <v>474</v>
      </c>
      <c r="D250" s="21" t="s">
        <v>209</v>
      </c>
      <c r="E250" s="21" t="s">
        <v>210</v>
      </c>
      <c r="F250" s="21" t="s">
        <v>209</v>
      </c>
      <c r="G250" s="21" t="s">
        <v>209</v>
      </c>
      <c r="H250" s="21" t="s">
        <v>209</v>
      </c>
      <c r="I250" s="21" t="s">
        <v>210</v>
      </c>
      <c r="J250" s="21" t="s">
        <v>209</v>
      </c>
      <c r="K250" s="21" t="s">
        <v>210</v>
      </c>
      <c r="L250" s="21" t="s">
        <v>210</v>
      </c>
      <c r="M250" s="21" t="s">
        <v>209</v>
      </c>
      <c r="N250" s="21" t="s">
        <v>209</v>
      </c>
      <c r="O250" s="21" t="s">
        <v>209</v>
      </c>
      <c r="P250" s="21" t="s">
        <v>210</v>
      </c>
      <c r="Q250" s="21" t="s">
        <v>209</v>
      </c>
      <c r="R250" s="21" t="s">
        <v>210</v>
      </c>
      <c r="S250" s="21" t="s">
        <v>213</v>
      </c>
      <c r="T250" s="21" t="s">
        <v>213</v>
      </c>
      <c r="U250" s="21" t="s">
        <v>213</v>
      </c>
      <c r="V250" s="21" t="s">
        <v>213</v>
      </c>
      <c r="W250" s="21" t="s">
        <v>209</v>
      </c>
      <c r="X250" s="21" t="s">
        <v>209</v>
      </c>
      <c r="Y250" s="21" t="s">
        <v>209</v>
      </c>
      <c r="Z250" s="21" t="s">
        <v>209</v>
      </c>
      <c r="AA250" s="21" t="s">
        <v>209</v>
      </c>
      <c r="AB250" s="21" t="s">
        <v>209</v>
      </c>
      <c r="AC250" s="21" t="s">
        <v>209</v>
      </c>
      <c r="AD250" s="21" t="s">
        <v>209</v>
      </c>
      <c r="AE250" s="21" t="s">
        <v>209</v>
      </c>
      <c r="AF250" s="21" t="s">
        <v>209</v>
      </c>
      <c r="AG250" s="21" t="s">
        <v>209</v>
      </c>
      <c r="AH250" s="21" t="s">
        <v>209</v>
      </c>
      <c r="AI250" s="21" t="s">
        <v>209</v>
      </c>
      <c r="AJ250" s="21" t="s">
        <v>210</v>
      </c>
      <c r="AK250" s="21" t="s">
        <v>210</v>
      </c>
      <c r="AL250" s="21" t="s">
        <v>210</v>
      </c>
      <c r="AM250" s="21" t="s">
        <v>209</v>
      </c>
      <c r="AN250" s="21" t="s">
        <v>209</v>
      </c>
      <c r="AO250" s="21" t="s">
        <v>209</v>
      </c>
      <c r="AP250" s="21" t="s">
        <v>209</v>
      </c>
      <c r="AQ250" s="21" t="s">
        <v>209</v>
      </c>
      <c r="AR250" s="21" t="s">
        <v>209</v>
      </c>
      <c r="AS250" s="21" t="s">
        <v>209</v>
      </c>
      <c r="AT250" s="21" t="s">
        <v>209</v>
      </c>
      <c r="AU250" s="21" t="s">
        <v>209</v>
      </c>
      <c r="AV250" s="21" t="s">
        <v>209</v>
      </c>
      <c r="AW250" s="21" t="s">
        <v>209</v>
      </c>
      <c r="AX250" s="21" t="s">
        <v>209</v>
      </c>
      <c r="AY250" s="21" t="s">
        <v>209</v>
      </c>
      <c r="AZ250" s="21" t="s">
        <v>209</v>
      </c>
      <c r="BA250" s="21" t="s">
        <v>209</v>
      </c>
      <c r="BB250" s="21" t="s">
        <v>209</v>
      </c>
      <c r="BC250" s="21" t="s">
        <v>209</v>
      </c>
      <c r="BD250" s="21" t="s">
        <v>209</v>
      </c>
      <c r="BE250" s="21" t="s">
        <v>209</v>
      </c>
      <c r="BF250" s="21" t="s">
        <v>209</v>
      </c>
      <c r="BG250" s="21" t="s">
        <v>209</v>
      </c>
      <c r="BH250" s="21" t="s">
        <v>209</v>
      </c>
      <c r="BI250" s="21" t="s">
        <v>209</v>
      </c>
      <c r="BJ250" s="21" t="s">
        <v>209</v>
      </c>
      <c r="BK250" s="21" t="s">
        <v>213</v>
      </c>
      <c r="BL250" s="21" t="s">
        <v>209</v>
      </c>
      <c r="BM250" s="21" t="s">
        <v>213</v>
      </c>
      <c r="BN250" s="21" t="s">
        <v>213</v>
      </c>
      <c r="BO250" s="21" t="s">
        <v>209</v>
      </c>
      <c r="BP250" s="21" t="s">
        <v>213</v>
      </c>
      <c r="BQ250" s="21" t="s">
        <v>209</v>
      </c>
      <c r="BR250" s="21" t="s">
        <v>209</v>
      </c>
      <c r="BS250" s="21" t="s">
        <v>209</v>
      </c>
      <c r="BT250" s="21" t="s">
        <v>209</v>
      </c>
      <c r="BU250" s="21" t="s">
        <v>209</v>
      </c>
      <c r="BV250" s="21" t="s">
        <v>209</v>
      </c>
      <c r="BW250" s="21" t="s">
        <v>209</v>
      </c>
      <c r="BX250" s="21" t="s">
        <v>209</v>
      </c>
      <c r="BY250" s="21" t="s">
        <v>209</v>
      </c>
      <c r="BZ250" s="21">
        <f t="shared" si="0"/>
        <v>9</v>
      </c>
    </row>
    <row r="251" spans="1:78" ht="12.75" x14ac:dyDescent="0.2">
      <c r="A251" s="21" t="s">
        <v>411</v>
      </c>
      <c r="B251" s="21" t="s">
        <v>453</v>
      </c>
      <c r="C251" s="21" t="s">
        <v>475</v>
      </c>
      <c r="D251" s="21" t="s">
        <v>209</v>
      </c>
      <c r="E251" s="21" t="s">
        <v>210</v>
      </c>
      <c r="F251" s="21" t="s">
        <v>209</v>
      </c>
      <c r="G251" s="21" t="s">
        <v>209</v>
      </c>
      <c r="H251" s="21" t="s">
        <v>209</v>
      </c>
      <c r="I251" s="21" t="s">
        <v>210</v>
      </c>
      <c r="J251" s="21" t="s">
        <v>209</v>
      </c>
      <c r="K251" s="21" t="s">
        <v>210</v>
      </c>
      <c r="L251" s="21" t="s">
        <v>210</v>
      </c>
      <c r="M251" s="21" t="s">
        <v>209</v>
      </c>
      <c r="N251" s="21" t="s">
        <v>209</v>
      </c>
      <c r="O251" s="21" t="s">
        <v>209</v>
      </c>
      <c r="P251" s="21" t="s">
        <v>210</v>
      </c>
      <c r="Q251" s="21" t="s">
        <v>209</v>
      </c>
      <c r="R251" s="21" t="s">
        <v>210</v>
      </c>
      <c r="S251" s="21" t="s">
        <v>213</v>
      </c>
      <c r="T251" s="21" t="s">
        <v>213</v>
      </c>
      <c r="U251" s="21" t="s">
        <v>213</v>
      </c>
      <c r="V251" s="21" t="s">
        <v>213</v>
      </c>
      <c r="W251" s="21" t="s">
        <v>209</v>
      </c>
      <c r="X251" s="21" t="s">
        <v>209</v>
      </c>
      <c r="Y251" s="21" t="s">
        <v>209</v>
      </c>
      <c r="Z251" s="21" t="s">
        <v>209</v>
      </c>
      <c r="AA251" s="21" t="s">
        <v>209</v>
      </c>
      <c r="AB251" s="21" t="s">
        <v>209</v>
      </c>
      <c r="AC251" s="21" t="s">
        <v>209</v>
      </c>
      <c r="AD251" s="21" t="s">
        <v>209</v>
      </c>
      <c r="AE251" s="21" t="s">
        <v>209</v>
      </c>
      <c r="AF251" s="21" t="s">
        <v>209</v>
      </c>
      <c r="AG251" s="21" t="s">
        <v>209</v>
      </c>
      <c r="AH251" s="21" t="s">
        <v>209</v>
      </c>
      <c r="AI251" s="21" t="s">
        <v>209</v>
      </c>
      <c r="AJ251" s="21" t="s">
        <v>210</v>
      </c>
      <c r="AK251" s="21" t="s">
        <v>210</v>
      </c>
      <c r="AL251" s="21" t="s">
        <v>210</v>
      </c>
      <c r="AM251" s="21" t="s">
        <v>209</v>
      </c>
      <c r="AN251" s="21" t="s">
        <v>209</v>
      </c>
      <c r="AO251" s="21" t="s">
        <v>209</v>
      </c>
      <c r="AP251" s="21" t="s">
        <v>209</v>
      </c>
      <c r="AQ251" s="21" t="s">
        <v>209</v>
      </c>
      <c r="AR251" s="21" t="s">
        <v>209</v>
      </c>
      <c r="AS251" s="21" t="s">
        <v>209</v>
      </c>
      <c r="AT251" s="21" t="s">
        <v>209</v>
      </c>
      <c r="AU251" s="21" t="s">
        <v>209</v>
      </c>
      <c r="AV251" s="21" t="s">
        <v>209</v>
      </c>
      <c r="AW251" s="21" t="s">
        <v>209</v>
      </c>
      <c r="AX251" s="21" t="s">
        <v>209</v>
      </c>
      <c r="AY251" s="21" t="s">
        <v>209</v>
      </c>
      <c r="AZ251" s="21" t="s">
        <v>209</v>
      </c>
      <c r="BA251" s="21" t="s">
        <v>209</v>
      </c>
      <c r="BB251" s="21" t="s">
        <v>209</v>
      </c>
      <c r="BC251" s="21" t="s">
        <v>209</v>
      </c>
      <c r="BD251" s="21" t="s">
        <v>209</v>
      </c>
      <c r="BE251" s="21" t="s">
        <v>209</v>
      </c>
      <c r="BF251" s="21" t="s">
        <v>209</v>
      </c>
      <c r="BG251" s="21" t="s">
        <v>209</v>
      </c>
      <c r="BH251" s="21" t="s">
        <v>209</v>
      </c>
      <c r="BI251" s="21" t="s">
        <v>209</v>
      </c>
      <c r="BJ251" s="21" t="s">
        <v>209</v>
      </c>
      <c r="BK251" s="21" t="s">
        <v>213</v>
      </c>
      <c r="BL251" s="21" t="s">
        <v>209</v>
      </c>
      <c r="BM251" s="21" t="s">
        <v>213</v>
      </c>
      <c r="BN251" s="21" t="s">
        <v>213</v>
      </c>
      <c r="BO251" s="21" t="s">
        <v>209</v>
      </c>
      <c r="BP251" s="21" t="s">
        <v>209</v>
      </c>
      <c r="BQ251" s="21" t="s">
        <v>209</v>
      </c>
      <c r="BR251" s="21" t="s">
        <v>209</v>
      </c>
      <c r="BS251" s="21" t="s">
        <v>209</v>
      </c>
      <c r="BT251" s="21" t="s">
        <v>209</v>
      </c>
      <c r="BU251" s="21" t="s">
        <v>209</v>
      </c>
      <c r="BV251" s="21" t="s">
        <v>209</v>
      </c>
      <c r="BW251" s="21" t="s">
        <v>209</v>
      </c>
      <c r="BX251" s="21" t="s">
        <v>209</v>
      </c>
      <c r="BY251" s="21" t="s">
        <v>209</v>
      </c>
      <c r="BZ251" s="21">
        <f t="shared" si="0"/>
        <v>9</v>
      </c>
    </row>
    <row r="252" spans="1:78" ht="12.75" x14ac:dyDescent="0.2">
      <c r="A252" s="21" t="s">
        <v>411</v>
      </c>
      <c r="B252" s="21" t="s">
        <v>453</v>
      </c>
      <c r="C252" s="21" t="s">
        <v>476</v>
      </c>
      <c r="D252" s="21" t="s">
        <v>209</v>
      </c>
      <c r="E252" s="21" t="s">
        <v>210</v>
      </c>
      <c r="F252" s="21" t="s">
        <v>209</v>
      </c>
      <c r="G252" s="21" t="s">
        <v>209</v>
      </c>
      <c r="H252" s="21" t="s">
        <v>209</v>
      </c>
      <c r="I252" s="21" t="s">
        <v>210</v>
      </c>
      <c r="J252" s="21" t="s">
        <v>209</v>
      </c>
      <c r="K252" s="21" t="s">
        <v>210</v>
      </c>
      <c r="L252" s="21" t="s">
        <v>210</v>
      </c>
      <c r="M252" s="21" t="s">
        <v>209</v>
      </c>
      <c r="N252" s="21" t="s">
        <v>209</v>
      </c>
      <c r="O252" s="21" t="s">
        <v>209</v>
      </c>
      <c r="P252" s="21" t="s">
        <v>210</v>
      </c>
      <c r="Q252" s="21" t="s">
        <v>209</v>
      </c>
      <c r="R252" s="21" t="s">
        <v>210</v>
      </c>
      <c r="S252" s="21" t="s">
        <v>213</v>
      </c>
      <c r="T252" s="21" t="s">
        <v>213</v>
      </c>
      <c r="U252" s="21" t="s">
        <v>213</v>
      </c>
      <c r="V252" s="21" t="s">
        <v>213</v>
      </c>
      <c r="W252" s="21" t="s">
        <v>209</v>
      </c>
      <c r="X252" s="21" t="s">
        <v>209</v>
      </c>
      <c r="Y252" s="21" t="s">
        <v>209</v>
      </c>
      <c r="Z252" s="21" t="s">
        <v>209</v>
      </c>
      <c r="AA252" s="21" t="s">
        <v>209</v>
      </c>
      <c r="AB252" s="21" t="s">
        <v>209</v>
      </c>
      <c r="AC252" s="21" t="s">
        <v>209</v>
      </c>
      <c r="AD252" s="21" t="s">
        <v>209</v>
      </c>
      <c r="AE252" s="21" t="s">
        <v>209</v>
      </c>
      <c r="AF252" s="21" t="s">
        <v>209</v>
      </c>
      <c r="AG252" s="21" t="s">
        <v>209</v>
      </c>
      <c r="AH252" s="21" t="s">
        <v>209</v>
      </c>
      <c r="AI252" s="21" t="s">
        <v>209</v>
      </c>
      <c r="AJ252" s="21" t="s">
        <v>210</v>
      </c>
      <c r="AK252" s="21" t="s">
        <v>210</v>
      </c>
      <c r="AL252" s="21" t="s">
        <v>210</v>
      </c>
      <c r="AM252" s="21" t="s">
        <v>209</v>
      </c>
      <c r="AN252" s="21" t="s">
        <v>209</v>
      </c>
      <c r="AO252" s="21" t="s">
        <v>209</v>
      </c>
      <c r="AP252" s="21" t="s">
        <v>209</v>
      </c>
      <c r="AQ252" s="21" t="s">
        <v>209</v>
      </c>
      <c r="AR252" s="21" t="s">
        <v>209</v>
      </c>
      <c r="AS252" s="21" t="s">
        <v>209</v>
      </c>
      <c r="AT252" s="21" t="s">
        <v>209</v>
      </c>
      <c r="AU252" s="21" t="s">
        <v>209</v>
      </c>
      <c r="AV252" s="21" t="s">
        <v>209</v>
      </c>
      <c r="AW252" s="21" t="s">
        <v>209</v>
      </c>
      <c r="AX252" s="21" t="s">
        <v>209</v>
      </c>
      <c r="AY252" s="21" t="s">
        <v>209</v>
      </c>
      <c r="AZ252" s="21" t="s">
        <v>209</v>
      </c>
      <c r="BA252" s="21" t="s">
        <v>209</v>
      </c>
      <c r="BB252" s="21" t="s">
        <v>209</v>
      </c>
      <c r="BC252" s="21" t="s">
        <v>209</v>
      </c>
      <c r="BD252" s="21" t="s">
        <v>209</v>
      </c>
      <c r="BE252" s="21" t="s">
        <v>209</v>
      </c>
      <c r="BF252" s="21" t="s">
        <v>209</v>
      </c>
      <c r="BG252" s="21" t="s">
        <v>209</v>
      </c>
      <c r="BH252" s="21" t="s">
        <v>209</v>
      </c>
      <c r="BI252" s="21" t="s">
        <v>209</v>
      </c>
      <c r="BJ252" s="21" t="s">
        <v>209</v>
      </c>
      <c r="BK252" s="21" t="s">
        <v>213</v>
      </c>
      <c r="BL252" s="21" t="s">
        <v>209</v>
      </c>
      <c r="BM252" s="21" t="s">
        <v>213</v>
      </c>
      <c r="BN252" s="21" t="s">
        <v>213</v>
      </c>
      <c r="BO252" s="21" t="s">
        <v>209</v>
      </c>
      <c r="BP252" s="21" t="s">
        <v>209</v>
      </c>
      <c r="BQ252" s="21" t="s">
        <v>209</v>
      </c>
      <c r="BR252" s="21" t="s">
        <v>209</v>
      </c>
      <c r="BS252" s="21" t="s">
        <v>209</v>
      </c>
      <c r="BT252" s="21" t="s">
        <v>209</v>
      </c>
      <c r="BU252" s="21" t="s">
        <v>209</v>
      </c>
      <c r="BV252" s="21" t="s">
        <v>209</v>
      </c>
      <c r="BW252" s="21" t="s">
        <v>209</v>
      </c>
      <c r="BX252" s="21" t="s">
        <v>209</v>
      </c>
      <c r="BY252" s="21" t="s">
        <v>209</v>
      </c>
      <c r="BZ252" s="21">
        <f t="shared" si="0"/>
        <v>9</v>
      </c>
    </row>
    <row r="253" spans="1:78" ht="12.75" x14ac:dyDescent="0.2">
      <c r="A253" s="21" t="s">
        <v>411</v>
      </c>
      <c r="B253" s="21" t="s">
        <v>453</v>
      </c>
      <c r="C253" s="21" t="s">
        <v>477</v>
      </c>
      <c r="D253" s="21" t="s">
        <v>209</v>
      </c>
      <c r="E253" s="21" t="s">
        <v>210</v>
      </c>
      <c r="F253" s="21" t="s">
        <v>209</v>
      </c>
      <c r="G253" s="21" t="s">
        <v>209</v>
      </c>
      <c r="H253" s="21" t="s">
        <v>209</v>
      </c>
      <c r="I253" s="21" t="s">
        <v>210</v>
      </c>
      <c r="J253" s="21" t="s">
        <v>209</v>
      </c>
      <c r="K253" s="21" t="s">
        <v>210</v>
      </c>
      <c r="L253" s="21" t="s">
        <v>210</v>
      </c>
      <c r="M253" s="21" t="s">
        <v>209</v>
      </c>
      <c r="N253" s="21" t="s">
        <v>209</v>
      </c>
      <c r="O253" s="21" t="s">
        <v>209</v>
      </c>
      <c r="P253" s="21" t="s">
        <v>210</v>
      </c>
      <c r="Q253" s="21" t="s">
        <v>209</v>
      </c>
      <c r="R253" s="21" t="s">
        <v>210</v>
      </c>
      <c r="S253" s="21" t="s">
        <v>213</v>
      </c>
      <c r="T253" s="21" t="s">
        <v>213</v>
      </c>
      <c r="U253" s="21" t="s">
        <v>213</v>
      </c>
      <c r="V253" s="21" t="s">
        <v>213</v>
      </c>
      <c r="W253" s="21" t="s">
        <v>209</v>
      </c>
      <c r="X253" s="21" t="s">
        <v>209</v>
      </c>
      <c r="Y253" s="21" t="s">
        <v>209</v>
      </c>
      <c r="Z253" s="21" t="s">
        <v>209</v>
      </c>
      <c r="AA253" s="21" t="s">
        <v>209</v>
      </c>
      <c r="AB253" s="21" t="s">
        <v>209</v>
      </c>
      <c r="AC253" s="21" t="s">
        <v>209</v>
      </c>
      <c r="AD253" s="21" t="s">
        <v>209</v>
      </c>
      <c r="AE253" s="21" t="s">
        <v>209</v>
      </c>
      <c r="AF253" s="21" t="s">
        <v>209</v>
      </c>
      <c r="AG253" s="21" t="s">
        <v>209</v>
      </c>
      <c r="AH253" s="21" t="s">
        <v>209</v>
      </c>
      <c r="AI253" s="21" t="s">
        <v>209</v>
      </c>
      <c r="AJ253" s="21" t="s">
        <v>210</v>
      </c>
      <c r="AK253" s="21" t="s">
        <v>210</v>
      </c>
      <c r="AL253" s="21" t="s">
        <v>210</v>
      </c>
      <c r="AM253" s="21" t="s">
        <v>209</v>
      </c>
      <c r="AN253" s="21" t="s">
        <v>209</v>
      </c>
      <c r="AO253" s="21" t="s">
        <v>209</v>
      </c>
      <c r="AP253" s="21" t="s">
        <v>209</v>
      </c>
      <c r="AQ253" s="21" t="s">
        <v>209</v>
      </c>
      <c r="AR253" s="21" t="s">
        <v>209</v>
      </c>
      <c r="AS253" s="21" t="s">
        <v>209</v>
      </c>
      <c r="AT253" s="21" t="s">
        <v>209</v>
      </c>
      <c r="AU253" s="21" t="s">
        <v>209</v>
      </c>
      <c r="AV253" s="21" t="s">
        <v>209</v>
      </c>
      <c r="AW253" s="21" t="s">
        <v>209</v>
      </c>
      <c r="AX253" s="21" t="s">
        <v>209</v>
      </c>
      <c r="AY253" s="21" t="s">
        <v>209</v>
      </c>
      <c r="AZ253" s="21" t="s">
        <v>209</v>
      </c>
      <c r="BA253" s="21" t="s">
        <v>209</v>
      </c>
      <c r="BB253" s="21" t="s">
        <v>209</v>
      </c>
      <c r="BC253" s="21" t="s">
        <v>209</v>
      </c>
      <c r="BD253" s="21" t="s">
        <v>209</v>
      </c>
      <c r="BE253" s="21" t="s">
        <v>209</v>
      </c>
      <c r="BF253" s="21" t="s">
        <v>209</v>
      </c>
      <c r="BG253" s="21" t="s">
        <v>209</v>
      </c>
      <c r="BH253" s="21" t="s">
        <v>209</v>
      </c>
      <c r="BI253" s="21" t="s">
        <v>209</v>
      </c>
      <c r="BJ253" s="21" t="s">
        <v>209</v>
      </c>
      <c r="BK253" s="21" t="s">
        <v>213</v>
      </c>
      <c r="BL253" s="21" t="s">
        <v>209</v>
      </c>
      <c r="BM253" s="21" t="s">
        <v>213</v>
      </c>
      <c r="BN253" s="21" t="s">
        <v>213</v>
      </c>
      <c r="BO253" s="21" t="s">
        <v>209</v>
      </c>
      <c r="BP253" s="21" t="s">
        <v>210</v>
      </c>
      <c r="BQ253" s="21" t="s">
        <v>209</v>
      </c>
      <c r="BR253" s="21" t="s">
        <v>209</v>
      </c>
      <c r="BS253" s="21" t="s">
        <v>209</v>
      </c>
      <c r="BT253" s="21" t="s">
        <v>209</v>
      </c>
      <c r="BU253" s="21" t="s">
        <v>209</v>
      </c>
      <c r="BV253" s="21" t="s">
        <v>209</v>
      </c>
      <c r="BW253" s="21" t="s">
        <v>209</v>
      </c>
      <c r="BX253" s="21" t="s">
        <v>209</v>
      </c>
      <c r="BY253" s="21" t="s">
        <v>209</v>
      </c>
      <c r="BZ253" s="21">
        <f t="shared" si="0"/>
        <v>9</v>
      </c>
    </row>
    <row r="254" spans="1:78" ht="12.75" x14ac:dyDescent="0.2">
      <c r="A254" s="21" t="s">
        <v>411</v>
      </c>
      <c r="B254" s="21" t="s">
        <v>453</v>
      </c>
      <c r="C254" s="21" t="s">
        <v>478</v>
      </c>
      <c r="D254" s="21" t="s">
        <v>209</v>
      </c>
      <c r="E254" s="21" t="s">
        <v>210</v>
      </c>
      <c r="F254" s="21" t="s">
        <v>209</v>
      </c>
      <c r="G254" s="21" t="s">
        <v>209</v>
      </c>
      <c r="H254" s="21" t="s">
        <v>209</v>
      </c>
      <c r="I254" s="21" t="s">
        <v>210</v>
      </c>
      <c r="J254" s="21" t="s">
        <v>209</v>
      </c>
      <c r="K254" s="21" t="s">
        <v>210</v>
      </c>
      <c r="L254" s="21" t="s">
        <v>210</v>
      </c>
      <c r="M254" s="21" t="s">
        <v>209</v>
      </c>
      <c r="N254" s="21" t="s">
        <v>209</v>
      </c>
      <c r="O254" s="21" t="s">
        <v>209</v>
      </c>
      <c r="P254" s="21" t="s">
        <v>210</v>
      </c>
      <c r="Q254" s="21" t="s">
        <v>209</v>
      </c>
      <c r="R254" s="21" t="s">
        <v>210</v>
      </c>
      <c r="S254" s="21" t="s">
        <v>213</v>
      </c>
      <c r="T254" s="21" t="s">
        <v>213</v>
      </c>
      <c r="U254" s="21" t="s">
        <v>213</v>
      </c>
      <c r="V254" s="21" t="s">
        <v>213</v>
      </c>
      <c r="W254" s="21" t="s">
        <v>209</v>
      </c>
      <c r="X254" s="21" t="s">
        <v>209</v>
      </c>
      <c r="Y254" s="21" t="s">
        <v>209</v>
      </c>
      <c r="Z254" s="21" t="s">
        <v>209</v>
      </c>
      <c r="AA254" s="21" t="s">
        <v>209</v>
      </c>
      <c r="AB254" s="21" t="s">
        <v>209</v>
      </c>
      <c r="AC254" s="21" t="s">
        <v>209</v>
      </c>
      <c r="AD254" s="21" t="s">
        <v>209</v>
      </c>
      <c r="AE254" s="21" t="s">
        <v>209</v>
      </c>
      <c r="AF254" s="21" t="s">
        <v>209</v>
      </c>
      <c r="AG254" s="21" t="s">
        <v>209</v>
      </c>
      <c r="AH254" s="21" t="s">
        <v>209</v>
      </c>
      <c r="AI254" s="21" t="s">
        <v>209</v>
      </c>
      <c r="AJ254" s="21" t="s">
        <v>210</v>
      </c>
      <c r="AK254" s="21" t="s">
        <v>210</v>
      </c>
      <c r="AL254" s="21" t="s">
        <v>210</v>
      </c>
      <c r="AM254" s="21" t="s">
        <v>209</v>
      </c>
      <c r="AN254" s="21" t="s">
        <v>209</v>
      </c>
      <c r="AO254" s="21" t="s">
        <v>209</v>
      </c>
      <c r="AP254" s="21" t="s">
        <v>209</v>
      </c>
      <c r="AQ254" s="21" t="s">
        <v>209</v>
      </c>
      <c r="AR254" s="21" t="s">
        <v>209</v>
      </c>
      <c r="AS254" s="21" t="s">
        <v>209</v>
      </c>
      <c r="AT254" s="21" t="s">
        <v>209</v>
      </c>
      <c r="AU254" s="21" t="s">
        <v>209</v>
      </c>
      <c r="AV254" s="21" t="s">
        <v>209</v>
      </c>
      <c r="AW254" s="21" t="s">
        <v>209</v>
      </c>
      <c r="AX254" s="21" t="s">
        <v>209</v>
      </c>
      <c r="AY254" s="21" t="s">
        <v>209</v>
      </c>
      <c r="AZ254" s="21" t="s">
        <v>209</v>
      </c>
      <c r="BA254" s="21" t="s">
        <v>209</v>
      </c>
      <c r="BB254" s="21" t="s">
        <v>209</v>
      </c>
      <c r="BC254" s="21" t="s">
        <v>209</v>
      </c>
      <c r="BD254" s="21" t="s">
        <v>209</v>
      </c>
      <c r="BE254" s="21" t="s">
        <v>209</v>
      </c>
      <c r="BF254" s="21" t="s">
        <v>209</v>
      </c>
      <c r="BG254" s="21" t="s">
        <v>209</v>
      </c>
      <c r="BH254" s="21" t="s">
        <v>209</v>
      </c>
      <c r="BI254" s="21" t="s">
        <v>209</v>
      </c>
      <c r="BJ254" s="21" t="s">
        <v>209</v>
      </c>
      <c r="BK254" s="21" t="s">
        <v>213</v>
      </c>
      <c r="BL254" s="21" t="s">
        <v>209</v>
      </c>
      <c r="BM254" s="21" t="s">
        <v>210</v>
      </c>
      <c r="BN254" s="21" t="s">
        <v>210</v>
      </c>
      <c r="BO254" s="21" t="s">
        <v>209</v>
      </c>
      <c r="BP254" s="21" t="s">
        <v>213</v>
      </c>
      <c r="BQ254" s="21" t="s">
        <v>209</v>
      </c>
      <c r="BR254" s="21" t="s">
        <v>209</v>
      </c>
      <c r="BS254" s="21" t="s">
        <v>209</v>
      </c>
      <c r="BT254" s="21" t="s">
        <v>209</v>
      </c>
      <c r="BU254" s="21" t="s">
        <v>209</v>
      </c>
      <c r="BV254" s="21" t="s">
        <v>209</v>
      </c>
      <c r="BW254" s="21" t="s">
        <v>209</v>
      </c>
      <c r="BX254" s="21" t="s">
        <v>209</v>
      </c>
      <c r="BY254" s="21" t="s">
        <v>209</v>
      </c>
      <c r="BZ254" s="21">
        <f t="shared" si="0"/>
        <v>9</v>
      </c>
    </row>
    <row r="255" spans="1:78" ht="12.75" x14ac:dyDescent="0.2">
      <c r="A255" s="21" t="s">
        <v>411</v>
      </c>
      <c r="B255" s="21" t="s">
        <v>453</v>
      </c>
      <c r="C255" s="21" t="s">
        <v>479</v>
      </c>
      <c r="D255" s="21" t="s">
        <v>209</v>
      </c>
      <c r="E255" s="21" t="s">
        <v>210</v>
      </c>
      <c r="F255" s="21" t="s">
        <v>209</v>
      </c>
      <c r="G255" s="21" t="s">
        <v>209</v>
      </c>
      <c r="H255" s="21" t="s">
        <v>209</v>
      </c>
      <c r="I255" s="21" t="s">
        <v>210</v>
      </c>
      <c r="J255" s="21" t="s">
        <v>209</v>
      </c>
      <c r="K255" s="21" t="s">
        <v>210</v>
      </c>
      <c r="L255" s="21" t="s">
        <v>210</v>
      </c>
      <c r="M255" s="21" t="s">
        <v>209</v>
      </c>
      <c r="N255" s="21" t="s">
        <v>209</v>
      </c>
      <c r="O255" s="21" t="s">
        <v>209</v>
      </c>
      <c r="P255" s="21" t="s">
        <v>210</v>
      </c>
      <c r="Q255" s="21" t="s">
        <v>209</v>
      </c>
      <c r="R255" s="21" t="s">
        <v>210</v>
      </c>
      <c r="S255" s="21" t="s">
        <v>213</v>
      </c>
      <c r="T255" s="21" t="s">
        <v>213</v>
      </c>
      <c r="U255" s="21" t="s">
        <v>213</v>
      </c>
      <c r="V255" s="21" t="s">
        <v>213</v>
      </c>
      <c r="W255" s="21" t="s">
        <v>209</v>
      </c>
      <c r="X255" s="21" t="s">
        <v>209</v>
      </c>
      <c r="Y255" s="21" t="s">
        <v>209</v>
      </c>
      <c r="Z255" s="21" t="s">
        <v>209</v>
      </c>
      <c r="AA255" s="21" t="s">
        <v>209</v>
      </c>
      <c r="AB255" s="21" t="s">
        <v>209</v>
      </c>
      <c r="AC255" s="21" t="s">
        <v>209</v>
      </c>
      <c r="AD255" s="21" t="s">
        <v>209</v>
      </c>
      <c r="AE255" s="21" t="s">
        <v>209</v>
      </c>
      <c r="AF255" s="21" t="s">
        <v>209</v>
      </c>
      <c r="AG255" s="21" t="s">
        <v>209</v>
      </c>
      <c r="AH255" s="21" t="s">
        <v>209</v>
      </c>
      <c r="AI255" s="21" t="s">
        <v>209</v>
      </c>
      <c r="AJ255" s="21" t="s">
        <v>210</v>
      </c>
      <c r="AK255" s="21" t="s">
        <v>210</v>
      </c>
      <c r="AL255" s="21" t="s">
        <v>210</v>
      </c>
      <c r="AM255" s="21" t="s">
        <v>209</v>
      </c>
      <c r="AN255" s="21" t="s">
        <v>209</v>
      </c>
      <c r="AO255" s="21" t="s">
        <v>209</v>
      </c>
      <c r="AP255" s="21" t="s">
        <v>209</v>
      </c>
      <c r="AQ255" s="21" t="s">
        <v>209</v>
      </c>
      <c r="AR255" s="21" t="s">
        <v>209</v>
      </c>
      <c r="AS255" s="21" t="s">
        <v>209</v>
      </c>
      <c r="AT255" s="21" t="s">
        <v>209</v>
      </c>
      <c r="AU255" s="21" t="s">
        <v>209</v>
      </c>
      <c r="AV255" s="21" t="s">
        <v>209</v>
      </c>
      <c r="AW255" s="21" t="s">
        <v>209</v>
      </c>
      <c r="AX255" s="21" t="s">
        <v>209</v>
      </c>
      <c r="AY255" s="21" t="s">
        <v>209</v>
      </c>
      <c r="AZ255" s="21" t="s">
        <v>209</v>
      </c>
      <c r="BA255" s="21" t="s">
        <v>209</v>
      </c>
      <c r="BB255" s="21" t="s">
        <v>209</v>
      </c>
      <c r="BC255" s="21" t="s">
        <v>209</v>
      </c>
      <c r="BD255" s="21" t="s">
        <v>209</v>
      </c>
      <c r="BE255" s="21" t="s">
        <v>209</v>
      </c>
      <c r="BF255" s="21" t="s">
        <v>209</v>
      </c>
      <c r="BG255" s="21" t="s">
        <v>209</v>
      </c>
      <c r="BH255" s="21" t="s">
        <v>209</v>
      </c>
      <c r="BI255" s="21" t="s">
        <v>209</v>
      </c>
      <c r="BJ255" s="21" t="s">
        <v>209</v>
      </c>
      <c r="BK255" s="21" t="s">
        <v>213</v>
      </c>
      <c r="BL255" s="21" t="s">
        <v>209</v>
      </c>
      <c r="BM255" s="21" t="s">
        <v>213</v>
      </c>
      <c r="BN255" s="21" t="s">
        <v>213</v>
      </c>
      <c r="BO255" s="21" t="s">
        <v>209</v>
      </c>
      <c r="BP255" s="21" t="s">
        <v>210</v>
      </c>
      <c r="BQ255" s="21" t="s">
        <v>209</v>
      </c>
      <c r="BR255" s="21" t="s">
        <v>209</v>
      </c>
      <c r="BS255" s="21" t="s">
        <v>209</v>
      </c>
      <c r="BT255" s="21" t="s">
        <v>209</v>
      </c>
      <c r="BU255" s="21" t="s">
        <v>209</v>
      </c>
      <c r="BV255" s="21" t="s">
        <v>209</v>
      </c>
      <c r="BW255" s="21" t="s">
        <v>209</v>
      </c>
      <c r="BX255" s="21" t="s">
        <v>209</v>
      </c>
      <c r="BY255" s="21" t="s">
        <v>209</v>
      </c>
      <c r="BZ255" s="21">
        <f t="shared" si="0"/>
        <v>9</v>
      </c>
    </row>
    <row r="256" spans="1:78" ht="12.75" x14ac:dyDescent="0.2">
      <c r="A256" s="21" t="s">
        <v>411</v>
      </c>
      <c r="B256" s="21" t="s">
        <v>453</v>
      </c>
      <c r="C256" s="21" t="s">
        <v>480</v>
      </c>
      <c r="D256" s="21" t="s">
        <v>209</v>
      </c>
      <c r="E256" s="21" t="s">
        <v>210</v>
      </c>
      <c r="F256" s="21" t="s">
        <v>209</v>
      </c>
      <c r="G256" s="21" t="s">
        <v>209</v>
      </c>
      <c r="H256" s="21" t="s">
        <v>209</v>
      </c>
      <c r="I256" s="21" t="s">
        <v>210</v>
      </c>
      <c r="J256" s="21" t="s">
        <v>209</v>
      </c>
      <c r="K256" s="21" t="s">
        <v>210</v>
      </c>
      <c r="L256" s="21" t="s">
        <v>210</v>
      </c>
      <c r="M256" s="21" t="s">
        <v>209</v>
      </c>
      <c r="N256" s="21" t="s">
        <v>209</v>
      </c>
      <c r="O256" s="21" t="s">
        <v>209</v>
      </c>
      <c r="P256" s="21" t="s">
        <v>210</v>
      </c>
      <c r="Q256" s="21" t="s">
        <v>209</v>
      </c>
      <c r="R256" s="21" t="s">
        <v>210</v>
      </c>
      <c r="S256" s="21" t="s">
        <v>213</v>
      </c>
      <c r="T256" s="21" t="s">
        <v>213</v>
      </c>
      <c r="U256" s="21" t="s">
        <v>213</v>
      </c>
      <c r="V256" s="21" t="s">
        <v>213</v>
      </c>
      <c r="W256" s="21" t="s">
        <v>209</v>
      </c>
      <c r="X256" s="21" t="s">
        <v>209</v>
      </c>
      <c r="Y256" s="21" t="s">
        <v>209</v>
      </c>
      <c r="Z256" s="21" t="s">
        <v>209</v>
      </c>
      <c r="AA256" s="21" t="s">
        <v>209</v>
      </c>
      <c r="AB256" s="21" t="s">
        <v>209</v>
      </c>
      <c r="AC256" s="21" t="s">
        <v>209</v>
      </c>
      <c r="AD256" s="21" t="s">
        <v>209</v>
      </c>
      <c r="AE256" s="21" t="s">
        <v>209</v>
      </c>
      <c r="AF256" s="21" t="s">
        <v>209</v>
      </c>
      <c r="AG256" s="21" t="s">
        <v>209</v>
      </c>
      <c r="AH256" s="21" t="s">
        <v>209</v>
      </c>
      <c r="AI256" s="21" t="s">
        <v>209</v>
      </c>
      <c r="AJ256" s="21" t="s">
        <v>210</v>
      </c>
      <c r="AK256" s="21" t="s">
        <v>210</v>
      </c>
      <c r="AL256" s="21" t="s">
        <v>210</v>
      </c>
      <c r="AM256" s="21" t="s">
        <v>209</v>
      </c>
      <c r="AN256" s="21" t="s">
        <v>209</v>
      </c>
      <c r="AO256" s="21" t="s">
        <v>209</v>
      </c>
      <c r="AP256" s="21" t="s">
        <v>209</v>
      </c>
      <c r="AQ256" s="21" t="s">
        <v>209</v>
      </c>
      <c r="AR256" s="21" t="s">
        <v>209</v>
      </c>
      <c r="AS256" s="21" t="s">
        <v>209</v>
      </c>
      <c r="AT256" s="21" t="s">
        <v>209</v>
      </c>
      <c r="AU256" s="21" t="s">
        <v>209</v>
      </c>
      <c r="AV256" s="21" t="s">
        <v>209</v>
      </c>
      <c r="AW256" s="21" t="s">
        <v>209</v>
      </c>
      <c r="AX256" s="21" t="s">
        <v>209</v>
      </c>
      <c r="AY256" s="21" t="s">
        <v>209</v>
      </c>
      <c r="AZ256" s="21" t="s">
        <v>209</v>
      </c>
      <c r="BA256" s="21" t="s">
        <v>209</v>
      </c>
      <c r="BB256" s="21" t="s">
        <v>209</v>
      </c>
      <c r="BC256" s="21" t="s">
        <v>209</v>
      </c>
      <c r="BD256" s="21" t="s">
        <v>209</v>
      </c>
      <c r="BE256" s="21" t="s">
        <v>209</v>
      </c>
      <c r="BF256" s="21" t="s">
        <v>209</v>
      </c>
      <c r="BG256" s="21" t="s">
        <v>209</v>
      </c>
      <c r="BH256" s="21" t="s">
        <v>209</v>
      </c>
      <c r="BI256" s="21" t="s">
        <v>209</v>
      </c>
      <c r="BJ256" s="21" t="s">
        <v>209</v>
      </c>
      <c r="BK256" s="21" t="s">
        <v>213</v>
      </c>
      <c r="BL256" s="21" t="s">
        <v>209</v>
      </c>
      <c r="BM256" s="21" t="s">
        <v>213</v>
      </c>
      <c r="BN256" s="21" t="s">
        <v>213</v>
      </c>
      <c r="BO256" s="21" t="s">
        <v>209</v>
      </c>
      <c r="BP256" s="21" t="s">
        <v>210</v>
      </c>
      <c r="BQ256" s="21" t="s">
        <v>209</v>
      </c>
      <c r="BR256" s="21" t="s">
        <v>209</v>
      </c>
      <c r="BS256" s="21" t="s">
        <v>209</v>
      </c>
      <c r="BT256" s="21" t="s">
        <v>209</v>
      </c>
      <c r="BU256" s="21" t="s">
        <v>209</v>
      </c>
      <c r="BV256" s="21" t="s">
        <v>209</v>
      </c>
      <c r="BW256" s="21" t="s">
        <v>209</v>
      </c>
      <c r="BX256" s="21" t="s">
        <v>209</v>
      </c>
      <c r="BY256" s="21" t="s">
        <v>209</v>
      </c>
      <c r="BZ256" s="21">
        <f t="shared" si="0"/>
        <v>9</v>
      </c>
    </row>
    <row r="257" spans="1:78" ht="12.75" x14ac:dyDescent="0.2">
      <c r="A257" s="21" t="s">
        <v>411</v>
      </c>
      <c r="B257" s="21" t="s">
        <v>453</v>
      </c>
      <c r="C257" s="21" t="s">
        <v>481</v>
      </c>
      <c r="D257" s="21" t="s">
        <v>209</v>
      </c>
      <c r="E257" s="21" t="s">
        <v>210</v>
      </c>
      <c r="F257" s="21" t="s">
        <v>209</v>
      </c>
      <c r="G257" s="21" t="s">
        <v>209</v>
      </c>
      <c r="H257" s="21" t="s">
        <v>209</v>
      </c>
      <c r="I257" s="21" t="s">
        <v>210</v>
      </c>
      <c r="J257" s="21" t="s">
        <v>209</v>
      </c>
      <c r="K257" s="21" t="s">
        <v>210</v>
      </c>
      <c r="L257" s="21" t="s">
        <v>210</v>
      </c>
      <c r="M257" s="21" t="s">
        <v>209</v>
      </c>
      <c r="N257" s="21" t="s">
        <v>209</v>
      </c>
      <c r="O257" s="21" t="s">
        <v>209</v>
      </c>
      <c r="P257" s="21" t="s">
        <v>210</v>
      </c>
      <c r="Q257" s="21" t="s">
        <v>209</v>
      </c>
      <c r="R257" s="21" t="s">
        <v>210</v>
      </c>
      <c r="S257" s="21" t="s">
        <v>213</v>
      </c>
      <c r="T257" s="21" t="s">
        <v>213</v>
      </c>
      <c r="U257" s="21" t="s">
        <v>213</v>
      </c>
      <c r="V257" s="21" t="s">
        <v>213</v>
      </c>
      <c r="W257" s="21" t="s">
        <v>209</v>
      </c>
      <c r="X257" s="21" t="s">
        <v>209</v>
      </c>
      <c r="Y257" s="21" t="s">
        <v>209</v>
      </c>
      <c r="Z257" s="21" t="s">
        <v>209</v>
      </c>
      <c r="AA257" s="21" t="s">
        <v>209</v>
      </c>
      <c r="AB257" s="21" t="s">
        <v>209</v>
      </c>
      <c r="AC257" s="21" t="s">
        <v>209</v>
      </c>
      <c r="AD257" s="21" t="s">
        <v>209</v>
      </c>
      <c r="AE257" s="21" t="s">
        <v>209</v>
      </c>
      <c r="AF257" s="21" t="s">
        <v>209</v>
      </c>
      <c r="AG257" s="21" t="s">
        <v>209</v>
      </c>
      <c r="AH257" s="21" t="s">
        <v>209</v>
      </c>
      <c r="AI257" s="21" t="s">
        <v>209</v>
      </c>
      <c r="AJ257" s="21" t="s">
        <v>210</v>
      </c>
      <c r="AK257" s="21" t="s">
        <v>210</v>
      </c>
      <c r="AL257" s="21" t="s">
        <v>210</v>
      </c>
      <c r="AM257" s="21" t="s">
        <v>209</v>
      </c>
      <c r="AN257" s="21" t="s">
        <v>209</v>
      </c>
      <c r="AO257" s="21" t="s">
        <v>209</v>
      </c>
      <c r="AP257" s="21" t="s">
        <v>209</v>
      </c>
      <c r="AQ257" s="21" t="s">
        <v>209</v>
      </c>
      <c r="AR257" s="21" t="s">
        <v>209</v>
      </c>
      <c r="AS257" s="21" t="s">
        <v>209</v>
      </c>
      <c r="AT257" s="21" t="s">
        <v>209</v>
      </c>
      <c r="AU257" s="21" t="s">
        <v>209</v>
      </c>
      <c r="AV257" s="21" t="s">
        <v>209</v>
      </c>
      <c r="AW257" s="21" t="s">
        <v>209</v>
      </c>
      <c r="AX257" s="21" t="s">
        <v>209</v>
      </c>
      <c r="AY257" s="21" t="s">
        <v>209</v>
      </c>
      <c r="AZ257" s="21" t="s">
        <v>209</v>
      </c>
      <c r="BA257" s="21" t="s">
        <v>209</v>
      </c>
      <c r="BB257" s="21" t="s">
        <v>209</v>
      </c>
      <c r="BC257" s="21" t="s">
        <v>209</v>
      </c>
      <c r="BD257" s="21" t="s">
        <v>209</v>
      </c>
      <c r="BE257" s="21" t="s">
        <v>209</v>
      </c>
      <c r="BF257" s="21" t="s">
        <v>209</v>
      </c>
      <c r="BG257" s="21" t="s">
        <v>209</v>
      </c>
      <c r="BH257" s="21" t="s">
        <v>209</v>
      </c>
      <c r="BI257" s="21" t="s">
        <v>209</v>
      </c>
      <c r="BJ257" s="21" t="s">
        <v>209</v>
      </c>
      <c r="BK257" s="21" t="s">
        <v>213</v>
      </c>
      <c r="BL257" s="21" t="s">
        <v>209</v>
      </c>
      <c r="BM257" s="21" t="s">
        <v>213</v>
      </c>
      <c r="BN257" s="21" t="s">
        <v>213</v>
      </c>
      <c r="BO257" s="21" t="s">
        <v>209</v>
      </c>
      <c r="BP257" s="21" t="s">
        <v>210</v>
      </c>
      <c r="BQ257" s="21" t="s">
        <v>209</v>
      </c>
      <c r="BR257" s="21" t="s">
        <v>209</v>
      </c>
      <c r="BS257" s="21" t="s">
        <v>209</v>
      </c>
      <c r="BT257" s="21" t="s">
        <v>209</v>
      </c>
      <c r="BU257" s="21" t="s">
        <v>209</v>
      </c>
      <c r="BV257" s="21" t="s">
        <v>209</v>
      </c>
      <c r="BW257" s="21" t="s">
        <v>209</v>
      </c>
      <c r="BX257" s="21" t="s">
        <v>209</v>
      </c>
      <c r="BY257" s="21" t="s">
        <v>209</v>
      </c>
      <c r="BZ257" s="21">
        <f t="shared" ref="BZ257:BZ511" si="1">COUNTIF(D257:BK257,"X")</f>
        <v>9</v>
      </c>
    </row>
    <row r="258" spans="1:78" ht="12.75" x14ac:dyDescent="0.2">
      <c r="A258" s="21" t="s">
        <v>411</v>
      </c>
      <c r="B258" s="21" t="s">
        <v>453</v>
      </c>
      <c r="C258" s="21" t="s">
        <v>482</v>
      </c>
      <c r="D258" s="21" t="s">
        <v>209</v>
      </c>
      <c r="E258" s="21" t="s">
        <v>210</v>
      </c>
      <c r="F258" s="21" t="s">
        <v>209</v>
      </c>
      <c r="G258" s="21" t="s">
        <v>209</v>
      </c>
      <c r="H258" s="21" t="s">
        <v>209</v>
      </c>
      <c r="I258" s="21" t="s">
        <v>210</v>
      </c>
      <c r="J258" s="21" t="s">
        <v>209</v>
      </c>
      <c r="K258" s="21" t="s">
        <v>210</v>
      </c>
      <c r="L258" s="21" t="s">
        <v>210</v>
      </c>
      <c r="M258" s="21" t="s">
        <v>209</v>
      </c>
      <c r="N258" s="21" t="s">
        <v>209</v>
      </c>
      <c r="O258" s="21" t="s">
        <v>209</v>
      </c>
      <c r="P258" s="21" t="s">
        <v>210</v>
      </c>
      <c r="Q258" s="21" t="s">
        <v>209</v>
      </c>
      <c r="R258" s="21" t="s">
        <v>210</v>
      </c>
      <c r="S258" s="21" t="s">
        <v>213</v>
      </c>
      <c r="T258" s="21" t="s">
        <v>213</v>
      </c>
      <c r="U258" s="21" t="s">
        <v>213</v>
      </c>
      <c r="V258" s="21" t="s">
        <v>213</v>
      </c>
      <c r="W258" s="21" t="s">
        <v>209</v>
      </c>
      <c r="X258" s="21" t="s">
        <v>209</v>
      </c>
      <c r="Y258" s="21" t="s">
        <v>209</v>
      </c>
      <c r="Z258" s="21" t="s">
        <v>209</v>
      </c>
      <c r="AA258" s="21" t="s">
        <v>209</v>
      </c>
      <c r="AB258" s="21" t="s">
        <v>209</v>
      </c>
      <c r="AC258" s="21" t="s">
        <v>209</v>
      </c>
      <c r="AD258" s="21" t="s">
        <v>209</v>
      </c>
      <c r="AE258" s="21" t="s">
        <v>209</v>
      </c>
      <c r="AF258" s="21" t="s">
        <v>209</v>
      </c>
      <c r="AG258" s="21" t="s">
        <v>209</v>
      </c>
      <c r="AH258" s="21" t="s">
        <v>209</v>
      </c>
      <c r="AI258" s="21" t="s">
        <v>209</v>
      </c>
      <c r="AJ258" s="21" t="s">
        <v>210</v>
      </c>
      <c r="AK258" s="21" t="s">
        <v>210</v>
      </c>
      <c r="AL258" s="21" t="s">
        <v>210</v>
      </c>
      <c r="AM258" s="21" t="s">
        <v>209</v>
      </c>
      <c r="AN258" s="21" t="s">
        <v>209</v>
      </c>
      <c r="AO258" s="21" t="s">
        <v>209</v>
      </c>
      <c r="AP258" s="21" t="s">
        <v>209</v>
      </c>
      <c r="AQ258" s="21" t="s">
        <v>209</v>
      </c>
      <c r="AR258" s="21" t="s">
        <v>209</v>
      </c>
      <c r="AS258" s="21" t="s">
        <v>209</v>
      </c>
      <c r="AT258" s="21" t="s">
        <v>209</v>
      </c>
      <c r="AU258" s="21" t="s">
        <v>209</v>
      </c>
      <c r="AV258" s="21" t="s">
        <v>209</v>
      </c>
      <c r="AW258" s="21" t="s">
        <v>209</v>
      </c>
      <c r="AX258" s="21" t="s">
        <v>209</v>
      </c>
      <c r="AY258" s="21" t="s">
        <v>209</v>
      </c>
      <c r="AZ258" s="21" t="s">
        <v>209</v>
      </c>
      <c r="BA258" s="21" t="s">
        <v>209</v>
      </c>
      <c r="BB258" s="21" t="s">
        <v>209</v>
      </c>
      <c r="BC258" s="21" t="s">
        <v>209</v>
      </c>
      <c r="BD258" s="21" t="s">
        <v>209</v>
      </c>
      <c r="BE258" s="21" t="s">
        <v>209</v>
      </c>
      <c r="BF258" s="21" t="s">
        <v>209</v>
      </c>
      <c r="BG258" s="21" t="s">
        <v>209</v>
      </c>
      <c r="BH258" s="21" t="s">
        <v>209</v>
      </c>
      <c r="BI258" s="21" t="s">
        <v>209</v>
      </c>
      <c r="BJ258" s="21" t="s">
        <v>209</v>
      </c>
      <c r="BK258" s="21" t="s">
        <v>213</v>
      </c>
      <c r="BL258" s="21" t="s">
        <v>209</v>
      </c>
      <c r="BM258" s="21" t="s">
        <v>213</v>
      </c>
      <c r="BN258" s="21" t="s">
        <v>213</v>
      </c>
      <c r="BO258" s="21" t="s">
        <v>209</v>
      </c>
      <c r="BP258" s="21" t="s">
        <v>210</v>
      </c>
      <c r="BQ258" s="21" t="s">
        <v>209</v>
      </c>
      <c r="BR258" s="21" t="s">
        <v>209</v>
      </c>
      <c r="BS258" s="21" t="s">
        <v>209</v>
      </c>
      <c r="BT258" s="21" t="s">
        <v>209</v>
      </c>
      <c r="BU258" s="21" t="s">
        <v>209</v>
      </c>
      <c r="BV258" s="21" t="s">
        <v>209</v>
      </c>
      <c r="BW258" s="21" t="s">
        <v>209</v>
      </c>
      <c r="BX258" s="21" t="s">
        <v>209</v>
      </c>
      <c r="BY258" s="21" t="s">
        <v>209</v>
      </c>
      <c r="BZ258" s="21">
        <f t="shared" si="1"/>
        <v>9</v>
      </c>
    </row>
    <row r="259" spans="1:78" ht="12.75" x14ac:dyDescent="0.2">
      <c r="A259" s="21" t="s">
        <v>411</v>
      </c>
      <c r="B259" s="21" t="s">
        <v>453</v>
      </c>
      <c r="C259" s="21" t="s">
        <v>483</v>
      </c>
      <c r="D259" s="21" t="s">
        <v>209</v>
      </c>
      <c r="E259" s="21" t="s">
        <v>210</v>
      </c>
      <c r="F259" s="21" t="s">
        <v>209</v>
      </c>
      <c r="G259" s="21" t="s">
        <v>209</v>
      </c>
      <c r="H259" s="21" t="s">
        <v>209</v>
      </c>
      <c r="I259" s="21" t="s">
        <v>210</v>
      </c>
      <c r="J259" s="21" t="s">
        <v>209</v>
      </c>
      <c r="K259" s="21" t="s">
        <v>210</v>
      </c>
      <c r="L259" s="21" t="s">
        <v>210</v>
      </c>
      <c r="M259" s="21" t="s">
        <v>209</v>
      </c>
      <c r="N259" s="21" t="s">
        <v>209</v>
      </c>
      <c r="O259" s="21" t="s">
        <v>209</v>
      </c>
      <c r="P259" s="21" t="s">
        <v>210</v>
      </c>
      <c r="Q259" s="21" t="s">
        <v>209</v>
      </c>
      <c r="R259" s="21" t="s">
        <v>210</v>
      </c>
      <c r="S259" s="21" t="s">
        <v>213</v>
      </c>
      <c r="T259" s="21" t="s">
        <v>213</v>
      </c>
      <c r="U259" s="21" t="s">
        <v>213</v>
      </c>
      <c r="V259" s="21" t="s">
        <v>213</v>
      </c>
      <c r="W259" s="21" t="s">
        <v>209</v>
      </c>
      <c r="X259" s="21" t="s">
        <v>209</v>
      </c>
      <c r="Y259" s="21" t="s">
        <v>209</v>
      </c>
      <c r="Z259" s="21" t="s">
        <v>209</v>
      </c>
      <c r="AA259" s="21" t="s">
        <v>209</v>
      </c>
      <c r="AB259" s="21" t="s">
        <v>209</v>
      </c>
      <c r="AC259" s="21" t="s">
        <v>209</v>
      </c>
      <c r="AD259" s="21" t="s">
        <v>209</v>
      </c>
      <c r="AE259" s="21" t="s">
        <v>209</v>
      </c>
      <c r="AF259" s="21" t="s">
        <v>209</v>
      </c>
      <c r="AG259" s="21" t="s">
        <v>209</v>
      </c>
      <c r="AH259" s="21" t="s">
        <v>209</v>
      </c>
      <c r="AI259" s="21" t="s">
        <v>209</v>
      </c>
      <c r="AJ259" s="21" t="s">
        <v>210</v>
      </c>
      <c r="AK259" s="21" t="s">
        <v>210</v>
      </c>
      <c r="AL259" s="21" t="s">
        <v>210</v>
      </c>
      <c r="AM259" s="21" t="s">
        <v>209</v>
      </c>
      <c r="AN259" s="21" t="s">
        <v>209</v>
      </c>
      <c r="AO259" s="21" t="s">
        <v>209</v>
      </c>
      <c r="AP259" s="21" t="s">
        <v>209</v>
      </c>
      <c r="AQ259" s="21" t="s">
        <v>209</v>
      </c>
      <c r="AR259" s="21" t="s">
        <v>209</v>
      </c>
      <c r="AS259" s="21" t="s">
        <v>209</v>
      </c>
      <c r="AT259" s="21" t="s">
        <v>209</v>
      </c>
      <c r="AU259" s="21" t="s">
        <v>209</v>
      </c>
      <c r="AV259" s="21" t="s">
        <v>209</v>
      </c>
      <c r="AW259" s="21" t="s">
        <v>209</v>
      </c>
      <c r="AX259" s="21" t="s">
        <v>209</v>
      </c>
      <c r="AY259" s="21" t="s">
        <v>209</v>
      </c>
      <c r="AZ259" s="21" t="s">
        <v>209</v>
      </c>
      <c r="BA259" s="21" t="s">
        <v>209</v>
      </c>
      <c r="BB259" s="21" t="s">
        <v>209</v>
      </c>
      <c r="BC259" s="21" t="s">
        <v>209</v>
      </c>
      <c r="BD259" s="21" t="s">
        <v>209</v>
      </c>
      <c r="BE259" s="21" t="s">
        <v>209</v>
      </c>
      <c r="BF259" s="21" t="s">
        <v>209</v>
      </c>
      <c r="BG259" s="21" t="s">
        <v>209</v>
      </c>
      <c r="BH259" s="21" t="s">
        <v>209</v>
      </c>
      <c r="BI259" s="21" t="s">
        <v>209</v>
      </c>
      <c r="BJ259" s="21" t="s">
        <v>209</v>
      </c>
      <c r="BK259" s="21" t="s">
        <v>213</v>
      </c>
      <c r="BL259" s="21" t="s">
        <v>209</v>
      </c>
      <c r="BM259" s="21" t="s">
        <v>213</v>
      </c>
      <c r="BN259" s="21" t="s">
        <v>213</v>
      </c>
      <c r="BO259" s="21" t="s">
        <v>209</v>
      </c>
      <c r="BP259" s="21" t="s">
        <v>210</v>
      </c>
      <c r="BQ259" s="21" t="s">
        <v>209</v>
      </c>
      <c r="BR259" s="21" t="s">
        <v>209</v>
      </c>
      <c r="BS259" s="21" t="s">
        <v>209</v>
      </c>
      <c r="BT259" s="21" t="s">
        <v>209</v>
      </c>
      <c r="BU259" s="21" t="s">
        <v>209</v>
      </c>
      <c r="BV259" s="21" t="s">
        <v>209</v>
      </c>
      <c r="BW259" s="21" t="s">
        <v>209</v>
      </c>
      <c r="BX259" s="21" t="s">
        <v>209</v>
      </c>
      <c r="BY259" s="21" t="s">
        <v>209</v>
      </c>
      <c r="BZ259" s="21">
        <f t="shared" si="1"/>
        <v>9</v>
      </c>
    </row>
    <row r="260" spans="1:78" ht="12.75" x14ac:dyDescent="0.2">
      <c r="A260" s="21" t="s">
        <v>411</v>
      </c>
      <c r="B260" s="21" t="s">
        <v>453</v>
      </c>
      <c r="C260" s="21" t="s">
        <v>484</v>
      </c>
      <c r="D260" s="21" t="s">
        <v>209</v>
      </c>
      <c r="E260" s="21" t="s">
        <v>210</v>
      </c>
      <c r="F260" s="21" t="s">
        <v>209</v>
      </c>
      <c r="G260" s="21" t="s">
        <v>210</v>
      </c>
      <c r="H260" s="21" t="s">
        <v>209</v>
      </c>
      <c r="I260" s="21" t="s">
        <v>209</v>
      </c>
      <c r="J260" s="21" t="s">
        <v>209</v>
      </c>
      <c r="K260" s="21" t="s">
        <v>209</v>
      </c>
      <c r="L260" s="21" t="s">
        <v>210</v>
      </c>
      <c r="M260" s="21" t="s">
        <v>209</v>
      </c>
      <c r="N260" s="21" t="s">
        <v>210</v>
      </c>
      <c r="O260" s="21" t="s">
        <v>209</v>
      </c>
      <c r="P260" s="21" t="s">
        <v>209</v>
      </c>
      <c r="Q260" s="21" t="s">
        <v>209</v>
      </c>
      <c r="R260" s="21" t="s">
        <v>210</v>
      </c>
      <c r="S260" s="21" t="s">
        <v>213</v>
      </c>
      <c r="T260" s="21" t="s">
        <v>213</v>
      </c>
      <c r="U260" s="21" t="s">
        <v>213</v>
      </c>
      <c r="V260" s="21" t="s">
        <v>213</v>
      </c>
      <c r="W260" s="21" t="s">
        <v>209</v>
      </c>
      <c r="X260" s="21" t="s">
        <v>209</v>
      </c>
      <c r="Y260" s="21" t="s">
        <v>209</v>
      </c>
      <c r="Z260" s="21" t="s">
        <v>209</v>
      </c>
      <c r="AA260" s="21" t="s">
        <v>209</v>
      </c>
      <c r="AB260" s="21" t="s">
        <v>209</v>
      </c>
      <c r="AC260" s="21" t="s">
        <v>209</v>
      </c>
      <c r="AD260" s="21" t="s">
        <v>209</v>
      </c>
      <c r="AE260" s="21" t="s">
        <v>209</v>
      </c>
      <c r="AF260" s="21" t="s">
        <v>209</v>
      </c>
      <c r="AG260" s="21" t="s">
        <v>209</v>
      </c>
      <c r="AH260" s="21" t="s">
        <v>209</v>
      </c>
      <c r="AI260" s="21" t="s">
        <v>209</v>
      </c>
      <c r="AJ260" s="21" t="s">
        <v>209</v>
      </c>
      <c r="AK260" s="21" t="s">
        <v>209</v>
      </c>
      <c r="AL260" s="21" t="s">
        <v>209</v>
      </c>
      <c r="AM260" s="21" t="s">
        <v>209</v>
      </c>
      <c r="AN260" s="21" t="s">
        <v>209</v>
      </c>
      <c r="AO260" s="21" t="s">
        <v>209</v>
      </c>
      <c r="AP260" s="21" t="s">
        <v>209</v>
      </c>
      <c r="AQ260" s="21" t="s">
        <v>209</v>
      </c>
      <c r="AR260" s="21" t="s">
        <v>209</v>
      </c>
      <c r="AS260" s="21" t="s">
        <v>209</v>
      </c>
      <c r="AT260" s="21" t="s">
        <v>209</v>
      </c>
      <c r="AU260" s="21" t="s">
        <v>209</v>
      </c>
      <c r="AV260" s="21" t="s">
        <v>209</v>
      </c>
      <c r="AW260" s="21" t="s">
        <v>209</v>
      </c>
      <c r="AX260" s="21" t="s">
        <v>209</v>
      </c>
      <c r="AY260" s="21" t="s">
        <v>209</v>
      </c>
      <c r="AZ260" s="21" t="s">
        <v>209</v>
      </c>
      <c r="BA260" s="21" t="s">
        <v>209</v>
      </c>
      <c r="BB260" s="21" t="s">
        <v>209</v>
      </c>
      <c r="BC260" s="21" t="s">
        <v>209</v>
      </c>
      <c r="BD260" s="21" t="s">
        <v>209</v>
      </c>
      <c r="BE260" s="21" t="s">
        <v>209</v>
      </c>
      <c r="BF260" s="21" t="s">
        <v>209</v>
      </c>
      <c r="BG260" s="21" t="s">
        <v>209</v>
      </c>
      <c r="BH260" s="21" t="s">
        <v>209</v>
      </c>
      <c r="BI260" s="21" t="s">
        <v>209</v>
      </c>
      <c r="BJ260" s="21" t="s">
        <v>209</v>
      </c>
      <c r="BK260" s="21" t="s">
        <v>209</v>
      </c>
      <c r="BL260" s="21" t="s">
        <v>209</v>
      </c>
      <c r="BM260" s="21" t="s">
        <v>209</v>
      </c>
      <c r="BN260" s="21" t="s">
        <v>209</v>
      </c>
      <c r="BO260" s="21" t="s">
        <v>209</v>
      </c>
      <c r="BP260" s="21" t="s">
        <v>209</v>
      </c>
      <c r="BQ260" s="21" t="s">
        <v>209</v>
      </c>
      <c r="BR260" s="21" t="s">
        <v>209</v>
      </c>
      <c r="BS260" s="21" t="s">
        <v>209</v>
      </c>
      <c r="BT260" s="21" t="s">
        <v>209</v>
      </c>
      <c r="BU260" s="21" t="s">
        <v>209</v>
      </c>
      <c r="BV260" s="21" t="s">
        <v>209</v>
      </c>
      <c r="BW260" s="21" t="s">
        <v>209</v>
      </c>
      <c r="BX260" s="21" t="s">
        <v>209</v>
      </c>
      <c r="BY260" s="21" t="s">
        <v>209</v>
      </c>
      <c r="BZ260" s="21">
        <f t="shared" si="1"/>
        <v>5</v>
      </c>
    </row>
    <row r="261" spans="1:78" ht="12.75" x14ac:dyDescent="0.2">
      <c r="A261" s="21" t="s">
        <v>411</v>
      </c>
      <c r="B261" s="21" t="s">
        <v>453</v>
      </c>
      <c r="C261" s="21" t="s">
        <v>485</v>
      </c>
      <c r="D261" s="21" t="s">
        <v>209</v>
      </c>
      <c r="E261" s="21" t="s">
        <v>210</v>
      </c>
      <c r="F261" s="21" t="s">
        <v>209</v>
      </c>
      <c r="G261" s="21" t="s">
        <v>209</v>
      </c>
      <c r="H261" s="21" t="s">
        <v>209</v>
      </c>
      <c r="I261" s="21" t="s">
        <v>210</v>
      </c>
      <c r="J261" s="21" t="s">
        <v>209</v>
      </c>
      <c r="K261" s="21" t="s">
        <v>210</v>
      </c>
      <c r="L261" s="21" t="s">
        <v>210</v>
      </c>
      <c r="M261" s="21" t="s">
        <v>209</v>
      </c>
      <c r="N261" s="21" t="s">
        <v>209</v>
      </c>
      <c r="O261" s="21" t="s">
        <v>209</v>
      </c>
      <c r="P261" s="21" t="s">
        <v>210</v>
      </c>
      <c r="Q261" s="21" t="s">
        <v>209</v>
      </c>
      <c r="R261" s="21" t="s">
        <v>210</v>
      </c>
      <c r="S261" s="21" t="s">
        <v>213</v>
      </c>
      <c r="T261" s="21" t="s">
        <v>213</v>
      </c>
      <c r="U261" s="21" t="s">
        <v>213</v>
      </c>
      <c r="V261" s="21" t="s">
        <v>213</v>
      </c>
      <c r="W261" s="21" t="s">
        <v>209</v>
      </c>
      <c r="X261" s="21" t="s">
        <v>209</v>
      </c>
      <c r="Y261" s="21" t="s">
        <v>209</v>
      </c>
      <c r="Z261" s="21" t="s">
        <v>209</v>
      </c>
      <c r="AA261" s="21" t="s">
        <v>209</v>
      </c>
      <c r="AB261" s="21" t="s">
        <v>209</v>
      </c>
      <c r="AC261" s="21" t="s">
        <v>209</v>
      </c>
      <c r="AD261" s="21" t="s">
        <v>209</v>
      </c>
      <c r="AE261" s="21" t="s">
        <v>209</v>
      </c>
      <c r="AF261" s="21" t="s">
        <v>209</v>
      </c>
      <c r="AG261" s="21" t="s">
        <v>209</v>
      </c>
      <c r="AH261" s="21" t="s">
        <v>209</v>
      </c>
      <c r="AI261" s="21" t="s">
        <v>209</v>
      </c>
      <c r="AJ261" s="21" t="s">
        <v>210</v>
      </c>
      <c r="AK261" s="21" t="s">
        <v>210</v>
      </c>
      <c r="AL261" s="21" t="s">
        <v>210</v>
      </c>
      <c r="AM261" s="21" t="s">
        <v>209</v>
      </c>
      <c r="AN261" s="21" t="s">
        <v>209</v>
      </c>
      <c r="AO261" s="21" t="s">
        <v>209</v>
      </c>
      <c r="AP261" s="21" t="s">
        <v>209</v>
      </c>
      <c r="AQ261" s="21" t="s">
        <v>209</v>
      </c>
      <c r="AR261" s="21" t="s">
        <v>209</v>
      </c>
      <c r="AS261" s="21" t="s">
        <v>209</v>
      </c>
      <c r="AT261" s="21" t="s">
        <v>209</v>
      </c>
      <c r="AU261" s="21" t="s">
        <v>209</v>
      </c>
      <c r="AV261" s="21" t="s">
        <v>209</v>
      </c>
      <c r="AW261" s="21" t="s">
        <v>209</v>
      </c>
      <c r="AX261" s="21" t="s">
        <v>209</v>
      </c>
      <c r="AY261" s="21" t="s">
        <v>209</v>
      </c>
      <c r="AZ261" s="21" t="s">
        <v>209</v>
      </c>
      <c r="BA261" s="21" t="s">
        <v>209</v>
      </c>
      <c r="BB261" s="21" t="s">
        <v>209</v>
      </c>
      <c r="BC261" s="21" t="s">
        <v>209</v>
      </c>
      <c r="BD261" s="21" t="s">
        <v>209</v>
      </c>
      <c r="BE261" s="21" t="s">
        <v>209</v>
      </c>
      <c r="BF261" s="21" t="s">
        <v>209</v>
      </c>
      <c r="BG261" s="21" t="s">
        <v>209</v>
      </c>
      <c r="BH261" s="21" t="s">
        <v>209</v>
      </c>
      <c r="BI261" s="21" t="s">
        <v>209</v>
      </c>
      <c r="BJ261" s="21" t="s">
        <v>209</v>
      </c>
      <c r="BK261" s="21" t="s">
        <v>213</v>
      </c>
      <c r="BL261" s="21" t="s">
        <v>209</v>
      </c>
      <c r="BM261" s="21" t="s">
        <v>213</v>
      </c>
      <c r="BN261" s="21" t="s">
        <v>213</v>
      </c>
      <c r="BO261" s="21" t="s">
        <v>209</v>
      </c>
      <c r="BP261" s="21" t="s">
        <v>210</v>
      </c>
      <c r="BQ261" s="21" t="s">
        <v>209</v>
      </c>
      <c r="BR261" s="21" t="s">
        <v>209</v>
      </c>
      <c r="BS261" s="21" t="s">
        <v>209</v>
      </c>
      <c r="BT261" s="21" t="s">
        <v>209</v>
      </c>
      <c r="BU261" s="21" t="s">
        <v>209</v>
      </c>
      <c r="BV261" s="21" t="s">
        <v>209</v>
      </c>
      <c r="BW261" s="21" t="s">
        <v>209</v>
      </c>
      <c r="BX261" s="21" t="s">
        <v>209</v>
      </c>
      <c r="BY261" s="21" t="s">
        <v>209</v>
      </c>
      <c r="BZ261" s="21">
        <f t="shared" si="1"/>
        <v>9</v>
      </c>
    </row>
    <row r="262" spans="1:78" ht="12.75" x14ac:dyDescent="0.2">
      <c r="A262" s="21" t="s">
        <v>411</v>
      </c>
      <c r="B262" s="21" t="s">
        <v>453</v>
      </c>
      <c r="C262" s="21" t="s">
        <v>486</v>
      </c>
      <c r="D262" s="21" t="s">
        <v>209</v>
      </c>
      <c r="E262" s="21" t="s">
        <v>210</v>
      </c>
      <c r="F262" s="21" t="s">
        <v>209</v>
      </c>
      <c r="G262" s="21" t="s">
        <v>209</v>
      </c>
      <c r="H262" s="21" t="s">
        <v>209</v>
      </c>
      <c r="I262" s="21" t="s">
        <v>210</v>
      </c>
      <c r="J262" s="21" t="s">
        <v>209</v>
      </c>
      <c r="K262" s="21" t="s">
        <v>210</v>
      </c>
      <c r="L262" s="21" t="s">
        <v>210</v>
      </c>
      <c r="M262" s="21" t="s">
        <v>209</v>
      </c>
      <c r="N262" s="21" t="s">
        <v>209</v>
      </c>
      <c r="O262" s="21" t="s">
        <v>209</v>
      </c>
      <c r="P262" s="21" t="s">
        <v>210</v>
      </c>
      <c r="Q262" s="21" t="s">
        <v>209</v>
      </c>
      <c r="R262" s="21" t="s">
        <v>210</v>
      </c>
      <c r="S262" s="21" t="s">
        <v>213</v>
      </c>
      <c r="T262" s="21" t="s">
        <v>213</v>
      </c>
      <c r="U262" s="21" t="s">
        <v>213</v>
      </c>
      <c r="V262" s="21" t="s">
        <v>213</v>
      </c>
      <c r="W262" s="21" t="s">
        <v>209</v>
      </c>
      <c r="X262" s="21" t="s">
        <v>209</v>
      </c>
      <c r="Y262" s="21" t="s">
        <v>209</v>
      </c>
      <c r="Z262" s="21" t="s">
        <v>209</v>
      </c>
      <c r="AA262" s="21" t="s">
        <v>209</v>
      </c>
      <c r="AB262" s="21" t="s">
        <v>209</v>
      </c>
      <c r="AC262" s="21" t="s">
        <v>209</v>
      </c>
      <c r="AD262" s="21" t="s">
        <v>209</v>
      </c>
      <c r="AE262" s="21" t="s">
        <v>209</v>
      </c>
      <c r="AF262" s="21" t="s">
        <v>209</v>
      </c>
      <c r="AG262" s="21" t="s">
        <v>209</v>
      </c>
      <c r="AH262" s="21" t="s">
        <v>209</v>
      </c>
      <c r="AI262" s="21" t="s">
        <v>209</v>
      </c>
      <c r="AJ262" s="21" t="s">
        <v>210</v>
      </c>
      <c r="AK262" s="21" t="s">
        <v>210</v>
      </c>
      <c r="AL262" s="21" t="s">
        <v>210</v>
      </c>
      <c r="AM262" s="21" t="s">
        <v>209</v>
      </c>
      <c r="AN262" s="21" t="s">
        <v>209</v>
      </c>
      <c r="AO262" s="21" t="s">
        <v>209</v>
      </c>
      <c r="AP262" s="21" t="s">
        <v>209</v>
      </c>
      <c r="AQ262" s="21" t="s">
        <v>209</v>
      </c>
      <c r="AR262" s="21" t="s">
        <v>209</v>
      </c>
      <c r="AS262" s="21" t="s">
        <v>209</v>
      </c>
      <c r="AT262" s="21" t="s">
        <v>209</v>
      </c>
      <c r="AU262" s="21" t="s">
        <v>209</v>
      </c>
      <c r="AV262" s="21" t="s">
        <v>209</v>
      </c>
      <c r="AW262" s="21" t="s">
        <v>209</v>
      </c>
      <c r="AX262" s="21" t="s">
        <v>209</v>
      </c>
      <c r="AY262" s="21" t="s">
        <v>209</v>
      </c>
      <c r="AZ262" s="21" t="s">
        <v>209</v>
      </c>
      <c r="BA262" s="21" t="s">
        <v>209</v>
      </c>
      <c r="BB262" s="21" t="s">
        <v>209</v>
      </c>
      <c r="BC262" s="21" t="s">
        <v>209</v>
      </c>
      <c r="BD262" s="21" t="s">
        <v>209</v>
      </c>
      <c r="BE262" s="21" t="s">
        <v>209</v>
      </c>
      <c r="BF262" s="21" t="s">
        <v>209</v>
      </c>
      <c r="BG262" s="21" t="s">
        <v>209</v>
      </c>
      <c r="BH262" s="21" t="s">
        <v>209</v>
      </c>
      <c r="BI262" s="21" t="s">
        <v>209</v>
      </c>
      <c r="BJ262" s="21" t="s">
        <v>209</v>
      </c>
      <c r="BK262" s="21" t="s">
        <v>213</v>
      </c>
      <c r="BL262" s="21" t="s">
        <v>210</v>
      </c>
      <c r="BM262" s="21" t="s">
        <v>213</v>
      </c>
      <c r="BN262" s="21" t="s">
        <v>213</v>
      </c>
      <c r="BO262" s="21" t="s">
        <v>210</v>
      </c>
      <c r="BP262" s="21" t="s">
        <v>210</v>
      </c>
      <c r="BQ262" s="21" t="s">
        <v>209</v>
      </c>
      <c r="BR262" s="21" t="s">
        <v>209</v>
      </c>
      <c r="BS262" s="21" t="s">
        <v>209</v>
      </c>
      <c r="BT262" s="21" t="s">
        <v>210</v>
      </c>
      <c r="BU262" s="21" t="s">
        <v>209</v>
      </c>
      <c r="BV262" s="21" t="s">
        <v>209</v>
      </c>
      <c r="BW262" s="21" t="s">
        <v>210</v>
      </c>
      <c r="BX262" s="21" t="s">
        <v>209</v>
      </c>
      <c r="BY262" s="21" t="s">
        <v>210</v>
      </c>
      <c r="BZ262" s="21">
        <f t="shared" si="1"/>
        <v>9</v>
      </c>
    </row>
    <row r="263" spans="1:78" ht="12.75" x14ac:dyDescent="0.2">
      <c r="A263" s="21" t="s">
        <v>411</v>
      </c>
      <c r="B263" s="21" t="s">
        <v>453</v>
      </c>
      <c r="C263" s="21" t="s">
        <v>487</v>
      </c>
      <c r="D263" s="21" t="s">
        <v>209</v>
      </c>
      <c r="E263" s="21" t="s">
        <v>210</v>
      </c>
      <c r="F263" s="21" t="s">
        <v>209</v>
      </c>
      <c r="G263" s="21" t="s">
        <v>209</v>
      </c>
      <c r="H263" s="21" t="s">
        <v>209</v>
      </c>
      <c r="I263" s="21" t="s">
        <v>210</v>
      </c>
      <c r="J263" s="21" t="s">
        <v>209</v>
      </c>
      <c r="K263" s="21" t="s">
        <v>210</v>
      </c>
      <c r="L263" s="21" t="s">
        <v>210</v>
      </c>
      <c r="M263" s="21" t="s">
        <v>209</v>
      </c>
      <c r="N263" s="21" t="s">
        <v>209</v>
      </c>
      <c r="O263" s="21" t="s">
        <v>209</v>
      </c>
      <c r="P263" s="21" t="s">
        <v>210</v>
      </c>
      <c r="Q263" s="21" t="s">
        <v>209</v>
      </c>
      <c r="R263" s="21" t="s">
        <v>210</v>
      </c>
      <c r="S263" s="21" t="s">
        <v>213</v>
      </c>
      <c r="T263" s="21" t="s">
        <v>213</v>
      </c>
      <c r="U263" s="21" t="s">
        <v>213</v>
      </c>
      <c r="V263" s="21" t="s">
        <v>213</v>
      </c>
      <c r="W263" s="21" t="s">
        <v>209</v>
      </c>
      <c r="X263" s="21" t="s">
        <v>209</v>
      </c>
      <c r="Y263" s="21" t="s">
        <v>209</v>
      </c>
      <c r="Z263" s="21" t="s">
        <v>209</v>
      </c>
      <c r="AA263" s="21" t="s">
        <v>209</v>
      </c>
      <c r="AB263" s="21" t="s">
        <v>209</v>
      </c>
      <c r="AC263" s="21" t="s">
        <v>209</v>
      </c>
      <c r="AD263" s="21" t="s">
        <v>209</v>
      </c>
      <c r="AE263" s="21" t="s">
        <v>209</v>
      </c>
      <c r="AF263" s="21" t="s">
        <v>209</v>
      </c>
      <c r="AG263" s="21" t="s">
        <v>209</v>
      </c>
      <c r="AH263" s="21" t="s">
        <v>209</v>
      </c>
      <c r="AI263" s="21" t="s">
        <v>209</v>
      </c>
      <c r="AJ263" s="21" t="s">
        <v>210</v>
      </c>
      <c r="AK263" s="21" t="s">
        <v>210</v>
      </c>
      <c r="AL263" s="21" t="s">
        <v>210</v>
      </c>
      <c r="AM263" s="21" t="s">
        <v>209</v>
      </c>
      <c r="AN263" s="21" t="s">
        <v>209</v>
      </c>
      <c r="AO263" s="21" t="s">
        <v>209</v>
      </c>
      <c r="AP263" s="21" t="s">
        <v>209</v>
      </c>
      <c r="AQ263" s="21" t="s">
        <v>209</v>
      </c>
      <c r="AR263" s="21" t="s">
        <v>209</v>
      </c>
      <c r="AS263" s="21" t="s">
        <v>209</v>
      </c>
      <c r="AT263" s="21" t="s">
        <v>209</v>
      </c>
      <c r="AU263" s="21" t="s">
        <v>209</v>
      </c>
      <c r="AV263" s="21" t="s">
        <v>209</v>
      </c>
      <c r="AW263" s="21" t="s">
        <v>209</v>
      </c>
      <c r="AX263" s="21" t="s">
        <v>209</v>
      </c>
      <c r="AY263" s="21" t="s">
        <v>209</v>
      </c>
      <c r="AZ263" s="21" t="s">
        <v>209</v>
      </c>
      <c r="BA263" s="21" t="s">
        <v>209</v>
      </c>
      <c r="BB263" s="21" t="s">
        <v>209</v>
      </c>
      <c r="BC263" s="21" t="s">
        <v>209</v>
      </c>
      <c r="BD263" s="21" t="s">
        <v>209</v>
      </c>
      <c r="BE263" s="21" t="s">
        <v>209</v>
      </c>
      <c r="BF263" s="21" t="s">
        <v>209</v>
      </c>
      <c r="BG263" s="21" t="s">
        <v>209</v>
      </c>
      <c r="BH263" s="21" t="s">
        <v>209</v>
      </c>
      <c r="BI263" s="21" t="s">
        <v>209</v>
      </c>
      <c r="BJ263" s="21" t="s">
        <v>209</v>
      </c>
      <c r="BK263" s="21" t="s">
        <v>213</v>
      </c>
      <c r="BL263" s="21" t="s">
        <v>210</v>
      </c>
      <c r="BM263" s="21" t="s">
        <v>213</v>
      </c>
      <c r="BN263" s="21" t="s">
        <v>213</v>
      </c>
      <c r="BO263" s="21" t="s">
        <v>210</v>
      </c>
      <c r="BP263" s="21" t="s">
        <v>210</v>
      </c>
      <c r="BQ263" s="21" t="s">
        <v>209</v>
      </c>
      <c r="BR263" s="21" t="s">
        <v>209</v>
      </c>
      <c r="BS263" s="21" t="s">
        <v>209</v>
      </c>
      <c r="BT263" s="21" t="s">
        <v>210</v>
      </c>
      <c r="BU263" s="21" t="s">
        <v>209</v>
      </c>
      <c r="BV263" s="21" t="s">
        <v>209</v>
      </c>
      <c r="BW263" s="21" t="s">
        <v>210</v>
      </c>
      <c r="BX263" s="21" t="s">
        <v>209</v>
      </c>
      <c r="BY263" s="21" t="s">
        <v>210</v>
      </c>
      <c r="BZ263" s="21">
        <f t="shared" si="1"/>
        <v>9</v>
      </c>
    </row>
    <row r="264" spans="1:78" ht="12.75" x14ac:dyDescent="0.2">
      <c r="A264" s="21" t="s">
        <v>411</v>
      </c>
      <c r="B264" s="21" t="s">
        <v>453</v>
      </c>
      <c r="C264" s="21" t="s">
        <v>488</v>
      </c>
      <c r="D264" s="21" t="s">
        <v>209</v>
      </c>
      <c r="E264" s="21" t="s">
        <v>210</v>
      </c>
      <c r="F264" s="21" t="s">
        <v>209</v>
      </c>
      <c r="G264" s="21" t="s">
        <v>209</v>
      </c>
      <c r="H264" s="21" t="s">
        <v>209</v>
      </c>
      <c r="I264" s="21" t="s">
        <v>210</v>
      </c>
      <c r="J264" s="21" t="s">
        <v>209</v>
      </c>
      <c r="K264" s="21" t="s">
        <v>210</v>
      </c>
      <c r="L264" s="21" t="s">
        <v>210</v>
      </c>
      <c r="M264" s="21" t="s">
        <v>209</v>
      </c>
      <c r="N264" s="21" t="s">
        <v>209</v>
      </c>
      <c r="O264" s="21" t="s">
        <v>209</v>
      </c>
      <c r="P264" s="21" t="s">
        <v>210</v>
      </c>
      <c r="Q264" s="21" t="s">
        <v>209</v>
      </c>
      <c r="R264" s="21" t="s">
        <v>210</v>
      </c>
      <c r="S264" s="21" t="s">
        <v>213</v>
      </c>
      <c r="T264" s="21" t="s">
        <v>213</v>
      </c>
      <c r="U264" s="21" t="s">
        <v>213</v>
      </c>
      <c r="V264" s="21" t="s">
        <v>213</v>
      </c>
      <c r="W264" s="21" t="s">
        <v>209</v>
      </c>
      <c r="X264" s="21" t="s">
        <v>209</v>
      </c>
      <c r="Y264" s="21" t="s">
        <v>209</v>
      </c>
      <c r="Z264" s="21" t="s">
        <v>209</v>
      </c>
      <c r="AA264" s="21" t="s">
        <v>209</v>
      </c>
      <c r="AB264" s="21" t="s">
        <v>209</v>
      </c>
      <c r="AC264" s="21" t="s">
        <v>209</v>
      </c>
      <c r="AD264" s="21" t="s">
        <v>209</v>
      </c>
      <c r="AE264" s="21" t="s">
        <v>209</v>
      </c>
      <c r="AF264" s="21" t="s">
        <v>209</v>
      </c>
      <c r="AG264" s="21" t="s">
        <v>209</v>
      </c>
      <c r="AH264" s="21" t="s">
        <v>209</v>
      </c>
      <c r="AI264" s="21" t="s">
        <v>209</v>
      </c>
      <c r="AJ264" s="21" t="s">
        <v>210</v>
      </c>
      <c r="AK264" s="21" t="s">
        <v>210</v>
      </c>
      <c r="AL264" s="21" t="s">
        <v>210</v>
      </c>
      <c r="AM264" s="21" t="s">
        <v>209</v>
      </c>
      <c r="AN264" s="21" t="s">
        <v>209</v>
      </c>
      <c r="AO264" s="21" t="s">
        <v>209</v>
      </c>
      <c r="AP264" s="21" t="s">
        <v>209</v>
      </c>
      <c r="AQ264" s="21" t="s">
        <v>209</v>
      </c>
      <c r="AR264" s="21" t="s">
        <v>209</v>
      </c>
      <c r="AS264" s="21" t="s">
        <v>209</v>
      </c>
      <c r="AT264" s="21" t="s">
        <v>209</v>
      </c>
      <c r="AU264" s="21" t="s">
        <v>209</v>
      </c>
      <c r="AV264" s="21" t="s">
        <v>209</v>
      </c>
      <c r="AW264" s="21" t="s">
        <v>209</v>
      </c>
      <c r="AX264" s="21" t="s">
        <v>209</v>
      </c>
      <c r="AY264" s="21" t="s">
        <v>209</v>
      </c>
      <c r="AZ264" s="21" t="s">
        <v>209</v>
      </c>
      <c r="BA264" s="21" t="s">
        <v>209</v>
      </c>
      <c r="BB264" s="21" t="s">
        <v>209</v>
      </c>
      <c r="BC264" s="21" t="s">
        <v>209</v>
      </c>
      <c r="BD264" s="21" t="s">
        <v>209</v>
      </c>
      <c r="BE264" s="21" t="s">
        <v>209</v>
      </c>
      <c r="BF264" s="21" t="s">
        <v>209</v>
      </c>
      <c r="BG264" s="21" t="s">
        <v>209</v>
      </c>
      <c r="BH264" s="21" t="s">
        <v>209</v>
      </c>
      <c r="BI264" s="21" t="s">
        <v>209</v>
      </c>
      <c r="BJ264" s="21" t="s">
        <v>209</v>
      </c>
      <c r="BK264" s="21" t="s">
        <v>213</v>
      </c>
      <c r="BL264" s="21" t="s">
        <v>210</v>
      </c>
      <c r="BM264" s="21" t="s">
        <v>213</v>
      </c>
      <c r="BN264" s="21" t="s">
        <v>213</v>
      </c>
      <c r="BO264" s="21" t="s">
        <v>210</v>
      </c>
      <c r="BP264" s="21" t="s">
        <v>210</v>
      </c>
      <c r="BQ264" s="21" t="s">
        <v>209</v>
      </c>
      <c r="BR264" s="21" t="s">
        <v>209</v>
      </c>
      <c r="BS264" s="21" t="s">
        <v>209</v>
      </c>
      <c r="BT264" s="21" t="s">
        <v>210</v>
      </c>
      <c r="BU264" s="21" t="s">
        <v>209</v>
      </c>
      <c r="BV264" s="21" t="s">
        <v>209</v>
      </c>
      <c r="BW264" s="21" t="s">
        <v>210</v>
      </c>
      <c r="BX264" s="21" t="s">
        <v>209</v>
      </c>
      <c r="BY264" s="21" t="s">
        <v>210</v>
      </c>
      <c r="BZ264" s="21">
        <f t="shared" si="1"/>
        <v>9</v>
      </c>
    </row>
    <row r="265" spans="1:78" ht="12.75" x14ac:dyDescent="0.2">
      <c r="A265" s="21" t="s">
        <v>411</v>
      </c>
      <c r="B265" s="21" t="s">
        <v>453</v>
      </c>
      <c r="C265" s="21" t="s">
        <v>489</v>
      </c>
      <c r="D265" s="21" t="s">
        <v>209</v>
      </c>
      <c r="E265" s="21" t="s">
        <v>210</v>
      </c>
      <c r="F265" s="21" t="s">
        <v>209</v>
      </c>
      <c r="G265" s="21" t="s">
        <v>209</v>
      </c>
      <c r="H265" s="21" t="s">
        <v>209</v>
      </c>
      <c r="I265" s="21" t="s">
        <v>210</v>
      </c>
      <c r="J265" s="21" t="s">
        <v>209</v>
      </c>
      <c r="K265" s="21" t="s">
        <v>210</v>
      </c>
      <c r="L265" s="21" t="s">
        <v>210</v>
      </c>
      <c r="M265" s="21" t="s">
        <v>209</v>
      </c>
      <c r="N265" s="21" t="s">
        <v>209</v>
      </c>
      <c r="O265" s="21" t="s">
        <v>209</v>
      </c>
      <c r="P265" s="21" t="s">
        <v>210</v>
      </c>
      <c r="Q265" s="21" t="s">
        <v>209</v>
      </c>
      <c r="R265" s="21" t="s">
        <v>210</v>
      </c>
      <c r="S265" s="21" t="s">
        <v>213</v>
      </c>
      <c r="T265" s="21" t="s">
        <v>213</v>
      </c>
      <c r="U265" s="21" t="s">
        <v>213</v>
      </c>
      <c r="V265" s="21" t="s">
        <v>213</v>
      </c>
      <c r="W265" s="21" t="s">
        <v>209</v>
      </c>
      <c r="X265" s="21" t="s">
        <v>209</v>
      </c>
      <c r="Y265" s="21" t="s">
        <v>209</v>
      </c>
      <c r="Z265" s="21" t="s">
        <v>209</v>
      </c>
      <c r="AA265" s="21" t="s">
        <v>209</v>
      </c>
      <c r="AB265" s="21" t="s">
        <v>209</v>
      </c>
      <c r="AC265" s="21" t="s">
        <v>209</v>
      </c>
      <c r="AD265" s="21" t="s">
        <v>209</v>
      </c>
      <c r="AE265" s="21" t="s">
        <v>209</v>
      </c>
      <c r="AF265" s="21" t="s">
        <v>209</v>
      </c>
      <c r="AG265" s="21" t="s">
        <v>209</v>
      </c>
      <c r="AH265" s="21" t="s">
        <v>209</v>
      </c>
      <c r="AI265" s="21" t="s">
        <v>209</v>
      </c>
      <c r="AJ265" s="21" t="s">
        <v>210</v>
      </c>
      <c r="AK265" s="21" t="s">
        <v>210</v>
      </c>
      <c r="AL265" s="21" t="s">
        <v>210</v>
      </c>
      <c r="AM265" s="21" t="s">
        <v>209</v>
      </c>
      <c r="AN265" s="21" t="s">
        <v>209</v>
      </c>
      <c r="AO265" s="21" t="s">
        <v>209</v>
      </c>
      <c r="AP265" s="21" t="s">
        <v>209</v>
      </c>
      <c r="AQ265" s="21" t="s">
        <v>209</v>
      </c>
      <c r="AR265" s="21" t="s">
        <v>209</v>
      </c>
      <c r="AS265" s="21" t="s">
        <v>209</v>
      </c>
      <c r="AT265" s="21" t="s">
        <v>209</v>
      </c>
      <c r="AU265" s="21" t="s">
        <v>209</v>
      </c>
      <c r="AV265" s="21" t="s">
        <v>209</v>
      </c>
      <c r="AW265" s="21" t="s">
        <v>209</v>
      </c>
      <c r="AX265" s="21" t="s">
        <v>209</v>
      </c>
      <c r="AY265" s="21" t="s">
        <v>209</v>
      </c>
      <c r="AZ265" s="21" t="s">
        <v>209</v>
      </c>
      <c r="BA265" s="21" t="s">
        <v>209</v>
      </c>
      <c r="BB265" s="21" t="s">
        <v>209</v>
      </c>
      <c r="BC265" s="21" t="s">
        <v>209</v>
      </c>
      <c r="BD265" s="21" t="s">
        <v>209</v>
      </c>
      <c r="BE265" s="21" t="s">
        <v>209</v>
      </c>
      <c r="BF265" s="21" t="s">
        <v>209</v>
      </c>
      <c r="BG265" s="21" t="s">
        <v>209</v>
      </c>
      <c r="BH265" s="21" t="s">
        <v>209</v>
      </c>
      <c r="BI265" s="21" t="s">
        <v>209</v>
      </c>
      <c r="BJ265" s="21" t="s">
        <v>209</v>
      </c>
      <c r="BK265" s="21" t="s">
        <v>213</v>
      </c>
      <c r="BL265" s="21" t="s">
        <v>210</v>
      </c>
      <c r="BM265" s="21" t="s">
        <v>213</v>
      </c>
      <c r="BN265" s="21" t="s">
        <v>213</v>
      </c>
      <c r="BO265" s="21" t="s">
        <v>210</v>
      </c>
      <c r="BP265" s="21" t="s">
        <v>210</v>
      </c>
      <c r="BQ265" s="21" t="s">
        <v>209</v>
      </c>
      <c r="BR265" s="21" t="s">
        <v>213</v>
      </c>
      <c r="BS265" s="21" t="s">
        <v>213</v>
      </c>
      <c r="BT265" s="21" t="s">
        <v>213</v>
      </c>
      <c r="BU265" s="21" t="s">
        <v>209</v>
      </c>
      <c r="BV265" s="21" t="s">
        <v>210</v>
      </c>
      <c r="BW265" s="21" t="s">
        <v>213</v>
      </c>
      <c r="BX265" s="21" t="s">
        <v>210</v>
      </c>
      <c r="BY265" s="21" t="s">
        <v>210</v>
      </c>
      <c r="BZ265" s="21">
        <f t="shared" si="1"/>
        <v>9</v>
      </c>
    </row>
    <row r="266" spans="1:78" ht="12.75" x14ac:dyDescent="0.2">
      <c r="A266" s="21" t="s">
        <v>411</v>
      </c>
      <c r="B266" s="21" t="s">
        <v>453</v>
      </c>
      <c r="C266" s="21" t="s">
        <v>490</v>
      </c>
      <c r="D266" s="21" t="s">
        <v>209</v>
      </c>
      <c r="E266" s="21" t="s">
        <v>210</v>
      </c>
      <c r="F266" s="21" t="s">
        <v>209</v>
      </c>
      <c r="G266" s="21" t="s">
        <v>209</v>
      </c>
      <c r="H266" s="21" t="s">
        <v>209</v>
      </c>
      <c r="I266" s="21" t="s">
        <v>210</v>
      </c>
      <c r="J266" s="21" t="s">
        <v>209</v>
      </c>
      <c r="K266" s="21" t="s">
        <v>210</v>
      </c>
      <c r="L266" s="21" t="s">
        <v>210</v>
      </c>
      <c r="M266" s="21" t="s">
        <v>209</v>
      </c>
      <c r="N266" s="21" t="s">
        <v>209</v>
      </c>
      <c r="O266" s="21" t="s">
        <v>209</v>
      </c>
      <c r="P266" s="21" t="s">
        <v>210</v>
      </c>
      <c r="Q266" s="21" t="s">
        <v>209</v>
      </c>
      <c r="R266" s="21" t="s">
        <v>210</v>
      </c>
      <c r="S266" s="21" t="s">
        <v>213</v>
      </c>
      <c r="T266" s="21" t="s">
        <v>213</v>
      </c>
      <c r="U266" s="21" t="s">
        <v>213</v>
      </c>
      <c r="V266" s="21" t="s">
        <v>213</v>
      </c>
      <c r="W266" s="21" t="s">
        <v>209</v>
      </c>
      <c r="X266" s="21" t="s">
        <v>209</v>
      </c>
      <c r="Y266" s="21" t="s">
        <v>209</v>
      </c>
      <c r="Z266" s="21" t="s">
        <v>209</v>
      </c>
      <c r="AA266" s="21" t="s">
        <v>209</v>
      </c>
      <c r="AB266" s="21" t="s">
        <v>209</v>
      </c>
      <c r="AC266" s="21" t="s">
        <v>209</v>
      </c>
      <c r="AD266" s="21" t="s">
        <v>209</v>
      </c>
      <c r="AE266" s="21" t="s">
        <v>209</v>
      </c>
      <c r="AF266" s="21" t="s">
        <v>209</v>
      </c>
      <c r="AG266" s="21" t="s">
        <v>209</v>
      </c>
      <c r="AH266" s="21" t="s">
        <v>209</v>
      </c>
      <c r="AI266" s="21" t="s">
        <v>209</v>
      </c>
      <c r="AJ266" s="21" t="s">
        <v>210</v>
      </c>
      <c r="AK266" s="21" t="s">
        <v>210</v>
      </c>
      <c r="AL266" s="21" t="s">
        <v>210</v>
      </c>
      <c r="AM266" s="21" t="s">
        <v>209</v>
      </c>
      <c r="AN266" s="21" t="s">
        <v>209</v>
      </c>
      <c r="AO266" s="21" t="s">
        <v>209</v>
      </c>
      <c r="AP266" s="21" t="s">
        <v>209</v>
      </c>
      <c r="AQ266" s="21" t="s">
        <v>209</v>
      </c>
      <c r="AR266" s="21" t="s">
        <v>209</v>
      </c>
      <c r="AS266" s="21" t="s">
        <v>209</v>
      </c>
      <c r="AT266" s="21" t="s">
        <v>209</v>
      </c>
      <c r="AU266" s="21" t="s">
        <v>209</v>
      </c>
      <c r="AV266" s="21" t="s">
        <v>209</v>
      </c>
      <c r="AW266" s="21" t="s">
        <v>209</v>
      </c>
      <c r="AX266" s="21" t="s">
        <v>209</v>
      </c>
      <c r="AY266" s="21" t="s">
        <v>209</v>
      </c>
      <c r="AZ266" s="21" t="s">
        <v>209</v>
      </c>
      <c r="BA266" s="21" t="s">
        <v>209</v>
      </c>
      <c r="BB266" s="21" t="s">
        <v>209</v>
      </c>
      <c r="BC266" s="21" t="s">
        <v>209</v>
      </c>
      <c r="BD266" s="21" t="s">
        <v>209</v>
      </c>
      <c r="BE266" s="21" t="s">
        <v>209</v>
      </c>
      <c r="BF266" s="21" t="s">
        <v>209</v>
      </c>
      <c r="BG266" s="21" t="s">
        <v>209</v>
      </c>
      <c r="BH266" s="21" t="s">
        <v>209</v>
      </c>
      <c r="BI266" s="21" t="s">
        <v>209</v>
      </c>
      <c r="BJ266" s="21" t="s">
        <v>209</v>
      </c>
      <c r="BK266" s="21" t="s">
        <v>213</v>
      </c>
      <c r="BL266" s="21" t="s">
        <v>209</v>
      </c>
      <c r="BM266" s="21" t="s">
        <v>213</v>
      </c>
      <c r="BN266" s="21" t="s">
        <v>213</v>
      </c>
      <c r="BO266" s="21" t="s">
        <v>209</v>
      </c>
      <c r="BP266" s="21" t="s">
        <v>210</v>
      </c>
      <c r="BQ266" s="21" t="s">
        <v>209</v>
      </c>
      <c r="BR266" s="21" t="s">
        <v>209</v>
      </c>
      <c r="BS266" s="21" t="s">
        <v>209</v>
      </c>
      <c r="BT266" s="21" t="s">
        <v>209</v>
      </c>
      <c r="BU266" s="21" t="s">
        <v>209</v>
      </c>
      <c r="BV266" s="21" t="s">
        <v>209</v>
      </c>
      <c r="BW266" s="21" t="s">
        <v>209</v>
      </c>
      <c r="BX266" s="21" t="s">
        <v>209</v>
      </c>
      <c r="BY266" s="21" t="s">
        <v>209</v>
      </c>
      <c r="BZ266" s="21">
        <f t="shared" si="1"/>
        <v>9</v>
      </c>
    </row>
    <row r="267" spans="1:78" ht="12.75" x14ac:dyDescent="0.2">
      <c r="A267" s="21" t="s">
        <v>411</v>
      </c>
      <c r="B267" s="21" t="s">
        <v>453</v>
      </c>
      <c r="C267" s="21" t="s">
        <v>491</v>
      </c>
      <c r="D267" s="21" t="s">
        <v>209</v>
      </c>
      <c r="E267" s="21" t="s">
        <v>210</v>
      </c>
      <c r="F267" s="21" t="s">
        <v>209</v>
      </c>
      <c r="G267" s="21" t="s">
        <v>209</v>
      </c>
      <c r="H267" s="21" t="s">
        <v>209</v>
      </c>
      <c r="I267" s="21" t="s">
        <v>210</v>
      </c>
      <c r="J267" s="21" t="s">
        <v>209</v>
      </c>
      <c r="K267" s="21" t="s">
        <v>210</v>
      </c>
      <c r="L267" s="21" t="s">
        <v>210</v>
      </c>
      <c r="M267" s="21" t="s">
        <v>209</v>
      </c>
      <c r="N267" s="21" t="s">
        <v>209</v>
      </c>
      <c r="O267" s="21" t="s">
        <v>209</v>
      </c>
      <c r="P267" s="21" t="s">
        <v>210</v>
      </c>
      <c r="Q267" s="21" t="s">
        <v>209</v>
      </c>
      <c r="R267" s="21" t="s">
        <v>210</v>
      </c>
      <c r="S267" s="21" t="s">
        <v>213</v>
      </c>
      <c r="T267" s="21" t="s">
        <v>213</v>
      </c>
      <c r="U267" s="21" t="s">
        <v>213</v>
      </c>
      <c r="V267" s="21" t="s">
        <v>213</v>
      </c>
      <c r="W267" s="21" t="s">
        <v>209</v>
      </c>
      <c r="X267" s="21" t="s">
        <v>209</v>
      </c>
      <c r="Y267" s="21" t="s">
        <v>209</v>
      </c>
      <c r="Z267" s="21" t="s">
        <v>209</v>
      </c>
      <c r="AA267" s="21" t="s">
        <v>209</v>
      </c>
      <c r="AB267" s="21" t="s">
        <v>209</v>
      </c>
      <c r="AC267" s="21" t="s">
        <v>209</v>
      </c>
      <c r="AD267" s="21" t="s">
        <v>209</v>
      </c>
      <c r="AE267" s="21" t="s">
        <v>209</v>
      </c>
      <c r="AF267" s="21" t="s">
        <v>209</v>
      </c>
      <c r="AG267" s="21" t="s">
        <v>209</v>
      </c>
      <c r="AH267" s="21" t="s">
        <v>209</v>
      </c>
      <c r="AI267" s="21" t="s">
        <v>209</v>
      </c>
      <c r="AJ267" s="21" t="s">
        <v>210</v>
      </c>
      <c r="AK267" s="21" t="s">
        <v>210</v>
      </c>
      <c r="AL267" s="21" t="s">
        <v>210</v>
      </c>
      <c r="AM267" s="21" t="s">
        <v>209</v>
      </c>
      <c r="AN267" s="21" t="s">
        <v>209</v>
      </c>
      <c r="AO267" s="21" t="s">
        <v>209</v>
      </c>
      <c r="AP267" s="21" t="s">
        <v>209</v>
      </c>
      <c r="AQ267" s="21" t="s">
        <v>209</v>
      </c>
      <c r="AR267" s="21" t="s">
        <v>209</v>
      </c>
      <c r="AS267" s="21" t="s">
        <v>209</v>
      </c>
      <c r="AT267" s="21" t="s">
        <v>209</v>
      </c>
      <c r="AU267" s="21" t="s">
        <v>209</v>
      </c>
      <c r="AV267" s="21" t="s">
        <v>209</v>
      </c>
      <c r="AW267" s="21" t="s">
        <v>209</v>
      </c>
      <c r="AX267" s="21" t="s">
        <v>209</v>
      </c>
      <c r="AY267" s="21" t="s">
        <v>209</v>
      </c>
      <c r="AZ267" s="21" t="s">
        <v>209</v>
      </c>
      <c r="BA267" s="21" t="s">
        <v>209</v>
      </c>
      <c r="BB267" s="21" t="s">
        <v>209</v>
      </c>
      <c r="BC267" s="21" t="s">
        <v>209</v>
      </c>
      <c r="BD267" s="21" t="s">
        <v>209</v>
      </c>
      <c r="BE267" s="21" t="s">
        <v>209</v>
      </c>
      <c r="BF267" s="21" t="s">
        <v>209</v>
      </c>
      <c r="BG267" s="21" t="s">
        <v>209</v>
      </c>
      <c r="BH267" s="21" t="s">
        <v>209</v>
      </c>
      <c r="BI267" s="21" t="s">
        <v>209</v>
      </c>
      <c r="BJ267" s="21" t="s">
        <v>209</v>
      </c>
      <c r="BK267" s="21" t="s">
        <v>213</v>
      </c>
      <c r="BL267" s="21" t="s">
        <v>209</v>
      </c>
      <c r="BM267" s="21" t="s">
        <v>213</v>
      </c>
      <c r="BN267" s="21" t="s">
        <v>213</v>
      </c>
      <c r="BO267" s="21" t="s">
        <v>209</v>
      </c>
      <c r="BP267" s="21" t="s">
        <v>210</v>
      </c>
      <c r="BQ267" s="21" t="s">
        <v>209</v>
      </c>
      <c r="BR267" s="21" t="s">
        <v>209</v>
      </c>
      <c r="BS267" s="21" t="s">
        <v>209</v>
      </c>
      <c r="BT267" s="21" t="s">
        <v>209</v>
      </c>
      <c r="BU267" s="21" t="s">
        <v>209</v>
      </c>
      <c r="BV267" s="21" t="s">
        <v>209</v>
      </c>
      <c r="BW267" s="21" t="s">
        <v>209</v>
      </c>
      <c r="BX267" s="21" t="s">
        <v>209</v>
      </c>
      <c r="BY267" s="21" t="s">
        <v>209</v>
      </c>
      <c r="BZ267" s="21">
        <f t="shared" si="1"/>
        <v>9</v>
      </c>
    </row>
    <row r="268" spans="1:78" ht="12.75" x14ac:dyDescent="0.2">
      <c r="A268" s="21" t="s">
        <v>411</v>
      </c>
      <c r="B268" s="21" t="s">
        <v>453</v>
      </c>
      <c r="C268" s="21" t="s">
        <v>492</v>
      </c>
      <c r="D268" s="21" t="s">
        <v>209</v>
      </c>
      <c r="E268" s="21" t="s">
        <v>210</v>
      </c>
      <c r="F268" s="21" t="s">
        <v>209</v>
      </c>
      <c r="G268" s="21" t="s">
        <v>209</v>
      </c>
      <c r="H268" s="21" t="s">
        <v>209</v>
      </c>
      <c r="I268" s="21" t="s">
        <v>209</v>
      </c>
      <c r="J268" s="21" t="s">
        <v>209</v>
      </c>
      <c r="K268" s="21" t="s">
        <v>210</v>
      </c>
      <c r="L268" s="21" t="s">
        <v>210</v>
      </c>
      <c r="M268" s="21" t="s">
        <v>209</v>
      </c>
      <c r="N268" s="21" t="s">
        <v>209</v>
      </c>
      <c r="O268" s="21" t="s">
        <v>209</v>
      </c>
      <c r="P268" s="21" t="s">
        <v>209</v>
      </c>
      <c r="Q268" s="21" t="s">
        <v>209</v>
      </c>
      <c r="R268" s="21" t="s">
        <v>210</v>
      </c>
      <c r="S268" s="21" t="s">
        <v>213</v>
      </c>
      <c r="T268" s="21" t="s">
        <v>213</v>
      </c>
      <c r="U268" s="21" t="s">
        <v>213</v>
      </c>
      <c r="V268" s="21" t="s">
        <v>213</v>
      </c>
      <c r="W268" s="21" t="s">
        <v>209</v>
      </c>
      <c r="X268" s="21" t="s">
        <v>209</v>
      </c>
      <c r="Y268" s="21" t="s">
        <v>209</v>
      </c>
      <c r="Z268" s="21" t="s">
        <v>209</v>
      </c>
      <c r="AA268" s="21" t="s">
        <v>209</v>
      </c>
      <c r="AB268" s="21" t="s">
        <v>209</v>
      </c>
      <c r="AC268" s="21" t="s">
        <v>209</v>
      </c>
      <c r="AD268" s="21" t="s">
        <v>209</v>
      </c>
      <c r="AE268" s="21" t="s">
        <v>209</v>
      </c>
      <c r="AF268" s="21" t="s">
        <v>209</v>
      </c>
      <c r="AG268" s="21" t="s">
        <v>209</v>
      </c>
      <c r="AH268" s="21" t="s">
        <v>209</v>
      </c>
      <c r="AI268" s="21" t="s">
        <v>209</v>
      </c>
      <c r="AJ268" s="21" t="s">
        <v>209</v>
      </c>
      <c r="AK268" s="21" t="s">
        <v>209</v>
      </c>
      <c r="AL268" s="21" t="s">
        <v>209</v>
      </c>
      <c r="AM268" s="21" t="s">
        <v>209</v>
      </c>
      <c r="AN268" s="21" t="s">
        <v>209</v>
      </c>
      <c r="AO268" s="21" t="s">
        <v>209</v>
      </c>
      <c r="AP268" s="21" t="s">
        <v>209</v>
      </c>
      <c r="AQ268" s="21" t="s">
        <v>209</v>
      </c>
      <c r="AR268" s="21" t="s">
        <v>209</v>
      </c>
      <c r="AS268" s="21" t="s">
        <v>209</v>
      </c>
      <c r="AT268" s="21" t="s">
        <v>209</v>
      </c>
      <c r="AU268" s="21" t="s">
        <v>209</v>
      </c>
      <c r="AV268" s="21" t="s">
        <v>209</v>
      </c>
      <c r="AW268" s="21" t="s">
        <v>209</v>
      </c>
      <c r="AX268" s="21" t="s">
        <v>209</v>
      </c>
      <c r="AY268" s="21" t="s">
        <v>209</v>
      </c>
      <c r="AZ268" s="21" t="s">
        <v>209</v>
      </c>
      <c r="BA268" s="21" t="s">
        <v>209</v>
      </c>
      <c r="BB268" s="21" t="s">
        <v>209</v>
      </c>
      <c r="BC268" s="21" t="s">
        <v>209</v>
      </c>
      <c r="BD268" s="21" t="s">
        <v>209</v>
      </c>
      <c r="BE268" s="21" t="s">
        <v>209</v>
      </c>
      <c r="BF268" s="21" t="s">
        <v>209</v>
      </c>
      <c r="BG268" s="21" t="s">
        <v>209</v>
      </c>
      <c r="BH268" s="21" t="s">
        <v>209</v>
      </c>
      <c r="BI268" s="21" t="s">
        <v>209</v>
      </c>
      <c r="BJ268" s="21" t="s">
        <v>209</v>
      </c>
      <c r="BK268" s="21" t="s">
        <v>209</v>
      </c>
      <c r="BL268" s="21" t="s">
        <v>209</v>
      </c>
      <c r="BM268" s="21" t="s">
        <v>209</v>
      </c>
      <c r="BN268" s="21" t="s">
        <v>209</v>
      </c>
      <c r="BO268" s="21" t="s">
        <v>209</v>
      </c>
      <c r="BP268" s="21" t="s">
        <v>209</v>
      </c>
      <c r="BQ268" s="21" t="s">
        <v>209</v>
      </c>
      <c r="BR268" s="21" t="s">
        <v>209</v>
      </c>
      <c r="BS268" s="21" t="s">
        <v>209</v>
      </c>
      <c r="BT268" s="21" t="s">
        <v>209</v>
      </c>
      <c r="BU268" s="21" t="s">
        <v>209</v>
      </c>
      <c r="BV268" s="21" t="s">
        <v>209</v>
      </c>
      <c r="BW268" s="21" t="s">
        <v>209</v>
      </c>
      <c r="BX268" s="21" t="s">
        <v>209</v>
      </c>
      <c r="BY268" s="21" t="s">
        <v>209</v>
      </c>
      <c r="BZ268" s="21">
        <f t="shared" si="1"/>
        <v>4</v>
      </c>
    </row>
    <row r="269" spans="1:78" ht="12.75" x14ac:dyDescent="0.2">
      <c r="A269" s="21" t="s">
        <v>411</v>
      </c>
      <c r="B269" s="21" t="s">
        <v>453</v>
      </c>
      <c r="C269" s="21" t="s">
        <v>493</v>
      </c>
      <c r="D269" s="21" t="s">
        <v>209</v>
      </c>
      <c r="E269" s="21" t="s">
        <v>210</v>
      </c>
      <c r="F269" s="21" t="s">
        <v>209</v>
      </c>
      <c r="G269" s="21" t="s">
        <v>209</v>
      </c>
      <c r="H269" s="21" t="s">
        <v>209</v>
      </c>
      <c r="I269" s="21" t="s">
        <v>210</v>
      </c>
      <c r="J269" s="21" t="s">
        <v>209</v>
      </c>
      <c r="K269" s="21" t="s">
        <v>210</v>
      </c>
      <c r="L269" s="21" t="s">
        <v>210</v>
      </c>
      <c r="M269" s="21" t="s">
        <v>209</v>
      </c>
      <c r="N269" s="21" t="s">
        <v>209</v>
      </c>
      <c r="O269" s="21" t="s">
        <v>209</v>
      </c>
      <c r="P269" s="21" t="s">
        <v>210</v>
      </c>
      <c r="Q269" s="21" t="s">
        <v>209</v>
      </c>
      <c r="R269" s="21" t="s">
        <v>210</v>
      </c>
      <c r="S269" s="21" t="s">
        <v>213</v>
      </c>
      <c r="T269" s="21" t="s">
        <v>213</v>
      </c>
      <c r="U269" s="21" t="s">
        <v>213</v>
      </c>
      <c r="V269" s="21" t="s">
        <v>213</v>
      </c>
      <c r="W269" s="21" t="s">
        <v>209</v>
      </c>
      <c r="X269" s="21" t="s">
        <v>209</v>
      </c>
      <c r="Y269" s="21" t="s">
        <v>209</v>
      </c>
      <c r="Z269" s="21" t="s">
        <v>209</v>
      </c>
      <c r="AA269" s="21" t="s">
        <v>209</v>
      </c>
      <c r="AB269" s="21" t="s">
        <v>209</v>
      </c>
      <c r="AC269" s="21" t="s">
        <v>209</v>
      </c>
      <c r="AD269" s="21" t="s">
        <v>209</v>
      </c>
      <c r="AE269" s="21" t="s">
        <v>209</v>
      </c>
      <c r="AF269" s="21" t="s">
        <v>209</v>
      </c>
      <c r="AG269" s="21" t="s">
        <v>209</v>
      </c>
      <c r="AH269" s="21" t="s">
        <v>209</v>
      </c>
      <c r="AI269" s="21" t="s">
        <v>209</v>
      </c>
      <c r="AJ269" s="21" t="s">
        <v>210</v>
      </c>
      <c r="AK269" s="21" t="s">
        <v>210</v>
      </c>
      <c r="AL269" s="21" t="s">
        <v>210</v>
      </c>
      <c r="AM269" s="21" t="s">
        <v>209</v>
      </c>
      <c r="AN269" s="21" t="s">
        <v>209</v>
      </c>
      <c r="AO269" s="21" t="s">
        <v>209</v>
      </c>
      <c r="AP269" s="21" t="s">
        <v>209</v>
      </c>
      <c r="AQ269" s="21" t="s">
        <v>209</v>
      </c>
      <c r="AR269" s="21" t="s">
        <v>209</v>
      </c>
      <c r="AS269" s="21" t="s">
        <v>209</v>
      </c>
      <c r="AT269" s="21" t="s">
        <v>209</v>
      </c>
      <c r="AU269" s="21" t="s">
        <v>209</v>
      </c>
      <c r="AV269" s="21" t="s">
        <v>209</v>
      </c>
      <c r="AW269" s="21" t="s">
        <v>209</v>
      </c>
      <c r="AX269" s="21" t="s">
        <v>209</v>
      </c>
      <c r="AY269" s="21" t="s">
        <v>209</v>
      </c>
      <c r="AZ269" s="21" t="s">
        <v>209</v>
      </c>
      <c r="BA269" s="21" t="s">
        <v>209</v>
      </c>
      <c r="BB269" s="21" t="s">
        <v>209</v>
      </c>
      <c r="BC269" s="21" t="s">
        <v>209</v>
      </c>
      <c r="BD269" s="21" t="s">
        <v>209</v>
      </c>
      <c r="BE269" s="21" t="s">
        <v>209</v>
      </c>
      <c r="BF269" s="21" t="s">
        <v>209</v>
      </c>
      <c r="BG269" s="21" t="s">
        <v>209</v>
      </c>
      <c r="BH269" s="21" t="s">
        <v>209</v>
      </c>
      <c r="BI269" s="21" t="s">
        <v>209</v>
      </c>
      <c r="BJ269" s="21" t="s">
        <v>209</v>
      </c>
      <c r="BK269" s="21" t="s">
        <v>213</v>
      </c>
      <c r="BL269" s="21" t="s">
        <v>209</v>
      </c>
      <c r="BM269" s="21" t="s">
        <v>213</v>
      </c>
      <c r="BN269" s="21" t="s">
        <v>213</v>
      </c>
      <c r="BO269" s="21" t="s">
        <v>209</v>
      </c>
      <c r="BP269" s="21" t="s">
        <v>210</v>
      </c>
      <c r="BQ269" s="21" t="s">
        <v>209</v>
      </c>
      <c r="BR269" s="21" t="s">
        <v>209</v>
      </c>
      <c r="BS269" s="21" t="s">
        <v>209</v>
      </c>
      <c r="BT269" s="21" t="s">
        <v>209</v>
      </c>
      <c r="BU269" s="21" t="s">
        <v>209</v>
      </c>
      <c r="BV269" s="21" t="s">
        <v>209</v>
      </c>
      <c r="BW269" s="21" t="s">
        <v>209</v>
      </c>
      <c r="BX269" s="21" t="s">
        <v>209</v>
      </c>
      <c r="BY269" s="21" t="s">
        <v>209</v>
      </c>
      <c r="BZ269" s="21">
        <f t="shared" si="1"/>
        <v>9</v>
      </c>
    </row>
    <row r="270" spans="1:78" ht="12.75" x14ac:dyDescent="0.2">
      <c r="A270" s="21" t="s">
        <v>411</v>
      </c>
      <c r="B270" s="21" t="s">
        <v>453</v>
      </c>
      <c r="C270" s="21" t="s">
        <v>494</v>
      </c>
      <c r="D270" s="21" t="s">
        <v>209</v>
      </c>
      <c r="E270" s="21" t="s">
        <v>210</v>
      </c>
      <c r="F270" s="21" t="s">
        <v>209</v>
      </c>
      <c r="G270" s="21" t="s">
        <v>209</v>
      </c>
      <c r="H270" s="21" t="s">
        <v>209</v>
      </c>
      <c r="I270" s="21" t="s">
        <v>210</v>
      </c>
      <c r="J270" s="21" t="s">
        <v>209</v>
      </c>
      <c r="K270" s="21" t="s">
        <v>210</v>
      </c>
      <c r="L270" s="21" t="s">
        <v>210</v>
      </c>
      <c r="M270" s="21" t="s">
        <v>209</v>
      </c>
      <c r="N270" s="21" t="s">
        <v>209</v>
      </c>
      <c r="O270" s="21" t="s">
        <v>209</v>
      </c>
      <c r="P270" s="21" t="s">
        <v>210</v>
      </c>
      <c r="Q270" s="21" t="s">
        <v>209</v>
      </c>
      <c r="R270" s="21" t="s">
        <v>210</v>
      </c>
      <c r="S270" s="21" t="s">
        <v>213</v>
      </c>
      <c r="T270" s="21" t="s">
        <v>213</v>
      </c>
      <c r="U270" s="21" t="s">
        <v>213</v>
      </c>
      <c r="V270" s="21" t="s">
        <v>213</v>
      </c>
      <c r="W270" s="21" t="s">
        <v>209</v>
      </c>
      <c r="X270" s="21" t="s">
        <v>209</v>
      </c>
      <c r="Y270" s="21" t="s">
        <v>209</v>
      </c>
      <c r="Z270" s="21" t="s">
        <v>209</v>
      </c>
      <c r="AA270" s="21" t="s">
        <v>209</v>
      </c>
      <c r="AB270" s="21" t="s">
        <v>209</v>
      </c>
      <c r="AC270" s="21" t="s">
        <v>209</v>
      </c>
      <c r="AD270" s="21" t="s">
        <v>209</v>
      </c>
      <c r="AE270" s="21" t="s">
        <v>209</v>
      </c>
      <c r="AF270" s="21" t="s">
        <v>209</v>
      </c>
      <c r="AG270" s="21" t="s">
        <v>209</v>
      </c>
      <c r="AH270" s="21" t="s">
        <v>209</v>
      </c>
      <c r="AI270" s="21" t="s">
        <v>209</v>
      </c>
      <c r="AJ270" s="21" t="s">
        <v>210</v>
      </c>
      <c r="AK270" s="21" t="s">
        <v>210</v>
      </c>
      <c r="AL270" s="21" t="s">
        <v>210</v>
      </c>
      <c r="AM270" s="21" t="s">
        <v>209</v>
      </c>
      <c r="AN270" s="21" t="s">
        <v>209</v>
      </c>
      <c r="AO270" s="21" t="s">
        <v>209</v>
      </c>
      <c r="AP270" s="21" t="s">
        <v>209</v>
      </c>
      <c r="AQ270" s="21" t="s">
        <v>209</v>
      </c>
      <c r="AR270" s="21" t="s">
        <v>209</v>
      </c>
      <c r="AS270" s="21" t="s">
        <v>209</v>
      </c>
      <c r="AT270" s="21" t="s">
        <v>209</v>
      </c>
      <c r="AU270" s="21" t="s">
        <v>209</v>
      </c>
      <c r="AV270" s="21" t="s">
        <v>209</v>
      </c>
      <c r="AW270" s="21" t="s">
        <v>209</v>
      </c>
      <c r="AX270" s="21" t="s">
        <v>209</v>
      </c>
      <c r="AY270" s="21" t="s">
        <v>209</v>
      </c>
      <c r="AZ270" s="21" t="s">
        <v>209</v>
      </c>
      <c r="BA270" s="21" t="s">
        <v>209</v>
      </c>
      <c r="BB270" s="21" t="s">
        <v>209</v>
      </c>
      <c r="BC270" s="21" t="s">
        <v>209</v>
      </c>
      <c r="BD270" s="21" t="s">
        <v>209</v>
      </c>
      <c r="BE270" s="21" t="s">
        <v>209</v>
      </c>
      <c r="BF270" s="21" t="s">
        <v>209</v>
      </c>
      <c r="BG270" s="21" t="s">
        <v>209</v>
      </c>
      <c r="BH270" s="21" t="s">
        <v>209</v>
      </c>
      <c r="BI270" s="21" t="s">
        <v>209</v>
      </c>
      <c r="BJ270" s="21" t="s">
        <v>209</v>
      </c>
      <c r="BK270" s="21" t="s">
        <v>213</v>
      </c>
      <c r="BL270" s="21" t="s">
        <v>209</v>
      </c>
      <c r="BM270" s="21" t="s">
        <v>213</v>
      </c>
      <c r="BN270" s="21" t="s">
        <v>213</v>
      </c>
      <c r="BO270" s="21" t="s">
        <v>209</v>
      </c>
      <c r="BP270" s="21" t="s">
        <v>213</v>
      </c>
      <c r="BQ270" s="21" t="s">
        <v>209</v>
      </c>
      <c r="BR270" s="21" t="s">
        <v>209</v>
      </c>
      <c r="BS270" s="21" t="s">
        <v>209</v>
      </c>
      <c r="BT270" s="21" t="s">
        <v>209</v>
      </c>
      <c r="BU270" s="21" t="s">
        <v>209</v>
      </c>
      <c r="BV270" s="21" t="s">
        <v>209</v>
      </c>
      <c r="BW270" s="21" t="s">
        <v>209</v>
      </c>
      <c r="BX270" s="21" t="s">
        <v>209</v>
      </c>
      <c r="BY270" s="21" t="s">
        <v>209</v>
      </c>
      <c r="BZ270" s="21">
        <f t="shared" si="1"/>
        <v>9</v>
      </c>
    </row>
    <row r="271" spans="1:78" ht="12.75" x14ac:dyDescent="0.2">
      <c r="A271" s="21" t="s">
        <v>411</v>
      </c>
      <c r="B271" s="21" t="s">
        <v>453</v>
      </c>
      <c r="C271" s="21" t="s">
        <v>495</v>
      </c>
      <c r="D271" s="21" t="s">
        <v>209</v>
      </c>
      <c r="E271" s="21" t="s">
        <v>210</v>
      </c>
      <c r="F271" s="21" t="s">
        <v>209</v>
      </c>
      <c r="G271" s="21" t="s">
        <v>209</v>
      </c>
      <c r="H271" s="21" t="s">
        <v>209</v>
      </c>
      <c r="I271" s="21" t="s">
        <v>210</v>
      </c>
      <c r="J271" s="21" t="s">
        <v>209</v>
      </c>
      <c r="K271" s="21" t="s">
        <v>210</v>
      </c>
      <c r="L271" s="21" t="s">
        <v>210</v>
      </c>
      <c r="M271" s="21" t="s">
        <v>209</v>
      </c>
      <c r="N271" s="21" t="s">
        <v>209</v>
      </c>
      <c r="O271" s="21" t="s">
        <v>209</v>
      </c>
      <c r="P271" s="21" t="s">
        <v>210</v>
      </c>
      <c r="Q271" s="21" t="s">
        <v>209</v>
      </c>
      <c r="R271" s="21" t="s">
        <v>210</v>
      </c>
      <c r="S271" s="21" t="s">
        <v>213</v>
      </c>
      <c r="T271" s="21" t="s">
        <v>213</v>
      </c>
      <c r="U271" s="21" t="s">
        <v>213</v>
      </c>
      <c r="V271" s="21" t="s">
        <v>213</v>
      </c>
      <c r="W271" s="21" t="s">
        <v>209</v>
      </c>
      <c r="X271" s="21" t="s">
        <v>209</v>
      </c>
      <c r="Y271" s="21" t="s">
        <v>209</v>
      </c>
      <c r="Z271" s="21" t="s">
        <v>209</v>
      </c>
      <c r="AA271" s="21" t="s">
        <v>209</v>
      </c>
      <c r="AB271" s="21" t="s">
        <v>209</v>
      </c>
      <c r="AC271" s="21" t="s">
        <v>209</v>
      </c>
      <c r="AD271" s="21" t="s">
        <v>209</v>
      </c>
      <c r="AE271" s="21" t="s">
        <v>209</v>
      </c>
      <c r="AF271" s="21" t="s">
        <v>209</v>
      </c>
      <c r="AG271" s="21" t="s">
        <v>209</v>
      </c>
      <c r="AH271" s="21" t="s">
        <v>209</v>
      </c>
      <c r="AI271" s="21" t="s">
        <v>209</v>
      </c>
      <c r="AJ271" s="21" t="s">
        <v>210</v>
      </c>
      <c r="AK271" s="21" t="s">
        <v>210</v>
      </c>
      <c r="AL271" s="21" t="s">
        <v>210</v>
      </c>
      <c r="AM271" s="21" t="s">
        <v>209</v>
      </c>
      <c r="AN271" s="21" t="s">
        <v>209</v>
      </c>
      <c r="AO271" s="21" t="s">
        <v>209</v>
      </c>
      <c r="AP271" s="21" t="s">
        <v>209</v>
      </c>
      <c r="AQ271" s="21" t="s">
        <v>209</v>
      </c>
      <c r="AR271" s="21" t="s">
        <v>209</v>
      </c>
      <c r="AS271" s="21" t="s">
        <v>209</v>
      </c>
      <c r="AT271" s="21" t="s">
        <v>209</v>
      </c>
      <c r="AU271" s="21" t="s">
        <v>209</v>
      </c>
      <c r="AV271" s="21" t="s">
        <v>209</v>
      </c>
      <c r="AW271" s="21" t="s">
        <v>209</v>
      </c>
      <c r="AX271" s="21" t="s">
        <v>209</v>
      </c>
      <c r="AY271" s="21" t="s">
        <v>209</v>
      </c>
      <c r="AZ271" s="21" t="s">
        <v>209</v>
      </c>
      <c r="BA271" s="21" t="s">
        <v>209</v>
      </c>
      <c r="BB271" s="21" t="s">
        <v>209</v>
      </c>
      <c r="BC271" s="21" t="s">
        <v>209</v>
      </c>
      <c r="BD271" s="21" t="s">
        <v>209</v>
      </c>
      <c r="BE271" s="21" t="s">
        <v>209</v>
      </c>
      <c r="BF271" s="21" t="s">
        <v>209</v>
      </c>
      <c r="BG271" s="21" t="s">
        <v>209</v>
      </c>
      <c r="BH271" s="21" t="s">
        <v>209</v>
      </c>
      <c r="BI271" s="21" t="s">
        <v>209</v>
      </c>
      <c r="BJ271" s="21" t="s">
        <v>209</v>
      </c>
      <c r="BK271" s="21" t="s">
        <v>213</v>
      </c>
      <c r="BL271" s="21" t="s">
        <v>209</v>
      </c>
      <c r="BM271" s="21" t="s">
        <v>213</v>
      </c>
      <c r="BN271" s="21" t="s">
        <v>213</v>
      </c>
      <c r="BO271" s="21" t="s">
        <v>209</v>
      </c>
      <c r="BP271" s="21" t="s">
        <v>210</v>
      </c>
      <c r="BQ271" s="21" t="s">
        <v>209</v>
      </c>
      <c r="BR271" s="21" t="s">
        <v>209</v>
      </c>
      <c r="BS271" s="21" t="s">
        <v>209</v>
      </c>
      <c r="BT271" s="21" t="s">
        <v>209</v>
      </c>
      <c r="BU271" s="21" t="s">
        <v>209</v>
      </c>
      <c r="BV271" s="21" t="s">
        <v>209</v>
      </c>
      <c r="BW271" s="21" t="s">
        <v>209</v>
      </c>
      <c r="BX271" s="21" t="s">
        <v>209</v>
      </c>
      <c r="BY271" s="21" t="s">
        <v>209</v>
      </c>
      <c r="BZ271" s="21">
        <f t="shared" si="1"/>
        <v>9</v>
      </c>
    </row>
    <row r="272" spans="1:78" ht="12.75" x14ac:dyDescent="0.2">
      <c r="A272" s="21" t="s">
        <v>411</v>
      </c>
      <c r="B272" s="21" t="s">
        <v>496</v>
      </c>
      <c r="C272" s="21" t="s">
        <v>497</v>
      </c>
      <c r="D272" s="21" t="s">
        <v>209</v>
      </c>
      <c r="E272" s="21" t="s">
        <v>209</v>
      </c>
      <c r="F272" s="21" t="s">
        <v>209</v>
      </c>
      <c r="G272" s="21" t="s">
        <v>209</v>
      </c>
      <c r="H272" s="21" t="s">
        <v>209</v>
      </c>
      <c r="I272" s="21" t="s">
        <v>209</v>
      </c>
      <c r="J272" s="21" t="s">
        <v>209</v>
      </c>
      <c r="K272" s="21" t="s">
        <v>210</v>
      </c>
      <c r="L272" s="21" t="s">
        <v>209</v>
      </c>
      <c r="M272" s="21" t="s">
        <v>209</v>
      </c>
      <c r="N272" s="21" t="s">
        <v>209</v>
      </c>
      <c r="O272" s="21" t="s">
        <v>209</v>
      </c>
      <c r="P272" s="21" t="s">
        <v>209</v>
      </c>
      <c r="Q272" s="21" t="s">
        <v>209</v>
      </c>
      <c r="R272" s="21" t="s">
        <v>210</v>
      </c>
      <c r="S272" s="21" t="s">
        <v>210</v>
      </c>
      <c r="T272" s="21" t="s">
        <v>210</v>
      </c>
      <c r="U272" s="21" t="s">
        <v>210</v>
      </c>
      <c r="V272" s="21" t="s">
        <v>210</v>
      </c>
      <c r="W272" s="21" t="s">
        <v>210</v>
      </c>
      <c r="X272" s="21" t="s">
        <v>209</v>
      </c>
      <c r="Y272" s="21" t="s">
        <v>210</v>
      </c>
      <c r="Z272" s="21" t="s">
        <v>209</v>
      </c>
      <c r="AA272" s="21" t="s">
        <v>210</v>
      </c>
      <c r="AB272" s="21" t="s">
        <v>209</v>
      </c>
      <c r="AC272" s="21" t="s">
        <v>210</v>
      </c>
      <c r="AD272" s="21" t="s">
        <v>210</v>
      </c>
      <c r="AE272" s="21" t="s">
        <v>209</v>
      </c>
      <c r="AF272" s="21" t="s">
        <v>210</v>
      </c>
      <c r="AG272" s="21" t="s">
        <v>209</v>
      </c>
      <c r="AH272" s="21" t="s">
        <v>209</v>
      </c>
      <c r="AI272" s="21" t="s">
        <v>209</v>
      </c>
      <c r="AJ272" s="21" t="s">
        <v>209</v>
      </c>
      <c r="AK272" s="21" t="s">
        <v>209</v>
      </c>
      <c r="AL272" s="21" t="s">
        <v>209</v>
      </c>
      <c r="AM272" s="21" t="s">
        <v>209</v>
      </c>
      <c r="AN272" s="21" t="s">
        <v>210</v>
      </c>
      <c r="AO272" s="21" t="s">
        <v>209</v>
      </c>
      <c r="AP272" s="21" t="s">
        <v>209</v>
      </c>
      <c r="AQ272" s="21" t="s">
        <v>209</v>
      </c>
      <c r="AR272" s="21" t="s">
        <v>209</v>
      </c>
      <c r="AS272" s="21" t="s">
        <v>210</v>
      </c>
      <c r="AT272" s="21" t="s">
        <v>209</v>
      </c>
      <c r="AU272" s="21" t="s">
        <v>209</v>
      </c>
      <c r="AV272" s="21" t="s">
        <v>209</v>
      </c>
      <c r="AW272" s="21" t="s">
        <v>209</v>
      </c>
      <c r="AX272" s="21" t="s">
        <v>210</v>
      </c>
      <c r="AY272" s="21" t="s">
        <v>210</v>
      </c>
      <c r="AZ272" s="21" t="s">
        <v>210</v>
      </c>
      <c r="BA272" s="21" t="s">
        <v>210</v>
      </c>
      <c r="BB272" s="21" t="s">
        <v>210</v>
      </c>
      <c r="BC272" s="21" t="s">
        <v>210</v>
      </c>
      <c r="BD272" s="21" t="s">
        <v>210</v>
      </c>
      <c r="BE272" s="21" t="s">
        <v>209</v>
      </c>
      <c r="BF272" s="21" t="s">
        <v>209</v>
      </c>
      <c r="BG272" s="21" t="s">
        <v>210</v>
      </c>
      <c r="BH272" s="21" t="s">
        <v>209</v>
      </c>
      <c r="BI272" s="21" t="s">
        <v>209</v>
      </c>
      <c r="BJ272" s="21" t="s">
        <v>209</v>
      </c>
      <c r="BK272" s="21" t="s">
        <v>210</v>
      </c>
      <c r="BL272" s="21" t="s">
        <v>209</v>
      </c>
      <c r="BM272" s="21" t="s">
        <v>209</v>
      </c>
      <c r="BN272" s="21" t="s">
        <v>209</v>
      </c>
      <c r="BO272" s="21" t="s">
        <v>209</v>
      </c>
      <c r="BP272" s="21" t="s">
        <v>209</v>
      </c>
      <c r="BQ272" s="21" t="s">
        <v>209</v>
      </c>
      <c r="BR272" s="21" t="s">
        <v>209</v>
      </c>
      <c r="BS272" s="21" t="s">
        <v>209</v>
      </c>
      <c r="BT272" s="21" t="s">
        <v>209</v>
      </c>
      <c r="BU272" s="21" t="s">
        <v>209</v>
      </c>
      <c r="BV272" s="21" t="s">
        <v>209</v>
      </c>
      <c r="BW272" s="21" t="s">
        <v>209</v>
      </c>
      <c r="BX272" s="21" t="s">
        <v>209</v>
      </c>
      <c r="BY272" s="21" t="s">
        <v>209</v>
      </c>
      <c r="BZ272" s="21">
        <f t="shared" si="1"/>
        <v>23</v>
      </c>
    </row>
    <row r="273" spans="1:78" ht="12.75" x14ac:dyDescent="0.2">
      <c r="A273" s="21" t="s">
        <v>411</v>
      </c>
      <c r="B273" s="21" t="s">
        <v>496</v>
      </c>
      <c r="C273" s="21" t="s">
        <v>498</v>
      </c>
      <c r="D273" s="21" t="s">
        <v>209</v>
      </c>
      <c r="E273" s="21" t="s">
        <v>209</v>
      </c>
      <c r="F273" s="21" t="s">
        <v>209</v>
      </c>
      <c r="G273" s="21" t="s">
        <v>209</v>
      </c>
      <c r="H273" s="21" t="s">
        <v>209</v>
      </c>
      <c r="I273" s="21" t="s">
        <v>209</v>
      </c>
      <c r="J273" s="21" t="s">
        <v>209</v>
      </c>
      <c r="K273" s="21" t="s">
        <v>210</v>
      </c>
      <c r="L273" s="21" t="s">
        <v>209</v>
      </c>
      <c r="M273" s="21" t="s">
        <v>209</v>
      </c>
      <c r="N273" s="21" t="s">
        <v>209</v>
      </c>
      <c r="O273" s="21" t="s">
        <v>209</v>
      </c>
      <c r="P273" s="21" t="s">
        <v>209</v>
      </c>
      <c r="Q273" s="21" t="s">
        <v>209</v>
      </c>
      <c r="R273" s="21" t="s">
        <v>210</v>
      </c>
      <c r="S273" s="21" t="s">
        <v>210</v>
      </c>
      <c r="T273" s="21" t="s">
        <v>210</v>
      </c>
      <c r="U273" s="21" t="s">
        <v>210</v>
      </c>
      <c r="V273" s="21" t="s">
        <v>210</v>
      </c>
      <c r="W273" s="21" t="s">
        <v>210</v>
      </c>
      <c r="X273" s="21" t="s">
        <v>209</v>
      </c>
      <c r="Y273" s="21" t="s">
        <v>210</v>
      </c>
      <c r="Z273" s="21" t="s">
        <v>209</v>
      </c>
      <c r="AA273" s="21" t="s">
        <v>210</v>
      </c>
      <c r="AB273" s="21" t="s">
        <v>209</v>
      </c>
      <c r="AC273" s="21" t="s">
        <v>210</v>
      </c>
      <c r="AD273" s="21" t="s">
        <v>210</v>
      </c>
      <c r="AE273" s="21" t="s">
        <v>209</v>
      </c>
      <c r="AF273" s="21" t="s">
        <v>210</v>
      </c>
      <c r="AG273" s="21" t="s">
        <v>209</v>
      </c>
      <c r="AH273" s="21" t="s">
        <v>209</v>
      </c>
      <c r="AI273" s="21" t="s">
        <v>209</v>
      </c>
      <c r="AJ273" s="21" t="s">
        <v>209</v>
      </c>
      <c r="AK273" s="21" t="s">
        <v>209</v>
      </c>
      <c r="AL273" s="21" t="s">
        <v>209</v>
      </c>
      <c r="AM273" s="21" t="s">
        <v>209</v>
      </c>
      <c r="AN273" s="21" t="s">
        <v>210</v>
      </c>
      <c r="AO273" s="21" t="s">
        <v>209</v>
      </c>
      <c r="AP273" s="21" t="s">
        <v>209</v>
      </c>
      <c r="AQ273" s="21" t="s">
        <v>209</v>
      </c>
      <c r="AR273" s="21" t="s">
        <v>209</v>
      </c>
      <c r="AS273" s="21" t="s">
        <v>210</v>
      </c>
      <c r="AT273" s="21" t="s">
        <v>209</v>
      </c>
      <c r="AU273" s="21" t="s">
        <v>209</v>
      </c>
      <c r="AV273" s="21" t="s">
        <v>209</v>
      </c>
      <c r="AW273" s="21" t="s">
        <v>209</v>
      </c>
      <c r="AX273" s="21" t="s">
        <v>210</v>
      </c>
      <c r="AY273" s="21" t="s">
        <v>210</v>
      </c>
      <c r="AZ273" s="21" t="s">
        <v>210</v>
      </c>
      <c r="BA273" s="21" t="s">
        <v>210</v>
      </c>
      <c r="BB273" s="21" t="s">
        <v>210</v>
      </c>
      <c r="BC273" s="21" t="s">
        <v>210</v>
      </c>
      <c r="BD273" s="21" t="s">
        <v>210</v>
      </c>
      <c r="BE273" s="21" t="s">
        <v>209</v>
      </c>
      <c r="BF273" s="21" t="s">
        <v>209</v>
      </c>
      <c r="BG273" s="21" t="s">
        <v>210</v>
      </c>
      <c r="BH273" s="21" t="s">
        <v>209</v>
      </c>
      <c r="BI273" s="21" t="s">
        <v>209</v>
      </c>
      <c r="BJ273" s="21" t="s">
        <v>209</v>
      </c>
      <c r="BK273" s="21" t="s">
        <v>210</v>
      </c>
      <c r="BL273" s="21" t="s">
        <v>209</v>
      </c>
      <c r="BM273" s="21" t="s">
        <v>209</v>
      </c>
      <c r="BN273" s="21" t="s">
        <v>209</v>
      </c>
      <c r="BO273" s="21" t="s">
        <v>209</v>
      </c>
      <c r="BP273" s="21" t="s">
        <v>209</v>
      </c>
      <c r="BQ273" s="21" t="s">
        <v>209</v>
      </c>
      <c r="BR273" s="21" t="s">
        <v>209</v>
      </c>
      <c r="BS273" s="21" t="s">
        <v>209</v>
      </c>
      <c r="BT273" s="21" t="s">
        <v>209</v>
      </c>
      <c r="BU273" s="21" t="s">
        <v>209</v>
      </c>
      <c r="BV273" s="21" t="s">
        <v>209</v>
      </c>
      <c r="BW273" s="21" t="s">
        <v>209</v>
      </c>
      <c r="BX273" s="21" t="s">
        <v>209</v>
      </c>
      <c r="BY273" s="21" t="s">
        <v>209</v>
      </c>
      <c r="BZ273" s="21">
        <f t="shared" si="1"/>
        <v>23</v>
      </c>
    </row>
    <row r="274" spans="1:78" ht="12.75" x14ac:dyDescent="0.2">
      <c r="A274" s="21" t="s">
        <v>411</v>
      </c>
      <c r="B274" s="21" t="s">
        <v>496</v>
      </c>
      <c r="C274" s="21" t="s">
        <v>499</v>
      </c>
      <c r="D274" s="21" t="s">
        <v>209</v>
      </c>
      <c r="E274" s="21" t="s">
        <v>210</v>
      </c>
      <c r="F274" s="21" t="s">
        <v>209</v>
      </c>
      <c r="G274" s="21" t="s">
        <v>209</v>
      </c>
      <c r="H274" s="21" t="s">
        <v>209</v>
      </c>
      <c r="I274" s="21" t="s">
        <v>209</v>
      </c>
      <c r="J274" s="21" t="s">
        <v>209</v>
      </c>
      <c r="K274" s="21" t="s">
        <v>210</v>
      </c>
      <c r="L274" s="21" t="s">
        <v>210</v>
      </c>
      <c r="M274" s="21" t="s">
        <v>209</v>
      </c>
      <c r="N274" s="21" t="s">
        <v>209</v>
      </c>
      <c r="O274" s="21" t="s">
        <v>209</v>
      </c>
      <c r="P274" s="21" t="s">
        <v>209</v>
      </c>
      <c r="Q274" s="21" t="s">
        <v>209</v>
      </c>
      <c r="R274" s="21" t="s">
        <v>210</v>
      </c>
      <c r="S274" s="21" t="s">
        <v>209</v>
      </c>
      <c r="T274" s="21" t="s">
        <v>210</v>
      </c>
      <c r="U274" s="21" t="s">
        <v>209</v>
      </c>
      <c r="V274" s="21" t="s">
        <v>210</v>
      </c>
      <c r="W274" s="21" t="s">
        <v>210</v>
      </c>
      <c r="X274" s="21" t="s">
        <v>209</v>
      </c>
      <c r="Y274" s="21" t="s">
        <v>209</v>
      </c>
      <c r="Z274" s="21" t="s">
        <v>209</v>
      </c>
      <c r="AA274" s="21" t="s">
        <v>210</v>
      </c>
      <c r="AB274" s="21" t="s">
        <v>209</v>
      </c>
      <c r="AC274" s="21" t="s">
        <v>210</v>
      </c>
      <c r="AD274" s="21" t="s">
        <v>209</v>
      </c>
      <c r="AE274" s="21" t="s">
        <v>209</v>
      </c>
      <c r="AF274" s="21" t="s">
        <v>210</v>
      </c>
      <c r="AG274" s="21" t="s">
        <v>209</v>
      </c>
      <c r="AH274" s="21" t="s">
        <v>209</v>
      </c>
      <c r="AI274" s="21" t="s">
        <v>209</v>
      </c>
      <c r="AJ274" s="21" t="s">
        <v>209</v>
      </c>
      <c r="AK274" s="21" t="s">
        <v>209</v>
      </c>
      <c r="AL274" s="21" t="s">
        <v>209</v>
      </c>
      <c r="AM274" s="21" t="s">
        <v>209</v>
      </c>
      <c r="AN274" s="21" t="s">
        <v>210</v>
      </c>
      <c r="AO274" s="21" t="s">
        <v>209</v>
      </c>
      <c r="AP274" s="21" t="s">
        <v>209</v>
      </c>
      <c r="AQ274" s="21" t="s">
        <v>209</v>
      </c>
      <c r="AR274" s="21" t="s">
        <v>209</v>
      </c>
      <c r="AS274" s="21" t="s">
        <v>210</v>
      </c>
      <c r="AT274" s="21" t="s">
        <v>209</v>
      </c>
      <c r="AU274" s="21" t="s">
        <v>209</v>
      </c>
      <c r="AV274" s="21" t="s">
        <v>209</v>
      </c>
      <c r="AW274" s="21" t="s">
        <v>209</v>
      </c>
      <c r="AX274" s="21" t="s">
        <v>210</v>
      </c>
      <c r="AY274" s="21" t="s">
        <v>210</v>
      </c>
      <c r="AZ274" s="21" t="s">
        <v>210</v>
      </c>
      <c r="BA274" s="21" t="s">
        <v>210</v>
      </c>
      <c r="BB274" s="21" t="s">
        <v>210</v>
      </c>
      <c r="BC274" s="21" t="s">
        <v>210</v>
      </c>
      <c r="BD274" s="21" t="s">
        <v>209</v>
      </c>
      <c r="BE274" s="21" t="s">
        <v>209</v>
      </c>
      <c r="BF274" s="21" t="s">
        <v>209</v>
      </c>
      <c r="BG274" s="21" t="s">
        <v>209</v>
      </c>
      <c r="BH274" s="21" t="s">
        <v>209</v>
      </c>
      <c r="BI274" s="21" t="s">
        <v>209</v>
      </c>
      <c r="BJ274" s="21" t="s">
        <v>209</v>
      </c>
      <c r="BK274" s="21" t="s">
        <v>210</v>
      </c>
      <c r="BL274" s="21" t="s">
        <v>209</v>
      </c>
      <c r="BM274" s="21" t="s">
        <v>209</v>
      </c>
      <c r="BN274" s="21" t="s">
        <v>209</v>
      </c>
      <c r="BO274" s="21" t="s">
        <v>209</v>
      </c>
      <c r="BP274" s="21" t="s">
        <v>209</v>
      </c>
      <c r="BQ274" s="21" t="s">
        <v>209</v>
      </c>
      <c r="BR274" s="21" t="s">
        <v>209</v>
      </c>
      <c r="BS274" s="21" t="s">
        <v>209</v>
      </c>
      <c r="BT274" s="21" t="s">
        <v>209</v>
      </c>
      <c r="BU274" s="21" t="s">
        <v>209</v>
      </c>
      <c r="BV274" s="21" t="s">
        <v>209</v>
      </c>
      <c r="BW274" s="21" t="s">
        <v>209</v>
      </c>
      <c r="BX274" s="21" t="s">
        <v>209</v>
      </c>
      <c r="BY274" s="21" t="s">
        <v>209</v>
      </c>
      <c r="BZ274" s="21">
        <f t="shared" si="1"/>
        <v>19</v>
      </c>
    </row>
    <row r="275" spans="1:78" ht="12.75" x14ac:dyDescent="0.2">
      <c r="A275" s="21" t="s">
        <v>411</v>
      </c>
      <c r="B275" s="21" t="s">
        <v>496</v>
      </c>
      <c r="C275" s="21" t="s">
        <v>500</v>
      </c>
      <c r="D275" s="21" t="s">
        <v>209</v>
      </c>
      <c r="E275" s="21" t="s">
        <v>210</v>
      </c>
      <c r="F275" s="21" t="s">
        <v>209</v>
      </c>
      <c r="G275" s="21" t="s">
        <v>209</v>
      </c>
      <c r="H275" s="21" t="s">
        <v>209</v>
      </c>
      <c r="I275" s="21" t="s">
        <v>209</v>
      </c>
      <c r="J275" s="21" t="s">
        <v>209</v>
      </c>
      <c r="K275" s="21" t="s">
        <v>210</v>
      </c>
      <c r="L275" s="21" t="s">
        <v>210</v>
      </c>
      <c r="M275" s="21" t="s">
        <v>209</v>
      </c>
      <c r="N275" s="21" t="s">
        <v>209</v>
      </c>
      <c r="O275" s="21" t="s">
        <v>209</v>
      </c>
      <c r="P275" s="21" t="s">
        <v>209</v>
      </c>
      <c r="Q275" s="21" t="s">
        <v>209</v>
      </c>
      <c r="R275" s="21" t="s">
        <v>210</v>
      </c>
      <c r="S275" s="21" t="s">
        <v>209</v>
      </c>
      <c r="T275" s="21" t="s">
        <v>209</v>
      </c>
      <c r="U275" s="21" t="s">
        <v>209</v>
      </c>
      <c r="V275" s="21" t="s">
        <v>209</v>
      </c>
      <c r="W275" s="21" t="s">
        <v>209</v>
      </c>
      <c r="X275" s="21" t="s">
        <v>209</v>
      </c>
      <c r="Y275" s="21" t="s">
        <v>209</v>
      </c>
      <c r="Z275" s="21" t="s">
        <v>209</v>
      </c>
      <c r="AA275" s="21" t="s">
        <v>209</v>
      </c>
      <c r="AB275" s="21" t="s">
        <v>209</v>
      </c>
      <c r="AC275" s="21" t="s">
        <v>209</v>
      </c>
      <c r="AD275" s="21" t="s">
        <v>209</v>
      </c>
      <c r="AE275" s="21" t="s">
        <v>209</v>
      </c>
      <c r="AF275" s="21" t="s">
        <v>209</v>
      </c>
      <c r="AG275" s="21" t="s">
        <v>209</v>
      </c>
      <c r="AH275" s="21" t="s">
        <v>209</v>
      </c>
      <c r="AI275" s="21" t="s">
        <v>209</v>
      </c>
      <c r="AJ275" s="21" t="s">
        <v>210</v>
      </c>
      <c r="AK275" s="21" t="s">
        <v>209</v>
      </c>
      <c r="AL275" s="21" t="s">
        <v>209</v>
      </c>
      <c r="AM275" s="21" t="s">
        <v>209</v>
      </c>
      <c r="AN275" s="21" t="s">
        <v>210</v>
      </c>
      <c r="AO275" s="21" t="s">
        <v>209</v>
      </c>
      <c r="AP275" s="21" t="s">
        <v>209</v>
      </c>
      <c r="AQ275" s="21" t="s">
        <v>209</v>
      </c>
      <c r="AR275" s="21" t="s">
        <v>209</v>
      </c>
      <c r="AS275" s="21" t="s">
        <v>210</v>
      </c>
      <c r="AT275" s="21" t="s">
        <v>209</v>
      </c>
      <c r="AU275" s="21" t="s">
        <v>209</v>
      </c>
      <c r="AV275" s="21" t="s">
        <v>209</v>
      </c>
      <c r="AW275" s="21" t="s">
        <v>209</v>
      </c>
      <c r="AX275" s="21" t="s">
        <v>209</v>
      </c>
      <c r="AY275" s="21" t="s">
        <v>210</v>
      </c>
      <c r="AZ275" s="21" t="s">
        <v>209</v>
      </c>
      <c r="BA275" s="21" t="s">
        <v>209</v>
      </c>
      <c r="BB275" s="21" t="s">
        <v>210</v>
      </c>
      <c r="BC275" s="21" t="s">
        <v>209</v>
      </c>
      <c r="BD275" s="21" t="s">
        <v>209</v>
      </c>
      <c r="BE275" s="21" t="s">
        <v>209</v>
      </c>
      <c r="BF275" s="21" t="s">
        <v>209</v>
      </c>
      <c r="BG275" s="21" t="s">
        <v>209</v>
      </c>
      <c r="BH275" s="21" t="s">
        <v>209</v>
      </c>
      <c r="BI275" s="21" t="s">
        <v>209</v>
      </c>
      <c r="BJ275" s="21" t="s">
        <v>209</v>
      </c>
      <c r="BK275" s="21" t="s">
        <v>209</v>
      </c>
      <c r="BL275" s="21" t="s">
        <v>209</v>
      </c>
      <c r="BM275" s="21" t="s">
        <v>209</v>
      </c>
      <c r="BN275" s="21" t="s">
        <v>209</v>
      </c>
      <c r="BO275" s="21" t="s">
        <v>209</v>
      </c>
      <c r="BP275" s="21" t="s">
        <v>209</v>
      </c>
      <c r="BQ275" s="21" t="s">
        <v>209</v>
      </c>
      <c r="BR275" s="21" t="s">
        <v>209</v>
      </c>
      <c r="BS275" s="21" t="s">
        <v>209</v>
      </c>
      <c r="BT275" s="21" t="s">
        <v>209</v>
      </c>
      <c r="BU275" s="21" t="s">
        <v>209</v>
      </c>
      <c r="BV275" s="21" t="s">
        <v>209</v>
      </c>
      <c r="BW275" s="21" t="s">
        <v>209</v>
      </c>
      <c r="BX275" s="21" t="s">
        <v>209</v>
      </c>
      <c r="BY275" s="21" t="s">
        <v>209</v>
      </c>
      <c r="BZ275" s="21">
        <f t="shared" si="1"/>
        <v>9</v>
      </c>
    </row>
    <row r="276" spans="1:78" ht="12.75" x14ac:dyDescent="0.2">
      <c r="A276" s="21" t="s">
        <v>411</v>
      </c>
      <c r="B276" s="21" t="s">
        <v>496</v>
      </c>
      <c r="C276" s="21" t="s">
        <v>501</v>
      </c>
      <c r="D276" s="21" t="s">
        <v>209</v>
      </c>
      <c r="E276" s="21" t="s">
        <v>210</v>
      </c>
      <c r="F276" s="21" t="s">
        <v>209</v>
      </c>
      <c r="G276" s="21" t="s">
        <v>209</v>
      </c>
      <c r="H276" s="21" t="s">
        <v>209</v>
      </c>
      <c r="I276" s="21" t="s">
        <v>209</v>
      </c>
      <c r="J276" s="21" t="s">
        <v>209</v>
      </c>
      <c r="K276" s="21" t="s">
        <v>210</v>
      </c>
      <c r="L276" s="21" t="s">
        <v>210</v>
      </c>
      <c r="M276" s="21" t="s">
        <v>209</v>
      </c>
      <c r="N276" s="21" t="s">
        <v>209</v>
      </c>
      <c r="O276" s="21" t="s">
        <v>209</v>
      </c>
      <c r="P276" s="21" t="s">
        <v>209</v>
      </c>
      <c r="Q276" s="21" t="s">
        <v>209</v>
      </c>
      <c r="R276" s="21" t="s">
        <v>210</v>
      </c>
      <c r="S276" s="21" t="s">
        <v>209</v>
      </c>
      <c r="T276" s="21" t="s">
        <v>209</v>
      </c>
      <c r="U276" s="21" t="s">
        <v>209</v>
      </c>
      <c r="V276" s="21" t="s">
        <v>209</v>
      </c>
      <c r="W276" s="21" t="s">
        <v>209</v>
      </c>
      <c r="X276" s="21" t="s">
        <v>209</v>
      </c>
      <c r="Y276" s="21" t="s">
        <v>209</v>
      </c>
      <c r="Z276" s="21" t="s">
        <v>209</v>
      </c>
      <c r="AA276" s="21" t="s">
        <v>209</v>
      </c>
      <c r="AB276" s="21" t="s">
        <v>209</v>
      </c>
      <c r="AC276" s="21" t="s">
        <v>209</v>
      </c>
      <c r="AD276" s="21" t="s">
        <v>209</v>
      </c>
      <c r="AE276" s="21" t="s">
        <v>209</v>
      </c>
      <c r="AF276" s="21" t="s">
        <v>209</v>
      </c>
      <c r="AG276" s="21" t="s">
        <v>209</v>
      </c>
      <c r="AH276" s="21" t="s">
        <v>209</v>
      </c>
      <c r="AI276" s="21" t="s">
        <v>209</v>
      </c>
      <c r="AJ276" s="21" t="s">
        <v>210</v>
      </c>
      <c r="AK276" s="21" t="s">
        <v>209</v>
      </c>
      <c r="AL276" s="21" t="s">
        <v>209</v>
      </c>
      <c r="AM276" s="21" t="s">
        <v>209</v>
      </c>
      <c r="AN276" s="21" t="s">
        <v>210</v>
      </c>
      <c r="AO276" s="21" t="s">
        <v>209</v>
      </c>
      <c r="AP276" s="21" t="s">
        <v>209</v>
      </c>
      <c r="AQ276" s="21" t="s">
        <v>209</v>
      </c>
      <c r="AR276" s="21" t="s">
        <v>209</v>
      </c>
      <c r="AS276" s="21" t="s">
        <v>210</v>
      </c>
      <c r="AT276" s="21" t="s">
        <v>209</v>
      </c>
      <c r="AU276" s="21" t="s">
        <v>209</v>
      </c>
      <c r="AV276" s="21" t="s">
        <v>209</v>
      </c>
      <c r="AW276" s="21" t="s">
        <v>209</v>
      </c>
      <c r="AX276" s="21" t="s">
        <v>209</v>
      </c>
      <c r="AY276" s="21" t="s">
        <v>210</v>
      </c>
      <c r="AZ276" s="21" t="s">
        <v>209</v>
      </c>
      <c r="BA276" s="21" t="s">
        <v>209</v>
      </c>
      <c r="BB276" s="21" t="s">
        <v>210</v>
      </c>
      <c r="BC276" s="21" t="s">
        <v>209</v>
      </c>
      <c r="BD276" s="21" t="s">
        <v>209</v>
      </c>
      <c r="BE276" s="21" t="s">
        <v>209</v>
      </c>
      <c r="BF276" s="21" t="s">
        <v>209</v>
      </c>
      <c r="BG276" s="21" t="s">
        <v>209</v>
      </c>
      <c r="BH276" s="21" t="s">
        <v>209</v>
      </c>
      <c r="BI276" s="21" t="s">
        <v>209</v>
      </c>
      <c r="BJ276" s="21" t="s">
        <v>209</v>
      </c>
      <c r="BK276" s="21" t="s">
        <v>209</v>
      </c>
      <c r="BL276" s="21" t="s">
        <v>209</v>
      </c>
      <c r="BM276" s="21" t="s">
        <v>209</v>
      </c>
      <c r="BN276" s="21" t="s">
        <v>209</v>
      </c>
      <c r="BO276" s="21" t="s">
        <v>209</v>
      </c>
      <c r="BP276" s="21" t="s">
        <v>209</v>
      </c>
      <c r="BQ276" s="21" t="s">
        <v>209</v>
      </c>
      <c r="BR276" s="21" t="s">
        <v>209</v>
      </c>
      <c r="BS276" s="21" t="s">
        <v>209</v>
      </c>
      <c r="BT276" s="21" t="s">
        <v>209</v>
      </c>
      <c r="BU276" s="21" t="s">
        <v>209</v>
      </c>
      <c r="BV276" s="21" t="s">
        <v>209</v>
      </c>
      <c r="BW276" s="21" t="s">
        <v>209</v>
      </c>
      <c r="BX276" s="21" t="s">
        <v>209</v>
      </c>
      <c r="BY276" s="21" t="s">
        <v>209</v>
      </c>
      <c r="BZ276" s="21">
        <f t="shared" si="1"/>
        <v>9</v>
      </c>
    </row>
    <row r="277" spans="1:78" ht="12.75" x14ac:dyDescent="0.2">
      <c r="A277" s="21" t="s">
        <v>411</v>
      </c>
      <c r="B277" s="21" t="s">
        <v>496</v>
      </c>
      <c r="C277" s="21" t="s">
        <v>502</v>
      </c>
      <c r="D277" s="21" t="s">
        <v>209</v>
      </c>
      <c r="E277" s="21" t="s">
        <v>210</v>
      </c>
      <c r="F277" s="21" t="s">
        <v>209</v>
      </c>
      <c r="G277" s="21" t="s">
        <v>209</v>
      </c>
      <c r="H277" s="21" t="s">
        <v>209</v>
      </c>
      <c r="I277" s="21" t="s">
        <v>209</v>
      </c>
      <c r="J277" s="21" t="s">
        <v>209</v>
      </c>
      <c r="K277" s="21" t="s">
        <v>210</v>
      </c>
      <c r="L277" s="21" t="s">
        <v>210</v>
      </c>
      <c r="M277" s="21" t="s">
        <v>209</v>
      </c>
      <c r="N277" s="21" t="s">
        <v>209</v>
      </c>
      <c r="O277" s="21" t="s">
        <v>209</v>
      </c>
      <c r="P277" s="21" t="s">
        <v>209</v>
      </c>
      <c r="Q277" s="21" t="s">
        <v>209</v>
      </c>
      <c r="R277" s="21" t="s">
        <v>210</v>
      </c>
      <c r="S277" s="21" t="s">
        <v>209</v>
      </c>
      <c r="T277" s="21" t="s">
        <v>209</v>
      </c>
      <c r="U277" s="21" t="s">
        <v>209</v>
      </c>
      <c r="V277" s="21" t="s">
        <v>209</v>
      </c>
      <c r="W277" s="21" t="s">
        <v>209</v>
      </c>
      <c r="X277" s="21" t="s">
        <v>209</v>
      </c>
      <c r="Y277" s="21" t="s">
        <v>209</v>
      </c>
      <c r="Z277" s="21" t="s">
        <v>209</v>
      </c>
      <c r="AA277" s="21" t="s">
        <v>209</v>
      </c>
      <c r="AB277" s="21" t="s">
        <v>209</v>
      </c>
      <c r="AC277" s="21" t="s">
        <v>209</v>
      </c>
      <c r="AD277" s="21" t="s">
        <v>209</v>
      </c>
      <c r="AE277" s="21" t="s">
        <v>209</v>
      </c>
      <c r="AF277" s="21" t="s">
        <v>209</v>
      </c>
      <c r="AG277" s="21" t="s">
        <v>209</v>
      </c>
      <c r="AH277" s="21" t="s">
        <v>209</v>
      </c>
      <c r="AI277" s="21" t="s">
        <v>209</v>
      </c>
      <c r="AJ277" s="21" t="s">
        <v>210</v>
      </c>
      <c r="AK277" s="21" t="s">
        <v>209</v>
      </c>
      <c r="AL277" s="21" t="s">
        <v>209</v>
      </c>
      <c r="AM277" s="21" t="s">
        <v>209</v>
      </c>
      <c r="AN277" s="21" t="s">
        <v>210</v>
      </c>
      <c r="AO277" s="21" t="s">
        <v>209</v>
      </c>
      <c r="AP277" s="21" t="s">
        <v>209</v>
      </c>
      <c r="AQ277" s="21" t="s">
        <v>209</v>
      </c>
      <c r="AR277" s="21" t="s">
        <v>209</v>
      </c>
      <c r="AS277" s="21" t="s">
        <v>210</v>
      </c>
      <c r="AT277" s="21" t="s">
        <v>209</v>
      </c>
      <c r="AU277" s="21" t="s">
        <v>209</v>
      </c>
      <c r="AV277" s="21" t="s">
        <v>209</v>
      </c>
      <c r="AW277" s="21" t="s">
        <v>209</v>
      </c>
      <c r="AX277" s="21" t="s">
        <v>209</v>
      </c>
      <c r="AY277" s="21" t="s">
        <v>210</v>
      </c>
      <c r="AZ277" s="21" t="s">
        <v>209</v>
      </c>
      <c r="BA277" s="21" t="s">
        <v>209</v>
      </c>
      <c r="BB277" s="21" t="s">
        <v>210</v>
      </c>
      <c r="BC277" s="21" t="s">
        <v>209</v>
      </c>
      <c r="BD277" s="21" t="s">
        <v>209</v>
      </c>
      <c r="BE277" s="21" t="s">
        <v>209</v>
      </c>
      <c r="BF277" s="21" t="s">
        <v>209</v>
      </c>
      <c r="BG277" s="21" t="s">
        <v>209</v>
      </c>
      <c r="BH277" s="21" t="s">
        <v>209</v>
      </c>
      <c r="BI277" s="21" t="s">
        <v>209</v>
      </c>
      <c r="BJ277" s="21" t="s">
        <v>209</v>
      </c>
      <c r="BK277" s="21" t="s">
        <v>209</v>
      </c>
      <c r="BL277" s="21" t="s">
        <v>209</v>
      </c>
      <c r="BM277" s="21" t="s">
        <v>209</v>
      </c>
      <c r="BN277" s="21" t="s">
        <v>209</v>
      </c>
      <c r="BO277" s="21" t="s">
        <v>209</v>
      </c>
      <c r="BP277" s="21" t="s">
        <v>209</v>
      </c>
      <c r="BQ277" s="21" t="s">
        <v>209</v>
      </c>
      <c r="BR277" s="21" t="s">
        <v>209</v>
      </c>
      <c r="BS277" s="21" t="s">
        <v>209</v>
      </c>
      <c r="BT277" s="21" t="s">
        <v>209</v>
      </c>
      <c r="BU277" s="21" t="s">
        <v>209</v>
      </c>
      <c r="BV277" s="21" t="s">
        <v>209</v>
      </c>
      <c r="BW277" s="21" t="s">
        <v>209</v>
      </c>
      <c r="BX277" s="21" t="s">
        <v>209</v>
      </c>
      <c r="BY277" s="21" t="s">
        <v>209</v>
      </c>
      <c r="BZ277" s="21">
        <f t="shared" si="1"/>
        <v>9</v>
      </c>
    </row>
    <row r="278" spans="1:78" ht="12.75" x14ac:dyDescent="0.2">
      <c r="A278" s="21" t="s">
        <v>411</v>
      </c>
      <c r="B278" s="21" t="s">
        <v>496</v>
      </c>
      <c r="C278" s="21" t="s">
        <v>503</v>
      </c>
      <c r="D278" s="21" t="s">
        <v>209</v>
      </c>
      <c r="E278" s="21" t="s">
        <v>210</v>
      </c>
      <c r="F278" s="21" t="s">
        <v>209</v>
      </c>
      <c r="G278" s="21" t="s">
        <v>209</v>
      </c>
      <c r="H278" s="21" t="s">
        <v>209</v>
      </c>
      <c r="I278" s="21" t="s">
        <v>209</v>
      </c>
      <c r="J278" s="21" t="s">
        <v>209</v>
      </c>
      <c r="K278" s="21" t="s">
        <v>210</v>
      </c>
      <c r="L278" s="21" t="s">
        <v>210</v>
      </c>
      <c r="M278" s="21" t="s">
        <v>209</v>
      </c>
      <c r="N278" s="21" t="s">
        <v>209</v>
      </c>
      <c r="O278" s="21" t="s">
        <v>209</v>
      </c>
      <c r="P278" s="21" t="s">
        <v>209</v>
      </c>
      <c r="Q278" s="21" t="s">
        <v>209</v>
      </c>
      <c r="R278" s="21" t="s">
        <v>210</v>
      </c>
      <c r="S278" s="21" t="s">
        <v>209</v>
      </c>
      <c r="T278" s="21" t="s">
        <v>209</v>
      </c>
      <c r="U278" s="21" t="s">
        <v>209</v>
      </c>
      <c r="V278" s="21" t="s">
        <v>209</v>
      </c>
      <c r="W278" s="21" t="s">
        <v>209</v>
      </c>
      <c r="X278" s="21" t="s">
        <v>209</v>
      </c>
      <c r="Y278" s="21" t="s">
        <v>209</v>
      </c>
      <c r="Z278" s="21" t="s">
        <v>209</v>
      </c>
      <c r="AA278" s="21" t="s">
        <v>209</v>
      </c>
      <c r="AB278" s="21" t="s">
        <v>209</v>
      </c>
      <c r="AC278" s="21" t="s">
        <v>209</v>
      </c>
      <c r="AD278" s="21" t="s">
        <v>209</v>
      </c>
      <c r="AE278" s="21" t="s">
        <v>209</v>
      </c>
      <c r="AF278" s="21" t="s">
        <v>209</v>
      </c>
      <c r="AG278" s="21" t="s">
        <v>209</v>
      </c>
      <c r="AH278" s="21" t="s">
        <v>209</v>
      </c>
      <c r="AI278" s="21" t="s">
        <v>209</v>
      </c>
      <c r="AJ278" s="21" t="s">
        <v>210</v>
      </c>
      <c r="AK278" s="21" t="s">
        <v>209</v>
      </c>
      <c r="AL278" s="21" t="s">
        <v>209</v>
      </c>
      <c r="AM278" s="21" t="s">
        <v>209</v>
      </c>
      <c r="AN278" s="21" t="s">
        <v>210</v>
      </c>
      <c r="AO278" s="21" t="s">
        <v>209</v>
      </c>
      <c r="AP278" s="21" t="s">
        <v>209</v>
      </c>
      <c r="AQ278" s="21" t="s">
        <v>209</v>
      </c>
      <c r="AR278" s="21" t="s">
        <v>209</v>
      </c>
      <c r="AS278" s="21" t="s">
        <v>210</v>
      </c>
      <c r="AT278" s="21" t="s">
        <v>209</v>
      </c>
      <c r="AU278" s="21" t="s">
        <v>209</v>
      </c>
      <c r="AV278" s="21" t="s">
        <v>209</v>
      </c>
      <c r="AW278" s="21" t="s">
        <v>209</v>
      </c>
      <c r="AX278" s="21" t="s">
        <v>209</v>
      </c>
      <c r="AY278" s="21" t="s">
        <v>210</v>
      </c>
      <c r="AZ278" s="21" t="s">
        <v>209</v>
      </c>
      <c r="BA278" s="21" t="s">
        <v>209</v>
      </c>
      <c r="BB278" s="21" t="s">
        <v>210</v>
      </c>
      <c r="BC278" s="21" t="s">
        <v>209</v>
      </c>
      <c r="BD278" s="21" t="s">
        <v>209</v>
      </c>
      <c r="BE278" s="21" t="s">
        <v>209</v>
      </c>
      <c r="BF278" s="21" t="s">
        <v>209</v>
      </c>
      <c r="BG278" s="21" t="s">
        <v>209</v>
      </c>
      <c r="BH278" s="21" t="s">
        <v>209</v>
      </c>
      <c r="BI278" s="21" t="s">
        <v>209</v>
      </c>
      <c r="BJ278" s="21" t="s">
        <v>209</v>
      </c>
      <c r="BK278" s="21" t="s">
        <v>209</v>
      </c>
      <c r="BL278" s="21" t="s">
        <v>209</v>
      </c>
      <c r="BM278" s="21" t="s">
        <v>209</v>
      </c>
      <c r="BN278" s="21" t="s">
        <v>209</v>
      </c>
      <c r="BO278" s="21" t="s">
        <v>209</v>
      </c>
      <c r="BP278" s="21" t="s">
        <v>209</v>
      </c>
      <c r="BQ278" s="21" t="s">
        <v>209</v>
      </c>
      <c r="BR278" s="21" t="s">
        <v>209</v>
      </c>
      <c r="BS278" s="21" t="s">
        <v>209</v>
      </c>
      <c r="BT278" s="21" t="s">
        <v>209</v>
      </c>
      <c r="BU278" s="21" t="s">
        <v>209</v>
      </c>
      <c r="BV278" s="21" t="s">
        <v>209</v>
      </c>
      <c r="BW278" s="21" t="s">
        <v>209</v>
      </c>
      <c r="BX278" s="21" t="s">
        <v>209</v>
      </c>
      <c r="BY278" s="21" t="s">
        <v>209</v>
      </c>
      <c r="BZ278" s="21">
        <f t="shared" si="1"/>
        <v>9</v>
      </c>
    </row>
    <row r="279" spans="1:78" ht="12.75" x14ac:dyDescent="0.2">
      <c r="A279" s="21" t="s">
        <v>411</v>
      </c>
      <c r="B279" s="21" t="s">
        <v>496</v>
      </c>
      <c r="C279" s="21" t="s">
        <v>504</v>
      </c>
      <c r="D279" s="21" t="s">
        <v>209</v>
      </c>
      <c r="E279" s="21" t="s">
        <v>210</v>
      </c>
      <c r="F279" s="21" t="s">
        <v>209</v>
      </c>
      <c r="G279" s="21" t="s">
        <v>209</v>
      </c>
      <c r="H279" s="21" t="s">
        <v>209</v>
      </c>
      <c r="I279" s="21" t="s">
        <v>209</v>
      </c>
      <c r="J279" s="21" t="s">
        <v>209</v>
      </c>
      <c r="K279" s="21" t="s">
        <v>210</v>
      </c>
      <c r="L279" s="21" t="s">
        <v>210</v>
      </c>
      <c r="M279" s="21" t="s">
        <v>209</v>
      </c>
      <c r="N279" s="21" t="s">
        <v>209</v>
      </c>
      <c r="O279" s="21" t="s">
        <v>209</v>
      </c>
      <c r="P279" s="21" t="s">
        <v>209</v>
      </c>
      <c r="Q279" s="21" t="s">
        <v>209</v>
      </c>
      <c r="R279" s="21" t="s">
        <v>210</v>
      </c>
      <c r="S279" s="21" t="s">
        <v>209</v>
      </c>
      <c r="T279" s="21" t="s">
        <v>209</v>
      </c>
      <c r="U279" s="21" t="s">
        <v>209</v>
      </c>
      <c r="V279" s="21" t="s">
        <v>209</v>
      </c>
      <c r="W279" s="21" t="s">
        <v>209</v>
      </c>
      <c r="X279" s="21" t="s">
        <v>209</v>
      </c>
      <c r="Y279" s="21" t="s">
        <v>209</v>
      </c>
      <c r="Z279" s="21" t="s">
        <v>209</v>
      </c>
      <c r="AA279" s="21" t="s">
        <v>209</v>
      </c>
      <c r="AB279" s="21" t="s">
        <v>209</v>
      </c>
      <c r="AC279" s="21" t="s">
        <v>209</v>
      </c>
      <c r="AD279" s="21" t="s">
        <v>209</v>
      </c>
      <c r="AE279" s="21" t="s">
        <v>209</v>
      </c>
      <c r="AF279" s="21" t="s">
        <v>209</v>
      </c>
      <c r="AG279" s="21" t="s">
        <v>209</v>
      </c>
      <c r="AH279" s="21" t="s">
        <v>209</v>
      </c>
      <c r="AI279" s="21" t="s">
        <v>209</v>
      </c>
      <c r="AJ279" s="21" t="s">
        <v>210</v>
      </c>
      <c r="AK279" s="21" t="s">
        <v>209</v>
      </c>
      <c r="AL279" s="21" t="s">
        <v>209</v>
      </c>
      <c r="AM279" s="21" t="s">
        <v>209</v>
      </c>
      <c r="AN279" s="21" t="s">
        <v>210</v>
      </c>
      <c r="AO279" s="21" t="s">
        <v>209</v>
      </c>
      <c r="AP279" s="21" t="s">
        <v>209</v>
      </c>
      <c r="AQ279" s="21" t="s">
        <v>209</v>
      </c>
      <c r="AR279" s="21" t="s">
        <v>209</v>
      </c>
      <c r="AS279" s="21" t="s">
        <v>210</v>
      </c>
      <c r="AT279" s="21" t="s">
        <v>209</v>
      </c>
      <c r="AU279" s="21" t="s">
        <v>209</v>
      </c>
      <c r="AV279" s="21" t="s">
        <v>209</v>
      </c>
      <c r="AW279" s="21" t="s">
        <v>209</v>
      </c>
      <c r="AX279" s="21" t="s">
        <v>209</v>
      </c>
      <c r="AY279" s="21" t="s">
        <v>210</v>
      </c>
      <c r="AZ279" s="21" t="s">
        <v>209</v>
      </c>
      <c r="BA279" s="21" t="s">
        <v>209</v>
      </c>
      <c r="BB279" s="21" t="s">
        <v>210</v>
      </c>
      <c r="BC279" s="21" t="s">
        <v>209</v>
      </c>
      <c r="BD279" s="21" t="s">
        <v>209</v>
      </c>
      <c r="BE279" s="21" t="s">
        <v>209</v>
      </c>
      <c r="BF279" s="21" t="s">
        <v>209</v>
      </c>
      <c r="BG279" s="21" t="s">
        <v>209</v>
      </c>
      <c r="BH279" s="21" t="s">
        <v>209</v>
      </c>
      <c r="BI279" s="21" t="s">
        <v>209</v>
      </c>
      <c r="BJ279" s="21" t="s">
        <v>209</v>
      </c>
      <c r="BK279" s="21" t="s">
        <v>209</v>
      </c>
      <c r="BL279" s="21" t="s">
        <v>209</v>
      </c>
      <c r="BM279" s="21" t="s">
        <v>209</v>
      </c>
      <c r="BN279" s="21" t="s">
        <v>209</v>
      </c>
      <c r="BO279" s="21" t="s">
        <v>209</v>
      </c>
      <c r="BP279" s="21" t="s">
        <v>209</v>
      </c>
      <c r="BQ279" s="21" t="s">
        <v>209</v>
      </c>
      <c r="BR279" s="21" t="s">
        <v>209</v>
      </c>
      <c r="BS279" s="21" t="s">
        <v>209</v>
      </c>
      <c r="BT279" s="21" t="s">
        <v>209</v>
      </c>
      <c r="BU279" s="21" t="s">
        <v>209</v>
      </c>
      <c r="BV279" s="21" t="s">
        <v>209</v>
      </c>
      <c r="BW279" s="21" t="s">
        <v>209</v>
      </c>
      <c r="BX279" s="21" t="s">
        <v>209</v>
      </c>
      <c r="BY279" s="21" t="s">
        <v>209</v>
      </c>
      <c r="BZ279" s="21">
        <f t="shared" si="1"/>
        <v>9</v>
      </c>
    </row>
    <row r="280" spans="1:78" ht="12.75" x14ac:dyDescent="0.2">
      <c r="A280" s="21" t="s">
        <v>411</v>
      </c>
      <c r="B280" s="21" t="s">
        <v>496</v>
      </c>
      <c r="C280" s="21" t="s">
        <v>505</v>
      </c>
      <c r="D280" s="21" t="s">
        <v>209</v>
      </c>
      <c r="E280" s="21" t="s">
        <v>210</v>
      </c>
      <c r="F280" s="21" t="s">
        <v>209</v>
      </c>
      <c r="G280" s="21" t="s">
        <v>209</v>
      </c>
      <c r="H280" s="21" t="s">
        <v>209</v>
      </c>
      <c r="I280" s="21" t="s">
        <v>209</v>
      </c>
      <c r="J280" s="21" t="s">
        <v>209</v>
      </c>
      <c r="K280" s="21" t="s">
        <v>210</v>
      </c>
      <c r="L280" s="21" t="s">
        <v>210</v>
      </c>
      <c r="M280" s="21" t="s">
        <v>209</v>
      </c>
      <c r="N280" s="21" t="s">
        <v>209</v>
      </c>
      <c r="O280" s="21" t="s">
        <v>209</v>
      </c>
      <c r="P280" s="21" t="s">
        <v>209</v>
      </c>
      <c r="Q280" s="21" t="s">
        <v>209</v>
      </c>
      <c r="R280" s="21" t="s">
        <v>210</v>
      </c>
      <c r="S280" s="21" t="s">
        <v>209</v>
      </c>
      <c r="T280" s="21" t="s">
        <v>209</v>
      </c>
      <c r="U280" s="21" t="s">
        <v>209</v>
      </c>
      <c r="V280" s="21" t="s">
        <v>209</v>
      </c>
      <c r="W280" s="21" t="s">
        <v>209</v>
      </c>
      <c r="X280" s="21" t="s">
        <v>209</v>
      </c>
      <c r="Y280" s="21" t="s">
        <v>209</v>
      </c>
      <c r="Z280" s="21" t="s">
        <v>209</v>
      </c>
      <c r="AA280" s="21" t="s">
        <v>209</v>
      </c>
      <c r="AB280" s="21" t="s">
        <v>209</v>
      </c>
      <c r="AC280" s="21" t="s">
        <v>209</v>
      </c>
      <c r="AD280" s="21" t="s">
        <v>209</v>
      </c>
      <c r="AE280" s="21" t="s">
        <v>209</v>
      </c>
      <c r="AF280" s="21" t="s">
        <v>209</v>
      </c>
      <c r="AG280" s="21" t="s">
        <v>209</v>
      </c>
      <c r="AH280" s="21" t="s">
        <v>209</v>
      </c>
      <c r="AI280" s="21" t="s">
        <v>209</v>
      </c>
      <c r="AJ280" s="21" t="s">
        <v>210</v>
      </c>
      <c r="AK280" s="21" t="s">
        <v>209</v>
      </c>
      <c r="AL280" s="21" t="s">
        <v>209</v>
      </c>
      <c r="AM280" s="21" t="s">
        <v>209</v>
      </c>
      <c r="AN280" s="21" t="s">
        <v>210</v>
      </c>
      <c r="AO280" s="21" t="s">
        <v>209</v>
      </c>
      <c r="AP280" s="21" t="s">
        <v>209</v>
      </c>
      <c r="AQ280" s="21" t="s">
        <v>209</v>
      </c>
      <c r="AR280" s="21" t="s">
        <v>209</v>
      </c>
      <c r="AS280" s="21" t="s">
        <v>210</v>
      </c>
      <c r="AT280" s="21" t="s">
        <v>209</v>
      </c>
      <c r="AU280" s="21" t="s">
        <v>209</v>
      </c>
      <c r="AV280" s="21" t="s">
        <v>209</v>
      </c>
      <c r="AW280" s="21" t="s">
        <v>209</v>
      </c>
      <c r="AX280" s="21" t="s">
        <v>209</v>
      </c>
      <c r="AY280" s="21" t="s">
        <v>210</v>
      </c>
      <c r="AZ280" s="21" t="s">
        <v>209</v>
      </c>
      <c r="BA280" s="21" t="s">
        <v>209</v>
      </c>
      <c r="BB280" s="21" t="s">
        <v>210</v>
      </c>
      <c r="BC280" s="21" t="s">
        <v>209</v>
      </c>
      <c r="BD280" s="21" t="s">
        <v>209</v>
      </c>
      <c r="BE280" s="21" t="s">
        <v>209</v>
      </c>
      <c r="BF280" s="21" t="s">
        <v>209</v>
      </c>
      <c r="BG280" s="21" t="s">
        <v>209</v>
      </c>
      <c r="BH280" s="21" t="s">
        <v>209</v>
      </c>
      <c r="BI280" s="21" t="s">
        <v>209</v>
      </c>
      <c r="BJ280" s="21" t="s">
        <v>209</v>
      </c>
      <c r="BK280" s="21" t="s">
        <v>209</v>
      </c>
      <c r="BL280" s="21" t="s">
        <v>209</v>
      </c>
      <c r="BM280" s="21" t="s">
        <v>209</v>
      </c>
      <c r="BN280" s="21" t="s">
        <v>209</v>
      </c>
      <c r="BO280" s="21" t="s">
        <v>209</v>
      </c>
      <c r="BP280" s="21" t="s">
        <v>209</v>
      </c>
      <c r="BQ280" s="21" t="s">
        <v>209</v>
      </c>
      <c r="BR280" s="21" t="s">
        <v>209</v>
      </c>
      <c r="BS280" s="21" t="s">
        <v>209</v>
      </c>
      <c r="BT280" s="21" t="s">
        <v>209</v>
      </c>
      <c r="BU280" s="21" t="s">
        <v>209</v>
      </c>
      <c r="BV280" s="21" t="s">
        <v>209</v>
      </c>
      <c r="BW280" s="21" t="s">
        <v>209</v>
      </c>
      <c r="BX280" s="21" t="s">
        <v>209</v>
      </c>
      <c r="BY280" s="21" t="s">
        <v>209</v>
      </c>
      <c r="BZ280" s="21">
        <f t="shared" si="1"/>
        <v>9</v>
      </c>
    </row>
    <row r="281" spans="1:78" ht="12.75" x14ac:dyDescent="0.2">
      <c r="A281" s="21" t="s">
        <v>411</v>
      </c>
      <c r="B281" s="21" t="s">
        <v>496</v>
      </c>
      <c r="C281" s="21" t="s">
        <v>506</v>
      </c>
      <c r="D281" s="21" t="s">
        <v>209</v>
      </c>
      <c r="E281" s="21" t="s">
        <v>210</v>
      </c>
      <c r="F281" s="21" t="s">
        <v>209</v>
      </c>
      <c r="G281" s="21" t="s">
        <v>209</v>
      </c>
      <c r="H281" s="21" t="s">
        <v>209</v>
      </c>
      <c r="I281" s="21" t="s">
        <v>209</v>
      </c>
      <c r="J281" s="21" t="s">
        <v>209</v>
      </c>
      <c r="K281" s="21" t="s">
        <v>210</v>
      </c>
      <c r="L281" s="21" t="s">
        <v>210</v>
      </c>
      <c r="M281" s="21" t="s">
        <v>209</v>
      </c>
      <c r="N281" s="21" t="s">
        <v>209</v>
      </c>
      <c r="O281" s="21" t="s">
        <v>209</v>
      </c>
      <c r="P281" s="21" t="s">
        <v>209</v>
      </c>
      <c r="Q281" s="21" t="s">
        <v>209</v>
      </c>
      <c r="R281" s="21" t="s">
        <v>210</v>
      </c>
      <c r="S281" s="21" t="s">
        <v>209</v>
      </c>
      <c r="T281" s="21" t="s">
        <v>209</v>
      </c>
      <c r="U281" s="21" t="s">
        <v>209</v>
      </c>
      <c r="V281" s="21" t="s">
        <v>209</v>
      </c>
      <c r="W281" s="21" t="s">
        <v>209</v>
      </c>
      <c r="X281" s="21" t="s">
        <v>209</v>
      </c>
      <c r="Y281" s="21" t="s">
        <v>209</v>
      </c>
      <c r="Z281" s="21" t="s">
        <v>209</v>
      </c>
      <c r="AA281" s="21" t="s">
        <v>209</v>
      </c>
      <c r="AB281" s="21" t="s">
        <v>209</v>
      </c>
      <c r="AC281" s="21" t="s">
        <v>209</v>
      </c>
      <c r="AD281" s="21" t="s">
        <v>209</v>
      </c>
      <c r="AE281" s="21" t="s">
        <v>209</v>
      </c>
      <c r="AF281" s="21" t="s">
        <v>209</v>
      </c>
      <c r="AG281" s="21" t="s">
        <v>209</v>
      </c>
      <c r="AH281" s="21" t="s">
        <v>209</v>
      </c>
      <c r="AI281" s="21" t="s">
        <v>209</v>
      </c>
      <c r="AJ281" s="21" t="s">
        <v>210</v>
      </c>
      <c r="AK281" s="21" t="s">
        <v>209</v>
      </c>
      <c r="AL281" s="21" t="s">
        <v>209</v>
      </c>
      <c r="AM281" s="21" t="s">
        <v>209</v>
      </c>
      <c r="AN281" s="21" t="s">
        <v>210</v>
      </c>
      <c r="AO281" s="21" t="s">
        <v>209</v>
      </c>
      <c r="AP281" s="21" t="s">
        <v>209</v>
      </c>
      <c r="AQ281" s="21" t="s">
        <v>209</v>
      </c>
      <c r="AR281" s="21" t="s">
        <v>209</v>
      </c>
      <c r="AS281" s="21" t="s">
        <v>210</v>
      </c>
      <c r="AT281" s="21" t="s">
        <v>209</v>
      </c>
      <c r="AU281" s="21" t="s">
        <v>209</v>
      </c>
      <c r="AV281" s="21" t="s">
        <v>209</v>
      </c>
      <c r="AW281" s="21" t="s">
        <v>209</v>
      </c>
      <c r="AX281" s="21" t="s">
        <v>209</v>
      </c>
      <c r="AY281" s="21" t="s">
        <v>210</v>
      </c>
      <c r="AZ281" s="21" t="s">
        <v>209</v>
      </c>
      <c r="BA281" s="21" t="s">
        <v>209</v>
      </c>
      <c r="BB281" s="21" t="s">
        <v>210</v>
      </c>
      <c r="BC281" s="21" t="s">
        <v>209</v>
      </c>
      <c r="BD281" s="21" t="s">
        <v>209</v>
      </c>
      <c r="BE281" s="21" t="s">
        <v>209</v>
      </c>
      <c r="BF281" s="21" t="s">
        <v>209</v>
      </c>
      <c r="BG281" s="21" t="s">
        <v>209</v>
      </c>
      <c r="BH281" s="21" t="s">
        <v>209</v>
      </c>
      <c r="BI281" s="21" t="s">
        <v>209</v>
      </c>
      <c r="BJ281" s="21" t="s">
        <v>209</v>
      </c>
      <c r="BK281" s="21" t="s">
        <v>209</v>
      </c>
      <c r="BL281" s="21" t="s">
        <v>209</v>
      </c>
      <c r="BM281" s="21" t="s">
        <v>209</v>
      </c>
      <c r="BN281" s="21" t="s">
        <v>209</v>
      </c>
      <c r="BO281" s="21" t="s">
        <v>209</v>
      </c>
      <c r="BP281" s="21" t="s">
        <v>209</v>
      </c>
      <c r="BQ281" s="21" t="s">
        <v>209</v>
      </c>
      <c r="BR281" s="21" t="s">
        <v>209</v>
      </c>
      <c r="BS281" s="21" t="s">
        <v>209</v>
      </c>
      <c r="BT281" s="21" t="s">
        <v>209</v>
      </c>
      <c r="BU281" s="21" t="s">
        <v>209</v>
      </c>
      <c r="BV281" s="21" t="s">
        <v>209</v>
      </c>
      <c r="BW281" s="21" t="s">
        <v>209</v>
      </c>
      <c r="BX281" s="21" t="s">
        <v>209</v>
      </c>
      <c r="BY281" s="21" t="s">
        <v>209</v>
      </c>
      <c r="BZ281" s="21">
        <f t="shared" si="1"/>
        <v>9</v>
      </c>
    </row>
    <row r="282" spans="1:78" ht="12.75" x14ac:dyDescent="0.2">
      <c r="A282" s="21" t="s">
        <v>411</v>
      </c>
      <c r="B282" s="21" t="s">
        <v>496</v>
      </c>
      <c r="C282" s="21" t="s">
        <v>507</v>
      </c>
      <c r="D282" s="21" t="s">
        <v>209</v>
      </c>
      <c r="E282" s="21" t="s">
        <v>209</v>
      </c>
      <c r="F282" s="21" t="s">
        <v>209</v>
      </c>
      <c r="G282" s="21" t="s">
        <v>209</v>
      </c>
      <c r="H282" s="21" t="s">
        <v>209</v>
      </c>
      <c r="I282" s="21" t="s">
        <v>209</v>
      </c>
      <c r="J282" s="21" t="s">
        <v>209</v>
      </c>
      <c r="K282" s="21" t="s">
        <v>210</v>
      </c>
      <c r="L282" s="21" t="s">
        <v>209</v>
      </c>
      <c r="M282" s="21" t="s">
        <v>209</v>
      </c>
      <c r="N282" s="21" t="s">
        <v>209</v>
      </c>
      <c r="O282" s="21" t="s">
        <v>209</v>
      </c>
      <c r="P282" s="21" t="s">
        <v>209</v>
      </c>
      <c r="Q282" s="21" t="s">
        <v>209</v>
      </c>
      <c r="R282" s="21" t="s">
        <v>210</v>
      </c>
      <c r="S282" s="21" t="s">
        <v>210</v>
      </c>
      <c r="T282" s="21" t="s">
        <v>210</v>
      </c>
      <c r="U282" s="21" t="s">
        <v>210</v>
      </c>
      <c r="V282" s="21" t="s">
        <v>210</v>
      </c>
      <c r="W282" s="21" t="s">
        <v>209</v>
      </c>
      <c r="X282" s="21" t="s">
        <v>209</v>
      </c>
      <c r="Y282" s="21" t="s">
        <v>209</v>
      </c>
      <c r="Z282" s="21" t="s">
        <v>209</v>
      </c>
      <c r="AA282" s="21" t="s">
        <v>210</v>
      </c>
      <c r="AB282" s="21" t="s">
        <v>209</v>
      </c>
      <c r="AC282" s="21" t="s">
        <v>209</v>
      </c>
      <c r="AD282" s="21" t="s">
        <v>209</v>
      </c>
      <c r="AE282" s="21" t="s">
        <v>209</v>
      </c>
      <c r="AF282" s="21" t="s">
        <v>210</v>
      </c>
      <c r="AG282" s="21" t="s">
        <v>209</v>
      </c>
      <c r="AH282" s="21" t="s">
        <v>209</v>
      </c>
      <c r="AI282" s="21" t="s">
        <v>209</v>
      </c>
      <c r="AJ282" s="21" t="s">
        <v>209</v>
      </c>
      <c r="AK282" s="21" t="s">
        <v>209</v>
      </c>
      <c r="AL282" s="21" t="s">
        <v>209</v>
      </c>
      <c r="AM282" s="21" t="s">
        <v>209</v>
      </c>
      <c r="AN282" s="21" t="s">
        <v>209</v>
      </c>
      <c r="AO282" s="21" t="s">
        <v>209</v>
      </c>
      <c r="AP282" s="21" t="s">
        <v>209</v>
      </c>
      <c r="AQ282" s="21" t="s">
        <v>209</v>
      </c>
      <c r="AR282" s="21" t="s">
        <v>209</v>
      </c>
      <c r="AS282" s="21" t="s">
        <v>209</v>
      </c>
      <c r="AT282" s="21" t="s">
        <v>209</v>
      </c>
      <c r="AU282" s="21" t="s">
        <v>209</v>
      </c>
      <c r="AV282" s="21" t="s">
        <v>209</v>
      </c>
      <c r="AW282" s="21" t="s">
        <v>209</v>
      </c>
      <c r="AX282" s="21" t="s">
        <v>210</v>
      </c>
      <c r="AY282" s="21" t="s">
        <v>209</v>
      </c>
      <c r="AZ282" s="21" t="s">
        <v>210</v>
      </c>
      <c r="BA282" s="21" t="s">
        <v>210</v>
      </c>
      <c r="BB282" s="21" t="s">
        <v>209</v>
      </c>
      <c r="BC282" s="21" t="s">
        <v>210</v>
      </c>
      <c r="BD282" s="21" t="s">
        <v>209</v>
      </c>
      <c r="BE282" s="21" t="s">
        <v>209</v>
      </c>
      <c r="BF282" s="21" t="s">
        <v>209</v>
      </c>
      <c r="BG282" s="21" t="s">
        <v>209</v>
      </c>
      <c r="BH282" s="21" t="s">
        <v>209</v>
      </c>
      <c r="BI282" s="21" t="s">
        <v>209</v>
      </c>
      <c r="BJ282" s="21" t="s">
        <v>209</v>
      </c>
      <c r="BK282" s="21" t="s">
        <v>210</v>
      </c>
      <c r="BL282" s="21" t="s">
        <v>209</v>
      </c>
      <c r="BM282" s="21" t="s">
        <v>209</v>
      </c>
      <c r="BN282" s="21" t="s">
        <v>209</v>
      </c>
      <c r="BO282" s="21" t="s">
        <v>209</v>
      </c>
      <c r="BP282" s="21" t="s">
        <v>209</v>
      </c>
      <c r="BQ282" s="21" t="s">
        <v>209</v>
      </c>
      <c r="BR282" s="21" t="s">
        <v>209</v>
      </c>
      <c r="BS282" s="21" t="s">
        <v>209</v>
      </c>
      <c r="BT282" s="21" t="s">
        <v>209</v>
      </c>
      <c r="BU282" s="21" t="s">
        <v>209</v>
      </c>
      <c r="BV282" s="21" t="s">
        <v>209</v>
      </c>
      <c r="BW282" s="21" t="s">
        <v>209</v>
      </c>
      <c r="BX282" s="21" t="s">
        <v>209</v>
      </c>
      <c r="BY282" s="21" t="s">
        <v>209</v>
      </c>
      <c r="BZ282" s="21">
        <f t="shared" si="1"/>
        <v>13</v>
      </c>
    </row>
    <row r="283" spans="1:78" ht="12.75" x14ac:dyDescent="0.2">
      <c r="A283" s="21" t="s">
        <v>411</v>
      </c>
      <c r="B283" s="21" t="s">
        <v>496</v>
      </c>
      <c r="C283" s="21" t="s">
        <v>508</v>
      </c>
      <c r="D283" s="21" t="s">
        <v>209</v>
      </c>
      <c r="E283" s="21" t="s">
        <v>209</v>
      </c>
      <c r="F283" s="21" t="s">
        <v>209</v>
      </c>
      <c r="G283" s="21" t="s">
        <v>209</v>
      </c>
      <c r="H283" s="21" t="s">
        <v>209</v>
      </c>
      <c r="I283" s="21" t="s">
        <v>209</v>
      </c>
      <c r="J283" s="21" t="s">
        <v>209</v>
      </c>
      <c r="K283" s="21" t="s">
        <v>210</v>
      </c>
      <c r="L283" s="21" t="s">
        <v>209</v>
      </c>
      <c r="M283" s="21" t="s">
        <v>209</v>
      </c>
      <c r="N283" s="21" t="s">
        <v>209</v>
      </c>
      <c r="O283" s="21" t="s">
        <v>209</v>
      </c>
      <c r="P283" s="21" t="s">
        <v>209</v>
      </c>
      <c r="Q283" s="21" t="s">
        <v>209</v>
      </c>
      <c r="R283" s="21" t="s">
        <v>210</v>
      </c>
      <c r="S283" s="21" t="s">
        <v>210</v>
      </c>
      <c r="T283" s="21" t="s">
        <v>210</v>
      </c>
      <c r="U283" s="21" t="s">
        <v>210</v>
      </c>
      <c r="V283" s="21" t="s">
        <v>210</v>
      </c>
      <c r="W283" s="21" t="s">
        <v>210</v>
      </c>
      <c r="X283" s="21" t="s">
        <v>209</v>
      </c>
      <c r="Y283" s="21" t="s">
        <v>209</v>
      </c>
      <c r="Z283" s="21" t="s">
        <v>209</v>
      </c>
      <c r="AA283" s="21" t="s">
        <v>210</v>
      </c>
      <c r="AB283" s="21" t="s">
        <v>209</v>
      </c>
      <c r="AC283" s="21" t="s">
        <v>210</v>
      </c>
      <c r="AD283" s="21" t="s">
        <v>209</v>
      </c>
      <c r="AE283" s="21" t="s">
        <v>209</v>
      </c>
      <c r="AF283" s="21" t="s">
        <v>210</v>
      </c>
      <c r="AG283" s="21" t="s">
        <v>209</v>
      </c>
      <c r="AH283" s="21" t="s">
        <v>209</v>
      </c>
      <c r="AI283" s="21" t="s">
        <v>209</v>
      </c>
      <c r="AJ283" s="21" t="s">
        <v>209</v>
      </c>
      <c r="AK283" s="21" t="s">
        <v>209</v>
      </c>
      <c r="AL283" s="21" t="s">
        <v>209</v>
      </c>
      <c r="AM283" s="21" t="s">
        <v>209</v>
      </c>
      <c r="AN283" s="21" t="s">
        <v>210</v>
      </c>
      <c r="AO283" s="21" t="s">
        <v>209</v>
      </c>
      <c r="AP283" s="21" t="s">
        <v>209</v>
      </c>
      <c r="AQ283" s="21" t="s">
        <v>209</v>
      </c>
      <c r="AR283" s="21" t="s">
        <v>209</v>
      </c>
      <c r="AS283" s="21" t="s">
        <v>210</v>
      </c>
      <c r="AT283" s="21" t="s">
        <v>209</v>
      </c>
      <c r="AU283" s="21" t="s">
        <v>209</v>
      </c>
      <c r="AV283" s="21" t="s">
        <v>209</v>
      </c>
      <c r="AW283" s="21" t="s">
        <v>209</v>
      </c>
      <c r="AX283" s="21" t="s">
        <v>209</v>
      </c>
      <c r="AY283" s="21" t="s">
        <v>210</v>
      </c>
      <c r="AZ283" s="21" t="s">
        <v>210</v>
      </c>
      <c r="BA283" s="21" t="s">
        <v>209</v>
      </c>
      <c r="BB283" s="21" t="s">
        <v>210</v>
      </c>
      <c r="BC283" s="21" t="s">
        <v>210</v>
      </c>
      <c r="BD283" s="21" t="s">
        <v>209</v>
      </c>
      <c r="BE283" s="21" t="s">
        <v>209</v>
      </c>
      <c r="BF283" s="21" t="s">
        <v>209</v>
      </c>
      <c r="BG283" s="21" t="s">
        <v>209</v>
      </c>
      <c r="BH283" s="21" t="s">
        <v>209</v>
      </c>
      <c r="BI283" s="21" t="s">
        <v>209</v>
      </c>
      <c r="BJ283" s="21" t="s">
        <v>209</v>
      </c>
      <c r="BK283" s="21" t="s">
        <v>210</v>
      </c>
      <c r="BL283" s="21" t="s">
        <v>209</v>
      </c>
      <c r="BM283" s="21" t="s">
        <v>209</v>
      </c>
      <c r="BN283" s="21" t="s">
        <v>209</v>
      </c>
      <c r="BO283" s="21" t="s">
        <v>209</v>
      </c>
      <c r="BP283" s="21" t="s">
        <v>209</v>
      </c>
      <c r="BQ283" s="21" t="s">
        <v>209</v>
      </c>
      <c r="BR283" s="21" t="s">
        <v>209</v>
      </c>
      <c r="BS283" s="21" t="s">
        <v>209</v>
      </c>
      <c r="BT283" s="21" t="s">
        <v>209</v>
      </c>
      <c r="BU283" s="21" t="s">
        <v>209</v>
      </c>
      <c r="BV283" s="21" t="s">
        <v>209</v>
      </c>
      <c r="BW283" s="21" t="s">
        <v>209</v>
      </c>
      <c r="BX283" s="21" t="s">
        <v>209</v>
      </c>
      <c r="BY283" s="21" t="s">
        <v>209</v>
      </c>
      <c r="BZ283" s="21">
        <f t="shared" si="1"/>
        <v>17</v>
      </c>
    </row>
    <row r="284" spans="1:78" ht="12.75" x14ac:dyDescent="0.2">
      <c r="A284" s="21" t="s">
        <v>411</v>
      </c>
      <c r="B284" s="21" t="s">
        <v>496</v>
      </c>
      <c r="C284" s="21" t="s">
        <v>509</v>
      </c>
      <c r="D284" s="21" t="s">
        <v>209</v>
      </c>
      <c r="E284" s="21" t="s">
        <v>209</v>
      </c>
      <c r="F284" s="21" t="s">
        <v>209</v>
      </c>
      <c r="G284" s="21" t="s">
        <v>209</v>
      </c>
      <c r="H284" s="21" t="s">
        <v>209</v>
      </c>
      <c r="I284" s="21" t="s">
        <v>209</v>
      </c>
      <c r="J284" s="21" t="s">
        <v>209</v>
      </c>
      <c r="K284" s="21" t="s">
        <v>210</v>
      </c>
      <c r="L284" s="21" t="s">
        <v>209</v>
      </c>
      <c r="M284" s="21" t="s">
        <v>209</v>
      </c>
      <c r="N284" s="21" t="s">
        <v>209</v>
      </c>
      <c r="O284" s="21" t="s">
        <v>209</v>
      </c>
      <c r="P284" s="21" t="s">
        <v>209</v>
      </c>
      <c r="Q284" s="21" t="s">
        <v>209</v>
      </c>
      <c r="R284" s="21" t="s">
        <v>210</v>
      </c>
      <c r="S284" s="21" t="s">
        <v>210</v>
      </c>
      <c r="T284" s="21" t="s">
        <v>209</v>
      </c>
      <c r="U284" s="21" t="s">
        <v>209</v>
      </c>
      <c r="V284" s="21" t="s">
        <v>210</v>
      </c>
      <c r="W284" s="21" t="s">
        <v>210</v>
      </c>
      <c r="X284" s="21" t="s">
        <v>209</v>
      </c>
      <c r="Y284" s="21" t="s">
        <v>209</v>
      </c>
      <c r="Z284" s="21" t="s">
        <v>209</v>
      </c>
      <c r="AA284" s="21" t="s">
        <v>210</v>
      </c>
      <c r="AB284" s="21" t="s">
        <v>209</v>
      </c>
      <c r="AC284" s="21" t="s">
        <v>210</v>
      </c>
      <c r="AD284" s="21" t="s">
        <v>209</v>
      </c>
      <c r="AE284" s="21" t="s">
        <v>209</v>
      </c>
      <c r="AF284" s="21" t="s">
        <v>210</v>
      </c>
      <c r="AG284" s="21" t="s">
        <v>209</v>
      </c>
      <c r="AH284" s="21" t="s">
        <v>209</v>
      </c>
      <c r="AI284" s="21" t="s">
        <v>209</v>
      </c>
      <c r="AJ284" s="21" t="s">
        <v>209</v>
      </c>
      <c r="AK284" s="21" t="s">
        <v>209</v>
      </c>
      <c r="AL284" s="21" t="s">
        <v>209</v>
      </c>
      <c r="AM284" s="21" t="s">
        <v>209</v>
      </c>
      <c r="AN284" s="21" t="s">
        <v>209</v>
      </c>
      <c r="AO284" s="21" t="s">
        <v>209</v>
      </c>
      <c r="AP284" s="21" t="s">
        <v>209</v>
      </c>
      <c r="AQ284" s="21" t="s">
        <v>209</v>
      </c>
      <c r="AR284" s="21" t="s">
        <v>209</v>
      </c>
      <c r="AS284" s="21" t="s">
        <v>209</v>
      </c>
      <c r="AT284" s="21" t="s">
        <v>209</v>
      </c>
      <c r="AU284" s="21" t="s">
        <v>209</v>
      </c>
      <c r="AV284" s="21" t="s">
        <v>209</v>
      </c>
      <c r="AW284" s="21" t="s">
        <v>209</v>
      </c>
      <c r="AX284" s="21" t="s">
        <v>210</v>
      </c>
      <c r="AY284" s="21" t="s">
        <v>210</v>
      </c>
      <c r="AZ284" s="21" t="s">
        <v>210</v>
      </c>
      <c r="BA284" s="21" t="s">
        <v>210</v>
      </c>
      <c r="BB284" s="21" t="s">
        <v>210</v>
      </c>
      <c r="BC284" s="21" t="s">
        <v>210</v>
      </c>
      <c r="BD284" s="21" t="s">
        <v>209</v>
      </c>
      <c r="BE284" s="21" t="s">
        <v>209</v>
      </c>
      <c r="BF284" s="21" t="s">
        <v>209</v>
      </c>
      <c r="BG284" s="21" t="s">
        <v>209</v>
      </c>
      <c r="BH284" s="21" t="s">
        <v>209</v>
      </c>
      <c r="BI284" s="21" t="s">
        <v>209</v>
      </c>
      <c r="BJ284" s="21" t="s">
        <v>209</v>
      </c>
      <c r="BK284" s="21" t="s">
        <v>210</v>
      </c>
      <c r="BL284" s="21" t="s">
        <v>209</v>
      </c>
      <c r="BM284" s="21" t="s">
        <v>209</v>
      </c>
      <c r="BN284" s="21" t="s">
        <v>209</v>
      </c>
      <c r="BO284" s="21" t="s">
        <v>209</v>
      </c>
      <c r="BP284" s="21" t="s">
        <v>209</v>
      </c>
      <c r="BQ284" s="21" t="s">
        <v>209</v>
      </c>
      <c r="BR284" s="21" t="s">
        <v>209</v>
      </c>
      <c r="BS284" s="21" t="s">
        <v>209</v>
      </c>
      <c r="BT284" s="21" t="s">
        <v>209</v>
      </c>
      <c r="BU284" s="21" t="s">
        <v>209</v>
      </c>
      <c r="BV284" s="21" t="s">
        <v>209</v>
      </c>
      <c r="BW284" s="21" t="s">
        <v>209</v>
      </c>
      <c r="BX284" s="21" t="s">
        <v>209</v>
      </c>
      <c r="BY284" s="21" t="s">
        <v>209</v>
      </c>
      <c r="BZ284" s="21">
        <f t="shared" si="1"/>
        <v>15</v>
      </c>
    </row>
    <row r="285" spans="1:78" ht="12.75" x14ac:dyDescent="0.2">
      <c r="A285" s="21" t="s">
        <v>411</v>
      </c>
      <c r="B285" s="21" t="s">
        <v>496</v>
      </c>
      <c r="C285" s="21" t="s">
        <v>510</v>
      </c>
      <c r="D285" s="21" t="s">
        <v>209</v>
      </c>
      <c r="E285" s="21" t="s">
        <v>209</v>
      </c>
      <c r="F285" s="21" t="s">
        <v>209</v>
      </c>
      <c r="G285" s="21" t="s">
        <v>209</v>
      </c>
      <c r="H285" s="21" t="s">
        <v>209</v>
      </c>
      <c r="I285" s="21" t="s">
        <v>209</v>
      </c>
      <c r="J285" s="21" t="s">
        <v>209</v>
      </c>
      <c r="K285" s="21" t="s">
        <v>209</v>
      </c>
      <c r="L285" s="21" t="s">
        <v>209</v>
      </c>
      <c r="M285" s="21" t="s">
        <v>209</v>
      </c>
      <c r="N285" s="21" t="s">
        <v>209</v>
      </c>
      <c r="O285" s="21" t="s">
        <v>209</v>
      </c>
      <c r="P285" s="21" t="s">
        <v>209</v>
      </c>
      <c r="Q285" s="21" t="s">
        <v>209</v>
      </c>
      <c r="R285" s="21" t="s">
        <v>209</v>
      </c>
      <c r="S285" s="21" t="s">
        <v>210</v>
      </c>
      <c r="T285" s="21" t="s">
        <v>210</v>
      </c>
      <c r="U285" s="21" t="s">
        <v>210</v>
      </c>
      <c r="V285" s="21" t="s">
        <v>210</v>
      </c>
      <c r="W285" s="21" t="s">
        <v>210</v>
      </c>
      <c r="X285" s="21" t="s">
        <v>209</v>
      </c>
      <c r="Y285" s="21" t="s">
        <v>209</v>
      </c>
      <c r="Z285" s="21" t="s">
        <v>209</v>
      </c>
      <c r="AA285" s="21" t="s">
        <v>209</v>
      </c>
      <c r="AB285" s="21" t="s">
        <v>209</v>
      </c>
      <c r="AC285" s="21" t="s">
        <v>210</v>
      </c>
      <c r="AD285" s="21" t="s">
        <v>209</v>
      </c>
      <c r="AE285" s="21" t="s">
        <v>209</v>
      </c>
      <c r="AF285" s="21" t="s">
        <v>209</v>
      </c>
      <c r="AG285" s="21" t="s">
        <v>209</v>
      </c>
      <c r="AH285" s="21" t="s">
        <v>209</v>
      </c>
      <c r="AI285" s="21" t="s">
        <v>209</v>
      </c>
      <c r="AJ285" s="21" t="s">
        <v>209</v>
      </c>
      <c r="AK285" s="21" t="s">
        <v>209</v>
      </c>
      <c r="AL285" s="21" t="s">
        <v>209</v>
      </c>
      <c r="AM285" s="21" t="s">
        <v>209</v>
      </c>
      <c r="AN285" s="21" t="s">
        <v>209</v>
      </c>
      <c r="AO285" s="21" t="s">
        <v>209</v>
      </c>
      <c r="AP285" s="21" t="s">
        <v>209</v>
      </c>
      <c r="AQ285" s="21" t="s">
        <v>209</v>
      </c>
      <c r="AR285" s="21" t="s">
        <v>209</v>
      </c>
      <c r="AS285" s="21" t="s">
        <v>209</v>
      </c>
      <c r="AT285" s="21" t="s">
        <v>209</v>
      </c>
      <c r="AU285" s="21" t="s">
        <v>209</v>
      </c>
      <c r="AV285" s="21" t="s">
        <v>209</v>
      </c>
      <c r="AW285" s="21" t="s">
        <v>209</v>
      </c>
      <c r="AX285" s="21" t="s">
        <v>210</v>
      </c>
      <c r="AY285" s="21" t="s">
        <v>210</v>
      </c>
      <c r="AZ285" s="21" t="s">
        <v>209</v>
      </c>
      <c r="BA285" s="21" t="s">
        <v>210</v>
      </c>
      <c r="BB285" s="21" t="s">
        <v>210</v>
      </c>
      <c r="BC285" s="21" t="s">
        <v>209</v>
      </c>
      <c r="BD285" s="21" t="s">
        <v>209</v>
      </c>
      <c r="BE285" s="21" t="s">
        <v>209</v>
      </c>
      <c r="BF285" s="21" t="s">
        <v>209</v>
      </c>
      <c r="BG285" s="21" t="s">
        <v>209</v>
      </c>
      <c r="BH285" s="21" t="s">
        <v>209</v>
      </c>
      <c r="BI285" s="21" t="s">
        <v>209</v>
      </c>
      <c r="BJ285" s="21" t="s">
        <v>209</v>
      </c>
      <c r="BK285" s="21" t="s">
        <v>210</v>
      </c>
      <c r="BL285" s="21" t="s">
        <v>209</v>
      </c>
      <c r="BM285" s="21" t="s">
        <v>209</v>
      </c>
      <c r="BN285" s="21" t="s">
        <v>209</v>
      </c>
      <c r="BO285" s="21" t="s">
        <v>209</v>
      </c>
      <c r="BP285" s="21" t="s">
        <v>209</v>
      </c>
      <c r="BQ285" s="21" t="s">
        <v>209</v>
      </c>
      <c r="BR285" s="21" t="s">
        <v>209</v>
      </c>
      <c r="BS285" s="21" t="s">
        <v>209</v>
      </c>
      <c r="BT285" s="21" t="s">
        <v>209</v>
      </c>
      <c r="BU285" s="21" t="s">
        <v>209</v>
      </c>
      <c r="BV285" s="21" t="s">
        <v>209</v>
      </c>
      <c r="BW285" s="21" t="s">
        <v>209</v>
      </c>
      <c r="BX285" s="21" t="s">
        <v>209</v>
      </c>
      <c r="BY285" s="21" t="s">
        <v>209</v>
      </c>
      <c r="BZ285" s="21">
        <f t="shared" si="1"/>
        <v>11</v>
      </c>
    </row>
    <row r="286" spans="1:78" ht="12.75" x14ac:dyDescent="0.2">
      <c r="A286" s="21" t="s">
        <v>411</v>
      </c>
      <c r="B286" s="21" t="s">
        <v>496</v>
      </c>
      <c r="C286" s="21" t="s">
        <v>511</v>
      </c>
      <c r="D286" s="21" t="s">
        <v>209</v>
      </c>
      <c r="E286" s="21" t="s">
        <v>210</v>
      </c>
      <c r="F286" s="21" t="s">
        <v>209</v>
      </c>
      <c r="G286" s="21" t="s">
        <v>209</v>
      </c>
      <c r="H286" s="21" t="s">
        <v>209</v>
      </c>
      <c r="I286" s="21" t="s">
        <v>209</v>
      </c>
      <c r="J286" s="21" t="s">
        <v>209</v>
      </c>
      <c r="K286" s="21" t="s">
        <v>210</v>
      </c>
      <c r="L286" s="21" t="s">
        <v>210</v>
      </c>
      <c r="M286" s="21" t="s">
        <v>209</v>
      </c>
      <c r="N286" s="21" t="s">
        <v>209</v>
      </c>
      <c r="O286" s="21" t="s">
        <v>209</v>
      </c>
      <c r="P286" s="21" t="s">
        <v>209</v>
      </c>
      <c r="Q286" s="21" t="s">
        <v>209</v>
      </c>
      <c r="R286" s="21" t="s">
        <v>210</v>
      </c>
      <c r="S286" s="21" t="s">
        <v>210</v>
      </c>
      <c r="T286" s="21" t="s">
        <v>210</v>
      </c>
      <c r="U286" s="21" t="s">
        <v>210</v>
      </c>
      <c r="V286" s="21" t="s">
        <v>210</v>
      </c>
      <c r="W286" s="21" t="s">
        <v>210</v>
      </c>
      <c r="X286" s="21" t="s">
        <v>209</v>
      </c>
      <c r="Y286" s="21" t="s">
        <v>209</v>
      </c>
      <c r="Z286" s="21" t="s">
        <v>209</v>
      </c>
      <c r="AA286" s="21" t="s">
        <v>210</v>
      </c>
      <c r="AB286" s="21" t="s">
        <v>209</v>
      </c>
      <c r="AC286" s="21" t="s">
        <v>210</v>
      </c>
      <c r="AD286" s="21" t="s">
        <v>209</v>
      </c>
      <c r="AE286" s="21" t="s">
        <v>209</v>
      </c>
      <c r="AF286" s="21" t="s">
        <v>210</v>
      </c>
      <c r="AG286" s="21" t="s">
        <v>209</v>
      </c>
      <c r="AH286" s="21" t="s">
        <v>209</v>
      </c>
      <c r="AI286" s="21" t="s">
        <v>209</v>
      </c>
      <c r="AJ286" s="21" t="s">
        <v>209</v>
      </c>
      <c r="AK286" s="21" t="s">
        <v>209</v>
      </c>
      <c r="AL286" s="21" t="s">
        <v>209</v>
      </c>
      <c r="AM286" s="21" t="s">
        <v>209</v>
      </c>
      <c r="AN286" s="21" t="s">
        <v>210</v>
      </c>
      <c r="AO286" s="21" t="s">
        <v>210</v>
      </c>
      <c r="AP286" s="21" t="s">
        <v>210</v>
      </c>
      <c r="AQ286" s="21" t="s">
        <v>210</v>
      </c>
      <c r="AR286" s="21" t="s">
        <v>209</v>
      </c>
      <c r="AS286" s="21" t="s">
        <v>210</v>
      </c>
      <c r="AT286" s="21" t="s">
        <v>210</v>
      </c>
      <c r="AU286" s="21" t="s">
        <v>210</v>
      </c>
      <c r="AV286" s="21" t="s">
        <v>210</v>
      </c>
      <c r="AW286" s="21" t="s">
        <v>209</v>
      </c>
      <c r="AX286" s="21" t="s">
        <v>210</v>
      </c>
      <c r="AY286" s="21" t="s">
        <v>210</v>
      </c>
      <c r="AZ286" s="21" t="s">
        <v>210</v>
      </c>
      <c r="BA286" s="21" t="s">
        <v>210</v>
      </c>
      <c r="BB286" s="21" t="s">
        <v>210</v>
      </c>
      <c r="BC286" s="21" t="s">
        <v>210</v>
      </c>
      <c r="BD286" s="21" t="s">
        <v>209</v>
      </c>
      <c r="BE286" s="21" t="s">
        <v>209</v>
      </c>
      <c r="BF286" s="21" t="s">
        <v>209</v>
      </c>
      <c r="BG286" s="21" t="s">
        <v>209</v>
      </c>
      <c r="BH286" s="21" t="s">
        <v>209</v>
      </c>
      <c r="BI286" s="21" t="s">
        <v>209</v>
      </c>
      <c r="BJ286" s="21" t="s">
        <v>209</v>
      </c>
      <c r="BK286" s="21" t="s">
        <v>210</v>
      </c>
      <c r="BL286" s="21" t="s">
        <v>209</v>
      </c>
      <c r="BM286" s="21" t="s">
        <v>209</v>
      </c>
      <c r="BN286" s="21" t="s">
        <v>209</v>
      </c>
      <c r="BO286" s="21" t="s">
        <v>209</v>
      </c>
      <c r="BP286" s="21" t="s">
        <v>209</v>
      </c>
      <c r="BQ286" s="21" t="s">
        <v>209</v>
      </c>
      <c r="BR286" s="21" t="s">
        <v>209</v>
      </c>
      <c r="BS286" s="21" t="s">
        <v>209</v>
      </c>
      <c r="BT286" s="21" t="s">
        <v>209</v>
      </c>
      <c r="BU286" s="21" t="s">
        <v>209</v>
      </c>
      <c r="BV286" s="21" t="s">
        <v>209</v>
      </c>
      <c r="BW286" s="21" t="s">
        <v>209</v>
      </c>
      <c r="BX286" s="21" t="s">
        <v>209</v>
      </c>
      <c r="BY286" s="21" t="s">
        <v>209</v>
      </c>
      <c r="BZ286" s="21">
        <f t="shared" si="1"/>
        <v>27</v>
      </c>
    </row>
    <row r="287" spans="1:78" ht="12.75" x14ac:dyDescent="0.2">
      <c r="A287" s="21" t="s">
        <v>411</v>
      </c>
      <c r="B287" s="21" t="s">
        <v>496</v>
      </c>
      <c r="C287" s="21" t="s">
        <v>512</v>
      </c>
      <c r="D287" s="21" t="s">
        <v>209</v>
      </c>
      <c r="E287" s="21" t="s">
        <v>209</v>
      </c>
      <c r="F287" s="21" t="s">
        <v>209</v>
      </c>
      <c r="G287" s="21" t="s">
        <v>209</v>
      </c>
      <c r="H287" s="21" t="s">
        <v>209</v>
      </c>
      <c r="I287" s="21" t="s">
        <v>209</v>
      </c>
      <c r="J287" s="21" t="s">
        <v>209</v>
      </c>
      <c r="K287" s="21" t="s">
        <v>210</v>
      </c>
      <c r="L287" s="21" t="s">
        <v>209</v>
      </c>
      <c r="M287" s="21" t="s">
        <v>209</v>
      </c>
      <c r="N287" s="21" t="s">
        <v>209</v>
      </c>
      <c r="O287" s="21" t="s">
        <v>209</v>
      </c>
      <c r="P287" s="21" t="s">
        <v>209</v>
      </c>
      <c r="Q287" s="21" t="s">
        <v>209</v>
      </c>
      <c r="R287" s="21" t="s">
        <v>210</v>
      </c>
      <c r="S287" s="21" t="s">
        <v>210</v>
      </c>
      <c r="T287" s="21" t="s">
        <v>210</v>
      </c>
      <c r="U287" s="21" t="s">
        <v>210</v>
      </c>
      <c r="V287" s="21" t="s">
        <v>210</v>
      </c>
      <c r="W287" s="21" t="s">
        <v>210</v>
      </c>
      <c r="X287" s="21" t="s">
        <v>209</v>
      </c>
      <c r="Y287" s="21" t="s">
        <v>209</v>
      </c>
      <c r="Z287" s="21" t="s">
        <v>209</v>
      </c>
      <c r="AA287" s="21" t="s">
        <v>210</v>
      </c>
      <c r="AB287" s="21" t="s">
        <v>209</v>
      </c>
      <c r="AC287" s="21" t="s">
        <v>210</v>
      </c>
      <c r="AD287" s="21" t="s">
        <v>209</v>
      </c>
      <c r="AE287" s="21" t="s">
        <v>209</v>
      </c>
      <c r="AF287" s="21" t="s">
        <v>210</v>
      </c>
      <c r="AG287" s="21" t="s">
        <v>209</v>
      </c>
      <c r="AH287" s="21" t="s">
        <v>209</v>
      </c>
      <c r="AI287" s="21" t="s">
        <v>209</v>
      </c>
      <c r="AJ287" s="21" t="s">
        <v>209</v>
      </c>
      <c r="AK287" s="21" t="s">
        <v>209</v>
      </c>
      <c r="AL287" s="21" t="s">
        <v>209</v>
      </c>
      <c r="AM287" s="21" t="s">
        <v>209</v>
      </c>
      <c r="AN287" s="21" t="s">
        <v>210</v>
      </c>
      <c r="AO287" s="21" t="s">
        <v>209</v>
      </c>
      <c r="AP287" s="21" t="s">
        <v>209</v>
      </c>
      <c r="AQ287" s="21" t="s">
        <v>209</v>
      </c>
      <c r="AR287" s="21" t="s">
        <v>209</v>
      </c>
      <c r="AS287" s="21" t="s">
        <v>210</v>
      </c>
      <c r="AT287" s="21" t="s">
        <v>209</v>
      </c>
      <c r="AU287" s="21" t="s">
        <v>209</v>
      </c>
      <c r="AV287" s="21" t="s">
        <v>209</v>
      </c>
      <c r="AW287" s="21" t="s">
        <v>209</v>
      </c>
      <c r="AX287" s="21" t="s">
        <v>209</v>
      </c>
      <c r="AY287" s="21" t="s">
        <v>210</v>
      </c>
      <c r="AZ287" s="21" t="s">
        <v>210</v>
      </c>
      <c r="BA287" s="21" t="s">
        <v>209</v>
      </c>
      <c r="BB287" s="21" t="s">
        <v>210</v>
      </c>
      <c r="BC287" s="21" t="s">
        <v>210</v>
      </c>
      <c r="BD287" s="21" t="s">
        <v>209</v>
      </c>
      <c r="BE287" s="21" t="s">
        <v>209</v>
      </c>
      <c r="BF287" s="21" t="s">
        <v>209</v>
      </c>
      <c r="BG287" s="21" t="s">
        <v>209</v>
      </c>
      <c r="BH287" s="21" t="s">
        <v>209</v>
      </c>
      <c r="BI287" s="21" t="s">
        <v>209</v>
      </c>
      <c r="BJ287" s="21" t="s">
        <v>209</v>
      </c>
      <c r="BK287" s="21" t="s">
        <v>210</v>
      </c>
      <c r="BL287" s="21" t="s">
        <v>209</v>
      </c>
      <c r="BM287" s="21" t="s">
        <v>209</v>
      </c>
      <c r="BN287" s="21" t="s">
        <v>209</v>
      </c>
      <c r="BO287" s="21" t="s">
        <v>209</v>
      </c>
      <c r="BP287" s="21" t="s">
        <v>209</v>
      </c>
      <c r="BQ287" s="21" t="s">
        <v>209</v>
      </c>
      <c r="BR287" s="21" t="s">
        <v>209</v>
      </c>
      <c r="BS287" s="21" t="s">
        <v>209</v>
      </c>
      <c r="BT287" s="21" t="s">
        <v>209</v>
      </c>
      <c r="BU287" s="21" t="s">
        <v>209</v>
      </c>
      <c r="BV287" s="21" t="s">
        <v>209</v>
      </c>
      <c r="BW287" s="21" t="s">
        <v>209</v>
      </c>
      <c r="BX287" s="21" t="s">
        <v>209</v>
      </c>
      <c r="BY287" s="21" t="s">
        <v>209</v>
      </c>
      <c r="BZ287" s="21">
        <f t="shared" si="1"/>
        <v>17</v>
      </c>
    </row>
    <row r="288" spans="1:78" ht="12.75" x14ac:dyDescent="0.2">
      <c r="A288" s="21" t="s">
        <v>411</v>
      </c>
      <c r="B288" s="21" t="s">
        <v>496</v>
      </c>
      <c r="C288" s="21" t="s">
        <v>513</v>
      </c>
      <c r="D288" s="21" t="s">
        <v>209</v>
      </c>
      <c r="E288" s="21" t="s">
        <v>210</v>
      </c>
      <c r="F288" s="21" t="s">
        <v>209</v>
      </c>
      <c r="G288" s="21" t="s">
        <v>209</v>
      </c>
      <c r="H288" s="21" t="s">
        <v>209</v>
      </c>
      <c r="I288" s="21" t="s">
        <v>209</v>
      </c>
      <c r="J288" s="21" t="s">
        <v>209</v>
      </c>
      <c r="K288" s="21" t="s">
        <v>210</v>
      </c>
      <c r="L288" s="21" t="s">
        <v>210</v>
      </c>
      <c r="M288" s="21" t="s">
        <v>209</v>
      </c>
      <c r="N288" s="21" t="s">
        <v>209</v>
      </c>
      <c r="O288" s="21" t="s">
        <v>209</v>
      </c>
      <c r="P288" s="21" t="s">
        <v>209</v>
      </c>
      <c r="Q288" s="21" t="s">
        <v>209</v>
      </c>
      <c r="R288" s="21" t="s">
        <v>210</v>
      </c>
      <c r="S288" s="21" t="s">
        <v>210</v>
      </c>
      <c r="T288" s="21" t="s">
        <v>210</v>
      </c>
      <c r="U288" s="21" t="s">
        <v>210</v>
      </c>
      <c r="V288" s="21" t="s">
        <v>210</v>
      </c>
      <c r="W288" s="21" t="s">
        <v>210</v>
      </c>
      <c r="X288" s="21" t="s">
        <v>209</v>
      </c>
      <c r="Y288" s="21" t="s">
        <v>209</v>
      </c>
      <c r="Z288" s="21" t="s">
        <v>209</v>
      </c>
      <c r="AA288" s="21" t="s">
        <v>210</v>
      </c>
      <c r="AB288" s="21" t="s">
        <v>209</v>
      </c>
      <c r="AC288" s="21" t="s">
        <v>210</v>
      </c>
      <c r="AD288" s="21" t="s">
        <v>209</v>
      </c>
      <c r="AE288" s="21" t="s">
        <v>209</v>
      </c>
      <c r="AF288" s="21" t="s">
        <v>210</v>
      </c>
      <c r="AG288" s="21" t="s">
        <v>209</v>
      </c>
      <c r="AH288" s="21" t="s">
        <v>209</v>
      </c>
      <c r="AI288" s="21" t="s">
        <v>209</v>
      </c>
      <c r="AJ288" s="21" t="s">
        <v>209</v>
      </c>
      <c r="AK288" s="21" t="s">
        <v>209</v>
      </c>
      <c r="AL288" s="21" t="s">
        <v>209</v>
      </c>
      <c r="AM288" s="21" t="s">
        <v>209</v>
      </c>
      <c r="AN288" s="21" t="s">
        <v>210</v>
      </c>
      <c r="AO288" s="21" t="s">
        <v>209</v>
      </c>
      <c r="AP288" s="21" t="s">
        <v>209</v>
      </c>
      <c r="AQ288" s="21" t="s">
        <v>209</v>
      </c>
      <c r="AR288" s="21" t="s">
        <v>209</v>
      </c>
      <c r="AS288" s="21" t="s">
        <v>210</v>
      </c>
      <c r="AT288" s="21" t="s">
        <v>209</v>
      </c>
      <c r="AU288" s="21" t="s">
        <v>209</v>
      </c>
      <c r="AV288" s="21" t="s">
        <v>209</v>
      </c>
      <c r="AW288" s="21" t="s">
        <v>209</v>
      </c>
      <c r="AX288" s="21" t="s">
        <v>210</v>
      </c>
      <c r="AY288" s="21" t="s">
        <v>210</v>
      </c>
      <c r="AZ288" s="21" t="s">
        <v>210</v>
      </c>
      <c r="BA288" s="21" t="s">
        <v>210</v>
      </c>
      <c r="BB288" s="21" t="s">
        <v>210</v>
      </c>
      <c r="BC288" s="21" t="s">
        <v>210</v>
      </c>
      <c r="BD288" s="21" t="s">
        <v>209</v>
      </c>
      <c r="BE288" s="21" t="s">
        <v>209</v>
      </c>
      <c r="BF288" s="21" t="s">
        <v>209</v>
      </c>
      <c r="BG288" s="21" t="s">
        <v>209</v>
      </c>
      <c r="BH288" s="21" t="s">
        <v>209</v>
      </c>
      <c r="BI288" s="21" t="s">
        <v>209</v>
      </c>
      <c r="BJ288" s="21" t="s">
        <v>209</v>
      </c>
      <c r="BK288" s="21" t="s">
        <v>210</v>
      </c>
      <c r="BL288" s="21" t="s">
        <v>209</v>
      </c>
      <c r="BM288" s="21" t="s">
        <v>209</v>
      </c>
      <c r="BN288" s="21" t="s">
        <v>209</v>
      </c>
      <c r="BO288" s="21" t="s">
        <v>209</v>
      </c>
      <c r="BP288" s="21" t="s">
        <v>209</v>
      </c>
      <c r="BQ288" s="21" t="s">
        <v>209</v>
      </c>
      <c r="BR288" s="21" t="s">
        <v>209</v>
      </c>
      <c r="BS288" s="21" t="s">
        <v>209</v>
      </c>
      <c r="BT288" s="21" t="s">
        <v>209</v>
      </c>
      <c r="BU288" s="21" t="s">
        <v>209</v>
      </c>
      <c r="BV288" s="21" t="s">
        <v>209</v>
      </c>
      <c r="BW288" s="21" t="s">
        <v>209</v>
      </c>
      <c r="BX288" s="21" t="s">
        <v>209</v>
      </c>
      <c r="BY288" s="21" t="s">
        <v>209</v>
      </c>
      <c r="BZ288" s="21">
        <f t="shared" si="1"/>
        <v>21</v>
      </c>
    </row>
    <row r="289" spans="1:78" ht="12.75" x14ac:dyDescent="0.2">
      <c r="A289" s="21" t="s">
        <v>411</v>
      </c>
      <c r="B289" s="21" t="s">
        <v>496</v>
      </c>
      <c r="C289" s="21" t="s">
        <v>514</v>
      </c>
      <c r="D289" s="21" t="s">
        <v>209</v>
      </c>
      <c r="E289" s="21" t="s">
        <v>210</v>
      </c>
      <c r="F289" s="21" t="s">
        <v>209</v>
      </c>
      <c r="G289" s="21" t="s">
        <v>209</v>
      </c>
      <c r="H289" s="21" t="s">
        <v>209</v>
      </c>
      <c r="I289" s="21" t="s">
        <v>209</v>
      </c>
      <c r="J289" s="21" t="s">
        <v>209</v>
      </c>
      <c r="K289" s="21" t="s">
        <v>210</v>
      </c>
      <c r="L289" s="21" t="s">
        <v>210</v>
      </c>
      <c r="M289" s="21" t="s">
        <v>209</v>
      </c>
      <c r="N289" s="21" t="s">
        <v>209</v>
      </c>
      <c r="O289" s="21" t="s">
        <v>209</v>
      </c>
      <c r="P289" s="21" t="s">
        <v>209</v>
      </c>
      <c r="Q289" s="21" t="s">
        <v>209</v>
      </c>
      <c r="R289" s="21" t="s">
        <v>210</v>
      </c>
      <c r="S289" s="21" t="s">
        <v>209</v>
      </c>
      <c r="T289" s="21" t="s">
        <v>209</v>
      </c>
      <c r="U289" s="21" t="s">
        <v>209</v>
      </c>
      <c r="V289" s="21" t="s">
        <v>209</v>
      </c>
      <c r="W289" s="21" t="s">
        <v>209</v>
      </c>
      <c r="X289" s="21" t="s">
        <v>209</v>
      </c>
      <c r="Y289" s="21" t="s">
        <v>209</v>
      </c>
      <c r="Z289" s="21" t="s">
        <v>209</v>
      </c>
      <c r="AA289" s="21" t="s">
        <v>209</v>
      </c>
      <c r="AB289" s="21" t="s">
        <v>209</v>
      </c>
      <c r="AC289" s="21" t="s">
        <v>209</v>
      </c>
      <c r="AD289" s="21" t="s">
        <v>209</v>
      </c>
      <c r="AE289" s="21" t="s">
        <v>209</v>
      </c>
      <c r="AF289" s="21" t="s">
        <v>209</v>
      </c>
      <c r="AG289" s="21" t="s">
        <v>209</v>
      </c>
      <c r="AH289" s="21" t="s">
        <v>209</v>
      </c>
      <c r="AI289" s="21" t="s">
        <v>209</v>
      </c>
      <c r="AJ289" s="21" t="s">
        <v>210</v>
      </c>
      <c r="AK289" s="21" t="s">
        <v>209</v>
      </c>
      <c r="AL289" s="21" t="s">
        <v>209</v>
      </c>
      <c r="AM289" s="21" t="s">
        <v>209</v>
      </c>
      <c r="AN289" s="21" t="s">
        <v>210</v>
      </c>
      <c r="AO289" s="21" t="s">
        <v>209</v>
      </c>
      <c r="AP289" s="21" t="s">
        <v>209</v>
      </c>
      <c r="AQ289" s="21" t="s">
        <v>209</v>
      </c>
      <c r="AR289" s="21" t="s">
        <v>209</v>
      </c>
      <c r="AS289" s="21" t="s">
        <v>210</v>
      </c>
      <c r="AT289" s="21" t="s">
        <v>209</v>
      </c>
      <c r="AU289" s="21" t="s">
        <v>209</v>
      </c>
      <c r="AV289" s="21" t="s">
        <v>209</v>
      </c>
      <c r="AW289" s="21" t="s">
        <v>209</v>
      </c>
      <c r="AX289" s="21" t="s">
        <v>209</v>
      </c>
      <c r="AY289" s="21" t="s">
        <v>210</v>
      </c>
      <c r="AZ289" s="21" t="s">
        <v>209</v>
      </c>
      <c r="BA289" s="21" t="s">
        <v>209</v>
      </c>
      <c r="BB289" s="21" t="s">
        <v>210</v>
      </c>
      <c r="BC289" s="21" t="s">
        <v>209</v>
      </c>
      <c r="BD289" s="21" t="s">
        <v>209</v>
      </c>
      <c r="BE289" s="21" t="s">
        <v>209</v>
      </c>
      <c r="BF289" s="21" t="s">
        <v>209</v>
      </c>
      <c r="BG289" s="21" t="s">
        <v>209</v>
      </c>
      <c r="BH289" s="21" t="s">
        <v>209</v>
      </c>
      <c r="BI289" s="21" t="s">
        <v>209</v>
      </c>
      <c r="BJ289" s="21" t="s">
        <v>209</v>
      </c>
      <c r="BK289" s="21" t="s">
        <v>209</v>
      </c>
      <c r="BL289" s="21" t="s">
        <v>209</v>
      </c>
      <c r="BM289" s="21" t="s">
        <v>209</v>
      </c>
      <c r="BN289" s="21" t="s">
        <v>209</v>
      </c>
      <c r="BO289" s="21" t="s">
        <v>209</v>
      </c>
      <c r="BP289" s="21" t="s">
        <v>209</v>
      </c>
      <c r="BQ289" s="21" t="s">
        <v>209</v>
      </c>
      <c r="BR289" s="21" t="s">
        <v>209</v>
      </c>
      <c r="BS289" s="21" t="s">
        <v>209</v>
      </c>
      <c r="BT289" s="21" t="s">
        <v>209</v>
      </c>
      <c r="BU289" s="21" t="s">
        <v>209</v>
      </c>
      <c r="BV289" s="21" t="s">
        <v>209</v>
      </c>
      <c r="BW289" s="21" t="s">
        <v>209</v>
      </c>
      <c r="BX289" s="21" t="s">
        <v>209</v>
      </c>
      <c r="BY289" s="21" t="s">
        <v>209</v>
      </c>
      <c r="BZ289" s="21">
        <f t="shared" si="1"/>
        <v>9</v>
      </c>
    </row>
    <row r="290" spans="1:78" ht="12.75" x14ac:dyDescent="0.2">
      <c r="A290" s="21" t="s">
        <v>411</v>
      </c>
      <c r="B290" s="21" t="s">
        <v>496</v>
      </c>
      <c r="C290" s="21" t="s">
        <v>515</v>
      </c>
      <c r="D290" s="21" t="s">
        <v>209</v>
      </c>
      <c r="E290" s="21" t="s">
        <v>209</v>
      </c>
      <c r="F290" s="21" t="s">
        <v>209</v>
      </c>
      <c r="G290" s="21" t="s">
        <v>209</v>
      </c>
      <c r="H290" s="21" t="s">
        <v>209</v>
      </c>
      <c r="I290" s="21" t="s">
        <v>209</v>
      </c>
      <c r="J290" s="21" t="s">
        <v>209</v>
      </c>
      <c r="K290" s="21" t="s">
        <v>209</v>
      </c>
      <c r="L290" s="21" t="s">
        <v>209</v>
      </c>
      <c r="M290" s="21" t="s">
        <v>209</v>
      </c>
      <c r="N290" s="21" t="s">
        <v>209</v>
      </c>
      <c r="O290" s="21" t="s">
        <v>209</v>
      </c>
      <c r="P290" s="21" t="s">
        <v>209</v>
      </c>
      <c r="Q290" s="21" t="s">
        <v>209</v>
      </c>
      <c r="R290" s="21" t="s">
        <v>209</v>
      </c>
      <c r="S290" s="21" t="s">
        <v>210</v>
      </c>
      <c r="T290" s="21" t="s">
        <v>210</v>
      </c>
      <c r="U290" s="21" t="s">
        <v>210</v>
      </c>
      <c r="V290" s="21" t="s">
        <v>210</v>
      </c>
      <c r="W290" s="21" t="s">
        <v>210</v>
      </c>
      <c r="X290" s="21" t="s">
        <v>209</v>
      </c>
      <c r="Y290" s="21" t="s">
        <v>209</v>
      </c>
      <c r="Z290" s="21" t="s">
        <v>209</v>
      </c>
      <c r="AA290" s="21" t="s">
        <v>209</v>
      </c>
      <c r="AB290" s="21" t="s">
        <v>209</v>
      </c>
      <c r="AC290" s="21" t="s">
        <v>210</v>
      </c>
      <c r="AD290" s="21" t="s">
        <v>209</v>
      </c>
      <c r="AE290" s="21" t="s">
        <v>209</v>
      </c>
      <c r="AF290" s="21" t="s">
        <v>209</v>
      </c>
      <c r="AG290" s="21" t="s">
        <v>209</v>
      </c>
      <c r="AH290" s="21" t="s">
        <v>209</v>
      </c>
      <c r="AI290" s="21" t="s">
        <v>209</v>
      </c>
      <c r="AJ290" s="21" t="s">
        <v>209</v>
      </c>
      <c r="AK290" s="21" t="s">
        <v>209</v>
      </c>
      <c r="AL290" s="21" t="s">
        <v>209</v>
      </c>
      <c r="AM290" s="21" t="s">
        <v>209</v>
      </c>
      <c r="AN290" s="21" t="s">
        <v>209</v>
      </c>
      <c r="AO290" s="21" t="s">
        <v>209</v>
      </c>
      <c r="AP290" s="21" t="s">
        <v>209</v>
      </c>
      <c r="AQ290" s="21" t="s">
        <v>209</v>
      </c>
      <c r="AR290" s="21" t="s">
        <v>209</v>
      </c>
      <c r="AS290" s="21" t="s">
        <v>209</v>
      </c>
      <c r="AT290" s="21" t="s">
        <v>209</v>
      </c>
      <c r="AU290" s="21" t="s">
        <v>209</v>
      </c>
      <c r="AV290" s="21" t="s">
        <v>209</v>
      </c>
      <c r="AW290" s="21" t="s">
        <v>209</v>
      </c>
      <c r="AX290" s="21" t="s">
        <v>210</v>
      </c>
      <c r="AY290" s="21" t="s">
        <v>210</v>
      </c>
      <c r="AZ290" s="21" t="s">
        <v>209</v>
      </c>
      <c r="BA290" s="21" t="s">
        <v>210</v>
      </c>
      <c r="BB290" s="21" t="s">
        <v>210</v>
      </c>
      <c r="BC290" s="21" t="s">
        <v>209</v>
      </c>
      <c r="BD290" s="21" t="s">
        <v>209</v>
      </c>
      <c r="BE290" s="21" t="s">
        <v>209</v>
      </c>
      <c r="BF290" s="21" t="s">
        <v>209</v>
      </c>
      <c r="BG290" s="21" t="s">
        <v>209</v>
      </c>
      <c r="BH290" s="21" t="s">
        <v>209</v>
      </c>
      <c r="BI290" s="21" t="s">
        <v>209</v>
      </c>
      <c r="BJ290" s="21" t="s">
        <v>209</v>
      </c>
      <c r="BK290" s="21" t="s">
        <v>210</v>
      </c>
      <c r="BL290" s="21" t="s">
        <v>209</v>
      </c>
      <c r="BM290" s="21" t="s">
        <v>209</v>
      </c>
      <c r="BN290" s="21" t="s">
        <v>209</v>
      </c>
      <c r="BO290" s="21" t="s">
        <v>209</v>
      </c>
      <c r="BP290" s="21" t="s">
        <v>209</v>
      </c>
      <c r="BQ290" s="21" t="s">
        <v>209</v>
      </c>
      <c r="BR290" s="21" t="s">
        <v>209</v>
      </c>
      <c r="BS290" s="21" t="s">
        <v>209</v>
      </c>
      <c r="BT290" s="21" t="s">
        <v>209</v>
      </c>
      <c r="BU290" s="21" t="s">
        <v>209</v>
      </c>
      <c r="BV290" s="21" t="s">
        <v>209</v>
      </c>
      <c r="BW290" s="21" t="s">
        <v>209</v>
      </c>
      <c r="BX290" s="21" t="s">
        <v>209</v>
      </c>
      <c r="BY290" s="21" t="s">
        <v>209</v>
      </c>
      <c r="BZ290" s="21">
        <f t="shared" si="1"/>
        <v>11</v>
      </c>
    </row>
    <row r="291" spans="1:78" ht="12.75" x14ac:dyDescent="0.2">
      <c r="A291" s="21" t="s">
        <v>411</v>
      </c>
      <c r="B291" s="21" t="s">
        <v>496</v>
      </c>
      <c r="C291" s="21" t="s">
        <v>516</v>
      </c>
      <c r="D291" s="21" t="s">
        <v>209</v>
      </c>
      <c r="E291" s="21" t="s">
        <v>209</v>
      </c>
      <c r="F291" s="21" t="s">
        <v>209</v>
      </c>
      <c r="G291" s="21" t="s">
        <v>209</v>
      </c>
      <c r="H291" s="21" t="s">
        <v>209</v>
      </c>
      <c r="I291" s="21" t="s">
        <v>209</v>
      </c>
      <c r="J291" s="21" t="s">
        <v>209</v>
      </c>
      <c r="K291" s="21" t="s">
        <v>210</v>
      </c>
      <c r="L291" s="21" t="s">
        <v>209</v>
      </c>
      <c r="M291" s="21" t="s">
        <v>209</v>
      </c>
      <c r="N291" s="21" t="s">
        <v>209</v>
      </c>
      <c r="O291" s="21" t="s">
        <v>209</v>
      </c>
      <c r="P291" s="21" t="s">
        <v>209</v>
      </c>
      <c r="Q291" s="21" t="s">
        <v>209</v>
      </c>
      <c r="R291" s="21" t="s">
        <v>210</v>
      </c>
      <c r="S291" s="21" t="s">
        <v>210</v>
      </c>
      <c r="T291" s="21" t="s">
        <v>209</v>
      </c>
      <c r="U291" s="21" t="s">
        <v>209</v>
      </c>
      <c r="V291" s="21" t="s">
        <v>210</v>
      </c>
      <c r="W291" s="21" t="s">
        <v>210</v>
      </c>
      <c r="X291" s="21" t="s">
        <v>209</v>
      </c>
      <c r="Y291" s="21" t="s">
        <v>209</v>
      </c>
      <c r="Z291" s="21" t="s">
        <v>209</v>
      </c>
      <c r="AA291" s="21" t="s">
        <v>210</v>
      </c>
      <c r="AB291" s="21" t="s">
        <v>209</v>
      </c>
      <c r="AC291" s="21" t="s">
        <v>210</v>
      </c>
      <c r="AD291" s="21" t="s">
        <v>209</v>
      </c>
      <c r="AE291" s="21" t="s">
        <v>209</v>
      </c>
      <c r="AF291" s="21" t="s">
        <v>210</v>
      </c>
      <c r="AG291" s="21" t="s">
        <v>209</v>
      </c>
      <c r="AH291" s="21" t="s">
        <v>209</v>
      </c>
      <c r="AI291" s="21" t="s">
        <v>209</v>
      </c>
      <c r="AJ291" s="21" t="s">
        <v>209</v>
      </c>
      <c r="AK291" s="21" t="s">
        <v>209</v>
      </c>
      <c r="AL291" s="21" t="s">
        <v>209</v>
      </c>
      <c r="AM291" s="21" t="s">
        <v>209</v>
      </c>
      <c r="AN291" s="21" t="s">
        <v>209</v>
      </c>
      <c r="AO291" s="21" t="s">
        <v>209</v>
      </c>
      <c r="AP291" s="21" t="s">
        <v>209</v>
      </c>
      <c r="AQ291" s="21" t="s">
        <v>209</v>
      </c>
      <c r="AR291" s="21" t="s">
        <v>209</v>
      </c>
      <c r="AS291" s="21" t="s">
        <v>209</v>
      </c>
      <c r="AT291" s="21" t="s">
        <v>209</v>
      </c>
      <c r="AU291" s="21" t="s">
        <v>209</v>
      </c>
      <c r="AV291" s="21" t="s">
        <v>209</v>
      </c>
      <c r="AW291" s="21" t="s">
        <v>209</v>
      </c>
      <c r="AX291" s="21" t="s">
        <v>210</v>
      </c>
      <c r="AY291" s="21" t="s">
        <v>210</v>
      </c>
      <c r="AZ291" s="21" t="s">
        <v>210</v>
      </c>
      <c r="BA291" s="21" t="s">
        <v>210</v>
      </c>
      <c r="BB291" s="21" t="s">
        <v>210</v>
      </c>
      <c r="BC291" s="21" t="s">
        <v>210</v>
      </c>
      <c r="BD291" s="21" t="s">
        <v>209</v>
      </c>
      <c r="BE291" s="21" t="s">
        <v>209</v>
      </c>
      <c r="BF291" s="21" t="s">
        <v>209</v>
      </c>
      <c r="BG291" s="21" t="s">
        <v>209</v>
      </c>
      <c r="BH291" s="21" t="s">
        <v>209</v>
      </c>
      <c r="BI291" s="21" t="s">
        <v>209</v>
      </c>
      <c r="BJ291" s="21" t="s">
        <v>209</v>
      </c>
      <c r="BK291" s="21" t="s">
        <v>210</v>
      </c>
      <c r="BL291" s="21" t="s">
        <v>209</v>
      </c>
      <c r="BM291" s="21" t="s">
        <v>209</v>
      </c>
      <c r="BN291" s="21" t="s">
        <v>209</v>
      </c>
      <c r="BO291" s="21" t="s">
        <v>209</v>
      </c>
      <c r="BP291" s="21" t="s">
        <v>209</v>
      </c>
      <c r="BQ291" s="21" t="s">
        <v>209</v>
      </c>
      <c r="BR291" s="21" t="s">
        <v>209</v>
      </c>
      <c r="BS291" s="21" t="s">
        <v>209</v>
      </c>
      <c r="BT291" s="21" t="s">
        <v>209</v>
      </c>
      <c r="BU291" s="21" t="s">
        <v>209</v>
      </c>
      <c r="BV291" s="21" t="s">
        <v>209</v>
      </c>
      <c r="BW291" s="21" t="s">
        <v>209</v>
      </c>
      <c r="BX291" s="21" t="s">
        <v>209</v>
      </c>
      <c r="BY291" s="21" t="s">
        <v>209</v>
      </c>
      <c r="BZ291" s="21">
        <f t="shared" si="1"/>
        <v>15</v>
      </c>
    </row>
    <row r="292" spans="1:78" ht="12.75" x14ac:dyDescent="0.2">
      <c r="A292" s="21" t="s">
        <v>411</v>
      </c>
      <c r="B292" s="21" t="s">
        <v>496</v>
      </c>
      <c r="C292" s="21" t="s">
        <v>517</v>
      </c>
      <c r="D292" s="21" t="s">
        <v>209</v>
      </c>
      <c r="E292" s="21" t="s">
        <v>210</v>
      </c>
      <c r="F292" s="21" t="s">
        <v>209</v>
      </c>
      <c r="G292" s="21" t="s">
        <v>209</v>
      </c>
      <c r="H292" s="21" t="s">
        <v>209</v>
      </c>
      <c r="I292" s="21" t="s">
        <v>209</v>
      </c>
      <c r="J292" s="21" t="s">
        <v>209</v>
      </c>
      <c r="K292" s="21" t="s">
        <v>210</v>
      </c>
      <c r="L292" s="21" t="s">
        <v>210</v>
      </c>
      <c r="M292" s="21" t="s">
        <v>209</v>
      </c>
      <c r="N292" s="21" t="s">
        <v>209</v>
      </c>
      <c r="O292" s="21" t="s">
        <v>209</v>
      </c>
      <c r="P292" s="21" t="s">
        <v>209</v>
      </c>
      <c r="Q292" s="21" t="s">
        <v>209</v>
      </c>
      <c r="R292" s="21" t="s">
        <v>210</v>
      </c>
      <c r="S292" s="21" t="s">
        <v>210</v>
      </c>
      <c r="T292" s="21" t="s">
        <v>210</v>
      </c>
      <c r="U292" s="21" t="s">
        <v>210</v>
      </c>
      <c r="V292" s="21" t="s">
        <v>210</v>
      </c>
      <c r="W292" s="21" t="s">
        <v>210</v>
      </c>
      <c r="X292" s="21" t="s">
        <v>209</v>
      </c>
      <c r="Y292" s="21" t="s">
        <v>209</v>
      </c>
      <c r="Z292" s="21" t="s">
        <v>209</v>
      </c>
      <c r="AA292" s="21" t="s">
        <v>210</v>
      </c>
      <c r="AB292" s="21" t="s">
        <v>209</v>
      </c>
      <c r="AC292" s="21" t="s">
        <v>210</v>
      </c>
      <c r="AD292" s="21" t="s">
        <v>209</v>
      </c>
      <c r="AE292" s="21" t="s">
        <v>209</v>
      </c>
      <c r="AF292" s="21" t="s">
        <v>210</v>
      </c>
      <c r="AG292" s="21" t="s">
        <v>209</v>
      </c>
      <c r="AH292" s="21" t="s">
        <v>209</v>
      </c>
      <c r="AI292" s="21" t="s">
        <v>209</v>
      </c>
      <c r="AJ292" s="21" t="s">
        <v>209</v>
      </c>
      <c r="AK292" s="21" t="s">
        <v>209</v>
      </c>
      <c r="AL292" s="21" t="s">
        <v>209</v>
      </c>
      <c r="AM292" s="21" t="s">
        <v>209</v>
      </c>
      <c r="AN292" s="21" t="s">
        <v>210</v>
      </c>
      <c r="AO292" s="21" t="s">
        <v>210</v>
      </c>
      <c r="AP292" s="21" t="s">
        <v>210</v>
      </c>
      <c r="AQ292" s="21" t="s">
        <v>210</v>
      </c>
      <c r="AR292" s="21" t="s">
        <v>209</v>
      </c>
      <c r="AS292" s="21" t="s">
        <v>210</v>
      </c>
      <c r="AT292" s="21" t="s">
        <v>210</v>
      </c>
      <c r="AU292" s="21" t="s">
        <v>210</v>
      </c>
      <c r="AV292" s="21" t="s">
        <v>210</v>
      </c>
      <c r="AW292" s="21" t="s">
        <v>209</v>
      </c>
      <c r="AX292" s="21" t="s">
        <v>209</v>
      </c>
      <c r="AY292" s="21" t="s">
        <v>210</v>
      </c>
      <c r="AZ292" s="21" t="s">
        <v>210</v>
      </c>
      <c r="BA292" s="21" t="s">
        <v>209</v>
      </c>
      <c r="BB292" s="21" t="s">
        <v>210</v>
      </c>
      <c r="BC292" s="21" t="s">
        <v>210</v>
      </c>
      <c r="BD292" s="21" t="s">
        <v>209</v>
      </c>
      <c r="BE292" s="21" t="s">
        <v>209</v>
      </c>
      <c r="BF292" s="21" t="s">
        <v>209</v>
      </c>
      <c r="BG292" s="21" t="s">
        <v>209</v>
      </c>
      <c r="BH292" s="21" t="s">
        <v>209</v>
      </c>
      <c r="BI292" s="21" t="s">
        <v>209</v>
      </c>
      <c r="BJ292" s="21" t="s">
        <v>209</v>
      </c>
      <c r="BK292" s="21" t="s">
        <v>210</v>
      </c>
      <c r="BL292" s="21" t="s">
        <v>209</v>
      </c>
      <c r="BM292" s="21" t="s">
        <v>209</v>
      </c>
      <c r="BN292" s="21" t="s">
        <v>209</v>
      </c>
      <c r="BO292" s="21" t="s">
        <v>209</v>
      </c>
      <c r="BP292" s="21" t="s">
        <v>209</v>
      </c>
      <c r="BQ292" s="21" t="s">
        <v>209</v>
      </c>
      <c r="BR292" s="21" t="s">
        <v>209</v>
      </c>
      <c r="BS292" s="21" t="s">
        <v>209</v>
      </c>
      <c r="BT292" s="21" t="s">
        <v>209</v>
      </c>
      <c r="BU292" s="21" t="s">
        <v>209</v>
      </c>
      <c r="BV292" s="21" t="s">
        <v>209</v>
      </c>
      <c r="BW292" s="21" t="s">
        <v>209</v>
      </c>
      <c r="BX292" s="21" t="s">
        <v>209</v>
      </c>
      <c r="BY292" s="21" t="s">
        <v>209</v>
      </c>
      <c r="BZ292" s="21">
        <f t="shared" si="1"/>
        <v>25</v>
      </c>
    </row>
    <row r="293" spans="1:78" ht="12.75" x14ac:dyDescent="0.2">
      <c r="A293" s="21" t="s">
        <v>411</v>
      </c>
      <c r="B293" s="21" t="s">
        <v>496</v>
      </c>
      <c r="C293" s="21" t="s">
        <v>518</v>
      </c>
      <c r="D293" s="21" t="s">
        <v>209</v>
      </c>
      <c r="E293" s="21" t="s">
        <v>210</v>
      </c>
      <c r="F293" s="21" t="s">
        <v>209</v>
      </c>
      <c r="G293" s="21" t="s">
        <v>209</v>
      </c>
      <c r="H293" s="21" t="s">
        <v>209</v>
      </c>
      <c r="I293" s="21" t="s">
        <v>209</v>
      </c>
      <c r="J293" s="21" t="s">
        <v>209</v>
      </c>
      <c r="K293" s="21" t="s">
        <v>210</v>
      </c>
      <c r="L293" s="21" t="s">
        <v>210</v>
      </c>
      <c r="M293" s="21" t="s">
        <v>209</v>
      </c>
      <c r="N293" s="21" t="s">
        <v>209</v>
      </c>
      <c r="O293" s="21" t="s">
        <v>209</v>
      </c>
      <c r="P293" s="21" t="s">
        <v>209</v>
      </c>
      <c r="Q293" s="21" t="s">
        <v>209</v>
      </c>
      <c r="R293" s="21" t="s">
        <v>210</v>
      </c>
      <c r="S293" s="21" t="s">
        <v>209</v>
      </c>
      <c r="T293" s="21" t="s">
        <v>209</v>
      </c>
      <c r="U293" s="21" t="s">
        <v>209</v>
      </c>
      <c r="V293" s="21" t="s">
        <v>209</v>
      </c>
      <c r="W293" s="21" t="s">
        <v>209</v>
      </c>
      <c r="X293" s="21" t="s">
        <v>209</v>
      </c>
      <c r="Y293" s="21" t="s">
        <v>209</v>
      </c>
      <c r="Z293" s="21" t="s">
        <v>209</v>
      </c>
      <c r="AA293" s="21" t="s">
        <v>209</v>
      </c>
      <c r="AB293" s="21" t="s">
        <v>209</v>
      </c>
      <c r="AC293" s="21" t="s">
        <v>209</v>
      </c>
      <c r="AD293" s="21" t="s">
        <v>209</v>
      </c>
      <c r="AE293" s="21" t="s">
        <v>209</v>
      </c>
      <c r="AF293" s="21" t="s">
        <v>209</v>
      </c>
      <c r="AG293" s="21" t="s">
        <v>209</v>
      </c>
      <c r="AH293" s="21" t="s">
        <v>209</v>
      </c>
      <c r="AI293" s="21" t="s">
        <v>209</v>
      </c>
      <c r="AJ293" s="21" t="s">
        <v>210</v>
      </c>
      <c r="AK293" s="21" t="s">
        <v>209</v>
      </c>
      <c r="AL293" s="21" t="s">
        <v>209</v>
      </c>
      <c r="AM293" s="21" t="s">
        <v>209</v>
      </c>
      <c r="AN293" s="21" t="s">
        <v>210</v>
      </c>
      <c r="AO293" s="21" t="s">
        <v>209</v>
      </c>
      <c r="AP293" s="21" t="s">
        <v>209</v>
      </c>
      <c r="AQ293" s="21" t="s">
        <v>209</v>
      </c>
      <c r="AR293" s="21" t="s">
        <v>209</v>
      </c>
      <c r="AS293" s="21" t="s">
        <v>210</v>
      </c>
      <c r="AT293" s="21" t="s">
        <v>209</v>
      </c>
      <c r="AU293" s="21" t="s">
        <v>209</v>
      </c>
      <c r="AV293" s="21" t="s">
        <v>209</v>
      </c>
      <c r="AW293" s="21" t="s">
        <v>209</v>
      </c>
      <c r="AX293" s="21" t="s">
        <v>209</v>
      </c>
      <c r="AY293" s="21" t="s">
        <v>210</v>
      </c>
      <c r="AZ293" s="21" t="s">
        <v>209</v>
      </c>
      <c r="BA293" s="21" t="s">
        <v>209</v>
      </c>
      <c r="BB293" s="21" t="s">
        <v>210</v>
      </c>
      <c r="BC293" s="21" t="s">
        <v>209</v>
      </c>
      <c r="BD293" s="21" t="s">
        <v>209</v>
      </c>
      <c r="BE293" s="21" t="s">
        <v>209</v>
      </c>
      <c r="BF293" s="21" t="s">
        <v>209</v>
      </c>
      <c r="BG293" s="21" t="s">
        <v>209</v>
      </c>
      <c r="BH293" s="21" t="s">
        <v>209</v>
      </c>
      <c r="BI293" s="21" t="s">
        <v>209</v>
      </c>
      <c r="BJ293" s="21" t="s">
        <v>209</v>
      </c>
      <c r="BK293" s="21" t="s">
        <v>209</v>
      </c>
      <c r="BL293" s="21" t="s">
        <v>209</v>
      </c>
      <c r="BM293" s="21" t="s">
        <v>209</v>
      </c>
      <c r="BN293" s="21" t="s">
        <v>209</v>
      </c>
      <c r="BO293" s="21" t="s">
        <v>209</v>
      </c>
      <c r="BP293" s="21" t="s">
        <v>209</v>
      </c>
      <c r="BQ293" s="21" t="s">
        <v>209</v>
      </c>
      <c r="BR293" s="21" t="s">
        <v>209</v>
      </c>
      <c r="BS293" s="21" t="s">
        <v>209</v>
      </c>
      <c r="BT293" s="21" t="s">
        <v>209</v>
      </c>
      <c r="BU293" s="21" t="s">
        <v>209</v>
      </c>
      <c r="BV293" s="21" t="s">
        <v>209</v>
      </c>
      <c r="BW293" s="21" t="s">
        <v>209</v>
      </c>
      <c r="BX293" s="21" t="s">
        <v>209</v>
      </c>
      <c r="BY293" s="21" t="s">
        <v>209</v>
      </c>
      <c r="BZ293" s="21">
        <f t="shared" si="1"/>
        <v>9</v>
      </c>
    </row>
    <row r="294" spans="1:78" ht="12.75" x14ac:dyDescent="0.2">
      <c r="A294" s="21" t="s">
        <v>411</v>
      </c>
      <c r="B294" s="21" t="s">
        <v>496</v>
      </c>
      <c r="C294" s="21" t="s">
        <v>519</v>
      </c>
      <c r="D294" s="21" t="s">
        <v>209</v>
      </c>
      <c r="E294" s="21" t="s">
        <v>210</v>
      </c>
      <c r="F294" s="21" t="s">
        <v>209</v>
      </c>
      <c r="G294" s="21" t="s">
        <v>209</v>
      </c>
      <c r="H294" s="21" t="s">
        <v>209</v>
      </c>
      <c r="I294" s="21" t="s">
        <v>209</v>
      </c>
      <c r="J294" s="21" t="s">
        <v>209</v>
      </c>
      <c r="K294" s="21" t="s">
        <v>210</v>
      </c>
      <c r="L294" s="21" t="s">
        <v>210</v>
      </c>
      <c r="M294" s="21" t="s">
        <v>209</v>
      </c>
      <c r="N294" s="21" t="s">
        <v>209</v>
      </c>
      <c r="O294" s="21" t="s">
        <v>209</v>
      </c>
      <c r="P294" s="21" t="s">
        <v>209</v>
      </c>
      <c r="Q294" s="21" t="s">
        <v>209</v>
      </c>
      <c r="R294" s="21" t="s">
        <v>210</v>
      </c>
      <c r="S294" s="21" t="s">
        <v>209</v>
      </c>
      <c r="T294" s="21" t="s">
        <v>209</v>
      </c>
      <c r="U294" s="21" t="s">
        <v>209</v>
      </c>
      <c r="V294" s="21" t="s">
        <v>209</v>
      </c>
      <c r="W294" s="21" t="s">
        <v>209</v>
      </c>
      <c r="X294" s="21" t="s">
        <v>209</v>
      </c>
      <c r="Y294" s="21" t="s">
        <v>209</v>
      </c>
      <c r="Z294" s="21" t="s">
        <v>209</v>
      </c>
      <c r="AA294" s="21" t="s">
        <v>209</v>
      </c>
      <c r="AB294" s="21" t="s">
        <v>209</v>
      </c>
      <c r="AC294" s="21" t="s">
        <v>209</v>
      </c>
      <c r="AD294" s="21" t="s">
        <v>209</v>
      </c>
      <c r="AE294" s="21" t="s">
        <v>209</v>
      </c>
      <c r="AF294" s="21" t="s">
        <v>209</v>
      </c>
      <c r="AG294" s="21" t="s">
        <v>209</v>
      </c>
      <c r="AH294" s="21" t="s">
        <v>209</v>
      </c>
      <c r="AI294" s="21" t="s">
        <v>209</v>
      </c>
      <c r="AJ294" s="21" t="s">
        <v>210</v>
      </c>
      <c r="AK294" s="21" t="s">
        <v>209</v>
      </c>
      <c r="AL294" s="21" t="s">
        <v>209</v>
      </c>
      <c r="AM294" s="21" t="s">
        <v>209</v>
      </c>
      <c r="AN294" s="21" t="s">
        <v>210</v>
      </c>
      <c r="AO294" s="21" t="s">
        <v>209</v>
      </c>
      <c r="AP294" s="21" t="s">
        <v>209</v>
      </c>
      <c r="AQ294" s="21" t="s">
        <v>209</v>
      </c>
      <c r="AR294" s="21" t="s">
        <v>209</v>
      </c>
      <c r="AS294" s="21" t="s">
        <v>210</v>
      </c>
      <c r="AT294" s="21" t="s">
        <v>209</v>
      </c>
      <c r="AU294" s="21" t="s">
        <v>209</v>
      </c>
      <c r="AV294" s="21" t="s">
        <v>209</v>
      </c>
      <c r="AW294" s="21" t="s">
        <v>209</v>
      </c>
      <c r="AX294" s="21" t="s">
        <v>209</v>
      </c>
      <c r="AY294" s="21" t="s">
        <v>210</v>
      </c>
      <c r="AZ294" s="21" t="s">
        <v>209</v>
      </c>
      <c r="BA294" s="21" t="s">
        <v>209</v>
      </c>
      <c r="BB294" s="21" t="s">
        <v>210</v>
      </c>
      <c r="BC294" s="21" t="s">
        <v>209</v>
      </c>
      <c r="BD294" s="21" t="s">
        <v>209</v>
      </c>
      <c r="BE294" s="21" t="s">
        <v>209</v>
      </c>
      <c r="BF294" s="21" t="s">
        <v>209</v>
      </c>
      <c r="BG294" s="21" t="s">
        <v>209</v>
      </c>
      <c r="BH294" s="21" t="s">
        <v>209</v>
      </c>
      <c r="BI294" s="21" t="s">
        <v>209</v>
      </c>
      <c r="BJ294" s="21" t="s">
        <v>209</v>
      </c>
      <c r="BK294" s="21" t="s">
        <v>209</v>
      </c>
      <c r="BL294" s="21" t="s">
        <v>209</v>
      </c>
      <c r="BM294" s="21" t="s">
        <v>209</v>
      </c>
      <c r="BN294" s="21" t="s">
        <v>209</v>
      </c>
      <c r="BO294" s="21" t="s">
        <v>209</v>
      </c>
      <c r="BP294" s="21" t="s">
        <v>209</v>
      </c>
      <c r="BQ294" s="21" t="s">
        <v>209</v>
      </c>
      <c r="BR294" s="21" t="s">
        <v>209</v>
      </c>
      <c r="BS294" s="21" t="s">
        <v>209</v>
      </c>
      <c r="BT294" s="21" t="s">
        <v>209</v>
      </c>
      <c r="BU294" s="21" t="s">
        <v>209</v>
      </c>
      <c r="BV294" s="21" t="s">
        <v>209</v>
      </c>
      <c r="BW294" s="21" t="s">
        <v>209</v>
      </c>
      <c r="BX294" s="21" t="s">
        <v>209</v>
      </c>
      <c r="BY294" s="21" t="s">
        <v>209</v>
      </c>
      <c r="BZ294" s="21">
        <f t="shared" si="1"/>
        <v>9</v>
      </c>
    </row>
    <row r="295" spans="1:78" ht="12.75" x14ac:dyDescent="0.2">
      <c r="A295" s="21" t="s">
        <v>411</v>
      </c>
      <c r="B295" s="21" t="s">
        <v>496</v>
      </c>
      <c r="C295" s="21" t="s">
        <v>520</v>
      </c>
      <c r="D295" s="21" t="s">
        <v>209</v>
      </c>
      <c r="E295" s="21" t="s">
        <v>210</v>
      </c>
      <c r="F295" s="21" t="s">
        <v>209</v>
      </c>
      <c r="G295" s="21" t="s">
        <v>209</v>
      </c>
      <c r="H295" s="21" t="s">
        <v>209</v>
      </c>
      <c r="I295" s="21" t="s">
        <v>209</v>
      </c>
      <c r="J295" s="21" t="s">
        <v>209</v>
      </c>
      <c r="K295" s="21" t="s">
        <v>210</v>
      </c>
      <c r="L295" s="21" t="s">
        <v>210</v>
      </c>
      <c r="M295" s="21" t="s">
        <v>209</v>
      </c>
      <c r="N295" s="21" t="s">
        <v>209</v>
      </c>
      <c r="O295" s="21" t="s">
        <v>209</v>
      </c>
      <c r="P295" s="21" t="s">
        <v>209</v>
      </c>
      <c r="Q295" s="21" t="s">
        <v>209</v>
      </c>
      <c r="R295" s="21" t="s">
        <v>210</v>
      </c>
      <c r="S295" s="21" t="s">
        <v>209</v>
      </c>
      <c r="T295" s="21" t="s">
        <v>209</v>
      </c>
      <c r="U295" s="21" t="s">
        <v>209</v>
      </c>
      <c r="V295" s="21" t="s">
        <v>209</v>
      </c>
      <c r="W295" s="21" t="s">
        <v>209</v>
      </c>
      <c r="X295" s="21" t="s">
        <v>209</v>
      </c>
      <c r="Y295" s="21" t="s">
        <v>209</v>
      </c>
      <c r="Z295" s="21" t="s">
        <v>209</v>
      </c>
      <c r="AA295" s="21" t="s">
        <v>209</v>
      </c>
      <c r="AB295" s="21" t="s">
        <v>209</v>
      </c>
      <c r="AC295" s="21" t="s">
        <v>209</v>
      </c>
      <c r="AD295" s="21" t="s">
        <v>209</v>
      </c>
      <c r="AE295" s="21" t="s">
        <v>209</v>
      </c>
      <c r="AF295" s="21" t="s">
        <v>209</v>
      </c>
      <c r="AG295" s="21" t="s">
        <v>209</v>
      </c>
      <c r="AH295" s="21" t="s">
        <v>209</v>
      </c>
      <c r="AI295" s="21" t="s">
        <v>209</v>
      </c>
      <c r="AJ295" s="21" t="s">
        <v>210</v>
      </c>
      <c r="AK295" s="21" t="s">
        <v>209</v>
      </c>
      <c r="AL295" s="21" t="s">
        <v>209</v>
      </c>
      <c r="AM295" s="21" t="s">
        <v>209</v>
      </c>
      <c r="AN295" s="21" t="s">
        <v>210</v>
      </c>
      <c r="AO295" s="21" t="s">
        <v>209</v>
      </c>
      <c r="AP295" s="21" t="s">
        <v>209</v>
      </c>
      <c r="AQ295" s="21" t="s">
        <v>209</v>
      </c>
      <c r="AR295" s="21" t="s">
        <v>209</v>
      </c>
      <c r="AS295" s="21" t="s">
        <v>210</v>
      </c>
      <c r="AT295" s="21" t="s">
        <v>209</v>
      </c>
      <c r="AU295" s="21" t="s">
        <v>209</v>
      </c>
      <c r="AV295" s="21" t="s">
        <v>209</v>
      </c>
      <c r="AW295" s="21" t="s">
        <v>209</v>
      </c>
      <c r="AX295" s="21" t="s">
        <v>209</v>
      </c>
      <c r="AY295" s="21" t="s">
        <v>210</v>
      </c>
      <c r="AZ295" s="21" t="s">
        <v>209</v>
      </c>
      <c r="BA295" s="21" t="s">
        <v>209</v>
      </c>
      <c r="BB295" s="21" t="s">
        <v>210</v>
      </c>
      <c r="BC295" s="21" t="s">
        <v>209</v>
      </c>
      <c r="BD295" s="21" t="s">
        <v>209</v>
      </c>
      <c r="BE295" s="21" t="s">
        <v>209</v>
      </c>
      <c r="BF295" s="21" t="s">
        <v>209</v>
      </c>
      <c r="BG295" s="21" t="s">
        <v>209</v>
      </c>
      <c r="BH295" s="21" t="s">
        <v>209</v>
      </c>
      <c r="BI295" s="21" t="s">
        <v>209</v>
      </c>
      <c r="BJ295" s="21" t="s">
        <v>209</v>
      </c>
      <c r="BK295" s="21" t="s">
        <v>209</v>
      </c>
      <c r="BL295" s="21" t="s">
        <v>209</v>
      </c>
      <c r="BM295" s="21" t="s">
        <v>209</v>
      </c>
      <c r="BN295" s="21" t="s">
        <v>209</v>
      </c>
      <c r="BO295" s="21" t="s">
        <v>209</v>
      </c>
      <c r="BP295" s="21" t="s">
        <v>209</v>
      </c>
      <c r="BQ295" s="21" t="s">
        <v>209</v>
      </c>
      <c r="BR295" s="21" t="s">
        <v>209</v>
      </c>
      <c r="BS295" s="21" t="s">
        <v>209</v>
      </c>
      <c r="BT295" s="21" t="s">
        <v>209</v>
      </c>
      <c r="BU295" s="21" t="s">
        <v>209</v>
      </c>
      <c r="BV295" s="21" t="s">
        <v>209</v>
      </c>
      <c r="BW295" s="21" t="s">
        <v>209</v>
      </c>
      <c r="BX295" s="21" t="s">
        <v>209</v>
      </c>
      <c r="BY295" s="21" t="s">
        <v>209</v>
      </c>
      <c r="BZ295" s="21">
        <f t="shared" si="1"/>
        <v>9</v>
      </c>
    </row>
    <row r="296" spans="1:78" ht="12.75" x14ac:dyDescent="0.2">
      <c r="A296" s="21" t="s">
        <v>411</v>
      </c>
      <c r="B296" s="21" t="s">
        <v>496</v>
      </c>
      <c r="C296" s="21" t="s">
        <v>521</v>
      </c>
      <c r="D296" s="21" t="s">
        <v>209</v>
      </c>
      <c r="E296" s="21" t="s">
        <v>210</v>
      </c>
      <c r="F296" s="21" t="s">
        <v>209</v>
      </c>
      <c r="G296" s="21" t="s">
        <v>209</v>
      </c>
      <c r="H296" s="21" t="s">
        <v>209</v>
      </c>
      <c r="I296" s="21" t="s">
        <v>209</v>
      </c>
      <c r="J296" s="21" t="s">
        <v>209</v>
      </c>
      <c r="K296" s="21" t="s">
        <v>210</v>
      </c>
      <c r="L296" s="21" t="s">
        <v>210</v>
      </c>
      <c r="M296" s="21" t="s">
        <v>209</v>
      </c>
      <c r="N296" s="21" t="s">
        <v>209</v>
      </c>
      <c r="O296" s="21" t="s">
        <v>209</v>
      </c>
      <c r="P296" s="21" t="s">
        <v>209</v>
      </c>
      <c r="Q296" s="21" t="s">
        <v>209</v>
      </c>
      <c r="R296" s="21" t="s">
        <v>210</v>
      </c>
      <c r="S296" s="21" t="s">
        <v>209</v>
      </c>
      <c r="T296" s="21" t="s">
        <v>209</v>
      </c>
      <c r="U296" s="21" t="s">
        <v>209</v>
      </c>
      <c r="V296" s="21" t="s">
        <v>209</v>
      </c>
      <c r="W296" s="21" t="s">
        <v>209</v>
      </c>
      <c r="X296" s="21" t="s">
        <v>209</v>
      </c>
      <c r="Y296" s="21" t="s">
        <v>209</v>
      </c>
      <c r="Z296" s="21" t="s">
        <v>209</v>
      </c>
      <c r="AA296" s="21" t="s">
        <v>209</v>
      </c>
      <c r="AB296" s="21" t="s">
        <v>209</v>
      </c>
      <c r="AC296" s="21" t="s">
        <v>209</v>
      </c>
      <c r="AD296" s="21" t="s">
        <v>209</v>
      </c>
      <c r="AE296" s="21" t="s">
        <v>209</v>
      </c>
      <c r="AF296" s="21" t="s">
        <v>209</v>
      </c>
      <c r="AG296" s="21" t="s">
        <v>209</v>
      </c>
      <c r="AH296" s="21" t="s">
        <v>209</v>
      </c>
      <c r="AI296" s="21" t="s">
        <v>209</v>
      </c>
      <c r="AJ296" s="21" t="s">
        <v>210</v>
      </c>
      <c r="AK296" s="21" t="s">
        <v>209</v>
      </c>
      <c r="AL296" s="21" t="s">
        <v>209</v>
      </c>
      <c r="AM296" s="21" t="s">
        <v>209</v>
      </c>
      <c r="AN296" s="21" t="s">
        <v>210</v>
      </c>
      <c r="AO296" s="21" t="s">
        <v>209</v>
      </c>
      <c r="AP296" s="21" t="s">
        <v>209</v>
      </c>
      <c r="AQ296" s="21" t="s">
        <v>209</v>
      </c>
      <c r="AR296" s="21" t="s">
        <v>209</v>
      </c>
      <c r="AS296" s="21" t="s">
        <v>210</v>
      </c>
      <c r="AT296" s="21" t="s">
        <v>209</v>
      </c>
      <c r="AU296" s="21" t="s">
        <v>209</v>
      </c>
      <c r="AV296" s="21" t="s">
        <v>209</v>
      </c>
      <c r="AW296" s="21" t="s">
        <v>209</v>
      </c>
      <c r="AX296" s="21" t="s">
        <v>209</v>
      </c>
      <c r="AY296" s="21" t="s">
        <v>210</v>
      </c>
      <c r="AZ296" s="21" t="s">
        <v>209</v>
      </c>
      <c r="BA296" s="21" t="s">
        <v>209</v>
      </c>
      <c r="BB296" s="21" t="s">
        <v>210</v>
      </c>
      <c r="BC296" s="21" t="s">
        <v>209</v>
      </c>
      <c r="BD296" s="21" t="s">
        <v>209</v>
      </c>
      <c r="BE296" s="21" t="s">
        <v>209</v>
      </c>
      <c r="BF296" s="21" t="s">
        <v>209</v>
      </c>
      <c r="BG296" s="21" t="s">
        <v>209</v>
      </c>
      <c r="BH296" s="21" t="s">
        <v>209</v>
      </c>
      <c r="BI296" s="21" t="s">
        <v>209</v>
      </c>
      <c r="BJ296" s="21" t="s">
        <v>209</v>
      </c>
      <c r="BK296" s="21" t="s">
        <v>209</v>
      </c>
      <c r="BL296" s="21" t="s">
        <v>209</v>
      </c>
      <c r="BM296" s="21" t="s">
        <v>209</v>
      </c>
      <c r="BN296" s="21" t="s">
        <v>209</v>
      </c>
      <c r="BO296" s="21" t="s">
        <v>209</v>
      </c>
      <c r="BP296" s="21" t="s">
        <v>209</v>
      </c>
      <c r="BQ296" s="21" t="s">
        <v>209</v>
      </c>
      <c r="BR296" s="21" t="s">
        <v>209</v>
      </c>
      <c r="BS296" s="21" t="s">
        <v>209</v>
      </c>
      <c r="BT296" s="21" t="s">
        <v>209</v>
      </c>
      <c r="BU296" s="21" t="s">
        <v>209</v>
      </c>
      <c r="BV296" s="21" t="s">
        <v>209</v>
      </c>
      <c r="BW296" s="21" t="s">
        <v>209</v>
      </c>
      <c r="BX296" s="21" t="s">
        <v>209</v>
      </c>
      <c r="BY296" s="21" t="s">
        <v>209</v>
      </c>
      <c r="BZ296" s="21">
        <f t="shared" si="1"/>
        <v>9</v>
      </c>
    </row>
    <row r="297" spans="1:78" ht="12.75" x14ac:dyDescent="0.2">
      <c r="A297" s="21" t="s">
        <v>411</v>
      </c>
      <c r="B297" s="21" t="s">
        <v>496</v>
      </c>
      <c r="C297" s="21" t="s">
        <v>522</v>
      </c>
      <c r="D297" s="21" t="s">
        <v>209</v>
      </c>
      <c r="E297" s="21" t="s">
        <v>210</v>
      </c>
      <c r="F297" s="21" t="s">
        <v>209</v>
      </c>
      <c r="G297" s="21" t="s">
        <v>209</v>
      </c>
      <c r="H297" s="21" t="s">
        <v>209</v>
      </c>
      <c r="I297" s="21" t="s">
        <v>209</v>
      </c>
      <c r="J297" s="21" t="s">
        <v>209</v>
      </c>
      <c r="K297" s="21" t="s">
        <v>210</v>
      </c>
      <c r="L297" s="21" t="s">
        <v>210</v>
      </c>
      <c r="M297" s="21" t="s">
        <v>209</v>
      </c>
      <c r="N297" s="21" t="s">
        <v>209</v>
      </c>
      <c r="O297" s="21" t="s">
        <v>209</v>
      </c>
      <c r="P297" s="21" t="s">
        <v>209</v>
      </c>
      <c r="Q297" s="21" t="s">
        <v>209</v>
      </c>
      <c r="R297" s="21" t="s">
        <v>210</v>
      </c>
      <c r="S297" s="21" t="s">
        <v>209</v>
      </c>
      <c r="T297" s="21" t="s">
        <v>209</v>
      </c>
      <c r="U297" s="21" t="s">
        <v>209</v>
      </c>
      <c r="V297" s="21" t="s">
        <v>209</v>
      </c>
      <c r="W297" s="21" t="s">
        <v>209</v>
      </c>
      <c r="X297" s="21" t="s">
        <v>209</v>
      </c>
      <c r="Y297" s="21" t="s">
        <v>209</v>
      </c>
      <c r="Z297" s="21" t="s">
        <v>209</v>
      </c>
      <c r="AA297" s="21" t="s">
        <v>209</v>
      </c>
      <c r="AB297" s="21" t="s">
        <v>209</v>
      </c>
      <c r="AC297" s="21" t="s">
        <v>209</v>
      </c>
      <c r="AD297" s="21" t="s">
        <v>209</v>
      </c>
      <c r="AE297" s="21" t="s">
        <v>209</v>
      </c>
      <c r="AF297" s="21" t="s">
        <v>209</v>
      </c>
      <c r="AG297" s="21" t="s">
        <v>209</v>
      </c>
      <c r="AH297" s="21" t="s">
        <v>209</v>
      </c>
      <c r="AI297" s="21" t="s">
        <v>209</v>
      </c>
      <c r="AJ297" s="21" t="s">
        <v>210</v>
      </c>
      <c r="AK297" s="21" t="s">
        <v>209</v>
      </c>
      <c r="AL297" s="21" t="s">
        <v>209</v>
      </c>
      <c r="AM297" s="21" t="s">
        <v>209</v>
      </c>
      <c r="AN297" s="21" t="s">
        <v>210</v>
      </c>
      <c r="AO297" s="21" t="s">
        <v>209</v>
      </c>
      <c r="AP297" s="21" t="s">
        <v>209</v>
      </c>
      <c r="AQ297" s="21" t="s">
        <v>209</v>
      </c>
      <c r="AR297" s="21" t="s">
        <v>209</v>
      </c>
      <c r="AS297" s="21" t="s">
        <v>210</v>
      </c>
      <c r="AT297" s="21" t="s">
        <v>209</v>
      </c>
      <c r="AU297" s="21" t="s">
        <v>209</v>
      </c>
      <c r="AV297" s="21" t="s">
        <v>209</v>
      </c>
      <c r="AW297" s="21" t="s">
        <v>209</v>
      </c>
      <c r="AX297" s="21" t="s">
        <v>209</v>
      </c>
      <c r="AY297" s="21" t="s">
        <v>210</v>
      </c>
      <c r="AZ297" s="21" t="s">
        <v>209</v>
      </c>
      <c r="BA297" s="21" t="s">
        <v>209</v>
      </c>
      <c r="BB297" s="21" t="s">
        <v>210</v>
      </c>
      <c r="BC297" s="21" t="s">
        <v>209</v>
      </c>
      <c r="BD297" s="21" t="s">
        <v>209</v>
      </c>
      <c r="BE297" s="21" t="s">
        <v>209</v>
      </c>
      <c r="BF297" s="21" t="s">
        <v>209</v>
      </c>
      <c r="BG297" s="21" t="s">
        <v>209</v>
      </c>
      <c r="BH297" s="21" t="s">
        <v>209</v>
      </c>
      <c r="BI297" s="21" t="s">
        <v>209</v>
      </c>
      <c r="BJ297" s="21" t="s">
        <v>209</v>
      </c>
      <c r="BK297" s="21" t="s">
        <v>209</v>
      </c>
      <c r="BL297" s="21" t="s">
        <v>209</v>
      </c>
      <c r="BM297" s="21" t="s">
        <v>209</v>
      </c>
      <c r="BN297" s="21" t="s">
        <v>209</v>
      </c>
      <c r="BO297" s="21" t="s">
        <v>209</v>
      </c>
      <c r="BP297" s="21" t="s">
        <v>209</v>
      </c>
      <c r="BQ297" s="21" t="s">
        <v>209</v>
      </c>
      <c r="BR297" s="21" t="s">
        <v>209</v>
      </c>
      <c r="BS297" s="21" t="s">
        <v>209</v>
      </c>
      <c r="BT297" s="21" t="s">
        <v>209</v>
      </c>
      <c r="BU297" s="21" t="s">
        <v>209</v>
      </c>
      <c r="BV297" s="21" t="s">
        <v>209</v>
      </c>
      <c r="BW297" s="21" t="s">
        <v>209</v>
      </c>
      <c r="BX297" s="21" t="s">
        <v>209</v>
      </c>
      <c r="BY297" s="21" t="s">
        <v>209</v>
      </c>
      <c r="BZ297" s="21">
        <f t="shared" si="1"/>
        <v>9</v>
      </c>
    </row>
    <row r="298" spans="1:78" ht="12.75" x14ac:dyDescent="0.2">
      <c r="A298" s="21" t="s">
        <v>411</v>
      </c>
      <c r="B298" s="21" t="s">
        <v>496</v>
      </c>
      <c r="C298" s="21" t="s">
        <v>523</v>
      </c>
      <c r="D298" s="21" t="s">
        <v>209</v>
      </c>
      <c r="E298" s="21" t="s">
        <v>210</v>
      </c>
      <c r="F298" s="21" t="s">
        <v>209</v>
      </c>
      <c r="G298" s="21" t="s">
        <v>209</v>
      </c>
      <c r="H298" s="21" t="s">
        <v>209</v>
      </c>
      <c r="I298" s="21" t="s">
        <v>209</v>
      </c>
      <c r="J298" s="21" t="s">
        <v>209</v>
      </c>
      <c r="K298" s="21" t="s">
        <v>210</v>
      </c>
      <c r="L298" s="21" t="s">
        <v>210</v>
      </c>
      <c r="M298" s="21" t="s">
        <v>209</v>
      </c>
      <c r="N298" s="21" t="s">
        <v>209</v>
      </c>
      <c r="O298" s="21" t="s">
        <v>209</v>
      </c>
      <c r="P298" s="21" t="s">
        <v>209</v>
      </c>
      <c r="Q298" s="21" t="s">
        <v>209</v>
      </c>
      <c r="R298" s="21" t="s">
        <v>210</v>
      </c>
      <c r="S298" s="21" t="s">
        <v>209</v>
      </c>
      <c r="T298" s="21" t="s">
        <v>209</v>
      </c>
      <c r="U298" s="21" t="s">
        <v>209</v>
      </c>
      <c r="V298" s="21" t="s">
        <v>209</v>
      </c>
      <c r="W298" s="21" t="s">
        <v>209</v>
      </c>
      <c r="X298" s="21" t="s">
        <v>209</v>
      </c>
      <c r="Y298" s="21" t="s">
        <v>209</v>
      </c>
      <c r="Z298" s="21" t="s">
        <v>209</v>
      </c>
      <c r="AA298" s="21" t="s">
        <v>209</v>
      </c>
      <c r="AB298" s="21" t="s">
        <v>209</v>
      </c>
      <c r="AC298" s="21" t="s">
        <v>209</v>
      </c>
      <c r="AD298" s="21" t="s">
        <v>209</v>
      </c>
      <c r="AE298" s="21" t="s">
        <v>209</v>
      </c>
      <c r="AF298" s="21" t="s">
        <v>209</v>
      </c>
      <c r="AG298" s="21" t="s">
        <v>209</v>
      </c>
      <c r="AH298" s="21" t="s">
        <v>209</v>
      </c>
      <c r="AI298" s="21" t="s">
        <v>209</v>
      </c>
      <c r="AJ298" s="21" t="s">
        <v>210</v>
      </c>
      <c r="AK298" s="21" t="s">
        <v>209</v>
      </c>
      <c r="AL298" s="21" t="s">
        <v>209</v>
      </c>
      <c r="AM298" s="21" t="s">
        <v>209</v>
      </c>
      <c r="AN298" s="21" t="s">
        <v>210</v>
      </c>
      <c r="AO298" s="21" t="s">
        <v>209</v>
      </c>
      <c r="AP298" s="21" t="s">
        <v>209</v>
      </c>
      <c r="AQ298" s="21" t="s">
        <v>209</v>
      </c>
      <c r="AR298" s="21" t="s">
        <v>209</v>
      </c>
      <c r="AS298" s="21" t="s">
        <v>210</v>
      </c>
      <c r="AT298" s="21" t="s">
        <v>209</v>
      </c>
      <c r="AU298" s="21" t="s">
        <v>209</v>
      </c>
      <c r="AV298" s="21" t="s">
        <v>209</v>
      </c>
      <c r="AW298" s="21" t="s">
        <v>209</v>
      </c>
      <c r="AX298" s="21" t="s">
        <v>209</v>
      </c>
      <c r="AY298" s="21" t="s">
        <v>210</v>
      </c>
      <c r="AZ298" s="21" t="s">
        <v>209</v>
      </c>
      <c r="BA298" s="21" t="s">
        <v>209</v>
      </c>
      <c r="BB298" s="21" t="s">
        <v>210</v>
      </c>
      <c r="BC298" s="21" t="s">
        <v>209</v>
      </c>
      <c r="BD298" s="21" t="s">
        <v>209</v>
      </c>
      <c r="BE298" s="21" t="s">
        <v>209</v>
      </c>
      <c r="BF298" s="21" t="s">
        <v>209</v>
      </c>
      <c r="BG298" s="21" t="s">
        <v>209</v>
      </c>
      <c r="BH298" s="21" t="s">
        <v>209</v>
      </c>
      <c r="BI298" s="21" t="s">
        <v>209</v>
      </c>
      <c r="BJ298" s="21" t="s">
        <v>209</v>
      </c>
      <c r="BK298" s="21" t="s">
        <v>209</v>
      </c>
      <c r="BL298" s="21" t="s">
        <v>209</v>
      </c>
      <c r="BM298" s="21" t="s">
        <v>209</v>
      </c>
      <c r="BN298" s="21" t="s">
        <v>209</v>
      </c>
      <c r="BO298" s="21" t="s">
        <v>209</v>
      </c>
      <c r="BP298" s="21" t="s">
        <v>209</v>
      </c>
      <c r="BQ298" s="21" t="s">
        <v>209</v>
      </c>
      <c r="BR298" s="21" t="s">
        <v>209</v>
      </c>
      <c r="BS298" s="21" t="s">
        <v>209</v>
      </c>
      <c r="BT298" s="21" t="s">
        <v>209</v>
      </c>
      <c r="BU298" s="21" t="s">
        <v>209</v>
      </c>
      <c r="BV298" s="21" t="s">
        <v>209</v>
      </c>
      <c r="BW298" s="21" t="s">
        <v>209</v>
      </c>
      <c r="BX298" s="21" t="s">
        <v>209</v>
      </c>
      <c r="BY298" s="21" t="s">
        <v>209</v>
      </c>
      <c r="BZ298" s="21">
        <f t="shared" si="1"/>
        <v>9</v>
      </c>
    </row>
    <row r="299" spans="1:78" ht="12.75" x14ac:dyDescent="0.2">
      <c r="A299" s="21" t="s">
        <v>411</v>
      </c>
      <c r="B299" s="21" t="s">
        <v>496</v>
      </c>
      <c r="C299" s="21" t="s">
        <v>524</v>
      </c>
      <c r="D299" s="21" t="s">
        <v>209</v>
      </c>
      <c r="E299" s="21" t="s">
        <v>210</v>
      </c>
      <c r="F299" s="21" t="s">
        <v>209</v>
      </c>
      <c r="G299" s="21" t="s">
        <v>209</v>
      </c>
      <c r="H299" s="21" t="s">
        <v>209</v>
      </c>
      <c r="I299" s="21" t="s">
        <v>209</v>
      </c>
      <c r="J299" s="21" t="s">
        <v>209</v>
      </c>
      <c r="K299" s="21" t="s">
        <v>210</v>
      </c>
      <c r="L299" s="21" t="s">
        <v>210</v>
      </c>
      <c r="M299" s="21" t="s">
        <v>209</v>
      </c>
      <c r="N299" s="21" t="s">
        <v>209</v>
      </c>
      <c r="O299" s="21" t="s">
        <v>209</v>
      </c>
      <c r="P299" s="21" t="s">
        <v>209</v>
      </c>
      <c r="Q299" s="21" t="s">
        <v>209</v>
      </c>
      <c r="R299" s="21" t="s">
        <v>210</v>
      </c>
      <c r="S299" s="21" t="s">
        <v>209</v>
      </c>
      <c r="T299" s="21" t="s">
        <v>209</v>
      </c>
      <c r="U299" s="21" t="s">
        <v>209</v>
      </c>
      <c r="V299" s="21" t="s">
        <v>209</v>
      </c>
      <c r="W299" s="21" t="s">
        <v>209</v>
      </c>
      <c r="X299" s="21" t="s">
        <v>209</v>
      </c>
      <c r="Y299" s="21" t="s">
        <v>209</v>
      </c>
      <c r="Z299" s="21" t="s">
        <v>209</v>
      </c>
      <c r="AA299" s="21" t="s">
        <v>209</v>
      </c>
      <c r="AB299" s="21" t="s">
        <v>209</v>
      </c>
      <c r="AC299" s="21" t="s">
        <v>209</v>
      </c>
      <c r="AD299" s="21" t="s">
        <v>209</v>
      </c>
      <c r="AE299" s="21" t="s">
        <v>209</v>
      </c>
      <c r="AF299" s="21" t="s">
        <v>209</v>
      </c>
      <c r="AG299" s="21" t="s">
        <v>209</v>
      </c>
      <c r="AH299" s="21" t="s">
        <v>209</v>
      </c>
      <c r="AI299" s="21" t="s">
        <v>209</v>
      </c>
      <c r="AJ299" s="21" t="s">
        <v>210</v>
      </c>
      <c r="AK299" s="21" t="s">
        <v>209</v>
      </c>
      <c r="AL299" s="21" t="s">
        <v>209</v>
      </c>
      <c r="AM299" s="21" t="s">
        <v>209</v>
      </c>
      <c r="AN299" s="21" t="s">
        <v>210</v>
      </c>
      <c r="AO299" s="21" t="s">
        <v>209</v>
      </c>
      <c r="AP299" s="21" t="s">
        <v>209</v>
      </c>
      <c r="AQ299" s="21" t="s">
        <v>209</v>
      </c>
      <c r="AR299" s="21" t="s">
        <v>209</v>
      </c>
      <c r="AS299" s="21" t="s">
        <v>210</v>
      </c>
      <c r="AT299" s="21" t="s">
        <v>209</v>
      </c>
      <c r="AU299" s="21" t="s">
        <v>209</v>
      </c>
      <c r="AV299" s="21" t="s">
        <v>209</v>
      </c>
      <c r="AW299" s="21" t="s">
        <v>209</v>
      </c>
      <c r="AX299" s="21" t="s">
        <v>209</v>
      </c>
      <c r="AY299" s="21" t="s">
        <v>210</v>
      </c>
      <c r="AZ299" s="21" t="s">
        <v>209</v>
      </c>
      <c r="BA299" s="21" t="s">
        <v>209</v>
      </c>
      <c r="BB299" s="21" t="s">
        <v>210</v>
      </c>
      <c r="BC299" s="21" t="s">
        <v>209</v>
      </c>
      <c r="BD299" s="21" t="s">
        <v>209</v>
      </c>
      <c r="BE299" s="21" t="s">
        <v>209</v>
      </c>
      <c r="BF299" s="21" t="s">
        <v>209</v>
      </c>
      <c r="BG299" s="21" t="s">
        <v>209</v>
      </c>
      <c r="BH299" s="21" t="s">
        <v>209</v>
      </c>
      <c r="BI299" s="21" t="s">
        <v>209</v>
      </c>
      <c r="BJ299" s="21" t="s">
        <v>209</v>
      </c>
      <c r="BK299" s="21" t="s">
        <v>209</v>
      </c>
      <c r="BL299" s="21" t="s">
        <v>209</v>
      </c>
      <c r="BM299" s="21" t="s">
        <v>209</v>
      </c>
      <c r="BN299" s="21" t="s">
        <v>209</v>
      </c>
      <c r="BO299" s="21" t="s">
        <v>209</v>
      </c>
      <c r="BP299" s="21" t="s">
        <v>209</v>
      </c>
      <c r="BQ299" s="21" t="s">
        <v>209</v>
      </c>
      <c r="BR299" s="21" t="s">
        <v>209</v>
      </c>
      <c r="BS299" s="21" t="s">
        <v>209</v>
      </c>
      <c r="BT299" s="21" t="s">
        <v>209</v>
      </c>
      <c r="BU299" s="21" t="s">
        <v>209</v>
      </c>
      <c r="BV299" s="21" t="s">
        <v>209</v>
      </c>
      <c r="BW299" s="21" t="s">
        <v>209</v>
      </c>
      <c r="BX299" s="21" t="s">
        <v>209</v>
      </c>
      <c r="BY299" s="21" t="s">
        <v>209</v>
      </c>
      <c r="BZ299" s="21">
        <f t="shared" si="1"/>
        <v>9</v>
      </c>
    </row>
    <row r="300" spans="1:78" ht="12.75" x14ac:dyDescent="0.2">
      <c r="A300" s="21" t="s">
        <v>411</v>
      </c>
      <c r="B300" s="21" t="s">
        <v>496</v>
      </c>
      <c r="C300" s="21" t="s">
        <v>525</v>
      </c>
      <c r="D300" s="21" t="s">
        <v>209</v>
      </c>
      <c r="E300" s="21" t="s">
        <v>210</v>
      </c>
      <c r="F300" s="21" t="s">
        <v>209</v>
      </c>
      <c r="G300" s="21" t="s">
        <v>209</v>
      </c>
      <c r="H300" s="21" t="s">
        <v>209</v>
      </c>
      <c r="I300" s="21" t="s">
        <v>209</v>
      </c>
      <c r="J300" s="21" t="s">
        <v>209</v>
      </c>
      <c r="K300" s="21" t="s">
        <v>210</v>
      </c>
      <c r="L300" s="21" t="s">
        <v>210</v>
      </c>
      <c r="M300" s="21" t="s">
        <v>209</v>
      </c>
      <c r="N300" s="21" t="s">
        <v>209</v>
      </c>
      <c r="O300" s="21" t="s">
        <v>209</v>
      </c>
      <c r="P300" s="21" t="s">
        <v>209</v>
      </c>
      <c r="Q300" s="21" t="s">
        <v>209</v>
      </c>
      <c r="R300" s="21" t="s">
        <v>210</v>
      </c>
      <c r="S300" s="21" t="s">
        <v>209</v>
      </c>
      <c r="T300" s="21" t="s">
        <v>209</v>
      </c>
      <c r="U300" s="21" t="s">
        <v>209</v>
      </c>
      <c r="V300" s="21" t="s">
        <v>209</v>
      </c>
      <c r="W300" s="21" t="s">
        <v>209</v>
      </c>
      <c r="X300" s="21" t="s">
        <v>209</v>
      </c>
      <c r="Y300" s="21" t="s">
        <v>209</v>
      </c>
      <c r="Z300" s="21" t="s">
        <v>209</v>
      </c>
      <c r="AA300" s="21" t="s">
        <v>209</v>
      </c>
      <c r="AB300" s="21" t="s">
        <v>209</v>
      </c>
      <c r="AC300" s="21" t="s">
        <v>209</v>
      </c>
      <c r="AD300" s="21" t="s">
        <v>209</v>
      </c>
      <c r="AE300" s="21" t="s">
        <v>209</v>
      </c>
      <c r="AF300" s="21" t="s">
        <v>209</v>
      </c>
      <c r="AG300" s="21" t="s">
        <v>209</v>
      </c>
      <c r="AH300" s="21" t="s">
        <v>209</v>
      </c>
      <c r="AI300" s="21" t="s">
        <v>209</v>
      </c>
      <c r="AJ300" s="21" t="s">
        <v>210</v>
      </c>
      <c r="AK300" s="21" t="s">
        <v>209</v>
      </c>
      <c r="AL300" s="21" t="s">
        <v>209</v>
      </c>
      <c r="AM300" s="21" t="s">
        <v>209</v>
      </c>
      <c r="AN300" s="21" t="s">
        <v>210</v>
      </c>
      <c r="AO300" s="21" t="s">
        <v>209</v>
      </c>
      <c r="AP300" s="21" t="s">
        <v>209</v>
      </c>
      <c r="AQ300" s="21" t="s">
        <v>209</v>
      </c>
      <c r="AR300" s="21" t="s">
        <v>209</v>
      </c>
      <c r="AS300" s="21" t="s">
        <v>210</v>
      </c>
      <c r="AT300" s="21" t="s">
        <v>209</v>
      </c>
      <c r="AU300" s="21" t="s">
        <v>209</v>
      </c>
      <c r="AV300" s="21" t="s">
        <v>209</v>
      </c>
      <c r="AW300" s="21" t="s">
        <v>209</v>
      </c>
      <c r="AX300" s="21" t="s">
        <v>209</v>
      </c>
      <c r="AY300" s="21" t="s">
        <v>210</v>
      </c>
      <c r="AZ300" s="21" t="s">
        <v>209</v>
      </c>
      <c r="BA300" s="21" t="s">
        <v>209</v>
      </c>
      <c r="BB300" s="21" t="s">
        <v>210</v>
      </c>
      <c r="BC300" s="21" t="s">
        <v>209</v>
      </c>
      <c r="BD300" s="21" t="s">
        <v>209</v>
      </c>
      <c r="BE300" s="21" t="s">
        <v>209</v>
      </c>
      <c r="BF300" s="21" t="s">
        <v>209</v>
      </c>
      <c r="BG300" s="21" t="s">
        <v>209</v>
      </c>
      <c r="BH300" s="21" t="s">
        <v>209</v>
      </c>
      <c r="BI300" s="21" t="s">
        <v>209</v>
      </c>
      <c r="BJ300" s="21" t="s">
        <v>209</v>
      </c>
      <c r="BK300" s="21" t="s">
        <v>209</v>
      </c>
      <c r="BL300" s="21" t="s">
        <v>209</v>
      </c>
      <c r="BM300" s="21" t="s">
        <v>209</v>
      </c>
      <c r="BN300" s="21" t="s">
        <v>209</v>
      </c>
      <c r="BO300" s="21" t="s">
        <v>209</v>
      </c>
      <c r="BP300" s="21" t="s">
        <v>209</v>
      </c>
      <c r="BQ300" s="21" t="s">
        <v>209</v>
      </c>
      <c r="BR300" s="21" t="s">
        <v>209</v>
      </c>
      <c r="BS300" s="21" t="s">
        <v>209</v>
      </c>
      <c r="BT300" s="21" t="s">
        <v>209</v>
      </c>
      <c r="BU300" s="21" t="s">
        <v>209</v>
      </c>
      <c r="BV300" s="21" t="s">
        <v>209</v>
      </c>
      <c r="BW300" s="21" t="s">
        <v>209</v>
      </c>
      <c r="BX300" s="21" t="s">
        <v>209</v>
      </c>
      <c r="BY300" s="21" t="s">
        <v>209</v>
      </c>
      <c r="BZ300" s="21">
        <f t="shared" si="1"/>
        <v>9</v>
      </c>
    </row>
    <row r="301" spans="1:78" ht="12.75" x14ac:dyDescent="0.2">
      <c r="A301" s="21" t="s">
        <v>411</v>
      </c>
      <c r="B301" s="21" t="s">
        <v>496</v>
      </c>
      <c r="C301" s="21" t="s">
        <v>526</v>
      </c>
      <c r="D301" s="21" t="s">
        <v>209</v>
      </c>
      <c r="E301" s="21" t="s">
        <v>209</v>
      </c>
      <c r="F301" s="21" t="s">
        <v>209</v>
      </c>
      <c r="G301" s="21" t="s">
        <v>209</v>
      </c>
      <c r="H301" s="21" t="s">
        <v>209</v>
      </c>
      <c r="I301" s="21" t="s">
        <v>209</v>
      </c>
      <c r="J301" s="21" t="s">
        <v>209</v>
      </c>
      <c r="K301" s="21" t="s">
        <v>210</v>
      </c>
      <c r="L301" s="21" t="s">
        <v>209</v>
      </c>
      <c r="M301" s="21" t="s">
        <v>209</v>
      </c>
      <c r="N301" s="21" t="s">
        <v>209</v>
      </c>
      <c r="O301" s="21" t="s">
        <v>209</v>
      </c>
      <c r="P301" s="21" t="s">
        <v>209</v>
      </c>
      <c r="Q301" s="21" t="s">
        <v>209</v>
      </c>
      <c r="R301" s="21" t="s">
        <v>210</v>
      </c>
      <c r="S301" s="21" t="s">
        <v>210</v>
      </c>
      <c r="T301" s="21" t="s">
        <v>210</v>
      </c>
      <c r="U301" s="21" t="s">
        <v>210</v>
      </c>
      <c r="V301" s="21" t="s">
        <v>210</v>
      </c>
      <c r="W301" s="21" t="s">
        <v>210</v>
      </c>
      <c r="X301" s="21" t="s">
        <v>209</v>
      </c>
      <c r="Y301" s="21" t="s">
        <v>209</v>
      </c>
      <c r="Z301" s="21" t="s">
        <v>209</v>
      </c>
      <c r="AA301" s="21" t="s">
        <v>210</v>
      </c>
      <c r="AB301" s="21" t="s">
        <v>209</v>
      </c>
      <c r="AC301" s="21" t="s">
        <v>210</v>
      </c>
      <c r="AD301" s="21" t="s">
        <v>209</v>
      </c>
      <c r="AE301" s="21" t="s">
        <v>209</v>
      </c>
      <c r="AF301" s="21" t="s">
        <v>210</v>
      </c>
      <c r="AG301" s="21" t="s">
        <v>209</v>
      </c>
      <c r="AH301" s="21" t="s">
        <v>209</v>
      </c>
      <c r="AI301" s="21" t="s">
        <v>209</v>
      </c>
      <c r="AJ301" s="21" t="s">
        <v>209</v>
      </c>
      <c r="AK301" s="21" t="s">
        <v>209</v>
      </c>
      <c r="AL301" s="21" t="s">
        <v>209</v>
      </c>
      <c r="AM301" s="21" t="s">
        <v>209</v>
      </c>
      <c r="AN301" s="21" t="s">
        <v>210</v>
      </c>
      <c r="AO301" s="21" t="s">
        <v>209</v>
      </c>
      <c r="AP301" s="21" t="s">
        <v>209</v>
      </c>
      <c r="AQ301" s="21" t="s">
        <v>209</v>
      </c>
      <c r="AR301" s="21" t="s">
        <v>209</v>
      </c>
      <c r="AS301" s="21" t="s">
        <v>210</v>
      </c>
      <c r="AT301" s="21" t="s">
        <v>209</v>
      </c>
      <c r="AU301" s="21" t="s">
        <v>209</v>
      </c>
      <c r="AV301" s="21" t="s">
        <v>209</v>
      </c>
      <c r="AW301" s="21" t="s">
        <v>209</v>
      </c>
      <c r="AX301" s="21" t="s">
        <v>209</v>
      </c>
      <c r="AY301" s="21" t="s">
        <v>210</v>
      </c>
      <c r="AZ301" s="21" t="s">
        <v>210</v>
      </c>
      <c r="BA301" s="21" t="s">
        <v>209</v>
      </c>
      <c r="BB301" s="21" t="s">
        <v>210</v>
      </c>
      <c r="BC301" s="21" t="s">
        <v>210</v>
      </c>
      <c r="BD301" s="21" t="s">
        <v>209</v>
      </c>
      <c r="BE301" s="21" t="s">
        <v>209</v>
      </c>
      <c r="BF301" s="21" t="s">
        <v>209</v>
      </c>
      <c r="BG301" s="21" t="s">
        <v>209</v>
      </c>
      <c r="BH301" s="21" t="s">
        <v>209</v>
      </c>
      <c r="BI301" s="21" t="s">
        <v>209</v>
      </c>
      <c r="BJ301" s="21" t="s">
        <v>209</v>
      </c>
      <c r="BK301" s="21" t="s">
        <v>210</v>
      </c>
      <c r="BL301" s="21" t="s">
        <v>209</v>
      </c>
      <c r="BM301" s="21" t="s">
        <v>209</v>
      </c>
      <c r="BN301" s="21" t="s">
        <v>209</v>
      </c>
      <c r="BO301" s="21" t="s">
        <v>209</v>
      </c>
      <c r="BP301" s="21" t="s">
        <v>209</v>
      </c>
      <c r="BQ301" s="21" t="s">
        <v>209</v>
      </c>
      <c r="BR301" s="21" t="s">
        <v>209</v>
      </c>
      <c r="BS301" s="21" t="s">
        <v>209</v>
      </c>
      <c r="BT301" s="21" t="s">
        <v>209</v>
      </c>
      <c r="BU301" s="21" t="s">
        <v>209</v>
      </c>
      <c r="BV301" s="21" t="s">
        <v>209</v>
      </c>
      <c r="BW301" s="21" t="s">
        <v>209</v>
      </c>
      <c r="BX301" s="21" t="s">
        <v>209</v>
      </c>
      <c r="BY301" s="21" t="s">
        <v>209</v>
      </c>
      <c r="BZ301" s="21">
        <f t="shared" si="1"/>
        <v>17</v>
      </c>
    </row>
    <row r="302" spans="1:78" ht="12.75" x14ac:dyDescent="0.2">
      <c r="A302" s="21" t="s">
        <v>411</v>
      </c>
      <c r="B302" s="21" t="s">
        <v>496</v>
      </c>
      <c r="C302" s="21" t="s">
        <v>527</v>
      </c>
      <c r="D302" s="21" t="s">
        <v>209</v>
      </c>
      <c r="E302" s="21" t="s">
        <v>210</v>
      </c>
      <c r="F302" s="21" t="s">
        <v>209</v>
      </c>
      <c r="G302" s="21" t="s">
        <v>209</v>
      </c>
      <c r="H302" s="21" t="s">
        <v>209</v>
      </c>
      <c r="I302" s="21" t="s">
        <v>209</v>
      </c>
      <c r="J302" s="21" t="s">
        <v>209</v>
      </c>
      <c r="K302" s="21" t="s">
        <v>210</v>
      </c>
      <c r="L302" s="21" t="s">
        <v>210</v>
      </c>
      <c r="M302" s="21" t="s">
        <v>209</v>
      </c>
      <c r="N302" s="21" t="s">
        <v>209</v>
      </c>
      <c r="O302" s="21" t="s">
        <v>209</v>
      </c>
      <c r="P302" s="21" t="s">
        <v>209</v>
      </c>
      <c r="Q302" s="21" t="s">
        <v>209</v>
      </c>
      <c r="R302" s="21" t="s">
        <v>210</v>
      </c>
      <c r="S302" s="21" t="s">
        <v>210</v>
      </c>
      <c r="T302" s="21" t="s">
        <v>210</v>
      </c>
      <c r="U302" s="21" t="s">
        <v>210</v>
      </c>
      <c r="V302" s="21" t="s">
        <v>210</v>
      </c>
      <c r="W302" s="21" t="s">
        <v>210</v>
      </c>
      <c r="X302" s="21" t="s">
        <v>209</v>
      </c>
      <c r="Y302" s="21" t="s">
        <v>209</v>
      </c>
      <c r="Z302" s="21" t="s">
        <v>209</v>
      </c>
      <c r="AA302" s="21" t="s">
        <v>210</v>
      </c>
      <c r="AB302" s="21" t="s">
        <v>209</v>
      </c>
      <c r="AC302" s="21" t="s">
        <v>210</v>
      </c>
      <c r="AD302" s="21" t="s">
        <v>209</v>
      </c>
      <c r="AE302" s="21" t="s">
        <v>209</v>
      </c>
      <c r="AF302" s="21" t="s">
        <v>210</v>
      </c>
      <c r="AG302" s="21" t="s">
        <v>209</v>
      </c>
      <c r="AH302" s="21" t="s">
        <v>209</v>
      </c>
      <c r="AI302" s="21" t="s">
        <v>209</v>
      </c>
      <c r="AJ302" s="21" t="s">
        <v>209</v>
      </c>
      <c r="AK302" s="21" t="s">
        <v>209</v>
      </c>
      <c r="AL302" s="21" t="s">
        <v>209</v>
      </c>
      <c r="AM302" s="21" t="s">
        <v>209</v>
      </c>
      <c r="AN302" s="21" t="s">
        <v>210</v>
      </c>
      <c r="AO302" s="21" t="s">
        <v>210</v>
      </c>
      <c r="AP302" s="21" t="s">
        <v>210</v>
      </c>
      <c r="AQ302" s="21" t="s">
        <v>210</v>
      </c>
      <c r="AR302" s="21" t="s">
        <v>209</v>
      </c>
      <c r="AS302" s="21" t="s">
        <v>210</v>
      </c>
      <c r="AT302" s="21" t="s">
        <v>210</v>
      </c>
      <c r="AU302" s="21" t="s">
        <v>210</v>
      </c>
      <c r="AV302" s="21" t="s">
        <v>210</v>
      </c>
      <c r="AW302" s="21" t="s">
        <v>209</v>
      </c>
      <c r="AX302" s="21" t="s">
        <v>210</v>
      </c>
      <c r="AY302" s="21" t="s">
        <v>210</v>
      </c>
      <c r="AZ302" s="21" t="s">
        <v>210</v>
      </c>
      <c r="BA302" s="21" t="s">
        <v>210</v>
      </c>
      <c r="BB302" s="21" t="s">
        <v>210</v>
      </c>
      <c r="BC302" s="21" t="s">
        <v>210</v>
      </c>
      <c r="BD302" s="21" t="s">
        <v>209</v>
      </c>
      <c r="BE302" s="21" t="s">
        <v>209</v>
      </c>
      <c r="BF302" s="21" t="s">
        <v>209</v>
      </c>
      <c r="BG302" s="21" t="s">
        <v>209</v>
      </c>
      <c r="BH302" s="21" t="s">
        <v>209</v>
      </c>
      <c r="BI302" s="21" t="s">
        <v>209</v>
      </c>
      <c r="BJ302" s="21" t="s">
        <v>209</v>
      </c>
      <c r="BK302" s="21" t="s">
        <v>210</v>
      </c>
      <c r="BL302" s="21" t="s">
        <v>209</v>
      </c>
      <c r="BM302" s="21" t="s">
        <v>209</v>
      </c>
      <c r="BN302" s="21" t="s">
        <v>209</v>
      </c>
      <c r="BO302" s="21" t="s">
        <v>209</v>
      </c>
      <c r="BP302" s="21" t="s">
        <v>209</v>
      </c>
      <c r="BQ302" s="21" t="s">
        <v>209</v>
      </c>
      <c r="BR302" s="21" t="s">
        <v>209</v>
      </c>
      <c r="BS302" s="21" t="s">
        <v>209</v>
      </c>
      <c r="BT302" s="21" t="s">
        <v>209</v>
      </c>
      <c r="BU302" s="21" t="s">
        <v>209</v>
      </c>
      <c r="BV302" s="21" t="s">
        <v>209</v>
      </c>
      <c r="BW302" s="21" t="s">
        <v>209</v>
      </c>
      <c r="BX302" s="21" t="s">
        <v>209</v>
      </c>
      <c r="BY302" s="21" t="s">
        <v>209</v>
      </c>
      <c r="BZ302" s="21">
        <f t="shared" si="1"/>
        <v>27</v>
      </c>
    </row>
    <row r="303" spans="1:78" ht="12.75" x14ac:dyDescent="0.2">
      <c r="A303" s="21" t="s">
        <v>411</v>
      </c>
      <c r="B303" s="21" t="s">
        <v>496</v>
      </c>
      <c r="C303" s="21" t="s">
        <v>528</v>
      </c>
      <c r="D303" s="21" t="s">
        <v>209</v>
      </c>
      <c r="E303" s="21" t="s">
        <v>210</v>
      </c>
      <c r="F303" s="21" t="s">
        <v>209</v>
      </c>
      <c r="G303" s="21" t="s">
        <v>209</v>
      </c>
      <c r="H303" s="21" t="s">
        <v>209</v>
      </c>
      <c r="I303" s="21" t="s">
        <v>209</v>
      </c>
      <c r="J303" s="21" t="s">
        <v>209</v>
      </c>
      <c r="K303" s="21" t="s">
        <v>210</v>
      </c>
      <c r="L303" s="21" t="s">
        <v>210</v>
      </c>
      <c r="M303" s="21" t="s">
        <v>209</v>
      </c>
      <c r="N303" s="21" t="s">
        <v>209</v>
      </c>
      <c r="O303" s="21" t="s">
        <v>209</v>
      </c>
      <c r="P303" s="21" t="s">
        <v>209</v>
      </c>
      <c r="Q303" s="21" t="s">
        <v>209</v>
      </c>
      <c r="R303" s="21" t="s">
        <v>210</v>
      </c>
      <c r="S303" s="21" t="s">
        <v>209</v>
      </c>
      <c r="T303" s="21" t="s">
        <v>209</v>
      </c>
      <c r="U303" s="21" t="s">
        <v>209</v>
      </c>
      <c r="V303" s="21" t="s">
        <v>209</v>
      </c>
      <c r="W303" s="21" t="s">
        <v>209</v>
      </c>
      <c r="X303" s="21" t="s">
        <v>209</v>
      </c>
      <c r="Y303" s="21" t="s">
        <v>209</v>
      </c>
      <c r="Z303" s="21" t="s">
        <v>209</v>
      </c>
      <c r="AA303" s="21" t="s">
        <v>209</v>
      </c>
      <c r="AB303" s="21" t="s">
        <v>209</v>
      </c>
      <c r="AC303" s="21" t="s">
        <v>209</v>
      </c>
      <c r="AD303" s="21" t="s">
        <v>209</v>
      </c>
      <c r="AE303" s="21" t="s">
        <v>209</v>
      </c>
      <c r="AF303" s="21" t="s">
        <v>209</v>
      </c>
      <c r="AG303" s="21" t="s">
        <v>209</v>
      </c>
      <c r="AH303" s="21" t="s">
        <v>209</v>
      </c>
      <c r="AI303" s="21" t="s">
        <v>209</v>
      </c>
      <c r="AJ303" s="21" t="s">
        <v>210</v>
      </c>
      <c r="AK303" s="21" t="s">
        <v>209</v>
      </c>
      <c r="AL303" s="21" t="s">
        <v>209</v>
      </c>
      <c r="AM303" s="21" t="s">
        <v>209</v>
      </c>
      <c r="AN303" s="21" t="s">
        <v>210</v>
      </c>
      <c r="AO303" s="21" t="s">
        <v>209</v>
      </c>
      <c r="AP303" s="21" t="s">
        <v>209</v>
      </c>
      <c r="AQ303" s="21" t="s">
        <v>209</v>
      </c>
      <c r="AR303" s="21" t="s">
        <v>209</v>
      </c>
      <c r="AS303" s="21" t="s">
        <v>210</v>
      </c>
      <c r="AT303" s="21" t="s">
        <v>209</v>
      </c>
      <c r="AU303" s="21" t="s">
        <v>209</v>
      </c>
      <c r="AV303" s="21" t="s">
        <v>209</v>
      </c>
      <c r="AW303" s="21" t="s">
        <v>209</v>
      </c>
      <c r="AX303" s="21" t="s">
        <v>209</v>
      </c>
      <c r="AY303" s="21" t="s">
        <v>210</v>
      </c>
      <c r="AZ303" s="21" t="s">
        <v>209</v>
      </c>
      <c r="BA303" s="21" t="s">
        <v>209</v>
      </c>
      <c r="BB303" s="21" t="s">
        <v>210</v>
      </c>
      <c r="BC303" s="21" t="s">
        <v>209</v>
      </c>
      <c r="BD303" s="21" t="s">
        <v>209</v>
      </c>
      <c r="BE303" s="21" t="s">
        <v>209</v>
      </c>
      <c r="BF303" s="21" t="s">
        <v>209</v>
      </c>
      <c r="BG303" s="21" t="s">
        <v>209</v>
      </c>
      <c r="BH303" s="21" t="s">
        <v>209</v>
      </c>
      <c r="BI303" s="21" t="s">
        <v>209</v>
      </c>
      <c r="BJ303" s="21" t="s">
        <v>209</v>
      </c>
      <c r="BK303" s="21" t="s">
        <v>209</v>
      </c>
      <c r="BL303" s="21" t="s">
        <v>209</v>
      </c>
      <c r="BM303" s="21" t="s">
        <v>209</v>
      </c>
      <c r="BN303" s="21" t="s">
        <v>209</v>
      </c>
      <c r="BO303" s="21" t="s">
        <v>209</v>
      </c>
      <c r="BP303" s="21" t="s">
        <v>209</v>
      </c>
      <c r="BQ303" s="21" t="s">
        <v>209</v>
      </c>
      <c r="BR303" s="21" t="s">
        <v>209</v>
      </c>
      <c r="BS303" s="21" t="s">
        <v>209</v>
      </c>
      <c r="BT303" s="21" t="s">
        <v>209</v>
      </c>
      <c r="BU303" s="21" t="s">
        <v>209</v>
      </c>
      <c r="BV303" s="21" t="s">
        <v>209</v>
      </c>
      <c r="BW303" s="21" t="s">
        <v>209</v>
      </c>
      <c r="BX303" s="21" t="s">
        <v>209</v>
      </c>
      <c r="BY303" s="21" t="s">
        <v>209</v>
      </c>
      <c r="BZ303" s="21">
        <f t="shared" si="1"/>
        <v>9</v>
      </c>
    </row>
    <row r="304" spans="1:78" ht="12.75" x14ac:dyDescent="0.2">
      <c r="A304" s="21" t="s">
        <v>411</v>
      </c>
      <c r="B304" s="21" t="s">
        <v>496</v>
      </c>
      <c r="C304" s="21" t="s">
        <v>529</v>
      </c>
      <c r="D304" s="21" t="s">
        <v>209</v>
      </c>
      <c r="E304" s="21" t="s">
        <v>210</v>
      </c>
      <c r="F304" s="21" t="s">
        <v>209</v>
      </c>
      <c r="G304" s="21" t="s">
        <v>209</v>
      </c>
      <c r="H304" s="21" t="s">
        <v>209</v>
      </c>
      <c r="I304" s="21" t="s">
        <v>209</v>
      </c>
      <c r="J304" s="21" t="s">
        <v>209</v>
      </c>
      <c r="K304" s="21" t="s">
        <v>210</v>
      </c>
      <c r="L304" s="21" t="s">
        <v>210</v>
      </c>
      <c r="M304" s="21" t="s">
        <v>209</v>
      </c>
      <c r="N304" s="21" t="s">
        <v>209</v>
      </c>
      <c r="O304" s="21" t="s">
        <v>209</v>
      </c>
      <c r="P304" s="21" t="s">
        <v>209</v>
      </c>
      <c r="Q304" s="21" t="s">
        <v>209</v>
      </c>
      <c r="R304" s="21" t="s">
        <v>210</v>
      </c>
      <c r="S304" s="21" t="s">
        <v>210</v>
      </c>
      <c r="T304" s="21" t="s">
        <v>210</v>
      </c>
      <c r="U304" s="21" t="s">
        <v>210</v>
      </c>
      <c r="V304" s="21" t="s">
        <v>210</v>
      </c>
      <c r="W304" s="21" t="s">
        <v>210</v>
      </c>
      <c r="X304" s="21" t="s">
        <v>209</v>
      </c>
      <c r="Y304" s="21" t="s">
        <v>209</v>
      </c>
      <c r="Z304" s="21" t="s">
        <v>209</v>
      </c>
      <c r="AA304" s="21" t="s">
        <v>210</v>
      </c>
      <c r="AB304" s="21" t="s">
        <v>209</v>
      </c>
      <c r="AC304" s="21" t="s">
        <v>210</v>
      </c>
      <c r="AD304" s="21" t="s">
        <v>209</v>
      </c>
      <c r="AE304" s="21" t="s">
        <v>209</v>
      </c>
      <c r="AF304" s="21" t="s">
        <v>210</v>
      </c>
      <c r="AG304" s="21" t="s">
        <v>209</v>
      </c>
      <c r="AH304" s="21" t="s">
        <v>209</v>
      </c>
      <c r="AI304" s="21" t="s">
        <v>209</v>
      </c>
      <c r="AJ304" s="21" t="s">
        <v>209</v>
      </c>
      <c r="AK304" s="21" t="s">
        <v>209</v>
      </c>
      <c r="AL304" s="21" t="s">
        <v>209</v>
      </c>
      <c r="AM304" s="21" t="s">
        <v>209</v>
      </c>
      <c r="AN304" s="21" t="s">
        <v>210</v>
      </c>
      <c r="AO304" s="21" t="s">
        <v>210</v>
      </c>
      <c r="AP304" s="21" t="s">
        <v>210</v>
      </c>
      <c r="AQ304" s="21" t="s">
        <v>210</v>
      </c>
      <c r="AR304" s="21" t="s">
        <v>209</v>
      </c>
      <c r="AS304" s="21" t="s">
        <v>210</v>
      </c>
      <c r="AT304" s="21" t="s">
        <v>210</v>
      </c>
      <c r="AU304" s="21" t="s">
        <v>210</v>
      </c>
      <c r="AV304" s="21" t="s">
        <v>210</v>
      </c>
      <c r="AW304" s="21" t="s">
        <v>209</v>
      </c>
      <c r="AX304" s="21" t="s">
        <v>209</v>
      </c>
      <c r="AY304" s="21" t="s">
        <v>210</v>
      </c>
      <c r="AZ304" s="21" t="s">
        <v>210</v>
      </c>
      <c r="BA304" s="21" t="s">
        <v>209</v>
      </c>
      <c r="BB304" s="21" t="s">
        <v>210</v>
      </c>
      <c r="BC304" s="21" t="s">
        <v>210</v>
      </c>
      <c r="BD304" s="21" t="s">
        <v>209</v>
      </c>
      <c r="BE304" s="21" t="s">
        <v>209</v>
      </c>
      <c r="BF304" s="21" t="s">
        <v>209</v>
      </c>
      <c r="BG304" s="21" t="s">
        <v>209</v>
      </c>
      <c r="BH304" s="21" t="s">
        <v>209</v>
      </c>
      <c r="BI304" s="21" t="s">
        <v>209</v>
      </c>
      <c r="BJ304" s="21" t="s">
        <v>209</v>
      </c>
      <c r="BK304" s="21" t="s">
        <v>210</v>
      </c>
      <c r="BL304" s="21" t="s">
        <v>209</v>
      </c>
      <c r="BM304" s="21" t="s">
        <v>209</v>
      </c>
      <c r="BN304" s="21" t="s">
        <v>209</v>
      </c>
      <c r="BO304" s="21" t="s">
        <v>209</v>
      </c>
      <c r="BP304" s="21" t="s">
        <v>209</v>
      </c>
      <c r="BQ304" s="21" t="s">
        <v>209</v>
      </c>
      <c r="BR304" s="21" t="s">
        <v>209</v>
      </c>
      <c r="BS304" s="21" t="s">
        <v>209</v>
      </c>
      <c r="BT304" s="21" t="s">
        <v>209</v>
      </c>
      <c r="BU304" s="21" t="s">
        <v>209</v>
      </c>
      <c r="BV304" s="21" t="s">
        <v>209</v>
      </c>
      <c r="BW304" s="21" t="s">
        <v>209</v>
      </c>
      <c r="BX304" s="21" t="s">
        <v>209</v>
      </c>
      <c r="BY304" s="21" t="s">
        <v>209</v>
      </c>
      <c r="BZ304" s="21">
        <f t="shared" si="1"/>
        <v>25</v>
      </c>
    </row>
    <row r="305" spans="1:78" ht="12.75" x14ac:dyDescent="0.2">
      <c r="A305" s="21" t="s">
        <v>411</v>
      </c>
      <c r="B305" s="21" t="s">
        <v>496</v>
      </c>
      <c r="C305" s="21" t="s">
        <v>530</v>
      </c>
      <c r="D305" s="21" t="s">
        <v>209</v>
      </c>
      <c r="E305" s="21" t="s">
        <v>210</v>
      </c>
      <c r="F305" s="21" t="s">
        <v>209</v>
      </c>
      <c r="G305" s="21" t="s">
        <v>209</v>
      </c>
      <c r="H305" s="21" t="s">
        <v>209</v>
      </c>
      <c r="I305" s="21" t="s">
        <v>209</v>
      </c>
      <c r="J305" s="21" t="s">
        <v>209</v>
      </c>
      <c r="K305" s="21" t="s">
        <v>210</v>
      </c>
      <c r="L305" s="21" t="s">
        <v>210</v>
      </c>
      <c r="M305" s="21" t="s">
        <v>209</v>
      </c>
      <c r="N305" s="21" t="s">
        <v>209</v>
      </c>
      <c r="O305" s="21" t="s">
        <v>209</v>
      </c>
      <c r="P305" s="21" t="s">
        <v>209</v>
      </c>
      <c r="Q305" s="21" t="s">
        <v>209</v>
      </c>
      <c r="R305" s="21" t="s">
        <v>210</v>
      </c>
      <c r="S305" s="21" t="s">
        <v>209</v>
      </c>
      <c r="T305" s="21" t="s">
        <v>209</v>
      </c>
      <c r="U305" s="21" t="s">
        <v>209</v>
      </c>
      <c r="V305" s="21" t="s">
        <v>209</v>
      </c>
      <c r="W305" s="21" t="s">
        <v>209</v>
      </c>
      <c r="X305" s="21" t="s">
        <v>209</v>
      </c>
      <c r="Y305" s="21" t="s">
        <v>209</v>
      </c>
      <c r="Z305" s="21" t="s">
        <v>209</v>
      </c>
      <c r="AA305" s="21" t="s">
        <v>209</v>
      </c>
      <c r="AB305" s="21" t="s">
        <v>209</v>
      </c>
      <c r="AC305" s="21" t="s">
        <v>209</v>
      </c>
      <c r="AD305" s="21" t="s">
        <v>209</v>
      </c>
      <c r="AE305" s="21" t="s">
        <v>209</v>
      </c>
      <c r="AF305" s="21" t="s">
        <v>209</v>
      </c>
      <c r="AG305" s="21" t="s">
        <v>209</v>
      </c>
      <c r="AH305" s="21" t="s">
        <v>209</v>
      </c>
      <c r="AI305" s="21" t="s">
        <v>209</v>
      </c>
      <c r="AJ305" s="21" t="s">
        <v>210</v>
      </c>
      <c r="AK305" s="21" t="s">
        <v>209</v>
      </c>
      <c r="AL305" s="21" t="s">
        <v>209</v>
      </c>
      <c r="AM305" s="21" t="s">
        <v>209</v>
      </c>
      <c r="AN305" s="21" t="s">
        <v>210</v>
      </c>
      <c r="AO305" s="21" t="s">
        <v>209</v>
      </c>
      <c r="AP305" s="21" t="s">
        <v>209</v>
      </c>
      <c r="AQ305" s="21" t="s">
        <v>209</v>
      </c>
      <c r="AR305" s="21" t="s">
        <v>209</v>
      </c>
      <c r="AS305" s="21" t="s">
        <v>210</v>
      </c>
      <c r="AT305" s="21" t="s">
        <v>209</v>
      </c>
      <c r="AU305" s="21" t="s">
        <v>209</v>
      </c>
      <c r="AV305" s="21" t="s">
        <v>209</v>
      </c>
      <c r="AW305" s="21" t="s">
        <v>209</v>
      </c>
      <c r="AX305" s="21" t="s">
        <v>209</v>
      </c>
      <c r="AY305" s="21" t="s">
        <v>210</v>
      </c>
      <c r="AZ305" s="21" t="s">
        <v>209</v>
      </c>
      <c r="BA305" s="21" t="s">
        <v>209</v>
      </c>
      <c r="BB305" s="21" t="s">
        <v>210</v>
      </c>
      <c r="BC305" s="21" t="s">
        <v>209</v>
      </c>
      <c r="BD305" s="21" t="s">
        <v>209</v>
      </c>
      <c r="BE305" s="21" t="s">
        <v>209</v>
      </c>
      <c r="BF305" s="21" t="s">
        <v>209</v>
      </c>
      <c r="BG305" s="21" t="s">
        <v>209</v>
      </c>
      <c r="BH305" s="21" t="s">
        <v>209</v>
      </c>
      <c r="BI305" s="21" t="s">
        <v>209</v>
      </c>
      <c r="BJ305" s="21" t="s">
        <v>209</v>
      </c>
      <c r="BK305" s="21" t="s">
        <v>209</v>
      </c>
      <c r="BL305" s="21" t="s">
        <v>209</v>
      </c>
      <c r="BM305" s="21" t="s">
        <v>209</v>
      </c>
      <c r="BN305" s="21" t="s">
        <v>209</v>
      </c>
      <c r="BO305" s="21" t="s">
        <v>209</v>
      </c>
      <c r="BP305" s="21" t="s">
        <v>209</v>
      </c>
      <c r="BQ305" s="21" t="s">
        <v>209</v>
      </c>
      <c r="BR305" s="21" t="s">
        <v>209</v>
      </c>
      <c r="BS305" s="21" t="s">
        <v>209</v>
      </c>
      <c r="BT305" s="21" t="s">
        <v>209</v>
      </c>
      <c r="BU305" s="21" t="s">
        <v>209</v>
      </c>
      <c r="BV305" s="21" t="s">
        <v>209</v>
      </c>
      <c r="BW305" s="21" t="s">
        <v>209</v>
      </c>
      <c r="BX305" s="21" t="s">
        <v>209</v>
      </c>
      <c r="BY305" s="21" t="s">
        <v>209</v>
      </c>
      <c r="BZ305" s="21">
        <f t="shared" si="1"/>
        <v>9</v>
      </c>
    </row>
    <row r="306" spans="1:78" ht="12.75" x14ac:dyDescent="0.2">
      <c r="A306" s="21" t="s">
        <v>411</v>
      </c>
      <c r="B306" s="21" t="s">
        <v>496</v>
      </c>
      <c r="C306" s="21" t="s">
        <v>531</v>
      </c>
      <c r="D306" s="21" t="s">
        <v>209</v>
      </c>
      <c r="E306" s="21" t="s">
        <v>210</v>
      </c>
      <c r="F306" s="21" t="s">
        <v>209</v>
      </c>
      <c r="G306" s="21" t="s">
        <v>209</v>
      </c>
      <c r="H306" s="21" t="s">
        <v>209</v>
      </c>
      <c r="I306" s="21" t="s">
        <v>209</v>
      </c>
      <c r="J306" s="21" t="s">
        <v>209</v>
      </c>
      <c r="K306" s="21" t="s">
        <v>210</v>
      </c>
      <c r="L306" s="21" t="s">
        <v>210</v>
      </c>
      <c r="M306" s="21" t="s">
        <v>209</v>
      </c>
      <c r="N306" s="21" t="s">
        <v>209</v>
      </c>
      <c r="O306" s="21" t="s">
        <v>209</v>
      </c>
      <c r="P306" s="21" t="s">
        <v>209</v>
      </c>
      <c r="Q306" s="21" t="s">
        <v>209</v>
      </c>
      <c r="R306" s="21" t="s">
        <v>210</v>
      </c>
      <c r="S306" s="21" t="s">
        <v>209</v>
      </c>
      <c r="T306" s="21" t="s">
        <v>209</v>
      </c>
      <c r="U306" s="21" t="s">
        <v>209</v>
      </c>
      <c r="V306" s="21" t="s">
        <v>209</v>
      </c>
      <c r="W306" s="21" t="s">
        <v>209</v>
      </c>
      <c r="X306" s="21" t="s">
        <v>209</v>
      </c>
      <c r="Y306" s="21" t="s">
        <v>209</v>
      </c>
      <c r="Z306" s="21" t="s">
        <v>209</v>
      </c>
      <c r="AA306" s="21" t="s">
        <v>209</v>
      </c>
      <c r="AB306" s="21" t="s">
        <v>209</v>
      </c>
      <c r="AC306" s="21" t="s">
        <v>209</v>
      </c>
      <c r="AD306" s="21" t="s">
        <v>209</v>
      </c>
      <c r="AE306" s="21" t="s">
        <v>209</v>
      </c>
      <c r="AF306" s="21" t="s">
        <v>209</v>
      </c>
      <c r="AG306" s="21" t="s">
        <v>209</v>
      </c>
      <c r="AH306" s="21" t="s">
        <v>209</v>
      </c>
      <c r="AI306" s="21" t="s">
        <v>209</v>
      </c>
      <c r="AJ306" s="21" t="s">
        <v>210</v>
      </c>
      <c r="AK306" s="21" t="s">
        <v>209</v>
      </c>
      <c r="AL306" s="21" t="s">
        <v>209</v>
      </c>
      <c r="AM306" s="21" t="s">
        <v>209</v>
      </c>
      <c r="AN306" s="21" t="s">
        <v>210</v>
      </c>
      <c r="AO306" s="21" t="s">
        <v>209</v>
      </c>
      <c r="AP306" s="21" t="s">
        <v>209</v>
      </c>
      <c r="AQ306" s="21" t="s">
        <v>209</v>
      </c>
      <c r="AR306" s="21" t="s">
        <v>209</v>
      </c>
      <c r="AS306" s="21" t="s">
        <v>210</v>
      </c>
      <c r="AT306" s="21" t="s">
        <v>209</v>
      </c>
      <c r="AU306" s="21" t="s">
        <v>209</v>
      </c>
      <c r="AV306" s="21" t="s">
        <v>209</v>
      </c>
      <c r="AW306" s="21" t="s">
        <v>209</v>
      </c>
      <c r="AX306" s="21" t="s">
        <v>209</v>
      </c>
      <c r="AY306" s="21" t="s">
        <v>210</v>
      </c>
      <c r="AZ306" s="21" t="s">
        <v>209</v>
      </c>
      <c r="BA306" s="21" t="s">
        <v>209</v>
      </c>
      <c r="BB306" s="21" t="s">
        <v>210</v>
      </c>
      <c r="BC306" s="21" t="s">
        <v>209</v>
      </c>
      <c r="BD306" s="21" t="s">
        <v>209</v>
      </c>
      <c r="BE306" s="21" t="s">
        <v>209</v>
      </c>
      <c r="BF306" s="21" t="s">
        <v>209</v>
      </c>
      <c r="BG306" s="21" t="s">
        <v>209</v>
      </c>
      <c r="BH306" s="21" t="s">
        <v>209</v>
      </c>
      <c r="BI306" s="21" t="s">
        <v>209</v>
      </c>
      <c r="BJ306" s="21" t="s">
        <v>209</v>
      </c>
      <c r="BK306" s="21" t="s">
        <v>209</v>
      </c>
      <c r="BL306" s="21" t="s">
        <v>209</v>
      </c>
      <c r="BM306" s="21" t="s">
        <v>209</v>
      </c>
      <c r="BN306" s="21" t="s">
        <v>209</v>
      </c>
      <c r="BO306" s="21" t="s">
        <v>209</v>
      </c>
      <c r="BP306" s="21" t="s">
        <v>209</v>
      </c>
      <c r="BQ306" s="21" t="s">
        <v>209</v>
      </c>
      <c r="BR306" s="21" t="s">
        <v>209</v>
      </c>
      <c r="BS306" s="21" t="s">
        <v>209</v>
      </c>
      <c r="BT306" s="21" t="s">
        <v>209</v>
      </c>
      <c r="BU306" s="21" t="s">
        <v>209</v>
      </c>
      <c r="BV306" s="21" t="s">
        <v>209</v>
      </c>
      <c r="BW306" s="21" t="s">
        <v>209</v>
      </c>
      <c r="BX306" s="21" t="s">
        <v>209</v>
      </c>
      <c r="BY306" s="21" t="s">
        <v>209</v>
      </c>
      <c r="BZ306" s="21">
        <f t="shared" si="1"/>
        <v>9</v>
      </c>
    </row>
    <row r="307" spans="1:78" ht="12.75" x14ac:dyDescent="0.2">
      <c r="A307" s="21" t="s">
        <v>411</v>
      </c>
      <c r="B307" s="21" t="s">
        <v>496</v>
      </c>
      <c r="C307" s="21" t="s">
        <v>532</v>
      </c>
      <c r="D307" s="21" t="s">
        <v>209</v>
      </c>
      <c r="E307" s="21" t="s">
        <v>210</v>
      </c>
      <c r="F307" s="21" t="s">
        <v>209</v>
      </c>
      <c r="G307" s="21" t="s">
        <v>209</v>
      </c>
      <c r="H307" s="21" t="s">
        <v>209</v>
      </c>
      <c r="I307" s="21" t="s">
        <v>209</v>
      </c>
      <c r="J307" s="21" t="s">
        <v>209</v>
      </c>
      <c r="K307" s="21" t="s">
        <v>210</v>
      </c>
      <c r="L307" s="21" t="s">
        <v>210</v>
      </c>
      <c r="M307" s="21" t="s">
        <v>209</v>
      </c>
      <c r="N307" s="21" t="s">
        <v>209</v>
      </c>
      <c r="O307" s="21" t="s">
        <v>209</v>
      </c>
      <c r="P307" s="21" t="s">
        <v>209</v>
      </c>
      <c r="Q307" s="21" t="s">
        <v>209</v>
      </c>
      <c r="R307" s="21" t="s">
        <v>210</v>
      </c>
      <c r="S307" s="21" t="s">
        <v>209</v>
      </c>
      <c r="T307" s="21" t="s">
        <v>210</v>
      </c>
      <c r="U307" s="21" t="s">
        <v>209</v>
      </c>
      <c r="V307" s="21" t="s">
        <v>210</v>
      </c>
      <c r="W307" s="21" t="s">
        <v>210</v>
      </c>
      <c r="X307" s="21" t="s">
        <v>209</v>
      </c>
      <c r="Y307" s="21" t="s">
        <v>209</v>
      </c>
      <c r="Z307" s="21" t="s">
        <v>209</v>
      </c>
      <c r="AA307" s="21" t="s">
        <v>210</v>
      </c>
      <c r="AB307" s="21" t="s">
        <v>209</v>
      </c>
      <c r="AC307" s="21" t="s">
        <v>210</v>
      </c>
      <c r="AD307" s="21" t="s">
        <v>209</v>
      </c>
      <c r="AE307" s="21" t="s">
        <v>209</v>
      </c>
      <c r="AF307" s="21" t="s">
        <v>210</v>
      </c>
      <c r="AG307" s="21" t="s">
        <v>209</v>
      </c>
      <c r="AH307" s="21" t="s">
        <v>209</v>
      </c>
      <c r="AI307" s="21" t="s">
        <v>209</v>
      </c>
      <c r="AJ307" s="21" t="s">
        <v>209</v>
      </c>
      <c r="AK307" s="21" t="s">
        <v>209</v>
      </c>
      <c r="AL307" s="21" t="s">
        <v>209</v>
      </c>
      <c r="AM307" s="21" t="s">
        <v>209</v>
      </c>
      <c r="AN307" s="21" t="s">
        <v>210</v>
      </c>
      <c r="AO307" s="21" t="s">
        <v>209</v>
      </c>
      <c r="AP307" s="21" t="s">
        <v>209</v>
      </c>
      <c r="AQ307" s="21" t="s">
        <v>209</v>
      </c>
      <c r="AR307" s="21" t="s">
        <v>209</v>
      </c>
      <c r="AS307" s="21" t="s">
        <v>210</v>
      </c>
      <c r="AT307" s="21" t="s">
        <v>209</v>
      </c>
      <c r="AU307" s="21" t="s">
        <v>209</v>
      </c>
      <c r="AV307" s="21" t="s">
        <v>209</v>
      </c>
      <c r="AW307" s="21" t="s">
        <v>209</v>
      </c>
      <c r="AX307" s="21" t="s">
        <v>210</v>
      </c>
      <c r="AY307" s="21" t="s">
        <v>210</v>
      </c>
      <c r="AZ307" s="21" t="s">
        <v>210</v>
      </c>
      <c r="BA307" s="21" t="s">
        <v>210</v>
      </c>
      <c r="BB307" s="21" t="s">
        <v>210</v>
      </c>
      <c r="BC307" s="21" t="s">
        <v>210</v>
      </c>
      <c r="BD307" s="21" t="s">
        <v>209</v>
      </c>
      <c r="BE307" s="21" t="s">
        <v>209</v>
      </c>
      <c r="BF307" s="21" t="s">
        <v>209</v>
      </c>
      <c r="BG307" s="21" t="s">
        <v>209</v>
      </c>
      <c r="BH307" s="21" t="s">
        <v>209</v>
      </c>
      <c r="BI307" s="21" t="s">
        <v>209</v>
      </c>
      <c r="BJ307" s="21" t="s">
        <v>209</v>
      </c>
      <c r="BK307" s="21" t="s">
        <v>210</v>
      </c>
      <c r="BL307" s="21" t="s">
        <v>209</v>
      </c>
      <c r="BM307" s="21" t="s">
        <v>209</v>
      </c>
      <c r="BN307" s="21" t="s">
        <v>209</v>
      </c>
      <c r="BO307" s="21" t="s">
        <v>209</v>
      </c>
      <c r="BP307" s="21" t="s">
        <v>209</v>
      </c>
      <c r="BQ307" s="21" t="s">
        <v>209</v>
      </c>
      <c r="BR307" s="21" t="s">
        <v>209</v>
      </c>
      <c r="BS307" s="21" t="s">
        <v>209</v>
      </c>
      <c r="BT307" s="21" t="s">
        <v>209</v>
      </c>
      <c r="BU307" s="21" t="s">
        <v>209</v>
      </c>
      <c r="BV307" s="21" t="s">
        <v>209</v>
      </c>
      <c r="BW307" s="21" t="s">
        <v>209</v>
      </c>
      <c r="BX307" s="21" t="s">
        <v>209</v>
      </c>
      <c r="BY307" s="21" t="s">
        <v>209</v>
      </c>
      <c r="BZ307" s="21">
        <f t="shared" si="1"/>
        <v>19</v>
      </c>
    </row>
    <row r="308" spans="1:78" ht="12.75" x14ac:dyDescent="0.2">
      <c r="A308" s="21" t="s">
        <v>411</v>
      </c>
      <c r="B308" s="21" t="s">
        <v>533</v>
      </c>
      <c r="C308" s="21" t="s">
        <v>534</v>
      </c>
      <c r="D308" s="21" t="s">
        <v>209</v>
      </c>
      <c r="E308" s="21" t="s">
        <v>209</v>
      </c>
      <c r="F308" s="21" t="s">
        <v>209</v>
      </c>
      <c r="G308" s="21" t="s">
        <v>209</v>
      </c>
      <c r="H308" s="21" t="s">
        <v>209</v>
      </c>
      <c r="I308" s="21" t="s">
        <v>209</v>
      </c>
      <c r="J308" s="21" t="s">
        <v>209</v>
      </c>
      <c r="K308" s="21" t="s">
        <v>209</v>
      </c>
      <c r="L308" s="21" t="s">
        <v>209</v>
      </c>
      <c r="M308" s="21" t="s">
        <v>209</v>
      </c>
      <c r="N308" s="21" t="s">
        <v>209</v>
      </c>
      <c r="O308" s="21" t="s">
        <v>209</v>
      </c>
      <c r="P308" s="21" t="s">
        <v>209</v>
      </c>
      <c r="Q308" s="21" t="s">
        <v>209</v>
      </c>
      <c r="R308" s="21" t="s">
        <v>209</v>
      </c>
      <c r="S308" s="21" t="s">
        <v>213</v>
      </c>
      <c r="T308" s="21" t="s">
        <v>213</v>
      </c>
      <c r="U308" s="21" t="s">
        <v>213</v>
      </c>
      <c r="V308" s="21" t="s">
        <v>213</v>
      </c>
      <c r="W308" s="21" t="s">
        <v>209</v>
      </c>
      <c r="X308" s="21" t="s">
        <v>209</v>
      </c>
      <c r="Y308" s="21" t="s">
        <v>209</v>
      </c>
      <c r="Z308" s="21" t="s">
        <v>209</v>
      </c>
      <c r="AA308" s="21" t="s">
        <v>209</v>
      </c>
      <c r="AB308" s="21" t="s">
        <v>209</v>
      </c>
      <c r="AC308" s="21" t="s">
        <v>209</v>
      </c>
      <c r="AD308" s="21" t="s">
        <v>209</v>
      </c>
      <c r="AE308" s="21" t="s">
        <v>209</v>
      </c>
      <c r="AF308" s="21" t="s">
        <v>209</v>
      </c>
      <c r="AG308" s="21" t="s">
        <v>209</v>
      </c>
      <c r="AH308" s="21" t="s">
        <v>209</v>
      </c>
      <c r="AI308" s="21" t="s">
        <v>209</v>
      </c>
      <c r="AJ308" s="21" t="s">
        <v>209</v>
      </c>
      <c r="AK308" s="21" t="s">
        <v>209</v>
      </c>
      <c r="AL308" s="21" t="s">
        <v>209</v>
      </c>
      <c r="AM308" s="21" t="s">
        <v>209</v>
      </c>
      <c r="AN308" s="21" t="s">
        <v>209</v>
      </c>
      <c r="AO308" s="21" t="s">
        <v>209</v>
      </c>
      <c r="AP308" s="21" t="s">
        <v>209</v>
      </c>
      <c r="AQ308" s="21" t="s">
        <v>209</v>
      </c>
      <c r="AR308" s="21" t="s">
        <v>209</v>
      </c>
      <c r="AS308" s="21" t="s">
        <v>209</v>
      </c>
      <c r="AT308" s="21" t="s">
        <v>209</v>
      </c>
      <c r="AU308" s="21" t="s">
        <v>209</v>
      </c>
      <c r="AV308" s="21" t="s">
        <v>209</v>
      </c>
      <c r="AW308" s="21" t="s">
        <v>209</v>
      </c>
      <c r="AX308" s="21" t="s">
        <v>209</v>
      </c>
      <c r="AY308" s="21" t="s">
        <v>209</v>
      </c>
      <c r="AZ308" s="21" t="s">
        <v>209</v>
      </c>
      <c r="BA308" s="21" t="s">
        <v>209</v>
      </c>
      <c r="BB308" s="21" t="s">
        <v>209</v>
      </c>
      <c r="BC308" s="21" t="s">
        <v>209</v>
      </c>
      <c r="BD308" s="21" t="s">
        <v>209</v>
      </c>
      <c r="BE308" s="21" t="s">
        <v>209</v>
      </c>
      <c r="BF308" s="21" t="s">
        <v>209</v>
      </c>
      <c r="BG308" s="21" t="s">
        <v>209</v>
      </c>
      <c r="BH308" s="21" t="s">
        <v>209</v>
      </c>
      <c r="BI308" s="21" t="s">
        <v>209</v>
      </c>
      <c r="BJ308" s="21" t="s">
        <v>209</v>
      </c>
      <c r="BK308" s="21" t="s">
        <v>209</v>
      </c>
      <c r="BL308" s="21" t="s">
        <v>210</v>
      </c>
      <c r="BM308" s="21" t="s">
        <v>210</v>
      </c>
      <c r="BN308" s="21" t="s">
        <v>210</v>
      </c>
      <c r="BO308" s="21" t="s">
        <v>209</v>
      </c>
      <c r="BP308" s="21" t="s">
        <v>213</v>
      </c>
      <c r="BQ308" s="21" t="s">
        <v>209</v>
      </c>
      <c r="BR308" s="21" t="s">
        <v>213</v>
      </c>
      <c r="BS308" s="21" t="s">
        <v>213</v>
      </c>
      <c r="BT308" s="21" t="s">
        <v>210</v>
      </c>
      <c r="BU308" s="21" t="s">
        <v>209</v>
      </c>
      <c r="BV308" s="21" t="s">
        <v>209</v>
      </c>
      <c r="BW308" s="21" t="s">
        <v>210</v>
      </c>
      <c r="BX308" s="21" t="s">
        <v>209</v>
      </c>
      <c r="BY308" s="21" t="s">
        <v>210</v>
      </c>
      <c r="BZ308" s="21">
        <f t="shared" si="1"/>
        <v>0</v>
      </c>
    </row>
    <row r="309" spans="1:78" ht="12.75" x14ac:dyDescent="0.2">
      <c r="A309" s="21" t="s">
        <v>411</v>
      </c>
      <c r="B309" s="21" t="s">
        <v>533</v>
      </c>
      <c r="C309" s="21" t="s">
        <v>535</v>
      </c>
      <c r="D309" s="21" t="s">
        <v>209</v>
      </c>
      <c r="E309" s="21" t="s">
        <v>209</v>
      </c>
      <c r="F309" s="21" t="s">
        <v>209</v>
      </c>
      <c r="G309" s="21" t="s">
        <v>209</v>
      </c>
      <c r="H309" s="21" t="s">
        <v>209</v>
      </c>
      <c r="I309" s="21" t="s">
        <v>209</v>
      </c>
      <c r="J309" s="21" t="s">
        <v>209</v>
      </c>
      <c r="K309" s="21" t="s">
        <v>209</v>
      </c>
      <c r="L309" s="21" t="s">
        <v>209</v>
      </c>
      <c r="M309" s="21" t="s">
        <v>209</v>
      </c>
      <c r="N309" s="21" t="s">
        <v>209</v>
      </c>
      <c r="O309" s="21" t="s">
        <v>209</v>
      </c>
      <c r="P309" s="21" t="s">
        <v>209</v>
      </c>
      <c r="Q309" s="21" t="s">
        <v>209</v>
      </c>
      <c r="R309" s="21" t="s">
        <v>209</v>
      </c>
      <c r="S309" s="21" t="s">
        <v>213</v>
      </c>
      <c r="T309" s="21" t="s">
        <v>213</v>
      </c>
      <c r="U309" s="21" t="s">
        <v>213</v>
      </c>
      <c r="V309" s="21" t="s">
        <v>213</v>
      </c>
      <c r="W309" s="21" t="s">
        <v>209</v>
      </c>
      <c r="X309" s="21" t="s">
        <v>209</v>
      </c>
      <c r="Y309" s="21" t="s">
        <v>209</v>
      </c>
      <c r="Z309" s="21" t="s">
        <v>209</v>
      </c>
      <c r="AA309" s="21" t="s">
        <v>209</v>
      </c>
      <c r="AB309" s="21" t="s">
        <v>209</v>
      </c>
      <c r="AC309" s="21" t="s">
        <v>209</v>
      </c>
      <c r="AD309" s="21" t="s">
        <v>209</v>
      </c>
      <c r="AE309" s="21" t="s">
        <v>209</v>
      </c>
      <c r="AF309" s="21" t="s">
        <v>209</v>
      </c>
      <c r="AG309" s="21" t="s">
        <v>209</v>
      </c>
      <c r="AH309" s="21" t="s">
        <v>209</v>
      </c>
      <c r="AI309" s="21" t="s">
        <v>209</v>
      </c>
      <c r="AJ309" s="21" t="s">
        <v>210</v>
      </c>
      <c r="AK309" s="21" t="s">
        <v>210</v>
      </c>
      <c r="AL309" s="21" t="s">
        <v>210</v>
      </c>
      <c r="AM309" s="21" t="s">
        <v>209</v>
      </c>
      <c r="AN309" s="21" t="s">
        <v>209</v>
      </c>
      <c r="AO309" s="21" t="s">
        <v>209</v>
      </c>
      <c r="AP309" s="21" t="s">
        <v>209</v>
      </c>
      <c r="AQ309" s="21" t="s">
        <v>209</v>
      </c>
      <c r="AR309" s="21" t="s">
        <v>209</v>
      </c>
      <c r="AS309" s="21" t="s">
        <v>209</v>
      </c>
      <c r="AT309" s="21" t="s">
        <v>209</v>
      </c>
      <c r="AU309" s="21" t="s">
        <v>209</v>
      </c>
      <c r="AV309" s="21" t="s">
        <v>209</v>
      </c>
      <c r="AW309" s="21" t="s">
        <v>209</v>
      </c>
      <c r="AX309" s="21" t="s">
        <v>209</v>
      </c>
      <c r="AY309" s="21" t="s">
        <v>209</v>
      </c>
      <c r="AZ309" s="21" t="s">
        <v>209</v>
      </c>
      <c r="BA309" s="21" t="s">
        <v>209</v>
      </c>
      <c r="BB309" s="21" t="s">
        <v>209</v>
      </c>
      <c r="BC309" s="21" t="s">
        <v>209</v>
      </c>
      <c r="BD309" s="21" t="s">
        <v>209</v>
      </c>
      <c r="BE309" s="21" t="s">
        <v>209</v>
      </c>
      <c r="BF309" s="21" t="s">
        <v>210</v>
      </c>
      <c r="BG309" s="21" t="s">
        <v>209</v>
      </c>
      <c r="BH309" s="21" t="s">
        <v>209</v>
      </c>
      <c r="BI309" s="21" t="s">
        <v>210</v>
      </c>
      <c r="BJ309" s="21" t="s">
        <v>209</v>
      </c>
      <c r="BK309" s="21" t="s">
        <v>209</v>
      </c>
      <c r="BL309" s="21" t="s">
        <v>209</v>
      </c>
      <c r="BM309" s="21" t="s">
        <v>209</v>
      </c>
      <c r="BN309" s="21" t="s">
        <v>209</v>
      </c>
      <c r="BO309" s="21" t="s">
        <v>209</v>
      </c>
      <c r="BP309" s="21" t="s">
        <v>209</v>
      </c>
      <c r="BQ309" s="21" t="s">
        <v>209</v>
      </c>
      <c r="BR309" s="21" t="s">
        <v>209</v>
      </c>
      <c r="BS309" s="21" t="s">
        <v>209</v>
      </c>
      <c r="BT309" s="21" t="s">
        <v>209</v>
      </c>
      <c r="BU309" s="21" t="s">
        <v>209</v>
      </c>
      <c r="BV309" s="21" t="s">
        <v>209</v>
      </c>
      <c r="BW309" s="21" t="s">
        <v>209</v>
      </c>
      <c r="BX309" s="21" t="s">
        <v>209</v>
      </c>
      <c r="BY309" s="21" t="s">
        <v>209</v>
      </c>
      <c r="BZ309" s="21">
        <f t="shared" si="1"/>
        <v>5</v>
      </c>
    </row>
    <row r="310" spans="1:78" ht="12.75" x14ac:dyDescent="0.2">
      <c r="A310" s="21" t="s">
        <v>411</v>
      </c>
      <c r="B310" s="21" t="s">
        <v>533</v>
      </c>
      <c r="C310" s="21" t="s">
        <v>536</v>
      </c>
      <c r="D310" s="21" t="s">
        <v>209</v>
      </c>
      <c r="E310" s="21" t="s">
        <v>210</v>
      </c>
      <c r="F310" s="21" t="s">
        <v>209</v>
      </c>
      <c r="G310" s="21" t="s">
        <v>209</v>
      </c>
      <c r="H310" s="21" t="s">
        <v>209</v>
      </c>
      <c r="I310" s="21" t="s">
        <v>209</v>
      </c>
      <c r="J310" s="21" t="s">
        <v>209</v>
      </c>
      <c r="K310" s="21" t="s">
        <v>210</v>
      </c>
      <c r="L310" s="21" t="s">
        <v>210</v>
      </c>
      <c r="M310" s="21" t="s">
        <v>209</v>
      </c>
      <c r="N310" s="21" t="s">
        <v>209</v>
      </c>
      <c r="O310" s="21" t="s">
        <v>209</v>
      </c>
      <c r="P310" s="21" t="s">
        <v>209</v>
      </c>
      <c r="Q310" s="21" t="s">
        <v>209</v>
      </c>
      <c r="R310" s="21" t="s">
        <v>210</v>
      </c>
      <c r="S310" s="21" t="s">
        <v>213</v>
      </c>
      <c r="T310" s="21" t="s">
        <v>213</v>
      </c>
      <c r="U310" s="21" t="s">
        <v>213</v>
      </c>
      <c r="V310" s="21" t="s">
        <v>213</v>
      </c>
      <c r="W310" s="21" t="s">
        <v>209</v>
      </c>
      <c r="X310" s="21" t="s">
        <v>209</v>
      </c>
      <c r="Y310" s="21" t="s">
        <v>209</v>
      </c>
      <c r="Z310" s="21" t="s">
        <v>209</v>
      </c>
      <c r="AA310" s="21" t="s">
        <v>209</v>
      </c>
      <c r="AB310" s="21" t="s">
        <v>209</v>
      </c>
      <c r="AC310" s="21" t="s">
        <v>209</v>
      </c>
      <c r="AD310" s="21" t="s">
        <v>209</v>
      </c>
      <c r="AE310" s="21" t="s">
        <v>209</v>
      </c>
      <c r="AF310" s="21" t="s">
        <v>209</v>
      </c>
      <c r="AG310" s="21" t="s">
        <v>209</v>
      </c>
      <c r="AH310" s="21" t="s">
        <v>209</v>
      </c>
      <c r="AI310" s="21" t="s">
        <v>209</v>
      </c>
      <c r="AJ310" s="21" t="s">
        <v>210</v>
      </c>
      <c r="AK310" s="21" t="s">
        <v>210</v>
      </c>
      <c r="AL310" s="21" t="s">
        <v>210</v>
      </c>
      <c r="AM310" s="21" t="s">
        <v>209</v>
      </c>
      <c r="AN310" s="21" t="s">
        <v>209</v>
      </c>
      <c r="AO310" s="21" t="s">
        <v>209</v>
      </c>
      <c r="AP310" s="21" t="s">
        <v>209</v>
      </c>
      <c r="AQ310" s="21" t="s">
        <v>209</v>
      </c>
      <c r="AR310" s="21" t="s">
        <v>209</v>
      </c>
      <c r="AS310" s="21" t="s">
        <v>209</v>
      </c>
      <c r="AT310" s="21" t="s">
        <v>209</v>
      </c>
      <c r="AU310" s="21" t="s">
        <v>209</v>
      </c>
      <c r="AV310" s="21" t="s">
        <v>209</v>
      </c>
      <c r="AW310" s="21" t="s">
        <v>209</v>
      </c>
      <c r="AX310" s="21" t="s">
        <v>209</v>
      </c>
      <c r="AY310" s="21" t="s">
        <v>209</v>
      </c>
      <c r="AZ310" s="21" t="s">
        <v>209</v>
      </c>
      <c r="BA310" s="21" t="s">
        <v>209</v>
      </c>
      <c r="BB310" s="21" t="s">
        <v>209</v>
      </c>
      <c r="BC310" s="21" t="s">
        <v>209</v>
      </c>
      <c r="BD310" s="21" t="s">
        <v>209</v>
      </c>
      <c r="BE310" s="21" t="s">
        <v>209</v>
      </c>
      <c r="BF310" s="21" t="s">
        <v>209</v>
      </c>
      <c r="BG310" s="21" t="s">
        <v>209</v>
      </c>
      <c r="BH310" s="21" t="s">
        <v>209</v>
      </c>
      <c r="BI310" s="21" t="s">
        <v>209</v>
      </c>
      <c r="BJ310" s="21" t="s">
        <v>209</v>
      </c>
      <c r="BK310" s="21" t="s">
        <v>209</v>
      </c>
      <c r="BL310" s="21" t="s">
        <v>210</v>
      </c>
      <c r="BM310" s="21" t="s">
        <v>210</v>
      </c>
      <c r="BN310" s="21" t="s">
        <v>210</v>
      </c>
      <c r="BO310" s="21" t="s">
        <v>210</v>
      </c>
      <c r="BP310" s="21" t="s">
        <v>210</v>
      </c>
      <c r="BQ310" s="21" t="s">
        <v>210</v>
      </c>
      <c r="BR310" s="21" t="s">
        <v>210</v>
      </c>
      <c r="BS310" s="21" t="s">
        <v>213</v>
      </c>
      <c r="BT310" s="21" t="s">
        <v>210</v>
      </c>
      <c r="BU310" s="21" t="s">
        <v>209</v>
      </c>
      <c r="BV310" s="21" t="s">
        <v>209</v>
      </c>
      <c r="BW310" s="21" t="s">
        <v>210</v>
      </c>
      <c r="BX310" s="21" t="s">
        <v>210</v>
      </c>
      <c r="BY310" s="21" t="s">
        <v>210</v>
      </c>
      <c r="BZ310" s="21">
        <f t="shared" si="1"/>
        <v>7</v>
      </c>
    </row>
    <row r="311" spans="1:78" ht="12.75" x14ac:dyDescent="0.2">
      <c r="A311" s="21" t="s">
        <v>411</v>
      </c>
      <c r="B311" s="21" t="s">
        <v>533</v>
      </c>
      <c r="C311" s="21" t="s">
        <v>537</v>
      </c>
      <c r="D311" s="21" t="s">
        <v>209</v>
      </c>
      <c r="E311" s="21" t="s">
        <v>209</v>
      </c>
      <c r="F311" s="21" t="s">
        <v>209</v>
      </c>
      <c r="G311" s="21" t="s">
        <v>209</v>
      </c>
      <c r="H311" s="21" t="s">
        <v>209</v>
      </c>
      <c r="I311" s="21" t="s">
        <v>210</v>
      </c>
      <c r="J311" s="21" t="s">
        <v>209</v>
      </c>
      <c r="K311" s="21" t="s">
        <v>209</v>
      </c>
      <c r="L311" s="21" t="s">
        <v>209</v>
      </c>
      <c r="M311" s="21" t="s">
        <v>209</v>
      </c>
      <c r="N311" s="21" t="s">
        <v>209</v>
      </c>
      <c r="O311" s="21" t="s">
        <v>209</v>
      </c>
      <c r="P311" s="21" t="s">
        <v>210</v>
      </c>
      <c r="Q311" s="21" t="s">
        <v>209</v>
      </c>
      <c r="R311" s="21" t="s">
        <v>209</v>
      </c>
      <c r="S311" s="21" t="s">
        <v>213</v>
      </c>
      <c r="T311" s="21" t="s">
        <v>210</v>
      </c>
      <c r="U311" s="21" t="s">
        <v>210</v>
      </c>
      <c r="V311" s="21" t="s">
        <v>210</v>
      </c>
      <c r="W311" s="21" t="s">
        <v>209</v>
      </c>
      <c r="X311" s="21" t="s">
        <v>209</v>
      </c>
      <c r="Y311" s="21" t="s">
        <v>209</v>
      </c>
      <c r="Z311" s="21" t="s">
        <v>209</v>
      </c>
      <c r="AA311" s="21" t="s">
        <v>210</v>
      </c>
      <c r="AB311" s="21" t="s">
        <v>209</v>
      </c>
      <c r="AC311" s="21" t="s">
        <v>209</v>
      </c>
      <c r="AD311" s="21" t="s">
        <v>209</v>
      </c>
      <c r="AE311" s="21" t="s">
        <v>209</v>
      </c>
      <c r="AF311" s="21" t="s">
        <v>210</v>
      </c>
      <c r="AG311" s="21" t="s">
        <v>209</v>
      </c>
      <c r="AH311" s="21" t="s">
        <v>209</v>
      </c>
      <c r="AI311" s="21" t="s">
        <v>209</v>
      </c>
      <c r="AJ311" s="21" t="s">
        <v>210</v>
      </c>
      <c r="AK311" s="21" t="s">
        <v>210</v>
      </c>
      <c r="AL311" s="21" t="s">
        <v>210</v>
      </c>
      <c r="AM311" s="21" t="s">
        <v>209</v>
      </c>
      <c r="AN311" s="21" t="s">
        <v>209</v>
      </c>
      <c r="AO311" s="21" t="s">
        <v>209</v>
      </c>
      <c r="AP311" s="21" t="s">
        <v>209</v>
      </c>
      <c r="AQ311" s="21" t="s">
        <v>209</v>
      </c>
      <c r="AR311" s="21" t="s">
        <v>209</v>
      </c>
      <c r="AS311" s="21" t="s">
        <v>209</v>
      </c>
      <c r="AT311" s="21" t="s">
        <v>209</v>
      </c>
      <c r="AU311" s="21" t="s">
        <v>209</v>
      </c>
      <c r="AV311" s="21" t="s">
        <v>209</v>
      </c>
      <c r="AW311" s="21" t="s">
        <v>209</v>
      </c>
      <c r="AX311" s="21" t="s">
        <v>209</v>
      </c>
      <c r="AY311" s="21" t="s">
        <v>209</v>
      </c>
      <c r="AZ311" s="21" t="s">
        <v>209</v>
      </c>
      <c r="BA311" s="21" t="s">
        <v>209</v>
      </c>
      <c r="BB311" s="21" t="s">
        <v>209</v>
      </c>
      <c r="BC311" s="21" t="s">
        <v>209</v>
      </c>
      <c r="BD311" s="21" t="s">
        <v>209</v>
      </c>
      <c r="BE311" s="21" t="s">
        <v>209</v>
      </c>
      <c r="BF311" s="21" t="s">
        <v>209</v>
      </c>
      <c r="BG311" s="21" t="s">
        <v>209</v>
      </c>
      <c r="BH311" s="21" t="s">
        <v>209</v>
      </c>
      <c r="BI311" s="21" t="s">
        <v>209</v>
      </c>
      <c r="BJ311" s="21" t="s">
        <v>209</v>
      </c>
      <c r="BK311" s="21" t="s">
        <v>213</v>
      </c>
      <c r="BL311" s="21" t="s">
        <v>210</v>
      </c>
      <c r="BM311" s="21" t="s">
        <v>210</v>
      </c>
      <c r="BN311" s="21" t="s">
        <v>210</v>
      </c>
      <c r="BO311" s="21" t="s">
        <v>209</v>
      </c>
      <c r="BP311" s="21" t="s">
        <v>213</v>
      </c>
      <c r="BQ311" s="21" t="s">
        <v>209</v>
      </c>
      <c r="BR311" s="21" t="s">
        <v>213</v>
      </c>
      <c r="BS311" s="21" t="s">
        <v>213</v>
      </c>
      <c r="BT311" s="21" t="s">
        <v>210</v>
      </c>
      <c r="BU311" s="21" t="s">
        <v>209</v>
      </c>
      <c r="BV311" s="21" t="s">
        <v>209</v>
      </c>
      <c r="BW311" s="21" t="s">
        <v>210</v>
      </c>
      <c r="BX311" s="21" t="s">
        <v>209</v>
      </c>
      <c r="BY311" s="21" t="s">
        <v>210</v>
      </c>
      <c r="BZ311" s="21">
        <f t="shared" si="1"/>
        <v>10</v>
      </c>
    </row>
    <row r="312" spans="1:78" ht="12.75" x14ac:dyDescent="0.2">
      <c r="A312" s="21" t="s">
        <v>411</v>
      </c>
      <c r="B312" s="21" t="s">
        <v>533</v>
      </c>
      <c r="C312" s="21" t="s">
        <v>538</v>
      </c>
      <c r="D312" s="21" t="s">
        <v>209</v>
      </c>
      <c r="E312" s="21" t="s">
        <v>210</v>
      </c>
      <c r="F312" s="21" t="s">
        <v>209</v>
      </c>
      <c r="G312" s="21" t="s">
        <v>209</v>
      </c>
      <c r="H312" s="21" t="s">
        <v>209</v>
      </c>
      <c r="I312" s="21" t="s">
        <v>210</v>
      </c>
      <c r="J312" s="21" t="s">
        <v>209</v>
      </c>
      <c r="K312" s="21" t="s">
        <v>210</v>
      </c>
      <c r="L312" s="21" t="s">
        <v>210</v>
      </c>
      <c r="M312" s="21" t="s">
        <v>209</v>
      </c>
      <c r="N312" s="21" t="s">
        <v>209</v>
      </c>
      <c r="O312" s="21" t="s">
        <v>209</v>
      </c>
      <c r="P312" s="21" t="s">
        <v>210</v>
      </c>
      <c r="Q312" s="21" t="s">
        <v>209</v>
      </c>
      <c r="R312" s="21" t="s">
        <v>210</v>
      </c>
      <c r="S312" s="21" t="s">
        <v>213</v>
      </c>
      <c r="T312" s="21" t="s">
        <v>213</v>
      </c>
      <c r="U312" s="21" t="s">
        <v>213</v>
      </c>
      <c r="V312" s="21" t="s">
        <v>213</v>
      </c>
      <c r="W312" s="21" t="s">
        <v>209</v>
      </c>
      <c r="X312" s="21" t="s">
        <v>209</v>
      </c>
      <c r="Y312" s="21" t="s">
        <v>209</v>
      </c>
      <c r="Z312" s="21" t="s">
        <v>209</v>
      </c>
      <c r="AA312" s="21" t="s">
        <v>209</v>
      </c>
      <c r="AB312" s="21" t="s">
        <v>209</v>
      </c>
      <c r="AC312" s="21" t="s">
        <v>209</v>
      </c>
      <c r="AD312" s="21" t="s">
        <v>209</v>
      </c>
      <c r="AE312" s="21" t="s">
        <v>209</v>
      </c>
      <c r="AF312" s="21" t="s">
        <v>209</v>
      </c>
      <c r="AG312" s="21" t="s">
        <v>209</v>
      </c>
      <c r="AH312" s="21" t="s">
        <v>209</v>
      </c>
      <c r="AI312" s="21" t="s">
        <v>209</v>
      </c>
      <c r="AJ312" s="21" t="s">
        <v>210</v>
      </c>
      <c r="AK312" s="21" t="s">
        <v>210</v>
      </c>
      <c r="AL312" s="21" t="s">
        <v>210</v>
      </c>
      <c r="AM312" s="21" t="s">
        <v>209</v>
      </c>
      <c r="AN312" s="21" t="s">
        <v>209</v>
      </c>
      <c r="AO312" s="21" t="s">
        <v>209</v>
      </c>
      <c r="AP312" s="21" t="s">
        <v>209</v>
      </c>
      <c r="AQ312" s="21" t="s">
        <v>209</v>
      </c>
      <c r="AR312" s="21" t="s">
        <v>209</v>
      </c>
      <c r="AS312" s="21" t="s">
        <v>209</v>
      </c>
      <c r="AT312" s="21" t="s">
        <v>209</v>
      </c>
      <c r="AU312" s="21" t="s">
        <v>209</v>
      </c>
      <c r="AV312" s="21" t="s">
        <v>209</v>
      </c>
      <c r="AW312" s="21" t="s">
        <v>209</v>
      </c>
      <c r="AX312" s="21" t="s">
        <v>209</v>
      </c>
      <c r="AY312" s="21" t="s">
        <v>209</v>
      </c>
      <c r="AZ312" s="21" t="s">
        <v>209</v>
      </c>
      <c r="BA312" s="21" t="s">
        <v>209</v>
      </c>
      <c r="BB312" s="21" t="s">
        <v>209</v>
      </c>
      <c r="BC312" s="21" t="s">
        <v>209</v>
      </c>
      <c r="BD312" s="21" t="s">
        <v>209</v>
      </c>
      <c r="BE312" s="21" t="s">
        <v>209</v>
      </c>
      <c r="BF312" s="21" t="s">
        <v>209</v>
      </c>
      <c r="BG312" s="21" t="s">
        <v>209</v>
      </c>
      <c r="BH312" s="21" t="s">
        <v>209</v>
      </c>
      <c r="BI312" s="21" t="s">
        <v>209</v>
      </c>
      <c r="BJ312" s="21" t="s">
        <v>209</v>
      </c>
      <c r="BK312" s="21" t="s">
        <v>210</v>
      </c>
      <c r="BL312" s="21" t="s">
        <v>210</v>
      </c>
      <c r="BM312" s="21" t="s">
        <v>213</v>
      </c>
      <c r="BN312" s="21" t="s">
        <v>213</v>
      </c>
      <c r="BO312" s="21" t="s">
        <v>210</v>
      </c>
      <c r="BP312" s="21" t="s">
        <v>210</v>
      </c>
      <c r="BQ312" s="21" t="s">
        <v>210</v>
      </c>
      <c r="BR312" s="21" t="s">
        <v>210</v>
      </c>
      <c r="BS312" s="21" t="s">
        <v>213</v>
      </c>
      <c r="BT312" s="21" t="s">
        <v>210</v>
      </c>
      <c r="BU312" s="21" t="s">
        <v>209</v>
      </c>
      <c r="BV312" s="21" t="s">
        <v>210</v>
      </c>
      <c r="BW312" s="21" t="s">
        <v>210</v>
      </c>
      <c r="BX312" s="21" t="s">
        <v>210</v>
      </c>
      <c r="BY312" s="21" t="s">
        <v>210</v>
      </c>
      <c r="BZ312" s="21">
        <f t="shared" si="1"/>
        <v>10</v>
      </c>
    </row>
    <row r="313" spans="1:78" ht="12.75" x14ac:dyDescent="0.2">
      <c r="A313" s="21" t="s">
        <v>411</v>
      </c>
      <c r="B313" s="21" t="s">
        <v>533</v>
      </c>
      <c r="C313" s="21" t="s">
        <v>539</v>
      </c>
      <c r="D313" s="21" t="s">
        <v>209</v>
      </c>
      <c r="E313" s="21" t="s">
        <v>209</v>
      </c>
      <c r="F313" s="21" t="s">
        <v>209</v>
      </c>
      <c r="G313" s="21" t="s">
        <v>209</v>
      </c>
      <c r="H313" s="21" t="s">
        <v>209</v>
      </c>
      <c r="I313" s="21" t="s">
        <v>209</v>
      </c>
      <c r="J313" s="21" t="s">
        <v>209</v>
      </c>
      <c r="K313" s="21" t="s">
        <v>209</v>
      </c>
      <c r="L313" s="21" t="s">
        <v>209</v>
      </c>
      <c r="M313" s="21" t="s">
        <v>209</v>
      </c>
      <c r="N313" s="21" t="s">
        <v>209</v>
      </c>
      <c r="O313" s="21" t="s">
        <v>209</v>
      </c>
      <c r="P313" s="21" t="s">
        <v>209</v>
      </c>
      <c r="Q313" s="21" t="s">
        <v>209</v>
      </c>
      <c r="R313" s="21" t="s">
        <v>209</v>
      </c>
      <c r="S313" s="21" t="s">
        <v>213</v>
      </c>
      <c r="T313" s="21" t="s">
        <v>213</v>
      </c>
      <c r="U313" s="21" t="s">
        <v>213</v>
      </c>
      <c r="V313" s="21" t="s">
        <v>213</v>
      </c>
      <c r="W313" s="21" t="s">
        <v>209</v>
      </c>
      <c r="X313" s="21" t="s">
        <v>209</v>
      </c>
      <c r="Y313" s="21" t="s">
        <v>209</v>
      </c>
      <c r="Z313" s="21" t="s">
        <v>209</v>
      </c>
      <c r="AA313" s="21" t="s">
        <v>209</v>
      </c>
      <c r="AB313" s="21" t="s">
        <v>209</v>
      </c>
      <c r="AC313" s="21" t="s">
        <v>209</v>
      </c>
      <c r="AD313" s="21" t="s">
        <v>209</v>
      </c>
      <c r="AE313" s="21" t="s">
        <v>209</v>
      </c>
      <c r="AF313" s="21" t="s">
        <v>209</v>
      </c>
      <c r="AG313" s="21" t="s">
        <v>209</v>
      </c>
      <c r="AH313" s="21" t="s">
        <v>209</v>
      </c>
      <c r="AI313" s="21" t="s">
        <v>209</v>
      </c>
      <c r="AJ313" s="21" t="s">
        <v>209</v>
      </c>
      <c r="AK313" s="21" t="s">
        <v>209</v>
      </c>
      <c r="AL313" s="21" t="s">
        <v>209</v>
      </c>
      <c r="AM313" s="21" t="s">
        <v>209</v>
      </c>
      <c r="AN313" s="21" t="s">
        <v>209</v>
      </c>
      <c r="AO313" s="21" t="s">
        <v>209</v>
      </c>
      <c r="AP313" s="21" t="s">
        <v>209</v>
      </c>
      <c r="AQ313" s="21" t="s">
        <v>209</v>
      </c>
      <c r="AR313" s="21" t="s">
        <v>209</v>
      </c>
      <c r="AS313" s="21" t="s">
        <v>209</v>
      </c>
      <c r="AT313" s="21" t="s">
        <v>209</v>
      </c>
      <c r="AU313" s="21" t="s">
        <v>209</v>
      </c>
      <c r="AV313" s="21" t="s">
        <v>209</v>
      </c>
      <c r="AW313" s="21" t="s">
        <v>209</v>
      </c>
      <c r="AX313" s="21" t="s">
        <v>209</v>
      </c>
      <c r="AY313" s="21" t="s">
        <v>209</v>
      </c>
      <c r="AZ313" s="21" t="s">
        <v>209</v>
      </c>
      <c r="BA313" s="21" t="s">
        <v>209</v>
      </c>
      <c r="BB313" s="21" t="s">
        <v>209</v>
      </c>
      <c r="BC313" s="21" t="s">
        <v>209</v>
      </c>
      <c r="BD313" s="21" t="s">
        <v>209</v>
      </c>
      <c r="BE313" s="21" t="s">
        <v>209</v>
      </c>
      <c r="BF313" s="21" t="s">
        <v>209</v>
      </c>
      <c r="BG313" s="21" t="s">
        <v>209</v>
      </c>
      <c r="BH313" s="21" t="s">
        <v>209</v>
      </c>
      <c r="BI313" s="21" t="s">
        <v>209</v>
      </c>
      <c r="BJ313" s="21" t="s">
        <v>209</v>
      </c>
      <c r="BK313" s="21" t="s">
        <v>210</v>
      </c>
      <c r="BL313" s="21" t="s">
        <v>210</v>
      </c>
      <c r="BM313" s="21" t="s">
        <v>213</v>
      </c>
      <c r="BN313" s="21" t="s">
        <v>213</v>
      </c>
      <c r="BO313" s="21" t="s">
        <v>210</v>
      </c>
      <c r="BP313" s="21" t="s">
        <v>210</v>
      </c>
      <c r="BQ313" s="21" t="s">
        <v>210</v>
      </c>
      <c r="BR313" s="21" t="s">
        <v>210</v>
      </c>
      <c r="BS313" s="21" t="s">
        <v>213</v>
      </c>
      <c r="BT313" s="21" t="s">
        <v>210</v>
      </c>
      <c r="BU313" s="21" t="s">
        <v>209</v>
      </c>
      <c r="BV313" s="21" t="s">
        <v>209</v>
      </c>
      <c r="BW313" s="21" t="s">
        <v>210</v>
      </c>
      <c r="BX313" s="21" t="s">
        <v>210</v>
      </c>
      <c r="BY313" s="21" t="s">
        <v>210</v>
      </c>
      <c r="BZ313" s="21">
        <f t="shared" si="1"/>
        <v>1</v>
      </c>
    </row>
    <row r="314" spans="1:78" ht="12.75" x14ac:dyDescent="0.2">
      <c r="A314" s="21" t="s">
        <v>411</v>
      </c>
      <c r="B314" s="21" t="s">
        <v>533</v>
      </c>
      <c r="C314" s="21" t="s">
        <v>540</v>
      </c>
      <c r="D314" s="21" t="s">
        <v>209</v>
      </c>
      <c r="E314" s="21" t="s">
        <v>209</v>
      </c>
      <c r="F314" s="21" t="s">
        <v>209</v>
      </c>
      <c r="G314" s="21" t="s">
        <v>209</v>
      </c>
      <c r="H314" s="21" t="s">
        <v>209</v>
      </c>
      <c r="I314" s="21" t="s">
        <v>209</v>
      </c>
      <c r="J314" s="21" t="s">
        <v>209</v>
      </c>
      <c r="K314" s="21" t="s">
        <v>209</v>
      </c>
      <c r="L314" s="21" t="s">
        <v>209</v>
      </c>
      <c r="M314" s="21" t="s">
        <v>209</v>
      </c>
      <c r="N314" s="21" t="s">
        <v>209</v>
      </c>
      <c r="O314" s="21" t="s">
        <v>209</v>
      </c>
      <c r="P314" s="21" t="s">
        <v>209</v>
      </c>
      <c r="Q314" s="21" t="s">
        <v>209</v>
      </c>
      <c r="R314" s="21" t="s">
        <v>209</v>
      </c>
      <c r="S314" s="21" t="s">
        <v>213</v>
      </c>
      <c r="T314" s="21" t="s">
        <v>213</v>
      </c>
      <c r="U314" s="21" t="s">
        <v>213</v>
      </c>
      <c r="V314" s="21" t="s">
        <v>213</v>
      </c>
      <c r="W314" s="21" t="s">
        <v>209</v>
      </c>
      <c r="X314" s="21" t="s">
        <v>209</v>
      </c>
      <c r="Y314" s="21" t="s">
        <v>209</v>
      </c>
      <c r="Z314" s="21" t="s">
        <v>209</v>
      </c>
      <c r="AA314" s="21" t="s">
        <v>209</v>
      </c>
      <c r="AB314" s="21" t="s">
        <v>209</v>
      </c>
      <c r="AC314" s="21" t="s">
        <v>209</v>
      </c>
      <c r="AD314" s="21" t="s">
        <v>209</v>
      </c>
      <c r="AE314" s="21" t="s">
        <v>209</v>
      </c>
      <c r="AF314" s="21" t="s">
        <v>209</v>
      </c>
      <c r="AG314" s="21" t="s">
        <v>209</v>
      </c>
      <c r="AH314" s="21" t="s">
        <v>209</v>
      </c>
      <c r="AI314" s="21" t="s">
        <v>209</v>
      </c>
      <c r="AJ314" s="21" t="s">
        <v>209</v>
      </c>
      <c r="AK314" s="21" t="s">
        <v>209</v>
      </c>
      <c r="AL314" s="21" t="s">
        <v>209</v>
      </c>
      <c r="AM314" s="21" t="s">
        <v>209</v>
      </c>
      <c r="AN314" s="21" t="s">
        <v>209</v>
      </c>
      <c r="AO314" s="21" t="s">
        <v>209</v>
      </c>
      <c r="AP314" s="21" t="s">
        <v>209</v>
      </c>
      <c r="AQ314" s="21" t="s">
        <v>209</v>
      </c>
      <c r="AR314" s="21" t="s">
        <v>209</v>
      </c>
      <c r="AS314" s="21" t="s">
        <v>209</v>
      </c>
      <c r="AT314" s="21" t="s">
        <v>209</v>
      </c>
      <c r="AU314" s="21" t="s">
        <v>209</v>
      </c>
      <c r="AV314" s="21" t="s">
        <v>209</v>
      </c>
      <c r="AW314" s="21" t="s">
        <v>209</v>
      </c>
      <c r="AX314" s="21" t="s">
        <v>209</v>
      </c>
      <c r="AY314" s="21" t="s">
        <v>209</v>
      </c>
      <c r="AZ314" s="21" t="s">
        <v>209</v>
      </c>
      <c r="BA314" s="21" t="s">
        <v>209</v>
      </c>
      <c r="BB314" s="21" t="s">
        <v>209</v>
      </c>
      <c r="BC314" s="21" t="s">
        <v>209</v>
      </c>
      <c r="BD314" s="21" t="s">
        <v>209</v>
      </c>
      <c r="BE314" s="21" t="s">
        <v>209</v>
      </c>
      <c r="BF314" s="21" t="s">
        <v>209</v>
      </c>
      <c r="BG314" s="21" t="s">
        <v>209</v>
      </c>
      <c r="BH314" s="21" t="s">
        <v>209</v>
      </c>
      <c r="BI314" s="21" t="s">
        <v>209</v>
      </c>
      <c r="BJ314" s="21" t="s">
        <v>209</v>
      </c>
      <c r="BK314" s="21" t="s">
        <v>210</v>
      </c>
      <c r="BL314" s="21" t="s">
        <v>210</v>
      </c>
      <c r="BM314" s="21" t="s">
        <v>210</v>
      </c>
      <c r="BN314" s="21" t="s">
        <v>210</v>
      </c>
      <c r="BO314" s="21" t="s">
        <v>209</v>
      </c>
      <c r="BP314" s="21" t="s">
        <v>210</v>
      </c>
      <c r="BQ314" s="21" t="s">
        <v>209</v>
      </c>
      <c r="BR314" s="21" t="s">
        <v>209</v>
      </c>
      <c r="BS314" s="21" t="s">
        <v>213</v>
      </c>
      <c r="BT314" s="21" t="s">
        <v>209</v>
      </c>
      <c r="BU314" s="21" t="s">
        <v>209</v>
      </c>
      <c r="BV314" s="21" t="s">
        <v>209</v>
      </c>
      <c r="BW314" s="21" t="s">
        <v>209</v>
      </c>
      <c r="BX314" s="21" t="s">
        <v>210</v>
      </c>
      <c r="BY314" s="21" t="s">
        <v>209</v>
      </c>
      <c r="BZ314" s="21">
        <f t="shared" si="1"/>
        <v>1</v>
      </c>
    </row>
    <row r="315" spans="1:78" ht="12.75" x14ac:dyDescent="0.2">
      <c r="A315" s="21" t="s">
        <v>411</v>
      </c>
      <c r="B315" s="21" t="s">
        <v>533</v>
      </c>
      <c r="C315" s="21" t="s">
        <v>541</v>
      </c>
      <c r="D315" s="21" t="s">
        <v>209</v>
      </c>
      <c r="E315" s="21" t="s">
        <v>209</v>
      </c>
      <c r="F315" s="21" t="s">
        <v>209</v>
      </c>
      <c r="G315" s="21" t="s">
        <v>209</v>
      </c>
      <c r="H315" s="21" t="s">
        <v>209</v>
      </c>
      <c r="I315" s="21" t="s">
        <v>209</v>
      </c>
      <c r="J315" s="21" t="s">
        <v>209</v>
      </c>
      <c r="K315" s="21" t="s">
        <v>209</v>
      </c>
      <c r="L315" s="21" t="s">
        <v>209</v>
      </c>
      <c r="M315" s="21" t="s">
        <v>209</v>
      </c>
      <c r="N315" s="21" t="s">
        <v>209</v>
      </c>
      <c r="O315" s="21" t="s">
        <v>209</v>
      </c>
      <c r="P315" s="21" t="s">
        <v>209</v>
      </c>
      <c r="Q315" s="21" t="s">
        <v>209</v>
      </c>
      <c r="R315" s="21" t="s">
        <v>209</v>
      </c>
      <c r="S315" s="21" t="s">
        <v>213</v>
      </c>
      <c r="T315" s="21" t="s">
        <v>213</v>
      </c>
      <c r="U315" s="21" t="s">
        <v>213</v>
      </c>
      <c r="V315" s="21" t="s">
        <v>213</v>
      </c>
      <c r="W315" s="21" t="s">
        <v>209</v>
      </c>
      <c r="X315" s="21" t="s">
        <v>209</v>
      </c>
      <c r="Y315" s="21" t="s">
        <v>209</v>
      </c>
      <c r="Z315" s="21" t="s">
        <v>209</v>
      </c>
      <c r="AA315" s="21" t="s">
        <v>209</v>
      </c>
      <c r="AB315" s="21" t="s">
        <v>209</v>
      </c>
      <c r="AC315" s="21" t="s">
        <v>209</v>
      </c>
      <c r="AD315" s="21" t="s">
        <v>209</v>
      </c>
      <c r="AE315" s="21" t="s">
        <v>209</v>
      </c>
      <c r="AF315" s="21" t="s">
        <v>209</v>
      </c>
      <c r="AG315" s="21" t="s">
        <v>209</v>
      </c>
      <c r="AH315" s="21" t="s">
        <v>209</v>
      </c>
      <c r="AI315" s="21" t="s">
        <v>209</v>
      </c>
      <c r="AJ315" s="21" t="s">
        <v>209</v>
      </c>
      <c r="AK315" s="21" t="s">
        <v>209</v>
      </c>
      <c r="AL315" s="21" t="s">
        <v>209</v>
      </c>
      <c r="AM315" s="21" t="s">
        <v>209</v>
      </c>
      <c r="AN315" s="21" t="s">
        <v>209</v>
      </c>
      <c r="AO315" s="21" t="s">
        <v>209</v>
      </c>
      <c r="AP315" s="21" t="s">
        <v>209</v>
      </c>
      <c r="AQ315" s="21" t="s">
        <v>209</v>
      </c>
      <c r="AR315" s="21" t="s">
        <v>209</v>
      </c>
      <c r="AS315" s="21" t="s">
        <v>209</v>
      </c>
      <c r="AT315" s="21" t="s">
        <v>209</v>
      </c>
      <c r="AU315" s="21" t="s">
        <v>209</v>
      </c>
      <c r="AV315" s="21" t="s">
        <v>209</v>
      </c>
      <c r="AW315" s="21" t="s">
        <v>209</v>
      </c>
      <c r="AX315" s="21" t="s">
        <v>209</v>
      </c>
      <c r="AY315" s="21" t="s">
        <v>209</v>
      </c>
      <c r="AZ315" s="21" t="s">
        <v>209</v>
      </c>
      <c r="BA315" s="21" t="s">
        <v>209</v>
      </c>
      <c r="BB315" s="21" t="s">
        <v>209</v>
      </c>
      <c r="BC315" s="21" t="s">
        <v>209</v>
      </c>
      <c r="BD315" s="21" t="s">
        <v>209</v>
      </c>
      <c r="BE315" s="21" t="s">
        <v>209</v>
      </c>
      <c r="BF315" s="21" t="s">
        <v>209</v>
      </c>
      <c r="BG315" s="21" t="s">
        <v>209</v>
      </c>
      <c r="BH315" s="21" t="s">
        <v>209</v>
      </c>
      <c r="BI315" s="21" t="s">
        <v>209</v>
      </c>
      <c r="BJ315" s="21" t="s">
        <v>209</v>
      </c>
      <c r="BK315" s="21" t="s">
        <v>213</v>
      </c>
      <c r="BL315" s="21" t="s">
        <v>210</v>
      </c>
      <c r="BM315" s="21" t="s">
        <v>213</v>
      </c>
      <c r="BN315" s="21" t="s">
        <v>213</v>
      </c>
      <c r="BO315" s="21" t="s">
        <v>209</v>
      </c>
      <c r="BP315" s="21" t="s">
        <v>213</v>
      </c>
      <c r="BQ315" s="21" t="s">
        <v>209</v>
      </c>
      <c r="BR315" s="21" t="s">
        <v>213</v>
      </c>
      <c r="BS315" s="21" t="s">
        <v>213</v>
      </c>
      <c r="BT315" s="21" t="s">
        <v>209</v>
      </c>
      <c r="BU315" s="21" t="s">
        <v>209</v>
      </c>
      <c r="BV315" s="21" t="s">
        <v>209</v>
      </c>
      <c r="BW315" s="21" t="s">
        <v>209</v>
      </c>
      <c r="BX315" s="21" t="s">
        <v>209</v>
      </c>
      <c r="BY315" s="21" t="s">
        <v>209</v>
      </c>
      <c r="BZ315" s="21">
        <f t="shared" si="1"/>
        <v>0</v>
      </c>
    </row>
    <row r="316" spans="1:78" ht="12.75" x14ac:dyDescent="0.2">
      <c r="A316" s="21" t="s">
        <v>411</v>
      </c>
      <c r="B316" s="21" t="s">
        <v>533</v>
      </c>
      <c r="C316" s="21" t="s">
        <v>542</v>
      </c>
      <c r="D316" s="21" t="s">
        <v>209</v>
      </c>
      <c r="E316" s="21" t="s">
        <v>209</v>
      </c>
      <c r="F316" s="21" t="s">
        <v>209</v>
      </c>
      <c r="G316" s="21" t="s">
        <v>209</v>
      </c>
      <c r="H316" s="21" t="s">
        <v>209</v>
      </c>
      <c r="I316" s="21" t="s">
        <v>209</v>
      </c>
      <c r="J316" s="21" t="s">
        <v>209</v>
      </c>
      <c r="K316" s="21" t="s">
        <v>209</v>
      </c>
      <c r="L316" s="21" t="s">
        <v>209</v>
      </c>
      <c r="M316" s="21" t="s">
        <v>209</v>
      </c>
      <c r="N316" s="21" t="s">
        <v>209</v>
      </c>
      <c r="O316" s="21" t="s">
        <v>209</v>
      </c>
      <c r="P316" s="21" t="s">
        <v>209</v>
      </c>
      <c r="Q316" s="21" t="s">
        <v>209</v>
      </c>
      <c r="R316" s="21" t="s">
        <v>209</v>
      </c>
      <c r="S316" s="21" t="s">
        <v>213</v>
      </c>
      <c r="T316" s="21" t="s">
        <v>213</v>
      </c>
      <c r="U316" s="21" t="s">
        <v>213</v>
      </c>
      <c r="V316" s="21" t="s">
        <v>213</v>
      </c>
      <c r="W316" s="21" t="s">
        <v>209</v>
      </c>
      <c r="X316" s="21" t="s">
        <v>209</v>
      </c>
      <c r="Y316" s="21" t="s">
        <v>209</v>
      </c>
      <c r="Z316" s="21" t="s">
        <v>209</v>
      </c>
      <c r="AA316" s="21" t="s">
        <v>209</v>
      </c>
      <c r="AB316" s="21" t="s">
        <v>209</v>
      </c>
      <c r="AC316" s="21" t="s">
        <v>209</v>
      </c>
      <c r="AD316" s="21" t="s">
        <v>209</v>
      </c>
      <c r="AE316" s="21" t="s">
        <v>209</v>
      </c>
      <c r="AF316" s="21" t="s">
        <v>209</v>
      </c>
      <c r="AG316" s="21" t="s">
        <v>209</v>
      </c>
      <c r="AH316" s="21" t="s">
        <v>209</v>
      </c>
      <c r="AI316" s="21" t="s">
        <v>209</v>
      </c>
      <c r="AJ316" s="21" t="s">
        <v>210</v>
      </c>
      <c r="AK316" s="21" t="s">
        <v>210</v>
      </c>
      <c r="AL316" s="21" t="s">
        <v>210</v>
      </c>
      <c r="AM316" s="21" t="s">
        <v>209</v>
      </c>
      <c r="AN316" s="21" t="s">
        <v>209</v>
      </c>
      <c r="AO316" s="21" t="s">
        <v>209</v>
      </c>
      <c r="AP316" s="21" t="s">
        <v>209</v>
      </c>
      <c r="AQ316" s="21" t="s">
        <v>209</v>
      </c>
      <c r="AR316" s="21" t="s">
        <v>209</v>
      </c>
      <c r="AS316" s="21" t="s">
        <v>209</v>
      </c>
      <c r="AT316" s="21" t="s">
        <v>209</v>
      </c>
      <c r="AU316" s="21" t="s">
        <v>209</v>
      </c>
      <c r="AV316" s="21" t="s">
        <v>209</v>
      </c>
      <c r="AW316" s="21" t="s">
        <v>209</v>
      </c>
      <c r="AX316" s="21" t="s">
        <v>209</v>
      </c>
      <c r="AY316" s="21" t="s">
        <v>209</v>
      </c>
      <c r="AZ316" s="21" t="s">
        <v>209</v>
      </c>
      <c r="BA316" s="21" t="s">
        <v>209</v>
      </c>
      <c r="BB316" s="21" t="s">
        <v>209</v>
      </c>
      <c r="BC316" s="21" t="s">
        <v>209</v>
      </c>
      <c r="BD316" s="21" t="s">
        <v>209</v>
      </c>
      <c r="BE316" s="21" t="s">
        <v>209</v>
      </c>
      <c r="BF316" s="21" t="s">
        <v>210</v>
      </c>
      <c r="BG316" s="21" t="s">
        <v>209</v>
      </c>
      <c r="BH316" s="21" t="s">
        <v>209</v>
      </c>
      <c r="BI316" s="21" t="s">
        <v>210</v>
      </c>
      <c r="BJ316" s="21" t="s">
        <v>209</v>
      </c>
      <c r="BK316" s="21" t="s">
        <v>213</v>
      </c>
      <c r="BL316" s="21" t="s">
        <v>209</v>
      </c>
      <c r="BM316" s="21" t="s">
        <v>209</v>
      </c>
      <c r="BN316" s="21" t="s">
        <v>209</v>
      </c>
      <c r="BO316" s="21" t="s">
        <v>209</v>
      </c>
      <c r="BP316" s="21" t="s">
        <v>209</v>
      </c>
      <c r="BQ316" s="21" t="s">
        <v>209</v>
      </c>
      <c r="BR316" s="21" t="s">
        <v>209</v>
      </c>
      <c r="BS316" s="21" t="s">
        <v>209</v>
      </c>
      <c r="BT316" s="21" t="s">
        <v>209</v>
      </c>
      <c r="BU316" s="21" t="s">
        <v>209</v>
      </c>
      <c r="BV316" s="21" t="s">
        <v>209</v>
      </c>
      <c r="BW316" s="21" t="s">
        <v>209</v>
      </c>
      <c r="BX316" s="21" t="s">
        <v>209</v>
      </c>
      <c r="BY316" s="21" t="s">
        <v>209</v>
      </c>
      <c r="BZ316" s="21">
        <f t="shared" si="1"/>
        <v>5</v>
      </c>
    </row>
    <row r="317" spans="1:78" ht="12.75" x14ac:dyDescent="0.2">
      <c r="A317" s="21" t="s">
        <v>411</v>
      </c>
      <c r="B317" s="21" t="s">
        <v>543</v>
      </c>
      <c r="C317" s="21" t="s">
        <v>544</v>
      </c>
      <c r="D317" s="21" t="s">
        <v>209</v>
      </c>
      <c r="E317" s="21" t="s">
        <v>210</v>
      </c>
      <c r="F317" s="21" t="s">
        <v>209</v>
      </c>
      <c r="G317" s="21" t="s">
        <v>209</v>
      </c>
      <c r="H317" s="21" t="s">
        <v>209</v>
      </c>
      <c r="I317" s="21" t="s">
        <v>210</v>
      </c>
      <c r="J317" s="21" t="s">
        <v>210</v>
      </c>
      <c r="K317" s="21" t="s">
        <v>209</v>
      </c>
      <c r="L317" s="21" t="s">
        <v>210</v>
      </c>
      <c r="M317" s="21" t="s">
        <v>209</v>
      </c>
      <c r="N317" s="21" t="s">
        <v>209</v>
      </c>
      <c r="O317" s="21" t="s">
        <v>209</v>
      </c>
      <c r="P317" s="21" t="s">
        <v>210</v>
      </c>
      <c r="Q317" s="21" t="s">
        <v>210</v>
      </c>
      <c r="R317" s="21" t="s">
        <v>209</v>
      </c>
      <c r="S317" s="21" t="s">
        <v>210</v>
      </c>
      <c r="T317" s="21" t="s">
        <v>210</v>
      </c>
      <c r="U317" s="21" t="s">
        <v>210</v>
      </c>
      <c r="V317" s="21" t="s">
        <v>210</v>
      </c>
      <c r="W317" s="21" t="s">
        <v>209</v>
      </c>
      <c r="X317" s="21" t="s">
        <v>209</v>
      </c>
      <c r="Y317" s="21" t="s">
        <v>209</v>
      </c>
      <c r="Z317" s="21" t="s">
        <v>209</v>
      </c>
      <c r="AA317" s="21" t="s">
        <v>209</v>
      </c>
      <c r="AB317" s="21" t="s">
        <v>209</v>
      </c>
      <c r="AC317" s="21" t="s">
        <v>209</v>
      </c>
      <c r="AD317" s="21" t="s">
        <v>209</v>
      </c>
      <c r="AE317" s="21" t="s">
        <v>209</v>
      </c>
      <c r="AF317" s="21" t="s">
        <v>209</v>
      </c>
      <c r="AG317" s="21" t="s">
        <v>209</v>
      </c>
      <c r="AH317" s="21" t="s">
        <v>209</v>
      </c>
      <c r="AI317" s="21" t="s">
        <v>209</v>
      </c>
      <c r="AJ317" s="21" t="s">
        <v>210</v>
      </c>
      <c r="AK317" s="21" t="s">
        <v>210</v>
      </c>
      <c r="AL317" s="21" t="s">
        <v>210</v>
      </c>
      <c r="AM317" s="21" t="s">
        <v>209</v>
      </c>
      <c r="AN317" s="21" t="s">
        <v>209</v>
      </c>
      <c r="AO317" s="21" t="s">
        <v>209</v>
      </c>
      <c r="AP317" s="21" t="s">
        <v>209</v>
      </c>
      <c r="AQ317" s="21" t="s">
        <v>209</v>
      </c>
      <c r="AR317" s="21" t="s">
        <v>209</v>
      </c>
      <c r="AS317" s="21" t="s">
        <v>209</v>
      </c>
      <c r="AT317" s="21" t="s">
        <v>209</v>
      </c>
      <c r="AU317" s="21" t="s">
        <v>209</v>
      </c>
      <c r="AV317" s="21" t="s">
        <v>209</v>
      </c>
      <c r="AW317" s="21" t="s">
        <v>209</v>
      </c>
      <c r="AX317" s="21" t="s">
        <v>209</v>
      </c>
      <c r="AY317" s="21" t="s">
        <v>209</v>
      </c>
      <c r="AZ317" s="21" t="s">
        <v>209</v>
      </c>
      <c r="BA317" s="21" t="s">
        <v>209</v>
      </c>
      <c r="BB317" s="21" t="s">
        <v>209</v>
      </c>
      <c r="BC317" s="21" t="s">
        <v>209</v>
      </c>
      <c r="BD317" s="21" t="s">
        <v>209</v>
      </c>
      <c r="BE317" s="21" t="s">
        <v>209</v>
      </c>
      <c r="BF317" s="21" t="s">
        <v>209</v>
      </c>
      <c r="BG317" s="21" t="s">
        <v>209</v>
      </c>
      <c r="BH317" s="21" t="s">
        <v>209</v>
      </c>
      <c r="BI317" s="21" t="s">
        <v>209</v>
      </c>
      <c r="BJ317" s="21" t="s">
        <v>209</v>
      </c>
      <c r="BK317" s="21" t="s">
        <v>209</v>
      </c>
      <c r="BL317" s="21" t="s">
        <v>210</v>
      </c>
      <c r="BM317" s="21" t="s">
        <v>209</v>
      </c>
      <c r="BN317" s="21" t="s">
        <v>209</v>
      </c>
      <c r="BO317" s="21" t="s">
        <v>210</v>
      </c>
      <c r="BP317" s="21" t="s">
        <v>210</v>
      </c>
      <c r="BQ317" s="21" t="s">
        <v>209</v>
      </c>
      <c r="BR317" s="21" t="s">
        <v>213</v>
      </c>
      <c r="BS317" s="21" t="s">
        <v>213</v>
      </c>
      <c r="BT317" s="21" t="s">
        <v>210</v>
      </c>
      <c r="BU317" s="21" t="s">
        <v>209</v>
      </c>
      <c r="BV317" s="21" t="s">
        <v>209</v>
      </c>
      <c r="BW317" s="21" t="s">
        <v>210</v>
      </c>
      <c r="BX317" s="21" t="s">
        <v>209</v>
      </c>
      <c r="BY317" s="21" t="s">
        <v>210</v>
      </c>
      <c r="BZ317" s="21">
        <f t="shared" si="1"/>
        <v>13</v>
      </c>
    </row>
    <row r="318" spans="1:78" ht="12.75" x14ac:dyDescent="0.2">
      <c r="A318" s="21" t="s">
        <v>411</v>
      </c>
      <c r="B318" s="21" t="s">
        <v>543</v>
      </c>
      <c r="C318" s="21" t="s">
        <v>545</v>
      </c>
      <c r="D318" s="21" t="s">
        <v>209</v>
      </c>
      <c r="E318" s="21" t="s">
        <v>210</v>
      </c>
      <c r="F318" s="21" t="s">
        <v>209</v>
      </c>
      <c r="G318" s="21" t="s">
        <v>209</v>
      </c>
      <c r="H318" s="21" t="s">
        <v>209</v>
      </c>
      <c r="I318" s="21" t="s">
        <v>210</v>
      </c>
      <c r="J318" s="21" t="s">
        <v>210</v>
      </c>
      <c r="K318" s="21" t="s">
        <v>209</v>
      </c>
      <c r="L318" s="21" t="s">
        <v>210</v>
      </c>
      <c r="M318" s="21" t="s">
        <v>209</v>
      </c>
      <c r="N318" s="21" t="s">
        <v>209</v>
      </c>
      <c r="O318" s="21" t="s">
        <v>209</v>
      </c>
      <c r="P318" s="21" t="s">
        <v>210</v>
      </c>
      <c r="Q318" s="21" t="s">
        <v>210</v>
      </c>
      <c r="R318" s="21" t="s">
        <v>209</v>
      </c>
      <c r="S318" s="21" t="s">
        <v>213</v>
      </c>
      <c r="T318" s="21" t="s">
        <v>213</v>
      </c>
      <c r="U318" s="21" t="s">
        <v>213</v>
      </c>
      <c r="V318" s="21" t="s">
        <v>213</v>
      </c>
      <c r="W318" s="21" t="s">
        <v>209</v>
      </c>
      <c r="X318" s="21" t="s">
        <v>209</v>
      </c>
      <c r="Y318" s="21" t="s">
        <v>209</v>
      </c>
      <c r="Z318" s="21" t="s">
        <v>209</v>
      </c>
      <c r="AA318" s="21" t="s">
        <v>209</v>
      </c>
      <c r="AB318" s="21" t="s">
        <v>209</v>
      </c>
      <c r="AC318" s="21" t="s">
        <v>209</v>
      </c>
      <c r="AD318" s="21" t="s">
        <v>209</v>
      </c>
      <c r="AE318" s="21" t="s">
        <v>209</v>
      </c>
      <c r="AF318" s="21" t="s">
        <v>209</v>
      </c>
      <c r="AG318" s="21" t="s">
        <v>209</v>
      </c>
      <c r="AH318" s="21" t="s">
        <v>209</v>
      </c>
      <c r="AI318" s="21" t="s">
        <v>209</v>
      </c>
      <c r="AJ318" s="21" t="s">
        <v>210</v>
      </c>
      <c r="AK318" s="21" t="s">
        <v>210</v>
      </c>
      <c r="AL318" s="21" t="s">
        <v>210</v>
      </c>
      <c r="AM318" s="21" t="s">
        <v>209</v>
      </c>
      <c r="AN318" s="21" t="s">
        <v>209</v>
      </c>
      <c r="AO318" s="21" t="s">
        <v>209</v>
      </c>
      <c r="AP318" s="21" t="s">
        <v>209</v>
      </c>
      <c r="AQ318" s="21" t="s">
        <v>209</v>
      </c>
      <c r="AR318" s="21" t="s">
        <v>209</v>
      </c>
      <c r="AS318" s="21" t="s">
        <v>209</v>
      </c>
      <c r="AT318" s="21" t="s">
        <v>209</v>
      </c>
      <c r="AU318" s="21" t="s">
        <v>209</v>
      </c>
      <c r="AV318" s="21" t="s">
        <v>209</v>
      </c>
      <c r="AW318" s="21" t="s">
        <v>209</v>
      </c>
      <c r="AX318" s="21" t="s">
        <v>209</v>
      </c>
      <c r="AY318" s="21" t="s">
        <v>209</v>
      </c>
      <c r="AZ318" s="21" t="s">
        <v>209</v>
      </c>
      <c r="BA318" s="21" t="s">
        <v>209</v>
      </c>
      <c r="BB318" s="21" t="s">
        <v>209</v>
      </c>
      <c r="BC318" s="21" t="s">
        <v>209</v>
      </c>
      <c r="BD318" s="21" t="s">
        <v>209</v>
      </c>
      <c r="BE318" s="21" t="s">
        <v>209</v>
      </c>
      <c r="BF318" s="21" t="s">
        <v>209</v>
      </c>
      <c r="BG318" s="21" t="s">
        <v>209</v>
      </c>
      <c r="BH318" s="21" t="s">
        <v>209</v>
      </c>
      <c r="BI318" s="21" t="s">
        <v>209</v>
      </c>
      <c r="BJ318" s="21" t="s">
        <v>209</v>
      </c>
      <c r="BK318" s="21" t="s">
        <v>209</v>
      </c>
      <c r="BL318" s="21" t="s">
        <v>210</v>
      </c>
      <c r="BM318" s="21" t="s">
        <v>209</v>
      </c>
      <c r="BN318" s="21" t="s">
        <v>209</v>
      </c>
      <c r="BO318" s="21" t="s">
        <v>210</v>
      </c>
      <c r="BP318" s="21" t="s">
        <v>210</v>
      </c>
      <c r="BQ318" s="21" t="s">
        <v>209</v>
      </c>
      <c r="BR318" s="21" t="s">
        <v>213</v>
      </c>
      <c r="BS318" s="21" t="s">
        <v>213</v>
      </c>
      <c r="BT318" s="21" t="s">
        <v>210</v>
      </c>
      <c r="BU318" s="21" t="s">
        <v>209</v>
      </c>
      <c r="BV318" s="21" t="s">
        <v>209</v>
      </c>
      <c r="BW318" s="21" t="s">
        <v>210</v>
      </c>
      <c r="BX318" s="21" t="s">
        <v>209</v>
      </c>
      <c r="BY318" s="21" t="s">
        <v>210</v>
      </c>
      <c r="BZ318" s="21">
        <f t="shared" si="1"/>
        <v>9</v>
      </c>
    </row>
    <row r="319" spans="1:78" ht="12.75" x14ac:dyDescent="0.2">
      <c r="A319" s="21" t="s">
        <v>411</v>
      </c>
      <c r="B319" s="21" t="s">
        <v>543</v>
      </c>
      <c r="C319" s="21" t="s">
        <v>543</v>
      </c>
      <c r="D319" s="21" t="s">
        <v>209</v>
      </c>
      <c r="E319" s="21" t="s">
        <v>210</v>
      </c>
      <c r="F319" s="21" t="s">
        <v>209</v>
      </c>
      <c r="G319" s="21" t="s">
        <v>209</v>
      </c>
      <c r="H319" s="21" t="s">
        <v>209</v>
      </c>
      <c r="I319" s="21" t="s">
        <v>210</v>
      </c>
      <c r="J319" s="21" t="s">
        <v>210</v>
      </c>
      <c r="K319" s="21" t="s">
        <v>209</v>
      </c>
      <c r="L319" s="21" t="s">
        <v>210</v>
      </c>
      <c r="M319" s="21" t="s">
        <v>209</v>
      </c>
      <c r="N319" s="21" t="s">
        <v>209</v>
      </c>
      <c r="O319" s="21" t="s">
        <v>209</v>
      </c>
      <c r="P319" s="21" t="s">
        <v>210</v>
      </c>
      <c r="Q319" s="21" t="s">
        <v>210</v>
      </c>
      <c r="R319" s="21" t="s">
        <v>209</v>
      </c>
      <c r="S319" s="21" t="s">
        <v>210</v>
      </c>
      <c r="T319" s="21" t="s">
        <v>210</v>
      </c>
      <c r="U319" s="21" t="s">
        <v>210</v>
      </c>
      <c r="V319" s="21" t="s">
        <v>210</v>
      </c>
      <c r="W319" s="21" t="s">
        <v>209</v>
      </c>
      <c r="X319" s="21" t="s">
        <v>209</v>
      </c>
      <c r="Y319" s="21" t="s">
        <v>209</v>
      </c>
      <c r="Z319" s="21" t="s">
        <v>209</v>
      </c>
      <c r="AA319" s="21" t="s">
        <v>209</v>
      </c>
      <c r="AB319" s="21" t="s">
        <v>209</v>
      </c>
      <c r="AC319" s="21" t="s">
        <v>209</v>
      </c>
      <c r="AD319" s="21" t="s">
        <v>209</v>
      </c>
      <c r="AE319" s="21" t="s">
        <v>209</v>
      </c>
      <c r="AF319" s="21" t="s">
        <v>209</v>
      </c>
      <c r="AG319" s="21" t="s">
        <v>209</v>
      </c>
      <c r="AH319" s="21" t="s">
        <v>209</v>
      </c>
      <c r="AI319" s="21" t="s">
        <v>209</v>
      </c>
      <c r="AJ319" s="21" t="s">
        <v>210</v>
      </c>
      <c r="AK319" s="21" t="s">
        <v>210</v>
      </c>
      <c r="AL319" s="21" t="s">
        <v>210</v>
      </c>
      <c r="AM319" s="21" t="s">
        <v>209</v>
      </c>
      <c r="AN319" s="21" t="s">
        <v>209</v>
      </c>
      <c r="AO319" s="21" t="s">
        <v>209</v>
      </c>
      <c r="AP319" s="21" t="s">
        <v>209</v>
      </c>
      <c r="AQ319" s="21" t="s">
        <v>209</v>
      </c>
      <c r="AR319" s="21" t="s">
        <v>209</v>
      </c>
      <c r="AS319" s="21" t="s">
        <v>209</v>
      </c>
      <c r="AT319" s="21" t="s">
        <v>209</v>
      </c>
      <c r="AU319" s="21" t="s">
        <v>209</v>
      </c>
      <c r="AV319" s="21" t="s">
        <v>209</v>
      </c>
      <c r="AW319" s="21" t="s">
        <v>209</v>
      </c>
      <c r="AX319" s="21" t="s">
        <v>209</v>
      </c>
      <c r="AY319" s="21" t="s">
        <v>209</v>
      </c>
      <c r="AZ319" s="21" t="s">
        <v>209</v>
      </c>
      <c r="BA319" s="21" t="s">
        <v>209</v>
      </c>
      <c r="BB319" s="21" t="s">
        <v>209</v>
      </c>
      <c r="BC319" s="21" t="s">
        <v>209</v>
      </c>
      <c r="BD319" s="21" t="s">
        <v>209</v>
      </c>
      <c r="BE319" s="21" t="s">
        <v>209</v>
      </c>
      <c r="BF319" s="21" t="s">
        <v>209</v>
      </c>
      <c r="BG319" s="21" t="s">
        <v>209</v>
      </c>
      <c r="BH319" s="21" t="s">
        <v>209</v>
      </c>
      <c r="BI319" s="21" t="s">
        <v>209</v>
      </c>
      <c r="BJ319" s="21" t="s">
        <v>209</v>
      </c>
      <c r="BK319" s="21" t="s">
        <v>209</v>
      </c>
      <c r="BL319" s="21" t="s">
        <v>210</v>
      </c>
      <c r="BM319" s="21" t="s">
        <v>209</v>
      </c>
      <c r="BN319" s="21" t="s">
        <v>209</v>
      </c>
      <c r="BO319" s="21" t="s">
        <v>210</v>
      </c>
      <c r="BP319" s="21" t="s">
        <v>210</v>
      </c>
      <c r="BQ319" s="21" t="s">
        <v>209</v>
      </c>
      <c r="BR319" s="21" t="s">
        <v>213</v>
      </c>
      <c r="BS319" s="21" t="s">
        <v>213</v>
      </c>
      <c r="BT319" s="21" t="s">
        <v>210</v>
      </c>
      <c r="BU319" s="21" t="s">
        <v>209</v>
      </c>
      <c r="BV319" s="21" t="s">
        <v>209</v>
      </c>
      <c r="BW319" s="21" t="s">
        <v>210</v>
      </c>
      <c r="BX319" s="21" t="s">
        <v>209</v>
      </c>
      <c r="BY319" s="21" t="s">
        <v>210</v>
      </c>
      <c r="BZ319" s="21">
        <f t="shared" si="1"/>
        <v>13</v>
      </c>
    </row>
    <row r="320" spans="1:78" ht="12.75" x14ac:dyDescent="0.2">
      <c r="A320" s="21" t="s">
        <v>411</v>
      </c>
      <c r="B320" s="21" t="s">
        <v>543</v>
      </c>
      <c r="C320" s="21" t="s">
        <v>546</v>
      </c>
      <c r="D320" s="21" t="s">
        <v>209</v>
      </c>
      <c r="E320" s="21" t="s">
        <v>210</v>
      </c>
      <c r="F320" s="21" t="s">
        <v>209</v>
      </c>
      <c r="G320" s="21" t="s">
        <v>209</v>
      </c>
      <c r="H320" s="21" t="s">
        <v>209</v>
      </c>
      <c r="I320" s="21" t="s">
        <v>210</v>
      </c>
      <c r="J320" s="21" t="s">
        <v>210</v>
      </c>
      <c r="K320" s="21" t="s">
        <v>209</v>
      </c>
      <c r="L320" s="21" t="s">
        <v>210</v>
      </c>
      <c r="M320" s="21" t="s">
        <v>209</v>
      </c>
      <c r="N320" s="21" t="s">
        <v>209</v>
      </c>
      <c r="O320" s="21" t="s">
        <v>209</v>
      </c>
      <c r="P320" s="21" t="s">
        <v>210</v>
      </c>
      <c r="Q320" s="21" t="s">
        <v>210</v>
      </c>
      <c r="R320" s="21" t="s">
        <v>209</v>
      </c>
      <c r="S320" s="21" t="s">
        <v>210</v>
      </c>
      <c r="T320" s="21" t="s">
        <v>210</v>
      </c>
      <c r="U320" s="21" t="s">
        <v>210</v>
      </c>
      <c r="V320" s="21" t="s">
        <v>210</v>
      </c>
      <c r="W320" s="21" t="s">
        <v>209</v>
      </c>
      <c r="X320" s="21" t="s">
        <v>209</v>
      </c>
      <c r="Y320" s="21" t="s">
        <v>209</v>
      </c>
      <c r="Z320" s="21" t="s">
        <v>209</v>
      </c>
      <c r="AA320" s="21" t="s">
        <v>209</v>
      </c>
      <c r="AB320" s="21" t="s">
        <v>209</v>
      </c>
      <c r="AC320" s="21" t="s">
        <v>209</v>
      </c>
      <c r="AD320" s="21" t="s">
        <v>209</v>
      </c>
      <c r="AE320" s="21" t="s">
        <v>209</v>
      </c>
      <c r="AF320" s="21" t="s">
        <v>209</v>
      </c>
      <c r="AG320" s="21" t="s">
        <v>209</v>
      </c>
      <c r="AH320" s="21" t="s">
        <v>209</v>
      </c>
      <c r="AI320" s="21" t="s">
        <v>209</v>
      </c>
      <c r="AJ320" s="21" t="s">
        <v>210</v>
      </c>
      <c r="AK320" s="21" t="s">
        <v>210</v>
      </c>
      <c r="AL320" s="21" t="s">
        <v>210</v>
      </c>
      <c r="AM320" s="21" t="s">
        <v>209</v>
      </c>
      <c r="AN320" s="21" t="s">
        <v>209</v>
      </c>
      <c r="AO320" s="21" t="s">
        <v>209</v>
      </c>
      <c r="AP320" s="21" t="s">
        <v>209</v>
      </c>
      <c r="AQ320" s="21" t="s">
        <v>209</v>
      </c>
      <c r="AR320" s="21" t="s">
        <v>209</v>
      </c>
      <c r="AS320" s="21" t="s">
        <v>209</v>
      </c>
      <c r="AT320" s="21" t="s">
        <v>209</v>
      </c>
      <c r="AU320" s="21" t="s">
        <v>209</v>
      </c>
      <c r="AV320" s="21" t="s">
        <v>209</v>
      </c>
      <c r="AW320" s="21" t="s">
        <v>209</v>
      </c>
      <c r="AX320" s="21" t="s">
        <v>209</v>
      </c>
      <c r="AY320" s="21" t="s">
        <v>209</v>
      </c>
      <c r="AZ320" s="21" t="s">
        <v>209</v>
      </c>
      <c r="BA320" s="21" t="s">
        <v>209</v>
      </c>
      <c r="BB320" s="21" t="s">
        <v>209</v>
      </c>
      <c r="BC320" s="21" t="s">
        <v>209</v>
      </c>
      <c r="BD320" s="21" t="s">
        <v>209</v>
      </c>
      <c r="BE320" s="21" t="s">
        <v>209</v>
      </c>
      <c r="BF320" s="21" t="s">
        <v>209</v>
      </c>
      <c r="BG320" s="21" t="s">
        <v>209</v>
      </c>
      <c r="BH320" s="21" t="s">
        <v>209</v>
      </c>
      <c r="BI320" s="21" t="s">
        <v>209</v>
      </c>
      <c r="BJ320" s="21" t="s">
        <v>209</v>
      </c>
      <c r="BK320" s="21" t="s">
        <v>209</v>
      </c>
      <c r="BL320" s="21" t="s">
        <v>210</v>
      </c>
      <c r="BM320" s="21" t="s">
        <v>209</v>
      </c>
      <c r="BN320" s="21" t="s">
        <v>209</v>
      </c>
      <c r="BO320" s="21" t="s">
        <v>210</v>
      </c>
      <c r="BP320" s="21" t="s">
        <v>210</v>
      </c>
      <c r="BQ320" s="21" t="s">
        <v>209</v>
      </c>
      <c r="BR320" s="21" t="s">
        <v>213</v>
      </c>
      <c r="BS320" s="21" t="s">
        <v>213</v>
      </c>
      <c r="BT320" s="21" t="s">
        <v>210</v>
      </c>
      <c r="BU320" s="21" t="s">
        <v>209</v>
      </c>
      <c r="BV320" s="21" t="s">
        <v>209</v>
      </c>
      <c r="BW320" s="21" t="s">
        <v>210</v>
      </c>
      <c r="BX320" s="21" t="s">
        <v>209</v>
      </c>
      <c r="BY320" s="21" t="s">
        <v>210</v>
      </c>
      <c r="BZ320" s="21">
        <f t="shared" si="1"/>
        <v>13</v>
      </c>
    </row>
    <row r="321" spans="1:78" ht="12.75" x14ac:dyDescent="0.2">
      <c r="A321" s="21" t="s">
        <v>411</v>
      </c>
      <c r="B321" s="21" t="s">
        <v>547</v>
      </c>
      <c r="C321" s="21" t="s">
        <v>548</v>
      </c>
      <c r="D321" s="21" t="s">
        <v>209</v>
      </c>
      <c r="E321" s="21" t="s">
        <v>209</v>
      </c>
      <c r="F321" s="21" t="s">
        <v>209</v>
      </c>
      <c r="G321" s="21" t="s">
        <v>209</v>
      </c>
      <c r="H321" s="21" t="s">
        <v>209</v>
      </c>
      <c r="I321" s="21" t="s">
        <v>210</v>
      </c>
      <c r="J321" s="21" t="s">
        <v>209</v>
      </c>
      <c r="K321" s="21" t="s">
        <v>209</v>
      </c>
      <c r="L321" s="21" t="s">
        <v>209</v>
      </c>
      <c r="M321" s="21" t="s">
        <v>209</v>
      </c>
      <c r="N321" s="21" t="s">
        <v>209</v>
      </c>
      <c r="O321" s="21" t="s">
        <v>209</v>
      </c>
      <c r="P321" s="21" t="s">
        <v>210</v>
      </c>
      <c r="Q321" s="21" t="s">
        <v>209</v>
      </c>
      <c r="R321" s="21" t="s">
        <v>209</v>
      </c>
      <c r="S321" s="21" t="s">
        <v>213</v>
      </c>
      <c r="T321" s="21" t="s">
        <v>213</v>
      </c>
      <c r="U321" s="21" t="s">
        <v>213</v>
      </c>
      <c r="V321" s="21" t="s">
        <v>213</v>
      </c>
      <c r="W321" s="21" t="s">
        <v>209</v>
      </c>
      <c r="X321" s="21" t="s">
        <v>209</v>
      </c>
      <c r="Y321" s="21" t="s">
        <v>209</v>
      </c>
      <c r="Z321" s="21" t="s">
        <v>209</v>
      </c>
      <c r="AA321" s="21" t="s">
        <v>209</v>
      </c>
      <c r="AB321" s="21" t="s">
        <v>209</v>
      </c>
      <c r="AC321" s="21" t="s">
        <v>209</v>
      </c>
      <c r="AD321" s="21" t="s">
        <v>209</v>
      </c>
      <c r="AE321" s="21" t="s">
        <v>209</v>
      </c>
      <c r="AF321" s="21" t="s">
        <v>209</v>
      </c>
      <c r="AG321" s="21" t="s">
        <v>209</v>
      </c>
      <c r="AH321" s="21" t="s">
        <v>209</v>
      </c>
      <c r="AI321" s="21" t="s">
        <v>209</v>
      </c>
      <c r="AJ321" s="21" t="s">
        <v>210</v>
      </c>
      <c r="AK321" s="21" t="s">
        <v>209</v>
      </c>
      <c r="AL321" s="21" t="s">
        <v>210</v>
      </c>
      <c r="AM321" s="21" t="s">
        <v>209</v>
      </c>
      <c r="AN321" s="21" t="s">
        <v>209</v>
      </c>
      <c r="AO321" s="21" t="s">
        <v>210</v>
      </c>
      <c r="AP321" s="21" t="s">
        <v>209</v>
      </c>
      <c r="AQ321" s="21" t="s">
        <v>209</v>
      </c>
      <c r="AR321" s="21" t="s">
        <v>209</v>
      </c>
      <c r="AS321" s="21" t="s">
        <v>209</v>
      </c>
      <c r="AT321" s="21" t="s">
        <v>210</v>
      </c>
      <c r="AU321" s="21" t="s">
        <v>209</v>
      </c>
      <c r="AV321" s="21" t="s">
        <v>209</v>
      </c>
      <c r="AW321" s="21" t="s">
        <v>213</v>
      </c>
      <c r="AX321" s="21" t="s">
        <v>209</v>
      </c>
      <c r="AY321" s="21" t="s">
        <v>209</v>
      </c>
      <c r="AZ321" s="21" t="s">
        <v>209</v>
      </c>
      <c r="BA321" s="21" t="s">
        <v>209</v>
      </c>
      <c r="BB321" s="21" t="s">
        <v>209</v>
      </c>
      <c r="BC321" s="21" t="s">
        <v>209</v>
      </c>
      <c r="BD321" s="21" t="s">
        <v>209</v>
      </c>
      <c r="BE321" s="21" t="s">
        <v>209</v>
      </c>
      <c r="BF321" s="21" t="s">
        <v>209</v>
      </c>
      <c r="BG321" s="21" t="s">
        <v>209</v>
      </c>
      <c r="BH321" s="21" t="s">
        <v>209</v>
      </c>
      <c r="BI321" s="21" t="s">
        <v>209</v>
      </c>
      <c r="BJ321" s="21" t="s">
        <v>209</v>
      </c>
      <c r="BK321" s="21" t="s">
        <v>213</v>
      </c>
      <c r="BL321" s="21" t="s">
        <v>209</v>
      </c>
      <c r="BM321" s="21" t="s">
        <v>213</v>
      </c>
      <c r="BN321" s="21" t="s">
        <v>213</v>
      </c>
      <c r="BO321" s="21" t="s">
        <v>209</v>
      </c>
      <c r="BP321" s="21" t="s">
        <v>213</v>
      </c>
      <c r="BQ321" s="21" t="s">
        <v>209</v>
      </c>
      <c r="BR321" s="21" t="s">
        <v>209</v>
      </c>
      <c r="BS321" s="21" t="s">
        <v>209</v>
      </c>
      <c r="BT321" s="21" t="s">
        <v>209</v>
      </c>
      <c r="BU321" s="21" t="s">
        <v>209</v>
      </c>
      <c r="BV321" s="21" t="s">
        <v>209</v>
      </c>
      <c r="BW321" s="21" t="s">
        <v>209</v>
      </c>
      <c r="BX321" s="21" t="s">
        <v>209</v>
      </c>
      <c r="BY321" s="21" t="s">
        <v>209</v>
      </c>
      <c r="BZ321" s="21">
        <f t="shared" si="1"/>
        <v>6</v>
      </c>
    </row>
    <row r="322" spans="1:78" ht="12.75" x14ac:dyDescent="0.2">
      <c r="A322" s="21" t="s">
        <v>411</v>
      </c>
      <c r="B322" s="21" t="s">
        <v>547</v>
      </c>
      <c r="C322" s="21" t="s">
        <v>549</v>
      </c>
      <c r="D322" s="21" t="s">
        <v>209</v>
      </c>
      <c r="E322" s="21" t="s">
        <v>209</v>
      </c>
      <c r="F322" s="21" t="s">
        <v>209</v>
      </c>
      <c r="G322" s="21" t="s">
        <v>209</v>
      </c>
      <c r="H322" s="21" t="s">
        <v>209</v>
      </c>
      <c r="I322" s="21" t="s">
        <v>210</v>
      </c>
      <c r="J322" s="21" t="s">
        <v>209</v>
      </c>
      <c r="K322" s="21" t="s">
        <v>209</v>
      </c>
      <c r="L322" s="21" t="s">
        <v>209</v>
      </c>
      <c r="M322" s="21" t="s">
        <v>209</v>
      </c>
      <c r="N322" s="21" t="s">
        <v>209</v>
      </c>
      <c r="O322" s="21" t="s">
        <v>209</v>
      </c>
      <c r="P322" s="21" t="s">
        <v>210</v>
      </c>
      <c r="Q322" s="21" t="s">
        <v>209</v>
      </c>
      <c r="R322" s="21" t="s">
        <v>209</v>
      </c>
      <c r="S322" s="21" t="s">
        <v>213</v>
      </c>
      <c r="T322" s="21" t="s">
        <v>213</v>
      </c>
      <c r="U322" s="21" t="s">
        <v>213</v>
      </c>
      <c r="V322" s="21" t="s">
        <v>213</v>
      </c>
      <c r="W322" s="21" t="s">
        <v>209</v>
      </c>
      <c r="X322" s="21" t="s">
        <v>209</v>
      </c>
      <c r="Y322" s="21" t="s">
        <v>209</v>
      </c>
      <c r="Z322" s="21" t="s">
        <v>209</v>
      </c>
      <c r="AA322" s="21" t="s">
        <v>209</v>
      </c>
      <c r="AB322" s="21" t="s">
        <v>209</v>
      </c>
      <c r="AC322" s="21" t="s">
        <v>209</v>
      </c>
      <c r="AD322" s="21" t="s">
        <v>209</v>
      </c>
      <c r="AE322" s="21" t="s">
        <v>209</v>
      </c>
      <c r="AF322" s="21" t="s">
        <v>209</v>
      </c>
      <c r="AG322" s="21" t="s">
        <v>209</v>
      </c>
      <c r="AH322" s="21" t="s">
        <v>209</v>
      </c>
      <c r="AI322" s="21" t="s">
        <v>209</v>
      </c>
      <c r="AJ322" s="21" t="s">
        <v>210</v>
      </c>
      <c r="AK322" s="21" t="s">
        <v>210</v>
      </c>
      <c r="AL322" s="21" t="s">
        <v>210</v>
      </c>
      <c r="AM322" s="21" t="s">
        <v>209</v>
      </c>
      <c r="AN322" s="21" t="s">
        <v>209</v>
      </c>
      <c r="AO322" s="21" t="s">
        <v>210</v>
      </c>
      <c r="AP322" s="21" t="s">
        <v>209</v>
      </c>
      <c r="AQ322" s="21" t="s">
        <v>209</v>
      </c>
      <c r="AR322" s="21" t="s">
        <v>209</v>
      </c>
      <c r="AS322" s="21" t="s">
        <v>209</v>
      </c>
      <c r="AT322" s="21" t="s">
        <v>210</v>
      </c>
      <c r="AU322" s="21" t="s">
        <v>209</v>
      </c>
      <c r="AV322" s="21" t="s">
        <v>209</v>
      </c>
      <c r="AW322" s="21" t="s">
        <v>209</v>
      </c>
      <c r="AX322" s="21" t="s">
        <v>209</v>
      </c>
      <c r="AY322" s="21" t="s">
        <v>209</v>
      </c>
      <c r="AZ322" s="21" t="s">
        <v>209</v>
      </c>
      <c r="BA322" s="21" t="s">
        <v>209</v>
      </c>
      <c r="BB322" s="21" t="s">
        <v>209</v>
      </c>
      <c r="BC322" s="21" t="s">
        <v>209</v>
      </c>
      <c r="BD322" s="21" t="s">
        <v>209</v>
      </c>
      <c r="BE322" s="21" t="s">
        <v>209</v>
      </c>
      <c r="BF322" s="21" t="s">
        <v>209</v>
      </c>
      <c r="BG322" s="21" t="s">
        <v>209</v>
      </c>
      <c r="BH322" s="21" t="s">
        <v>209</v>
      </c>
      <c r="BI322" s="21" t="s">
        <v>209</v>
      </c>
      <c r="BJ322" s="21" t="s">
        <v>209</v>
      </c>
      <c r="BK322" s="21" t="s">
        <v>213</v>
      </c>
      <c r="BL322" s="21" t="s">
        <v>210</v>
      </c>
      <c r="BM322" s="21" t="s">
        <v>213</v>
      </c>
      <c r="BN322" s="21" t="s">
        <v>213</v>
      </c>
      <c r="BO322" s="21" t="s">
        <v>213</v>
      </c>
      <c r="BP322" s="21" t="s">
        <v>213</v>
      </c>
      <c r="BQ322" s="21" t="s">
        <v>209</v>
      </c>
      <c r="BR322" s="21" t="s">
        <v>213</v>
      </c>
      <c r="BS322" s="21" t="s">
        <v>213</v>
      </c>
      <c r="BT322" s="21" t="s">
        <v>213</v>
      </c>
      <c r="BU322" s="21" t="s">
        <v>209</v>
      </c>
      <c r="BV322" s="21" t="s">
        <v>213</v>
      </c>
      <c r="BW322" s="21" t="s">
        <v>213</v>
      </c>
      <c r="BX322" s="21" t="s">
        <v>209</v>
      </c>
      <c r="BY322" s="21" t="s">
        <v>213</v>
      </c>
      <c r="BZ322" s="21">
        <f t="shared" si="1"/>
        <v>7</v>
      </c>
    </row>
    <row r="323" spans="1:78" ht="12.75" x14ac:dyDescent="0.2">
      <c r="A323" s="21" t="s">
        <v>411</v>
      </c>
      <c r="B323" s="21" t="s">
        <v>547</v>
      </c>
      <c r="C323" s="21" t="s">
        <v>550</v>
      </c>
      <c r="D323" s="21" t="s">
        <v>209</v>
      </c>
      <c r="E323" s="21" t="s">
        <v>209</v>
      </c>
      <c r="F323" s="21" t="s">
        <v>209</v>
      </c>
      <c r="G323" s="21" t="s">
        <v>209</v>
      </c>
      <c r="H323" s="21" t="s">
        <v>209</v>
      </c>
      <c r="I323" s="21" t="s">
        <v>210</v>
      </c>
      <c r="J323" s="21" t="s">
        <v>209</v>
      </c>
      <c r="K323" s="21" t="s">
        <v>209</v>
      </c>
      <c r="L323" s="21" t="s">
        <v>209</v>
      </c>
      <c r="M323" s="21" t="s">
        <v>209</v>
      </c>
      <c r="N323" s="21" t="s">
        <v>209</v>
      </c>
      <c r="O323" s="21" t="s">
        <v>209</v>
      </c>
      <c r="P323" s="21" t="s">
        <v>210</v>
      </c>
      <c r="Q323" s="21" t="s">
        <v>209</v>
      </c>
      <c r="R323" s="21" t="s">
        <v>209</v>
      </c>
      <c r="S323" s="21" t="s">
        <v>213</v>
      </c>
      <c r="T323" s="21" t="s">
        <v>213</v>
      </c>
      <c r="U323" s="21" t="s">
        <v>213</v>
      </c>
      <c r="V323" s="21" t="s">
        <v>213</v>
      </c>
      <c r="W323" s="21" t="s">
        <v>209</v>
      </c>
      <c r="X323" s="21" t="s">
        <v>209</v>
      </c>
      <c r="Y323" s="21" t="s">
        <v>209</v>
      </c>
      <c r="Z323" s="21" t="s">
        <v>209</v>
      </c>
      <c r="AA323" s="21" t="s">
        <v>209</v>
      </c>
      <c r="AB323" s="21" t="s">
        <v>209</v>
      </c>
      <c r="AC323" s="21" t="s">
        <v>209</v>
      </c>
      <c r="AD323" s="21" t="s">
        <v>209</v>
      </c>
      <c r="AE323" s="21" t="s">
        <v>209</v>
      </c>
      <c r="AF323" s="21" t="s">
        <v>209</v>
      </c>
      <c r="AG323" s="21" t="s">
        <v>209</v>
      </c>
      <c r="AH323" s="21" t="s">
        <v>209</v>
      </c>
      <c r="AI323" s="21" t="s">
        <v>209</v>
      </c>
      <c r="AJ323" s="21" t="s">
        <v>210</v>
      </c>
      <c r="AK323" s="21" t="s">
        <v>209</v>
      </c>
      <c r="AL323" s="21" t="s">
        <v>210</v>
      </c>
      <c r="AM323" s="21" t="s">
        <v>209</v>
      </c>
      <c r="AN323" s="21" t="s">
        <v>209</v>
      </c>
      <c r="AO323" s="21" t="s">
        <v>210</v>
      </c>
      <c r="AP323" s="21" t="s">
        <v>209</v>
      </c>
      <c r="AQ323" s="21" t="s">
        <v>209</v>
      </c>
      <c r="AR323" s="21" t="s">
        <v>209</v>
      </c>
      <c r="AS323" s="21" t="s">
        <v>209</v>
      </c>
      <c r="AT323" s="21" t="s">
        <v>210</v>
      </c>
      <c r="AU323" s="21" t="s">
        <v>209</v>
      </c>
      <c r="AV323" s="21" t="s">
        <v>209</v>
      </c>
      <c r="AW323" s="21" t="s">
        <v>213</v>
      </c>
      <c r="AX323" s="21" t="s">
        <v>209</v>
      </c>
      <c r="AY323" s="21" t="s">
        <v>209</v>
      </c>
      <c r="AZ323" s="21" t="s">
        <v>209</v>
      </c>
      <c r="BA323" s="21" t="s">
        <v>209</v>
      </c>
      <c r="BB323" s="21" t="s">
        <v>209</v>
      </c>
      <c r="BC323" s="21" t="s">
        <v>209</v>
      </c>
      <c r="BD323" s="21" t="s">
        <v>209</v>
      </c>
      <c r="BE323" s="21" t="s">
        <v>209</v>
      </c>
      <c r="BF323" s="21" t="s">
        <v>209</v>
      </c>
      <c r="BG323" s="21" t="s">
        <v>209</v>
      </c>
      <c r="BH323" s="21" t="s">
        <v>209</v>
      </c>
      <c r="BI323" s="21" t="s">
        <v>209</v>
      </c>
      <c r="BJ323" s="21" t="s">
        <v>209</v>
      </c>
      <c r="BK323" s="21" t="s">
        <v>213</v>
      </c>
      <c r="BL323" s="21" t="s">
        <v>209</v>
      </c>
      <c r="BM323" s="21" t="s">
        <v>213</v>
      </c>
      <c r="BN323" s="21" t="s">
        <v>213</v>
      </c>
      <c r="BO323" s="21" t="s">
        <v>209</v>
      </c>
      <c r="BP323" s="21" t="s">
        <v>213</v>
      </c>
      <c r="BQ323" s="21" t="s">
        <v>209</v>
      </c>
      <c r="BR323" s="21" t="s">
        <v>209</v>
      </c>
      <c r="BS323" s="21" t="s">
        <v>209</v>
      </c>
      <c r="BT323" s="21" t="s">
        <v>209</v>
      </c>
      <c r="BU323" s="21" t="s">
        <v>209</v>
      </c>
      <c r="BV323" s="21" t="s">
        <v>209</v>
      </c>
      <c r="BW323" s="21" t="s">
        <v>209</v>
      </c>
      <c r="BX323" s="21" t="s">
        <v>209</v>
      </c>
      <c r="BY323" s="21" t="s">
        <v>209</v>
      </c>
      <c r="BZ323" s="21">
        <f t="shared" si="1"/>
        <v>6</v>
      </c>
    </row>
    <row r="324" spans="1:78" ht="12.75" x14ac:dyDescent="0.2">
      <c r="A324" s="21" t="s">
        <v>411</v>
      </c>
      <c r="B324" s="21" t="s">
        <v>547</v>
      </c>
      <c r="C324" s="21" t="s">
        <v>551</v>
      </c>
      <c r="D324" s="21" t="s">
        <v>209</v>
      </c>
      <c r="E324" s="21" t="s">
        <v>209</v>
      </c>
      <c r="F324" s="21" t="s">
        <v>209</v>
      </c>
      <c r="G324" s="21" t="s">
        <v>209</v>
      </c>
      <c r="H324" s="21" t="s">
        <v>209</v>
      </c>
      <c r="I324" s="21" t="s">
        <v>210</v>
      </c>
      <c r="J324" s="21" t="s">
        <v>209</v>
      </c>
      <c r="K324" s="21" t="s">
        <v>209</v>
      </c>
      <c r="L324" s="21" t="s">
        <v>209</v>
      </c>
      <c r="M324" s="21" t="s">
        <v>209</v>
      </c>
      <c r="N324" s="21" t="s">
        <v>209</v>
      </c>
      <c r="O324" s="21" t="s">
        <v>209</v>
      </c>
      <c r="P324" s="21" t="s">
        <v>210</v>
      </c>
      <c r="Q324" s="21" t="s">
        <v>209</v>
      </c>
      <c r="R324" s="21" t="s">
        <v>209</v>
      </c>
      <c r="S324" s="21" t="s">
        <v>213</v>
      </c>
      <c r="T324" s="21" t="s">
        <v>213</v>
      </c>
      <c r="U324" s="21" t="s">
        <v>213</v>
      </c>
      <c r="V324" s="21" t="s">
        <v>213</v>
      </c>
      <c r="W324" s="21" t="s">
        <v>209</v>
      </c>
      <c r="X324" s="21" t="s">
        <v>209</v>
      </c>
      <c r="Y324" s="21" t="s">
        <v>209</v>
      </c>
      <c r="Z324" s="21" t="s">
        <v>209</v>
      </c>
      <c r="AA324" s="21" t="s">
        <v>209</v>
      </c>
      <c r="AB324" s="21" t="s">
        <v>209</v>
      </c>
      <c r="AC324" s="21" t="s">
        <v>209</v>
      </c>
      <c r="AD324" s="21" t="s">
        <v>209</v>
      </c>
      <c r="AE324" s="21" t="s">
        <v>209</v>
      </c>
      <c r="AF324" s="21" t="s">
        <v>209</v>
      </c>
      <c r="AG324" s="21" t="s">
        <v>209</v>
      </c>
      <c r="AH324" s="21" t="s">
        <v>209</v>
      </c>
      <c r="AI324" s="21" t="s">
        <v>209</v>
      </c>
      <c r="AJ324" s="21" t="s">
        <v>210</v>
      </c>
      <c r="AK324" s="21" t="s">
        <v>209</v>
      </c>
      <c r="AL324" s="21" t="s">
        <v>210</v>
      </c>
      <c r="AM324" s="21" t="s">
        <v>209</v>
      </c>
      <c r="AN324" s="21" t="s">
        <v>209</v>
      </c>
      <c r="AO324" s="21" t="s">
        <v>210</v>
      </c>
      <c r="AP324" s="21" t="s">
        <v>209</v>
      </c>
      <c r="AQ324" s="21" t="s">
        <v>209</v>
      </c>
      <c r="AR324" s="21" t="s">
        <v>209</v>
      </c>
      <c r="AS324" s="21" t="s">
        <v>209</v>
      </c>
      <c r="AT324" s="21" t="s">
        <v>210</v>
      </c>
      <c r="AU324" s="21" t="s">
        <v>209</v>
      </c>
      <c r="AV324" s="21" t="s">
        <v>209</v>
      </c>
      <c r="AW324" s="21" t="s">
        <v>213</v>
      </c>
      <c r="AX324" s="21" t="s">
        <v>209</v>
      </c>
      <c r="AY324" s="21" t="s">
        <v>209</v>
      </c>
      <c r="AZ324" s="21" t="s">
        <v>209</v>
      </c>
      <c r="BA324" s="21" t="s">
        <v>209</v>
      </c>
      <c r="BB324" s="21" t="s">
        <v>209</v>
      </c>
      <c r="BC324" s="21" t="s">
        <v>209</v>
      </c>
      <c r="BD324" s="21" t="s">
        <v>209</v>
      </c>
      <c r="BE324" s="21" t="s">
        <v>209</v>
      </c>
      <c r="BF324" s="21" t="s">
        <v>209</v>
      </c>
      <c r="BG324" s="21" t="s">
        <v>209</v>
      </c>
      <c r="BH324" s="21" t="s">
        <v>209</v>
      </c>
      <c r="BI324" s="21" t="s">
        <v>209</v>
      </c>
      <c r="BJ324" s="21" t="s">
        <v>209</v>
      </c>
      <c r="BK324" s="21" t="s">
        <v>213</v>
      </c>
      <c r="BL324" s="21" t="s">
        <v>209</v>
      </c>
      <c r="BM324" s="21" t="s">
        <v>213</v>
      </c>
      <c r="BN324" s="21" t="s">
        <v>213</v>
      </c>
      <c r="BO324" s="21" t="s">
        <v>209</v>
      </c>
      <c r="BP324" s="21" t="s">
        <v>210</v>
      </c>
      <c r="BQ324" s="21" t="s">
        <v>209</v>
      </c>
      <c r="BR324" s="21" t="s">
        <v>209</v>
      </c>
      <c r="BS324" s="21" t="s">
        <v>209</v>
      </c>
      <c r="BT324" s="21" t="s">
        <v>209</v>
      </c>
      <c r="BU324" s="21" t="s">
        <v>209</v>
      </c>
      <c r="BV324" s="21" t="s">
        <v>209</v>
      </c>
      <c r="BW324" s="21" t="s">
        <v>209</v>
      </c>
      <c r="BX324" s="21" t="s">
        <v>209</v>
      </c>
      <c r="BY324" s="21" t="s">
        <v>209</v>
      </c>
      <c r="BZ324" s="21">
        <f t="shared" si="1"/>
        <v>6</v>
      </c>
    </row>
    <row r="325" spans="1:78" ht="12.75" x14ac:dyDescent="0.2">
      <c r="A325" s="21" t="s">
        <v>411</v>
      </c>
      <c r="B325" s="21" t="s">
        <v>547</v>
      </c>
      <c r="C325" s="21" t="s">
        <v>552</v>
      </c>
      <c r="D325" s="21" t="s">
        <v>209</v>
      </c>
      <c r="E325" s="21" t="s">
        <v>209</v>
      </c>
      <c r="F325" s="21" t="s">
        <v>209</v>
      </c>
      <c r="G325" s="21" t="s">
        <v>209</v>
      </c>
      <c r="H325" s="21" t="s">
        <v>209</v>
      </c>
      <c r="I325" s="21" t="s">
        <v>210</v>
      </c>
      <c r="J325" s="21" t="s">
        <v>209</v>
      </c>
      <c r="K325" s="21" t="s">
        <v>209</v>
      </c>
      <c r="L325" s="21" t="s">
        <v>209</v>
      </c>
      <c r="M325" s="21" t="s">
        <v>209</v>
      </c>
      <c r="N325" s="21" t="s">
        <v>209</v>
      </c>
      <c r="O325" s="21" t="s">
        <v>209</v>
      </c>
      <c r="P325" s="21" t="s">
        <v>210</v>
      </c>
      <c r="Q325" s="21" t="s">
        <v>209</v>
      </c>
      <c r="R325" s="21" t="s">
        <v>209</v>
      </c>
      <c r="S325" s="21" t="s">
        <v>213</v>
      </c>
      <c r="T325" s="21" t="s">
        <v>213</v>
      </c>
      <c r="U325" s="21" t="s">
        <v>213</v>
      </c>
      <c r="V325" s="21" t="s">
        <v>213</v>
      </c>
      <c r="W325" s="21" t="s">
        <v>209</v>
      </c>
      <c r="X325" s="21" t="s">
        <v>209</v>
      </c>
      <c r="Y325" s="21" t="s">
        <v>209</v>
      </c>
      <c r="Z325" s="21" t="s">
        <v>209</v>
      </c>
      <c r="AA325" s="21" t="s">
        <v>209</v>
      </c>
      <c r="AB325" s="21" t="s">
        <v>209</v>
      </c>
      <c r="AC325" s="21" t="s">
        <v>209</v>
      </c>
      <c r="AD325" s="21" t="s">
        <v>209</v>
      </c>
      <c r="AE325" s="21" t="s">
        <v>209</v>
      </c>
      <c r="AF325" s="21" t="s">
        <v>209</v>
      </c>
      <c r="AG325" s="21" t="s">
        <v>209</v>
      </c>
      <c r="AH325" s="21" t="s">
        <v>209</v>
      </c>
      <c r="AI325" s="21" t="s">
        <v>209</v>
      </c>
      <c r="AJ325" s="21" t="s">
        <v>210</v>
      </c>
      <c r="AK325" s="21" t="s">
        <v>209</v>
      </c>
      <c r="AL325" s="21" t="s">
        <v>210</v>
      </c>
      <c r="AM325" s="21" t="s">
        <v>209</v>
      </c>
      <c r="AN325" s="21" t="s">
        <v>209</v>
      </c>
      <c r="AO325" s="21" t="s">
        <v>210</v>
      </c>
      <c r="AP325" s="21" t="s">
        <v>209</v>
      </c>
      <c r="AQ325" s="21" t="s">
        <v>209</v>
      </c>
      <c r="AR325" s="21" t="s">
        <v>209</v>
      </c>
      <c r="AS325" s="21" t="s">
        <v>209</v>
      </c>
      <c r="AT325" s="21" t="s">
        <v>210</v>
      </c>
      <c r="AU325" s="21" t="s">
        <v>209</v>
      </c>
      <c r="AV325" s="21" t="s">
        <v>209</v>
      </c>
      <c r="AW325" s="21" t="s">
        <v>213</v>
      </c>
      <c r="AX325" s="21" t="s">
        <v>209</v>
      </c>
      <c r="AY325" s="21" t="s">
        <v>209</v>
      </c>
      <c r="AZ325" s="21" t="s">
        <v>209</v>
      </c>
      <c r="BA325" s="21" t="s">
        <v>209</v>
      </c>
      <c r="BB325" s="21" t="s">
        <v>209</v>
      </c>
      <c r="BC325" s="21" t="s">
        <v>209</v>
      </c>
      <c r="BD325" s="21" t="s">
        <v>209</v>
      </c>
      <c r="BE325" s="21" t="s">
        <v>209</v>
      </c>
      <c r="BF325" s="21" t="s">
        <v>209</v>
      </c>
      <c r="BG325" s="21" t="s">
        <v>209</v>
      </c>
      <c r="BH325" s="21" t="s">
        <v>209</v>
      </c>
      <c r="BI325" s="21" t="s">
        <v>209</v>
      </c>
      <c r="BJ325" s="21" t="s">
        <v>209</v>
      </c>
      <c r="BK325" s="21" t="s">
        <v>213</v>
      </c>
      <c r="BL325" s="21" t="s">
        <v>209</v>
      </c>
      <c r="BM325" s="21" t="s">
        <v>213</v>
      </c>
      <c r="BN325" s="21" t="s">
        <v>213</v>
      </c>
      <c r="BO325" s="21" t="s">
        <v>209</v>
      </c>
      <c r="BP325" s="21" t="s">
        <v>213</v>
      </c>
      <c r="BQ325" s="21" t="s">
        <v>209</v>
      </c>
      <c r="BR325" s="21" t="s">
        <v>209</v>
      </c>
      <c r="BS325" s="21" t="s">
        <v>209</v>
      </c>
      <c r="BT325" s="21" t="s">
        <v>209</v>
      </c>
      <c r="BU325" s="21" t="s">
        <v>209</v>
      </c>
      <c r="BV325" s="21" t="s">
        <v>209</v>
      </c>
      <c r="BW325" s="21" t="s">
        <v>209</v>
      </c>
      <c r="BX325" s="21" t="s">
        <v>209</v>
      </c>
      <c r="BY325" s="21" t="s">
        <v>209</v>
      </c>
      <c r="BZ325" s="21">
        <f t="shared" si="1"/>
        <v>6</v>
      </c>
    </row>
    <row r="326" spans="1:78" ht="12.75" x14ac:dyDescent="0.2">
      <c r="A326" s="21" t="s">
        <v>411</v>
      </c>
      <c r="B326" s="21" t="s">
        <v>547</v>
      </c>
      <c r="C326" s="21" t="s">
        <v>553</v>
      </c>
      <c r="D326" s="21" t="s">
        <v>209</v>
      </c>
      <c r="E326" s="21" t="s">
        <v>209</v>
      </c>
      <c r="F326" s="21" t="s">
        <v>209</v>
      </c>
      <c r="G326" s="21" t="s">
        <v>209</v>
      </c>
      <c r="H326" s="21" t="s">
        <v>209</v>
      </c>
      <c r="I326" s="21" t="s">
        <v>210</v>
      </c>
      <c r="J326" s="21" t="s">
        <v>209</v>
      </c>
      <c r="K326" s="21" t="s">
        <v>209</v>
      </c>
      <c r="L326" s="21" t="s">
        <v>209</v>
      </c>
      <c r="M326" s="21" t="s">
        <v>209</v>
      </c>
      <c r="N326" s="21" t="s">
        <v>209</v>
      </c>
      <c r="O326" s="21" t="s">
        <v>209</v>
      </c>
      <c r="P326" s="21" t="s">
        <v>210</v>
      </c>
      <c r="Q326" s="21" t="s">
        <v>209</v>
      </c>
      <c r="R326" s="21" t="s">
        <v>209</v>
      </c>
      <c r="S326" s="21" t="s">
        <v>213</v>
      </c>
      <c r="T326" s="21" t="s">
        <v>213</v>
      </c>
      <c r="U326" s="21" t="s">
        <v>213</v>
      </c>
      <c r="V326" s="21" t="s">
        <v>213</v>
      </c>
      <c r="W326" s="21" t="s">
        <v>209</v>
      </c>
      <c r="X326" s="21" t="s">
        <v>209</v>
      </c>
      <c r="Y326" s="21" t="s">
        <v>209</v>
      </c>
      <c r="Z326" s="21" t="s">
        <v>209</v>
      </c>
      <c r="AA326" s="21" t="s">
        <v>209</v>
      </c>
      <c r="AB326" s="21" t="s">
        <v>209</v>
      </c>
      <c r="AC326" s="21" t="s">
        <v>209</v>
      </c>
      <c r="AD326" s="21" t="s">
        <v>209</v>
      </c>
      <c r="AE326" s="21" t="s">
        <v>209</v>
      </c>
      <c r="AF326" s="21" t="s">
        <v>209</v>
      </c>
      <c r="AG326" s="21" t="s">
        <v>209</v>
      </c>
      <c r="AH326" s="21" t="s">
        <v>209</v>
      </c>
      <c r="AI326" s="21" t="s">
        <v>209</v>
      </c>
      <c r="AJ326" s="21" t="s">
        <v>210</v>
      </c>
      <c r="AK326" s="21" t="s">
        <v>209</v>
      </c>
      <c r="AL326" s="21" t="s">
        <v>210</v>
      </c>
      <c r="AM326" s="21" t="s">
        <v>209</v>
      </c>
      <c r="AN326" s="21" t="s">
        <v>209</v>
      </c>
      <c r="AO326" s="21" t="s">
        <v>210</v>
      </c>
      <c r="AP326" s="21" t="s">
        <v>209</v>
      </c>
      <c r="AQ326" s="21" t="s">
        <v>209</v>
      </c>
      <c r="AR326" s="21" t="s">
        <v>209</v>
      </c>
      <c r="AS326" s="21" t="s">
        <v>209</v>
      </c>
      <c r="AT326" s="21" t="s">
        <v>210</v>
      </c>
      <c r="AU326" s="21" t="s">
        <v>209</v>
      </c>
      <c r="AV326" s="21" t="s">
        <v>209</v>
      </c>
      <c r="AW326" s="21" t="s">
        <v>213</v>
      </c>
      <c r="AX326" s="21" t="s">
        <v>209</v>
      </c>
      <c r="AY326" s="21" t="s">
        <v>209</v>
      </c>
      <c r="AZ326" s="21" t="s">
        <v>209</v>
      </c>
      <c r="BA326" s="21" t="s">
        <v>209</v>
      </c>
      <c r="BB326" s="21" t="s">
        <v>209</v>
      </c>
      <c r="BC326" s="21" t="s">
        <v>209</v>
      </c>
      <c r="BD326" s="21" t="s">
        <v>209</v>
      </c>
      <c r="BE326" s="21" t="s">
        <v>209</v>
      </c>
      <c r="BF326" s="21" t="s">
        <v>209</v>
      </c>
      <c r="BG326" s="21" t="s">
        <v>209</v>
      </c>
      <c r="BH326" s="21" t="s">
        <v>209</v>
      </c>
      <c r="BI326" s="21" t="s">
        <v>209</v>
      </c>
      <c r="BJ326" s="21" t="s">
        <v>209</v>
      </c>
      <c r="BK326" s="21" t="s">
        <v>213</v>
      </c>
      <c r="BL326" s="21" t="s">
        <v>209</v>
      </c>
      <c r="BM326" s="21" t="s">
        <v>213</v>
      </c>
      <c r="BN326" s="21" t="s">
        <v>213</v>
      </c>
      <c r="BO326" s="21" t="s">
        <v>209</v>
      </c>
      <c r="BP326" s="21" t="s">
        <v>213</v>
      </c>
      <c r="BQ326" s="21" t="s">
        <v>209</v>
      </c>
      <c r="BR326" s="21" t="s">
        <v>209</v>
      </c>
      <c r="BS326" s="21" t="s">
        <v>209</v>
      </c>
      <c r="BT326" s="21" t="s">
        <v>209</v>
      </c>
      <c r="BU326" s="21" t="s">
        <v>209</v>
      </c>
      <c r="BV326" s="21" t="s">
        <v>209</v>
      </c>
      <c r="BW326" s="21" t="s">
        <v>209</v>
      </c>
      <c r="BX326" s="21" t="s">
        <v>209</v>
      </c>
      <c r="BY326" s="21" t="s">
        <v>209</v>
      </c>
      <c r="BZ326" s="21">
        <f t="shared" si="1"/>
        <v>6</v>
      </c>
    </row>
    <row r="327" spans="1:78" ht="12.75" x14ac:dyDescent="0.2">
      <c r="A327" s="21" t="s">
        <v>411</v>
      </c>
      <c r="B327" s="21" t="s">
        <v>547</v>
      </c>
      <c r="C327" s="21" t="s">
        <v>554</v>
      </c>
      <c r="D327" s="21" t="s">
        <v>209</v>
      </c>
      <c r="E327" s="21" t="s">
        <v>209</v>
      </c>
      <c r="F327" s="21" t="s">
        <v>209</v>
      </c>
      <c r="G327" s="21" t="s">
        <v>209</v>
      </c>
      <c r="H327" s="21" t="s">
        <v>209</v>
      </c>
      <c r="I327" s="21" t="s">
        <v>210</v>
      </c>
      <c r="J327" s="21" t="s">
        <v>209</v>
      </c>
      <c r="K327" s="21" t="s">
        <v>209</v>
      </c>
      <c r="L327" s="21" t="s">
        <v>209</v>
      </c>
      <c r="M327" s="21" t="s">
        <v>209</v>
      </c>
      <c r="N327" s="21" t="s">
        <v>209</v>
      </c>
      <c r="O327" s="21" t="s">
        <v>209</v>
      </c>
      <c r="P327" s="21" t="s">
        <v>210</v>
      </c>
      <c r="Q327" s="21" t="s">
        <v>209</v>
      </c>
      <c r="R327" s="21" t="s">
        <v>209</v>
      </c>
      <c r="S327" s="21" t="s">
        <v>213</v>
      </c>
      <c r="T327" s="21" t="s">
        <v>213</v>
      </c>
      <c r="U327" s="21" t="s">
        <v>213</v>
      </c>
      <c r="V327" s="21" t="s">
        <v>213</v>
      </c>
      <c r="W327" s="21" t="s">
        <v>209</v>
      </c>
      <c r="X327" s="21" t="s">
        <v>209</v>
      </c>
      <c r="Y327" s="21" t="s">
        <v>209</v>
      </c>
      <c r="Z327" s="21" t="s">
        <v>209</v>
      </c>
      <c r="AA327" s="21" t="s">
        <v>209</v>
      </c>
      <c r="AB327" s="21" t="s">
        <v>209</v>
      </c>
      <c r="AC327" s="21" t="s">
        <v>209</v>
      </c>
      <c r="AD327" s="21" t="s">
        <v>209</v>
      </c>
      <c r="AE327" s="21" t="s">
        <v>209</v>
      </c>
      <c r="AF327" s="21" t="s">
        <v>209</v>
      </c>
      <c r="AG327" s="21" t="s">
        <v>209</v>
      </c>
      <c r="AH327" s="21" t="s">
        <v>209</v>
      </c>
      <c r="AI327" s="21" t="s">
        <v>209</v>
      </c>
      <c r="AJ327" s="21" t="s">
        <v>210</v>
      </c>
      <c r="AK327" s="21" t="s">
        <v>209</v>
      </c>
      <c r="AL327" s="21" t="s">
        <v>210</v>
      </c>
      <c r="AM327" s="21" t="s">
        <v>209</v>
      </c>
      <c r="AN327" s="21" t="s">
        <v>209</v>
      </c>
      <c r="AO327" s="21" t="s">
        <v>210</v>
      </c>
      <c r="AP327" s="21" t="s">
        <v>209</v>
      </c>
      <c r="AQ327" s="21" t="s">
        <v>209</v>
      </c>
      <c r="AR327" s="21" t="s">
        <v>209</v>
      </c>
      <c r="AS327" s="21" t="s">
        <v>209</v>
      </c>
      <c r="AT327" s="21" t="s">
        <v>210</v>
      </c>
      <c r="AU327" s="21" t="s">
        <v>209</v>
      </c>
      <c r="AV327" s="21" t="s">
        <v>209</v>
      </c>
      <c r="AW327" s="21" t="s">
        <v>213</v>
      </c>
      <c r="AX327" s="21" t="s">
        <v>209</v>
      </c>
      <c r="AY327" s="21" t="s">
        <v>209</v>
      </c>
      <c r="AZ327" s="21" t="s">
        <v>209</v>
      </c>
      <c r="BA327" s="21" t="s">
        <v>209</v>
      </c>
      <c r="BB327" s="21" t="s">
        <v>209</v>
      </c>
      <c r="BC327" s="21" t="s">
        <v>209</v>
      </c>
      <c r="BD327" s="21" t="s">
        <v>209</v>
      </c>
      <c r="BE327" s="21" t="s">
        <v>209</v>
      </c>
      <c r="BF327" s="21" t="s">
        <v>209</v>
      </c>
      <c r="BG327" s="21" t="s">
        <v>209</v>
      </c>
      <c r="BH327" s="21" t="s">
        <v>209</v>
      </c>
      <c r="BI327" s="21" t="s">
        <v>209</v>
      </c>
      <c r="BJ327" s="21" t="s">
        <v>209</v>
      </c>
      <c r="BK327" s="21" t="s">
        <v>213</v>
      </c>
      <c r="BL327" s="21" t="s">
        <v>209</v>
      </c>
      <c r="BM327" s="21" t="s">
        <v>213</v>
      </c>
      <c r="BN327" s="21" t="s">
        <v>213</v>
      </c>
      <c r="BO327" s="21" t="s">
        <v>209</v>
      </c>
      <c r="BP327" s="21" t="s">
        <v>213</v>
      </c>
      <c r="BQ327" s="21" t="s">
        <v>209</v>
      </c>
      <c r="BR327" s="21" t="s">
        <v>209</v>
      </c>
      <c r="BS327" s="21" t="s">
        <v>209</v>
      </c>
      <c r="BT327" s="21" t="s">
        <v>209</v>
      </c>
      <c r="BU327" s="21" t="s">
        <v>209</v>
      </c>
      <c r="BV327" s="21" t="s">
        <v>209</v>
      </c>
      <c r="BW327" s="21" t="s">
        <v>209</v>
      </c>
      <c r="BX327" s="21" t="s">
        <v>209</v>
      </c>
      <c r="BY327" s="21" t="s">
        <v>209</v>
      </c>
      <c r="BZ327" s="21">
        <f t="shared" si="1"/>
        <v>6</v>
      </c>
    </row>
    <row r="328" spans="1:78" ht="12.75" x14ac:dyDescent="0.2">
      <c r="A328" s="21" t="s">
        <v>411</v>
      </c>
      <c r="B328" s="21" t="s">
        <v>547</v>
      </c>
      <c r="C328" s="21" t="s">
        <v>555</v>
      </c>
      <c r="D328" s="21" t="s">
        <v>209</v>
      </c>
      <c r="E328" s="21" t="s">
        <v>209</v>
      </c>
      <c r="F328" s="21" t="s">
        <v>209</v>
      </c>
      <c r="G328" s="21" t="s">
        <v>209</v>
      </c>
      <c r="H328" s="21" t="s">
        <v>209</v>
      </c>
      <c r="I328" s="21" t="s">
        <v>210</v>
      </c>
      <c r="J328" s="21" t="s">
        <v>209</v>
      </c>
      <c r="K328" s="21" t="s">
        <v>209</v>
      </c>
      <c r="L328" s="21" t="s">
        <v>209</v>
      </c>
      <c r="M328" s="21" t="s">
        <v>209</v>
      </c>
      <c r="N328" s="21" t="s">
        <v>209</v>
      </c>
      <c r="O328" s="21" t="s">
        <v>209</v>
      </c>
      <c r="P328" s="21" t="s">
        <v>210</v>
      </c>
      <c r="Q328" s="21" t="s">
        <v>209</v>
      </c>
      <c r="R328" s="21" t="s">
        <v>209</v>
      </c>
      <c r="S328" s="21" t="s">
        <v>213</v>
      </c>
      <c r="T328" s="21" t="s">
        <v>213</v>
      </c>
      <c r="U328" s="21" t="s">
        <v>213</v>
      </c>
      <c r="V328" s="21" t="s">
        <v>213</v>
      </c>
      <c r="W328" s="21" t="s">
        <v>209</v>
      </c>
      <c r="X328" s="21" t="s">
        <v>209</v>
      </c>
      <c r="Y328" s="21" t="s">
        <v>209</v>
      </c>
      <c r="Z328" s="21" t="s">
        <v>209</v>
      </c>
      <c r="AA328" s="21" t="s">
        <v>209</v>
      </c>
      <c r="AB328" s="21" t="s">
        <v>209</v>
      </c>
      <c r="AC328" s="21" t="s">
        <v>209</v>
      </c>
      <c r="AD328" s="21" t="s">
        <v>209</v>
      </c>
      <c r="AE328" s="21" t="s">
        <v>209</v>
      </c>
      <c r="AF328" s="21" t="s">
        <v>209</v>
      </c>
      <c r="AG328" s="21" t="s">
        <v>209</v>
      </c>
      <c r="AH328" s="21" t="s">
        <v>209</v>
      </c>
      <c r="AI328" s="21" t="s">
        <v>209</v>
      </c>
      <c r="AJ328" s="21" t="s">
        <v>210</v>
      </c>
      <c r="AK328" s="21" t="s">
        <v>209</v>
      </c>
      <c r="AL328" s="21" t="s">
        <v>210</v>
      </c>
      <c r="AM328" s="21" t="s">
        <v>209</v>
      </c>
      <c r="AN328" s="21" t="s">
        <v>209</v>
      </c>
      <c r="AO328" s="21" t="s">
        <v>210</v>
      </c>
      <c r="AP328" s="21" t="s">
        <v>209</v>
      </c>
      <c r="AQ328" s="21" t="s">
        <v>209</v>
      </c>
      <c r="AR328" s="21" t="s">
        <v>209</v>
      </c>
      <c r="AS328" s="21" t="s">
        <v>209</v>
      </c>
      <c r="AT328" s="21" t="s">
        <v>210</v>
      </c>
      <c r="AU328" s="21" t="s">
        <v>209</v>
      </c>
      <c r="AV328" s="21" t="s">
        <v>209</v>
      </c>
      <c r="AW328" s="21" t="s">
        <v>213</v>
      </c>
      <c r="AX328" s="21" t="s">
        <v>209</v>
      </c>
      <c r="AY328" s="21" t="s">
        <v>209</v>
      </c>
      <c r="AZ328" s="21" t="s">
        <v>209</v>
      </c>
      <c r="BA328" s="21" t="s">
        <v>209</v>
      </c>
      <c r="BB328" s="21" t="s">
        <v>209</v>
      </c>
      <c r="BC328" s="21" t="s">
        <v>209</v>
      </c>
      <c r="BD328" s="21" t="s">
        <v>209</v>
      </c>
      <c r="BE328" s="21" t="s">
        <v>209</v>
      </c>
      <c r="BF328" s="21" t="s">
        <v>209</v>
      </c>
      <c r="BG328" s="21" t="s">
        <v>209</v>
      </c>
      <c r="BH328" s="21" t="s">
        <v>209</v>
      </c>
      <c r="BI328" s="21" t="s">
        <v>209</v>
      </c>
      <c r="BJ328" s="21" t="s">
        <v>209</v>
      </c>
      <c r="BK328" s="21" t="s">
        <v>213</v>
      </c>
      <c r="BL328" s="21" t="s">
        <v>209</v>
      </c>
      <c r="BM328" s="21" t="s">
        <v>213</v>
      </c>
      <c r="BN328" s="21" t="s">
        <v>213</v>
      </c>
      <c r="BO328" s="21" t="s">
        <v>209</v>
      </c>
      <c r="BP328" s="21" t="s">
        <v>210</v>
      </c>
      <c r="BQ328" s="21" t="s">
        <v>209</v>
      </c>
      <c r="BR328" s="21" t="s">
        <v>209</v>
      </c>
      <c r="BS328" s="21" t="s">
        <v>209</v>
      </c>
      <c r="BT328" s="21" t="s">
        <v>209</v>
      </c>
      <c r="BU328" s="21" t="s">
        <v>209</v>
      </c>
      <c r="BV328" s="21" t="s">
        <v>209</v>
      </c>
      <c r="BW328" s="21" t="s">
        <v>209</v>
      </c>
      <c r="BX328" s="21" t="s">
        <v>209</v>
      </c>
      <c r="BY328" s="21" t="s">
        <v>209</v>
      </c>
      <c r="BZ328" s="21">
        <f t="shared" si="1"/>
        <v>6</v>
      </c>
    </row>
    <row r="329" spans="1:78" ht="12.75" x14ac:dyDescent="0.2">
      <c r="A329" s="21" t="s">
        <v>411</v>
      </c>
      <c r="B329" s="21" t="s">
        <v>547</v>
      </c>
      <c r="C329" s="21" t="s">
        <v>556</v>
      </c>
      <c r="D329" s="21" t="s">
        <v>209</v>
      </c>
      <c r="E329" s="21" t="s">
        <v>209</v>
      </c>
      <c r="F329" s="21" t="s">
        <v>209</v>
      </c>
      <c r="G329" s="21" t="s">
        <v>209</v>
      </c>
      <c r="H329" s="21" t="s">
        <v>209</v>
      </c>
      <c r="I329" s="21" t="s">
        <v>210</v>
      </c>
      <c r="J329" s="21" t="s">
        <v>209</v>
      </c>
      <c r="K329" s="21" t="s">
        <v>209</v>
      </c>
      <c r="L329" s="21" t="s">
        <v>209</v>
      </c>
      <c r="M329" s="21" t="s">
        <v>209</v>
      </c>
      <c r="N329" s="21" t="s">
        <v>209</v>
      </c>
      <c r="O329" s="21" t="s">
        <v>209</v>
      </c>
      <c r="P329" s="21" t="s">
        <v>210</v>
      </c>
      <c r="Q329" s="21" t="s">
        <v>209</v>
      </c>
      <c r="R329" s="21" t="s">
        <v>209</v>
      </c>
      <c r="S329" s="21" t="s">
        <v>213</v>
      </c>
      <c r="T329" s="21" t="s">
        <v>213</v>
      </c>
      <c r="U329" s="21" t="s">
        <v>213</v>
      </c>
      <c r="V329" s="21" t="s">
        <v>213</v>
      </c>
      <c r="W329" s="21" t="s">
        <v>209</v>
      </c>
      <c r="X329" s="21" t="s">
        <v>209</v>
      </c>
      <c r="Y329" s="21" t="s">
        <v>209</v>
      </c>
      <c r="Z329" s="21" t="s">
        <v>209</v>
      </c>
      <c r="AA329" s="21" t="s">
        <v>209</v>
      </c>
      <c r="AB329" s="21" t="s">
        <v>209</v>
      </c>
      <c r="AC329" s="21" t="s">
        <v>209</v>
      </c>
      <c r="AD329" s="21" t="s">
        <v>209</v>
      </c>
      <c r="AE329" s="21" t="s">
        <v>209</v>
      </c>
      <c r="AF329" s="21" t="s">
        <v>209</v>
      </c>
      <c r="AG329" s="21" t="s">
        <v>209</v>
      </c>
      <c r="AH329" s="21" t="s">
        <v>209</v>
      </c>
      <c r="AI329" s="21" t="s">
        <v>209</v>
      </c>
      <c r="AJ329" s="21" t="s">
        <v>210</v>
      </c>
      <c r="AK329" s="21" t="s">
        <v>209</v>
      </c>
      <c r="AL329" s="21" t="s">
        <v>210</v>
      </c>
      <c r="AM329" s="21" t="s">
        <v>209</v>
      </c>
      <c r="AN329" s="21" t="s">
        <v>209</v>
      </c>
      <c r="AO329" s="21" t="s">
        <v>210</v>
      </c>
      <c r="AP329" s="21" t="s">
        <v>209</v>
      </c>
      <c r="AQ329" s="21" t="s">
        <v>209</v>
      </c>
      <c r="AR329" s="21" t="s">
        <v>209</v>
      </c>
      <c r="AS329" s="21" t="s">
        <v>209</v>
      </c>
      <c r="AT329" s="21" t="s">
        <v>210</v>
      </c>
      <c r="AU329" s="21" t="s">
        <v>209</v>
      </c>
      <c r="AV329" s="21" t="s">
        <v>209</v>
      </c>
      <c r="AW329" s="21" t="s">
        <v>213</v>
      </c>
      <c r="AX329" s="21" t="s">
        <v>209</v>
      </c>
      <c r="AY329" s="21" t="s">
        <v>209</v>
      </c>
      <c r="AZ329" s="21" t="s">
        <v>209</v>
      </c>
      <c r="BA329" s="21" t="s">
        <v>209</v>
      </c>
      <c r="BB329" s="21" t="s">
        <v>209</v>
      </c>
      <c r="BC329" s="21" t="s">
        <v>209</v>
      </c>
      <c r="BD329" s="21" t="s">
        <v>209</v>
      </c>
      <c r="BE329" s="21" t="s">
        <v>209</v>
      </c>
      <c r="BF329" s="21" t="s">
        <v>209</v>
      </c>
      <c r="BG329" s="21" t="s">
        <v>209</v>
      </c>
      <c r="BH329" s="21" t="s">
        <v>209</v>
      </c>
      <c r="BI329" s="21" t="s">
        <v>209</v>
      </c>
      <c r="BJ329" s="21" t="s">
        <v>209</v>
      </c>
      <c r="BK329" s="21" t="s">
        <v>213</v>
      </c>
      <c r="BL329" s="21" t="s">
        <v>209</v>
      </c>
      <c r="BM329" s="21" t="s">
        <v>213</v>
      </c>
      <c r="BN329" s="21" t="s">
        <v>213</v>
      </c>
      <c r="BO329" s="21" t="s">
        <v>209</v>
      </c>
      <c r="BP329" s="21" t="s">
        <v>210</v>
      </c>
      <c r="BQ329" s="21" t="s">
        <v>209</v>
      </c>
      <c r="BR329" s="21" t="s">
        <v>209</v>
      </c>
      <c r="BS329" s="21" t="s">
        <v>209</v>
      </c>
      <c r="BT329" s="21" t="s">
        <v>209</v>
      </c>
      <c r="BU329" s="21" t="s">
        <v>209</v>
      </c>
      <c r="BV329" s="21" t="s">
        <v>209</v>
      </c>
      <c r="BW329" s="21" t="s">
        <v>209</v>
      </c>
      <c r="BX329" s="21" t="s">
        <v>209</v>
      </c>
      <c r="BY329" s="21" t="s">
        <v>209</v>
      </c>
      <c r="BZ329" s="21">
        <f t="shared" si="1"/>
        <v>6</v>
      </c>
    </row>
    <row r="330" spans="1:78" ht="12.75" x14ac:dyDescent="0.2">
      <c r="A330" s="21" t="s">
        <v>411</v>
      </c>
      <c r="B330" s="21" t="s">
        <v>547</v>
      </c>
      <c r="C330" s="21" t="s">
        <v>557</v>
      </c>
      <c r="D330" s="21" t="s">
        <v>209</v>
      </c>
      <c r="E330" s="21" t="s">
        <v>209</v>
      </c>
      <c r="F330" s="21" t="s">
        <v>209</v>
      </c>
      <c r="G330" s="21" t="s">
        <v>209</v>
      </c>
      <c r="H330" s="21" t="s">
        <v>209</v>
      </c>
      <c r="I330" s="21" t="s">
        <v>210</v>
      </c>
      <c r="J330" s="21" t="s">
        <v>209</v>
      </c>
      <c r="K330" s="21" t="s">
        <v>209</v>
      </c>
      <c r="L330" s="21" t="s">
        <v>209</v>
      </c>
      <c r="M330" s="21" t="s">
        <v>209</v>
      </c>
      <c r="N330" s="21" t="s">
        <v>209</v>
      </c>
      <c r="O330" s="21" t="s">
        <v>209</v>
      </c>
      <c r="P330" s="21" t="s">
        <v>210</v>
      </c>
      <c r="Q330" s="21" t="s">
        <v>209</v>
      </c>
      <c r="R330" s="21" t="s">
        <v>209</v>
      </c>
      <c r="S330" s="21" t="s">
        <v>213</v>
      </c>
      <c r="T330" s="21" t="s">
        <v>213</v>
      </c>
      <c r="U330" s="21" t="s">
        <v>213</v>
      </c>
      <c r="V330" s="21" t="s">
        <v>213</v>
      </c>
      <c r="W330" s="21" t="s">
        <v>209</v>
      </c>
      <c r="X330" s="21" t="s">
        <v>209</v>
      </c>
      <c r="Y330" s="21" t="s">
        <v>209</v>
      </c>
      <c r="Z330" s="21" t="s">
        <v>209</v>
      </c>
      <c r="AA330" s="21" t="s">
        <v>209</v>
      </c>
      <c r="AB330" s="21" t="s">
        <v>209</v>
      </c>
      <c r="AC330" s="21" t="s">
        <v>209</v>
      </c>
      <c r="AD330" s="21" t="s">
        <v>209</v>
      </c>
      <c r="AE330" s="21" t="s">
        <v>209</v>
      </c>
      <c r="AF330" s="21" t="s">
        <v>209</v>
      </c>
      <c r="AG330" s="21" t="s">
        <v>209</v>
      </c>
      <c r="AH330" s="21" t="s">
        <v>209</v>
      </c>
      <c r="AI330" s="21" t="s">
        <v>209</v>
      </c>
      <c r="AJ330" s="21" t="s">
        <v>210</v>
      </c>
      <c r="AK330" s="21" t="s">
        <v>209</v>
      </c>
      <c r="AL330" s="21" t="s">
        <v>210</v>
      </c>
      <c r="AM330" s="21" t="s">
        <v>209</v>
      </c>
      <c r="AN330" s="21" t="s">
        <v>209</v>
      </c>
      <c r="AO330" s="21" t="s">
        <v>210</v>
      </c>
      <c r="AP330" s="21" t="s">
        <v>209</v>
      </c>
      <c r="AQ330" s="21" t="s">
        <v>209</v>
      </c>
      <c r="AR330" s="21" t="s">
        <v>209</v>
      </c>
      <c r="AS330" s="21" t="s">
        <v>209</v>
      </c>
      <c r="AT330" s="21" t="s">
        <v>210</v>
      </c>
      <c r="AU330" s="21" t="s">
        <v>209</v>
      </c>
      <c r="AV330" s="21" t="s">
        <v>209</v>
      </c>
      <c r="AW330" s="21" t="s">
        <v>213</v>
      </c>
      <c r="AX330" s="21" t="s">
        <v>209</v>
      </c>
      <c r="AY330" s="21" t="s">
        <v>209</v>
      </c>
      <c r="AZ330" s="21" t="s">
        <v>209</v>
      </c>
      <c r="BA330" s="21" t="s">
        <v>209</v>
      </c>
      <c r="BB330" s="21" t="s">
        <v>209</v>
      </c>
      <c r="BC330" s="21" t="s">
        <v>209</v>
      </c>
      <c r="BD330" s="21" t="s">
        <v>209</v>
      </c>
      <c r="BE330" s="21" t="s">
        <v>209</v>
      </c>
      <c r="BF330" s="21" t="s">
        <v>209</v>
      </c>
      <c r="BG330" s="21" t="s">
        <v>209</v>
      </c>
      <c r="BH330" s="21" t="s">
        <v>209</v>
      </c>
      <c r="BI330" s="21" t="s">
        <v>209</v>
      </c>
      <c r="BJ330" s="21" t="s">
        <v>209</v>
      </c>
      <c r="BK330" s="21" t="s">
        <v>213</v>
      </c>
      <c r="BL330" s="21" t="s">
        <v>209</v>
      </c>
      <c r="BM330" s="21" t="s">
        <v>213</v>
      </c>
      <c r="BN330" s="21" t="s">
        <v>213</v>
      </c>
      <c r="BO330" s="21" t="s">
        <v>209</v>
      </c>
      <c r="BP330" s="21" t="s">
        <v>213</v>
      </c>
      <c r="BQ330" s="21" t="s">
        <v>209</v>
      </c>
      <c r="BR330" s="21" t="s">
        <v>209</v>
      </c>
      <c r="BS330" s="21" t="s">
        <v>209</v>
      </c>
      <c r="BT330" s="21" t="s">
        <v>209</v>
      </c>
      <c r="BU330" s="21" t="s">
        <v>209</v>
      </c>
      <c r="BV330" s="21" t="s">
        <v>209</v>
      </c>
      <c r="BW330" s="21" t="s">
        <v>209</v>
      </c>
      <c r="BX330" s="21" t="s">
        <v>209</v>
      </c>
      <c r="BY330" s="21" t="s">
        <v>209</v>
      </c>
      <c r="BZ330" s="21">
        <f t="shared" si="1"/>
        <v>6</v>
      </c>
    </row>
    <row r="331" spans="1:78" ht="12.75" x14ac:dyDescent="0.2">
      <c r="A331" s="21" t="s">
        <v>411</v>
      </c>
      <c r="B331" s="21" t="s">
        <v>547</v>
      </c>
      <c r="C331" s="21" t="s">
        <v>558</v>
      </c>
      <c r="D331" s="21" t="s">
        <v>209</v>
      </c>
      <c r="E331" s="21" t="s">
        <v>209</v>
      </c>
      <c r="F331" s="21" t="s">
        <v>209</v>
      </c>
      <c r="G331" s="21" t="s">
        <v>209</v>
      </c>
      <c r="H331" s="21" t="s">
        <v>209</v>
      </c>
      <c r="I331" s="21" t="s">
        <v>210</v>
      </c>
      <c r="J331" s="21" t="s">
        <v>209</v>
      </c>
      <c r="K331" s="21" t="s">
        <v>209</v>
      </c>
      <c r="L331" s="21" t="s">
        <v>209</v>
      </c>
      <c r="M331" s="21" t="s">
        <v>209</v>
      </c>
      <c r="N331" s="21" t="s">
        <v>209</v>
      </c>
      <c r="O331" s="21" t="s">
        <v>209</v>
      </c>
      <c r="P331" s="21" t="s">
        <v>210</v>
      </c>
      <c r="Q331" s="21" t="s">
        <v>209</v>
      </c>
      <c r="R331" s="21" t="s">
        <v>209</v>
      </c>
      <c r="S331" s="21" t="s">
        <v>213</v>
      </c>
      <c r="T331" s="21" t="s">
        <v>213</v>
      </c>
      <c r="U331" s="21" t="s">
        <v>213</v>
      </c>
      <c r="V331" s="21" t="s">
        <v>213</v>
      </c>
      <c r="W331" s="21" t="s">
        <v>209</v>
      </c>
      <c r="X331" s="21" t="s">
        <v>209</v>
      </c>
      <c r="Y331" s="21" t="s">
        <v>209</v>
      </c>
      <c r="Z331" s="21" t="s">
        <v>209</v>
      </c>
      <c r="AA331" s="21" t="s">
        <v>209</v>
      </c>
      <c r="AB331" s="21" t="s">
        <v>209</v>
      </c>
      <c r="AC331" s="21" t="s">
        <v>209</v>
      </c>
      <c r="AD331" s="21" t="s">
        <v>209</v>
      </c>
      <c r="AE331" s="21" t="s">
        <v>209</v>
      </c>
      <c r="AF331" s="21" t="s">
        <v>209</v>
      </c>
      <c r="AG331" s="21" t="s">
        <v>209</v>
      </c>
      <c r="AH331" s="21" t="s">
        <v>209</v>
      </c>
      <c r="AI331" s="21" t="s">
        <v>209</v>
      </c>
      <c r="AJ331" s="21" t="s">
        <v>210</v>
      </c>
      <c r="AK331" s="21" t="s">
        <v>209</v>
      </c>
      <c r="AL331" s="21" t="s">
        <v>210</v>
      </c>
      <c r="AM331" s="21" t="s">
        <v>209</v>
      </c>
      <c r="AN331" s="21" t="s">
        <v>209</v>
      </c>
      <c r="AO331" s="21" t="s">
        <v>210</v>
      </c>
      <c r="AP331" s="21" t="s">
        <v>209</v>
      </c>
      <c r="AQ331" s="21" t="s">
        <v>209</v>
      </c>
      <c r="AR331" s="21" t="s">
        <v>209</v>
      </c>
      <c r="AS331" s="21" t="s">
        <v>209</v>
      </c>
      <c r="AT331" s="21" t="s">
        <v>210</v>
      </c>
      <c r="AU331" s="21" t="s">
        <v>209</v>
      </c>
      <c r="AV331" s="21" t="s">
        <v>209</v>
      </c>
      <c r="AW331" s="21" t="s">
        <v>213</v>
      </c>
      <c r="AX331" s="21" t="s">
        <v>209</v>
      </c>
      <c r="AY331" s="21" t="s">
        <v>209</v>
      </c>
      <c r="AZ331" s="21" t="s">
        <v>209</v>
      </c>
      <c r="BA331" s="21" t="s">
        <v>209</v>
      </c>
      <c r="BB331" s="21" t="s">
        <v>209</v>
      </c>
      <c r="BC331" s="21" t="s">
        <v>209</v>
      </c>
      <c r="BD331" s="21" t="s">
        <v>209</v>
      </c>
      <c r="BE331" s="21" t="s">
        <v>209</v>
      </c>
      <c r="BF331" s="21" t="s">
        <v>209</v>
      </c>
      <c r="BG331" s="21" t="s">
        <v>209</v>
      </c>
      <c r="BH331" s="21" t="s">
        <v>209</v>
      </c>
      <c r="BI331" s="21" t="s">
        <v>209</v>
      </c>
      <c r="BJ331" s="21" t="s">
        <v>209</v>
      </c>
      <c r="BK331" s="21" t="s">
        <v>213</v>
      </c>
      <c r="BL331" s="21" t="s">
        <v>209</v>
      </c>
      <c r="BM331" s="21" t="s">
        <v>213</v>
      </c>
      <c r="BN331" s="21" t="s">
        <v>213</v>
      </c>
      <c r="BO331" s="21" t="s">
        <v>209</v>
      </c>
      <c r="BP331" s="21" t="s">
        <v>213</v>
      </c>
      <c r="BQ331" s="21" t="s">
        <v>209</v>
      </c>
      <c r="BR331" s="21" t="s">
        <v>209</v>
      </c>
      <c r="BS331" s="21" t="s">
        <v>209</v>
      </c>
      <c r="BT331" s="21" t="s">
        <v>209</v>
      </c>
      <c r="BU331" s="21" t="s">
        <v>209</v>
      </c>
      <c r="BV331" s="21" t="s">
        <v>209</v>
      </c>
      <c r="BW331" s="21" t="s">
        <v>209</v>
      </c>
      <c r="BX331" s="21" t="s">
        <v>209</v>
      </c>
      <c r="BY331" s="21" t="s">
        <v>209</v>
      </c>
      <c r="BZ331" s="21">
        <f t="shared" si="1"/>
        <v>6</v>
      </c>
    </row>
    <row r="332" spans="1:78" ht="12.75" x14ac:dyDescent="0.2">
      <c r="A332" s="21" t="s">
        <v>411</v>
      </c>
      <c r="B332" s="21" t="s">
        <v>547</v>
      </c>
      <c r="C332" s="21" t="s">
        <v>559</v>
      </c>
      <c r="D332" s="21" t="s">
        <v>209</v>
      </c>
      <c r="E332" s="21" t="s">
        <v>209</v>
      </c>
      <c r="F332" s="21" t="s">
        <v>209</v>
      </c>
      <c r="G332" s="21" t="s">
        <v>209</v>
      </c>
      <c r="H332" s="21" t="s">
        <v>209</v>
      </c>
      <c r="I332" s="21" t="s">
        <v>210</v>
      </c>
      <c r="J332" s="21" t="s">
        <v>209</v>
      </c>
      <c r="K332" s="21" t="s">
        <v>209</v>
      </c>
      <c r="L332" s="21" t="s">
        <v>209</v>
      </c>
      <c r="M332" s="21" t="s">
        <v>209</v>
      </c>
      <c r="N332" s="21" t="s">
        <v>209</v>
      </c>
      <c r="O332" s="21" t="s">
        <v>209</v>
      </c>
      <c r="P332" s="21" t="s">
        <v>210</v>
      </c>
      <c r="Q332" s="21" t="s">
        <v>209</v>
      </c>
      <c r="R332" s="21" t="s">
        <v>209</v>
      </c>
      <c r="S332" s="21" t="s">
        <v>213</v>
      </c>
      <c r="T332" s="21" t="s">
        <v>213</v>
      </c>
      <c r="U332" s="21" t="s">
        <v>213</v>
      </c>
      <c r="V332" s="21" t="s">
        <v>213</v>
      </c>
      <c r="W332" s="21" t="s">
        <v>209</v>
      </c>
      <c r="X332" s="21" t="s">
        <v>209</v>
      </c>
      <c r="Y332" s="21" t="s">
        <v>209</v>
      </c>
      <c r="Z332" s="21" t="s">
        <v>209</v>
      </c>
      <c r="AA332" s="21" t="s">
        <v>209</v>
      </c>
      <c r="AB332" s="21" t="s">
        <v>209</v>
      </c>
      <c r="AC332" s="21" t="s">
        <v>209</v>
      </c>
      <c r="AD332" s="21" t="s">
        <v>209</v>
      </c>
      <c r="AE332" s="21" t="s">
        <v>209</v>
      </c>
      <c r="AF332" s="21" t="s">
        <v>209</v>
      </c>
      <c r="AG332" s="21" t="s">
        <v>209</v>
      </c>
      <c r="AH332" s="21" t="s">
        <v>209</v>
      </c>
      <c r="AI332" s="21" t="s">
        <v>209</v>
      </c>
      <c r="AJ332" s="21" t="s">
        <v>210</v>
      </c>
      <c r="AK332" s="21" t="s">
        <v>209</v>
      </c>
      <c r="AL332" s="21" t="s">
        <v>210</v>
      </c>
      <c r="AM332" s="21" t="s">
        <v>209</v>
      </c>
      <c r="AN332" s="21" t="s">
        <v>209</v>
      </c>
      <c r="AO332" s="21" t="s">
        <v>210</v>
      </c>
      <c r="AP332" s="21" t="s">
        <v>209</v>
      </c>
      <c r="AQ332" s="21" t="s">
        <v>209</v>
      </c>
      <c r="AR332" s="21" t="s">
        <v>209</v>
      </c>
      <c r="AS332" s="21" t="s">
        <v>209</v>
      </c>
      <c r="AT332" s="21" t="s">
        <v>210</v>
      </c>
      <c r="AU332" s="21" t="s">
        <v>209</v>
      </c>
      <c r="AV332" s="21" t="s">
        <v>209</v>
      </c>
      <c r="AW332" s="21" t="s">
        <v>213</v>
      </c>
      <c r="AX332" s="21" t="s">
        <v>209</v>
      </c>
      <c r="AY332" s="21" t="s">
        <v>209</v>
      </c>
      <c r="AZ332" s="21" t="s">
        <v>209</v>
      </c>
      <c r="BA332" s="21" t="s">
        <v>209</v>
      </c>
      <c r="BB332" s="21" t="s">
        <v>209</v>
      </c>
      <c r="BC332" s="21" t="s">
        <v>209</v>
      </c>
      <c r="BD332" s="21" t="s">
        <v>209</v>
      </c>
      <c r="BE332" s="21" t="s">
        <v>209</v>
      </c>
      <c r="BF332" s="21" t="s">
        <v>209</v>
      </c>
      <c r="BG332" s="21" t="s">
        <v>209</v>
      </c>
      <c r="BH332" s="21" t="s">
        <v>209</v>
      </c>
      <c r="BI332" s="21" t="s">
        <v>209</v>
      </c>
      <c r="BJ332" s="21" t="s">
        <v>209</v>
      </c>
      <c r="BK332" s="21" t="s">
        <v>213</v>
      </c>
      <c r="BL332" s="21" t="s">
        <v>209</v>
      </c>
      <c r="BM332" s="21" t="s">
        <v>213</v>
      </c>
      <c r="BN332" s="21" t="s">
        <v>213</v>
      </c>
      <c r="BO332" s="21" t="s">
        <v>209</v>
      </c>
      <c r="BP332" s="21" t="s">
        <v>213</v>
      </c>
      <c r="BQ332" s="21" t="s">
        <v>209</v>
      </c>
      <c r="BR332" s="21" t="s">
        <v>209</v>
      </c>
      <c r="BS332" s="21" t="s">
        <v>209</v>
      </c>
      <c r="BT332" s="21" t="s">
        <v>209</v>
      </c>
      <c r="BU332" s="21" t="s">
        <v>209</v>
      </c>
      <c r="BV332" s="21" t="s">
        <v>209</v>
      </c>
      <c r="BW332" s="21" t="s">
        <v>209</v>
      </c>
      <c r="BX332" s="21" t="s">
        <v>209</v>
      </c>
      <c r="BY332" s="21" t="s">
        <v>209</v>
      </c>
      <c r="BZ332" s="21">
        <f t="shared" si="1"/>
        <v>6</v>
      </c>
    </row>
    <row r="333" spans="1:78" ht="12.75" x14ac:dyDescent="0.2">
      <c r="A333" s="21" t="s">
        <v>411</v>
      </c>
      <c r="B333" s="21" t="s">
        <v>547</v>
      </c>
      <c r="C333" s="21" t="s">
        <v>560</v>
      </c>
      <c r="D333" s="21" t="s">
        <v>209</v>
      </c>
      <c r="E333" s="21" t="s">
        <v>209</v>
      </c>
      <c r="F333" s="21" t="s">
        <v>209</v>
      </c>
      <c r="G333" s="21" t="s">
        <v>209</v>
      </c>
      <c r="H333" s="21" t="s">
        <v>209</v>
      </c>
      <c r="I333" s="21" t="s">
        <v>210</v>
      </c>
      <c r="J333" s="21" t="s">
        <v>209</v>
      </c>
      <c r="K333" s="21" t="s">
        <v>209</v>
      </c>
      <c r="L333" s="21" t="s">
        <v>209</v>
      </c>
      <c r="M333" s="21" t="s">
        <v>209</v>
      </c>
      <c r="N333" s="21" t="s">
        <v>209</v>
      </c>
      <c r="O333" s="21" t="s">
        <v>209</v>
      </c>
      <c r="P333" s="21" t="s">
        <v>210</v>
      </c>
      <c r="Q333" s="21" t="s">
        <v>209</v>
      </c>
      <c r="R333" s="21" t="s">
        <v>209</v>
      </c>
      <c r="S333" s="21" t="s">
        <v>213</v>
      </c>
      <c r="T333" s="21" t="s">
        <v>213</v>
      </c>
      <c r="U333" s="21" t="s">
        <v>213</v>
      </c>
      <c r="V333" s="21" t="s">
        <v>213</v>
      </c>
      <c r="W333" s="21" t="s">
        <v>209</v>
      </c>
      <c r="X333" s="21" t="s">
        <v>209</v>
      </c>
      <c r="Y333" s="21" t="s">
        <v>209</v>
      </c>
      <c r="Z333" s="21" t="s">
        <v>209</v>
      </c>
      <c r="AA333" s="21" t="s">
        <v>209</v>
      </c>
      <c r="AB333" s="21" t="s">
        <v>209</v>
      </c>
      <c r="AC333" s="21" t="s">
        <v>209</v>
      </c>
      <c r="AD333" s="21" t="s">
        <v>209</v>
      </c>
      <c r="AE333" s="21" t="s">
        <v>209</v>
      </c>
      <c r="AF333" s="21" t="s">
        <v>209</v>
      </c>
      <c r="AG333" s="21" t="s">
        <v>209</v>
      </c>
      <c r="AH333" s="21" t="s">
        <v>209</v>
      </c>
      <c r="AI333" s="21" t="s">
        <v>209</v>
      </c>
      <c r="AJ333" s="21" t="s">
        <v>210</v>
      </c>
      <c r="AK333" s="21" t="s">
        <v>209</v>
      </c>
      <c r="AL333" s="21" t="s">
        <v>210</v>
      </c>
      <c r="AM333" s="21" t="s">
        <v>209</v>
      </c>
      <c r="AN333" s="21" t="s">
        <v>209</v>
      </c>
      <c r="AO333" s="21" t="s">
        <v>210</v>
      </c>
      <c r="AP333" s="21" t="s">
        <v>209</v>
      </c>
      <c r="AQ333" s="21" t="s">
        <v>209</v>
      </c>
      <c r="AR333" s="21" t="s">
        <v>209</v>
      </c>
      <c r="AS333" s="21" t="s">
        <v>209</v>
      </c>
      <c r="AT333" s="21" t="s">
        <v>210</v>
      </c>
      <c r="AU333" s="21" t="s">
        <v>209</v>
      </c>
      <c r="AV333" s="21" t="s">
        <v>209</v>
      </c>
      <c r="AW333" s="21" t="s">
        <v>213</v>
      </c>
      <c r="AX333" s="21" t="s">
        <v>209</v>
      </c>
      <c r="AY333" s="21" t="s">
        <v>209</v>
      </c>
      <c r="AZ333" s="21" t="s">
        <v>209</v>
      </c>
      <c r="BA333" s="21" t="s">
        <v>209</v>
      </c>
      <c r="BB333" s="21" t="s">
        <v>209</v>
      </c>
      <c r="BC333" s="21" t="s">
        <v>209</v>
      </c>
      <c r="BD333" s="21" t="s">
        <v>209</v>
      </c>
      <c r="BE333" s="21" t="s">
        <v>209</v>
      </c>
      <c r="BF333" s="21" t="s">
        <v>209</v>
      </c>
      <c r="BG333" s="21" t="s">
        <v>209</v>
      </c>
      <c r="BH333" s="21" t="s">
        <v>209</v>
      </c>
      <c r="BI333" s="21" t="s">
        <v>209</v>
      </c>
      <c r="BJ333" s="21" t="s">
        <v>209</v>
      </c>
      <c r="BK333" s="21" t="s">
        <v>213</v>
      </c>
      <c r="BL333" s="21" t="s">
        <v>209</v>
      </c>
      <c r="BM333" s="21" t="s">
        <v>213</v>
      </c>
      <c r="BN333" s="21" t="s">
        <v>213</v>
      </c>
      <c r="BO333" s="21" t="s">
        <v>209</v>
      </c>
      <c r="BP333" s="21" t="s">
        <v>213</v>
      </c>
      <c r="BQ333" s="21" t="s">
        <v>209</v>
      </c>
      <c r="BR333" s="21" t="s">
        <v>209</v>
      </c>
      <c r="BS333" s="21" t="s">
        <v>209</v>
      </c>
      <c r="BT333" s="21" t="s">
        <v>209</v>
      </c>
      <c r="BU333" s="21" t="s">
        <v>209</v>
      </c>
      <c r="BV333" s="21" t="s">
        <v>209</v>
      </c>
      <c r="BW333" s="21" t="s">
        <v>209</v>
      </c>
      <c r="BX333" s="21" t="s">
        <v>209</v>
      </c>
      <c r="BY333" s="21" t="s">
        <v>209</v>
      </c>
      <c r="BZ333" s="21">
        <f t="shared" si="1"/>
        <v>6</v>
      </c>
    </row>
    <row r="334" spans="1:78" ht="12.75" x14ac:dyDescent="0.2">
      <c r="A334" s="21" t="s">
        <v>411</v>
      </c>
      <c r="B334" s="21" t="s">
        <v>547</v>
      </c>
      <c r="C334" s="21" t="s">
        <v>561</v>
      </c>
      <c r="D334" s="21" t="s">
        <v>209</v>
      </c>
      <c r="E334" s="21" t="s">
        <v>209</v>
      </c>
      <c r="F334" s="21" t="s">
        <v>209</v>
      </c>
      <c r="G334" s="21" t="s">
        <v>209</v>
      </c>
      <c r="H334" s="21" t="s">
        <v>209</v>
      </c>
      <c r="I334" s="21" t="s">
        <v>210</v>
      </c>
      <c r="J334" s="21" t="s">
        <v>209</v>
      </c>
      <c r="K334" s="21" t="s">
        <v>209</v>
      </c>
      <c r="L334" s="21" t="s">
        <v>209</v>
      </c>
      <c r="M334" s="21" t="s">
        <v>209</v>
      </c>
      <c r="N334" s="21" t="s">
        <v>209</v>
      </c>
      <c r="O334" s="21" t="s">
        <v>209</v>
      </c>
      <c r="P334" s="21" t="s">
        <v>210</v>
      </c>
      <c r="Q334" s="21" t="s">
        <v>209</v>
      </c>
      <c r="R334" s="21" t="s">
        <v>209</v>
      </c>
      <c r="S334" s="21" t="s">
        <v>213</v>
      </c>
      <c r="T334" s="21" t="s">
        <v>213</v>
      </c>
      <c r="U334" s="21" t="s">
        <v>213</v>
      </c>
      <c r="V334" s="21" t="s">
        <v>213</v>
      </c>
      <c r="W334" s="21" t="s">
        <v>209</v>
      </c>
      <c r="X334" s="21" t="s">
        <v>209</v>
      </c>
      <c r="Y334" s="21" t="s">
        <v>209</v>
      </c>
      <c r="Z334" s="21" t="s">
        <v>209</v>
      </c>
      <c r="AA334" s="21" t="s">
        <v>209</v>
      </c>
      <c r="AB334" s="21" t="s">
        <v>209</v>
      </c>
      <c r="AC334" s="21" t="s">
        <v>209</v>
      </c>
      <c r="AD334" s="21" t="s">
        <v>209</v>
      </c>
      <c r="AE334" s="21" t="s">
        <v>209</v>
      </c>
      <c r="AF334" s="21" t="s">
        <v>209</v>
      </c>
      <c r="AG334" s="21" t="s">
        <v>209</v>
      </c>
      <c r="AH334" s="21" t="s">
        <v>209</v>
      </c>
      <c r="AI334" s="21" t="s">
        <v>209</v>
      </c>
      <c r="AJ334" s="21" t="s">
        <v>210</v>
      </c>
      <c r="AK334" s="21" t="s">
        <v>209</v>
      </c>
      <c r="AL334" s="21" t="s">
        <v>210</v>
      </c>
      <c r="AM334" s="21" t="s">
        <v>209</v>
      </c>
      <c r="AN334" s="21" t="s">
        <v>209</v>
      </c>
      <c r="AO334" s="21" t="s">
        <v>210</v>
      </c>
      <c r="AP334" s="21" t="s">
        <v>209</v>
      </c>
      <c r="AQ334" s="21" t="s">
        <v>209</v>
      </c>
      <c r="AR334" s="21" t="s">
        <v>209</v>
      </c>
      <c r="AS334" s="21" t="s">
        <v>209</v>
      </c>
      <c r="AT334" s="21" t="s">
        <v>210</v>
      </c>
      <c r="AU334" s="21" t="s">
        <v>209</v>
      </c>
      <c r="AV334" s="21" t="s">
        <v>209</v>
      </c>
      <c r="AW334" s="21" t="s">
        <v>213</v>
      </c>
      <c r="AX334" s="21" t="s">
        <v>209</v>
      </c>
      <c r="AY334" s="21" t="s">
        <v>209</v>
      </c>
      <c r="AZ334" s="21" t="s">
        <v>209</v>
      </c>
      <c r="BA334" s="21" t="s">
        <v>209</v>
      </c>
      <c r="BB334" s="21" t="s">
        <v>209</v>
      </c>
      <c r="BC334" s="21" t="s">
        <v>209</v>
      </c>
      <c r="BD334" s="21" t="s">
        <v>209</v>
      </c>
      <c r="BE334" s="21" t="s">
        <v>209</v>
      </c>
      <c r="BF334" s="21" t="s">
        <v>209</v>
      </c>
      <c r="BG334" s="21" t="s">
        <v>209</v>
      </c>
      <c r="BH334" s="21" t="s">
        <v>209</v>
      </c>
      <c r="BI334" s="21" t="s">
        <v>209</v>
      </c>
      <c r="BJ334" s="21" t="s">
        <v>209</v>
      </c>
      <c r="BK334" s="21" t="s">
        <v>213</v>
      </c>
      <c r="BL334" s="21" t="s">
        <v>209</v>
      </c>
      <c r="BM334" s="21" t="s">
        <v>213</v>
      </c>
      <c r="BN334" s="21" t="s">
        <v>213</v>
      </c>
      <c r="BO334" s="21" t="s">
        <v>209</v>
      </c>
      <c r="BP334" s="21" t="s">
        <v>213</v>
      </c>
      <c r="BQ334" s="21" t="s">
        <v>209</v>
      </c>
      <c r="BR334" s="21" t="s">
        <v>209</v>
      </c>
      <c r="BS334" s="21" t="s">
        <v>209</v>
      </c>
      <c r="BT334" s="21" t="s">
        <v>209</v>
      </c>
      <c r="BU334" s="21" t="s">
        <v>209</v>
      </c>
      <c r="BV334" s="21" t="s">
        <v>209</v>
      </c>
      <c r="BW334" s="21" t="s">
        <v>209</v>
      </c>
      <c r="BX334" s="21" t="s">
        <v>209</v>
      </c>
      <c r="BY334" s="21" t="s">
        <v>209</v>
      </c>
      <c r="BZ334" s="21">
        <f t="shared" si="1"/>
        <v>6</v>
      </c>
    </row>
    <row r="335" spans="1:78" ht="12.75" x14ac:dyDescent="0.2">
      <c r="A335" s="21" t="s">
        <v>411</v>
      </c>
      <c r="B335" s="21" t="s">
        <v>547</v>
      </c>
      <c r="C335" s="21" t="s">
        <v>562</v>
      </c>
      <c r="D335" s="21" t="s">
        <v>209</v>
      </c>
      <c r="E335" s="21" t="s">
        <v>209</v>
      </c>
      <c r="F335" s="21" t="s">
        <v>209</v>
      </c>
      <c r="G335" s="21" t="s">
        <v>209</v>
      </c>
      <c r="H335" s="21" t="s">
        <v>209</v>
      </c>
      <c r="I335" s="21" t="s">
        <v>210</v>
      </c>
      <c r="J335" s="21" t="s">
        <v>209</v>
      </c>
      <c r="K335" s="21" t="s">
        <v>209</v>
      </c>
      <c r="L335" s="21" t="s">
        <v>209</v>
      </c>
      <c r="M335" s="21" t="s">
        <v>209</v>
      </c>
      <c r="N335" s="21" t="s">
        <v>209</v>
      </c>
      <c r="O335" s="21" t="s">
        <v>209</v>
      </c>
      <c r="P335" s="21" t="s">
        <v>210</v>
      </c>
      <c r="Q335" s="21" t="s">
        <v>209</v>
      </c>
      <c r="R335" s="21" t="s">
        <v>209</v>
      </c>
      <c r="S335" s="21" t="s">
        <v>213</v>
      </c>
      <c r="T335" s="21" t="s">
        <v>213</v>
      </c>
      <c r="U335" s="21" t="s">
        <v>213</v>
      </c>
      <c r="V335" s="21" t="s">
        <v>213</v>
      </c>
      <c r="W335" s="21" t="s">
        <v>209</v>
      </c>
      <c r="X335" s="21" t="s">
        <v>209</v>
      </c>
      <c r="Y335" s="21" t="s">
        <v>209</v>
      </c>
      <c r="Z335" s="21" t="s">
        <v>209</v>
      </c>
      <c r="AA335" s="21" t="s">
        <v>209</v>
      </c>
      <c r="AB335" s="21" t="s">
        <v>209</v>
      </c>
      <c r="AC335" s="21" t="s">
        <v>209</v>
      </c>
      <c r="AD335" s="21" t="s">
        <v>209</v>
      </c>
      <c r="AE335" s="21" t="s">
        <v>209</v>
      </c>
      <c r="AF335" s="21" t="s">
        <v>209</v>
      </c>
      <c r="AG335" s="21" t="s">
        <v>209</v>
      </c>
      <c r="AH335" s="21" t="s">
        <v>209</v>
      </c>
      <c r="AI335" s="21" t="s">
        <v>209</v>
      </c>
      <c r="AJ335" s="21" t="s">
        <v>210</v>
      </c>
      <c r="AK335" s="21" t="s">
        <v>209</v>
      </c>
      <c r="AL335" s="21" t="s">
        <v>210</v>
      </c>
      <c r="AM335" s="21" t="s">
        <v>209</v>
      </c>
      <c r="AN335" s="21" t="s">
        <v>209</v>
      </c>
      <c r="AO335" s="21" t="s">
        <v>210</v>
      </c>
      <c r="AP335" s="21" t="s">
        <v>209</v>
      </c>
      <c r="AQ335" s="21" t="s">
        <v>209</v>
      </c>
      <c r="AR335" s="21" t="s">
        <v>209</v>
      </c>
      <c r="AS335" s="21" t="s">
        <v>209</v>
      </c>
      <c r="AT335" s="21" t="s">
        <v>210</v>
      </c>
      <c r="AU335" s="21" t="s">
        <v>209</v>
      </c>
      <c r="AV335" s="21" t="s">
        <v>209</v>
      </c>
      <c r="AW335" s="21" t="s">
        <v>213</v>
      </c>
      <c r="AX335" s="21" t="s">
        <v>209</v>
      </c>
      <c r="AY335" s="21" t="s">
        <v>209</v>
      </c>
      <c r="AZ335" s="21" t="s">
        <v>209</v>
      </c>
      <c r="BA335" s="21" t="s">
        <v>209</v>
      </c>
      <c r="BB335" s="21" t="s">
        <v>209</v>
      </c>
      <c r="BC335" s="21" t="s">
        <v>209</v>
      </c>
      <c r="BD335" s="21" t="s">
        <v>209</v>
      </c>
      <c r="BE335" s="21" t="s">
        <v>209</v>
      </c>
      <c r="BF335" s="21" t="s">
        <v>209</v>
      </c>
      <c r="BG335" s="21" t="s">
        <v>209</v>
      </c>
      <c r="BH335" s="21" t="s">
        <v>209</v>
      </c>
      <c r="BI335" s="21" t="s">
        <v>209</v>
      </c>
      <c r="BJ335" s="21" t="s">
        <v>209</v>
      </c>
      <c r="BK335" s="21" t="s">
        <v>213</v>
      </c>
      <c r="BL335" s="21" t="s">
        <v>209</v>
      </c>
      <c r="BM335" s="21" t="s">
        <v>213</v>
      </c>
      <c r="BN335" s="21" t="s">
        <v>213</v>
      </c>
      <c r="BO335" s="21" t="s">
        <v>209</v>
      </c>
      <c r="BP335" s="21" t="s">
        <v>213</v>
      </c>
      <c r="BQ335" s="21" t="s">
        <v>209</v>
      </c>
      <c r="BR335" s="21" t="s">
        <v>209</v>
      </c>
      <c r="BS335" s="21" t="s">
        <v>209</v>
      </c>
      <c r="BT335" s="21" t="s">
        <v>209</v>
      </c>
      <c r="BU335" s="21" t="s">
        <v>209</v>
      </c>
      <c r="BV335" s="21" t="s">
        <v>209</v>
      </c>
      <c r="BW335" s="21" t="s">
        <v>209</v>
      </c>
      <c r="BX335" s="21" t="s">
        <v>209</v>
      </c>
      <c r="BY335" s="21" t="s">
        <v>209</v>
      </c>
      <c r="BZ335" s="21">
        <f t="shared" si="1"/>
        <v>6</v>
      </c>
    </row>
    <row r="336" spans="1:78" ht="12.75" x14ac:dyDescent="0.2">
      <c r="A336" s="21" t="s">
        <v>411</v>
      </c>
      <c r="B336" s="21" t="s">
        <v>547</v>
      </c>
      <c r="C336" s="21" t="s">
        <v>563</v>
      </c>
      <c r="D336" s="21" t="s">
        <v>209</v>
      </c>
      <c r="E336" s="21" t="s">
        <v>209</v>
      </c>
      <c r="F336" s="21" t="s">
        <v>209</v>
      </c>
      <c r="G336" s="21" t="s">
        <v>209</v>
      </c>
      <c r="H336" s="21" t="s">
        <v>209</v>
      </c>
      <c r="I336" s="21" t="s">
        <v>210</v>
      </c>
      <c r="J336" s="21" t="s">
        <v>209</v>
      </c>
      <c r="K336" s="21" t="s">
        <v>209</v>
      </c>
      <c r="L336" s="21" t="s">
        <v>209</v>
      </c>
      <c r="M336" s="21" t="s">
        <v>209</v>
      </c>
      <c r="N336" s="21" t="s">
        <v>209</v>
      </c>
      <c r="O336" s="21" t="s">
        <v>209</v>
      </c>
      <c r="P336" s="21" t="s">
        <v>210</v>
      </c>
      <c r="Q336" s="21" t="s">
        <v>209</v>
      </c>
      <c r="R336" s="21" t="s">
        <v>209</v>
      </c>
      <c r="S336" s="21" t="s">
        <v>213</v>
      </c>
      <c r="T336" s="21" t="s">
        <v>213</v>
      </c>
      <c r="U336" s="21" t="s">
        <v>213</v>
      </c>
      <c r="V336" s="21" t="s">
        <v>213</v>
      </c>
      <c r="W336" s="21" t="s">
        <v>209</v>
      </c>
      <c r="X336" s="21" t="s">
        <v>209</v>
      </c>
      <c r="Y336" s="21" t="s">
        <v>209</v>
      </c>
      <c r="Z336" s="21" t="s">
        <v>209</v>
      </c>
      <c r="AA336" s="21" t="s">
        <v>209</v>
      </c>
      <c r="AB336" s="21" t="s">
        <v>209</v>
      </c>
      <c r="AC336" s="21" t="s">
        <v>209</v>
      </c>
      <c r="AD336" s="21" t="s">
        <v>209</v>
      </c>
      <c r="AE336" s="21" t="s">
        <v>209</v>
      </c>
      <c r="AF336" s="21" t="s">
        <v>209</v>
      </c>
      <c r="AG336" s="21" t="s">
        <v>209</v>
      </c>
      <c r="AH336" s="21" t="s">
        <v>209</v>
      </c>
      <c r="AI336" s="21" t="s">
        <v>209</v>
      </c>
      <c r="AJ336" s="21" t="s">
        <v>210</v>
      </c>
      <c r="AK336" s="21" t="s">
        <v>209</v>
      </c>
      <c r="AL336" s="21" t="s">
        <v>210</v>
      </c>
      <c r="AM336" s="21" t="s">
        <v>209</v>
      </c>
      <c r="AN336" s="21" t="s">
        <v>209</v>
      </c>
      <c r="AO336" s="21" t="s">
        <v>210</v>
      </c>
      <c r="AP336" s="21" t="s">
        <v>209</v>
      </c>
      <c r="AQ336" s="21" t="s">
        <v>209</v>
      </c>
      <c r="AR336" s="21" t="s">
        <v>209</v>
      </c>
      <c r="AS336" s="21" t="s">
        <v>209</v>
      </c>
      <c r="AT336" s="21" t="s">
        <v>210</v>
      </c>
      <c r="AU336" s="21" t="s">
        <v>209</v>
      </c>
      <c r="AV336" s="21" t="s">
        <v>209</v>
      </c>
      <c r="AW336" s="21" t="s">
        <v>213</v>
      </c>
      <c r="AX336" s="21" t="s">
        <v>209</v>
      </c>
      <c r="AY336" s="21" t="s">
        <v>209</v>
      </c>
      <c r="AZ336" s="21" t="s">
        <v>209</v>
      </c>
      <c r="BA336" s="21" t="s">
        <v>209</v>
      </c>
      <c r="BB336" s="21" t="s">
        <v>209</v>
      </c>
      <c r="BC336" s="21" t="s">
        <v>209</v>
      </c>
      <c r="BD336" s="21" t="s">
        <v>209</v>
      </c>
      <c r="BE336" s="21" t="s">
        <v>209</v>
      </c>
      <c r="BF336" s="21" t="s">
        <v>209</v>
      </c>
      <c r="BG336" s="21" t="s">
        <v>209</v>
      </c>
      <c r="BH336" s="21" t="s">
        <v>209</v>
      </c>
      <c r="BI336" s="21" t="s">
        <v>209</v>
      </c>
      <c r="BJ336" s="21" t="s">
        <v>209</v>
      </c>
      <c r="BK336" s="21" t="s">
        <v>213</v>
      </c>
      <c r="BL336" s="21" t="s">
        <v>209</v>
      </c>
      <c r="BM336" s="21" t="s">
        <v>213</v>
      </c>
      <c r="BN336" s="21" t="s">
        <v>213</v>
      </c>
      <c r="BO336" s="21" t="s">
        <v>209</v>
      </c>
      <c r="BP336" s="21" t="s">
        <v>213</v>
      </c>
      <c r="BQ336" s="21" t="s">
        <v>209</v>
      </c>
      <c r="BR336" s="21" t="s">
        <v>209</v>
      </c>
      <c r="BS336" s="21" t="s">
        <v>209</v>
      </c>
      <c r="BT336" s="21" t="s">
        <v>209</v>
      </c>
      <c r="BU336" s="21" t="s">
        <v>209</v>
      </c>
      <c r="BV336" s="21" t="s">
        <v>209</v>
      </c>
      <c r="BW336" s="21" t="s">
        <v>209</v>
      </c>
      <c r="BX336" s="21" t="s">
        <v>209</v>
      </c>
      <c r="BY336" s="21" t="s">
        <v>209</v>
      </c>
      <c r="BZ336" s="21">
        <f t="shared" si="1"/>
        <v>6</v>
      </c>
    </row>
    <row r="337" spans="1:78" ht="12.75" x14ac:dyDescent="0.2">
      <c r="A337" s="21" t="s">
        <v>411</v>
      </c>
      <c r="B337" s="21" t="s">
        <v>547</v>
      </c>
      <c r="C337" s="21" t="s">
        <v>564</v>
      </c>
      <c r="D337" s="21" t="s">
        <v>209</v>
      </c>
      <c r="E337" s="21" t="s">
        <v>209</v>
      </c>
      <c r="F337" s="21" t="s">
        <v>209</v>
      </c>
      <c r="G337" s="21" t="s">
        <v>209</v>
      </c>
      <c r="H337" s="21" t="s">
        <v>209</v>
      </c>
      <c r="I337" s="21" t="s">
        <v>210</v>
      </c>
      <c r="J337" s="21" t="s">
        <v>209</v>
      </c>
      <c r="K337" s="21" t="s">
        <v>209</v>
      </c>
      <c r="L337" s="21" t="s">
        <v>209</v>
      </c>
      <c r="M337" s="21" t="s">
        <v>209</v>
      </c>
      <c r="N337" s="21" t="s">
        <v>209</v>
      </c>
      <c r="O337" s="21" t="s">
        <v>209</v>
      </c>
      <c r="P337" s="21" t="s">
        <v>210</v>
      </c>
      <c r="Q337" s="21" t="s">
        <v>209</v>
      </c>
      <c r="R337" s="21" t="s">
        <v>209</v>
      </c>
      <c r="S337" s="21" t="s">
        <v>213</v>
      </c>
      <c r="T337" s="21" t="s">
        <v>213</v>
      </c>
      <c r="U337" s="21" t="s">
        <v>213</v>
      </c>
      <c r="V337" s="21" t="s">
        <v>213</v>
      </c>
      <c r="W337" s="21" t="s">
        <v>209</v>
      </c>
      <c r="X337" s="21" t="s">
        <v>209</v>
      </c>
      <c r="Y337" s="21" t="s">
        <v>209</v>
      </c>
      <c r="Z337" s="21" t="s">
        <v>209</v>
      </c>
      <c r="AA337" s="21" t="s">
        <v>209</v>
      </c>
      <c r="AB337" s="21" t="s">
        <v>209</v>
      </c>
      <c r="AC337" s="21" t="s">
        <v>209</v>
      </c>
      <c r="AD337" s="21" t="s">
        <v>209</v>
      </c>
      <c r="AE337" s="21" t="s">
        <v>209</v>
      </c>
      <c r="AF337" s="21" t="s">
        <v>209</v>
      </c>
      <c r="AG337" s="21" t="s">
        <v>209</v>
      </c>
      <c r="AH337" s="21" t="s">
        <v>209</v>
      </c>
      <c r="AI337" s="21" t="s">
        <v>209</v>
      </c>
      <c r="AJ337" s="21" t="s">
        <v>210</v>
      </c>
      <c r="AK337" s="21" t="s">
        <v>209</v>
      </c>
      <c r="AL337" s="21" t="s">
        <v>210</v>
      </c>
      <c r="AM337" s="21" t="s">
        <v>209</v>
      </c>
      <c r="AN337" s="21" t="s">
        <v>209</v>
      </c>
      <c r="AO337" s="21" t="s">
        <v>210</v>
      </c>
      <c r="AP337" s="21" t="s">
        <v>209</v>
      </c>
      <c r="AQ337" s="21" t="s">
        <v>209</v>
      </c>
      <c r="AR337" s="21" t="s">
        <v>209</v>
      </c>
      <c r="AS337" s="21" t="s">
        <v>209</v>
      </c>
      <c r="AT337" s="21" t="s">
        <v>210</v>
      </c>
      <c r="AU337" s="21" t="s">
        <v>209</v>
      </c>
      <c r="AV337" s="21" t="s">
        <v>209</v>
      </c>
      <c r="AW337" s="21" t="s">
        <v>213</v>
      </c>
      <c r="AX337" s="21" t="s">
        <v>209</v>
      </c>
      <c r="AY337" s="21" t="s">
        <v>209</v>
      </c>
      <c r="AZ337" s="21" t="s">
        <v>209</v>
      </c>
      <c r="BA337" s="21" t="s">
        <v>209</v>
      </c>
      <c r="BB337" s="21" t="s">
        <v>209</v>
      </c>
      <c r="BC337" s="21" t="s">
        <v>209</v>
      </c>
      <c r="BD337" s="21" t="s">
        <v>209</v>
      </c>
      <c r="BE337" s="21" t="s">
        <v>209</v>
      </c>
      <c r="BF337" s="21" t="s">
        <v>209</v>
      </c>
      <c r="BG337" s="21" t="s">
        <v>209</v>
      </c>
      <c r="BH337" s="21" t="s">
        <v>209</v>
      </c>
      <c r="BI337" s="21" t="s">
        <v>209</v>
      </c>
      <c r="BJ337" s="21" t="s">
        <v>209</v>
      </c>
      <c r="BK337" s="21" t="s">
        <v>213</v>
      </c>
      <c r="BL337" s="21" t="s">
        <v>209</v>
      </c>
      <c r="BM337" s="21" t="s">
        <v>213</v>
      </c>
      <c r="BN337" s="21" t="s">
        <v>213</v>
      </c>
      <c r="BO337" s="21" t="s">
        <v>209</v>
      </c>
      <c r="BP337" s="21" t="s">
        <v>213</v>
      </c>
      <c r="BQ337" s="21" t="s">
        <v>209</v>
      </c>
      <c r="BR337" s="21" t="s">
        <v>209</v>
      </c>
      <c r="BS337" s="21" t="s">
        <v>209</v>
      </c>
      <c r="BT337" s="21" t="s">
        <v>209</v>
      </c>
      <c r="BU337" s="21" t="s">
        <v>209</v>
      </c>
      <c r="BV337" s="21" t="s">
        <v>209</v>
      </c>
      <c r="BW337" s="21" t="s">
        <v>209</v>
      </c>
      <c r="BX337" s="21" t="s">
        <v>209</v>
      </c>
      <c r="BY337" s="21" t="s">
        <v>209</v>
      </c>
      <c r="BZ337" s="21">
        <f t="shared" si="1"/>
        <v>6</v>
      </c>
    </row>
    <row r="338" spans="1:78" ht="12.75" x14ac:dyDescent="0.2">
      <c r="A338" s="21" t="s">
        <v>411</v>
      </c>
      <c r="B338" s="21" t="s">
        <v>547</v>
      </c>
      <c r="C338" s="21" t="s">
        <v>565</v>
      </c>
      <c r="D338" s="21" t="s">
        <v>209</v>
      </c>
      <c r="E338" s="21" t="s">
        <v>209</v>
      </c>
      <c r="F338" s="21" t="s">
        <v>209</v>
      </c>
      <c r="G338" s="21" t="s">
        <v>209</v>
      </c>
      <c r="H338" s="21" t="s">
        <v>209</v>
      </c>
      <c r="I338" s="21" t="s">
        <v>210</v>
      </c>
      <c r="J338" s="21" t="s">
        <v>209</v>
      </c>
      <c r="K338" s="21" t="s">
        <v>209</v>
      </c>
      <c r="L338" s="21" t="s">
        <v>209</v>
      </c>
      <c r="M338" s="21" t="s">
        <v>209</v>
      </c>
      <c r="N338" s="21" t="s">
        <v>209</v>
      </c>
      <c r="O338" s="21" t="s">
        <v>209</v>
      </c>
      <c r="P338" s="21" t="s">
        <v>210</v>
      </c>
      <c r="Q338" s="21" t="s">
        <v>209</v>
      </c>
      <c r="R338" s="21" t="s">
        <v>209</v>
      </c>
      <c r="S338" s="21" t="s">
        <v>213</v>
      </c>
      <c r="T338" s="21" t="s">
        <v>213</v>
      </c>
      <c r="U338" s="21" t="s">
        <v>213</v>
      </c>
      <c r="V338" s="21" t="s">
        <v>213</v>
      </c>
      <c r="W338" s="21" t="s">
        <v>209</v>
      </c>
      <c r="X338" s="21" t="s">
        <v>209</v>
      </c>
      <c r="Y338" s="21" t="s">
        <v>209</v>
      </c>
      <c r="Z338" s="21" t="s">
        <v>209</v>
      </c>
      <c r="AA338" s="21" t="s">
        <v>209</v>
      </c>
      <c r="AB338" s="21" t="s">
        <v>209</v>
      </c>
      <c r="AC338" s="21" t="s">
        <v>209</v>
      </c>
      <c r="AD338" s="21" t="s">
        <v>209</v>
      </c>
      <c r="AE338" s="21" t="s">
        <v>209</v>
      </c>
      <c r="AF338" s="21" t="s">
        <v>209</v>
      </c>
      <c r="AG338" s="21" t="s">
        <v>209</v>
      </c>
      <c r="AH338" s="21" t="s">
        <v>209</v>
      </c>
      <c r="AI338" s="21" t="s">
        <v>209</v>
      </c>
      <c r="AJ338" s="21" t="s">
        <v>210</v>
      </c>
      <c r="AK338" s="21" t="s">
        <v>209</v>
      </c>
      <c r="AL338" s="21" t="s">
        <v>210</v>
      </c>
      <c r="AM338" s="21" t="s">
        <v>209</v>
      </c>
      <c r="AN338" s="21" t="s">
        <v>209</v>
      </c>
      <c r="AO338" s="21" t="s">
        <v>210</v>
      </c>
      <c r="AP338" s="21" t="s">
        <v>209</v>
      </c>
      <c r="AQ338" s="21" t="s">
        <v>209</v>
      </c>
      <c r="AR338" s="21" t="s">
        <v>209</v>
      </c>
      <c r="AS338" s="21" t="s">
        <v>209</v>
      </c>
      <c r="AT338" s="21" t="s">
        <v>210</v>
      </c>
      <c r="AU338" s="21" t="s">
        <v>209</v>
      </c>
      <c r="AV338" s="21" t="s">
        <v>209</v>
      </c>
      <c r="AW338" s="21" t="s">
        <v>213</v>
      </c>
      <c r="AX338" s="21" t="s">
        <v>209</v>
      </c>
      <c r="AY338" s="21" t="s">
        <v>209</v>
      </c>
      <c r="AZ338" s="21" t="s">
        <v>209</v>
      </c>
      <c r="BA338" s="21" t="s">
        <v>209</v>
      </c>
      <c r="BB338" s="21" t="s">
        <v>209</v>
      </c>
      <c r="BC338" s="21" t="s">
        <v>209</v>
      </c>
      <c r="BD338" s="21" t="s">
        <v>209</v>
      </c>
      <c r="BE338" s="21" t="s">
        <v>209</v>
      </c>
      <c r="BF338" s="21" t="s">
        <v>209</v>
      </c>
      <c r="BG338" s="21" t="s">
        <v>209</v>
      </c>
      <c r="BH338" s="21" t="s">
        <v>209</v>
      </c>
      <c r="BI338" s="21" t="s">
        <v>209</v>
      </c>
      <c r="BJ338" s="21" t="s">
        <v>209</v>
      </c>
      <c r="BK338" s="21" t="s">
        <v>213</v>
      </c>
      <c r="BL338" s="21" t="s">
        <v>209</v>
      </c>
      <c r="BM338" s="21" t="s">
        <v>213</v>
      </c>
      <c r="BN338" s="21" t="s">
        <v>213</v>
      </c>
      <c r="BO338" s="21" t="s">
        <v>209</v>
      </c>
      <c r="BP338" s="21" t="s">
        <v>213</v>
      </c>
      <c r="BQ338" s="21" t="s">
        <v>209</v>
      </c>
      <c r="BR338" s="21" t="s">
        <v>209</v>
      </c>
      <c r="BS338" s="21" t="s">
        <v>209</v>
      </c>
      <c r="BT338" s="21" t="s">
        <v>209</v>
      </c>
      <c r="BU338" s="21" t="s">
        <v>209</v>
      </c>
      <c r="BV338" s="21" t="s">
        <v>209</v>
      </c>
      <c r="BW338" s="21" t="s">
        <v>209</v>
      </c>
      <c r="BX338" s="21" t="s">
        <v>209</v>
      </c>
      <c r="BY338" s="21" t="s">
        <v>209</v>
      </c>
      <c r="BZ338" s="21">
        <f t="shared" si="1"/>
        <v>6</v>
      </c>
    </row>
    <row r="339" spans="1:78" ht="12.75" x14ac:dyDescent="0.2">
      <c r="A339" s="21" t="s">
        <v>411</v>
      </c>
      <c r="B339" s="21" t="s">
        <v>547</v>
      </c>
      <c r="C339" s="21" t="s">
        <v>566</v>
      </c>
      <c r="D339" s="21" t="s">
        <v>209</v>
      </c>
      <c r="E339" s="21" t="s">
        <v>209</v>
      </c>
      <c r="F339" s="21" t="s">
        <v>209</v>
      </c>
      <c r="G339" s="21" t="s">
        <v>209</v>
      </c>
      <c r="H339" s="21" t="s">
        <v>209</v>
      </c>
      <c r="I339" s="21" t="s">
        <v>210</v>
      </c>
      <c r="J339" s="21" t="s">
        <v>209</v>
      </c>
      <c r="K339" s="21" t="s">
        <v>209</v>
      </c>
      <c r="L339" s="21" t="s">
        <v>209</v>
      </c>
      <c r="M339" s="21" t="s">
        <v>209</v>
      </c>
      <c r="N339" s="21" t="s">
        <v>209</v>
      </c>
      <c r="O339" s="21" t="s">
        <v>209</v>
      </c>
      <c r="P339" s="21" t="s">
        <v>210</v>
      </c>
      <c r="Q339" s="21" t="s">
        <v>209</v>
      </c>
      <c r="R339" s="21" t="s">
        <v>209</v>
      </c>
      <c r="S339" s="21" t="s">
        <v>213</v>
      </c>
      <c r="T339" s="21" t="s">
        <v>213</v>
      </c>
      <c r="U339" s="21" t="s">
        <v>213</v>
      </c>
      <c r="V339" s="21" t="s">
        <v>213</v>
      </c>
      <c r="W339" s="21" t="s">
        <v>209</v>
      </c>
      <c r="X339" s="21" t="s">
        <v>209</v>
      </c>
      <c r="Y339" s="21" t="s">
        <v>209</v>
      </c>
      <c r="Z339" s="21" t="s">
        <v>209</v>
      </c>
      <c r="AA339" s="21" t="s">
        <v>209</v>
      </c>
      <c r="AB339" s="21" t="s">
        <v>209</v>
      </c>
      <c r="AC339" s="21" t="s">
        <v>209</v>
      </c>
      <c r="AD339" s="21" t="s">
        <v>209</v>
      </c>
      <c r="AE339" s="21" t="s">
        <v>209</v>
      </c>
      <c r="AF339" s="21" t="s">
        <v>209</v>
      </c>
      <c r="AG339" s="21" t="s">
        <v>209</v>
      </c>
      <c r="AH339" s="21" t="s">
        <v>209</v>
      </c>
      <c r="AI339" s="21" t="s">
        <v>209</v>
      </c>
      <c r="AJ339" s="21" t="s">
        <v>210</v>
      </c>
      <c r="AK339" s="21" t="s">
        <v>209</v>
      </c>
      <c r="AL339" s="21" t="s">
        <v>210</v>
      </c>
      <c r="AM339" s="21" t="s">
        <v>209</v>
      </c>
      <c r="AN339" s="21" t="s">
        <v>209</v>
      </c>
      <c r="AO339" s="21" t="s">
        <v>210</v>
      </c>
      <c r="AP339" s="21" t="s">
        <v>209</v>
      </c>
      <c r="AQ339" s="21" t="s">
        <v>209</v>
      </c>
      <c r="AR339" s="21" t="s">
        <v>209</v>
      </c>
      <c r="AS339" s="21" t="s">
        <v>209</v>
      </c>
      <c r="AT339" s="21" t="s">
        <v>210</v>
      </c>
      <c r="AU339" s="21" t="s">
        <v>209</v>
      </c>
      <c r="AV339" s="21" t="s">
        <v>209</v>
      </c>
      <c r="AW339" s="21" t="s">
        <v>213</v>
      </c>
      <c r="AX339" s="21" t="s">
        <v>209</v>
      </c>
      <c r="AY339" s="21" t="s">
        <v>209</v>
      </c>
      <c r="AZ339" s="21" t="s">
        <v>209</v>
      </c>
      <c r="BA339" s="21" t="s">
        <v>209</v>
      </c>
      <c r="BB339" s="21" t="s">
        <v>209</v>
      </c>
      <c r="BC339" s="21" t="s">
        <v>209</v>
      </c>
      <c r="BD339" s="21" t="s">
        <v>209</v>
      </c>
      <c r="BE339" s="21" t="s">
        <v>209</v>
      </c>
      <c r="BF339" s="21" t="s">
        <v>209</v>
      </c>
      <c r="BG339" s="21" t="s">
        <v>209</v>
      </c>
      <c r="BH339" s="21" t="s">
        <v>209</v>
      </c>
      <c r="BI339" s="21" t="s">
        <v>209</v>
      </c>
      <c r="BJ339" s="21" t="s">
        <v>209</v>
      </c>
      <c r="BK339" s="21" t="s">
        <v>213</v>
      </c>
      <c r="BL339" s="21" t="s">
        <v>209</v>
      </c>
      <c r="BM339" s="21" t="s">
        <v>213</v>
      </c>
      <c r="BN339" s="21" t="s">
        <v>213</v>
      </c>
      <c r="BO339" s="21" t="s">
        <v>209</v>
      </c>
      <c r="BP339" s="21" t="s">
        <v>213</v>
      </c>
      <c r="BQ339" s="21" t="s">
        <v>209</v>
      </c>
      <c r="BR339" s="21" t="s">
        <v>209</v>
      </c>
      <c r="BS339" s="21" t="s">
        <v>209</v>
      </c>
      <c r="BT339" s="21" t="s">
        <v>209</v>
      </c>
      <c r="BU339" s="21" t="s">
        <v>209</v>
      </c>
      <c r="BV339" s="21" t="s">
        <v>209</v>
      </c>
      <c r="BW339" s="21" t="s">
        <v>209</v>
      </c>
      <c r="BX339" s="21" t="s">
        <v>209</v>
      </c>
      <c r="BY339" s="21" t="s">
        <v>209</v>
      </c>
      <c r="BZ339" s="21">
        <f t="shared" si="1"/>
        <v>6</v>
      </c>
    </row>
    <row r="340" spans="1:78" ht="12.75" x14ac:dyDescent="0.2">
      <c r="A340" s="21" t="s">
        <v>411</v>
      </c>
      <c r="B340" s="21" t="s">
        <v>547</v>
      </c>
      <c r="C340" s="21" t="s">
        <v>567</v>
      </c>
      <c r="D340" s="21" t="s">
        <v>209</v>
      </c>
      <c r="E340" s="21" t="s">
        <v>209</v>
      </c>
      <c r="F340" s="21" t="s">
        <v>209</v>
      </c>
      <c r="G340" s="21" t="s">
        <v>209</v>
      </c>
      <c r="H340" s="21" t="s">
        <v>209</v>
      </c>
      <c r="I340" s="21" t="s">
        <v>210</v>
      </c>
      <c r="J340" s="21" t="s">
        <v>209</v>
      </c>
      <c r="K340" s="21" t="s">
        <v>209</v>
      </c>
      <c r="L340" s="21" t="s">
        <v>209</v>
      </c>
      <c r="M340" s="21" t="s">
        <v>209</v>
      </c>
      <c r="N340" s="21" t="s">
        <v>209</v>
      </c>
      <c r="O340" s="21" t="s">
        <v>209</v>
      </c>
      <c r="P340" s="21" t="s">
        <v>210</v>
      </c>
      <c r="Q340" s="21" t="s">
        <v>209</v>
      </c>
      <c r="R340" s="21" t="s">
        <v>209</v>
      </c>
      <c r="S340" s="21" t="s">
        <v>213</v>
      </c>
      <c r="T340" s="21" t="s">
        <v>213</v>
      </c>
      <c r="U340" s="21" t="s">
        <v>213</v>
      </c>
      <c r="V340" s="21" t="s">
        <v>213</v>
      </c>
      <c r="W340" s="21" t="s">
        <v>209</v>
      </c>
      <c r="X340" s="21" t="s">
        <v>209</v>
      </c>
      <c r="Y340" s="21" t="s">
        <v>209</v>
      </c>
      <c r="Z340" s="21" t="s">
        <v>209</v>
      </c>
      <c r="AA340" s="21" t="s">
        <v>209</v>
      </c>
      <c r="AB340" s="21" t="s">
        <v>209</v>
      </c>
      <c r="AC340" s="21" t="s">
        <v>209</v>
      </c>
      <c r="AD340" s="21" t="s">
        <v>209</v>
      </c>
      <c r="AE340" s="21" t="s">
        <v>209</v>
      </c>
      <c r="AF340" s="21" t="s">
        <v>209</v>
      </c>
      <c r="AG340" s="21" t="s">
        <v>209</v>
      </c>
      <c r="AH340" s="21" t="s">
        <v>209</v>
      </c>
      <c r="AI340" s="21" t="s">
        <v>209</v>
      </c>
      <c r="AJ340" s="21" t="s">
        <v>210</v>
      </c>
      <c r="AK340" s="21" t="s">
        <v>209</v>
      </c>
      <c r="AL340" s="21" t="s">
        <v>210</v>
      </c>
      <c r="AM340" s="21" t="s">
        <v>209</v>
      </c>
      <c r="AN340" s="21" t="s">
        <v>209</v>
      </c>
      <c r="AO340" s="21" t="s">
        <v>210</v>
      </c>
      <c r="AP340" s="21" t="s">
        <v>209</v>
      </c>
      <c r="AQ340" s="21" t="s">
        <v>209</v>
      </c>
      <c r="AR340" s="21" t="s">
        <v>209</v>
      </c>
      <c r="AS340" s="21" t="s">
        <v>209</v>
      </c>
      <c r="AT340" s="21" t="s">
        <v>210</v>
      </c>
      <c r="AU340" s="21" t="s">
        <v>209</v>
      </c>
      <c r="AV340" s="21" t="s">
        <v>209</v>
      </c>
      <c r="AW340" s="21" t="s">
        <v>213</v>
      </c>
      <c r="AX340" s="21" t="s">
        <v>209</v>
      </c>
      <c r="AY340" s="21" t="s">
        <v>209</v>
      </c>
      <c r="AZ340" s="21" t="s">
        <v>209</v>
      </c>
      <c r="BA340" s="21" t="s">
        <v>209</v>
      </c>
      <c r="BB340" s="21" t="s">
        <v>209</v>
      </c>
      <c r="BC340" s="21" t="s">
        <v>209</v>
      </c>
      <c r="BD340" s="21" t="s">
        <v>209</v>
      </c>
      <c r="BE340" s="21" t="s">
        <v>209</v>
      </c>
      <c r="BF340" s="21" t="s">
        <v>209</v>
      </c>
      <c r="BG340" s="21" t="s">
        <v>209</v>
      </c>
      <c r="BH340" s="21" t="s">
        <v>209</v>
      </c>
      <c r="BI340" s="21" t="s">
        <v>209</v>
      </c>
      <c r="BJ340" s="21" t="s">
        <v>209</v>
      </c>
      <c r="BK340" s="21" t="s">
        <v>213</v>
      </c>
      <c r="BL340" s="21" t="s">
        <v>209</v>
      </c>
      <c r="BM340" s="21" t="s">
        <v>213</v>
      </c>
      <c r="BN340" s="21" t="s">
        <v>213</v>
      </c>
      <c r="BO340" s="21" t="s">
        <v>209</v>
      </c>
      <c r="BP340" s="21" t="s">
        <v>213</v>
      </c>
      <c r="BQ340" s="21" t="s">
        <v>209</v>
      </c>
      <c r="BR340" s="21" t="s">
        <v>209</v>
      </c>
      <c r="BS340" s="21" t="s">
        <v>209</v>
      </c>
      <c r="BT340" s="21" t="s">
        <v>209</v>
      </c>
      <c r="BU340" s="21" t="s">
        <v>209</v>
      </c>
      <c r="BV340" s="21" t="s">
        <v>209</v>
      </c>
      <c r="BW340" s="21" t="s">
        <v>209</v>
      </c>
      <c r="BX340" s="21" t="s">
        <v>209</v>
      </c>
      <c r="BY340" s="21" t="s">
        <v>209</v>
      </c>
      <c r="BZ340" s="21">
        <f t="shared" si="1"/>
        <v>6</v>
      </c>
    </row>
    <row r="341" spans="1:78" ht="12.75" x14ac:dyDescent="0.2">
      <c r="A341" s="21" t="s">
        <v>411</v>
      </c>
      <c r="B341" s="21" t="s">
        <v>547</v>
      </c>
      <c r="C341" s="21" t="s">
        <v>568</v>
      </c>
      <c r="D341" s="21" t="s">
        <v>209</v>
      </c>
      <c r="E341" s="21" t="s">
        <v>209</v>
      </c>
      <c r="F341" s="21" t="s">
        <v>209</v>
      </c>
      <c r="G341" s="21" t="s">
        <v>209</v>
      </c>
      <c r="H341" s="21" t="s">
        <v>209</v>
      </c>
      <c r="I341" s="21" t="s">
        <v>210</v>
      </c>
      <c r="J341" s="21" t="s">
        <v>209</v>
      </c>
      <c r="K341" s="21" t="s">
        <v>209</v>
      </c>
      <c r="L341" s="21" t="s">
        <v>209</v>
      </c>
      <c r="M341" s="21" t="s">
        <v>209</v>
      </c>
      <c r="N341" s="21" t="s">
        <v>209</v>
      </c>
      <c r="O341" s="21" t="s">
        <v>209</v>
      </c>
      <c r="P341" s="21" t="s">
        <v>210</v>
      </c>
      <c r="Q341" s="21" t="s">
        <v>209</v>
      </c>
      <c r="R341" s="21" t="s">
        <v>209</v>
      </c>
      <c r="S341" s="21" t="s">
        <v>213</v>
      </c>
      <c r="T341" s="21" t="s">
        <v>213</v>
      </c>
      <c r="U341" s="21" t="s">
        <v>213</v>
      </c>
      <c r="V341" s="21" t="s">
        <v>213</v>
      </c>
      <c r="W341" s="21" t="s">
        <v>209</v>
      </c>
      <c r="X341" s="21" t="s">
        <v>209</v>
      </c>
      <c r="Y341" s="21" t="s">
        <v>209</v>
      </c>
      <c r="Z341" s="21" t="s">
        <v>209</v>
      </c>
      <c r="AA341" s="21" t="s">
        <v>209</v>
      </c>
      <c r="AB341" s="21" t="s">
        <v>209</v>
      </c>
      <c r="AC341" s="21" t="s">
        <v>209</v>
      </c>
      <c r="AD341" s="21" t="s">
        <v>209</v>
      </c>
      <c r="AE341" s="21" t="s">
        <v>209</v>
      </c>
      <c r="AF341" s="21" t="s">
        <v>209</v>
      </c>
      <c r="AG341" s="21" t="s">
        <v>209</v>
      </c>
      <c r="AH341" s="21" t="s">
        <v>209</v>
      </c>
      <c r="AI341" s="21" t="s">
        <v>209</v>
      </c>
      <c r="AJ341" s="21" t="s">
        <v>210</v>
      </c>
      <c r="AK341" s="21" t="s">
        <v>209</v>
      </c>
      <c r="AL341" s="21" t="s">
        <v>210</v>
      </c>
      <c r="AM341" s="21" t="s">
        <v>209</v>
      </c>
      <c r="AN341" s="21" t="s">
        <v>209</v>
      </c>
      <c r="AO341" s="21" t="s">
        <v>210</v>
      </c>
      <c r="AP341" s="21" t="s">
        <v>209</v>
      </c>
      <c r="AQ341" s="21" t="s">
        <v>209</v>
      </c>
      <c r="AR341" s="21" t="s">
        <v>209</v>
      </c>
      <c r="AS341" s="21" t="s">
        <v>209</v>
      </c>
      <c r="AT341" s="21" t="s">
        <v>210</v>
      </c>
      <c r="AU341" s="21" t="s">
        <v>209</v>
      </c>
      <c r="AV341" s="21" t="s">
        <v>209</v>
      </c>
      <c r="AW341" s="21" t="s">
        <v>213</v>
      </c>
      <c r="AX341" s="21" t="s">
        <v>209</v>
      </c>
      <c r="AY341" s="21" t="s">
        <v>209</v>
      </c>
      <c r="AZ341" s="21" t="s">
        <v>209</v>
      </c>
      <c r="BA341" s="21" t="s">
        <v>209</v>
      </c>
      <c r="BB341" s="21" t="s">
        <v>209</v>
      </c>
      <c r="BC341" s="21" t="s">
        <v>209</v>
      </c>
      <c r="BD341" s="21" t="s">
        <v>209</v>
      </c>
      <c r="BE341" s="21" t="s">
        <v>209</v>
      </c>
      <c r="BF341" s="21" t="s">
        <v>209</v>
      </c>
      <c r="BG341" s="21" t="s">
        <v>209</v>
      </c>
      <c r="BH341" s="21" t="s">
        <v>209</v>
      </c>
      <c r="BI341" s="21" t="s">
        <v>209</v>
      </c>
      <c r="BJ341" s="21" t="s">
        <v>209</v>
      </c>
      <c r="BK341" s="21" t="s">
        <v>213</v>
      </c>
      <c r="BL341" s="21" t="s">
        <v>209</v>
      </c>
      <c r="BM341" s="21" t="s">
        <v>213</v>
      </c>
      <c r="BN341" s="21" t="s">
        <v>213</v>
      </c>
      <c r="BO341" s="21" t="s">
        <v>209</v>
      </c>
      <c r="BP341" s="21" t="s">
        <v>213</v>
      </c>
      <c r="BQ341" s="21" t="s">
        <v>209</v>
      </c>
      <c r="BR341" s="21" t="s">
        <v>209</v>
      </c>
      <c r="BS341" s="21" t="s">
        <v>209</v>
      </c>
      <c r="BT341" s="21" t="s">
        <v>209</v>
      </c>
      <c r="BU341" s="21" t="s">
        <v>209</v>
      </c>
      <c r="BV341" s="21" t="s">
        <v>209</v>
      </c>
      <c r="BW341" s="21" t="s">
        <v>209</v>
      </c>
      <c r="BX341" s="21" t="s">
        <v>209</v>
      </c>
      <c r="BY341" s="21" t="s">
        <v>209</v>
      </c>
      <c r="BZ341" s="21">
        <f t="shared" si="1"/>
        <v>6</v>
      </c>
    </row>
    <row r="342" spans="1:78" ht="12.75" x14ac:dyDescent="0.2">
      <c r="A342" s="21" t="s">
        <v>411</v>
      </c>
      <c r="B342" s="21" t="s">
        <v>547</v>
      </c>
      <c r="C342" s="21" t="s">
        <v>569</v>
      </c>
      <c r="D342" s="21" t="s">
        <v>209</v>
      </c>
      <c r="E342" s="21" t="s">
        <v>209</v>
      </c>
      <c r="F342" s="21" t="s">
        <v>209</v>
      </c>
      <c r="G342" s="21" t="s">
        <v>209</v>
      </c>
      <c r="H342" s="21" t="s">
        <v>209</v>
      </c>
      <c r="I342" s="21" t="s">
        <v>210</v>
      </c>
      <c r="J342" s="21" t="s">
        <v>209</v>
      </c>
      <c r="K342" s="21" t="s">
        <v>209</v>
      </c>
      <c r="L342" s="21" t="s">
        <v>209</v>
      </c>
      <c r="M342" s="21" t="s">
        <v>209</v>
      </c>
      <c r="N342" s="21" t="s">
        <v>209</v>
      </c>
      <c r="O342" s="21" t="s">
        <v>209</v>
      </c>
      <c r="P342" s="21" t="s">
        <v>210</v>
      </c>
      <c r="Q342" s="21" t="s">
        <v>209</v>
      </c>
      <c r="R342" s="21" t="s">
        <v>209</v>
      </c>
      <c r="S342" s="21" t="s">
        <v>213</v>
      </c>
      <c r="T342" s="21" t="s">
        <v>213</v>
      </c>
      <c r="U342" s="21" t="s">
        <v>213</v>
      </c>
      <c r="V342" s="21" t="s">
        <v>213</v>
      </c>
      <c r="W342" s="21" t="s">
        <v>209</v>
      </c>
      <c r="X342" s="21" t="s">
        <v>209</v>
      </c>
      <c r="Y342" s="21" t="s">
        <v>209</v>
      </c>
      <c r="Z342" s="21" t="s">
        <v>209</v>
      </c>
      <c r="AA342" s="21" t="s">
        <v>209</v>
      </c>
      <c r="AB342" s="21" t="s">
        <v>209</v>
      </c>
      <c r="AC342" s="21" t="s">
        <v>209</v>
      </c>
      <c r="AD342" s="21" t="s">
        <v>209</v>
      </c>
      <c r="AE342" s="21" t="s">
        <v>209</v>
      </c>
      <c r="AF342" s="21" t="s">
        <v>209</v>
      </c>
      <c r="AG342" s="21" t="s">
        <v>209</v>
      </c>
      <c r="AH342" s="21" t="s">
        <v>209</v>
      </c>
      <c r="AI342" s="21" t="s">
        <v>209</v>
      </c>
      <c r="AJ342" s="21" t="s">
        <v>210</v>
      </c>
      <c r="AK342" s="21" t="s">
        <v>209</v>
      </c>
      <c r="AL342" s="21" t="s">
        <v>210</v>
      </c>
      <c r="AM342" s="21" t="s">
        <v>209</v>
      </c>
      <c r="AN342" s="21" t="s">
        <v>209</v>
      </c>
      <c r="AO342" s="21" t="s">
        <v>210</v>
      </c>
      <c r="AP342" s="21" t="s">
        <v>209</v>
      </c>
      <c r="AQ342" s="21" t="s">
        <v>209</v>
      </c>
      <c r="AR342" s="21" t="s">
        <v>209</v>
      </c>
      <c r="AS342" s="21" t="s">
        <v>209</v>
      </c>
      <c r="AT342" s="21" t="s">
        <v>210</v>
      </c>
      <c r="AU342" s="21" t="s">
        <v>209</v>
      </c>
      <c r="AV342" s="21" t="s">
        <v>209</v>
      </c>
      <c r="AW342" s="21" t="s">
        <v>213</v>
      </c>
      <c r="AX342" s="21" t="s">
        <v>209</v>
      </c>
      <c r="AY342" s="21" t="s">
        <v>209</v>
      </c>
      <c r="AZ342" s="21" t="s">
        <v>209</v>
      </c>
      <c r="BA342" s="21" t="s">
        <v>209</v>
      </c>
      <c r="BB342" s="21" t="s">
        <v>209</v>
      </c>
      <c r="BC342" s="21" t="s">
        <v>209</v>
      </c>
      <c r="BD342" s="21" t="s">
        <v>209</v>
      </c>
      <c r="BE342" s="21" t="s">
        <v>209</v>
      </c>
      <c r="BF342" s="21" t="s">
        <v>209</v>
      </c>
      <c r="BG342" s="21" t="s">
        <v>209</v>
      </c>
      <c r="BH342" s="21" t="s">
        <v>209</v>
      </c>
      <c r="BI342" s="21" t="s">
        <v>209</v>
      </c>
      <c r="BJ342" s="21" t="s">
        <v>209</v>
      </c>
      <c r="BK342" s="21" t="s">
        <v>213</v>
      </c>
      <c r="BL342" s="21" t="s">
        <v>209</v>
      </c>
      <c r="BM342" s="21" t="s">
        <v>213</v>
      </c>
      <c r="BN342" s="21" t="s">
        <v>213</v>
      </c>
      <c r="BO342" s="21" t="s">
        <v>209</v>
      </c>
      <c r="BP342" s="21" t="s">
        <v>213</v>
      </c>
      <c r="BQ342" s="21" t="s">
        <v>209</v>
      </c>
      <c r="BR342" s="21" t="s">
        <v>209</v>
      </c>
      <c r="BS342" s="21" t="s">
        <v>209</v>
      </c>
      <c r="BT342" s="21" t="s">
        <v>209</v>
      </c>
      <c r="BU342" s="21" t="s">
        <v>209</v>
      </c>
      <c r="BV342" s="21" t="s">
        <v>209</v>
      </c>
      <c r="BW342" s="21" t="s">
        <v>209</v>
      </c>
      <c r="BX342" s="21" t="s">
        <v>209</v>
      </c>
      <c r="BY342" s="21" t="s">
        <v>209</v>
      </c>
      <c r="BZ342" s="21">
        <f t="shared" si="1"/>
        <v>6</v>
      </c>
    </row>
    <row r="343" spans="1:78" ht="12.75" x14ac:dyDescent="0.2">
      <c r="A343" s="21" t="s">
        <v>411</v>
      </c>
      <c r="B343" s="21" t="s">
        <v>547</v>
      </c>
      <c r="C343" s="21" t="s">
        <v>570</v>
      </c>
      <c r="D343" s="21" t="s">
        <v>209</v>
      </c>
      <c r="E343" s="21" t="s">
        <v>209</v>
      </c>
      <c r="F343" s="21" t="s">
        <v>209</v>
      </c>
      <c r="G343" s="21" t="s">
        <v>209</v>
      </c>
      <c r="H343" s="21" t="s">
        <v>209</v>
      </c>
      <c r="I343" s="21" t="s">
        <v>210</v>
      </c>
      <c r="J343" s="21" t="s">
        <v>209</v>
      </c>
      <c r="K343" s="21" t="s">
        <v>209</v>
      </c>
      <c r="L343" s="21" t="s">
        <v>209</v>
      </c>
      <c r="M343" s="21" t="s">
        <v>209</v>
      </c>
      <c r="N343" s="21" t="s">
        <v>209</v>
      </c>
      <c r="O343" s="21" t="s">
        <v>209</v>
      </c>
      <c r="P343" s="21" t="s">
        <v>210</v>
      </c>
      <c r="Q343" s="21" t="s">
        <v>209</v>
      </c>
      <c r="R343" s="21" t="s">
        <v>209</v>
      </c>
      <c r="S343" s="21" t="s">
        <v>213</v>
      </c>
      <c r="T343" s="21" t="s">
        <v>213</v>
      </c>
      <c r="U343" s="21" t="s">
        <v>213</v>
      </c>
      <c r="V343" s="21" t="s">
        <v>213</v>
      </c>
      <c r="W343" s="21" t="s">
        <v>209</v>
      </c>
      <c r="X343" s="21" t="s">
        <v>209</v>
      </c>
      <c r="Y343" s="21" t="s">
        <v>209</v>
      </c>
      <c r="Z343" s="21" t="s">
        <v>209</v>
      </c>
      <c r="AA343" s="21" t="s">
        <v>209</v>
      </c>
      <c r="AB343" s="21" t="s">
        <v>209</v>
      </c>
      <c r="AC343" s="21" t="s">
        <v>209</v>
      </c>
      <c r="AD343" s="21" t="s">
        <v>209</v>
      </c>
      <c r="AE343" s="21" t="s">
        <v>209</v>
      </c>
      <c r="AF343" s="21" t="s">
        <v>209</v>
      </c>
      <c r="AG343" s="21" t="s">
        <v>209</v>
      </c>
      <c r="AH343" s="21" t="s">
        <v>209</v>
      </c>
      <c r="AI343" s="21" t="s">
        <v>209</v>
      </c>
      <c r="AJ343" s="21" t="s">
        <v>210</v>
      </c>
      <c r="AK343" s="21" t="s">
        <v>209</v>
      </c>
      <c r="AL343" s="21" t="s">
        <v>210</v>
      </c>
      <c r="AM343" s="21" t="s">
        <v>209</v>
      </c>
      <c r="AN343" s="21" t="s">
        <v>209</v>
      </c>
      <c r="AO343" s="21" t="s">
        <v>210</v>
      </c>
      <c r="AP343" s="21" t="s">
        <v>209</v>
      </c>
      <c r="AQ343" s="21" t="s">
        <v>209</v>
      </c>
      <c r="AR343" s="21" t="s">
        <v>209</v>
      </c>
      <c r="AS343" s="21" t="s">
        <v>209</v>
      </c>
      <c r="AT343" s="21" t="s">
        <v>210</v>
      </c>
      <c r="AU343" s="21" t="s">
        <v>209</v>
      </c>
      <c r="AV343" s="21" t="s">
        <v>209</v>
      </c>
      <c r="AW343" s="21" t="s">
        <v>213</v>
      </c>
      <c r="AX343" s="21" t="s">
        <v>209</v>
      </c>
      <c r="AY343" s="21" t="s">
        <v>209</v>
      </c>
      <c r="AZ343" s="21" t="s">
        <v>209</v>
      </c>
      <c r="BA343" s="21" t="s">
        <v>209</v>
      </c>
      <c r="BB343" s="21" t="s">
        <v>209</v>
      </c>
      <c r="BC343" s="21" t="s">
        <v>209</v>
      </c>
      <c r="BD343" s="21" t="s">
        <v>209</v>
      </c>
      <c r="BE343" s="21" t="s">
        <v>209</v>
      </c>
      <c r="BF343" s="21" t="s">
        <v>209</v>
      </c>
      <c r="BG343" s="21" t="s">
        <v>209</v>
      </c>
      <c r="BH343" s="21" t="s">
        <v>209</v>
      </c>
      <c r="BI343" s="21" t="s">
        <v>209</v>
      </c>
      <c r="BJ343" s="21" t="s">
        <v>209</v>
      </c>
      <c r="BK343" s="21" t="s">
        <v>213</v>
      </c>
      <c r="BL343" s="21" t="s">
        <v>209</v>
      </c>
      <c r="BM343" s="21" t="s">
        <v>213</v>
      </c>
      <c r="BN343" s="21" t="s">
        <v>213</v>
      </c>
      <c r="BO343" s="21" t="s">
        <v>209</v>
      </c>
      <c r="BP343" s="21" t="s">
        <v>213</v>
      </c>
      <c r="BQ343" s="21" t="s">
        <v>209</v>
      </c>
      <c r="BR343" s="21" t="s">
        <v>209</v>
      </c>
      <c r="BS343" s="21" t="s">
        <v>209</v>
      </c>
      <c r="BT343" s="21" t="s">
        <v>209</v>
      </c>
      <c r="BU343" s="21" t="s">
        <v>209</v>
      </c>
      <c r="BV343" s="21" t="s">
        <v>209</v>
      </c>
      <c r="BW343" s="21" t="s">
        <v>209</v>
      </c>
      <c r="BX343" s="21" t="s">
        <v>209</v>
      </c>
      <c r="BY343" s="21" t="s">
        <v>209</v>
      </c>
      <c r="BZ343" s="21">
        <f t="shared" si="1"/>
        <v>6</v>
      </c>
    </row>
    <row r="344" spans="1:78" ht="12.75" x14ac:dyDescent="0.2">
      <c r="A344" s="21" t="s">
        <v>411</v>
      </c>
      <c r="B344" s="21" t="s">
        <v>547</v>
      </c>
      <c r="C344" s="21" t="s">
        <v>571</v>
      </c>
      <c r="D344" s="21" t="s">
        <v>209</v>
      </c>
      <c r="E344" s="21" t="s">
        <v>209</v>
      </c>
      <c r="F344" s="21" t="s">
        <v>209</v>
      </c>
      <c r="G344" s="21" t="s">
        <v>209</v>
      </c>
      <c r="H344" s="21" t="s">
        <v>209</v>
      </c>
      <c r="I344" s="21" t="s">
        <v>210</v>
      </c>
      <c r="J344" s="21" t="s">
        <v>209</v>
      </c>
      <c r="K344" s="21" t="s">
        <v>209</v>
      </c>
      <c r="L344" s="21" t="s">
        <v>209</v>
      </c>
      <c r="M344" s="21" t="s">
        <v>209</v>
      </c>
      <c r="N344" s="21" t="s">
        <v>209</v>
      </c>
      <c r="O344" s="21" t="s">
        <v>209</v>
      </c>
      <c r="P344" s="21" t="s">
        <v>210</v>
      </c>
      <c r="Q344" s="21" t="s">
        <v>209</v>
      </c>
      <c r="R344" s="21" t="s">
        <v>209</v>
      </c>
      <c r="S344" s="21" t="s">
        <v>213</v>
      </c>
      <c r="T344" s="21" t="s">
        <v>213</v>
      </c>
      <c r="U344" s="21" t="s">
        <v>213</v>
      </c>
      <c r="V344" s="21" t="s">
        <v>213</v>
      </c>
      <c r="W344" s="21" t="s">
        <v>209</v>
      </c>
      <c r="X344" s="21" t="s">
        <v>209</v>
      </c>
      <c r="Y344" s="21" t="s">
        <v>209</v>
      </c>
      <c r="Z344" s="21" t="s">
        <v>209</v>
      </c>
      <c r="AA344" s="21" t="s">
        <v>209</v>
      </c>
      <c r="AB344" s="21" t="s">
        <v>209</v>
      </c>
      <c r="AC344" s="21" t="s">
        <v>209</v>
      </c>
      <c r="AD344" s="21" t="s">
        <v>209</v>
      </c>
      <c r="AE344" s="21" t="s">
        <v>209</v>
      </c>
      <c r="AF344" s="21" t="s">
        <v>209</v>
      </c>
      <c r="AG344" s="21" t="s">
        <v>209</v>
      </c>
      <c r="AH344" s="21" t="s">
        <v>209</v>
      </c>
      <c r="AI344" s="21" t="s">
        <v>209</v>
      </c>
      <c r="AJ344" s="21" t="s">
        <v>210</v>
      </c>
      <c r="AK344" s="21" t="s">
        <v>209</v>
      </c>
      <c r="AL344" s="21" t="s">
        <v>210</v>
      </c>
      <c r="AM344" s="21" t="s">
        <v>209</v>
      </c>
      <c r="AN344" s="21" t="s">
        <v>209</v>
      </c>
      <c r="AO344" s="21" t="s">
        <v>210</v>
      </c>
      <c r="AP344" s="21" t="s">
        <v>209</v>
      </c>
      <c r="AQ344" s="21" t="s">
        <v>209</v>
      </c>
      <c r="AR344" s="21" t="s">
        <v>209</v>
      </c>
      <c r="AS344" s="21" t="s">
        <v>209</v>
      </c>
      <c r="AT344" s="21" t="s">
        <v>210</v>
      </c>
      <c r="AU344" s="21" t="s">
        <v>209</v>
      </c>
      <c r="AV344" s="21" t="s">
        <v>209</v>
      </c>
      <c r="AW344" s="21" t="s">
        <v>213</v>
      </c>
      <c r="AX344" s="21" t="s">
        <v>209</v>
      </c>
      <c r="AY344" s="21" t="s">
        <v>209</v>
      </c>
      <c r="AZ344" s="21" t="s">
        <v>209</v>
      </c>
      <c r="BA344" s="21" t="s">
        <v>209</v>
      </c>
      <c r="BB344" s="21" t="s">
        <v>209</v>
      </c>
      <c r="BC344" s="21" t="s">
        <v>209</v>
      </c>
      <c r="BD344" s="21" t="s">
        <v>209</v>
      </c>
      <c r="BE344" s="21" t="s">
        <v>209</v>
      </c>
      <c r="BF344" s="21" t="s">
        <v>209</v>
      </c>
      <c r="BG344" s="21" t="s">
        <v>209</v>
      </c>
      <c r="BH344" s="21" t="s">
        <v>209</v>
      </c>
      <c r="BI344" s="21" t="s">
        <v>209</v>
      </c>
      <c r="BJ344" s="21" t="s">
        <v>209</v>
      </c>
      <c r="BK344" s="21" t="s">
        <v>213</v>
      </c>
      <c r="BL344" s="21" t="s">
        <v>209</v>
      </c>
      <c r="BM344" s="21" t="s">
        <v>213</v>
      </c>
      <c r="BN344" s="21" t="s">
        <v>213</v>
      </c>
      <c r="BO344" s="21" t="s">
        <v>209</v>
      </c>
      <c r="BP344" s="21" t="s">
        <v>213</v>
      </c>
      <c r="BQ344" s="21" t="s">
        <v>209</v>
      </c>
      <c r="BR344" s="21" t="s">
        <v>209</v>
      </c>
      <c r="BS344" s="21" t="s">
        <v>209</v>
      </c>
      <c r="BT344" s="21" t="s">
        <v>209</v>
      </c>
      <c r="BU344" s="21" t="s">
        <v>209</v>
      </c>
      <c r="BV344" s="21" t="s">
        <v>209</v>
      </c>
      <c r="BW344" s="21" t="s">
        <v>209</v>
      </c>
      <c r="BX344" s="21" t="s">
        <v>209</v>
      </c>
      <c r="BY344" s="21" t="s">
        <v>209</v>
      </c>
      <c r="BZ344" s="21">
        <f t="shared" si="1"/>
        <v>6</v>
      </c>
    </row>
    <row r="345" spans="1:78" ht="12.75" x14ac:dyDescent="0.2">
      <c r="A345" s="21" t="s">
        <v>411</v>
      </c>
      <c r="B345" s="21" t="s">
        <v>547</v>
      </c>
      <c r="C345" s="21" t="s">
        <v>572</v>
      </c>
      <c r="D345" s="21" t="s">
        <v>209</v>
      </c>
      <c r="E345" s="21" t="s">
        <v>209</v>
      </c>
      <c r="F345" s="21" t="s">
        <v>209</v>
      </c>
      <c r="G345" s="21" t="s">
        <v>209</v>
      </c>
      <c r="H345" s="21" t="s">
        <v>209</v>
      </c>
      <c r="I345" s="21" t="s">
        <v>210</v>
      </c>
      <c r="J345" s="21" t="s">
        <v>209</v>
      </c>
      <c r="K345" s="21" t="s">
        <v>209</v>
      </c>
      <c r="L345" s="21" t="s">
        <v>209</v>
      </c>
      <c r="M345" s="21" t="s">
        <v>209</v>
      </c>
      <c r="N345" s="21" t="s">
        <v>209</v>
      </c>
      <c r="O345" s="21" t="s">
        <v>209</v>
      </c>
      <c r="P345" s="21" t="s">
        <v>210</v>
      </c>
      <c r="Q345" s="21" t="s">
        <v>209</v>
      </c>
      <c r="R345" s="21" t="s">
        <v>209</v>
      </c>
      <c r="S345" s="21" t="s">
        <v>213</v>
      </c>
      <c r="T345" s="21" t="s">
        <v>213</v>
      </c>
      <c r="U345" s="21" t="s">
        <v>213</v>
      </c>
      <c r="V345" s="21" t="s">
        <v>213</v>
      </c>
      <c r="W345" s="21" t="s">
        <v>209</v>
      </c>
      <c r="X345" s="21" t="s">
        <v>209</v>
      </c>
      <c r="Y345" s="21" t="s">
        <v>209</v>
      </c>
      <c r="Z345" s="21" t="s">
        <v>209</v>
      </c>
      <c r="AA345" s="21" t="s">
        <v>209</v>
      </c>
      <c r="AB345" s="21" t="s">
        <v>209</v>
      </c>
      <c r="AC345" s="21" t="s">
        <v>209</v>
      </c>
      <c r="AD345" s="21" t="s">
        <v>209</v>
      </c>
      <c r="AE345" s="21" t="s">
        <v>209</v>
      </c>
      <c r="AF345" s="21" t="s">
        <v>209</v>
      </c>
      <c r="AG345" s="21" t="s">
        <v>209</v>
      </c>
      <c r="AH345" s="21" t="s">
        <v>209</v>
      </c>
      <c r="AI345" s="21" t="s">
        <v>209</v>
      </c>
      <c r="AJ345" s="21" t="s">
        <v>210</v>
      </c>
      <c r="AK345" s="21" t="s">
        <v>209</v>
      </c>
      <c r="AL345" s="21" t="s">
        <v>210</v>
      </c>
      <c r="AM345" s="21" t="s">
        <v>209</v>
      </c>
      <c r="AN345" s="21" t="s">
        <v>209</v>
      </c>
      <c r="AO345" s="21" t="s">
        <v>210</v>
      </c>
      <c r="AP345" s="21" t="s">
        <v>209</v>
      </c>
      <c r="AQ345" s="21" t="s">
        <v>209</v>
      </c>
      <c r="AR345" s="21" t="s">
        <v>209</v>
      </c>
      <c r="AS345" s="21" t="s">
        <v>209</v>
      </c>
      <c r="AT345" s="21" t="s">
        <v>210</v>
      </c>
      <c r="AU345" s="21" t="s">
        <v>209</v>
      </c>
      <c r="AV345" s="21" t="s">
        <v>209</v>
      </c>
      <c r="AW345" s="21" t="s">
        <v>213</v>
      </c>
      <c r="AX345" s="21" t="s">
        <v>209</v>
      </c>
      <c r="AY345" s="21" t="s">
        <v>209</v>
      </c>
      <c r="AZ345" s="21" t="s">
        <v>209</v>
      </c>
      <c r="BA345" s="21" t="s">
        <v>209</v>
      </c>
      <c r="BB345" s="21" t="s">
        <v>209</v>
      </c>
      <c r="BC345" s="21" t="s">
        <v>209</v>
      </c>
      <c r="BD345" s="21" t="s">
        <v>209</v>
      </c>
      <c r="BE345" s="21" t="s">
        <v>209</v>
      </c>
      <c r="BF345" s="21" t="s">
        <v>209</v>
      </c>
      <c r="BG345" s="21" t="s">
        <v>209</v>
      </c>
      <c r="BH345" s="21" t="s">
        <v>209</v>
      </c>
      <c r="BI345" s="21" t="s">
        <v>209</v>
      </c>
      <c r="BJ345" s="21" t="s">
        <v>209</v>
      </c>
      <c r="BK345" s="21" t="s">
        <v>213</v>
      </c>
      <c r="BL345" s="21" t="s">
        <v>209</v>
      </c>
      <c r="BM345" s="21" t="s">
        <v>213</v>
      </c>
      <c r="BN345" s="21" t="s">
        <v>213</v>
      </c>
      <c r="BO345" s="21" t="s">
        <v>209</v>
      </c>
      <c r="BP345" s="21" t="s">
        <v>213</v>
      </c>
      <c r="BQ345" s="21" t="s">
        <v>209</v>
      </c>
      <c r="BR345" s="21" t="s">
        <v>209</v>
      </c>
      <c r="BS345" s="21" t="s">
        <v>209</v>
      </c>
      <c r="BT345" s="21" t="s">
        <v>209</v>
      </c>
      <c r="BU345" s="21" t="s">
        <v>209</v>
      </c>
      <c r="BV345" s="21" t="s">
        <v>209</v>
      </c>
      <c r="BW345" s="21" t="s">
        <v>209</v>
      </c>
      <c r="BX345" s="21" t="s">
        <v>209</v>
      </c>
      <c r="BY345" s="21" t="s">
        <v>209</v>
      </c>
      <c r="BZ345" s="21">
        <f t="shared" si="1"/>
        <v>6</v>
      </c>
    </row>
    <row r="346" spans="1:78" ht="12.75" x14ac:dyDescent="0.2">
      <c r="A346" s="21" t="s">
        <v>411</v>
      </c>
      <c r="B346" s="21" t="s">
        <v>547</v>
      </c>
      <c r="C346" s="21" t="s">
        <v>573</v>
      </c>
      <c r="D346" s="21" t="s">
        <v>209</v>
      </c>
      <c r="E346" s="21" t="s">
        <v>209</v>
      </c>
      <c r="F346" s="21" t="s">
        <v>209</v>
      </c>
      <c r="G346" s="21" t="s">
        <v>209</v>
      </c>
      <c r="H346" s="21" t="s">
        <v>209</v>
      </c>
      <c r="I346" s="21" t="s">
        <v>210</v>
      </c>
      <c r="J346" s="21" t="s">
        <v>209</v>
      </c>
      <c r="K346" s="21" t="s">
        <v>209</v>
      </c>
      <c r="L346" s="21" t="s">
        <v>209</v>
      </c>
      <c r="M346" s="21" t="s">
        <v>209</v>
      </c>
      <c r="N346" s="21" t="s">
        <v>209</v>
      </c>
      <c r="O346" s="21" t="s">
        <v>209</v>
      </c>
      <c r="P346" s="21" t="s">
        <v>210</v>
      </c>
      <c r="Q346" s="21" t="s">
        <v>209</v>
      </c>
      <c r="R346" s="21" t="s">
        <v>209</v>
      </c>
      <c r="S346" s="21" t="s">
        <v>213</v>
      </c>
      <c r="T346" s="21" t="s">
        <v>213</v>
      </c>
      <c r="U346" s="21" t="s">
        <v>213</v>
      </c>
      <c r="V346" s="21" t="s">
        <v>213</v>
      </c>
      <c r="W346" s="21" t="s">
        <v>209</v>
      </c>
      <c r="X346" s="21" t="s">
        <v>209</v>
      </c>
      <c r="Y346" s="21" t="s">
        <v>209</v>
      </c>
      <c r="Z346" s="21" t="s">
        <v>209</v>
      </c>
      <c r="AA346" s="21" t="s">
        <v>209</v>
      </c>
      <c r="AB346" s="21" t="s">
        <v>209</v>
      </c>
      <c r="AC346" s="21" t="s">
        <v>209</v>
      </c>
      <c r="AD346" s="21" t="s">
        <v>209</v>
      </c>
      <c r="AE346" s="21" t="s">
        <v>209</v>
      </c>
      <c r="AF346" s="21" t="s">
        <v>209</v>
      </c>
      <c r="AG346" s="21" t="s">
        <v>209</v>
      </c>
      <c r="AH346" s="21" t="s">
        <v>209</v>
      </c>
      <c r="AI346" s="21" t="s">
        <v>209</v>
      </c>
      <c r="AJ346" s="21" t="s">
        <v>210</v>
      </c>
      <c r="AK346" s="21" t="s">
        <v>209</v>
      </c>
      <c r="AL346" s="21" t="s">
        <v>210</v>
      </c>
      <c r="AM346" s="21" t="s">
        <v>209</v>
      </c>
      <c r="AN346" s="21" t="s">
        <v>209</v>
      </c>
      <c r="AO346" s="21" t="s">
        <v>210</v>
      </c>
      <c r="AP346" s="21" t="s">
        <v>209</v>
      </c>
      <c r="AQ346" s="21" t="s">
        <v>209</v>
      </c>
      <c r="AR346" s="21" t="s">
        <v>209</v>
      </c>
      <c r="AS346" s="21" t="s">
        <v>209</v>
      </c>
      <c r="AT346" s="21" t="s">
        <v>210</v>
      </c>
      <c r="AU346" s="21" t="s">
        <v>209</v>
      </c>
      <c r="AV346" s="21" t="s">
        <v>209</v>
      </c>
      <c r="AW346" s="21" t="s">
        <v>213</v>
      </c>
      <c r="AX346" s="21" t="s">
        <v>209</v>
      </c>
      <c r="AY346" s="21" t="s">
        <v>209</v>
      </c>
      <c r="AZ346" s="21" t="s">
        <v>209</v>
      </c>
      <c r="BA346" s="21" t="s">
        <v>209</v>
      </c>
      <c r="BB346" s="21" t="s">
        <v>209</v>
      </c>
      <c r="BC346" s="21" t="s">
        <v>209</v>
      </c>
      <c r="BD346" s="21" t="s">
        <v>209</v>
      </c>
      <c r="BE346" s="21" t="s">
        <v>209</v>
      </c>
      <c r="BF346" s="21" t="s">
        <v>209</v>
      </c>
      <c r="BG346" s="21" t="s">
        <v>209</v>
      </c>
      <c r="BH346" s="21" t="s">
        <v>209</v>
      </c>
      <c r="BI346" s="21" t="s">
        <v>209</v>
      </c>
      <c r="BJ346" s="21" t="s">
        <v>209</v>
      </c>
      <c r="BK346" s="21" t="s">
        <v>213</v>
      </c>
      <c r="BL346" s="21" t="s">
        <v>209</v>
      </c>
      <c r="BM346" s="21" t="s">
        <v>209</v>
      </c>
      <c r="BN346" s="21" t="s">
        <v>209</v>
      </c>
      <c r="BO346" s="21" t="s">
        <v>209</v>
      </c>
      <c r="BP346" s="21" t="s">
        <v>213</v>
      </c>
      <c r="BQ346" s="21" t="s">
        <v>209</v>
      </c>
      <c r="BR346" s="21" t="s">
        <v>209</v>
      </c>
      <c r="BS346" s="21" t="s">
        <v>209</v>
      </c>
      <c r="BT346" s="21" t="s">
        <v>209</v>
      </c>
      <c r="BU346" s="21" t="s">
        <v>209</v>
      </c>
      <c r="BV346" s="21" t="s">
        <v>209</v>
      </c>
      <c r="BW346" s="21" t="s">
        <v>209</v>
      </c>
      <c r="BX346" s="21" t="s">
        <v>209</v>
      </c>
      <c r="BY346" s="21" t="s">
        <v>209</v>
      </c>
      <c r="BZ346" s="21">
        <f t="shared" si="1"/>
        <v>6</v>
      </c>
    </row>
    <row r="347" spans="1:78" ht="12.75" x14ac:dyDescent="0.2">
      <c r="A347" s="21" t="s">
        <v>574</v>
      </c>
      <c r="B347" s="21" t="s">
        <v>575</v>
      </c>
      <c r="C347" s="21" t="s">
        <v>576</v>
      </c>
      <c r="D347" s="21" t="s">
        <v>209</v>
      </c>
      <c r="E347" s="21" t="s">
        <v>209</v>
      </c>
      <c r="F347" s="21" t="s">
        <v>209</v>
      </c>
      <c r="G347" s="21" t="s">
        <v>209</v>
      </c>
      <c r="H347" s="21" t="s">
        <v>209</v>
      </c>
      <c r="I347" s="21" t="s">
        <v>209</v>
      </c>
      <c r="J347" s="21" t="s">
        <v>209</v>
      </c>
      <c r="K347" s="21" t="s">
        <v>209</v>
      </c>
      <c r="L347" s="21" t="s">
        <v>209</v>
      </c>
      <c r="M347" s="21" t="s">
        <v>209</v>
      </c>
      <c r="N347" s="21" t="s">
        <v>209</v>
      </c>
      <c r="O347" s="21" t="s">
        <v>209</v>
      </c>
      <c r="P347" s="21" t="s">
        <v>209</v>
      </c>
      <c r="Q347" s="21" t="s">
        <v>209</v>
      </c>
      <c r="R347" s="21" t="s">
        <v>209</v>
      </c>
      <c r="S347" s="21" t="s">
        <v>213</v>
      </c>
      <c r="T347" s="21" t="s">
        <v>213</v>
      </c>
      <c r="U347" s="21" t="s">
        <v>213</v>
      </c>
      <c r="V347" s="21" t="s">
        <v>213</v>
      </c>
      <c r="W347" s="21" t="s">
        <v>209</v>
      </c>
      <c r="X347" s="21" t="s">
        <v>209</v>
      </c>
      <c r="Y347" s="21" t="s">
        <v>209</v>
      </c>
      <c r="Z347" s="21" t="s">
        <v>210</v>
      </c>
      <c r="AA347" s="21" t="s">
        <v>209</v>
      </c>
      <c r="AB347" s="21" t="s">
        <v>209</v>
      </c>
      <c r="AC347" s="21" t="s">
        <v>209</v>
      </c>
      <c r="AD347" s="21" t="s">
        <v>209</v>
      </c>
      <c r="AE347" s="21" t="s">
        <v>210</v>
      </c>
      <c r="AF347" s="21" t="s">
        <v>209</v>
      </c>
      <c r="AG347" s="21" t="s">
        <v>209</v>
      </c>
      <c r="AH347" s="21" t="s">
        <v>209</v>
      </c>
      <c r="AI347" s="21" t="s">
        <v>209</v>
      </c>
      <c r="AJ347" s="21" t="s">
        <v>210</v>
      </c>
      <c r="AK347" s="21" t="s">
        <v>209</v>
      </c>
      <c r="AL347" s="21" t="s">
        <v>210</v>
      </c>
      <c r="AM347" s="21" t="s">
        <v>209</v>
      </c>
      <c r="AN347" s="21" t="s">
        <v>209</v>
      </c>
      <c r="AO347" s="21" t="s">
        <v>209</v>
      </c>
      <c r="AP347" s="21" t="s">
        <v>209</v>
      </c>
      <c r="AQ347" s="21" t="s">
        <v>209</v>
      </c>
      <c r="AR347" s="21" t="s">
        <v>209</v>
      </c>
      <c r="AS347" s="21" t="s">
        <v>209</v>
      </c>
      <c r="AT347" s="21" t="s">
        <v>209</v>
      </c>
      <c r="AU347" s="21" t="s">
        <v>209</v>
      </c>
      <c r="AV347" s="21" t="s">
        <v>209</v>
      </c>
      <c r="AW347" s="21" t="s">
        <v>209</v>
      </c>
      <c r="AX347" s="21" t="s">
        <v>209</v>
      </c>
      <c r="AY347" s="21" t="s">
        <v>209</v>
      </c>
      <c r="AZ347" s="21" t="s">
        <v>209</v>
      </c>
      <c r="BA347" s="21" t="s">
        <v>209</v>
      </c>
      <c r="BB347" s="21" t="s">
        <v>209</v>
      </c>
      <c r="BC347" s="21" t="s">
        <v>209</v>
      </c>
      <c r="BD347" s="21" t="s">
        <v>209</v>
      </c>
      <c r="BE347" s="21" t="s">
        <v>209</v>
      </c>
      <c r="BF347" s="21" t="s">
        <v>209</v>
      </c>
      <c r="BG347" s="21" t="s">
        <v>209</v>
      </c>
      <c r="BH347" s="21" t="s">
        <v>209</v>
      </c>
      <c r="BI347" s="21" t="s">
        <v>209</v>
      </c>
      <c r="BJ347" s="21" t="s">
        <v>209</v>
      </c>
      <c r="BK347" s="21" t="s">
        <v>209</v>
      </c>
      <c r="BL347" s="21" t="s">
        <v>209</v>
      </c>
      <c r="BM347" s="21" t="s">
        <v>209</v>
      </c>
      <c r="BN347" s="21" t="s">
        <v>209</v>
      </c>
      <c r="BO347" s="21" t="s">
        <v>209</v>
      </c>
      <c r="BP347" s="21" t="s">
        <v>209</v>
      </c>
      <c r="BQ347" s="21" t="s">
        <v>209</v>
      </c>
      <c r="BR347" s="21" t="s">
        <v>209</v>
      </c>
      <c r="BS347" s="21" t="s">
        <v>209</v>
      </c>
      <c r="BT347" s="21" t="s">
        <v>209</v>
      </c>
      <c r="BU347" s="21" t="s">
        <v>209</v>
      </c>
      <c r="BV347" s="21" t="s">
        <v>209</v>
      </c>
      <c r="BW347" s="21" t="s">
        <v>209</v>
      </c>
      <c r="BX347" s="21" t="s">
        <v>209</v>
      </c>
      <c r="BY347" s="21" t="s">
        <v>209</v>
      </c>
      <c r="BZ347" s="21">
        <f t="shared" si="1"/>
        <v>4</v>
      </c>
    </row>
    <row r="348" spans="1:78" ht="12.75" x14ac:dyDescent="0.2">
      <c r="A348" s="21" t="s">
        <v>574</v>
      </c>
      <c r="B348" s="21" t="s">
        <v>575</v>
      </c>
      <c r="C348" s="21" t="s">
        <v>577</v>
      </c>
      <c r="D348" s="21" t="s">
        <v>209</v>
      </c>
      <c r="E348" s="21" t="s">
        <v>209</v>
      </c>
      <c r="F348" s="21" t="s">
        <v>209</v>
      </c>
      <c r="G348" s="21" t="s">
        <v>209</v>
      </c>
      <c r="H348" s="21" t="s">
        <v>209</v>
      </c>
      <c r="I348" s="21" t="s">
        <v>209</v>
      </c>
      <c r="J348" s="21" t="s">
        <v>209</v>
      </c>
      <c r="K348" s="21" t="s">
        <v>209</v>
      </c>
      <c r="L348" s="21" t="s">
        <v>209</v>
      </c>
      <c r="M348" s="21" t="s">
        <v>209</v>
      </c>
      <c r="N348" s="21" t="s">
        <v>209</v>
      </c>
      <c r="O348" s="21" t="s">
        <v>209</v>
      </c>
      <c r="P348" s="21" t="s">
        <v>209</v>
      </c>
      <c r="Q348" s="21" t="s">
        <v>209</v>
      </c>
      <c r="R348" s="21" t="s">
        <v>209</v>
      </c>
      <c r="S348" s="21" t="s">
        <v>213</v>
      </c>
      <c r="T348" s="21" t="s">
        <v>213</v>
      </c>
      <c r="U348" s="21" t="s">
        <v>213</v>
      </c>
      <c r="V348" s="21" t="s">
        <v>213</v>
      </c>
      <c r="W348" s="21" t="s">
        <v>209</v>
      </c>
      <c r="X348" s="21" t="s">
        <v>209</v>
      </c>
      <c r="Y348" s="21" t="s">
        <v>209</v>
      </c>
      <c r="Z348" s="21" t="s">
        <v>210</v>
      </c>
      <c r="AA348" s="21" t="s">
        <v>209</v>
      </c>
      <c r="AB348" s="21" t="s">
        <v>209</v>
      </c>
      <c r="AC348" s="21" t="s">
        <v>209</v>
      </c>
      <c r="AD348" s="21" t="s">
        <v>209</v>
      </c>
      <c r="AE348" s="21" t="s">
        <v>210</v>
      </c>
      <c r="AF348" s="21" t="s">
        <v>209</v>
      </c>
      <c r="AG348" s="21" t="s">
        <v>209</v>
      </c>
      <c r="AH348" s="21" t="s">
        <v>209</v>
      </c>
      <c r="AI348" s="21" t="s">
        <v>209</v>
      </c>
      <c r="AJ348" s="21" t="s">
        <v>210</v>
      </c>
      <c r="AK348" s="21" t="s">
        <v>209</v>
      </c>
      <c r="AL348" s="21" t="s">
        <v>210</v>
      </c>
      <c r="AM348" s="21" t="s">
        <v>209</v>
      </c>
      <c r="AN348" s="21" t="s">
        <v>209</v>
      </c>
      <c r="AO348" s="21" t="s">
        <v>209</v>
      </c>
      <c r="AP348" s="21" t="s">
        <v>209</v>
      </c>
      <c r="AQ348" s="21" t="s">
        <v>209</v>
      </c>
      <c r="AR348" s="21" t="s">
        <v>209</v>
      </c>
      <c r="AS348" s="21" t="s">
        <v>209</v>
      </c>
      <c r="AT348" s="21" t="s">
        <v>209</v>
      </c>
      <c r="AU348" s="21" t="s">
        <v>209</v>
      </c>
      <c r="AV348" s="21" t="s">
        <v>209</v>
      </c>
      <c r="AW348" s="21" t="s">
        <v>209</v>
      </c>
      <c r="AX348" s="21" t="s">
        <v>209</v>
      </c>
      <c r="AY348" s="21" t="s">
        <v>209</v>
      </c>
      <c r="AZ348" s="21" t="s">
        <v>209</v>
      </c>
      <c r="BA348" s="21" t="s">
        <v>209</v>
      </c>
      <c r="BB348" s="21" t="s">
        <v>209</v>
      </c>
      <c r="BC348" s="21" t="s">
        <v>209</v>
      </c>
      <c r="BD348" s="21" t="s">
        <v>209</v>
      </c>
      <c r="BE348" s="21" t="s">
        <v>209</v>
      </c>
      <c r="BF348" s="21" t="s">
        <v>209</v>
      </c>
      <c r="BG348" s="21" t="s">
        <v>209</v>
      </c>
      <c r="BH348" s="21" t="s">
        <v>209</v>
      </c>
      <c r="BI348" s="21" t="s">
        <v>209</v>
      </c>
      <c r="BJ348" s="21" t="s">
        <v>209</v>
      </c>
      <c r="BK348" s="21" t="s">
        <v>209</v>
      </c>
      <c r="BL348" s="21" t="s">
        <v>209</v>
      </c>
      <c r="BM348" s="21" t="s">
        <v>209</v>
      </c>
      <c r="BN348" s="21" t="s">
        <v>209</v>
      </c>
      <c r="BO348" s="21" t="s">
        <v>209</v>
      </c>
      <c r="BP348" s="21" t="s">
        <v>209</v>
      </c>
      <c r="BQ348" s="21" t="s">
        <v>209</v>
      </c>
      <c r="BR348" s="21" t="s">
        <v>209</v>
      </c>
      <c r="BS348" s="21" t="s">
        <v>209</v>
      </c>
      <c r="BT348" s="21" t="s">
        <v>209</v>
      </c>
      <c r="BU348" s="21" t="s">
        <v>209</v>
      </c>
      <c r="BV348" s="21" t="s">
        <v>209</v>
      </c>
      <c r="BW348" s="21" t="s">
        <v>209</v>
      </c>
      <c r="BX348" s="21" t="s">
        <v>209</v>
      </c>
      <c r="BY348" s="21" t="s">
        <v>209</v>
      </c>
      <c r="BZ348" s="21">
        <f t="shared" si="1"/>
        <v>4</v>
      </c>
    </row>
    <row r="349" spans="1:78" ht="12.75" x14ac:dyDescent="0.2">
      <c r="A349" s="21" t="s">
        <v>574</v>
      </c>
      <c r="B349" s="21" t="s">
        <v>575</v>
      </c>
      <c r="C349" s="21" t="s">
        <v>578</v>
      </c>
      <c r="D349" s="21" t="s">
        <v>209</v>
      </c>
      <c r="E349" s="21" t="s">
        <v>209</v>
      </c>
      <c r="F349" s="21" t="s">
        <v>209</v>
      </c>
      <c r="G349" s="21" t="s">
        <v>209</v>
      </c>
      <c r="H349" s="21" t="s">
        <v>209</v>
      </c>
      <c r="I349" s="21" t="s">
        <v>209</v>
      </c>
      <c r="J349" s="21" t="s">
        <v>209</v>
      </c>
      <c r="K349" s="21" t="s">
        <v>209</v>
      </c>
      <c r="L349" s="21" t="s">
        <v>209</v>
      </c>
      <c r="M349" s="21" t="s">
        <v>209</v>
      </c>
      <c r="N349" s="21" t="s">
        <v>209</v>
      </c>
      <c r="O349" s="21" t="s">
        <v>209</v>
      </c>
      <c r="P349" s="21" t="s">
        <v>209</v>
      </c>
      <c r="Q349" s="21" t="s">
        <v>209</v>
      </c>
      <c r="R349" s="21" t="s">
        <v>209</v>
      </c>
      <c r="S349" s="21" t="s">
        <v>213</v>
      </c>
      <c r="T349" s="21" t="s">
        <v>213</v>
      </c>
      <c r="U349" s="21" t="s">
        <v>213</v>
      </c>
      <c r="V349" s="21" t="s">
        <v>213</v>
      </c>
      <c r="W349" s="21" t="s">
        <v>209</v>
      </c>
      <c r="X349" s="21" t="s">
        <v>209</v>
      </c>
      <c r="Y349" s="21" t="s">
        <v>209</v>
      </c>
      <c r="Z349" s="21" t="s">
        <v>210</v>
      </c>
      <c r="AA349" s="21" t="s">
        <v>209</v>
      </c>
      <c r="AB349" s="21" t="s">
        <v>209</v>
      </c>
      <c r="AC349" s="21" t="s">
        <v>209</v>
      </c>
      <c r="AD349" s="21" t="s">
        <v>209</v>
      </c>
      <c r="AE349" s="21" t="s">
        <v>210</v>
      </c>
      <c r="AF349" s="21" t="s">
        <v>209</v>
      </c>
      <c r="AG349" s="21" t="s">
        <v>209</v>
      </c>
      <c r="AH349" s="21" t="s">
        <v>209</v>
      </c>
      <c r="AI349" s="21" t="s">
        <v>209</v>
      </c>
      <c r="AJ349" s="21" t="s">
        <v>210</v>
      </c>
      <c r="AK349" s="21" t="s">
        <v>209</v>
      </c>
      <c r="AL349" s="21" t="s">
        <v>210</v>
      </c>
      <c r="AM349" s="21" t="s">
        <v>209</v>
      </c>
      <c r="AN349" s="21" t="s">
        <v>209</v>
      </c>
      <c r="AO349" s="21" t="s">
        <v>209</v>
      </c>
      <c r="AP349" s="21" t="s">
        <v>209</v>
      </c>
      <c r="AQ349" s="21" t="s">
        <v>209</v>
      </c>
      <c r="AR349" s="21" t="s">
        <v>209</v>
      </c>
      <c r="AS349" s="21" t="s">
        <v>209</v>
      </c>
      <c r="AT349" s="21" t="s">
        <v>209</v>
      </c>
      <c r="AU349" s="21" t="s">
        <v>209</v>
      </c>
      <c r="AV349" s="21" t="s">
        <v>209</v>
      </c>
      <c r="AW349" s="21" t="s">
        <v>209</v>
      </c>
      <c r="AX349" s="21" t="s">
        <v>209</v>
      </c>
      <c r="AY349" s="21" t="s">
        <v>209</v>
      </c>
      <c r="AZ349" s="21" t="s">
        <v>209</v>
      </c>
      <c r="BA349" s="21" t="s">
        <v>209</v>
      </c>
      <c r="BB349" s="21" t="s">
        <v>209</v>
      </c>
      <c r="BC349" s="21" t="s">
        <v>209</v>
      </c>
      <c r="BD349" s="21" t="s">
        <v>209</v>
      </c>
      <c r="BE349" s="21" t="s">
        <v>209</v>
      </c>
      <c r="BF349" s="21" t="s">
        <v>209</v>
      </c>
      <c r="BG349" s="21" t="s">
        <v>209</v>
      </c>
      <c r="BH349" s="21" t="s">
        <v>209</v>
      </c>
      <c r="BI349" s="21" t="s">
        <v>209</v>
      </c>
      <c r="BJ349" s="21" t="s">
        <v>209</v>
      </c>
      <c r="BK349" s="21" t="s">
        <v>209</v>
      </c>
      <c r="BL349" s="21" t="s">
        <v>209</v>
      </c>
      <c r="BM349" s="21" t="s">
        <v>209</v>
      </c>
      <c r="BN349" s="21" t="s">
        <v>209</v>
      </c>
      <c r="BO349" s="21" t="s">
        <v>209</v>
      </c>
      <c r="BP349" s="21" t="s">
        <v>209</v>
      </c>
      <c r="BQ349" s="21" t="s">
        <v>209</v>
      </c>
      <c r="BR349" s="21" t="s">
        <v>209</v>
      </c>
      <c r="BS349" s="21" t="s">
        <v>209</v>
      </c>
      <c r="BT349" s="21" t="s">
        <v>209</v>
      </c>
      <c r="BU349" s="21" t="s">
        <v>209</v>
      </c>
      <c r="BV349" s="21" t="s">
        <v>209</v>
      </c>
      <c r="BW349" s="21" t="s">
        <v>209</v>
      </c>
      <c r="BX349" s="21" t="s">
        <v>209</v>
      </c>
      <c r="BY349" s="21" t="s">
        <v>209</v>
      </c>
      <c r="BZ349" s="21">
        <f t="shared" si="1"/>
        <v>4</v>
      </c>
    </row>
    <row r="350" spans="1:78" ht="12.75" x14ac:dyDescent="0.2">
      <c r="A350" s="21" t="s">
        <v>574</v>
      </c>
      <c r="B350" s="21" t="s">
        <v>575</v>
      </c>
      <c r="C350" s="21" t="s">
        <v>579</v>
      </c>
      <c r="D350" s="21" t="s">
        <v>209</v>
      </c>
      <c r="E350" s="21" t="s">
        <v>209</v>
      </c>
      <c r="F350" s="21" t="s">
        <v>209</v>
      </c>
      <c r="G350" s="21" t="s">
        <v>209</v>
      </c>
      <c r="H350" s="21" t="s">
        <v>209</v>
      </c>
      <c r="I350" s="21" t="s">
        <v>209</v>
      </c>
      <c r="J350" s="21" t="s">
        <v>209</v>
      </c>
      <c r="K350" s="21" t="s">
        <v>209</v>
      </c>
      <c r="L350" s="21" t="s">
        <v>209</v>
      </c>
      <c r="M350" s="21" t="s">
        <v>209</v>
      </c>
      <c r="N350" s="21" t="s">
        <v>209</v>
      </c>
      <c r="O350" s="21" t="s">
        <v>209</v>
      </c>
      <c r="P350" s="21" t="s">
        <v>209</v>
      </c>
      <c r="Q350" s="21" t="s">
        <v>209</v>
      </c>
      <c r="R350" s="21" t="s">
        <v>209</v>
      </c>
      <c r="S350" s="21" t="s">
        <v>213</v>
      </c>
      <c r="T350" s="21" t="s">
        <v>213</v>
      </c>
      <c r="U350" s="21" t="s">
        <v>213</v>
      </c>
      <c r="V350" s="21" t="s">
        <v>213</v>
      </c>
      <c r="W350" s="21" t="s">
        <v>209</v>
      </c>
      <c r="X350" s="21" t="s">
        <v>209</v>
      </c>
      <c r="Y350" s="21" t="s">
        <v>209</v>
      </c>
      <c r="Z350" s="21" t="s">
        <v>210</v>
      </c>
      <c r="AA350" s="21" t="s">
        <v>209</v>
      </c>
      <c r="AB350" s="21" t="s">
        <v>209</v>
      </c>
      <c r="AC350" s="21" t="s">
        <v>209</v>
      </c>
      <c r="AD350" s="21" t="s">
        <v>209</v>
      </c>
      <c r="AE350" s="21" t="s">
        <v>210</v>
      </c>
      <c r="AF350" s="21" t="s">
        <v>209</v>
      </c>
      <c r="AG350" s="21" t="s">
        <v>209</v>
      </c>
      <c r="AH350" s="21" t="s">
        <v>209</v>
      </c>
      <c r="AI350" s="21" t="s">
        <v>209</v>
      </c>
      <c r="AJ350" s="21" t="s">
        <v>210</v>
      </c>
      <c r="AK350" s="21" t="s">
        <v>209</v>
      </c>
      <c r="AL350" s="21" t="s">
        <v>210</v>
      </c>
      <c r="AM350" s="21" t="s">
        <v>209</v>
      </c>
      <c r="AN350" s="21" t="s">
        <v>209</v>
      </c>
      <c r="AO350" s="21" t="s">
        <v>209</v>
      </c>
      <c r="AP350" s="21" t="s">
        <v>209</v>
      </c>
      <c r="AQ350" s="21" t="s">
        <v>209</v>
      </c>
      <c r="AR350" s="21" t="s">
        <v>209</v>
      </c>
      <c r="AS350" s="21" t="s">
        <v>209</v>
      </c>
      <c r="AT350" s="21" t="s">
        <v>209</v>
      </c>
      <c r="AU350" s="21" t="s">
        <v>209</v>
      </c>
      <c r="AV350" s="21" t="s">
        <v>209</v>
      </c>
      <c r="AW350" s="21" t="s">
        <v>209</v>
      </c>
      <c r="AX350" s="21" t="s">
        <v>209</v>
      </c>
      <c r="AY350" s="21" t="s">
        <v>209</v>
      </c>
      <c r="AZ350" s="21" t="s">
        <v>209</v>
      </c>
      <c r="BA350" s="21" t="s">
        <v>209</v>
      </c>
      <c r="BB350" s="21" t="s">
        <v>209</v>
      </c>
      <c r="BC350" s="21" t="s">
        <v>209</v>
      </c>
      <c r="BD350" s="21" t="s">
        <v>209</v>
      </c>
      <c r="BE350" s="21" t="s">
        <v>209</v>
      </c>
      <c r="BF350" s="21" t="s">
        <v>209</v>
      </c>
      <c r="BG350" s="21" t="s">
        <v>209</v>
      </c>
      <c r="BH350" s="21" t="s">
        <v>209</v>
      </c>
      <c r="BI350" s="21" t="s">
        <v>209</v>
      </c>
      <c r="BJ350" s="21" t="s">
        <v>209</v>
      </c>
      <c r="BK350" s="21" t="s">
        <v>209</v>
      </c>
      <c r="BL350" s="21" t="s">
        <v>209</v>
      </c>
      <c r="BM350" s="21" t="s">
        <v>209</v>
      </c>
      <c r="BN350" s="21" t="s">
        <v>209</v>
      </c>
      <c r="BO350" s="21" t="s">
        <v>209</v>
      </c>
      <c r="BP350" s="21" t="s">
        <v>209</v>
      </c>
      <c r="BQ350" s="21" t="s">
        <v>209</v>
      </c>
      <c r="BR350" s="21" t="s">
        <v>209</v>
      </c>
      <c r="BS350" s="21" t="s">
        <v>209</v>
      </c>
      <c r="BT350" s="21" t="s">
        <v>209</v>
      </c>
      <c r="BU350" s="21" t="s">
        <v>209</v>
      </c>
      <c r="BV350" s="21" t="s">
        <v>209</v>
      </c>
      <c r="BW350" s="21" t="s">
        <v>209</v>
      </c>
      <c r="BX350" s="21" t="s">
        <v>209</v>
      </c>
      <c r="BY350" s="21" t="s">
        <v>209</v>
      </c>
      <c r="BZ350" s="21">
        <f t="shared" si="1"/>
        <v>4</v>
      </c>
    </row>
    <row r="351" spans="1:78" ht="12.75" x14ac:dyDescent="0.2">
      <c r="A351" s="21" t="s">
        <v>574</v>
      </c>
      <c r="B351" s="21" t="s">
        <v>575</v>
      </c>
      <c r="C351" s="21" t="s">
        <v>580</v>
      </c>
      <c r="D351" s="21" t="s">
        <v>209</v>
      </c>
      <c r="E351" s="21" t="s">
        <v>209</v>
      </c>
      <c r="F351" s="21" t="s">
        <v>209</v>
      </c>
      <c r="G351" s="21" t="s">
        <v>209</v>
      </c>
      <c r="H351" s="21" t="s">
        <v>209</v>
      </c>
      <c r="I351" s="21" t="s">
        <v>209</v>
      </c>
      <c r="J351" s="21" t="s">
        <v>209</v>
      </c>
      <c r="K351" s="21" t="s">
        <v>209</v>
      </c>
      <c r="L351" s="21" t="s">
        <v>209</v>
      </c>
      <c r="M351" s="21" t="s">
        <v>209</v>
      </c>
      <c r="N351" s="21" t="s">
        <v>209</v>
      </c>
      <c r="O351" s="21" t="s">
        <v>209</v>
      </c>
      <c r="P351" s="21" t="s">
        <v>209</v>
      </c>
      <c r="Q351" s="21" t="s">
        <v>209</v>
      </c>
      <c r="R351" s="21" t="s">
        <v>209</v>
      </c>
      <c r="S351" s="21" t="s">
        <v>213</v>
      </c>
      <c r="T351" s="21" t="s">
        <v>213</v>
      </c>
      <c r="U351" s="21" t="s">
        <v>213</v>
      </c>
      <c r="V351" s="21" t="s">
        <v>213</v>
      </c>
      <c r="W351" s="21" t="s">
        <v>209</v>
      </c>
      <c r="X351" s="21" t="s">
        <v>209</v>
      </c>
      <c r="Y351" s="21" t="s">
        <v>209</v>
      </c>
      <c r="Z351" s="21" t="s">
        <v>210</v>
      </c>
      <c r="AA351" s="21" t="s">
        <v>209</v>
      </c>
      <c r="AB351" s="21" t="s">
        <v>209</v>
      </c>
      <c r="AC351" s="21" t="s">
        <v>209</v>
      </c>
      <c r="AD351" s="21" t="s">
        <v>209</v>
      </c>
      <c r="AE351" s="21" t="s">
        <v>210</v>
      </c>
      <c r="AF351" s="21" t="s">
        <v>209</v>
      </c>
      <c r="AG351" s="21" t="s">
        <v>209</v>
      </c>
      <c r="AH351" s="21" t="s">
        <v>209</v>
      </c>
      <c r="AI351" s="21" t="s">
        <v>209</v>
      </c>
      <c r="AJ351" s="21" t="s">
        <v>210</v>
      </c>
      <c r="AK351" s="21" t="s">
        <v>209</v>
      </c>
      <c r="AL351" s="21" t="s">
        <v>210</v>
      </c>
      <c r="AM351" s="21" t="s">
        <v>209</v>
      </c>
      <c r="AN351" s="21" t="s">
        <v>209</v>
      </c>
      <c r="AO351" s="21" t="s">
        <v>209</v>
      </c>
      <c r="AP351" s="21" t="s">
        <v>209</v>
      </c>
      <c r="AQ351" s="21" t="s">
        <v>209</v>
      </c>
      <c r="AR351" s="21" t="s">
        <v>209</v>
      </c>
      <c r="AS351" s="21" t="s">
        <v>209</v>
      </c>
      <c r="AT351" s="21" t="s">
        <v>209</v>
      </c>
      <c r="AU351" s="21" t="s">
        <v>209</v>
      </c>
      <c r="AV351" s="21" t="s">
        <v>209</v>
      </c>
      <c r="AW351" s="21" t="s">
        <v>209</v>
      </c>
      <c r="AX351" s="21" t="s">
        <v>209</v>
      </c>
      <c r="AY351" s="21" t="s">
        <v>209</v>
      </c>
      <c r="AZ351" s="21" t="s">
        <v>209</v>
      </c>
      <c r="BA351" s="21" t="s">
        <v>209</v>
      </c>
      <c r="BB351" s="21" t="s">
        <v>209</v>
      </c>
      <c r="BC351" s="21" t="s">
        <v>209</v>
      </c>
      <c r="BD351" s="21" t="s">
        <v>209</v>
      </c>
      <c r="BE351" s="21" t="s">
        <v>209</v>
      </c>
      <c r="BF351" s="21" t="s">
        <v>209</v>
      </c>
      <c r="BG351" s="21" t="s">
        <v>209</v>
      </c>
      <c r="BH351" s="21" t="s">
        <v>209</v>
      </c>
      <c r="BI351" s="21" t="s">
        <v>209</v>
      </c>
      <c r="BJ351" s="21" t="s">
        <v>209</v>
      </c>
      <c r="BK351" s="21" t="s">
        <v>209</v>
      </c>
      <c r="BL351" s="21" t="s">
        <v>209</v>
      </c>
      <c r="BM351" s="21" t="s">
        <v>209</v>
      </c>
      <c r="BN351" s="21" t="s">
        <v>209</v>
      </c>
      <c r="BO351" s="21" t="s">
        <v>209</v>
      </c>
      <c r="BP351" s="21" t="s">
        <v>209</v>
      </c>
      <c r="BQ351" s="21" t="s">
        <v>209</v>
      </c>
      <c r="BR351" s="21" t="s">
        <v>209</v>
      </c>
      <c r="BS351" s="21" t="s">
        <v>209</v>
      </c>
      <c r="BT351" s="21" t="s">
        <v>209</v>
      </c>
      <c r="BU351" s="21" t="s">
        <v>209</v>
      </c>
      <c r="BV351" s="21" t="s">
        <v>209</v>
      </c>
      <c r="BW351" s="21" t="s">
        <v>209</v>
      </c>
      <c r="BX351" s="21" t="s">
        <v>209</v>
      </c>
      <c r="BY351" s="21" t="s">
        <v>209</v>
      </c>
      <c r="BZ351" s="21">
        <f t="shared" si="1"/>
        <v>4</v>
      </c>
    </row>
    <row r="352" spans="1:78" ht="12.75" x14ac:dyDescent="0.2">
      <c r="A352" s="21" t="s">
        <v>574</v>
      </c>
      <c r="B352" s="21" t="s">
        <v>575</v>
      </c>
      <c r="C352" s="21" t="s">
        <v>581</v>
      </c>
      <c r="D352" s="21" t="s">
        <v>209</v>
      </c>
      <c r="E352" s="21" t="s">
        <v>209</v>
      </c>
      <c r="F352" s="21" t="s">
        <v>209</v>
      </c>
      <c r="G352" s="21" t="s">
        <v>209</v>
      </c>
      <c r="H352" s="21" t="s">
        <v>209</v>
      </c>
      <c r="I352" s="21" t="s">
        <v>209</v>
      </c>
      <c r="J352" s="21" t="s">
        <v>209</v>
      </c>
      <c r="K352" s="21" t="s">
        <v>209</v>
      </c>
      <c r="L352" s="21" t="s">
        <v>209</v>
      </c>
      <c r="M352" s="21" t="s">
        <v>209</v>
      </c>
      <c r="N352" s="21" t="s">
        <v>209</v>
      </c>
      <c r="O352" s="21" t="s">
        <v>209</v>
      </c>
      <c r="P352" s="21" t="s">
        <v>209</v>
      </c>
      <c r="Q352" s="21" t="s">
        <v>209</v>
      </c>
      <c r="R352" s="21" t="s">
        <v>209</v>
      </c>
      <c r="S352" s="21" t="s">
        <v>213</v>
      </c>
      <c r="T352" s="21" t="s">
        <v>213</v>
      </c>
      <c r="U352" s="21" t="s">
        <v>213</v>
      </c>
      <c r="V352" s="21" t="s">
        <v>213</v>
      </c>
      <c r="W352" s="21" t="s">
        <v>209</v>
      </c>
      <c r="X352" s="21" t="s">
        <v>209</v>
      </c>
      <c r="Y352" s="21" t="s">
        <v>209</v>
      </c>
      <c r="Z352" s="21" t="s">
        <v>210</v>
      </c>
      <c r="AA352" s="21" t="s">
        <v>209</v>
      </c>
      <c r="AB352" s="21" t="s">
        <v>209</v>
      </c>
      <c r="AC352" s="21" t="s">
        <v>209</v>
      </c>
      <c r="AD352" s="21" t="s">
        <v>209</v>
      </c>
      <c r="AE352" s="21" t="s">
        <v>210</v>
      </c>
      <c r="AF352" s="21" t="s">
        <v>209</v>
      </c>
      <c r="AG352" s="21" t="s">
        <v>209</v>
      </c>
      <c r="AH352" s="21" t="s">
        <v>209</v>
      </c>
      <c r="AI352" s="21" t="s">
        <v>209</v>
      </c>
      <c r="AJ352" s="21" t="s">
        <v>210</v>
      </c>
      <c r="AK352" s="21" t="s">
        <v>209</v>
      </c>
      <c r="AL352" s="21" t="s">
        <v>210</v>
      </c>
      <c r="AM352" s="21" t="s">
        <v>209</v>
      </c>
      <c r="AN352" s="21" t="s">
        <v>209</v>
      </c>
      <c r="AO352" s="21" t="s">
        <v>209</v>
      </c>
      <c r="AP352" s="21" t="s">
        <v>209</v>
      </c>
      <c r="AQ352" s="21" t="s">
        <v>209</v>
      </c>
      <c r="AR352" s="21" t="s">
        <v>209</v>
      </c>
      <c r="AS352" s="21" t="s">
        <v>209</v>
      </c>
      <c r="AT352" s="21" t="s">
        <v>209</v>
      </c>
      <c r="AU352" s="21" t="s">
        <v>209</v>
      </c>
      <c r="AV352" s="21" t="s">
        <v>209</v>
      </c>
      <c r="AW352" s="21" t="s">
        <v>209</v>
      </c>
      <c r="AX352" s="21" t="s">
        <v>209</v>
      </c>
      <c r="AY352" s="21" t="s">
        <v>209</v>
      </c>
      <c r="AZ352" s="21" t="s">
        <v>209</v>
      </c>
      <c r="BA352" s="21" t="s">
        <v>209</v>
      </c>
      <c r="BB352" s="21" t="s">
        <v>209</v>
      </c>
      <c r="BC352" s="21" t="s">
        <v>209</v>
      </c>
      <c r="BD352" s="21" t="s">
        <v>209</v>
      </c>
      <c r="BE352" s="21" t="s">
        <v>209</v>
      </c>
      <c r="BF352" s="21" t="s">
        <v>209</v>
      </c>
      <c r="BG352" s="21" t="s">
        <v>209</v>
      </c>
      <c r="BH352" s="21" t="s">
        <v>209</v>
      </c>
      <c r="BI352" s="21" t="s">
        <v>209</v>
      </c>
      <c r="BJ352" s="21" t="s">
        <v>209</v>
      </c>
      <c r="BK352" s="21" t="s">
        <v>209</v>
      </c>
      <c r="BL352" s="21" t="s">
        <v>209</v>
      </c>
      <c r="BM352" s="21" t="s">
        <v>209</v>
      </c>
      <c r="BN352" s="21" t="s">
        <v>209</v>
      </c>
      <c r="BO352" s="21" t="s">
        <v>209</v>
      </c>
      <c r="BP352" s="21" t="s">
        <v>209</v>
      </c>
      <c r="BQ352" s="21" t="s">
        <v>209</v>
      </c>
      <c r="BR352" s="21" t="s">
        <v>209</v>
      </c>
      <c r="BS352" s="21" t="s">
        <v>209</v>
      </c>
      <c r="BT352" s="21" t="s">
        <v>209</v>
      </c>
      <c r="BU352" s="21" t="s">
        <v>209</v>
      </c>
      <c r="BV352" s="21" t="s">
        <v>209</v>
      </c>
      <c r="BW352" s="21" t="s">
        <v>209</v>
      </c>
      <c r="BX352" s="21" t="s">
        <v>209</v>
      </c>
      <c r="BY352" s="21" t="s">
        <v>209</v>
      </c>
      <c r="BZ352" s="21">
        <f t="shared" si="1"/>
        <v>4</v>
      </c>
    </row>
    <row r="353" spans="1:78" ht="12.75" x14ac:dyDescent="0.2">
      <c r="A353" s="21" t="s">
        <v>574</v>
      </c>
      <c r="B353" s="21" t="s">
        <v>575</v>
      </c>
      <c r="C353" s="21" t="s">
        <v>582</v>
      </c>
      <c r="D353" s="21" t="s">
        <v>209</v>
      </c>
      <c r="E353" s="21" t="s">
        <v>209</v>
      </c>
      <c r="F353" s="21" t="s">
        <v>209</v>
      </c>
      <c r="G353" s="21" t="s">
        <v>209</v>
      </c>
      <c r="H353" s="21" t="s">
        <v>209</v>
      </c>
      <c r="I353" s="21" t="s">
        <v>209</v>
      </c>
      <c r="J353" s="21" t="s">
        <v>209</v>
      </c>
      <c r="K353" s="21" t="s">
        <v>209</v>
      </c>
      <c r="L353" s="21" t="s">
        <v>209</v>
      </c>
      <c r="M353" s="21" t="s">
        <v>209</v>
      </c>
      <c r="N353" s="21" t="s">
        <v>209</v>
      </c>
      <c r="O353" s="21" t="s">
        <v>209</v>
      </c>
      <c r="P353" s="21" t="s">
        <v>209</v>
      </c>
      <c r="Q353" s="21" t="s">
        <v>209</v>
      </c>
      <c r="R353" s="21" t="s">
        <v>209</v>
      </c>
      <c r="S353" s="21" t="s">
        <v>213</v>
      </c>
      <c r="T353" s="21" t="s">
        <v>213</v>
      </c>
      <c r="U353" s="21" t="s">
        <v>213</v>
      </c>
      <c r="V353" s="21" t="s">
        <v>213</v>
      </c>
      <c r="W353" s="21" t="s">
        <v>209</v>
      </c>
      <c r="X353" s="21" t="s">
        <v>209</v>
      </c>
      <c r="Y353" s="21" t="s">
        <v>209</v>
      </c>
      <c r="Z353" s="21" t="s">
        <v>210</v>
      </c>
      <c r="AA353" s="21" t="s">
        <v>209</v>
      </c>
      <c r="AB353" s="21" t="s">
        <v>209</v>
      </c>
      <c r="AC353" s="21" t="s">
        <v>209</v>
      </c>
      <c r="AD353" s="21" t="s">
        <v>209</v>
      </c>
      <c r="AE353" s="21" t="s">
        <v>210</v>
      </c>
      <c r="AF353" s="21" t="s">
        <v>209</v>
      </c>
      <c r="AG353" s="21" t="s">
        <v>209</v>
      </c>
      <c r="AH353" s="21" t="s">
        <v>209</v>
      </c>
      <c r="AI353" s="21" t="s">
        <v>209</v>
      </c>
      <c r="AJ353" s="21" t="s">
        <v>210</v>
      </c>
      <c r="AK353" s="21" t="s">
        <v>209</v>
      </c>
      <c r="AL353" s="21" t="s">
        <v>210</v>
      </c>
      <c r="AM353" s="21" t="s">
        <v>209</v>
      </c>
      <c r="AN353" s="21" t="s">
        <v>209</v>
      </c>
      <c r="AO353" s="21" t="s">
        <v>209</v>
      </c>
      <c r="AP353" s="21" t="s">
        <v>209</v>
      </c>
      <c r="AQ353" s="21" t="s">
        <v>209</v>
      </c>
      <c r="AR353" s="21" t="s">
        <v>209</v>
      </c>
      <c r="AS353" s="21" t="s">
        <v>209</v>
      </c>
      <c r="AT353" s="21" t="s">
        <v>209</v>
      </c>
      <c r="AU353" s="21" t="s">
        <v>209</v>
      </c>
      <c r="AV353" s="21" t="s">
        <v>209</v>
      </c>
      <c r="AW353" s="21" t="s">
        <v>209</v>
      </c>
      <c r="AX353" s="21" t="s">
        <v>209</v>
      </c>
      <c r="AY353" s="21" t="s">
        <v>209</v>
      </c>
      <c r="AZ353" s="21" t="s">
        <v>209</v>
      </c>
      <c r="BA353" s="21" t="s">
        <v>209</v>
      </c>
      <c r="BB353" s="21" t="s">
        <v>209</v>
      </c>
      <c r="BC353" s="21" t="s">
        <v>209</v>
      </c>
      <c r="BD353" s="21" t="s">
        <v>209</v>
      </c>
      <c r="BE353" s="21" t="s">
        <v>209</v>
      </c>
      <c r="BF353" s="21" t="s">
        <v>209</v>
      </c>
      <c r="BG353" s="21" t="s">
        <v>209</v>
      </c>
      <c r="BH353" s="21" t="s">
        <v>209</v>
      </c>
      <c r="BI353" s="21" t="s">
        <v>209</v>
      </c>
      <c r="BJ353" s="21" t="s">
        <v>209</v>
      </c>
      <c r="BK353" s="21" t="s">
        <v>209</v>
      </c>
      <c r="BL353" s="21" t="s">
        <v>209</v>
      </c>
      <c r="BM353" s="21" t="s">
        <v>209</v>
      </c>
      <c r="BN353" s="21" t="s">
        <v>209</v>
      </c>
      <c r="BO353" s="21" t="s">
        <v>209</v>
      </c>
      <c r="BP353" s="21" t="s">
        <v>209</v>
      </c>
      <c r="BQ353" s="21" t="s">
        <v>209</v>
      </c>
      <c r="BR353" s="21" t="s">
        <v>209</v>
      </c>
      <c r="BS353" s="21" t="s">
        <v>209</v>
      </c>
      <c r="BT353" s="21" t="s">
        <v>209</v>
      </c>
      <c r="BU353" s="21" t="s">
        <v>209</v>
      </c>
      <c r="BV353" s="21" t="s">
        <v>209</v>
      </c>
      <c r="BW353" s="21" t="s">
        <v>209</v>
      </c>
      <c r="BX353" s="21" t="s">
        <v>209</v>
      </c>
      <c r="BY353" s="21" t="s">
        <v>209</v>
      </c>
      <c r="BZ353" s="21">
        <f t="shared" si="1"/>
        <v>4</v>
      </c>
    </row>
    <row r="354" spans="1:78" ht="12.75" x14ac:dyDescent="0.2">
      <c r="A354" s="21" t="s">
        <v>574</v>
      </c>
      <c r="B354" s="21" t="s">
        <v>575</v>
      </c>
      <c r="C354" s="21" t="s">
        <v>583</v>
      </c>
      <c r="D354" s="21" t="s">
        <v>209</v>
      </c>
      <c r="E354" s="21" t="s">
        <v>209</v>
      </c>
      <c r="F354" s="21" t="s">
        <v>209</v>
      </c>
      <c r="G354" s="21" t="s">
        <v>209</v>
      </c>
      <c r="H354" s="21" t="s">
        <v>209</v>
      </c>
      <c r="I354" s="21" t="s">
        <v>209</v>
      </c>
      <c r="J354" s="21" t="s">
        <v>209</v>
      </c>
      <c r="K354" s="21" t="s">
        <v>209</v>
      </c>
      <c r="L354" s="21" t="s">
        <v>209</v>
      </c>
      <c r="M354" s="21" t="s">
        <v>209</v>
      </c>
      <c r="N354" s="21" t="s">
        <v>209</v>
      </c>
      <c r="O354" s="21" t="s">
        <v>209</v>
      </c>
      <c r="P354" s="21" t="s">
        <v>209</v>
      </c>
      <c r="Q354" s="21" t="s">
        <v>209</v>
      </c>
      <c r="R354" s="21" t="s">
        <v>209</v>
      </c>
      <c r="S354" s="21" t="s">
        <v>213</v>
      </c>
      <c r="T354" s="21" t="s">
        <v>213</v>
      </c>
      <c r="U354" s="21" t="s">
        <v>213</v>
      </c>
      <c r="V354" s="21" t="s">
        <v>213</v>
      </c>
      <c r="W354" s="21" t="s">
        <v>209</v>
      </c>
      <c r="X354" s="21" t="s">
        <v>209</v>
      </c>
      <c r="Y354" s="21" t="s">
        <v>209</v>
      </c>
      <c r="Z354" s="21" t="s">
        <v>210</v>
      </c>
      <c r="AA354" s="21" t="s">
        <v>209</v>
      </c>
      <c r="AB354" s="21" t="s">
        <v>209</v>
      </c>
      <c r="AC354" s="21" t="s">
        <v>209</v>
      </c>
      <c r="AD354" s="21" t="s">
        <v>209</v>
      </c>
      <c r="AE354" s="21" t="s">
        <v>210</v>
      </c>
      <c r="AF354" s="21" t="s">
        <v>209</v>
      </c>
      <c r="AG354" s="21" t="s">
        <v>209</v>
      </c>
      <c r="AH354" s="21" t="s">
        <v>209</v>
      </c>
      <c r="AI354" s="21" t="s">
        <v>209</v>
      </c>
      <c r="AJ354" s="21" t="s">
        <v>210</v>
      </c>
      <c r="AK354" s="21" t="s">
        <v>209</v>
      </c>
      <c r="AL354" s="21" t="s">
        <v>210</v>
      </c>
      <c r="AM354" s="21" t="s">
        <v>209</v>
      </c>
      <c r="AN354" s="21" t="s">
        <v>209</v>
      </c>
      <c r="AO354" s="21" t="s">
        <v>209</v>
      </c>
      <c r="AP354" s="21" t="s">
        <v>209</v>
      </c>
      <c r="AQ354" s="21" t="s">
        <v>209</v>
      </c>
      <c r="AR354" s="21" t="s">
        <v>209</v>
      </c>
      <c r="AS354" s="21" t="s">
        <v>209</v>
      </c>
      <c r="AT354" s="21" t="s">
        <v>209</v>
      </c>
      <c r="AU354" s="21" t="s">
        <v>209</v>
      </c>
      <c r="AV354" s="21" t="s">
        <v>209</v>
      </c>
      <c r="AW354" s="21" t="s">
        <v>209</v>
      </c>
      <c r="AX354" s="21" t="s">
        <v>209</v>
      </c>
      <c r="AY354" s="21" t="s">
        <v>209</v>
      </c>
      <c r="AZ354" s="21" t="s">
        <v>209</v>
      </c>
      <c r="BA354" s="21" t="s">
        <v>209</v>
      </c>
      <c r="BB354" s="21" t="s">
        <v>209</v>
      </c>
      <c r="BC354" s="21" t="s">
        <v>209</v>
      </c>
      <c r="BD354" s="21" t="s">
        <v>209</v>
      </c>
      <c r="BE354" s="21" t="s">
        <v>209</v>
      </c>
      <c r="BF354" s="21" t="s">
        <v>209</v>
      </c>
      <c r="BG354" s="21" t="s">
        <v>209</v>
      </c>
      <c r="BH354" s="21" t="s">
        <v>209</v>
      </c>
      <c r="BI354" s="21" t="s">
        <v>209</v>
      </c>
      <c r="BJ354" s="21" t="s">
        <v>209</v>
      </c>
      <c r="BK354" s="21" t="s">
        <v>209</v>
      </c>
      <c r="BL354" s="21" t="s">
        <v>209</v>
      </c>
      <c r="BM354" s="21" t="s">
        <v>209</v>
      </c>
      <c r="BN354" s="21" t="s">
        <v>209</v>
      </c>
      <c r="BO354" s="21" t="s">
        <v>209</v>
      </c>
      <c r="BP354" s="21" t="s">
        <v>209</v>
      </c>
      <c r="BQ354" s="21" t="s">
        <v>209</v>
      </c>
      <c r="BR354" s="21" t="s">
        <v>209</v>
      </c>
      <c r="BS354" s="21" t="s">
        <v>209</v>
      </c>
      <c r="BT354" s="21" t="s">
        <v>209</v>
      </c>
      <c r="BU354" s="21" t="s">
        <v>209</v>
      </c>
      <c r="BV354" s="21" t="s">
        <v>209</v>
      </c>
      <c r="BW354" s="21" t="s">
        <v>209</v>
      </c>
      <c r="BX354" s="21" t="s">
        <v>209</v>
      </c>
      <c r="BY354" s="21" t="s">
        <v>209</v>
      </c>
      <c r="BZ354" s="21">
        <f t="shared" si="1"/>
        <v>4</v>
      </c>
    </row>
    <row r="355" spans="1:78" ht="12.75" x14ac:dyDescent="0.2">
      <c r="A355" s="21" t="s">
        <v>574</v>
      </c>
      <c r="B355" s="21" t="s">
        <v>575</v>
      </c>
      <c r="C355" s="21" t="s">
        <v>584</v>
      </c>
      <c r="D355" s="21" t="s">
        <v>209</v>
      </c>
      <c r="E355" s="21" t="s">
        <v>209</v>
      </c>
      <c r="F355" s="21" t="s">
        <v>209</v>
      </c>
      <c r="G355" s="21" t="s">
        <v>209</v>
      </c>
      <c r="H355" s="21" t="s">
        <v>209</v>
      </c>
      <c r="I355" s="21" t="s">
        <v>209</v>
      </c>
      <c r="J355" s="21" t="s">
        <v>209</v>
      </c>
      <c r="K355" s="21" t="s">
        <v>209</v>
      </c>
      <c r="L355" s="21" t="s">
        <v>209</v>
      </c>
      <c r="M355" s="21" t="s">
        <v>209</v>
      </c>
      <c r="N355" s="21" t="s">
        <v>209</v>
      </c>
      <c r="O355" s="21" t="s">
        <v>209</v>
      </c>
      <c r="P355" s="21" t="s">
        <v>209</v>
      </c>
      <c r="Q355" s="21" t="s">
        <v>209</v>
      </c>
      <c r="R355" s="21" t="s">
        <v>209</v>
      </c>
      <c r="S355" s="21" t="s">
        <v>213</v>
      </c>
      <c r="T355" s="21" t="s">
        <v>213</v>
      </c>
      <c r="U355" s="21" t="s">
        <v>213</v>
      </c>
      <c r="V355" s="21" t="s">
        <v>213</v>
      </c>
      <c r="W355" s="21" t="s">
        <v>209</v>
      </c>
      <c r="X355" s="21" t="s">
        <v>209</v>
      </c>
      <c r="Y355" s="21" t="s">
        <v>209</v>
      </c>
      <c r="Z355" s="21" t="s">
        <v>210</v>
      </c>
      <c r="AA355" s="21" t="s">
        <v>209</v>
      </c>
      <c r="AB355" s="21" t="s">
        <v>209</v>
      </c>
      <c r="AC355" s="21" t="s">
        <v>209</v>
      </c>
      <c r="AD355" s="21" t="s">
        <v>209</v>
      </c>
      <c r="AE355" s="21" t="s">
        <v>210</v>
      </c>
      <c r="AF355" s="21" t="s">
        <v>209</v>
      </c>
      <c r="AG355" s="21" t="s">
        <v>209</v>
      </c>
      <c r="AH355" s="21" t="s">
        <v>209</v>
      </c>
      <c r="AI355" s="21" t="s">
        <v>209</v>
      </c>
      <c r="AJ355" s="21" t="s">
        <v>210</v>
      </c>
      <c r="AK355" s="21" t="s">
        <v>209</v>
      </c>
      <c r="AL355" s="21" t="s">
        <v>210</v>
      </c>
      <c r="AM355" s="21" t="s">
        <v>209</v>
      </c>
      <c r="AN355" s="21" t="s">
        <v>209</v>
      </c>
      <c r="AO355" s="21" t="s">
        <v>209</v>
      </c>
      <c r="AP355" s="21" t="s">
        <v>209</v>
      </c>
      <c r="AQ355" s="21" t="s">
        <v>209</v>
      </c>
      <c r="AR355" s="21" t="s">
        <v>209</v>
      </c>
      <c r="AS355" s="21" t="s">
        <v>209</v>
      </c>
      <c r="AT355" s="21" t="s">
        <v>209</v>
      </c>
      <c r="AU355" s="21" t="s">
        <v>209</v>
      </c>
      <c r="AV355" s="21" t="s">
        <v>209</v>
      </c>
      <c r="AW355" s="21" t="s">
        <v>209</v>
      </c>
      <c r="AX355" s="21" t="s">
        <v>209</v>
      </c>
      <c r="AY355" s="21" t="s">
        <v>209</v>
      </c>
      <c r="AZ355" s="21" t="s">
        <v>209</v>
      </c>
      <c r="BA355" s="21" t="s">
        <v>209</v>
      </c>
      <c r="BB355" s="21" t="s">
        <v>209</v>
      </c>
      <c r="BC355" s="21" t="s">
        <v>209</v>
      </c>
      <c r="BD355" s="21" t="s">
        <v>209</v>
      </c>
      <c r="BE355" s="21" t="s">
        <v>209</v>
      </c>
      <c r="BF355" s="21" t="s">
        <v>209</v>
      </c>
      <c r="BG355" s="21" t="s">
        <v>209</v>
      </c>
      <c r="BH355" s="21" t="s">
        <v>209</v>
      </c>
      <c r="BI355" s="21" t="s">
        <v>209</v>
      </c>
      <c r="BJ355" s="21" t="s">
        <v>209</v>
      </c>
      <c r="BK355" s="21" t="s">
        <v>209</v>
      </c>
      <c r="BL355" s="21" t="s">
        <v>209</v>
      </c>
      <c r="BM355" s="21" t="s">
        <v>209</v>
      </c>
      <c r="BN355" s="21" t="s">
        <v>209</v>
      </c>
      <c r="BO355" s="21" t="s">
        <v>209</v>
      </c>
      <c r="BP355" s="21" t="s">
        <v>209</v>
      </c>
      <c r="BQ355" s="21" t="s">
        <v>209</v>
      </c>
      <c r="BR355" s="21" t="s">
        <v>209</v>
      </c>
      <c r="BS355" s="21" t="s">
        <v>209</v>
      </c>
      <c r="BT355" s="21" t="s">
        <v>209</v>
      </c>
      <c r="BU355" s="21" t="s">
        <v>209</v>
      </c>
      <c r="BV355" s="21" t="s">
        <v>209</v>
      </c>
      <c r="BW355" s="21" t="s">
        <v>209</v>
      </c>
      <c r="BX355" s="21" t="s">
        <v>209</v>
      </c>
      <c r="BY355" s="21" t="s">
        <v>209</v>
      </c>
      <c r="BZ355" s="21">
        <f t="shared" si="1"/>
        <v>4</v>
      </c>
    </row>
    <row r="356" spans="1:78" ht="12.75" x14ac:dyDescent="0.2">
      <c r="A356" s="21" t="s">
        <v>574</v>
      </c>
      <c r="B356" s="21" t="s">
        <v>585</v>
      </c>
      <c r="C356" s="21" t="s">
        <v>586</v>
      </c>
      <c r="D356" s="21" t="s">
        <v>209</v>
      </c>
      <c r="E356" s="21" t="s">
        <v>209</v>
      </c>
      <c r="F356" s="21" t="s">
        <v>209</v>
      </c>
      <c r="G356" s="21" t="s">
        <v>209</v>
      </c>
      <c r="H356" s="21" t="s">
        <v>209</v>
      </c>
      <c r="I356" s="21" t="s">
        <v>209</v>
      </c>
      <c r="J356" s="21" t="s">
        <v>209</v>
      </c>
      <c r="K356" s="21" t="s">
        <v>209</v>
      </c>
      <c r="L356" s="21" t="s">
        <v>209</v>
      </c>
      <c r="M356" s="21" t="s">
        <v>209</v>
      </c>
      <c r="N356" s="21" t="s">
        <v>209</v>
      </c>
      <c r="O356" s="21" t="s">
        <v>209</v>
      </c>
      <c r="P356" s="21" t="s">
        <v>209</v>
      </c>
      <c r="Q356" s="21" t="s">
        <v>209</v>
      </c>
      <c r="R356" s="21" t="s">
        <v>209</v>
      </c>
      <c r="S356" s="21" t="s">
        <v>210</v>
      </c>
      <c r="T356" s="21" t="s">
        <v>210</v>
      </c>
      <c r="U356" s="21" t="s">
        <v>210</v>
      </c>
      <c r="V356" s="21" t="s">
        <v>210</v>
      </c>
      <c r="W356" s="21" t="s">
        <v>209</v>
      </c>
      <c r="X356" s="21" t="s">
        <v>209</v>
      </c>
      <c r="Y356" s="21" t="s">
        <v>209</v>
      </c>
      <c r="Z356" s="21" t="s">
        <v>210</v>
      </c>
      <c r="AA356" s="21" t="s">
        <v>209</v>
      </c>
      <c r="AB356" s="21" t="s">
        <v>209</v>
      </c>
      <c r="AC356" s="21" t="s">
        <v>209</v>
      </c>
      <c r="AD356" s="21" t="s">
        <v>209</v>
      </c>
      <c r="AE356" s="21" t="s">
        <v>210</v>
      </c>
      <c r="AF356" s="21" t="s">
        <v>209</v>
      </c>
      <c r="AG356" s="21" t="s">
        <v>209</v>
      </c>
      <c r="AH356" s="21" t="s">
        <v>209</v>
      </c>
      <c r="AI356" s="21" t="s">
        <v>209</v>
      </c>
      <c r="AJ356" s="21" t="s">
        <v>210</v>
      </c>
      <c r="AK356" s="21" t="s">
        <v>209</v>
      </c>
      <c r="AL356" s="21" t="s">
        <v>210</v>
      </c>
      <c r="AM356" s="21" t="s">
        <v>209</v>
      </c>
      <c r="AN356" s="21" t="s">
        <v>209</v>
      </c>
      <c r="AO356" s="21" t="s">
        <v>209</v>
      </c>
      <c r="AP356" s="21" t="s">
        <v>209</v>
      </c>
      <c r="AQ356" s="21" t="s">
        <v>209</v>
      </c>
      <c r="AR356" s="21" t="s">
        <v>209</v>
      </c>
      <c r="AS356" s="21" t="s">
        <v>209</v>
      </c>
      <c r="AT356" s="21" t="s">
        <v>209</v>
      </c>
      <c r="AU356" s="21" t="s">
        <v>209</v>
      </c>
      <c r="AV356" s="21" t="s">
        <v>209</v>
      </c>
      <c r="AW356" s="21" t="s">
        <v>209</v>
      </c>
      <c r="AX356" s="21" t="s">
        <v>209</v>
      </c>
      <c r="AY356" s="21" t="s">
        <v>209</v>
      </c>
      <c r="AZ356" s="21" t="s">
        <v>209</v>
      </c>
      <c r="BA356" s="21" t="s">
        <v>209</v>
      </c>
      <c r="BB356" s="21" t="s">
        <v>209</v>
      </c>
      <c r="BC356" s="21" t="s">
        <v>209</v>
      </c>
      <c r="BD356" s="21" t="s">
        <v>209</v>
      </c>
      <c r="BE356" s="21" t="s">
        <v>209</v>
      </c>
      <c r="BF356" s="21" t="s">
        <v>209</v>
      </c>
      <c r="BG356" s="21" t="s">
        <v>209</v>
      </c>
      <c r="BH356" s="21" t="s">
        <v>209</v>
      </c>
      <c r="BI356" s="21" t="s">
        <v>209</v>
      </c>
      <c r="BJ356" s="21" t="s">
        <v>209</v>
      </c>
      <c r="BK356" s="21" t="s">
        <v>209</v>
      </c>
      <c r="BL356" s="21" t="s">
        <v>209</v>
      </c>
      <c r="BM356" s="21" t="s">
        <v>209</v>
      </c>
      <c r="BN356" s="21" t="s">
        <v>209</v>
      </c>
      <c r="BO356" s="21" t="s">
        <v>209</v>
      </c>
      <c r="BP356" s="21" t="s">
        <v>209</v>
      </c>
      <c r="BQ356" s="21" t="s">
        <v>209</v>
      </c>
      <c r="BR356" s="21" t="s">
        <v>209</v>
      </c>
      <c r="BS356" s="21" t="s">
        <v>209</v>
      </c>
      <c r="BT356" s="21" t="s">
        <v>209</v>
      </c>
      <c r="BU356" s="21" t="s">
        <v>209</v>
      </c>
      <c r="BV356" s="21" t="s">
        <v>209</v>
      </c>
      <c r="BW356" s="21" t="s">
        <v>209</v>
      </c>
      <c r="BX356" s="21" t="s">
        <v>209</v>
      </c>
      <c r="BY356" s="21" t="s">
        <v>209</v>
      </c>
      <c r="BZ356" s="21">
        <f t="shared" si="1"/>
        <v>8</v>
      </c>
    </row>
    <row r="357" spans="1:78" ht="12.75" x14ac:dyDescent="0.2">
      <c r="A357" s="21" t="s">
        <v>574</v>
      </c>
      <c r="B357" s="21" t="s">
        <v>585</v>
      </c>
      <c r="C357" s="21" t="s">
        <v>587</v>
      </c>
      <c r="D357" s="21" t="s">
        <v>209</v>
      </c>
      <c r="E357" s="21" t="s">
        <v>209</v>
      </c>
      <c r="F357" s="21" t="s">
        <v>209</v>
      </c>
      <c r="G357" s="21" t="s">
        <v>209</v>
      </c>
      <c r="H357" s="21" t="s">
        <v>209</v>
      </c>
      <c r="I357" s="21" t="s">
        <v>209</v>
      </c>
      <c r="J357" s="21" t="s">
        <v>209</v>
      </c>
      <c r="K357" s="21" t="s">
        <v>209</v>
      </c>
      <c r="L357" s="21" t="s">
        <v>209</v>
      </c>
      <c r="M357" s="21" t="s">
        <v>209</v>
      </c>
      <c r="N357" s="21" t="s">
        <v>209</v>
      </c>
      <c r="O357" s="21" t="s">
        <v>209</v>
      </c>
      <c r="P357" s="21" t="s">
        <v>209</v>
      </c>
      <c r="Q357" s="21" t="s">
        <v>209</v>
      </c>
      <c r="R357" s="21" t="s">
        <v>209</v>
      </c>
      <c r="S357" s="21" t="s">
        <v>210</v>
      </c>
      <c r="T357" s="21" t="s">
        <v>210</v>
      </c>
      <c r="U357" s="21" t="s">
        <v>210</v>
      </c>
      <c r="V357" s="21" t="s">
        <v>210</v>
      </c>
      <c r="W357" s="21" t="s">
        <v>209</v>
      </c>
      <c r="X357" s="21" t="s">
        <v>209</v>
      </c>
      <c r="Y357" s="21" t="s">
        <v>209</v>
      </c>
      <c r="Z357" s="21" t="s">
        <v>210</v>
      </c>
      <c r="AA357" s="21" t="s">
        <v>209</v>
      </c>
      <c r="AB357" s="21" t="s">
        <v>209</v>
      </c>
      <c r="AC357" s="21" t="s">
        <v>209</v>
      </c>
      <c r="AD357" s="21" t="s">
        <v>209</v>
      </c>
      <c r="AE357" s="21" t="s">
        <v>210</v>
      </c>
      <c r="AF357" s="21" t="s">
        <v>209</v>
      </c>
      <c r="AG357" s="21" t="s">
        <v>209</v>
      </c>
      <c r="AH357" s="21" t="s">
        <v>209</v>
      </c>
      <c r="AI357" s="21" t="s">
        <v>209</v>
      </c>
      <c r="AJ357" s="21" t="s">
        <v>210</v>
      </c>
      <c r="AK357" s="21" t="s">
        <v>209</v>
      </c>
      <c r="AL357" s="21" t="s">
        <v>210</v>
      </c>
      <c r="AM357" s="21" t="s">
        <v>209</v>
      </c>
      <c r="AN357" s="21" t="s">
        <v>209</v>
      </c>
      <c r="AO357" s="21" t="s">
        <v>209</v>
      </c>
      <c r="AP357" s="21" t="s">
        <v>209</v>
      </c>
      <c r="AQ357" s="21" t="s">
        <v>209</v>
      </c>
      <c r="AR357" s="21" t="s">
        <v>209</v>
      </c>
      <c r="AS357" s="21" t="s">
        <v>209</v>
      </c>
      <c r="AT357" s="21" t="s">
        <v>209</v>
      </c>
      <c r="AU357" s="21" t="s">
        <v>209</v>
      </c>
      <c r="AV357" s="21" t="s">
        <v>209</v>
      </c>
      <c r="AW357" s="21" t="s">
        <v>209</v>
      </c>
      <c r="AX357" s="21" t="s">
        <v>209</v>
      </c>
      <c r="AY357" s="21" t="s">
        <v>209</v>
      </c>
      <c r="AZ357" s="21" t="s">
        <v>209</v>
      </c>
      <c r="BA357" s="21" t="s">
        <v>209</v>
      </c>
      <c r="BB357" s="21" t="s">
        <v>209</v>
      </c>
      <c r="BC357" s="21" t="s">
        <v>209</v>
      </c>
      <c r="BD357" s="21" t="s">
        <v>209</v>
      </c>
      <c r="BE357" s="21" t="s">
        <v>209</v>
      </c>
      <c r="BF357" s="21" t="s">
        <v>209</v>
      </c>
      <c r="BG357" s="21" t="s">
        <v>209</v>
      </c>
      <c r="BH357" s="21" t="s">
        <v>209</v>
      </c>
      <c r="BI357" s="21" t="s">
        <v>209</v>
      </c>
      <c r="BJ357" s="21" t="s">
        <v>209</v>
      </c>
      <c r="BK357" s="21" t="s">
        <v>209</v>
      </c>
      <c r="BL357" s="21" t="s">
        <v>209</v>
      </c>
      <c r="BM357" s="21" t="s">
        <v>209</v>
      </c>
      <c r="BN357" s="21" t="s">
        <v>209</v>
      </c>
      <c r="BO357" s="21" t="s">
        <v>209</v>
      </c>
      <c r="BP357" s="21" t="s">
        <v>209</v>
      </c>
      <c r="BQ357" s="21" t="s">
        <v>209</v>
      </c>
      <c r="BR357" s="21" t="s">
        <v>209</v>
      </c>
      <c r="BS357" s="21" t="s">
        <v>209</v>
      </c>
      <c r="BT357" s="21" t="s">
        <v>209</v>
      </c>
      <c r="BU357" s="21" t="s">
        <v>209</v>
      </c>
      <c r="BV357" s="21" t="s">
        <v>209</v>
      </c>
      <c r="BW357" s="21" t="s">
        <v>209</v>
      </c>
      <c r="BX357" s="21" t="s">
        <v>209</v>
      </c>
      <c r="BY357" s="21" t="s">
        <v>209</v>
      </c>
      <c r="BZ357" s="21">
        <f t="shared" si="1"/>
        <v>8</v>
      </c>
    </row>
    <row r="358" spans="1:78" ht="12.75" x14ac:dyDescent="0.2">
      <c r="A358" s="21" t="s">
        <v>574</v>
      </c>
      <c r="B358" s="21" t="s">
        <v>585</v>
      </c>
      <c r="C358" s="21" t="s">
        <v>588</v>
      </c>
      <c r="D358" s="21" t="s">
        <v>209</v>
      </c>
      <c r="E358" s="21" t="s">
        <v>209</v>
      </c>
      <c r="F358" s="21" t="s">
        <v>209</v>
      </c>
      <c r="G358" s="21" t="s">
        <v>209</v>
      </c>
      <c r="H358" s="21" t="s">
        <v>209</v>
      </c>
      <c r="I358" s="21" t="s">
        <v>209</v>
      </c>
      <c r="J358" s="21" t="s">
        <v>209</v>
      </c>
      <c r="K358" s="21" t="s">
        <v>209</v>
      </c>
      <c r="L358" s="21" t="s">
        <v>209</v>
      </c>
      <c r="M358" s="21" t="s">
        <v>209</v>
      </c>
      <c r="N358" s="21" t="s">
        <v>209</v>
      </c>
      <c r="O358" s="21" t="s">
        <v>209</v>
      </c>
      <c r="P358" s="21" t="s">
        <v>209</v>
      </c>
      <c r="Q358" s="21" t="s">
        <v>209</v>
      </c>
      <c r="R358" s="21" t="s">
        <v>209</v>
      </c>
      <c r="S358" s="21" t="s">
        <v>210</v>
      </c>
      <c r="T358" s="21" t="s">
        <v>210</v>
      </c>
      <c r="U358" s="21" t="s">
        <v>210</v>
      </c>
      <c r="V358" s="21" t="s">
        <v>210</v>
      </c>
      <c r="W358" s="21" t="s">
        <v>209</v>
      </c>
      <c r="X358" s="21" t="s">
        <v>209</v>
      </c>
      <c r="Y358" s="21" t="s">
        <v>209</v>
      </c>
      <c r="Z358" s="21" t="s">
        <v>210</v>
      </c>
      <c r="AA358" s="21" t="s">
        <v>209</v>
      </c>
      <c r="AB358" s="21" t="s">
        <v>209</v>
      </c>
      <c r="AC358" s="21" t="s">
        <v>209</v>
      </c>
      <c r="AD358" s="21" t="s">
        <v>209</v>
      </c>
      <c r="AE358" s="21" t="s">
        <v>210</v>
      </c>
      <c r="AF358" s="21" t="s">
        <v>209</v>
      </c>
      <c r="AG358" s="21" t="s">
        <v>209</v>
      </c>
      <c r="AH358" s="21" t="s">
        <v>209</v>
      </c>
      <c r="AI358" s="21" t="s">
        <v>209</v>
      </c>
      <c r="AJ358" s="21" t="s">
        <v>210</v>
      </c>
      <c r="AK358" s="21" t="s">
        <v>209</v>
      </c>
      <c r="AL358" s="21" t="s">
        <v>210</v>
      </c>
      <c r="AM358" s="21" t="s">
        <v>209</v>
      </c>
      <c r="AN358" s="21" t="s">
        <v>209</v>
      </c>
      <c r="AO358" s="21" t="s">
        <v>209</v>
      </c>
      <c r="AP358" s="21" t="s">
        <v>209</v>
      </c>
      <c r="AQ358" s="21" t="s">
        <v>209</v>
      </c>
      <c r="AR358" s="21" t="s">
        <v>209</v>
      </c>
      <c r="AS358" s="21" t="s">
        <v>209</v>
      </c>
      <c r="AT358" s="21" t="s">
        <v>209</v>
      </c>
      <c r="AU358" s="21" t="s">
        <v>209</v>
      </c>
      <c r="AV358" s="21" t="s">
        <v>209</v>
      </c>
      <c r="AW358" s="21" t="s">
        <v>209</v>
      </c>
      <c r="AX358" s="21" t="s">
        <v>209</v>
      </c>
      <c r="AY358" s="21" t="s">
        <v>209</v>
      </c>
      <c r="AZ358" s="21" t="s">
        <v>209</v>
      </c>
      <c r="BA358" s="21" t="s">
        <v>209</v>
      </c>
      <c r="BB358" s="21" t="s">
        <v>209</v>
      </c>
      <c r="BC358" s="21" t="s">
        <v>209</v>
      </c>
      <c r="BD358" s="21" t="s">
        <v>209</v>
      </c>
      <c r="BE358" s="21" t="s">
        <v>209</v>
      </c>
      <c r="BF358" s="21" t="s">
        <v>209</v>
      </c>
      <c r="BG358" s="21" t="s">
        <v>209</v>
      </c>
      <c r="BH358" s="21" t="s">
        <v>209</v>
      </c>
      <c r="BI358" s="21" t="s">
        <v>209</v>
      </c>
      <c r="BJ358" s="21" t="s">
        <v>209</v>
      </c>
      <c r="BK358" s="21" t="s">
        <v>209</v>
      </c>
      <c r="BL358" s="21" t="s">
        <v>209</v>
      </c>
      <c r="BM358" s="21" t="s">
        <v>209</v>
      </c>
      <c r="BN358" s="21" t="s">
        <v>209</v>
      </c>
      <c r="BO358" s="21" t="s">
        <v>209</v>
      </c>
      <c r="BP358" s="21" t="s">
        <v>209</v>
      </c>
      <c r="BQ358" s="21" t="s">
        <v>209</v>
      </c>
      <c r="BR358" s="21" t="s">
        <v>209</v>
      </c>
      <c r="BS358" s="21" t="s">
        <v>209</v>
      </c>
      <c r="BT358" s="21" t="s">
        <v>209</v>
      </c>
      <c r="BU358" s="21" t="s">
        <v>209</v>
      </c>
      <c r="BV358" s="21" t="s">
        <v>209</v>
      </c>
      <c r="BW358" s="21" t="s">
        <v>209</v>
      </c>
      <c r="BX358" s="21" t="s">
        <v>209</v>
      </c>
      <c r="BY358" s="21" t="s">
        <v>209</v>
      </c>
      <c r="BZ358" s="21">
        <f t="shared" si="1"/>
        <v>8</v>
      </c>
    </row>
    <row r="359" spans="1:78" ht="12.75" x14ac:dyDescent="0.2">
      <c r="A359" s="21" t="s">
        <v>574</v>
      </c>
      <c r="B359" s="21" t="s">
        <v>585</v>
      </c>
      <c r="C359" s="21" t="s">
        <v>589</v>
      </c>
      <c r="D359" s="21" t="s">
        <v>209</v>
      </c>
      <c r="E359" s="21" t="s">
        <v>209</v>
      </c>
      <c r="F359" s="21" t="s">
        <v>209</v>
      </c>
      <c r="G359" s="21" t="s">
        <v>209</v>
      </c>
      <c r="H359" s="21" t="s">
        <v>209</v>
      </c>
      <c r="I359" s="21" t="s">
        <v>209</v>
      </c>
      <c r="J359" s="21" t="s">
        <v>209</v>
      </c>
      <c r="K359" s="21" t="s">
        <v>209</v>
      </c>
      <c r="L359" s="21" t="s">
        <v>209</v>
      </c>
      <c r="M359" s="21" t="s">
        <v>209</v>
      </c>
      <c r="N359" s="21" t="s">
        <v>209</v>
      </c>
      <c r="O359" s="21" t="s">
        <v>209</v>
      </c>
      <c r="P359" s="21" t="s">
        <v>209</v>
      </c>
      <c r="Q359" s="21" t="s">
        <v>209</v>
      </c>
      <c r="R359" s="21" t="s">
        <v>209</v>
      </c>
      <c r="S359" s="21" t="s">
        <v>210</v>
      </c>
      <c r="T359" s="21" t="s">
        <v>210</v>
      </c>
      <c r="U359" s="21" t="s">
        <v>210</v>
      </c>
      <c r="V359" s="21" t="s">
        <v>210</v>
      </c>
      <c r="W359" s="21" t="s">
        <v>209</v>
      </c>
      <c r="X359" s="21" t="s">
        <v>209</v>
      </c>
      <c r="Y359" s="21" t="s">
        <v>209</v>
      </c>
      <c r="Z359" s="21" t="s">
        <v>210</v>
      </c>
      <c r="AA359" s="21" t="s">
        <v>209</v>
      </c>
      <c r="AB359" s="21" t="s">
        <v>209</v>
      </c>
      <c r="AC359" s="21" t="s">
        <v>209</v>
      </c>
      <c r="AD359" s="21" t="s">
        <v>209</v>
      </c>
      <c r="AE359" s="21" t="s">
        <v>210</v>
      </c>
      <c r="AF359" s="21" t="s">
        <v>209</v>
      </c>
      <c r="AG359" s="21" t="s">
        <v>209</v>
      </c>
      <c r="AH359" s="21" t="s">
        <v>209</v>
      </c>
      <c r="AI359" s="21" t="s">
        <v>209</v>
      </c>
      <c r="AJ359" s="21" t="s">
        <v>210</v>
      </c>
      <c r="AK359" s="21" t="s">
        <v>209</v>
      </c>
      <c r="AL359" s="21" t="s">
        <v>210</v>
      </c>
      <c r="AM359" s="21" t="s">
        <v>209</v>
      </c>
      <c r="AN359" s="21" t="s">
        <v>209</v>
      </c>
      <c r="AO359" s="21" t="s">
        <v>209</v>
      </c>
      <c r="AP359" s="21" t="s">
        <v>209</v>
      </c>
      <c r="AQ359" s="21" t="s">
        <v>209</v>
      </c>
      <c r="AR359" s="21" t="s">
        <v>209</v>
      </c>
      <c r="AS359" s="21" t="s">
        <v>209</v>
      </c>
      <c r="AT359" s="21" t="s">
        <v>209</v>
      </c>
      <c r="AU359" s="21" t="s">
        <v>209</v>
      </c>
      <c r="AV359" s="21" t="s">
        <v>209</v>
      </c>
      <c r="AW359" s="21" t="s">
        <v>209</v>
      </c>
      <c r="AX359" s="21" t="s">
        <v>209</v>
      </c>
      <c r="AY359" s="21" t="s">
        <v>209</v>
      </c>
      <c r="AZ359" s="21" t="s">
        <v>209</v>
      </c>
      <c r="BA359" s="21" t="s">
        <v>209</v>
      </c>
      <c r="BB359" s="21" t="s">
        <v>209</v>
      </c>
      <c r="BC359" s="21" t="s">
        <v>209</v>
      </c>
      <c r="BD359" s="21" t="s">
        <v>209</v>
      </c>
      <c r="BE359" s="21" t="s">
        <v>209</v>
      </c>
      <c r="BF359" s="21" t="s">
        <v>209</v>
      </c>
      <c r="BG359" s="21" t="s">
        <v>209</v>
      </c>
      <c r="BH359" s="21" t="s">
        <v>209</v>
      </c>
      <c r="BI359" s="21" t="s">
        <v>209</v>
      </c>
      <c r="BJ359" s="21" t="s">
        <v>209</v>
      </c>
      <c r="BK359" s="21" t="s">
        <v>209</v>
      </c>
      <c r="BL359" s="21" t="s">
        <v>209</v>
      </c>
      <c r="BM359" s="21" t="s">
        <v>209</v>
      </c>
      <c r="BN359" s="21" t="s">
        <v>209</v>
      </c>
      <c r="BO359" s="21" t="s">
        <v>209</v>
      </c>
      <c r="BP359" s="21" t="s">
        <v>209</v>
      </c>
      <c r="BQ359" s="21" t="s">
        <v>209</v>
      </c>
      <c r="BR359" s="21" t="s">
        <v>209</v>
      </c>
      <c r="BS359" s="21" t="s">
        <v>209</v>
      </c>
      <c r="BT359" s="21" t="s">
        <v>209</v>
      </c>
      <c r="BU359" s="21" t="s">
        <v>209</v>
      </c>
      <c r="BV359" s="21" t="s">
        <v>209</v>
      </c>
      <c r="BW359" s="21" t="s">
        <v>209</v>
      </c>
      <c r="BX359" s="21" t="s">
        <v>209</v>
      </c>
      <c r="BY359" s="21" t="s">
        <v>209</v>
      </c>
      <c r="BZ359" s="21">
        <f t="shared" si="1"/>
        <v>8</v>
      </c>
    </row>
    <row r="360" spans="1:78" ht="12.75" x14ac:dyDescent="0.2">
      <c r="A360" s="21" t="s">
        <v>574</v>
      </c>
      <c r="B360" s="21" t="s">
        <v>585</v>
      </c>
      <c r="C360" s="21" t="s">
        <v>590</v>
      </c>
      <c r="D360" s="21" t="s">
        <v>209</v>
      </c>
      <c r="E360" s="21" t="s">
        <v>209</v>
      </c>
      <c r="F360" s="21" t="s">
        <v>209</v>
      </c>
      <c r="G360" s="21" t="s">
        <v>209</v>
      </c>
      <c r="H360" s="21" t="s">
        <v>209</v>
      </c>
      <c r="I360" s="21" t="s">
        <v>209</v>
      </c>
      <c r="J360" s="21" t="s">
        <v>209</v>
      </c>
      <c r="K360" s="21" t="s">
        <v>209</v>
      </c>
      <c r="L360" s="21" t="s">
        <v>209</v>
      </c>
      <c r="M360" s="21" t="s">
        <v>209</v>
      </c>
      <c r="N360" s="21" t="s">
        <v>209</v>
      </c>
      <c r="O360" s="21" t="s">
        <v>209</v>
      </c>
      <c r="P360" s="21" t="s">
        <v>209</v>
      </c>
      <c r="Q360" s="21" t="s">
        <v>209</v>
      </c>
      <c r="R360" s="21" t="s">
        <v>209</v>
      </c>
      <c r="S360" s="21" t="s">
        <v>213</v>
      </c>
      <c r="T360" s="21" t="s">
        <v>213</v>
      </c>
      <c r="U360" s="21" t="s">
        <v>213</v>
      </c>
      <c r="V360" s="21" t="s">
        <v>213</v>
      </c>
      <c r="W360" s="21" t="s">
        <v>209</v>
      </c>
      <c r="X360" s="21" t="s">
        <v>209</v>
      </c>
      <c r="Y360" s="21" t="s">
        <v>209</v>
      </c>
      <c r="Z360" s="21" t="s">
        <v>210</v>
      </c>
      <c r="AA360" s="21" t="s">
        <v>209</v>
      </c>
      <c r="AB360" s="21" t="s">
        <v>209</v>
      </c>
      <c r="AC360" s="21" t="s">
        <v>209</v>
      </c>
      <c r="AD360" s="21" t="s">
        <v>209</v>
      </c>
      <c r="AE360" s="21" t="s">
        <v>210</v>
      </c>
      <c r="AF360" s="21" t="s">
        <v>209</v>
      </c>
      <c r="AG360" s="21" t="s">
        <v>209</v>
      </c>
      <c r="AH360" s="21" t="s">
        <v>209</v>
      </c>
      <c r="AI360" s="21" t="s">
        <v>209</v>
      </c>
      <c r="AJ360" s="21" t="s">
        <v>210</v>
      </c>
      <c r="AK360" s="21" t="s">
        <v>209</v>
      </c>
      <c r="AL360" s="21" t="s">
        <v>210</v>
      </c>
      <c r="AM360" s="21" t="s">
        <v>209</v>
      </c>
      <c r="AN360" s="21" t="s">
        <v>209</v>
      </c>
      <c r="AO360" s="21" t="s">
        <v>209</v>
      </c>
      <c r="AP360" s="21" t="s">
        <v>209</v>
      </c>
      <c r="AQ360" s="21" t="s">
        <v>209</v>
      </c>
      <c r="AR360" s="21" t="s">
        <v>209</v>
      </c>
      <c r="AS360" s="21" t="s">
        <v>209</v>
      </c>
      <c r="AT360" s="21" t="s">
        <v>209</v>
      </c>
      <c r="AU360" s="21" t="s">
        <v>209</v>
      </c>
      <c r="AV360" s="21" t="s">
        <v>209</v>
      </c>
      <c r="AW360" s="21" t="s">
        <v>209</v>
      </c>
      <c r="AX360" s="21" t="s">
        <v>209</v>
      </c>
      <c r="AY360" s="21" t="s">
        <v>209</v>
      </c>
      <c r="AZ360" s="21" t="s">
        <v>209</v>
      </c>
      <c r="BA360" s="21" t="s">
        <v>209</v>
      </c>
      <c r="BB360" s="21" t="s">
        <v>209</v>
      </c>
      <c r="BC360" s="21" t="s">
        <v>209</v>
      </c>
      <c r="BD360" s="21" t="s">
        <v>209</v>
      </c>
      <c r="BE360" s="21" t="s">
        <v>209</v>
      </c>
      <c r="BF360" s="21" t="s">
        <v>209</v>
      </c>
      <c r="BG360" s="21" t="s">
        <v>209</v>
      </c>
      <c r="BH360" s="21" t="s">
        <v>209</v>
      </c>
      <c r="BI360" s="21" t="s">
        <v>209</v>
      </c>
      <c r="BJ360" s="21" t="s">
        <v>209</v>
      </c>
      <c r="BK360" s="21" t="s">
        <v>209</v>
      </c>
      <c r="BL360" s="21" t="s">
        <v>209</v>
      </c>
      <c r="BM360" s="21" t="s">
        <v>209</v>
      </c>
      <c r="BN360" s="21" t="s">
        <v>209</v>
      </c>
      <c r="BO360" s="21" t="s">
        <v>209</v>
      </c>
      <c r="BP360" s="21" t="s">
        <v>209</v>
      </c>
      <c r="BQ360" s="21" t="s">
        <v>209</v>
      </c>
      <c r="BR360" s="21" t="s">
        <v>209</v>
      </c>
      <c r="BS360" s="21" t="s">
        <v>209</v>
      </c>
      <c r="BT360" s="21" t="s">
        <v>209</v>
      </c>
      <c r="BU360" s="21" t="s">
        <v>209</v>
      </c>
      <c r="BV360" s="21" t="s">
        <v>209</v>
      </c>
      <c r="BW360" s="21" t="s">
        <v>209</v>
      </c>
      <c r="BX360" s="21" t="s">
        <v>209</v>
      </c>
      <c r="BY360" s="21" t="s">
        <v>209</v>
      </c>
      <c r="BZ360" s="21">
        <f t="shared" si="1"/>
        <v>4</v>
      </c>
    </row>
    <row r="361" spans="1:78" ht="12.75" x14ac:dyDescent="0.2">
      <c r="A361" s="21" t="s">
        <v>574</v>
      </c>
      <c r="B361" s="21" t="s">
        <v>591</v>
      </c>
      <c r="C361" s="21" t="s">
        <v>592</v>
      </c>
      <c r="D361" s="21" t="s">
        <v>209</v>
      </c>
      <c r="E361" s="21" t="s">
        <v>209</v>
      </c>
      <c r="F361" s="21" t="s">
        <v>209</v>
      </c>
      <c r="G361" s="21" t="s">
        <v>209</v>
      </c>
      <c r="H361" s="21" t="s">
        <v>209</v>
      </c>
      <c r="I361" s="21" t="s">
        <v>209</v>
      </c>
      <c r="J361" s="21" t="s">
        <v>209</v>
      </c>
      <c r="K361" s="21" t="s">
        <v>209</v>
      </c>
      <c r="L361" s="21" t="s">
        <v>209</v>
      </c>
      <c r="M361" s="21" t="s">
        <v>209</v>
      </c>
      <c r="N361" s="21" t="s">
        <v>209</v>
      </c>
      <c r="O361" s="21" t="s">
        <v>209</v>
      </c>
      <c r="P361" s="21" t="s">
        <v>209</v>
      </c>
      <c r="Q361" s="21" t="s">
        <v>209</v>
      </c>
      <c r="R361" s="21" t="s">
        <v>209</v>
      </c>
      <c r="S361" s="21" t="s">
        <v>213</v>
      </c>
      <c r="T361" s="21" t="s">
        <v>213</v>
      </c>
      <c r="U361" s="21" t="s">
        <v>213</v>
      </c>
      <c r="V361" s="21" t="s">
        <v>213</v>
      </c>
      <c r="W361" s="21" t="s">
        <v>209</v>
      </c>
      <c r="X361" s="21" t="s">
        <v>209</v>
      </c>
      <c r="Y361" s="21" t="s">
        <v>209</v>
      </c>
      <c r="Z361" s="21" t="s">
        <v>210</v>
      </c>
      <c r="AA361" s="21" t="s">
        <v>209</v>
      </c>
      <c r="AB361" s="21" t="s">
        <v>209</v>
      </c>
      <c r="AC361" s="21" t="s">
        <v>209</v>
      </c>
      <c r="AD361" s="21" t="s">
        <v>209</v>
      </c>
      <c r="AE361" s="21" t="s">
        <v>210</v>
      </c>
      <c r="AF361" s="21" t="s">
        <v>209</v>
      </c>
      <c r="AG361" s="21" t="s">
        <v>209</v>
      </c>
      <c r="AH361" s="21" t="s">
        <v>209</v>
      </c>
      <c r="AI361" s="21" t="s">
        <v>209</v>
      </c>
      <c r="AJ361" s="21" t="s">
        <v>210</v>
      </c>
      <c r="AK361" s="21" t="s">
        <v>209</v>
      </c>
      <c r="AL361" s="21" t="s">
        <v>210</v>
      </c>
      <c r="AM361" s="21" t="s">
        <v>209</v>
      </c>
      <c r="AN361" s="21" t="s">
        <v>209</v>
      </c>
      <c r="AO361" s="21" t="s">
        <v>209</v>
      </c>
      <c r="AP361" s="21" t="s">
        <v>209</v>
      </c>
      <c r="AQ361" s="21" t="s">
        <v>209</v>
      </c>
      <c r="AR361" s="21" t="s">
        <v>209</v>
      </c>
      <c r="AS361" s="21" t="s">
        <v>209</v>
      </c>
      <c r="AT361" s="21" t="s">
        <v>209</v>
      </c>
      <c r="AU361" s="21" t="s">
        <v>209</v>
      </c>
      <c r="AV361" s="21" t="s">
        <v>209</v>
      </c>
      <c r="AW361" s="21" t="s">
        <v>209</v>
      </c>
      <c r="AX361" s="21" t="s">
        <v>209</v>
      </c>
      <c r="AY361" s="21" t="s">
        <v>209</v>
      </c>
      <c r="AZ361" s="21" t="s">
        <v>209</v>
      </c>
      <c r="BA361" s="21" t="s">
        <v>209</v>
      </c>
      <c r="BB361" s="21" t="s">
        <v>209</v>
      </c>
      <c r="BC361" s="21" t="s">
        <v>209</v>
      </c>
      <c r="BD361" s="21" t="s">
        <v>209</v>
      </c>
      <c r="BE361" s="21" t="s">
        <v>209</v>
      </c>
      <c r="BF361" s="21" t="s">
        <v>209</v>
      </c>
      <c r="BG361" s="21" t="s">
        <v>209</v>
      </c>
      <c r="BH361" s="21" t="s">
        <v>209</v>
      </c>
      <c r="BI361" s="21" t="s">
        <v>209</v>
      </c>
      <c r="BJ361" s="21" t="s">
        <v>209</v>
      </c>
      <c r="BK361" s="21" t="s">
        <v>209</v>
      </c>
      <c r="BL361" s="21" t="s">
        <v>209</v>
      </c>
      <c r="BM361" s="21" t="s">
        <v>209</v>
      </c>
      <c r="BN361" s="21" t="s">
        <v>209</v>
      </c>
      <c r="BO361" s="21" t="s">
        <v>209</v>
      </c>
      <c r="BP361" s="21" t="s">
        <v>209</v>
      </c>
      <c r="BQ361" s="21" t="s">
        <v>209</v>
      </c>
      <c r="BR361" s="21" t="s">
        <v>209</v>
      </c>
      <c r="BS361" s="21" t="s">
        <v>209</v>
      </c>
      <c r="BT361" s="21" t="s">
        <v>209</v>
      </c>
      <c r="BU361" s="21" t="s">
        <v>209</v>
      </c>
      <c r="BV361" s="21" t="s">
        <v>209</v>
      </c>
      <c r="BW361" s="21" t="s">
        <v>209</v>
      </c>
      <c r="BX361" s="21" t="s">
        <v>209</v>
      </c>
      <c r="BY361" s="21" t="s">
        <v>209</v>
      </c>
      <c r="BZ361" s="21">
        <f t="shared" si="1"/>
        <v>4</v>
      </c>
    </row>
    <row r="362" spans="1:78" ht="12.75" x14ac:dyDescent="0.2">
      <c r="A362" s="21" t="s">
        <v>574</v>
      </c>
      <c r="B362" s="21" t="s">
        <v>591</v>
      </c>
      <c r="C362" s="21" t="s">
        <v>593</v>
      </c>
      <c r="D362" s="21" t="s">
        <v>209</v>
      </c>
      <c r="E362" s="21" t="s">
        <v>209</v>
      </c>
      <c r="F362" s="21" t="s">
        <v>209</v>
      </c>
      <c r="G362" s="21" t="s">
        <v>209</v>
      </c>
      <c r="H362" s="21" t="s">
        <v>209</v>
      </c>
      <c r="I362" s="21" t="s">
        <v>209</v>
      </c>
      <c r="J362" s="21" t="s">
        <v>209</v>
      </c>
      <c r="K362" s="21" t="s">
        <v>209</v>
      </c>
      <c r="L362" s="21" t="s">
        <v>209</v>
      </c>
      <c r="M362" s="21" t="s">
        <v>209</v>
      </c>
      <c r="N362" s="21" t="s">
        <v>209</v>
      </c>
      <c r="O362" s="21" t="s">
        <v>209</v>
      </c>
      <c r="P362" s="21" t="s">
        <v>209</v>
      </c>
      <c r="Q362" s="21" t="s">
        <v>209</v>
      </c>
      <c r="R362" s="21" t="s">
        <v>209</v>
      </c>
      <c r="S362" s="21" t="s">
        <v>213</v>
      </c>
      <c r="T362" s="21" t="s">
        <v>213</v>
      </c>
      <c r="U362" s="21" t="s">
        <v>213</v>
      </c>
      <c r="V362" s="21" t="s">
        <v>213</v>
      </c>
      <c r="W362" s="21" t="s">
        <v>209</v>
      </c>
      <c r="X362" s="21" t="s">
        <v>209</v>
      </c>
      <c r="Y362" s="21" t="s">
        <v>209</v>
      </c>
      <c r="Z362" s="21" t="s">
        <v>210</v>
      </c>
      <c r="AA362" s="21" t="s">
        <v>209</v>
      </c>
      <c r="AB362" s="21" t="s">
        <v>209</v>
      </c>
      <c r="AC362" s="21" t="s">
        <v>209</v>
      </c>
      <c r="AD362" s="21" t="s">
        <v>209</v>
      </c>
      <c r="AE362" s="21" t="s">
        <v>210</v>
      </c>
      <c r="AF362" s="21" t="s">
        <v>209</v>
      </c>
      <c r="AG362" s="21" t="s">
        <v>209</v>
      </c>
      <c r="AH362" s="21" t="s">
        <v>209</v>
      </c>
      <c r="AI362" s="21" t="s">
        <v>209</v>
      </c>
      <c r="AJ362" s="21" t="s">
        <v>210</v>
      </c>
      <c r="AK362" s="21" t="s">
        <v>209</v>
      </c>
      <c r="AL362" s="21" t="s">
        <v>210</v>
      </c>
      <c r="AM362" s="21" t="s">
        <v>209</v>
      </c>
      <c r="AN362" s="21" t="s">
        <v>209</v>
      </c>
      <c r="AO362" s="21" t="s">
        <v>209</v>
      </c>
      <c r="AP362" s="21" t="s">
        <v>209</v>
      </c>
      <c r="AQ362" s="21" t="s">
        <v>209</v>
      </c>
      <c r="AR362" s="21" t="s">
        <v>209</v>
      </c>
      <c r="AS362" s="21" t="s">
        <v>209</v>
      </c>
      <c r="AT362" s="21" t="s">
        <v>209</v>
      </c>
      <c r="AU362" s="21" t="s">
        <v>209</v>
      </c>
      <c r="AV362" s="21" t="s">
        <v>209</v>
      </c>
      <c r="AW362" s="21" t="s">
        <v>209</v>
      </c>
      <c r="AX362" s="21" t="s">
        <v>209</v>
      </c>
      <c r="AY362" s="21" t="s">
        <v>209</v>
      </c>
      <c r="AZ362" s="21" t="s">
        <v>209</v>
      </c>
      <c r="BA362" s="21" t="s">
        <v>209</v>
      </c>
      <c r="BB362" s="21" t="s">
        <v>209</v>
      </c>
      <c r="BC362" s="21" t="s">
        <v>209</v>
      </c>
      <c r="BD362" s="21" t="s">
        <v>209</v>
      </c>
      <c r="BE362" s="21" t="s">
        <v>209</v>
      </c>
      <c r="BF362" s="21" t="s">
        <v>209</v>
      </c>
      <c r="BG362" s="21" t="s">
        <v>209</v>
      </c>
      <c r="BH362" s="21" t="s">
        <v>209</v>
      </c>
      <c r="BI362" s="21" t="s">
        <v>209</v>
      </c>
      <c r="BJ362" s="21" t="s">
        <v>209</v>
      </c>
      <c r="BK362" s="21" t="s">
        <v>209</v>
      </c>
      <c r="BL362" s="21" t="s">
        <v>209</v>
      </c>
      <c r="BM362" s="21" t="s">
        <v>209</v>
      </c>
      <c r="BN362" s="21" t="s">
        <v>209</v>
      </c>
      <c r="BO362" s="21" t="s">
        <v>209</v>
      </c>
      <c r="BP362" s="21" t="s">
        <v>209</v>
      </c>
      <c r="BQ362" s="21" t="s">
        <v>209</v>
      </c>
      <c r="BR362" s="21" t="s">
        <v>209</v>
      </c>
      <c r="BS362" s="21" t="s">
        <v>209</v>
      </c>
      <c r="BT362" s="21" t="s">
        <v>209</v>
      </c>
      <c r="BU362" s="21" t="s">
        <v>209</v>
      </c>
      <c r="BV362" s="21" t="s">
        <v>209</v>
      </c>
      <c r="BW362" s="21" t="s">
        <v>209</v>
      </c>
      <c r="BX362" s="21" t="s">
        <v>209</v>
      </c>
      <c r="BY362" s="21" t="s">
        <v>209</v>
      </c>
      <c r="BZ362" s="21">
        <f t="shared" si="1"/>
        <v>4</v>
      </c>
    </row>
    <row r="363" spans="1:78" ht="12.75" x14ac:dyDescent="0.2">
      <c r="A363" s="21" t="s">
        <v>574</v>
      </c>
      <c r="B363" s="21" t="s">
        <v>591</v>
      </c>
      <c r="C363" s="21" t="s">
        <v>594</v>
      </c>
      <c r="D363" s="21" t="s">
        <v>209</v>
      </c>
      <c r="E363" s="21" t="s">
        <v>209</v>
      </c>
      <c r="F363" s="21" t="s">
        <v>209</v>
      </c>
      <c r="G363" s="21" t="s">
        <v>209</v>
      </c>
      <c r="H363" s="21" t="s">
        <v>209</v>
      </c>
      <c r="I363" s="21" t="s">
        <v>209</v>
      </c>
      <c r="J363" s="21" t="s">
        <v>209</v>
      </c>
      <c r="K363" s="21" t="s">
        <v>209</v>
      </c>
      <c r="L363" s="21" t="s">
        <v>209</v>
      </c>
      <c r="M363" s="21" t="s">
        <v>209</v>
      </c>
      <c r="N363" s="21" t="s">
        <v>209</v>
      </c>
      <c r="O363" s="21" t="s">
        <v>209</v>
      </c>
      <c r="P363" s="21" t="s">
        <v>209</v>
      </c>
      <c r="Q363" s="21" t="s">
        <v>209</v>
      </c>
      <c r="R363" s="21" t="s">
        <v>209</v>
      </c>
      <c r="S363" s="21" t="s">
        <v>213</v>
      </c>
      <c r="T363" s="21" t="s">
        <v>213</v>
      </c>
      <c r="U363" s="21" t="s">
        <v>213</v>
      </c>
      <c r="V363" s="21" t="s">
        <v>213</v>
      </c>
      <c r="W363" s="21" t="s">
        <v>209</v>
      </c>
      <c r="X363" s="21" t="s">
        <v>209</v>
      </c>
      <c r="Y363" s="21" t="s">
        <v>209</v>
      </c>
      <c r="Z363" s="21" t="s">
        <v>210</v>
      </c>
      <c r="AA363" s="21" t="s">
        <v>209</v>
      </c>
      <c r="AB363" s="21" t="s">
        <v>209</v>
      </c>
      <c r="AC363" s="21" t="s">
        <v>209</v>
      </c>
      <c r="AD363" s="21" t="s">
        <v>209</v>
      </c>
      <c r="AE363" s="21" t="s">
        <v>210</v>
      </c>
      <c r="AF363" s="21" t="s">
        <v>209</v>
      </c>
      <c r="AG363" s="21" t="s">
        <v>209</v>
      </c>
      <c r="AH363" s="21" t="s">
        <v>209</v>
      </c>
      <c r="AI363" s="21" t="s">
        <v>209</v>
      </c>
      <c r="AJ363" s="21" t="s">
        <v>210</v>
      </c>
      <c r="AK363" s="21" t="s">
        <v>209</v>
      </c>
      <c r="AL363" s="21" t="s">
        <v>210</v>
      </c>
      <c r="AM363" s="21" t="s">
        <v>209</v>
      </c>
      <c r="AN363" s="21" t="s">
        <v>209</v>
      </c>
      <c r="AO363" s="21" t="s">
        <v>209</v>
      </c>
      <c r="AP363" s="21" t="s">
        <v>209</v>
      </c>
      <c r="AQ363" s="21" t="s">
        <v>209</v>
      </c>
      <c r="AR363" s="21" t="s">
        <v>209</v>
      </c>
      <c r="AS363" s="21" t="s">
        <v>209</v>
      </c>
      <c r="AT363" s="21" t="s">
        <v>209</v>
      </c>
      <c r="AU363" s="21" t="s">
        <v>209</v>
      </c>
      <c r="AV363" s="21" t="s">
        <v>209</v>
      </c>
      <c r="AW363" s="21" t="s">
        <v>209</v>
      </c>
      <c r="AX363" s="21" t="s">
        <v>209</v>
      </c>
      <c r="AY363" s="21" t="s">
        <v>209</v>
      </c>
      <c r="AZ363" s="21" t="s">
        <v>209</v>
      </c>
      <c r="BA363" s="21" t="s">
        <v>209</v>
      </c>
      <c r="BB363" s="21" t="s">
        <v>209</v>
      </c>
      <c r="BC363" s="21" t="s">
        <v>209</v>
      </c>
      <c r="BD363" s="21" t="s">
        <v>209</v>
      </c>
      <c r="BE363" s="21" t="s">
        <v>209</v>
      </c>
      <c r="BF363" s="21" t="s">
        <v>209</v>
      </c>
      <c r="BG363" s="21" t="s">
        <v>209</v>
      </c>
      <c r="BH363" s="21" t="s">
        <v>209</v>
      </c>
      <c r="BI363" s="21" t="s">
        <v>209</v>
      </c>
      <c r="BJ363" s="21" t="s">
        <v>209</v>
      </c>
      <c r="BK363" s="21" t="s">
        <v>209</v>
      </c>
      <c r="BL363" s="21" t="s">
        <v>209</v>
      </c>
      <c r="BM363" s="21" t="s">
        <v>209</v>
      </c>
      <c r="BN363" s="21" t="s">
        <v>209</v>
      </c>
      <c r="BO363" s="21" t="s">
        <v>209</v>
      </c>
      <c r="BP363" s="21" t="s">
        <v>209</v>
      </c>
      <c r="BQ363" s="21" t="s">
        <v>209</v>
      </c>
      <c r="BR363" s="21" t="s">
        <v>209</v>
      </c>
      <c r="BS363" s="21" t="s">
        <v>209</v>
      </c>
      <c r="BT363" s="21" t="s">
        <v>209</v>
      </c>
      <c r="BU363" s="21" t="s">
        <v>209</v>
      </c>
      <c r="BV363" s="21" t="s">
        <v>209</v>
      </c>
      <c r="BW363" s="21" t="s">
        <v>209</v>
      </c>
      <c r="BX363" s="21" t="s">
        <v>209</v>
      </c>
      <c r="BY363" s="21" t="s">
        <v>209</v>
      </c>
      <c r="BZ363" s="21">
        <f t="shared" si="1"/>
        <v>4</v>
      </c>
    </row>
    <row r="364" spans="1:78" ht="12.75" x14ac:dyDescent="0.2">
      <c r="A364" s="21" t="s">
        <v>574</v>
      </c>
      <c r="B364" s="21" t="s">
        <v>591</v>
      </c>
      <c r="C364" s="21" t="s">
        <v>595</v>
      </c>
      <c r="D364" s="21" t="s">
        <v>209</v>
      </c>
      <c r="E364" s="21" t="s">
        <v>209</v>
      </c>
      <c r="F364" s="21" t="s">
        <v>209</v>
      </c>
      <c r="G364" s="21" t="s">
        <v>209</v>
      </c>
      <c r="H364" s="21" t="s">
        <v>209</v>
      </c>
      <c r="I364" s="21" t="s">
        <v>209</v>
      </c>
      <c r="J364" s="21" t="s">
        <v>209</v>
      </c>
      <c r="K364" s="21" t="s">
        <v>209</v>
      </c>
      <c r="L364" s="21" t="s">
        <v>209</v>
      </c>
      <c r="M364" s="21" t="s">
        <v>209</v>
      </c>
      <c r="N364" s="21" t="s">
        <v>209</v>
      </c>
      <c r="O364" s="21" t="s">
        <v>209</v>
      </c>
      <c r="P364" s="21" t="s">
        <v>209</v>
      </c>
      <c r="Q364" s="21" t="s">
        <v>209</v>
      </c>
      <c r="R364" s="21" t="s">
        <v>209</v>
      </c>
      <c r="S364" s="21" t="s">
        <v>213</v>
      </c>
      <c r="T364" s="21" t="s">
        <v>213</v>
      </c>
      <c r="U364" s="21" t="s">
        <v>213</v>
      </c>
      <c r="V364" s="21" t="s">
        <v>213</v>
      </c>
      <c r="W364" s="21" t="s">
        <v>209</v>
      </c>
      <c r="X364" s="21" t="s">
        <v>209</v>
      </c>
      <c r="Y364" s="21" t="s">
        <v>209</v>
      </c>
      <c r="Z364" s="21" t="s">
        <v>210</v>
      </c>
      <c r="AA364" s="21" t="s">
        <v>209</v>
      </c>
      <c r="AB364" s="21" t="s">
        <v>209</v>
      </c>
      <c r="AC364" s="21" t="s">
        <v>209</v>
      </c>
      <c r="AD364" s="21" t="s">
        <v>209</v>
      </c>
      <c r="AE364" s="21" t="s">
        <v>210</v>
      </c>
      <c r="AF364" s="21" t="s">
        <v>209</v>
      </c>
      <c r="AG364" s="21" t="s">
        <v>209</v>
      </c>
      <c r="AH364" s="21" t="s">
        <v>209</v>
      </c>
      <c r="AI364" s="21" t="s">
        <v>209</v>
      </c>
      <c r="AJ364" s="21" t="s">
        <v>210</v>
      </c>
      <c r="AK364" s="21" t="s">
        <v>209</v>
      </c>
      <c r="AL364" s="21" t="s">
        <v>210</v>
      </c>
      <c r="AM364" s="21" t="s">
        <v>209</v>
      </c>
      <c r="AN364" s="21" t="s">
        <v>209</v>
      </c>
      <c r="AO364" s="21" t="s">
        <v>209</v>
      </c>
      <c r="AP364" s="21" t="s">
        <v>209</v>
      </c>
      <c r="AQ364" s="21" t="s">
        <v>209</v>
      </c>
      <c r="AR364" s="21" t="s">
        <v>209</v>
      </c>
      <c r="AS364" s="21" t="s">
        <v>209</v>
      </c>
      <c r="AT364" s="21" t="s">
        <v>209</v>
      </c>
      <c r="AU364" s="21" t="s">
        <v>209</v>
      </c>
      <c r="AV364" s="21" t="s">
        <v>209</v>
      </c>
      <c r="AW364" s="21" t="s">
        <v>209</v>
      </c>
      <c r="AX364" s="21" t="s">
        <v>209</v>
      </c>
      <c r="AY364" s="21" t="s">
        <v>209</v>
      </c>
      <c r="AZ364" s="21" t="s">
        <v>209</v>
      </c>
      <c r="BA364" s="21" t="s">
        <v>209</v>
      </c>
      <c r="BB364" s="21" t="s">
        <v>209</v>
      </c>
      <c r="BC364" s="21" t="s">
        <v>209</v>
      </c>
      <c r="BD364" s="21" t="s">
        <v>209</v>
      </c>
      <c r="BE364" s="21" t="s">
        <v>209</v>
      </c>
      <c r="BF364" s="21" t="s">
        <v>209</v>
      </c>
      <c r="BG364" s="21" t="s">
        <v>209</v>
      </c>
      <c r="BH364" s="21" t="s">
        <v>209</v>
      </c>
      <c r="BI364" s="21" t="s">
        <v>209</v>
      </c>
      <c r="BJ364" s="21" t="s">
        <v>209</v>
      </c>
      <c r="BK364" s="21" t="s">
        <v>209</v>
      </c>
      <c r="BL364" s="21" t="s">
        <v>209</v>
      </c>
      <c r="BM364" s="21" t="s">
        <v>209</v>
      </c>
      <c r="BN364" s="21" t="s">
        <v>209</v>
      </c>
      <c r="BO364" s="21" t="s">
        <v>209</v>
      </c>
      <c r="BP364" s="21" t="s">
        <v>209</v>
      </c>
      <c r="BQ364" s="21" t="s">
        <v>209</v>
      </c>
      <c r="BR364" s="21" t="s">
        <v>209</v>
      </c>
      <c r="BS364" s="21" t="s">
        <v>209</v>
      </c>
      <c r="BT364" s="21" t="s">
        <v>209</v>
      </c>
      <c r="BU364" s="21" t="s">
        <v>209</v>
      </c>
      <c r="BV364" s="21" t="s">
        <v>209</v>
      </c>
      <c r="BW364" s="21" t="s">
        <v>209</v>
      </c>
      <c r="BX364" s="21" t="s">
        <v>209</v>
      </c>
      <c r="BY364" s="21" t="s">
        <v>209</v>
      </c>
      <c r="BZ364" s="21">
        <f t="shared" si="1"/>
        <v>4</v>
      </c>
    </row>
    <row r="365" spans="1:78" ht="12.75" x14ac:dyDescent="0.2">
      <c r="A365" s="21" t="s">
        <v>574</v>
      </c>
      <c r="B365" s="21" t="s">
        <v>596</v>
      </c>
      <c r="C365" s="21" t="s">
        <v>597</v>
      </c>
      <c r="D365" s="21" t="s">
        <v>209</v>
      </c>
      <c r="E365" s="21" t="s">
        <v>209</v>
      </c>
      <c r="F365" s="21" t="s">
        <v>209</v>
      </c>
      <c r="G365" s="21" t="s">
        <v>209</v>
      </c>
      <c r="H365" s="21" t="s">
        <v>209</v>
      </c>
      <c r="I365" s="21" t="s">
        <v>209</v>
      </c>
      <c r="J365" s="21" t="s">
        <v>209</v>
      </c>
      <c r="K365" s="21" t="s">
        <v>209</v>
      </c>
      <c r="L365" s="21" t="s">
        <v>209</v>
      </c>
      <c r="M365" s="21" t="s">
        <v>209</v>
      </c>
      <c r="N365" s="21" t="s">
        <v>209</v>
      </c>
      <c r="O365" s="21" t="s">
        <v>209</v>
      </c>
      <c r="P365" s="21" t="s">
        <v>209</v>
      </c>
      <c r="Q365" s="21" t="s">
        <v>209</v>
      </c>
      <c r="R365" s="21" t="s">
        <v>209</v>
      </c>
      <c r="S365" s="21" t="s">
        <v>213</v>
      </c>
      <c r="T365" s="21" t="s">
        <v>213</v>
      </c>
      <c r="U365" s="21" t="s">
        <v>213</v>
      </c>
      <c r="V365" s="21" t="s">
        <v>213</v>
      </c>
      <c r="W365" s="21" t="s">
        <v>209</v>
      </c>
      <c r="X365" s="21" t="s">
        <v>209</v>
      </c>
      <c r="Y365" s="21" t="s">
        <v>209</v>
      </c>
      <c r="Z365" s="21" t="s">
        <v>210</v>
      </c>
      <c r="AA365" s="21" t="s">
        <v>209</v>
      </c>
      <c r="AB365" s="21" t="s">
        <v>209</v>
      </c>
      <c r="AC365" s="21" t="s">
        <v>209</v>
      </c>
      <c r="AD365" s="21" t="s">
        <v>209</v>
      </c>
      <c r="AE365" s="21" t="s">
        <v>210</v>
      </c>
      <c r="AF365" s="21" t="s">
        <v>209</v>
      </c>
      <c r="AG365" s="21" t="s">
        <v>209</v>
      </c>
      <c r="AH365" s="21" t="s">
        <v>209</v>
      </c>
      <c r="AI365" s="21" t="s">
        <v>209</v>
      </c>
      <c r="AJ365" s="21" t="s">
        <v>210</v>
      </c>
      <c r="AK365" s="21" t="s">
        <v>209</v>
      </c>
      <c r="AL365" s="21" t="s">
        <v>210</v>
      </c>
      <c r="AM365" s="21" t="s">
        <v>209</v>
      </c>
      <c r="AN365" s="21" t="s">
        <v>209</v>
      </c>
      <c r="AO365" s="21" t="s">
        <v>209</v>
      </c>
      <c r="AP365" s="21" t="s">
        <v>209</v>
      </c>
      <c r="AQ365" s="21" t="s">
        <v>209</v>
      </c>
      <c r="AR365" s="21" t="s">
        <v>209</v>
      </c>
      <c r="AS365" s="21" t="s">
        <v>209</v>
      </c>
      <c r="AT365" s="21" t="s">
        <v>209</v>
      </c>
      <c r="AU365" s="21" t="s">
        <v>209</v>
      </c>
      <c r="AV365" s="21" t="s">
        <v>209</v>
      </c>
      <c r="AW365" s="21" t="s">
        <v>209</v>
      </c>
      <c r="AX365" s="21" t="s">
        <v>209</v>
      </c>
      <c r="AY365" s="21" t="s">
        <v>209</v>
      </c>
      <c r="AZ365" s="21" t="s">
        <v>209</v>
      </c>
      <c r="BA365" s="21" t="s">
        <v>209</v>
      </c>
      <c r="BB365" s="21" t="s">
        <v>209</v>
      </c>
      <c r="BC365" s="21" t="s">
        <v>209</v>
      </c>
      <c r="BD365" s="21" t="s">
        <v>209</v>
      </c>
      <c r="BE365" s="21" t="s">
        <v>209</v>
      </c>
      <c r="BF365" s="21" t="s">
        <v>209</v>
      </c>
      <c r="BG365" s="21" t="s">
        <v>209</v>
      </c>
      <c r="BH365" s="21" t="s">
        <v>209</v>
      </c>
      <c r="BI365" s="21" t="s">
        <v>209</v>
      </c>
      <c r="BJ365" s="21" t="s">
        <v>209</v>
      </c>
      <c r="BK365" s="21" t="s">
        <v>209</v>
      </c>
      <c r="BL365" s="21" t="s">
        <v>209</v>
      </c>
      <c r="BM365" s="21" t="s">
        <v>209</v>
      </c>
      <c r="BN365" s="21" t="s">
        <v>209</v>
      </c>
      <c r="BO365" s="21" t="s">
        <v>209</v>
      </c>
      <c r="BP365" s="21" t="s">
        <v>209</v>
      </c>
      <c r="BQ365" s="21" t="s">
        <v>209</v>
      </c>
      <c r="BR365" s="21" t="s">
        <v>209</v>
      </c>
      <c r="BS365" s="21" t="s">
        <v>209</v>
      </c>
      <c r="BT365" s="21" t="s">
        <v>209</v>
      </c>
      <c r="BU365" s="21" t="s">
        <v>209</v>
      </c>
      <c r="BV365" s="21" t="s">
        <v>209</v>
      </c>
      <c r="BW365" s="21" t="s">
        <v>209</v>
      </c>
      <c r="BX365" s="21" t="s">
        <v>209</v>
      </c>
      <c r="BY365" s="21" t="s">
        <v>209</v>
      </c>
      <c r="BZ365" s="21">
        <f t="shared" si="1"/>
        <v>4</v>
      </c>
    </row>
    <row r="366" spans="1:78" ht="12.75" x14ac:dyDescent="0.2">
      <c r="A366" s="21" t="s">
        <v>574</v>
      </c>
      <c r="B366" s="21" t="s">
        <v>596</v>
      </c>
      <c r="C366" s="21" t="s">
        <v>598</v>
      </c>
      <c r="D366" s="21" t="s">
        <v>209</v>
      </c>
      <c r="E366" s="21" t="s">
        <v>209</v>
      </c>
      <c r="F366" s="21" t="s">
        <v>209</v>
      </c>
      <c r="G366" s="21" t="s">
        <v>209</v>
      </c>
      <c r="H366" s="21" t="s">
        <v>209</v>
      </c>
      <c r="I366" s="21" t="s">
        <v>209</v>
      </c>
      <c r="J366" s="21" t="s">
        <v>209</v>
      </c>
      <c r="K366" s="21" t="s">
        <v>209</v>
      </c>
      <c r="L366" s="21" t="s">
        <v>209</v>
      </c>
      <c r="M366" s="21" t="s">
        <v>209</v>
      </c>
      <c r="N366" s="21" t="s">
        <v>209</v>
      </c>
      <c r="O366" s="21" t="s">
        <v>209</v>
      </c>
      <c r="P366" s="21" t="s">
        <v>209</v>
      </c>
      <c r="Q366" s="21" t="s">
        <v>209</v>
      </c>
      <c r="R366" s="21" t="s">
        <v>209</v>
      </c>
      <c r="S366" s="21" t="s">
        <v>213</v>
      </c>
      <c r="T366" s="21" t="s">
        <v>213</v>
      </c>
      <c r="U366" s="21" t="s">
        <v>213</v>
      </c>
      <c r="V366" s="21" t="s">
        <v>213</v>
      </c>
      <c r="W366" s="21" t="s">
        <v>209</v>
      </c>
      <c r="X366" s="21" t="s">
        <v>209</v>
      </c>
      <c r="Y366" s="21" t="s">
        <v>209</v>
      </c>
      <c r="Z366" s="21" t="s">
        <v>210</v>
      </c>
      <c r="AA366" s="21" t="s">
        <v>209</v>
      </c>
      <c r="AB366" s="21" t="s">
        <v>209</v>
      </c>
      <c r="AC366" s="21" t="s">
        <v>209</v>
      </c>
      <c r="AD366" s="21" t="s">
        <v>209</v>
      </c>
      <c r="AE366" s="21" t="s">
        <v>210</v>
      </c>
      <c r="AF366" s="21" t="s">
        <v>209</v>
      </c>
      <c r="AG366" s="21" t="s">
        <v>209</v>
      </c>
      <c r="AH366" s="21" t="s">
        <v>209</v>
      </c>
      <c r="AI366" s="21" t="s">
        <v>209</v>
      </c>
      <c r="AJ366" s="21" t="s">
        <v>210</v>
      </c>
      <c r="AK366" s="21" t="s">
        <v>209</v>
      </c>
      <c r="AL366" s="21" t="s">
        <v>210</v>
      </c>
      <c r="AM366" s="21" t="s">
        <v>209</v>
      </c>
      <c r="AN366" s="21" t="s">
        <v>209</v>
      </c>
      <c r="AO366" s="21" t="s">
        <v>209</v>
      </c>
      <c r="AP366" s="21" t="s">
        <v>209</v>
      </c>
      <c r="AQ366" s="21" t="s">
        <v>209</v>
      </c>
      <c r="AR366" s="21" t="s">
        <v>209</v>
      </c>
      <c r="AS366" s="21" t="s">
        <v>209</v>
      </c>
      <c r="AT366" s="21" t="s">
        <v>209</v>
      </c>
      <c r="AU366" s="21" t="s">
        <v>209</v>
      </c>
      <c r="AV366" s="21" t="s">
        <v>209</v>
      </c>
      <c r="AW366" s="21" t="s">
        <v>209</v>
      </c>
      <c r="AX366" s="21" t="s">
        <v>209</v>
      </c>
      <c r="AY366" s="21" t="s">
        <v>209</v>
      </c>
      <c r="AZ366" s="21" t="s">
        <v>209</v>
      </c>
      <c r="BA366" s="21" t="s">
        <v>209</v>
      </c>
      <c r="BB366" s="21" t="s">
        <v>209</v>
      </c>
      <c r="BC366" s="21" t="s">
        <v>209</v>
      </c>
      <c r="BD366" s="21" t="s">
        <v>209</v>
      </c>
      <c r="BE366" s="21" t="s">
        <v>209</v>
      </c>
      <c r="BF366" s="21" t="s">
        <v>209</v>
      </c>
      <c r="BG366" s="21" t="s">
        <v>209</v>
      </c>
      <c r="BH366" s="21" t="s">
        <v>209</v>
      </c>
      <c r="BI366" s="21" t="s">
        <v>209</v>
      </c>
      <c r="BJ366" s="21" t="s">
        <v>209</v>
      </c>
      <c r="BK366" s="21" t="s">
        <v>209</v>
      </c>
      <c r="BL366" s="21" t="s">
        <v>209</v>
      </c>
      <c r="BM366" s="21" t="s">
        <v>209</v>
      </c>
      <c r="BN366" s="21" t="s">
        <v>209</v>
      </c>
      <c r="BO366" s="21" t="s">
        <v>209</v>
      </c>
      <c r="BP366" s="21" t="s">
        <v>209</v>
      </c>
      <c r="BQ366" s="21" t="s">
        <v>209</v>
      </c>
      <c r="BR366" s="21" t="s">
        <v>209</v>
      </c>
      <c r="BS366" s="21" t="s">
        <v>209</v>
      </c>
      <c r="BT366" s="21" t="s">
        <v>209</v>
      </c>
      <c r="BU366" s="21" t="s">
        <v>209</v>
      </c>
      <c r="BV366" s="21" t="s">
        <v>209</v>
      </c>
      <c r="BW366" s="21" t="s">
        <v>209</v>
      </c>
      <c r="BX366" s="21" t="s">
        <v>209</v>
      </c>
      <c r="BY366" s="21" t="s">
        <v>209</v>
      </c>
      <c r="BZ366" s="21">
        <f t="shared" si="1"/>
        <v>4</v>
      </c>
    </row>
    <row r="367" spans="1:78" ht="12.75" x14ac:dyDescent="0.2">
      <c r="A367" s="21" t="s">
        <v>574</v>
      </c>
      <c r="B367" s="21" t="s">
        <v>596</v>
      </c>
      <c r="C367" s="21" t="s">
        <v>599</v>
      </c>
      <c r="D367" s="21" t="s">
        <v>209</v>
      </c>
      <c r="E367" s="21" t="s">
        <v>209</v>
      </c>
      <c r="F367" s="21" t="s">
        <v>209</v>
      </c>
      <c r="G367" s="21" t="s">
        <v>209</v>
      </c>
      <c r="H367" s="21" t="s">
        <v>209</v>
      </c>
      <c r="I367" s="21" t="s">
        <v>209</v>
      </c>
      <c r="J367" s="21" t="s">
        <v>209</v>
      </c>
      <c r="K367" s="21" t="s">
        <v>209</v>
      </c>
      <c r="L367" s="21" t="s">
        <v>209</v>
      </c>
      <c r="M367" s="21" t="s">
        <v>209</v>
      </c>
      <c r="N367" s="21" t="s">
        <v>209</v>
      </c>
      <c r="O367" s="21" t="s">
        <v>209</v>
      </c>
      <c r="P367" s="21" t="s">
        <v>209</v>
      </c>
      <c r="Q367" s="21" t="s">
        <v>209</v>
      </c>
      <c r="R367" s="21" t="s">
        <v>209</v>
      </c>
      <c r="S367" s="21" t="s">
        <v>213</v>
      </c>
      <c r="T367" s="21" t="s">
        <v>213</v>
      </c>
      <c r="U367" s="21" t="s">
        <v>213</v>
      </c>
      <c r="V367" s="21" t="s">
        <v>213</v>
      </c>
      <c r="W367" s="21" t="s">
        <v>209</v>
      </c>
      <c r="X367" s="21" t="s">
        <v>209</v>
      </c>
      <c r="Y367" s="21" t="s">
        <v>209</v>
      </c>
      <c r="Z367" s="21" t="s">
        <v>210</v>
      </c>
      <c r="AA367" s="21" t="s">
        <v>209</v>
      </c>
      <c r="AB367" s="21" t="s">
        <v>209</v>
      </c>
      <c r="AC367" s="21" t="s">
        <v>209</v>
      </c>
      <c r="AD367" s="21" t="s">
        <v>209</v>
      </c>
      <c r="AE367" s="21" t="s">
        <v>210</v>
      </c>
      <c r="AF367" s="21" t="s">
        <v>209</v>
      </c>
      <c r="AG367" s="21" t="s">
        <v>209</v>
      </c>
      <c r="AH367" s="21" t="s">
        <v>209</v>
      </c>
      <c r="AI367" s="21" t="s">
        <v>209</v>
      </c>
      <c r="AJ367" s="21" t="s">
        <v>210</v>
      </c>
      <c r="AK367" s="21" t="s">
        <v>209</v>
      </c>
      <c r="AL367" s="21" t="s">
        <v>210</v>
      </c>
      <c r="AM367" s="21" t="s">
        <v>209</v>
      </c>
      <c r="AN367" s="21" t="s">
        <v>209</v>
      </c>
      <c r="AO367" s="21" t="s">
        <v>209</v>
      </c>
      <c r="AP367" s="21" t="s">
        <v>209</v>
      </c>
      <c r="AQ367" s="21" t="s">
        <v>209</v>
      </c>
      <c r="AR367" s="21" t="s">
        <v>209</v>
      </c>
      <c r="AS367" s="21" t="s">
        <v>209</v>
      </c>
      <c r="AT367" s="21" t="s">
        <v>209</v>
      </c>
      <c r="AU367" s="21" t="s">
        <v>209</v>
      </c>
      <c r="AV367" s="21" t="s">
        <v>209</v>
      </c>
      <c r="AW367" s="21" t="s">
        <v>209</v>
      </c>
      <c r="AX367" s="21" t="s">
        <v>209</v>
      </c>
      <c r="AY367" s="21" t="s">
        <v>209</v>
      </c>
      <c r="AZ367" s="21" t="s">
        <v>209</v>
      </c>
      <c r="BA367" s="21" t="s">
        <v>209</v>
      </c>
      <c r="BB367" s="21" t="s">
        <v>209</v>
      </c>
      <c r="BC367" s="21" t="s">
        <v>209</v>
      </c>
      <c r="BD367" s="21" t="s">
        <v>209</v>
      </c>
      <c r="BE367" s="21" t="s">
        <v>209</v>
      </c>
      <c r="BF367" s="21" t="s">
        <v>209</v>
      </c>
      <c r="BG367" s="21" t="s">
        <v>209</v>
      </c>
      <c r="BH367" s="21" t="s">
        <v>209</v>
      </c>
      <c r="BI367" s="21" t="s">
        <v>209</v>
      </c>
      <c r="BJ367" s="21" t="s">
        <v>209</v>
      </c>
      <c r="BK367" s="21" t="s">
        <v>209</v>
      </c>
      <c r="BL367" s="21" t="s">
        <v>209</v>
      </c>
      <c r="BM367" s="21" t="s">
        <v>209</v>
      </c>
      <c r="BN367" s="21" t="s">
        <v>209</v>
      </c>
      <c r="BO367" s="21" t="s">
        <v>209</v>
      </c>
      <c r="BP367" s="21" t="s">
        <v>209</v>
      </c>
      <c r="BQ367" s="21" t="s">
        <v>209</v>
      </c>
      <c r="BR367" s="21" t="s">
        <v>209</v>
      </c>
      <c r="BS367" s="21" t="s">
        <v>209</v>
      </c>
      <c r="BT367" s="21" t="s">
        <v>209</v>
      </c>
      <c r="BU367" s="21" t="s">
        <v>209</v>
      </c>
      <c r="BV367" s="21" t="s">
        <v>209</v>
      </c>
      <c r="BW367" s="21" t="s">
        <v>209</v>
      </c>
      <c r="BX367" s="21" t="s">
        <v>209</v>
      </c>
      <c r="BY367" s="21" t="s">
        <v>209</v>
      </c>
      <c r="BZ367" s="21">
        <f t="shared" si="1"/>
        <v>4</v>
      </c>
    </row>
    <row r="368" spans="1:78" ht="12.75" x14ac:dyDescent="0.2">
      <c r="A368" s="21" t="s">
        <v>574</v>
      </c>
      <c r="B368" s="21" t="s">
        <v>596</v>
      </c>
      <c r="C368" s="21" t="s">
        <v>600</v>
      </c>
      <c r="D368" s="21" t="s">
        <v>209</v>
      </c>
      <c r="E368" s="21" t="s">
        <v>209</v>
      </c>
      <c r="F368" s="21" t="s">
        <v>209</v>
      </c>
      <c r="G368" s="21" t="s">
        <v>209</v>
      </c>
      <c r="H368" s="21" t="s">
        <v>209</v>
      </c>
      <c r="I368" s="21" t="s">
        <v>209</v>
      </c>
      <c r="J368" s="21" t="s">
        <v>209</v>
      </c>
      <c r="K368" s="21" t="s">
        <v>209</v>
      </c>
      <c r="L368" s="21" t="s">
        <v>209</v>
      </c>
      <c r="M368" s="21" t="s">
        <v>209</v>
      </c>
      <c r="N368" s="21" t="s">
        <v>209</v>
      </c>
      <c r="O368" s="21" t="s">
        <v>209</v>
      </c>
      <c r="P368" s="21" t="s">
        <v>209</v>
      </c>
      <c r="Q368" s="21" t="s">
        <v>209</v>
      </c>
      <c r="R368" s="21" t="s">
        <v>209</v>
      </c>
      <c r="S368" s="21" t="s">
        <v>213</v>
      </c>
      <c r="T368" s="21" t="s">
        <v>213</v>
      </c>
      <c r="U368" s="21" t="s">
        <v>213</v>
      </c>
      <c r="V368" s="21" t="s">
        <v>213</v>
      </c>
      <c r="W368" s="21" t="s">
        <v>209</v>
      </c>
      <c r="X368" s="21" t="s">
        <v>209</v>
      </c>
      <c r="Y368" s="21" t="s">
        <v>209</v>
      </c>
      <c r="Z368" s="21" t="s">
        <v>210</v>
      </c>
      <c r="AA368" s="21" t="s">
        <v>209</v>
      </c>
      <c r="AB368" s="21" t="s">
        <v>209</v>
      </c>
      <c r="AC368" s="21" t="s">
        <v>209</v>
      </c>
      <c r="AD368" s="21" t="s">
        <v>209</v>
      </c>
      <c r="AE368" s="21" t="s">
        <v>210</v>
      </c>
      <c r="AF368" s="21" t="s">
        <v>209</v>
      </c>
      <c r="AG368" s="21" t="s">
        <v>209</v>
      </c>
      <c r="AH368" s="21" t="s">
        <v>209</v>
      </c>
      <c r="AI368" s="21" t="s">
        <v>209</v>
      </c>
      <c r="AJ368" s="21" t="s">
        <v>210</v>
      </c>
      <c r="AK368" s="21" t="s">
        <v>209</v>
      </c>
      <c r="AL368" s="21" t="s">
        <v>210</v>
      </c>
      <c r="AM368" s="21" t="s">
        <v>209</v>
      </c>
      <c r="AN368" s="21" t="s">
        <v>209</v>
      </c>
      <c r="AO368" s="21" t="s">
        <v>209</v>
      </c>
      <c r="AP368" s="21" t="s">
        <v>209</v>
      </c>
      <c r="AQ368" s="21" t="s">
        <v>209</v>
      </c>
      <c r="AR368" s="21" t="s">
        <v>209</v>
      </c>
      <c r="AS368" s="21" t="s">
        <v>209</v>
      </c>
      <c r="AT368" s="21" t="s">
        <v>209</v>
      </c>
      <c r="AU368" s="21" t="s">
        <v>209</v>
      </c>
      <c r="AV368" s="21" t="s">
        <v>209</v>
      </c>
      <c r="AW368" s="21" t="s">
        <v>209</v>
      </c>
      <c r="AX368" s="21" t="s">
        <v>209</v>
      </c>
      <c r="AY368" s="21" t="s">
        <v>209</v>
      </c>
      <c r="AZ368" s="21" t="s">
        <v>209</v>
      </c>
      <c r="BA368" s="21" t="s">
        <v>209</v>
      </c>
      <c r="BB368" s="21" t="s">
        <v>209</v>
      </c>
      <c r="BC368" s="21" t="s">
        <v>209</v>
      </c>
      <c r="BD368" s="21" t="s">
        <v>209</v>
      </c>
      <c r="BE368" s="21" t="s">
        <v>209</v>
      </c>
      <c r="BF368" s="21" t="s">
        <v>209</v>
      </c>
      <c r="BG368" s="21" t="s">
        <v>209</v>
      </c>
      <c r="BH368" s="21" t="s">
        <v>209</v>
      </c>
      <c r="BI368" s="21" t="s">
        <v>209</v>
      </c>
      <c r="BJ368" s="21" t="s">
        <v>209</v>
      </c>
      <c r="BK368" s="21" t="s">
        <v>209</v>
      </c>
      <c r="BL368" s="21" t="s">
        <v>209</v>
      </c>
      <c r="BM368" s="21" t="s">
        <v>209</v>
      </c>
      <c r="BN368" s="21" t="s">
        <v>209</v>
      </c>
      <c r="BO368" s="21" t="s">
        <v>209</v>
      </c>
      <c r="BP368" s="21" t="s">
        <v>209</v>
      </c>
      <c r="BQ368" s="21" t="s">
        <v>209</v>
      </c>
      <c r="BR368" s="21" t="s">
        <v>209</v>
      </c>
      <c r="BS368" s="21" t="s">
        <v>209</v>
      </c>
      <c r="BT368" s="21" t="s">
        <v>209</v>
      </c>
      <c r="BU368" s="21" t="s">
        <v>209</v>
      </c>
      <c r="BV368" s="21" t="s">
        <v>209</v>
      </c>
      <c r="BW368" s="21" t="s">
        <v>209</v>
      </c>
      <c r="BX368" s="21" t="s">
        <v>209</v>
      </c>
      <c r="BY368" s="21" t="s">
        <v>209</v>
      </c>
      <c r="BZ368" s="21">
        <f t="shared" si="1"/>
        <v>4</v>
      </c>
    </row>
    <row r="369" spans="1:78" ht="12.75" x14ac:dyDescent="0.2">
      <c r="A369" s="21" t="s">
        <v>574</v>
      </c>
      <c r="B369" s="21" t="s">
        <v>596</v>
      </c>
      <c r="C369" s="21" t="s">
        <v>601</v>
      </c>
      <c r="D369" s="21" t="s">
        <v>209</v>
      </c>
      <c r="E369" s="21" t="s">
        <v>209</v>
      </c>
      <c r="F369" s="21" t="s">
        <v>209</v>
      </c>
      <c r="G369" s="21" t="s">
        <v>209</v>
      </c>
      <c r="H369" s="21" t="s">
        <v>209</v>
      </c>
      <c r="I369" s="21" t="s">
        <v>209</v>
      </c>
      <c r="J369" s="21" t="s">
        <v>209</v>
      </c>
      <c r="K369" s="21" t="s">
        <v>209</v>
      </c>
      <c r="L369" s="21" t="s">
        <v>209</v>
      </c>
      <c r="M369" s="21" t="s">
        <v>209</v>
      </c>
      <c r="N369" s="21" t="s">
        <v>209</v>
      </c>
      <c r="O369" s="21" t="s">
        <v>209</v>
      </c>
      <c r="P369" s="21" t="s">
        <v>209</v>
      </c>
      <c r="Q369" s="21" t="s">
        <v>209</v>
      </c>
      <c r="R369" s="21" t="s">
        <v>209</v>
      </c>
      <c r="S369" s="21" t="s">
        <v>213</v>
      </c>
      <c r="T369" s="21" t="s">
        <v>213</v>
      </c>
      <c r="U369" s="21" t="s">
        <v>213</v>
      </c>
      <c r="V369" s="21" t="s">
        <v>213</v>
      </c>
      <c r="W369" s="21" t="s">
        <v>209</v>
      </c>
      <c r="X369" s="21" t="s">
        <v>209</v>
      </c>
      <c r="Y369" s="21" t="s">
        <v>209</v>
      </c>
      <c r="Z369" s="21" t="s">
        <v>210</v>
      </c>
      <c r="AA369" s="21" t="s">
        <v>209</v>
      </c>
      <c r="AB369" s="21" t="s">
        <v>209</v>
      </c>
      <c r="AC369" s="21" t="s">
        <v>209</v>
      </c>
      <c r="AD369" s="21" t="s">
        <v>209</v>
      </c>
      <c r="AE369" s="21" t="s">
        <v>210</v>
      </c>
      <c r="AF369" s="21" t="s">
        <v>209</v>
      </c>
      <c r="AG369" s="21" t="s">
        <v>209</v>
      </c>
      <c r="AH369" s="21" t="s">
        <v>209</v>
      </c>
      <c r="AI369" s="21" t="s">
        <v>209</v>
      </c>
      <c r="AJ369" s="21" t="s">
        <v>210</v>
      </c>
      <c r="AK369" s="21" t="s">
        <v>209</v>
      </c>
      <c r="AL369" s="21" t="s">
        <v>210</v>
      </c>
      <c r="AM369" s="21" t="s">
        <v>209</v>
      </c>
      <c r="AN369" s="21" t="s">
        <v>209</v>
      </c>
      <c r="AO369" s="21" t="s">
        <v>209</v>
      </c>
      <c r="AP369" s="21" t="s">
        <v>209</v>
      </c>
      <c r="AQ369" s="21" t="s">
        <v>209</v>
      </c>
      <c r="AR369" s="21" t="s">
        <v>209</v>
      </c>
      <c r="AS369" s="21" t="s">
        <v>209</v>
      </c>
      <c r="AT369" s="21" t="s">
        <v>209</v>
      </c>
      <c r="AU369" s="21" t="s">
        <v>209</v>
      </c>
      <c r="AV369" s="21" t="s">
        <v>209</v>
      </c>
      <c r="AW369" s="21" t="s">
        <v>209</v>
      </c>
      <c r="AX369" s="21" t="s">
        <v>209</v>
      </c>
      <c r="AY369" s="21" t="s">
        <v>209</v>
      </c>
      <c r="AZ369" s="21" t="s">
        <v>209</v>
      </c>
      <c r="BA369" s="21" t="s">
        <v>209</v>
      </c>
      <c r="BB369" s="21" t="s">
        <v>209</v>
      </c>
      <c r="BC369" s="21" t="s">
        <v>209</v>
      </c>
      <c r="BD369" s="21" t="s">
        <v>209</v>
      </c>
      <c r="BE369" s="21" t="s">
        <v>209</v>
      </c>
      <c r="BF369" s="21" t="s">
        <v>209</v>
      </c>
      <c r="BG369" s="21" t="s">
        <v>209</v>
      </c>
      <c r="BH369" s="21" t="s">
        <v>209</v>
      </c>
      <c r="BI369" s="21" t="s">
        <v>209</v>
      </c>
      <c r="BJ369" s="21" t="s">
        <v>209</v>
      </c>
      <c r="BK369" s="21" t="s">
        <v>209</v>
      </c>
      <c r="BL369" s="21" t="s">
        <v>209</v>
      </c>
      <c r="BM369" s="21" t="s">
        <v>209</v>
      </c>
      <c r="BN369" s="21" t="s">
        <v>209</v>
      </c>
      <c r="BO369" s="21" t="s">
        <v>209</v>
      </c>
      <c r="BP369" s="21" t="s">
        <v>209</v>
      </c>
      <c r="BQ369" s="21" t="s">
        <v>209</v>
      </c>
      <c r="BR369" s="21" t="s">
        <v>209</v>
      </c>
      <c r="BS369" s="21" t="s">
        <v>209</v>
      </c>
      <c r="BT369" s="21" t="s">
        <v>209</v>
      </c>
      <c r="BU369" s="21" t="s">
        <v>209</v>
      </c>
      <c r="BV369" s="21" t="s">
        <v>209</v>
      </c>
      <c r="BW369" s="21" t="s">
        <v>209</v>
      </c>
      <c r="BX369" s="21" t="s">
        <v>209</v>
      </c>
      <c r="BY369" s="21" t="s">
        <v>209</v>
      </c>
      <c r="BZ369" s="21">
        <f t="shared" si="1"/>
        <v>4</v>
      </c>
    </row>
    <row r="370" spans="1:78" ht="12.75" x14ac:dyDescent="0.2">
      <c r="A370" s="21" t="s">
        <v>574</v>
      </c>
      <c r="B370" s="21" t="s">
        <v>596</v>
      </c>
      <c r="C370" s="21" t="s">
        <v>602</v>
      </c>
      <c r="D370" s="21" t="s">
        <v>209</v>
      </c>
      <c r="E370" s="21" t="s">
        <v>209</v>
      </c>
      <c r="F370" s="21" t="s">
        <v>209</v>
      </c>
      <c r="G370" s="21" t="s">
        <v>209</v>
      </c>
      <c r="H370" s="21" t="s">
        <v>209</v>
      </c>
      <c r="I370" s="21" t="s">
        <v>209</v>
      </c>
      <c r="J370" s="21" t="s">
        <v>209</v>
      </c>
      <c r="K370" s="21" t="s">
        <v>209</v>
      </c>
      <c r="L370" s="21" t="s">
        <v>209</v>
      </c>
      <c r="M370" s="21" t="s">
        <v>209</v>
      </c>
      <c r="N370" s="21" t="s">
        <v>209</v>
      </c>
      <c r="O370" s="21" t="s">
        <v>209</v>
      </c>
      <c r="P370" s="21" t="s">
        <v>209</v>
      </c>
      <c r="Q370" s="21" t="s">
        <v>209</v>
      </c>
      <c r="R370" s="21" t="s">
        <v>209</v>
      </c>
      <c r="S370" s="21" t="s">
        <v>213</v>
      </c>
      <c r="T370" s="21" t="s">
        <v>213</v>
      </c>
      <c r="U370" s="21" t="s">
        <v>213</v>
      </c>
      <c r="V370" s="21" t="s">
        <v>213</v>
      </c>
      <c r="W370" s="21" t="s">
        <v>209</v>
      </c>
      <c r="X370" s="21" t="s">
        <v>209</v>
      </c>
      <c r="Y370" s="21" t="s">
        <v>209</v>
      </c>
      <c r="Z370" s="21" t="s">
        <v>210</v>
      </c>
      <c r="AA370" s="21" t="s">
        <v>209</v>
      </c>
      <c r="AB370" s="21" t="s">
        <v>209</v>
      </c>
      <c r="AC370" s="21" t="s">
        <v>209</v>
      </c>
      <c r="AD370" s="21" t="s">
        <v>209</v>
      </c>
      <c r="AE370" s="21" t="s">
        <v>210</v>
      </c>
      <c r="AF370" s="21" t="s">
        <v>209</v>
      </c>
      <c r="AG370" s="21" t="s">
        <v>209</v>
      </c>
      <c r="AH370" s="21" t="s">
        <v>209</v>
      </c>
      <c r="AI370" s="21" t="s">
        <v>209</v>
      </c>
      <c r="AJ370" s="21" t="s">
        <v>210</v>
      </c>
      <c r="AK370" s="21" t="s">
        <v>209</v>
      </c>
      <c r="AL370" s="21" t="s">
        <v>210</v>
      </c>
      <c r="AM370" s="21" t="s">
        <v>209</v>
      </c>
      <c r="AN370" s="21" t="s">
        <v>209</v>
      </c>
      <c r="AO370" s="21" t="s">
        <v>209</v>
      </c>
      <c r="AP370" s="21" t="s">
        <v>209</v>
      </c>
      <c r="AQ370" s="21" t="s">
        <v>209</v>
      </c>
      <c r="AR370" s="21" t="s">
        <v>209</v>
      </c>
      <c r="AS370" s="21" t="s">
        <v>209</v>
      </c>
      <c r="AT370" s="21" t="s">
        <v>209</v>
      </c>
      <c r="AU370" s="21" t="s">
        <v>209</v>
      </c>
      <c r="AV370" s="21" t="s">
        <v>209</v>
      </c>
      <c r="AW370" s="21" t="s">
        <v>209</v>
      </c>
      <c r="AX370" s="21" t="s">
        <v>209</v>
      </c>
      <c r="AY370" s="21" t="s">
        <v>209</v>
      </c>
      <c r="AZ370" s="21" t="s">
        <v>209</v>
      </c>
      <c r="BA370" s="21" t="s">
        <v>209</v>
      </c>
      <c r="BB370" s="21" t="s">
        <v>209</v>
      </c>
      <c r="BC370" s="21" t="s">
        <v>209</v>
      </c>
      <c r="BD370" s="21" t="s">
        <v>209</v>
      </c>
      <c r="BE370" s="21" t="s">
        <v>209</v>
      </c>
      <c r="BF370" s="21" t="s">
        <v>209</v>
      </c>
      <c r="BG370" s="21" t="s">
        <v>209</v>
      </c>
      <c r="BH370" s="21" t="s">
        <v>209</v>
      </c>
      <c r="BI370" s="21" t="s">
        <v>209</v>
      </c>
      <c r="BJ370" s="21" t="s">
        <v>209</v>
      </c>
      <c r="BK370" s="21" t="s">
        <v>209</v>
      </c>
      <c r="BL370" s="21" t="s">
        <v>209</v>
      </c>
      <c r="BM370" s="21" t="s">
        <v>209</v>
      </c>
      <c r="BN370" s="21" t="s">
        <v>209</v>
      </c>
      <c r="BO370" s="21" t="s">
        <v>209</v>
      </c>
      <c r="BP370" s="21" t="s">
        <v>209</v>
      </c>
      <c r="BQ370" s="21" t="s">
        <v>209</v>
      </c>
      <c r="BR370" s="21" t="s">
        <v>209</v>
      </c>
      <c r="BS370" s="21" t="s">
        <v>209</v>
      </c>
      <c r="BT370" s="21" t="s">
        <v>209</v>
      </c>
      <c r="BU370" s="21" t="s">
        <v>209</v>
      </c>
      <c r="BV370" s="21" t="s">
        <v>209</v>
      </c>
      <c r="BW370" s="21" t="s">
        <v>209</v>
      </c>
      <c r="BX370" s="21" t="s">
        <v>209</v>
      </c>
      <c r="BY370" s="21" t="s">
        <v>209</v>
      </c>
      <c r="BZ370" s="21">
        <f t="shared" si="1"/>
        <v>4</v>
      </c>
    </row>
    <row r="371" spans="1:78" ht="12.75" x14ac:dyDescent="0.2">
      <c r="A371" s="21" t="s">
        <v>574</v>
      </c>
      <c r="B371" s="21" t="s">
        <v>603</v>
      </c>
      <c r="C371" s="21" t="s">
        <v>604</v>
      </c>
      <c r="D371" s="21" t="s">
        <v>209</v>
      </c>
      <c r="E371" s="21" t="s">
        <v>209</v>
      </c>
      <c r="F371" s="21" t="s">
        <v>209</v>
      </c>
      <c r="G371" s="21" t="s">
        <v>209</v>
      </c>
      <c r="H371" s="21" t="s">
        <v>209</v>
      </c>
      <c r="I371" s="21" t="s">
        <v>209</v>
      </c>
      <c r="J371" s="21" t="s">
        <v>209</v>
      </c>
      <c r="K371" s="21" t="s">
        <v>209</v>
      </c>
      <c r="L371" s="21" t="s">
        <v>209</v>
      </c>
      <c r="M371" s="21" t="s">
        <v>209</v>
      </c>
      <c r="N371" s="21" t="s">
        <v>209</v>
      </c>
      <c r="O371" s="21" t="s">
        <v>209</v>
      </c>
      <c r="P371" s="21" t="s">
        <v>209</v>
      </c>
      <c r="Q371" s="21" t="s">
        <v>209</v>
      </c>
      <c r="R371" s="21" t="s">
        <v>209</v>
      </c>
      <c r="S371" s="21" t="s">
        <v>210</v>
      </c>
      <c r="T371" s="21" t="s">
        <v>210</v>
      </c>
      <c r="U371" s="21" t="s">
        <v>210</v>
      </c>
      <c r="V371" s="21" t="s">
        <v>210</v>
      </c>
      <c r="W371" s="21" t="s">
        <v>209</v>
      </c>
      <c r="X371" s="21" t="s">
        <v>209</v>
      </c>
      <c r="Y371" s="21" t="s">
        <v>209</v>
      </c>
      <c r="Z371" s="21" t="s">
        <v>210</v>
      </c>
      <c r="AA371" s="21" t="s">
        <v>209</v>
      </c>
      <c r="AB371" s="21" t="s">
        <v>209</v>
      </c>
      <c r="AC371" s="21" t="s">
        <v>209</v>
      </c>
      <c r="AD371" s="21" t="s">
        <v>209</v>
      </c>
      <c r="AE371" s="21" t="s">
        <v>210</v>
      </c>
      <c r="AF371" s="21" t="s">
        <v>209</v>
      </c>
      <c r="AG371" s="21" t="s">
        <v>209</v>
      </c>
      <c r="AH371" s="21" t="s">
        <v>209</v>
      </c>
      <c r="AI371" s="21" t="s">
        <v>209</v>
      </c>
      <c r="AJ371" s="21" t="s">
        <v>210</v>
      </c>
      <c r="AK371" s="21" t="s">
        <v>209</v>
      </c>
      <c r="AL371" s="21" t="s">
        <v>210</v>
      </c>
      <c r="AM371" s="21" t="s">
        <v>209</v>
      </c>
      <c r="AN371" s="21" t="s">
        <v>209</v>
      </c>
      <c r="AO371" s="21" t="s">
        <v>209</v>
      </c>
      <c r="AP371" s="21" t="s">
        <v>209</v>
      </c>
      <c r="AQ371" s="21" t="s">
        <v>209</v>
      </c>
      <c r="AR371" s="21" t="s">
        <v>209</v>
      </c>
      <c r="AS371" s="21" t="s">
        <v>209</v>
      </c>
      <c r="AT371" s="21" t="s">
        <v>209</v>
      </c>
      <c r="AU371" s="21" t="s">
        <v>209</v>
      </c>
      <c r="AV371" s="21" t="s">
        <v>209</v>
      </c>
      <c r="AW371" s="21" t="s">
        <v>209</v>
      </c>
      <c r="AX371" s="21" t="s">
        <v>209</v>
      </c>
      <c r="AY371" s="21" t="s">
        <v>209</v>
      </c>
      <c r="AZ371" s="21" t="s">
        <v>209</v>
      </c>
      <c r="BA371" s="21" t="s">
        <v>209</v>
      </c>
      <c r="BB371" s="21" t="s">
        <v>209</v>
      </c>
      <c r="BC371" s="21" t="s">
        <v>209</v>
      </c>
      <c r="BD371" s="21" t="s">
        <v>209</v>
      </c>
      <c r="BE371" s="21" t="s">
        <v>209</v>
      </c>
      <c r="BF371" s="21" t="s">
        <v>209</v>
      </c>
      <c r="BG371" s="21" t="s">
        <v>209</v>
      </c>
      <c r="BH371" s="21" t="s">
        <v>209</v>
      </c>
      <c r="BI371" s="21" t="s">
        <v>209</v>
      </c>
      <c r="BJ371" s="21" t="s">
        <v>209</v>
      </c>
      <c r="BK371" s="21" t="s">
        <v>209</v>
      </c>
      <c r="BL371" s="21" t="s">
        <v>209</v>
      </c>
      <c r="BM371" s="21" t="s">
        <v>209</v>
      </c>
      <c r="BN371" s="21" t="s">
        <v>209</v>
      </c>
      <c r="BO371" s="21" t="s">
        <v>209</v>
      </c>
      <c r="BP371" s="21" t="s">
        <v>209</v>
      </c>
      <c r="BQ371" s="21" t="s">
        <v>209</v>
      </c>
      <c r="BR371" s="21" t="s">
        <v>209</v>
      </c>
      <c r="BS371" s="21" t="s">
        <v>209</v>
      </c>
      <c r="BT371" s="21" t="s">
        <v>209</v>
      </c>
      <c r="BU371" s="21" t="s">
        <v>209</v>
      </c>
      <c r="BV371" s="21" t="s">
        <v>209</v>
      </c>
      <c r="BW371" s="21" t="s">
        <v>209</v>
      </c>
      <c r="BX371" s="21" t="s">
        <v>209</v>
      </c>
      <c r="BY371" s="21" t="s">
        <v>209</v>
      </c>
      <c r="BZ371" s="21">
        <f t="shared" si="1"/>
        <v>8</v>
      </c>
    </row>
    <row r="372" spans="1:78" ht="12.75" x14ac:dyDescent="0.2">
      <c r="A372" s="21" t="s">
        <v>574</v>
      </c>
      <c r="B372" s="21" t="s">
        <v>603</v>
      </c>
      <c r="C372" s="21" t="s">
        <v>605</v>
      </c>
      <c r="D372" s="21" t="s">
        <v>209</v>
      </c>
      <c r="E372" s="21" t="s">
        <v>209</v>
      </c>
      <c r="F372" s="21" t="s">
        <v>209</v>
      </c>
      <c r="G372" s="21" t="s">
        <v>209</v>
      </c>
      <c r="H372" s="21" t="s">
        <v>209</v>
      </c>
      <c r="I372" s="21" t="s">
        <v>209</v>
      </c>
      <c r="J372" s="21" t="s">
        <v>209</v>
      </c>
      <c r="K372" s="21" t="s">
        <v>209</v>
      </c>
      <c r="L372" s="21" t="s">
        <v>209</v>
      </c>
      <c r="M372" s="21" t="s">
        <v>209</v>
      </c>
      <c r="N372" s="21" t="s">
        <v>209</v>
      </c>
      <c r="O372" s="21" t="s">
        <v>209</v>
      </c>
      <c r="P372" s="21" t="s">
        <v>209</v>
      </c>
      <c r="Q372" s="21" t="s">
        <v>209</v>
      </c>
      <c r="R372" s="21" t="s">
        <v>209</v>
      </c>
      <c r="S372" s="21" t="s">
        <v>210</v>
      </c>
      <c r="T372" s="21" t="s">
        <v>210</v>
      </c>
      <c r="U372" s="21" t="s">
        <v>210</v>
      </c>
      <c r="V372" s="21" t="s">
        <v>210</v>
      </c>
      <c r="W372" s="21" t="s">
        <v>209</v>
      </c>
      <c r="X372" s="21" t="s">
        <v>209</v>
      </c>
      <c r="Y372" s="21" t="s">
        <v>209</v>
      </c>
      <c r="Z372" s="21" t="s">
        <v>210</v>
      </c>
      <c r="AA372" s="21" t="s">
        <v>209</v>
      </c>
      <c r="AB372" s="21" t="s">
        <v>209</v>
      </c>
      <c r="AC372" s="21" t="s">
        <v>209</v>
      </c>
      <c r="AD372" s="21" t="s">
        <v>209</v>
      </c>
      <c r="AE372" s="21" t="s">
        <v>210</v>
      </c>
      <c r="AF372" s="21" t="s">
        <v>209</v>
      </c>
      <c r="AG372" s="21" t="s">
        <v>209</v>
      </c>
      <c r="AH372" s="21" t="s">
        <v>209</v>
      </c>
      <c r="AI372" s="21" t="s">
        <v>209</v>
      </c>
      <c r="AJ372" s="21" t="s">
        <v>210</v>
      </c>
      <c r="AK372" s="21" t="s">
        <v>209</v>
      </c>
      <c r="AL372" s="21" t="s">
        <v>210</v>
      </c>
      <c r="AM372" s="21" t="s">
        <v>209</v>
      </c>
      <c r="AN372" s="21" t="s">
        <v>209</v>
      </c>
      <c r="AO372" s="21" t="s">
        <v>209</v>
      </c>
      <c r="AP372" s="21" t="s">
        <v>209</v>
      </c>
      <c r="AQ372" s="21" t="s">
        <v>209</v>
      </c>
      <c r="AR372" s="21" t="s">
        <v>209</v>
      </c>
      <c r="AS372" s="21" t="s">
        <v>209</v>
      </c>
      <c r="AT372" s="21" t="s">
        <v>209</v>
      </c>
      <c r="AU372" s="21" t="s">
        <v>209</v>
      </c>
      <c r="AV372" s="21" t="s">
        <v>209</v>
      </c>
      <c r="AW372" s="21" t="s">
        <v>209</v>
      </c>
      <c r="AX372" s="21" t="s">
        <v>209</v>
      </c>
      <c r="AY372" s="21" t="s">
        <v>209</v>
      </c>
      <c r="AZ372" s="21" t="s">
        <v>209</v>
      </c>
      <c r="BA372" s="21" t="s">
        <v>209</v>
      </c>
      <c r="BB372" s="21" t="s">
        <v>209</v>
      </c>
      <c r="BC372" s="21" t="s">
        <v>209</v>
      </c>
      <c r="BD372" s="21" t="s">
        <v>209</v>
      </c>
      <c r="BE372" s="21" t="s">
        <v>209</v>
      </c>
      <c r="BF372" s="21" t="s">
        <v>209</v>
      </c>
      <c r="BG372" s="21" t="s">
        <v>209</v>
      </c>
      <c r="BH372" s="21" t="s">
        <v>209</v>
      </c>
      <c r="BI372" s="21" t="s">
        <v>209</v>
      </c>
      <c r="BJ372" s="21" t="s">
        <v>209</v>
      </c>
      <c r="BK372" s="21" t="s">
        <v>209</v>
      </c>
      <c r="BL372" s="21" t="s">
        <v>209</v>
      </c>
      <c r="BM372" s="21" t="s">
        <v>209</v>
      </c>
      <c r="BN372" s="21" t="s">
        <v>209</v>
      </c>
      <c r="BO372" s="21" t="s">
        <v>209</v>
      </c>
      <c r="BP372" s="21" t="s">
        <v>209</v>
      </c>
      <c r="BQ372" s="21" t="s">
        <v>209</v>
      </c>
      <c r="BR372" s="21" t="s">
        <v>209</v>
      </c>
      <c r="BS372" s="21" t="s">
        <v>209</v>
      </c>
      <c r="BT372" s="21" t="s">
        <v>209</v>
      </c>
      <c r="BU372" s="21" t="s">
        <v>209</v>
      </c>
      <c r="BV372" s="21" t="s">
        <v>209</v>
      </c>
      <c r="BW372" s="21" t="s">
        <v>209</v>
      </c>
      <c r="BX372" s="21" t="s">
        <v>209</v>
      </c>
      <c r="BY372" s="21" t="s">
        <v>209</v>
      </c>
      <c r="BZ372" s="21">
        <f t="shared" si="1"/>
        <v>8</v>
      </c>
    </row>
    <row r="373" spans="1:78" ht="12.75" x14ac:dyDescent="0.2">
      <c r="A373" s="21" t="s">
        <v>574</v>
      </c>
      <c r="B373" s="21" t="s">
        <v>603</v>
      </c>
      <c r="C373" s="21" t="s">
        <v>606</v>
      </c>
      <c r="D373" s="21" t="s">
        <v>209</v>
      </c>
      <c r="E373" s="21" t="s">
        <v>209</v>
      </c>
      <c r="F373" s="21" t="s">
        <v>209</v>
      </c>
      <c r="G373" s="21" t="s">
        <v>209</v>
      </c>
      <c r="H373" s="21" t="s">
        <v>209</v>
      </c>
      <c r="I373" s="21" t="s">
        <v>209</v>
      </c>
      <c r="J373" s="21" t="s">
        <v>209</v>
      </c>
      <c r="K373" s="21" t="s">
        <v>209</v>
      </c>
      <c r="L373" s="21" t="s">
        <v>209</v>
      </c>
      <c r="M373" s="21" t="s">
        <v>209</v>
      </c>
      <c r="N373" s="21" t="s">
        <v>209</v>
      </c>
      <c r="O373" s="21" t="s">
        <v>209</v>
      </c>
      <c r="P373" s="21" t="s">
        <v>209</v>
      </c>
      <c r="Q373" s="21" t="s">
        <v>209</v>
      </c>
      <c r="R373" s="21" t="s">
        <v>209</v>
      </c>
      <c r="S373" s="21" t="s">
        <v>210</v>
      </c>
      <c r="T373" s="21" t="s">
        <v>210</v>
      </c>
      <c r="U373" s="21" t="s">
        <v>210</v>
      </c>
      <c r="V373" s="21" t="s">
        <v>210</v>
      </c>
      <c r="W373" s="21" t="s">
        <v>209</v>
      </c>
      <c r="X373" s="21" t="s">
        <v>209</v>
      </c>
      <c r="Y373" s="21" t="s">
        <v>209</v>
      </c>
      <c r="Z373" s="21" t="s">
        <v>210</v>
      </c>
      <c r="AA373" s="21" t="s">
        <v>209</v>
      </c>
      <c r="AB373" s="21" t="s">
        <v>209</v>
      </c>
      <c r="AC373" s="21" t="s">
        <v>209</v>
      </c>
      <c r="AD373" s="21" t="s">
        <v>209</v>
      </c>
      <c r="AE373" s="21" t="s">
        <v>210</v>
      </c>
      <c r="AF373" s="21" t="s">
        <v>209</v>
      </c>
      <c r="AG373" s="21" t="s">
        <v>209</v>
      </c>
      <c r="AH373" s="21" t="s">
        <v>209</v>
      </c>
      <c r="AI373" s="21" t="s">
        <v>209</v>
      </c>
      <c r="AJ373" s="21" t="s">
        <v>210</v>
      </c>
      <c r="AK373" s="21" t="s">
        <v>209</v>
      </c>
      <c r="AL373" s="21" t="s">
        <v>210</v>
      </c>
      <c r="AM373" s="21" t="s">
        <v>209</v>
      </c>
      <c r="AN373" s="21" t="s">
        <v>209</v>
      </c>
      <c r="AO373" s="21" t="s">
        <v>209</v>
      </c>
      <c r="AP373" s="21" t="s">
        <v>209</v>
      </c>
      <c r="AQ373" s="21" t="s">
        <v>209</v>
      </c>
      <c r="AR373" s="21" t="s">
        <v>209</v>
      </c>
      <c r="AS373" s="21" t="s">
        <v>209</v>
      </c>
      <c r="AT373" s="21" t="s">
        <v>209</v>
      </c>
      <c r="AU373" s="21" t="s">
        <v>209</v>
      </c>
      <c r="AV373" s="21" t="s">
        <v>209</v>
      </c>
      <c r="AW373" s="21" t="s">
        <v>209</v>
      </c>
      <c r="AX373" s="21" t="s">
        <v>209</v>
      </c>
      <c r="AY373" s="21" t="s">
        <v>209</v>
      </c>
      <c r="AZ373" s="21" t="s">
        <v>209</v>
      </c>
      <c r="BA373" s="21" t="s">
        <v>209</v>
      </c>
      <c r="BB373" s="21" t="s">
        <v>209</v>
      </c>
      <c r="BC373" s="21" t="s">
        <v>209</v>
      </c>
      <c r="BD373" s="21" t="s">
        <v>209</v>
      </c>
      <c r="BE373" s="21" t="s">
        <v>209</v>
      </c>
      <c r="BF373" s="21" t="s">
        <v>209</v>
      </c>
      <c r="BG373" s="21" t="s">
        <v>209</v>
      </c>
      <c r="BH373" s="21" t="s">
        <v>209</v>
      </c>
      <c r="BI373" s="21" t="s">
        <v>209</v>
      </c>
      <c r="BJ373" s="21" t="s">
        <v>209</v>
      </c>
      <c r="BK373" s="21" t="s">
        <v>209</v>
      </c>
      <c r="BL373" s="21" t="s">
        <v>209</v>
      </c>
      <c r="BM373" s="21" t="s">
        <v>209</v>
      </c>
      <c r="BN373" s="21" t="s">
        <v>209</v>
      </c>
      <c r="BO373" s="21" t="s">
        <v>209</v>
      </c>
      <c r="BP373" s="21" t="s">
        <v>209</v>
      </c>
      <c r="BQ373" s="21" t="s">
        <v>209</v>
      </c>
      <c r="BR373" s="21" t="s">
        <v>209</v>
      </c>
      <c r="BS373" s="21" t="s">
        <v>209</v>
      </c>
      <c r="BT373" s="21" t="s">
        <v>209</v>
      </c>
      <c r="BU373" s="21" t="s">
        <v>209</v>
      </c>
      <c r="BV373" s="21" t="s">
        <v>209</v>
      </c>
      <c r="BW373" s="21" t="s">
        <v>209</v>
      </c>
      <c r="BX373" s="21" t="s">
        <v>209</v>
      </c>
      <c r="BY373" s="21" t="s">
        <v>209</v>
      </c>
      <c r="BZ373" s="21">
        <f t="shared" si="1"/>
        <v>8</v>
      </c>
    </row>
    <row r="374" spans="1:78" ht="12.75" x14ac:dyDescent="0.2">
      <c r="A374" s="21" t="s">
        <v>574</v>
      </c>
      <c r="B374" s="21" t="s">
        <v>603</v>
      </c>
      <c r="C374" s="21" t="s">
        <v>607</v>
      </c>
      <c r="D374" s="21" t="s">
        <v>209</v>
      </c>
      <c r="E374" s="21" t="s">
        <v>209</v>
      </c>
      <c r="F374" s="21" t="s">
        <v>209</v>
      </c>
      <c r="G374" s="21" t="s">
        <v>209</v>
      </c>
      <c r="H374" s="21" t="s">
        <v>209</v>
      </c>
      <c r="I374" s="21" t="s">
        <v>209</v>
      </c>
      <c r="J374" s="21" t="s">
        <v>209</v>
      </c>
      <c r="K374" s="21" t="s">
        <v>209</v>
      </c>
      <c r="L374" s="21" t="s">
        <v>209</v>
      </c>
      <c r="M374" s="21" t="s">
        <v>209</v>
      </c>
      <c r="N374" s="21" t="s">
        <v>209</v>
      </c>
      <c r="O374" s="21" t="s">
        <v>209</v>
      </c>
      <c r="P374" s="21" t="s">
        <v>209</v>
      </c>
      <c r="Q374" s="21" t="s">
        <v>209</v>
      </c>
      <c r="R374" s="21" t="s">
        <v>209</v>
      </c>
      <c r="S374" s="21" t="s">
        <v>210</v>
      </c>
      <c r="T374" s="21" t="s">
        <v>210</v>
      </c>
      <c r="U374" s="21" t="s">
        <v>210</v>
      </c>
      <c r="V374" s="21" t="s">
        <v>210</v>
      </c>
      <c r="W374" s="21" t="s">
        <v>209</v>
      </c>
      <c r="X374" s="21" t="s">
        <v>209</v>
      </c>
      <c r="Y374" s="21" t="s">
        <v>209</v>
      </c>
      <c r="Z374" s="21" t="s">
        <v>210</v>
      </c>
      <c r="AA374" s="21" t="s">
        <v>209</v>
      </c>
      <c r="AB374" s="21" t="s">
        <v>209</v>
      </c>
      <c r="AC374" s="21" t="s">
        <v>209</v>
      </c>
      <c r="AD374" s="21" t="s">
        <v>209</v>
      </c>
      <c r="AE374" s="21" t="s">
        <v>210</v>
      </c>
      <c r="AF374" s="21" t="s">
        <v>209</v>
      </c>
      <c r="AG374" s="21" t="s">
        <v>209</v>
      </c>
      <c r="AH374" s="21" t="s">
        <v>209</v>
      </c>
      <c r="AI374" s="21" t="s">
        <v>209</v>
      </c>
      <c r="AJ374" s="21" t="s">
        <v>210</v>
      </c>
      <c r="AK374" s="21" t="s">
        <v>209</v>
      </c>
      <c r="AL374" s="21" t="s">
        <v>210</v>
      </c>
      <c r="AM374" s="21" t="s">
        <v>209</v>
      </c>
      <c r="AN374" s="21" t="s">
        <v>209</v>
      </c>
      <c r="AO374" s="21" t="s">
        <v>209</v>
      </c>
      <c r="AP374" s="21" t="s">
        <v>209</v>
      </c>
      <c r="AQ374" s="21" t="s">
        <v>209</v>
      </c>
      <c r="AR374" s="21" t="s">
        <v>209</v>
      </c>
      <c r="AS374" s="21" t="s">
        <v>209</v>
      </c>
      <c r="AT374" s="21" t="s">
        <v>209</v>
      </c>
      <c r="AU374" s="21" t="s">
        <v>209</v>
      </c>
      <c r="AV374" s="21" t="s">
        <v>209</v>
      </c>
      <c r="AW374" s="21" t="s">
        <v>209</v>
      </c>
      <c r="AX374" s="21" t="s">
        <v>209</v>
      </c>
      <c r="AY374" s="21" t="s">
        <v>209</v>
      </c>
      <c r="AZ374" s="21" t="s">
        <v>209</v>
      </c>
      <c r="BA374" s="21" t="s">
        <v>209</v>
      </c>
      <c r="BB374" s="21" t="s">
        <v>209</v>
      </c>
      <c r="BC374" s="21" t="s">
        <v>209</v>
      </c>
      <c r="BD374" s="21" t="s">
        <v>209</v>
      </c>
      <c r="BE374" s="21" t="s">
        <v>209</v>
      </c>
      <c r="BF374" s="21" t="s">
        <v>209</v>
      </c>
      <c r="BG374" s="21" t="s">
        <v>209</v>
      </c>
      <c r="BH374" s="21" t="s">
        <v>209</v>
      </c>
      <c r="BI374" s="21" t="s">
        <v>209</v>
      </c>
      <c r="BJ374" s="21" t="s">
        <v>209</v>
      </c>
      <c r="BK374" s="21" t="s">
        <v>209</v>
      </c>
      <c r="BL374" s="21" t="s">
        <v>209</v>
      </c>
      <c r="BM374" s="21" t="s">
        <v>209</v>
      </c>
      <c r="BN374" s="21" t="s">
        <v>209</v>
      </c>
      <c r="BO374" s="21" t="s">
        <v>209</v>
      </c>
      <c r="BP374" s="21" t="s">
        <v>209</v>
      </c>
      <c r="BQ374" s="21" t="s">
        <v>209</v>
      </c>
      <c r="BR374" s="21" t="s">
        <v>209</v>
      </c>
      <c r="BS374" s="21" t="s">
        <v>209</v>
      </c>
      <c r="BT374" s="21" t="s">
        <v>209</v>
      </c>
      <c r="BU374" s="21" t="s">
        <v>209</v>
      </c>
      <c r="BV374" s="21" t="s">
        <v>209</v>
      </c>
      <c r="BW374" s="21" t="s">
        <v>209</v>
      </c>
      <c r="BX374" s="21" t="s">
        <v>209</v>
      </c>
      <c r="BY374" s="21" t="s">
        <v>209</v>
      </c>
      <c r="BZ374" s="21">
        <f t="shared" si="1"/>
        <v>8</v>
      </c>
    </row>
    <row r="375" spans="1:78" ht="12.75" x14ac:dyDescent="0.2">
      <c r="A375" s="21" t="s">
        <v>574</v>
      </c>
      <c r="B375" s="21" t="s">
        <v>603</v>
      </c>
      <c r="C375" s="21" t="s">
        <v>608</v>
      </c>
      <c r="D375" s="21" t="s">
        <v>209</v>
      </c>
      <c r="E375" s="21" t="s">
        <v>209</v>
      </c>
      <c r="F375" s="21" t="s">
        <v>209</v>
      </c>
      <c r="G375" s="21" t="s">
        <v>209</v>
      </c>
      <c r="H375" s="21" t="s">
        <v>209</v>
      </c>
      <c r="I375" s="21" t="s">
        <v>209</v>
      </c>
      <c r="J375" s="21" t="s">
        <v>209</v>
      </c>
      <c r="K375" s="21" t="s">
        <v>209</v>
      </c>
      <c r="L375" s="21" t="s">
        <v>209</v>
      </c>
      <c r="M375" s="21" t="s">
        <v>209</v>
      </c>
      <c r="N375" s="21" t="s">
        <v>209</v>
      </c>
      <c r="O375" s="21" t="s">
        <v>209</v>
      </c>
      <c r="P375" s="21" t="s">
        <v>209</v>
      </c>
      <c r="Q375" s="21" t="s">
        <v>209</v>
      </c>
      <c r="R375" s="21" t="s">
        <v>209</v>
      </c>
      <c r="S375" s="21" t="s">
        <v>210</v>
      </c>
      <c r="T375" s="21" t="s">
        <v>210</v>
      </c>
      <c r="U375" s="21" t="s">
        <v>210</v>
      </c>
      <c r="V375" s="21" t="s">
        <v>210</v>
      </c>
      <c r="W375" s="21" t="s">
        <v>209</v>
      </c>
      <c r="X375" s="21" t="s">
        <v>209</v>
      </c>
      <c r="Y375" s="21" t="s">
        <v>209</v>
      </c>
      <c r="Z375" s="21" t="s">
        <v>210</v>
      </c>
      <c r="AA375" s="21" t="s">
        <v>209</v>
      </c>
      <c r="AB375" s="21" t="s">
        <v>209</v>
      </c>
      <c r="AC375" s="21" t="s">
        <v>209</v>
      </c>
      <c r="AD375" s="21" t="s">
        <v>209</v>
      </c>
      <c r="AE375" s="21" t="s">
        <v>210</v>
      </c>
      <c r="AF375" s="21" t="s">
        <v>209</v>
      </c>
      <c r="AG375" s="21" t="s">
        <v>209</v>
      </c>
      <c r="AH375" s="21" t="s">
        <v>209</v>
      </c>
      <c r="AI375" s="21" t="s">
        <v>209</v>
      </c>
      <c r="AJ375" s="21" t="s">
        <v>210</v>
      </c>
      <c r="AK375" s="21" t="s">
        <v>209</v>
      </c>
      <c r="AL375" s="21" t="s">
        <v>210</v>
      </c>
      <c r="AM375" s="21" t="s">
        <v>209</v>
      </c>
      <c r="AN375" s="21" t="s">
        <v>209</v>
      </c>
      <c r="AO375" s="21" t="s">
        <v>209</v>
      </c>
      <c r="AP375" s="21" t="s">
        <v>209</v>
      </c>
      <c r="AQ375" s="21" t="s">
        <v>209</v>
      </c>
      <c r="AR375" s="21" t="s">
        <v>209</v>
      </c>
      <c r="AS375" s="21" t="s">
        <v>209</v>
      </c>
      <c r="AT375" s="21" t="s">
        <v>209</v>
      </c>
      <c r="AU375" s="21" t="s">
        <v>209</v>
      </c>
      <c r="AV375" s="21" t="s">
        <v>209</v>
      </c>
      <c r="AW375" s="21" t="s">
        <v>209</v>
      </c>
      <c r="AX375" s="21" t="s">
        <v>209</v>
      </c>
      <c r="AY375" s="21" t="s">
        <v>209</v>
      </c>
      <c r="AZ375" s="21" t="s">
        <v>209</v>
      </c>
      <c r="BA375" s="21" t="s">
        <v>209</v>
      </c>
      <c r="BB375" s="21" t="s">
        <v>209</v>
      </c>
      <c r="BC375" s="21" t="s">
        <v>209</v>
      </c>
      <c r="BD375" s="21" t="s">
        <v>209</v>
      </c>
      <c r="BE375" s="21" t="s">
        <v>209</v>
      </c>
      <c r="BF375" s="21" t="s">
        <v>209</v>
      </c>
      <c r="BG375" s="21" t="s">
        <v>209</v>
      </c>
      <c r="BH375" s="21" t="s">
        <v>209</v>
      </c>
      <c r="BI375" s="21" t="s">
        <v>209</v>
      </c>
      <c r="BJ375" s="21" t="s">
        <v>209</v>
      </c>
      <c r="BK375" s="21" t="s">
        <v>209</v>
      </c>
      <c r="BL375" s="21" t="s">
        <v>209</v>
      </c>
      <c r="BM375" s="21" t="s">
        <v>209</v>
      </c>
      <c r="BN375" s="21" t="s">
        <v>209</v>
      </c>
      <c r="BO375" s="21" t="s">
        <v>209</v>
      </c>
      <c r="BP375" s="21" t="s">
        <v>209</v>
      </c>
      <c r="BQ375" s="21" t="s">
        <v>209</v>
      </c>
      <c r="BR375" s="21" t="s">
        <v>209</v>
      </c>
      <c r="BS375" s="21" t="s">
        <v>209</v>
      </c>
      <c r="BT375" s="21" t="s">
        <v>209</v>
      </c>
      <c r="BU375" s="21" t="s">
        <v>209</v>
      </c>
      <c r="BV375" s="21" t="s">
        <v>209</v>
      </c>
      <c r="BW375" s="21" t="s">
        <v>209</v>
      </c>
      <c r="BX375" s="21" t="s">
        <v>209</v>
      </c>
      <c r="BY375" s="21" t="s">
        <v>209</v>
      </c>
      <c r="BZ375" s="21">
        <f t="shared" si="1"/>
        <v>8</v>
      </c>
    </row>
    <row r="376" spans="1:78" ht="12.75" x14ac:dyDescent="0.2">
      <c r="A376" s="21" t="s">
        <v>574</v>
      </c>
      <c r="B376" s="21" t="s">
        <v>603</v>
      </c>
      <c r="C376" s="21" t="s">
        <v>609</v>
      </c>
      <c r="D376" s="21" t="s">
        <v>209</v>
      </c>
      <c r="E376" s="21" t="s">
        <v>209</v>
      </c>
      <c r="F376" s="21" t="s">
        <v>209</v>
      </c>
      <c r="G376" s="21" t="s">
        <v>209</v>
      </c>
      <c r="H376" s="21" t="s">
        <v>209</v>
      </c>
      <c r="I376" s="21" t="s">
        <v>209</v>
      </c>
      <c r="J376" s="21" t="s">
        <v>209</v>
      </c>
      <c r="K376" s="21" t="s">
        <v>209</v>
      </c>
      <c r="L376" s="21" t="s">
        <v>209</v>
      </c>
      <c r="M376" s="21" t="s">
        <v>209</v>
      </c>
      <c r="N376" s="21" t="s">
        <v>209</v>
      </c>
      <c r="O376" s="21" t="s">
        <v>209</v>
      </c>
      <c r="P376" s="21" t="s">
        <v>209</v>
      </c>
      <c r="Q376" s="21" t="s">
        <v>209</v>
      </c>
      <c r="R376" s="21" t="s">
        <v>209</v>
      </c>
      <c r="S376" s="21" t="s">
        <v>210</v>
      </c>
      <c r="T376" s="21" t="s">
        <v>210</v>
      </c>
      <c r="U376" s="21" t="s">
        <v>210</v>
      </c>
      <c r="V376" s="21" t="s">
        <v>210</v>
      </c>
      <c r="W376" s="21" t="s">
        <v>209</v>
      </c>
      <c r="X376" s="21" t="s">
        <v>209</v>
      </c>
      <c r="Y376" s="21" t="s">
        <v>209</v>
      </c>
      <c r="Z376" s="21" t="s">
        <v>210</v>
      </c>
      <c r="AA376" s="21" t="s">
        <v>209</v>
      </c>
      <c r="AB376" s="21" t="s">
        <v>209</v>
      </c>
      <c r="AC376" s="21" t="s">
        <v>209</v>
      </c>
      <c r="AD376" s="21" t="s">
        <v>209</v>
      </c>
      <c r="AE376" s="21" t="s">
        <v>210</v>
      </c>
      <c r="AF376" s="21" t="s">
        <v>209</v>
      </c>
      <c r="AG376" s="21" t="s">
        <v>209</v>
      </c>
      <c r="AH376" s="21" t="s">
        <v>209</v>
      </c>
      <c r="AI376" s="21" t="s">
        <v>209</v>
      </c>
      <c r="AJ376" s="21" t="s">
        <v>210</v>
      </c>
      <c r="AK376" s="21" t="s">
        <v>209</v>
      </c>
      <c r="AL376" s="21" t="s">
        <v>210</v>
      </c>
      <c r="AM376" s="21" t="s">
        <v>209</v>
      </c>
      <c r="AN376" s="21" t="s">
        <v>209</v>
      </c>
      <c r="AO376" s="21" t="s">
        <v>209</v>
      </c>
      <c r="AP376" s="21" t="s">
        <v>209</v>
      </c>
      <c r="AQ376" s="21" t="s">
        <v>209</v>
      </c>
      <c r="AR376" s="21" t="s">
        <v>209</v>
      </c>
      <c r="AS376" s="21" t="s">
        <v>209</v>
      </c>
      <c r="AT376" s="21" t="s">
        <v>209</v>
      </c>
      <c r="AU376" s="21" t="s">
        <v>209</v>
      </c>
      <c r="AV376" s="21" t="s">
        <v>209</v>
      </c>
      <c r="AW376" s="21" t="s">
        <v>209</v>
      </c>
      <c r="AX376" s="21" t="s">
        <v>209</v>
      </c>
      <c r="AY376" s="21" t="s">
        <v>209</v>
      </c>
      <c r="AZ376" s="21" t="s">
        <v>209</v>
      </c>
      <c r="BA376" s="21" t="s">
        <v>209</v>
      </c>
      <c r="BB376" s="21" t="s">
        <v>209</v>
      </c>
      <c r="BC376" s="21" t="s">
        <v>209</v>
      </c>
      <c r="BD376" s="21" t="s">
        <v>209</v>
      </c>
      <c r="BE376" s="21" t="s">
        <v>209</v>
      </c>
      <c r="BF376" s="21" t="s">
        <v>209</v>
      </c>
      <c r="BG376" s="21" t="s">
        <v>209</v>
      </c>
      <c r="BH376" s="21" t="s">
        <v>209</v>
      </c>
      <c r="BI376" s="21" t="s">
        <v>209</v>
      </c>
      <c r="BJ376" s="21" t="s">
        <v>209</v>
      </c>
      <c r="BK376" s="21" t="s">
        <v>209</v>
      </c>
      <c r="BL376" s="21" t="s">
        <v>209</v>
      </c>
      <c r="BM376" s="21" t="s">
        <v>209</v>
      </c>
      <c r="BN376" s="21" t="s">
        <v>209</v>
      </c>
      <c r="BO376" s="21" t="s">
        <v>209</v>
      </c>
      <c r="BP376" s="21" t="s">
        <v>209</v>
      </c>
      <c r="BQ376" s="21" t="s">
        <v>209</v>
      </c>
      <c r="BR376" s="21" t="s">
        <v>209</v>
      </c>
      <c r="BS376" s="21" t="s">
        <v>209</v>
      </c>
      <c r="BT376" s="21" t="s">
        <v>209</v>
      </c>
      <c r="BU376" s="21" t="s">
        <v>209</v>
      </c>
      <c r="BV376" s="21" t="s">
        <v>209</v>
      </c>
      <c r="BW376" s="21" t="s">
        <v>209</v>
      </c>
      <c r="BX376" s="21" t="s">
        <v>209</v>
      </c>
      <c r="BY376" s="21" t="s">
        <v>209</v>
      </c>
      <c r="BZ376" s="21">
        <f t="shared" si="1"/>
        <v>8</v>
      </c>
    </row>
    <row r="377" spans="1:78" ht="12.75" x14ac:dyDescent="0.2">
      <c r="A377" s="21" t="s">
        <v>574</v>
      </c>
      <c r="B377" s="21" t="s">
        <v>603</v>
      </c>
      <c r="C377" s="21" t="s">
        <v>610</v>
      </c>
      <c r="D377" s="21" t="s">
        <v>209</v>
      </c>
      <c r="E377" s="21" t="s">
        <v>209</v>
      </c>
      <c r="F377" s="21" t="s">
        <v>209</v>
      </c>
      <c r="G377" s="21" t="s">
        <v>209</v>
      </c>
      <c r="H377" s="21" t="s">
        <v>209</v>
      </c>
      <c r="I377" s="21" t="s">
        <v>209</v>
      </c>
      <c r="J377" s="21" t="s">
        <v>209</v>
      </c>
      <c r="K377" s="21" t="s">
        <v>209</v>
      </c>
      <c r="L377" s="21" t="s">
        <v>209</v>
      </c>
      <c r="M377" s="21" t="s">
        <v>209</v>
      </c>
      <c r="N377" s="21" t="s">
        <v>209</v>
      </c>
      <c r="O377" s="21" t="s">
        <v>209</v>
      </c>
      <c r="P377" s="21" t="s">
        <v>209</v>
      </c>
      <c r="Q377" s="21" t="s">
        <v>209</v>
      </c>
      <c r="R377" s="21" t="s">
        <v>209</v>
      </c>
      <c r="S377" s="21" t="s">
        <v>210</v>
      </c>
      <c r="T377" s="21" t="s">
        <v>210</v>
      </c>
      <c r="U377" s="21" t="s">
        <v>210</v>
      </c>
      <c r="V377" s="21" t="s">
        <v>210</v>
      </c>
      <c r="W377" s="21" t="s">
        <v>209</v>
      </c>
      <c r="X377" s="21" t="s">
        <v>209</v>
      </c>
      <c r="Y377" s="21" t="s">
        <v>209</v>
      </c>
      <c r="Z377" s="21" t="s">
        <v>210</v>
      </c>
      <c r="AA377" s="21" t="s">
        <v>209</v>
      </c>
      <c r="AB377" s="21" t="s">
        <v>209</v>
      </c>
      <c r="AC377" s="21" t="s">
        <v>209</v>
      </c>
      <c r="AD377" s="21" t="s">
        <v>209</v>
      </c>
      <c r="AE377" s="21" t="s">
        <v>210</v>
      </c>
      <c r="AF377" s="21" t="s">
        <v>209</v>
      </c>
      <c r="AG377" s="21" t="s">
        <v>209</v>
      </c>
      <c r="AH377" s="21" t="s">
        <v>209</v>
      </c>
      <c r="AI377" s="21" t="s">
        <v>209</v>
      </c>
      <c r="AJ377" s="21" t="s">
        <v>210</v>
      </c>
      <c r="AK377" s="21" t="s">
        <v>209</v>
      </c>
      <c r="AL377" s="21" t="s">
        <v>210</v>
      </c>
      <c r="AM377" s="21" t="s">
        <v>209</v>
      </c>
      <c r="AN377" s="21" t="s">
        <v>209</v>
      </c>
      <c r="AO377" s="21" t="s">
        <v>209</v>
      </c>
      <c r="AP377" s="21" t="s">
        <v>209</v>
      </c>
      <c r="AQ377" s="21" t="s">
        <v>209</v>
      </c>
      <c r="AR377" s="21" t="s">
        <v>209</v>
      </c>
      <c r="AS377" s="21" t="s">
        <v>209</v>
      </c>
      <c r="AT377" s="21" t="s">
        <v>209</v>
      </c>
      <c r="AU377" s="21" t="s">
        <v>209</v>
      </c>
      <c r="AV377" s="21" t="s">
        <v>209</v>
      </c>
      <c r="AW377" s="21" t="s">
        <v>209</v>
      </c>
      <c r="AX377" s="21" t="s">
        <v>209</v>
      </c>
      <c r="AY377" s="21" t="s">
        <v>209</v>
      </c>
      <c r="AZ377" s="21" t="s">
        <v>209</v>
      </c>
      <c r="BA377" s="21" t="s">
        <v>209</v>
      </c>
      <c r="BB377" s="21" t="s">
        <v>209</v>
      </c>
      <c r="BC377" s="21" t="s">
        <v>209</v>
      </c>
      <c r="BD377" s="21" t="s">
        <v>209</v>
      </c>
      <c r="BE377" s="21" t="s">
        <v>209</v>
      </c>
      <c r="BF377" s="21" t="s">
        <v>209</v>
      </c>
      <c r="BG377" s="21" t="s">
        <v>209</v>
      </c>
      <c r="BH377" s="21" t="s">
        <v>209</v>
      </c>
      <c r="BI377" s="21" t="s">
        <v>209</v>
      </c>
      <c r="BJ377" s="21" t="s">
        <v>209</v>
      </c>
      <c r="BK377" s="21" t="s">
        <v>209</v>
      </c>
      <c r="BL377" s="21" t="s">
        <v>209</v>
      </c>
      <c r="BM377" s="21" t="s">
        <v>209</v>
      </c>
      <c r="BN377" s="21" t="s">
        <v>209</v>
      </c>
      <c r="BO377" s="21" t="s">
        <v>209</v>
      </c>
      <c r="BP377" s="21" t="s">
        <v>209</v>
      </c>
      <c r="BQ377" s="21" t="s">
        <v>209</v>
      </c>
      <c r="BR377" s="21" t="s">
        <v>209</v>
      </c>
      <c r="BS377" s="21" t="s">
        <v>209</v>
      </c>
      <c r="BT377" s="21" t="s">
        <v>209</v>
      </c>
      <c r="BU377" s="21" t="s">
        <v>209</v>
      </c>
      <c r="BV377" s="21" t="s">
        <v>209</v>
      </c>
      <c r="BW377" s="21" t="s">
        <v>209</v>
      </c>
      <c r="BX377" s="21" t="s">
        <v>209</v>
      </c>
      <c r="BY377" s="21" t="s">
        <v>209</v>
      </c>
      <c r="BZ377" s="21">
        <f t="shared" si="1"/>
        <v>8</v>
      </c>
    </row>
    <row r="378" spans="1:78" ht="12.75" x14ac:dyDescent="0.2">
      <c r="A378" s="21" t="s">
        <v>574</v>
      </c>
      <c r="B378" s="21" t="s">
        <v>603</v>
      </c>
      <c r="C378" s="21" t="s">
        <v>611</v>
      </c>
      <c r="D378" s="21" t="s">
        <v>209</v>
      </c>
      <c r="E378" s="21" t="s">
        <v>209</v>
      </c>
      <c r="F378" s="21" t="s">
        <v>209</v>
      </c>
      <c r="G378" s="21" t="s">
        <v>209</v>
      </c>
      <c r="H378" s="21" t="s">
        <v>209</v>
      </c>
      <c r="I378" s="21" t="s">
        <v>209</v>
      </c>
      <c r="J378" s="21" t="s">
        <v>209</v>
      </c>
      <c r="K378" s="21" t="s">
        <v>209</v>
      </c>
      <c r="L378" s="21" t="s">
        <v>209</v>
      </c>
      <c r="M378" s="21" t="s">
        <v>209</v>
      </c>
      <c r="N378" s="21" t="s">
        <v>209</v>
      </c>
      <c r="O378" s="21" t="s">
        <v>209</v>
      </c>
      <c r="P378" s="21" t="s">
        <v>209</v>
      </c>
      <c r="Q378" s="21" t="s">
        <v>209</v>
      </c>
      <c r="R378" s="21" t="s">
        <v>209</v>
      </c>
      <c r="S378" s="21" t="s">
        <v>210</v>
      </c>
      <c r="T378" s="21" t="s">
        <v>210</v>
      </c>
      <c r="U378" s="21" t="s">
        <v>210</v>
      </c>
      <c r="V378" s="21" t="s">
        <v>210</v>
      </c>
      <c r="W378" s="21" t="s">
        <v>209</v>
      </c>
      <c r="X378" s="21" t="s">
        <v>209</v>
      </c>
      <c r="Y378" s="21" t="s">
        <v>209</v>
      </c>
      <c r="Z378" s="21" t="s">
        <v>210</v>
      </c>
      <c r="AA378" s="21" t="s">
        <v>209</v>
      </c>
      <c r="AB378" s="21" t="s">
        <v>209</v>
      </c>
      <c r="AC378" s="21" t="s">
        <v>209</v>
      </c>
      <c r="AD378" s="21" t="s">
        <v>209</v>
      </c>
      <c r="AE378" s="21" t="s">
        <v>210</v>
      </c>
      <c r="AF378" s="21" t="s">
        <v>209</v>
      </c>
      <c r="AG378" s="21" t="s">
        <v>209</v>
      </c>
      <c r="AH378" s="21" t="s">
        <v>209</v>
      </c>
      <c r="AI378" s="21" t="s">
        <v>209</v>
      </c>
      <c r="AJ378" s="21" t="s">
        <v>210</v>
      </c>
      <c r="AK378" s="21" t="s">
        <v>209</v>
      </c>
      <c r="AL378" s="21" t="s">
        <v>210</v>
      </c>
      <c r="AM378" s="21" t="s">
        <v>209</v>
      </c>
      <c r="AN378" s="21" t="s">
        <v>209</v>
      </c>
      <c r="AO378" s="21" t="s">
        <v>209</v>
      </c>
      <c r="AP378" s="21" t="s">
        <v>209</v>
      </c>
      <c r="AQ378" s="21" t="s">
        <v>209</v>
      </c>
      <c r="AR378" s="21" t="s">
        <v>209</v>
      </c>
      <c r="AS378" s="21" t="s">
        <v>209</v>
      </c>
      <c r="AT378" s="21" t="s">
        <v>209</v>
      </c>
      <c r="AU378" s="21" t="s">
        <v>209</v>
      </c>
      <c r="AV378" s="21" t="s">
        <v>209</v>
      </c>
      <c r="AW378" s="21" t="s">
        <v>209</v>
      </c>
      <c r="AX378" s="21" t="s">
        <v>209</v>
      </c>
      <c r="AY378" s="21" t="s">
        <v>209</v>
      </c>
      <c r="AZ378" s="21" t="s">
        <v>209</v>
      </c>
      <c r="BA378" s="21" t="s">
        <v>209</v>
      </c>
      <c r="BB378" s="21" t="s">
        <v>209</v>
      </c>
      <c r="BC378" s="21" t="s">
        <v>209</v>
      </c>
      <c r="BD378" s="21" t="s">
        <v>209</v>
      </c>
      <c r="BE378" s="21" t="s">
        <v>209</v>
      </c>
      <c r="BF378" s="21" t="s">
        <v>209</v>
      </c>
      <c r="BG378" s="21" t="s">
        <v>209</v>
      </c>
      <c r="BH378" s="21" t="s">
        <v>209</v>
      </c>
      <c r="BI378" s="21" t="s">
        <v>209</v>
      </c>
      <c r="BJ378" s="21" t="s">
        <v>209</v>
      </c>
      <c r="BK378" s="21" t="s">
        <v>209</v>
      </c>
      <c r="BL378" s="21" t="s">
        <v>209</v>
      </c>
      <c r="BM378" s="21" t="s">
        <v>209</v>
      </c>
      <c r="BN378" s="21" t="s">
        <v>209</v>
      </c>
      <c r="BO378" s="21" t="s">
        <v>209</v>
      </c>
      <c r="BP378" s="21" t="s">
        <v>209</v>
      </c>
      <c r="BQ378" s="21" t="s">
        <v>209</v>
      </c>
      <c r="BR378" s="21" t="s">
        <v>209</v>
      </c>
      <c r="BS378" s="21" t="s">
        <v>209</v>
      </c>
      <c r="BT378" s="21" t="s">
        <v>209</v>
      </c>
      <c r="BU378" s="21" t="s">
        <v>209</v>
      </c>
      <c r="BV378" s="21" t="s">
        <v>209</v>
      </c>
      <c r="BW378" s="21" t="s">
        <v>209</v>
      </c>
      <c r="BX378" s="21" t="s">
        <v>209</v>
      </c>
      <c r="BY378" s="21" t="s">
        <v>209</v>
      </c>
      <c r="BZ378" s="21">
        <f t="shared" si="1"/>
        <v>8</v>
      </c>
    </row>
    <row r="379" spans="1:78" ht="12.75" x14ac:dyDescent="0.2">
      <c r="A379" s="21" t="s">
        <v>574</v>
      </c>
      <c r="B379" s="21" t="s">
        <v>612</v>
      </c>
      <c r="C379" s="21" t="s">
        <v>613</v>
      </c>
      <c r="D379" s="21" t="s">
        <v>209</v>
      </c>
      <c r="E379" s="21" t="s">
        <v>209</v>
      </c>
      <c r="F379" s="21" t="s">
        <v>209</v>
      </c>
      <c r="G379" s="21" t="s">
        <v>209</v>
      </c>
      <c r="H379" s="21" t="s">
        <v>209</v>
      </c>
      <c r="I379" s="21" t="s">
        <v>209</v>
      </c>
      <c r="J379" s="21" t="s">
        <v>209</v>
      </c>
      <c r="K379" s="21" t="s">
        <v>209</v>
      </c>
      <c r="L379" s="21" t="s">
        <v>209</v>
      </c>
      <c r="M379" s="21" t="s">
        <v>209</v>
      </c>
      <c r="N379" s="21" t="s">
        <v>209</v>
      </c>
      <c r="O379" s="21" t="s">
        <v>209</v>
      </c>
      <c r="P379" s="21" t="s">
        <v>209</v>
      </c>
      <c r="Q379" s="21" t="s">
        <v>209</v>
      </c>
      <c r="R379" s="21" t="s">
        <v>209</v>
      </c>
      <c r="S379" s="21" t="s">
        <v>213</v>
      </c>
      <c r="T379" s="21" t="s">
        <v>213</v>
      </c>
      <c r="U379" s="21" t="s">
        <v>213</v>
      </c>
      <c r="V379" s="21" t="s">
        <v>213</v>
      </c>
      <c r="W379" s="21" t="s">
        <v>209</v>
      </c>
      <c r="X379" s="21" t="s">
        <v>209</v>
      </c>
      <c r="Y379" s="21" t="s">
        <v>209</v>
      </c>
      <c r="Z379" s="21" t="s">
        <v>210</v>
      </c>
      <c r="AA379" s="21" t="s">
        <v>209</v>
      </c>
      <c r="AB379" s="21" t="s">
        <v>209</v>
      </c>
      <c r="AC379" s="21" t="s">
        <v>209</v>
      </c>
      <c r="AD379" s="21" t="s">
        <v>209</v>
      </c>
      <c r="AE379" s="21" t="s">
        <v>210</v>
      </c>
      <c r="AF379" s="21" t="s">
        <v>209</v>
      </c>
      <c r="AG379" s="21" t="s">
        <v>209</v>
      </c>
      <c r="AH379" s="21" t="s">
        <v>209</v>
      </c>
      <c r="AI379" s="21" t="s">
        <v>209</v>
      </c>
      <c r="AJ379" s="21" t="s">
        <v>210</v>
      </c>
      <c r="AK379" s="21" t="s">
        <v>209</v>
      </c>
      <c r="AL379" s="21" t="s">
        <v>210</v>
      </c>
      <c r="AM379" s="21" t="s">
        <v>209</v>
      </c>
      <c r="AN379" s="21" t="s">
        <v>209</v>
      </c>
      <c r="AO379" s="21" t="s">
        <v>209</v>
      </c>
      <c r="AP379" s="21" t="s">
        <v>209</v>
      </c>
      <c r="AQ379" s="21" t="s">
        <v>209</v>
      </c>
      <c r="AR379" s="21" t="s">
        <v>209</v>
      </c>
      <c r="AS379" s="21" t="s">
        <v>209</v>
      </c>
      <c r="AT379" s="21" t="s">
        <v>209</v>
      </c>
      <c r="AU379" s="21" t="s">
        <v>209</v>
      </c>
      <c r="AV379" s="21" t="s">
        <v>209</v>
      </c>
      <c r="AW379" s="21" t="s">
        <v>209</v>
      </c>
      <c r="AX379" s="21" t="s">
        <v>209</v>
      </c>
      <c r="AY379" s="21" t="s">
        <v>209</v>
      </c>
      <c r="AZ379" s="21" t="s">
        <v>209</v>
      </c>
      <c r="BA379" s="21" t="s">
        <v>209</v>
      </c>
      <c r="BB379" s="21" t="s">
        <v>209</v>
      </c>
      <c r="BC379" s="21" t="s">
        <v>209</v>
      </c>
      <c r="BD379" s="21" t="s">
        <v>209</v>
      </c>
      <c r="BE379" s="21" t="s">
        <v>209</v>
      </c>
      <c r="BF379" s="21" t="s">
        <v>209</v>
      </c>
      <c r="BG379" s="21" t="s">
        <v>209</v>
      </c>
      <c r="BH379" s="21" t="s">
        <v>209</v>
      </c>
      <c r="BI379" s="21" t="s">
        <v>209</v>
      </c>
      <c r="BJ379" s="21" t="s">
        <v>209</v>
      </c>
      <c r="BK379" s="21" t="s">
        <v>209</v>
      </c>
      <c r="BL379" s="21" t="s">
        <v>209</v>
      </c>
      <c r="BM379" s="21" t="s">
        <v>209</v>
      </c>
      <c r="BN379" s="21" t="s">
        <v>209</v>
      </c>
      <c r="BO379" s="21" t="s">
        <v>209</v>
      </c>
      <c r="BP379" s="21" t="s">
        <v>209</v>
      </c>
      <c r="BQ379" s="21" t="s">
        <v>209</v>
      </c>
      <c r="BR379" s="21" t="s">
        <v>209</v>
      </c>
      <c r="BS379" s="21" t="s">
        <v>209</v>
      </c>
      <c r="BT379" s="21" t="s">
        <v>209</v>
      </c>
      <c r="BU379" s="21" t="s">
        <v>209</v>
      </c>
      <c r="BV379" s="21" t="s">
        <v>209</v>
      </c>
      <c r="BW379" s="21" t="s">
        <v>209</v>
      </c>
      <c r="BX379" s="21" t="s">
        <v>209</v>
      </c>
      <c r="BY379" s="21" t="s">
        <v>209</v>
      </c>
      <c r="BZ379" s="21">
        <f t="shared" si="1"/>
        <v>4</v>
      </c>
    </row>
    <row r="380" spans="1:78" ht="12.75" x14ac:dyDescent="0.2">
      <c r="A380" s="21" t="s">
        <v>574</v>
      </c>
      <c r="B380" s="21" t="s">
        <v>612</v>
      </c>
      <c r="C380" s="21" t="s">
        <v>614</v>
      </c>
      <c r="D380" s="21" t="s">
        <v>209</v>
      </c>
      <c r="E380" s="21" t="s">
        <v>209</v>
      </c>
      <c r="F380" s="21" t="s">
        <v>209</v>
      </c>
      <c r="G380" s="21" t="s">
        <v>209</v>
      </c>
      <c r="H380" s="21" t="s">
        <v>209</v>
      </c>
      <c r="I380" s="21" t="s">
        <v>209</v>
      </c>
      <c r="J380" s="21" t="s">
        <v>209</v>
      </c>
      <c r="K380" s="21" t="s">
        <v>209</v>
      </c>
      <c r="L380" s="21" t="s">
        <v>209</v>
      </c>
      <c r="M380" s="21" t="s">
        <v>209</v>
      </c>
      <c r="N380" s="21" t="s">
        <v>209</v>
      </c>
      <c r="O380" s="21" t="s">
        <v>209</v>
      </c>
      <c r="P380" s="21" t="s">
        <v>209</v>
      </c>
      <c r="Q380" s="21" t="s">
        <v>209</v>
      </c>
      <c r="R380" s="21" t="s">
        <v>209</v>
      </c>
      <c r="S380" s="21" t="s">
        <v>213</v>
      </c>
      <c r="T380" s="21" t="s">
        <v>213</v>
      </c>
      <c r="U380" s="21" t="s">
        <v>213</v>
      </c>
      <c r="V380" s="21" t="s">
        <v>213</v>
      </c>
      <c r="W380" s="21" t="s">
        <v>209</v>
      </c>
      <c r="X380" s="21" t="s">
        <v>209</v>
      </c>
      <c r="Y380" s="21" t="s">
        <v>209</v>
      </c>
      <c r="Z380" s="21" t="s">
        <v>210</v>
      </c>
      <c r="AA380" s="21" t="s">
        <v>209</v>
      </c>
      <c r="AB380" s="21" t="s">
        <v>209</v>
      </c>
      <c r="AC380" s="21" t="s">
        <v>209</v>
      </c>
      <c r="AD380" s="21" t="s">
        <v>209</v>
      </c>
      <c r="AE380" s="21" t="s">
        <v>210</v>
      </c>
      <c r="AF380" s="21" t="s">
        <v>209</v>
      </c>
      <c r="AG380" s="21" t="s">
        <v>209</v>
      </c>
      <c r="AH380" s="21" t="s">
        <v>209</v>
      </c>
      <c r="AI380" s="21" t="s">
        <v>209</v>
      </c>
      <c r="AJ380" s="21" t="s">
        <v>210</v>
      </c>
      <c r="AK380" s="21" t="s">
        <v>209</v>
      </c>
      <c r="AL380" s="21" t="s">
        <v>210</v>
      </c>
      <c r="AM380" s="21" t="s">
        <v>209</v>
      </c>
      <c r="AN380" s="21" t="s">
        <v>209</v>
      </c>
      <c r="AO380" s="21" t="s">
        <v>209</v>
      </c>
      <c r="AP380" s="21" t="s">
        <v>209</v>
      </c>
      <c r="AQ380" s="21" t="s">
        <v>209</v>
      </c>
      <c r="AR380" s="21" t="s">
        <v>209</v>
      </c>
      <c r="AS380" s="21" t="s">
        <v>209</v>
      </c>
      <c r="AT380" s="21" t="s">
        <v>209</v>
      </c>
      <c r="AU380" s="21" t="s">
        <v>209</v>
      </c>
      <c r="AV380" s="21" t="s">
        <v>209</v>
      </c>
      <c r="AW380" s="21" t="s">
        <v>209</v>
      </c>
      <c r="AX380" s="21" t="s">
        <v>209</v>
      </c>
      <c r="AY380" s="21" t="s">
        <v>209</v>
      </c>
      <c r="AZ380" s="21" t="s">
        <v>209</v>
      </c>
      <c r="BA380" s="21" t="s">
        <v>209</v>
      </c>
      <c r="BB380" s="21" t="s">
        <v>209</v>
      </c>
      <c r="BC380" s="21" t="s">
        <v>209</v>
      </c>
      <c r="BD380" s="21" t="s">
        <v>209</v>
      </c>
      <c r="BE380" s="21" t="s">
        <v>209</v>
      </c>
      <c r="BF380" s="21" t="s">
        <v>209</v>
      </c>
      <c r="BG380" s="21" t="s">
        <v>209</v>
      </c>
      <c r="BH380" s="21" t="s">
        <v>209</v>
      </c>
      <c r="BI380" s="21" t="s">
        <v>209</v>
      </c>
      <c r="BJ380" s="21" t="s">
        <v>209</v>
      </c>
      <c r="BK380" s="21" t="s">
        <v>209</v>
      </c>
      <c r="BL380" s="21" t="s">
        <v>209</v>
      </c>
      <c r="BM380" s="21" t="s">
        <v>209</v>
      </c>
      <c r="BN380" s="21" t="s">
        <v>209</v>
      </c>
      <c r="BO380" s="21" t="s">
        <v>209</v>
      </c>
      <c r="BP380" s="21" t="s">
        <v>209</v>
      </c>
      <c r="BQ380" s="21" t="s">
        <v>209</v>
      </c>
      <c r="BR380" s="21" t="s">
        <v>209</v>
      </c>
      <c r="BS380" s="21" t="s">
        <v>209</v>
      </c>
      <c r="BT380" s="21" t="s">
        <v>209</v>
      </c>
      <c r="BU380" s="21" t="s">
        <v>209</v>
      </c>
      <c r="BV380" s="21" t="s">
        <v>209</v>
      </c>
      <c r="BW380" s="21" t="s">
        <v>209</v>
      </c>
      <c r="BX380" s="21" t="s">
        <v>209</v>
      </c>
      <c r="BY380" s="21" t="s">
        <v>209</v>
      </c>
      <c r="BZ380" s="21">
        <f t="shared" si="1"/>
        <v>4</v>
      </c>
    </row>
    <row r="381" spans="1:78" ht="12.75" x14ac:dyDescent="0.2">
      <c r="A381" s="21" t="s">
        <v>574</v>
      </c>
      <c r="B381" s="21" t="s">
        <v>615</v>
      </c>
      <c r="C381" s="21" t="s">
        <v>616</v>
      </c>
      <c r="D381" s="21" t="s">
        <v>209</v>
      </c>
      <c r="E381" s="21" t="s">
        <v>209</v>
      </c>
      <c r="F381" s="21" t="s">
        <v>209</v>
      </c>
      <c r="G381" s="21" t="s">
        <v>209</v>
      </c>
      <c r="H381" s="21" t="s">
        <v>209</v>
      </c>
      <c r="I381" s="21" t="s">
        <v>209</v>
      </c>
      <c r="J381" s="21" t="s">
        <v>209</v>
      </c>
      <c r="K381" s="21" t="s">
        <v>209</v>
      </c>
      <c r="L381" s="21" t="s">
        <v>209</v>
      </c>
      <c r="M381" s="21" t="s">
        <v>209</v>
      </c>
      <c r="N381" s="21" t="s">
        <v>209</v>
      </c>
      <c r="O381" s="21" t="s">
        <v>209</v>
      </c>
      <c r="P381" s="21" t="s">
        <v>209</v>
      </c>
      <c r="Q381" s="21" t="s">
        <v>209</v>
      </c>
      <c r="R381" s="21" t="s">
        <v>209</v>
      </c>
      <c r="S381" s="21" t="s">
        <v>213</v>
      </c>
      <c r="T381" s="21" t="s">
        <v>213</v>
      </c>
      <c r="U381" s="21" t="s">
        <v>213</v>
      </c>
      <c r="V381" s="21" t="s">
        <v>213</v>
      </c>
      <c r="W381" s="21" t="s">
        <v>209</v>
      </c>
      <c r="X381" s="21" t="s">
        <v>209</v>
      </c>
      <c r="Y381" s="21" t="s">
        <v>209</v>
      </c>
      <c r="Z381" s="21" t="s">
        <v>210</v>
      </c>
      <c r="AA381" s="21" t="s">
        <v>209</v>
      </c>
      <c r="AB381" s="21" t="s">
        <v>209</v>
      </c>
      <c r="AC381" s="21" t="s">
        <v>209</v>
      </c>
      <c r="AD381" s="21" t="s">
        <v>209</v>
      </c>
      <c r="AE381" s="21" t="s">
        <v>210</v>
      </c>
      <c r="AF381" s="21" t="s">
        <v>209</v>
      </c>
      <c r="AG381" s="21" t="s">
        <v>209</v>
      </c>
      <c r="AH381" s="21" t="s">
        <v>209</v>
      </c>
      <c r="AI381" s="21" t="s">
        <v>209</v>
      </c>
      <c r="AJ381" s="21" t="s">
        <v>210</v>
      </c>
      <c r="AK381" s="21" t="s">
        <v>209</v>
      </c>
      <c r="AL381" s="21" t="s">
        <v>210</v>
      </c>
      <c r="AM381" s="21" t="s">
        <v>209</v>
      </c>
      <c r="AN381" s="21" t="s">
        <v>209</v>
      </c>
      <c r="AO381" s="21" t="s">
        <v>209</v>
      </c>
      <c r="AP381" s="21" t="s">
        <v>209</v>
      </c>
      <c r="AQ381" s="21" t="s">
        <v>209</v>
      </c>
      <c r="AR381" s="21" t="s">
        <v>209</v>
      </c>
      <c r="AS381" s="21" t="s">
        <v>209</v>
      </c>
      <c r="AT381" s="21" t="s">
        <v>209</v>
      </c>
      <c r="AU381" s="21" t="s">
        <v>209</v>
      </c>
      <c r="AV381" s="21" t="s">
        <v>209</v>
      </c>
      <c r="AW381" s="21" t="s">
        <v>209</v>
      </c>
      <c r="AX381" s="21" t="s">
        <v>209</v>
      </c>
      <c r="AY381" s="21" t="s">
        <v>209</v>
      </c>
      <c r="AZ381" s="21" t="s">
        <v>209</v>
      </c>
      <c r="BA381" s="21" t="s">
        <v>209</v>
      </c>
      <c r="BB381" s="21" t="s">
        <v>209</v>
      </c>
      <c r="BC381" s="21" t="s">
        <v>209</v>
      </c>
      <c r="BD381" s="21" t="s">
        <v>209</v>
      </c>
      <c r="BE381" s="21" t="s">
        <v>209</v>
      </c>
      <c r="BF381" s="21" t="s">
        <v>209</v>
      </c>
      <c r="BG381" s="21" t="s">
        <v>209</v>
      </c>
      <c r="BH381" s="21" t="s">
        <v>209</v>
      </c>
      <c r="BI381" s="21" t="s">
        <v>209</v>
      </c>
      <c r="BJ381" s="21" t="s">
        <v>209</v>
      </c>
      <c r="BK381" s="21" t="s">
        <v>209</v>
      </c>
      <c r="BL381" s="21" t="s">
        <v>209</v>
      </c>
      <c r="BM381" s="21" t="s">
        <v>209</v>
      </c>
      <c r="BN381" s="21" t="s">
        <v>209</v>
      </c>
      <c r="BO381" s="21" t="s">
        <v>209</v>
      </c>
      <c r="BP381" s="21" t="s">
        <v>209</v>
      </c>
      <c r="BQ381" s="21" t="s">
        <v>209</v>
      </c>
      <c r="BR381" s="21" t="s">
        <v>209</v>
      </c>
      <c r="BS381" s="21" t="s">
        <v>209</v>
      </c>
      <c r="BT381" s="21" t="s">
        <v>209</v>
      </c>
      <c r="BU381" s="21" t="s">
        <v>209</v>
      </c>
      <c r="BV381" s="21" t="s">
        <v>209</v>
      </c>
      <c r="BW381" s="21" t="s">
        <v>209</v>
      </c>
      <c r="BX381" s="21" t="s">
        <v>209</v>
      </c>
      <c r="BY381" s="21" t="s">
        <v>209</v>
      </c>
      <c r="BZ381" s="21">
        <f t="shared" si="1"/>
        <v>4</v>
      </c>
    </row>
    <row r="382" spans="1:78" ht="12.75" x14ac:dyDescent="0.2">
      <c r="A382" s="21" t="s">
        <v>574</v>
      </c>
      <c r="B382" s="21" t="s">
        <v>615</v>
      </c>
      <c r="C382" s="21" t="s">
        <v>617</v>
      </c>
      <c r="D382" s="21" t="s">
        <v>209</v>
      </c>
      <c r="E382" s="21" t="s">
        <v>209</v>
      </c>
      <c r="F382" s="21" t="s">
        <v>209</v>
      </c>
      <c r="G382" s="21" t="s">
        <v>209</v>
      </c>
      <c r="H382" s="21" t="s">
        <v>209</v>
      </c>
      <c r="I382" s="21" t="s">
        <v>209</v>
      </c>
      <c r="J382" s="21" t="s">
        <v>209</v>
      </c>
      <c r="K382" s="21" t="s">
        <v>209</v>
      </c>
      <c r="L382" s="21" t="s">
        <v>209</v>
      </c>
      <c r="M382" s="21" t="s">
        <v>209</v>
      </c>
      <c r="N382" s="21" t="s">
        <v>209</v>
      </c>
      <c r="O382" s="21" t="s">
        <v>209</v>
      </c>
      <c r="P382" s="21" t="s">
        <v>209</v>
      </c>
      <c r="Q382" s="21" t="s">
        <v>209</v>
      </c>
      <c r="R382" s="21" t="s">
        <v>209</v>
      </c>
      <c r="S382" s="21" t="s">
        <v>210</v>
      </c>
      <c r="T382" s="21" t="s">
        <v>210</v>
      </c>
      <c r="U382" s="21" t="s">
        <v>210</v>
      </c>
      <c r="V382" s="21" t="s">
        <v>210</v>
      </c>
      <c r="W382" s="21" t="s">
        <v>209</v>
      </c>
      <c r="X382" s="21" t="s">
        <v>209</v>
      </c>
      <c r="Y382" s="21" t="s">
        <v>209</v>
      </c>
      <c r="Z382" s="21" t="s">
        <v>210</v>
      </c>
      <c r="AA382" s="21" t="s">
        <v>209</v>
      </c>
      <c r="AB382" s="21" t="s">
        <v>209</v>
      </c>
      <c r="AC382" s="21" t="s">
        <v>209</v>
      </c>
      <c r="AD382" s="21" t="s">
        <v>209</v>
      </c>
      <c r="AE382" s="21" t="s">
        <v>210</v>
      </c>
      <c r="AF382" s="21" t="s">
        <v>209</v>
      </c>
      <c r="AG382" s="21" t="s">
        <v>209</v>
      </c>
      <c r="AH382" s="21" t="s">
        <v>209</v>
      </c>
      <c r="AI382" s="21" t="s">
        <v>209</v>
      </c>
      <c r="AJ382" s="21" t="s">
        <v>210</v>
      </c>
      <c r="AK382" s="21" t="s">
        <v>209</v>
      </c>
      <c r="AL382" s="21" t="s">
        <v>210</v>
      </c>
      <c r="AM382" s="21" t="s">
        <v>209</v>
      </c>
      <c r="AN382" s="21" t="s">
        <v>209</v>
      </c>
      <c r="AO382" s="21" t="s">
        <v>209</v>
      </c>
      <c r="AP382" s="21" t="s">
        <v>209</v>
      </c>
      <c r="AQ382" s="21" t="s">
        <v>209</v>
      </c>
      <c r="AR382" s="21" t="s">
        <v>209</v>
      </c>
      <c r="AS382" s="21" t="s">
        <v>209</v>
      </c>
      <c r="AT382" s="21" t="s">
        <v>209</v>
      </c>
      <c r="AU382" s="21" t="s">
        <v>209</v>
      </c>
      <c r="AV382" s="21" t="s">
        <v>209</v>
      </c>
      <c r="AW382" s="21" t="s">
        <v>209</v>
      </c>
      <c r="AX382" s="21" t="s">
        <v>209</v>
      </c>
      <c r="AY382" s="21" t="s">
        <v>209</v>
      </c>
      <c r="AZ382" s="21" t="s">
        <v>209</v>
      </c>
      <c r="BA382" s="21" t="s">
        <v>209</v>
      </c>
      <c r="BB382" s="21" t="s">
        <v>209</v>
      </c>
      <c r="BC382" s="21" t="s">
        <v>209</v>
      </c>
      <c r="BD382" s="21" t="s">
        <v>209</v>
      </c>
      <c r="BE382" s="21" t="s">
        <v>209</v>
      </c>
      <c r="BF382" s="21" t="s">
        <v>209</v>
      </c>
      <c r="BG382" s="21" t="s">
        <v>209</v>
      </c>
      <c r="BH382" s="21" t="s">
        <v>209</v>
      </c>
      <c r="BI382" s="21" t="s">
        <v>209</v>
      </c>
      <c r="BJ382" s="21" t="s">
        <v>209</v>
      </c>
      <c r="BK382" s="21" t="s">
        <v>209</v>
      </c>
      <c r="BL382" s="21" t="s">
        <v>209</v>
      </c>
      <c r="BM382" s="21" t="s">
        <v>209</v>
      </c>
      <c r="BN382" s="21" t="s">
        <v>209</v>
      </c>
      <c r="BO382" s="21" t="s">
        <v>209</v>
      </c>
      <c r="BP382" s="21" t="s">
        <v>209</v>
      </c>
      <c r="BQ382" s="21" t="s">
        <v>209</v>
      </c>
      <c r="BR382" s="21" t="s">
        <v>209</v>
      </c>
      <c r="BS382" s="21" t="s">
        <v>209</v>
      </c>
      <c r="BT382" s="21" t="s">
        <v>209</v>
      </c>
      <c r="BU382" s="21" t="s">
        <v>209</v>
      </c>
      <c r="BV382" s="21" t="s">
        <v>209</v>
      </c>
      <c r="BW382" s="21" t="s">
        <v>209</v>
      </c>
      <c r="BX382" s="21" t="s">
        <v>209</v>
      </c>
      <c r="BY382" s="21" t="s">
        <v>209</v>
      </c>
      <c r="BZ382" s="21">
        <f t="shared" si="1"/>
        <v>8</v>
      </c>
    </row>
    <row r="383" spans="1:78" ht="12.75" x14ac:dyDescent="0.2">
      <c r="A383" s="21" t="s">
        <v>574</v>
      </c>
      <c r="B383" s="21" t="s">
        <v>615</v>
      </c>
      <c r="C383" s="21" t="s">
        <v>618</v>
      </c>
      <c r="D383" s="21" t="s">
        <v>209</v>
      </c>
      <c r="E383" s="21" t="s">
        <v>209</v>
      </c>
      <c r="F383" s="21" t="s">
        <v>209</v>
      </c>
      <c r="G383" s="21" t="s">
        <v>209</v>
      </c>
      <c r="H383" s="21" t="s">
        <v>209</v>
      </c>
      <c r="I383" s="21" t="s">
        <v>209</v>
      </c>
      <c r="J383" s="21" t="s">
        <v>209</v>
      </c>
      <c r="K383" s="21" t="s">
        <v>209</v>
      </c>
      <c r="L383" s="21" t="s">
        <v>209</v>
      </c>
      <c r="M383" s="21" t="s">
        <v>209</v>
      </c>
      <c r="N383" s="21" t="s">
        <v>209</v>
      </c>
      <c r="O383" s="21" t="s">
        <v>209</v>
      </c>
      <c r="P383" s="21" t="s">
        <v>209</v>
      </c>
      <c r="Q383" s="21" t="s">
        <v>209</v>
      </c>
      <c r="R383" s="21" t="s">
        <v>209</v>
      </c>
      <c r="S383" s="21" t="s">
        <v>210</v>
      </c>
      <c r="T383" s="21" t="s">
        <v>210</v>
      </c>
      <c r="U383" s="21" t="s">
        <v>210</v>
      </c>
      <c r="V383" s="21" t="s">
        <v>210</v>
      </c>
      <c r="W383" s="21" t="s">
        <v>209</v>
      </c>
      <c r="X383" s="21" t="s">
        <v>209</v>
      </c>
      <c r="Y383" s="21" t="s">
        <v>209</v>
      </c>
      <c r="Z383" s="21" t="s">
        <v>210</v>
      </c>
      <c r="AA383" s="21" t="s">
        <v>209</v>
      </c>
      <c r="AB383" s="21" t="s">
        <v>209</v>
      </c>
      <c r="AC383" s="21" t="s">
        <v>209</v>
      </c>
      <c r="AD383" s="21" t="s">
        <v>209</v>
      </c>
      <c r="AE383" s="21" t="s">
        <v>210</v>
      </c>
      <c r="AF383" s="21" t="s">
        <v>209</v>
      </c>
      <c r="AG383" s="21" t="s">
        <v>209</v>
      </c>
      <c r="AH383" s="21" t="s">
        <v>209</v>
      </c>
      <c r="AI383" s="21" t="s">
        <v>209</v>
      </c>
      <c r="AJ383" s="21" t="s">
        <v>210</v>
      </c>
      <c r="AK383" s="21" t="s">
        <v>209</v>
      </c>
      <c r="AL383" s="21" t="s">
        <v>210</v>
      </c>
      <c r="AM383" s="21" t="s">
        <v>209</v>
      </c>
      <c r="AN383" s="21" t="s">
        <v>209</v>
      </c>
      <c r="AO383" s="21" t="s">
        <v>209</v>
      </c>
      <c r="AP383" s="21" t="s">
        <v>209</v>
      </c>
      <c r="AQ383" s="21" t="s">
        <v>209</v>
      </c>
      <c r="AR383" s="21" t="s">
        <v>209</v>
      </c>
      <c r="AS383" s="21" t="s">
        <v>209</v>
      </c>
      <c r="AT383" s="21" t="s">
        <v>209</v>
      </c>
      <c r="AU383" s="21" t="s">
        <v>209</v>
      </c>
      <c r="AV383" s="21" t="s">
        <v>209</v>
      </c>
      <c r="AW383" s="21" t="s">
        <v>209</v>
      </c>
      <c r="AX383" s="21" t="s">
        <v>209</v>
      </c>
      <c r="AY383" s="21" t="s">
        <v>209</v>
      </c>
      <c r="AZ383" s="21" t="s">
        <v>209</v>
      </c>
      <c r="BA383" s="21" t="s">
        <v>209</v>
      </c>
      <c r="BB383" s="21" t="s">
        <v>209</v>
      </c>
      <c r="BC383" s="21" t="s">
        <v>209</v>
      </c>
      <c r="BD383" s="21" t="s">
        <v>209</v>
      </c>
      <c r="BE383" s="21" t="s">
        <v>209</v>
      </c>
      <c r="BF383" s="21" t="s">
        <v>209</v>
      </c>
      <c r="BG383" s="21" t="s">
        <v>209</v>
      </c>
      <c r="BH383" s="21" t="s">
        <v>209</v>
      </c>
      <c r="BI383" s="21" t="s">
        <v>209</v>
      </c>
      <c r="BJ383" s="21" t="s">
        <v>209</v>
      </c>
      <c r="BK383" s="21" t="s">
        <v>209</v>
      </c>
      <c r="BL383" s="21" t="s">
        <v>209</v>
      </c>
      <c r="BM383" s="21" t="s">
        <v>209</v>
      </c>
      <c r="BN383" s="21" t="s">
        <v>209</v>
      </c>
      <c r="BO383" s="21" t="s">
        <v>209</v>
      </c>
      <c r="BP383" s="21" t="s">
        <v>209</v>
      </c>
      <c r="BQ383" s="21" t="s">
        <v>209</v>
      </c>
      <c r="BR383" s="21" t="s">
        <v>209</v>
      </c>
      <c r="BS383" s="21" t="s">
        <v>209</v>
      </c>
      <c r="BT383" s="21" t="s">
        <v>209</v>
      </c>
      <c r="BU383" s="21" t="s">
        <v>209</v>
      </c>
      <c r="BV383" s="21" t="s">
        <v>209</v>
      </c>
      <c r="BW383" s="21" t="s">
        <v>209</v>
      </c>
      <c r="BX383" s="21" t="s">
        <v>209</v>
      </c>
      <c r="BY383" s="21" t="s">
        <v>209</v>
      </c>
      <c r="BZ383" s="21">
        <f t="shared" si="1"/>
        <v>8</v>
      </c>
    </row>
    <row r="384" spans="1:78" ht="12.75" x14ac:dyDescent="0.2">
      <c r="A384" s="21" t="s">
        <v>574</v>
      </c>
      <c r="B384" s="21" t="s">
        <v>615</v>
      </c>
      <c r="C384" s="21" t="s">
        <v>619</v>
      </c>
      <c r="D384" s="21" t="s">
        <v>209</v>
      </c>
      <c r="E384" s="21" t="s">
        <v>209</v>
      </c>
      <c r="F384" s="21" t="s">
        <v>209</v>
      </c>
      <c r="G384" s="21" t="s">
        <v>209</v>
      </c>
      <c r="H384" s="21" t="s">
        <v>209</v>
      </c>
      <c r="I384" s="21" t="s">
        <v>209</v>
      </c>
      <c r="J384" s="21" t="s">
        <v>209</v>
      </c>
      <c r="K384" s="21" t="s">
        <v>209</v>
      </c>
      <c r="L384" s="21" t="s">
        <v>209</v>
      </c>
      <c r="M384" s="21" t="s">
        <v>209</v>
      </c>
      <c r="N384" s="21" t="s">
        <v>209</v>
      </c>
      <c r="O384" s="21" t="s">
        <v>209</v>
      </c>
      <c r="P384" s="21" t="s">
        <v>209</v>
      </c>
      <c r="Q384" s="21" t="s">
        <v>209</v>
      </c>
      <c r="R384" s="21" t="s">
        <v>209</v>
      </c>
      <c r="S384" s="21" t="s">
        <v>213</v>
      </c>
      <c r="T384" s="21" t="s">
        <v>213</v>
      </c>
      <c r="U384" s="21" t="s">
        <v>213</v>
      </c>
      <c r="V384" s="21" t="s">
        <v>213</v>
      </c>
      <c r="W384" s="21" t="s">
        <v>209</v>
      </c>
      <c r="X384" s="21" t="s">
        <v>209</v>
      </c>
      <c r="Y384" s="21" t="s">
        <v>209</v>
      </c>
      <c r="Z384" s="21" t="s">
        <v>210</v>
      </c>
      <c r="AA384" s="21" t="s">
        <v>209</v>
      </c>
      <c r="AB384" s="21" t="s">
        <v>209</v>
      </c>
      <c r="AC384" s="21" t="s">
        <v>209</v>
      </c>
      <c r="AD384" s="21" t="s">
        <v>209</v>
      </c>
      <c r="AE384" s="21" t="s">
        <v>210</v>
      </c>
      <c r="AF384" s="21" t="s">
        <v>209</v>
      </c>
      <c r="AG384" s="21" t="s">
        <v>209</v>
      </c>
      <c r="AH384" s="21" t="s">
        <v>209</v>
      </c>
      <c r="AI384" s="21" t="s">
        <v>209</v>
      </c>
      <c r="AJ384" s="21" t="s">
        <v>210</v>
      </c>
      <c r="AK384" s="21" t="s">
        <v>209</v>
      </c>
      <c r="AL384" s="21" t="s">
        <v>210</v>
      </c>
      <c r="AM384" s="21" t="s">
        <v>209</v>
      </c>
      <c r="AN384" s="21" t="s">
        <v>209</v>
      </c>
      <c r="AO384" s="21" t="s">
        <v>209</v>
      </c>
      <c r="AP384" s="21" t="s">
        <v>209</v>
      </c>
      <c r="AQ384" s="21" t="s">
        <v>209</v>
      </c>
      <c r="AR384" s="21" t="s">
        <v>209</v>
      </c>
      <c r="AS384" s="21" t="s">
        <v>209</v>
      </c>
      <c r="AT384" s="21" t="s">
        <v>209</v>
      </c>
      <c r="AU384" s="21" t="s">
        <v>209</v>
      </c>
      <c r="AV384" s="21" t="s">
        <v>209</v>
      </c>
      <c r="AW384" s="21" t="s">
        <v>209</v>
      </c>
      <c r="AX384" s="21" t="s">
        <v>209</v>
      </c>
      <c r="AY384" s="21" t="s">
        <v>209</v>
      </c>
      <c r="AZ384" s="21" t="s">
        <v>209</v>
      </c>
      <c r="BA384" s="21" t="s">
        <v>209</v>
      </c>
      <c r="BB384" s="21" t="s">
        <v>209</v>
      </c>
      <c r="BC384" s="21" t="s">
        <v>209</v>
      </c>
      <c r="BD384" s="21" t="s">
        <v>209</v>
      </c>
      <c r="BE384" s="21" t="s">
        <v>209</v>
      </c>
      <c r="BF384" s="21" t="s">
        <v>209</v>
      </c>
      <c r="BG384" s="21" t="s">
        <v>209</v>
      </c>
      <c r="BH384" s="21" t="s">
        <v>209</v>
      </c>
      <c r="BI384" s="21" t="s">
        <v>209</v>
      </c>
      <c r="BJ384" s="21" t="s">
        <v>209</v>
      </c>
      <c r="BK384" s="21" t="s">
        <v>209</v>
      </c>
      <c r="BL384" s="21" t="s">
        <v>209</v>
      </c>
      <c r="BM384" s="21" t="s">
        <v>209</v>
      </c>
      <c r="BN384" s="21" t="s">
        <v>209</v>
      </c>
      <c r="BO384" s="21" t="s">
        <v>209</v>
      </c>
      <c r="BP384" s="21" t="s">
        <v>209</v>
      </c>
      <c r="BQ384" s="21" t="s">
        <v>209</v>
      </c>
      <c r="BR384" s="21" t="s">
        <v>209</v>
      </c>
      <c r="BS384" s="21" t="s">
        <v>209</v>
      </c>
      <c r="BT384" s="21" t="s">
        <v>209</v>
      </c>
      <c r="BU384" s="21" t="s">
        <v>209</v>
      </c>
      <c r="BV384" s="21" t="s">
        <v>209</v>
      </c>
      <c r="BW384" s="21" t="s">
        <v>209</v>
      </c>
      <c r="BX384" s="21" t="s">
        <v>209</v>
      </c>
      <c r="BY384" s="21" t="s">
        <v>209</v>
      </c>
      <c r="BZ384" s="21">
        <f t="shared" si="1"/>
        <v>4</v>
      </c>
    </row>
    <row r="385" spans="1:78" ht="12.75" x14ac:dyDescent="0.2">
      <c r="A385" s="21" t="s">
        <v>574</v>
      </c>
      <c r="B385" s="21" t="s">
        <v>615</v>
      </c>
      <c r="C385" s="21" t="s">
        <v>620</v>
      </c>
      <c r="D385" s="21" t="s">
        <v>209</v>
      </c>
      <c r="E385" s="21" t="s">
        <v>209</v>
      </c>
      <c r="F385" s="21" t="s">
        <v>209</v>
      </c>
      <c r="G385" s="21" t="s">
        <v>209</v>
      </c>
      <c r="H385" s="21" t="s">
        <v>209</v>
      </c>
      <c r="I385" s="21" t="s">
        <v>209</v>
      </c>
      <c r="J385" s="21" t="s">
        <v>209</v>
      </c>
      <c r="K385" s="21" t="s">
        <v>209</v>
      </c>
      <c r="L385" s="21" t="s">
        <v>209</v>
      </c>
      <c r="M385" s="21" t="s">
        <v>209</v>
      </c>
      <c r="N385" s="21" t="s">
        <v>209</v>
      </c>
      <c r="O385" s="21" t="s">
        <v>209</v>
      </c>
      <c r="P385" s="21" t="s">
        <v>209</v>
      </c>
      <c r="Q385" s="21" t="s">
        <v>209</v>
      </c>
      <c r="R385" s="21" t="s">
        <v>209</v>
      </c>
      <c r="S385" s="21" t="s">
        <v>210</v>
      </c>
      <c r="T385" s="21" t="s">
        <v>210</v>
      </c>
      <c r="U385" s="21" t="s">
        <v>210</v>
      </c>
      <c r="V385" s="21" t="s">
        <v>210</v>
      </c>
      <c r="W385" s="21" t="s">
        <v>209</v>
      </c>
      <c r="X385" s="21" t="s">
        <v>209</v>
      </c>
      <c r="Y385" s="21" t="s">
        <v>209</v>
      </c>
      <c r="Z385" s="21" t="s">
        <v>210</v>
      </c>
      <c r="AA385" s="21" t="s">
        <v>209</v>
      </c>
      <c r="AB385" s="21" t="s">
        <v>209</v>
      </c>
      <c r="AC385" s="21" t="s">
        <v>209</v>
      </c>
      <c r="AD385" s="21" t="s">
        <v>209</v>
      </c>
      <c r="AE385" s="21" t="s">
        <v>210</v>
      </c>
      <c r="AF385" s="21" t="s">
        <v>209</v>
      </c>
      <c r="AG385" s="21" t="s">
        <v>209</v>
      </c>
      <c r="AH385" s="21" t="s">
        <v>209</v>
      </c>
      <c r="AI385" s="21" t="s">
        <v>209</v>
      </c>
      <c r="AJ385" s="21" t="s">
        <v>210</v>
      </c>
      <c r="AK385" s="21" t="s">
        <v>209</v>
      </c>
      <c r="AL385" s="21" t="s">
        <v>210</v>
      </c>
      <c r="AM385" s="21" t="s">
        <v>209</v>
      </c>
      <c r="AN385" s="21" t="s">
        <v>209</v>
      </c>
      <c r="AO385" s="21" t="s">
        <v>209</v>
      </c>
      <c r="AP385" s="21" t="s">
        <v>209</v>
      </c>
      <c r="AQ385" s="21" t="s">
        <v>209</v>
      </c>
      <c r="AR385" s="21" t="s">
        <v>209</v>
      </c>
      <c r="AS385" s="21" t="s">
        <v>209</v>
      </c>
      <c r="AT385" s="21" t="s">
        <v>209</v>
      </c>
      <c r="AU385" s="21" t="s">
        <v>209</v>
      </c>
      <c r="AV385" s="21" t="s">
        <v>209</v>
      </c>
      <c r="AW385" s="21" t="s">
        <v>209</v>
      </c>
      <c r="AX385" s="21" t="s">
        <v>209</v>
      </c>
      <c r="AY385" s="21" t="s">
        <v>209</v>
      </c>
      <c r="AZ385" s="21" t="s">
        <v>209</v>
      </c>
      <c r="BA385" s="21" t="s">
        <v>209</v>
      </c>
      <c r="BB385" s="21" t="s">
        <v>209</v>
      </c>
      <c r="BC385" s="21" t="s">
        <v>209</v>
      </c>
      <c r="BD385" s="21" t="s">
        <v>209</v>
      </c>
      <c r="BE385" s="21" t="s">
        <v>209</v>
      </c>
      <c r="BF385" s="21" t="s">
        <v>209</v>
      </c>
      <c r="BG385" s="21" t="s">
        <v>209</v>
      </c>
      <c r="BH385" s="21" t="s">
        <v>209</v>
      </c>
      <c r="BI385" s="21" t="s">
        <v>209</v>
      </c>
      <c r="BJ385" s="21" t="s">
        <v>209</v>
      </c>
      <c r="BK385" s="21" t="s">
        <v>209</v>
      </c>
      <c r="BL385" s="21" t="s">
        <v>209</v>
      </c>
      <c r="BM385" s="21" t="s">
        <v>209</v>
      </c>
      <c r="BN385" s="21" t="s">
        <v>209</v>
      </c>
      <c r="BO385" s="21" t="s">
        <v>209</v>
      </c>
      <c r="BP385" s="21" t="s">
        <v>209</v>
      </c>
      <c r="BQ385" s="21" t="s">
        <v>209</v>
      </c>
      <c r="BR385" s="21" t="s">
        <v>209</v>
      </c>
      <c r="BS385" s="21" t="s">
        <v>209</v>
      </c>
      <c r="BT385" s="21" t="s">
        <v>209</v>
      </c>
      <c r="BU385" s="21" t="s">
        <v>209</v>
      </c>
      <c r="BV385" s="21" t="s">
        <v>209</v>
      </c>
      <c r="BW385" s="21" t="s">
        <v>209</v>
      </c>
      <c r="BX385" s="21" t="s">
        <v>209</v>
      </c>
      <c r="BY385" s="21" t="s">
        <v>209</v>
      </c>
      <c r="BZ385" s="21">
        <f t="shared" si="1"/>
        <v>8</v>
      </c>
    </row>
    <row r="386" spans="1:78" ht="12.75" x14ac:dyDescent="0.2">
      <c r="A386" s="21" t="s">
        <v>574</v>
      </c>
      <c r="B386" s="21" t="s">
        <v>615</v>
      </c>
      <c r="C386" s="21" t="s">
        <v>621</v>
      </c>
      <c r="D386" s="21" t="s">
        <v>209</v>
      </c>
      <c r="E386" s="21" t="s">
        <v>209</v>
      </c>
      <c r="F386" s="21" t="s">
        <v>209</v>
      </c>
      <c r="G386" s="21" t="s">
        <v>209</v>
      </c>
      <c r="H386" s="21" t="s">
        <v>209</v>
      </c>
      <c r="I386" s="21" t="s">
        <v>209</v>
      </c>
      <c r="J386" s="21" t="s">
        <v>209</v>
      </c>
      <c r="K386" s="21" t="s">
        <v>209</v>
      </c>
      <c r="L386" s="21" t="s">
        <v>209</v>
      </c>
      <c r="M386" s="21" t="s">
        <v>209</v>
      </c>
      <c r="N386" s="21" t="s">
        <v>209</v>
      </c>
      <c r="O386" s="21" t="s">
        <v>209</v>
      </c>
      <c r="P386" s="21" t="s">
        <v>209</v>
      </c>
      <c r="Q386" s="21" t="s">
        <v>209</v>
      </c>
      <c r="R386" s="21" t="s">
        <v>209</v>
      </c>
      <c r="S386" s="21" t="s">
        <v>210</v>
      </c>
      <c r="T386" s="21" t="s">
        <v>210</v>
      </c>
      <c r="U386" s="21" t="s">
        <v>210</v>
      </c>
      <c r="V386" s="21" t="s">
        <v>210</v>
      </c>
      <c r="W386" s="21" t="s">
        <v>209</v>
      </c>
      <c r="X386" s="21" t="s">
        <v>209</v>
      </c>
      <c r="Y386" s="21" t="s">
        <v>209</v>
      </c>
      <c r="Z386" s="21" t="s">
        <v>210</v>
      </c>
      <c r="AA386" s="21" t="s">
        <v>209</v>
      </c>
      <c r="AB386" s="21" t="s">
        <v>209</v>
      </c>
      <c r="AC386" s="21" t="s">
        <v>209</v>
      </c>
      <c r="AD386" s="21" t="s">
        <v>209</v>
      </c>
      <c r="AE386" s="21" t="s">
        <v>210</v>
      </c>
      <c r="AF386" s="21" t="s">
        <v>209</v>
      </c>
      <c r="AG386" s="21" t="s">
        <v>209</v>
      </c>
      <c r="AH386" s="21" t="s">
        <v>209</v>
      </c>
      <c r="AI386" s="21" t="s">
        <v>209</v>
      </c>
      <c r="AJ386" s="21" t="s">
        <v>210</v>
      </c>
      <c r="AK386" s="21" t="s">
        <v>209</v>
      </c>
      <c r="AL386" s="21" t="s">
        <v>210</v>
      </c>
      <c r="AM386" s="21" t="s">
        <v>209</v>
      </c>
      <c r="AN386" s="21" t="s">
        <v>209</v>
      </c>
      <c r="AO386" s="21" t="s">
        <v>209</v>
      </c>
      <c r="AP386" s="21" t="s">
        <v>209</v>
      </c>
      <c r="AQ386" s="21" t="s">
        <v>209</v>
      </c>
      <c r="AR386" s="21" t="s">
        <v>209</v>
      </c>
      <c r="AS386" s="21" t="s">
        <v>209</v>
      </c>
      <c r="AT386" s="21" t="s">
        <v>209</v>
      </c>
      <c r="AU386" s="21" t="s">
        <v>209</v>
      </c>
      <c r="AV386" s="21" t="s">
        <v>209</v>
      </c>
      <c r="AW386" s="21" t="s">
        <v>209</v>
      </c>
      <c r="AX386" s="21" t="s">
        <v>209</v>
      </c>
      <c r="AY386" s="21" t="s">
        <v>209</v>
      </c>
      <c r="AZ386" s="21" t="s">
        <v>209</v>
      </c>
      <c r="BA386" s="21" t="s">
        <v>209</v>
      </c>
      <c r="BB386" s="21" t="s">
        <v>209</v>
      </c>
      <c r="BC386" s="21" t="s">
        <v>209</v>
      </c>
      <c r="BD386" s="21" t="s">
        <v>209</v>
      </c>
      <c r="BE386" s="21" t="s">
        <v>209</v>
      </c>
      <c r="BF386" s="21" t="s">
        <v>209</v>
      </c>
      <c r="BG386" s="21" t="s">
        <v>209</v>
      </c>
      <c r="BH386" s="21" t="s">
        <v>209</v>
      </c>
      <c r="BI386" s="21" t="s">
        <v>209</v>
      </c>
      <c r="BJ386" s="21" t="s">
        <v>209</v>
      </c>
      <c r="BK386" s="21" t="s">
        <v>209</v>
      </c>
      <c r="BL386" s="21" t="s">
        <v>209</v>
      </c>
      <c r="BM386" s="21" t="s">
        <v>209</v>
      </c>
      <c r="BN386" s="21" t="s">
        <v>209</v>
      </c>
      <c r="BO386" s="21" t="s">
        <v>209</v>
      </c>
      <c r="BP386" s="21" t="s">
        <v>209</v>
      </c>
      <c r="BQ386" s="21" t="s">
        <v>209</v>
      </c>
      <c r="BR386" s="21" t="s">
        <v>209</v>
      </c>
      <c r="BS386" s="21" t="s">
        <v>209</v>
      </c>
      <c r="BT386" s="21" t="s">
        <v>209</v>
      </c>
      <c r="BU386" s="21" t="s">
        <v>209</v>
      </c>
      <c r="BV386" s="21" t="s">
        <v>209</v>
      </c>
      <c r="BW386" s="21" t="s">
        <v>209</v>
      </c>
      <c r="BX386" s="21" t="s">
        <v>209</v>
      </c>
      <c r="BY386" s="21" t="s">
        <v>209</v>
      </c>
      <c r="BZ386" s="21">
        <f t="shared" si="1"/>
        <v>8</v>
      </c>
    </row>
    <row r="387" spans="1:78" ht="12.75" x14ac:dyDescent="0.2">
      <c r="A387" s="21" t="s">
        <v>574</v>
      </c>
      <c r="B387" s="21" t="s">
        <v>615</v>
      </c>
      <c r="C387" s="21" t="s">
        <v>622</v>
      </c>
      <c r="D387" s="21" t="s">
        <v>209</v>
      </c>
      <c r="E387" s="21" t="s">
        <v>209</v>
      </c>
      <c r="F387" s="21" t="s">
        <v>209</v>
      </c>
      <c r="G387" s="21" t="s">
        <v>209</v>
      </c>
      <c r="H387" s="21" t="s">
        <v>209</v>
      </c>
      <c r="I387" s="21" t="s">
        <v>209</v>
      </c>
      <c r="J387" s="21" t="s">
        <v>209</v>
      </c>
      <c r="K387" s="21" t="s">
        <v>209</v>
      </c>
      <c r="L387" s="21" t="s">
        <v>209</v>
      </c>
      <c r="M387" s="21" t="s">
        <v>209</v>
      </c>
      <c r="N387" s="21" t="s">
        <v>209</v>
      </c>
      <c r="O387" s="21" t="s">
        <v>209</v>
      </c>
      <c r="P387" s="21" t="s">
        <v>209</v>
      </c>
      <c r="Q387" s="21" t="s">
        <v>209</v>
      </c>
      <c r="R387" s="21" t="s">
        <v>209</v>
      </c>
      <c r="S387" s="21" t="s">
        <v>213</v>
      </c>
      <c r="T387" s="21" t="s">
        <v>213</v>
      </c>
      <c r="U387" s="21" t="s">
        <v>213</v>
      </c>
      <c r="V387" s="21" t="s">
        <v>213</v>
      </c>
      <c r="W387" s="21" t="s">
        <v>209</v>
      </c>
      <c r="X387" s="21" t="s">
        <v>209</v>
      </c>
      <c r="Y387" s="21" t="s">
        <v>209</v>
      </c>
      <c r="Z387" s="21" t="s">
        <v>210</v>
      </c>
      <c r="AA387" s="21" t="s">
        <v>209</v>
      </c>
      <c r="AB387" s="21" t="s">
        <v>209</v>
      </c>
      <c r="AC387" s="21" t="s">
        <v>209</v>
      </c>
      <c r="AD387" s="21" t="s">
        <v>209</v>
      </c>
      <c r="AE387" s="21" t="s">
        <v>210</v>
      </c>
      <c r="AF387" s="21" t="s">
        <v>209</v>
      </c>
      <c r="AG387" s="21" t="s">
        <v>209</v>
      </c>
      <c r="AH387" s="21" t="s">
        <v>209</v>
      </c>
      <c r="AI387" s="21" t="s">
        <v>209</v>
      </c>
      <c r="AJ387" s="21" t="s">
        <v>210</v>
      </c>
      <c r="AK387" s="21" t="s">
        <v>209</v>
      </c>
      <c r="AL387" s="21" t="s">
        <v>210</v>
      </c>
      <c r="AM387" s="21" t="s">
        <v>209</v>
      </c>
      <c r="AN387" s="21" t="s">
        <v>209</v>
      </c>
      <c r="AO387" s="21" t="s">
        <v>209</v>
      </c>
      <c r="AP387" s="21" t="s">
        <v>209</v>
      </c>
      <c r="AQ387" s="21" t="s">
        <v>209</v>
      </c>
      <c r="AR387" s="21" t="s">
        <v>209</v>
      </c>
      <c r="AS387" s="21" t="s">
        <v>209</v>
      </c>
      <c r="AT387" s="21" t="s">
        <v>209</v>
      </c>
      <c r="AU387" s="21" t="s">
        <v>209</v>
      </c>
      <c r="AV387" s="21" t="s">
        <v>209</v>
      </c>
      <c r="AW387" s="21" t="s">
        <v>209</v>
      </c>
      <c r="AX387" s="21" t="s">
        <v>209</v>
      </c>
      <c r="AY387" s="21" t="s">
        <v>209</v>
      </c>
      <c r="AZ387" s="21" t="s">
        <v>209</v>
      </c>
      <c r="BA387" s="21" t="s">
        <v>209</v>
      </c>
      <c r="BB387" s="21" t="s">
        <v>209</v>
      </c>
      <c r="BC387" s="21" t="s">
        <v>209</v>
      </c>
      <c r="BD387" s="21" t="s">
        <v>209</v>
      </c>
      <c r="BE387" s="21" t="s">
        <v>209</v>
      </c>
      <c r="BF387" s="21" t="s">
        <v>209</v>
      </c>
      <c r="BG387" s="21" t="s">
        <v>209</v>
      </c>
      <c r="BH387" s="21" t="s">
        <v>209</v>
      </c>
      <c r="BI387" s="21" t="s">
        <v>209</v>
      </c>
      <c r="BJ387" s="21" t="s">
        <v>209</v>
      </c>
      <c r="BK387" s="21" t="s">
        <v>209</v>
      </c>
      <c r="BL387" s="21" t="s">
        <v>209</v>
      </c>
      <c r="BM387" s="21" t="s">
        <v>209</v>
      </c>
      <c r="BN387" s="21" t="s">
        <v>209</v>
      </c>
      <c r="BO387" s="21" t="s">
        <v>209</v>
      </c>
      <c r="BP387" s="21" t="s">
        <v>209</v>
      </c>
      <c r="BQ387" s="21" t="s">
        <v>209</v>
      </c>
      <c r="BR387" s="21" t="s">
        <v>209</v>
      </c>
      <c r="BS387" s="21" t="s">
        <v>209</v>
      </c>
      <c r="BT387" s="21" t="s">
        <v>209</v>
      </c>
      <c r="BU387" s="21" t="s">
        <v>209</v>
      </c>
      <c r="BV387" s="21" t="s">
        <v>209</v>
      </c>
      <c r="BW387" s="21" t="s">
        <v>209</v>
      </c>
      <c r="BX387" s="21" t="s">
        <v>209</v>
      </c>
      <c r="BY387" s="21" t="s">
        <v>209</v>
      </c>
      <c r="BZ387" s="21">
        <f t="shared" si="1"/>
        <v>4</v>
      </c>
    </row>
    <row r="388" spans="1:78" ht="12.75" x14ac:dyDescent="0.2">
      <c r="A388" s="21" t="s">
        <v>574</v>
      </c>
      <c r="B388" s="21" t="s">
        <v>615</v>
      </c>
      <c r="C388" s="21" t="s">
        <v>623</v>
      </c>
      <c r="D388" s="21" t="s">
        <v>209</v>
      </c>
      <c r="E388" s="21" t="s">
        <v>209</v>
      </c>
      <c r="F388" s="21" t="s">
        <v>209</v>
      </c>
      <c r="G388" s="21" t="s">
        <v>209</v>
      </c>
      <c r="H388" s="21" t="s">
        <v>209</v>
      </c>
      <c r="I388" s="21" t="s">
        <v>209</v>
      </c>
      <c r="J388" s="21" t="s">
        <v>209</v>
      </c>
      <c r="K388" s="21" t="s">
        <v>209</v>
      </c>
      <c r="L388" s="21" t="s">
        <v>209</v>
      </c>
      <c r="M388" s="21" t="s">
        <v>209</v>
      </c>
      <c r="N388" s="21" t="s">
        <v>209</v>
      </c>
      <c r="O388" s="21" t="s">
        <v>209</v>
      </c>
      <c r="P388" s="21" t="s">
        <v>209</v>
      </c>
      <c r="Q388" s="21" t="s">
        <v>209</v>
      </c>
      <c r="R388" s="21" t="s">
        <v>209</v>
      </c>
      <c r="S388" s="21" t="s">
        <v>213</v>
      </c>
      <c r="T388" s="21" t="s">
        <v>213</v>
      </c>
      <c r="U388" s="21" t="s">
        <v>213</v>
      </c>
      <c r="V388" s="21" t="s">
        <v>213</v>
      </c>
      <c r="W388" s="21" t="s">
        <v>209</v>
      </c>
      <c r="X388" s="21" t="s">
        <v>209</v>
      </c>
      <c r="Y388" s="21" t="s">
        <v>209</v>
      </c>
      <c r="Z388" s="21" t="s">
        <v>210</v>
      </c>
      <c r="AA388" s="21" t="s">
        <v>209</v>
      </c>
      <c r="AB388" s="21" t="s">
        <v>209</v>
      </c>
      <c r="AC388" s="21" t="s">
        <v>209</v>
      </c>
      <c r="AD388" s="21" t="s">
        <v>209</v>
      </c>
      <c r="AE388" s="21" t="s">
        <v>210</v>
      </c>
      <c r="AF388" s="21" t="s">
        <v>209</v>
      </c>
      <c r="AG388" s="21" t="s">
        <v>209</v>
      </c>
      <c r="AH388" s="21" t="s">
        <v>209</v>
      </c>
      <c r="AI388" s="21" t="s">
        <v>209</v>
      </c>
      <c r="AJ388" s="21" t="s">
        <v>210</v>
      </c>
      <c r="AK388" s="21" t="s">
        <v>209</v>
      </c>
      <c r="AL388" s="21" t="s">
        <v>210</v>
      </c>
      <c r="AM388" s="21" t="s">
        <v>209</v>
      </c>
      <c r="AN388" s="21" t="s">
        <v>209</v>
      </c>
      <c r="AO388" s="21" t="s">
        <v>209</v>
      </c>
      <c r="AP388" s="21" t="s">
        <v>209</v>
      </c>
      <c r="AQ388" s="21" t="s">
        <v>209</v>
      </c>
      <c r="AR388" s="21" t="s">
        <v>209</v>
      </c>
      <c r="AS388" s="21" t="s">
        <v>209</v>
      </c>
      <c r="AT388" s="21" t="s">
        <v>209</v>
      </c>
      <c r="AU388" s="21" t="s">
        <v>209</v>
      </c>
      <c r="AV388" s="21" t="s">
        <v>209</v>
      </c>
      <c r="AW388" s="21" t="s">
        <v>209</v>
      </c>
      <c r="AX388" s="21" t="s">
        <v>209</v>
      </c>
      <c r="AY388" s="21" t="s">
        <v>209</v>
      </c>
      <c r="AZ388" s="21" t="s">
        <v>209</v>
      </c>
      <c r="BA388" s="21" t="s">
        <v>209</v>
      </c>
      <c r="BB388" s="21" t="s">
        <v>209</v>
      </c>
      <c r="BC388" s="21" t="s">
        <v>209</v>
      </c>
      <c r="BD388" s="21" t="s">
        <v>209</v>
      </c>
      <c r="BE388" s="21" t="s">
        <v>209</v>
      </c>
      <c r="BF388" s="21" t="s">
        <v>209</v>
      </c>
      <c r="BG388" s="21" t="s">
        <v>209</v>
      </c>
      <c r="BH388" s="21" t="s">
        <v>209</v>
      </c>
      <c r="BI388" s="21" t="s">
        <v>209</v>
      </c>
      <c r="BJ388" s="21" t="s">
        <v>209</v>
      </c>
      <c r="BK388" s="21" t="s">
        <v>209</v>
      </c>
      <c r="BL388" s="21" t="s">
        <v>209</v>
      </c>
      <c r="BM388" s="21" t="s">
        <v>209</v>
      </c>
      <c r="BN388" s="21" t="s">
        <v>209</v>
      </c>
      <c r="BO388" s="21" t="s">
        <v>209</v>
      </c>
      <c r="BP388" s="21" t="s">
        <v>209</v>
      </c>
      <c r="BQ388" s="21" t="s">
        <v>209</v>
      </c>
      <c r="BR388" s="21" t="s">
        <v>209</v>
      </c>
      <c r="BS388" s="21" t="s">
        <v>209</v>
      </c>
      <c r="BT388" s="21" t="s">
        <v>209</v>
      </c>
      <c r="BU388" s="21" t="s">
        <v>209</v>
      </c>
      <c r="BV388" s="21" t="s">
        <v>209</v>
      </c>
      <c r="BW388" s="21" t="s">
        <v>209</v>
      </c>
      <c r="BX388" s="21" t="s">
        <v>209</v>
      </c>
      <c r="BY388" s="21" t="s">
        <v>209</v>
      </c>
      <c r="BZ388" s="21">
        <f t="shared" si="1"/>
        <v>4</v>
      </c>
    </row>
    <row r="389" spans="1:78" ht="12.75" x14ac:dyDescent="0.2">
      <c r="A389" s="21" t="s">
        <v>574</v>
      </c>
      <c r="B389" s="21" t="s">
        <v>615</v>
      </c>
      <c r="C389" s="21" t="s">
        <v>624</v>
      </c>
      <c r="D389" s="21" t="s">
        <v>209</v>
      </c>
      <c r="E389" s="21" t="s">
        <v>209</v>
      </c>
      <c r="F389" s="21" t="s">
        <v>209</v>
      </c>
      <c r="G389" s="21" t="s">
        <v>209</v>
      </c>
      <c r="H389" s="21" t="s">
        <v>209</v>
      </c>
      <c r="I389" s="21" t="s">
        <v>209</v>
      </c>
      <c r="J389" s="21" t="s">
        <v>209</v>
      </c>
      <c r="K389" s="21" t="s">
        <v>209</v>
      </c>
      <c r="L389" s="21" t="s">
        <v>209</v>
      </c>
      <c r="M389" s="21" t="s">
        <v>209</v>
      </c>
      <c r="N389" s="21" t="s">
        <v>209</v>
      </c>
      <c r="O389" s="21" t="s">
        <v>209</v>
      </c>
      <c r="P389" s="21" t="s">
        <v>209</v>
      </c>
      <c r="Q389" s="21" t="s">
        <v>209</v>
      </c>
      <c r="R389" s="21" t="s">
        <v>209</v>
      </c>
      <c r="S389" s="21" t="s">
        <v>210</v>
      </c>
      <c r="T389" s="21" t="s">
        <v>210</v>
      </c>
      <c r="U389" s="21" t="s">
        <v>210</v>
      </c>
      <c r="V389" s="21" t="s">
        <v>210</v>
      </c>
      <c r="W389" s="21" t="s">
        <v>209</v>
      </c>
      <c r="X389" s="21" t="s">
        <v>209</v>
      </c>
      <c r="Y389" s="21" t="s">
        <v>209</v>
      </c>
      <c r="Z389" s="21" t="s">
        <v>210</v>
      </c>
      <c r="AA389" s="21" t="s">
        <v>209</v>
      </c>
      <c r="AB389" s="21" t="s">
        <v>209</v>
      </c>
      <c r="AC389" s="21" t="s">
        <v>209</v>
      </c>
      <c r="AD389" s="21" t="s">
        <v>209</v>
      </c>
      <c r="AE389" s="21" t="s">
        <v>210</v>
      </c>
      <c r="AF389" s="21" t="s">
        <v>209</v>
      </c>
      <c r="AG389" s="21" t="s">
        <v>209</v>
      </c>
      <c r="AH389" s="21" t="s">
        <v>209</v>
      </c>
      <c r="AI389" s="21" t="s">
        <v>209</v>
      </c>
      <c r="AJ389" s="21" t="s">
        <v>210</v>
      </c>
      <c r="AK389" s="21" t="s">
        <v>209</v>
      </c>
      <c r="AL389" s="21" t="s">
        <v>210</v>
      </c>
      <c r="AM389" s="21" t="s">
        <v>209</v>
      </c>
      <c r="AN389" s="21" t="s">
        <v>209</v>
      </c>
      <c r="AO389" s="21" t="s">
        <v>209</v>
      </c>
      <c r="AP389" s="21" t="s">
        <v>209</v>
      </c>
      <c r="AQ389" s="21" t="s">
        <v>209</v>
      </c>
      <c r="AR389" s="21" t="s">
        <v>209</v>
      </c>
      <c r="AS389" s="21" t="s">
        <v>209</v>
      </c>
      <c r="AT389" s="21" t="s">
        <v>209</v>
      </c>
      <c r="AU389" s="21" t="s">
        <v>209</v>
      </c>
      <c r="AV389" s="21" t="s">
        <v>209</v>
      </c>
      <c r="AW389" s="21" t="s">
        <v>209</v>
      </c>
      <c r="AX389" s="21" t="s">
        <v>209</v>
      </c>
      <c r="AY389" s="21" t="s">
        <v>209</v>
      </c>
      <c r="AZ389" s="21" t="s">
        <v>209</v>
      </c>
      <c r="BA389" s="21" t="s">
        <v>209</v>
      </c>
      <c r="BB389" s="21" t="s">
        <v>209</v>
      </c>
      <c r="BC389" s="21" t="s">
        <v>209</v>
      </c>
      <c r="BD389" s="21" t="s">
        <v>209</v>
      </c>
      <c r="BE389" s="21" t="s">
        <v>209</v>
      </c>
      <c r="BF389" s="21" t="s">
        <v>209</v>
      </c>
      <c r="BG389" s="21" t="s">
        <v>209</v>
      </c>
      <c r="BH389" s="21" t="s">
        <v>209</v>
      </c>
      <c r="BI389" s="21" t="s">
        <v>209</v>
      </c>
      <c r="BJ389" s="21" t="s">
        <v>209</v>
      </c>
      <c r="BK389" s="21" t="s">
        <v>209</v>
      </c>
      <c r="BL389" s="21" t="s">
        <v>209</v>
      </c>
      <c r="BM389" s="21" t="s">
        <v>209</v>
      </c>
      <c r="BN389" s="21" t="s">
        <v>209</v>
      </c>
      <c r="BO389" s="21" t="s">
        <v>209</v>
      </c>
      <c r="BP389" s="21" t="s">
        <v>209</v>
      </c>
      <c r="BQ389" s="21" t="s">
        <v>209</v>
      </c>
      <c r="BR389" s="21" t="s">
        <v>209</v>
      </c>
      <c r="BS389" s="21" t="s">
        <v>209</v>
      </c>
      <c r="BT389" s="21" t="s">
        <v>209</v>
      </c>
      <c r="BU389" s="21" t="s">
        <v>209</v>
      </c>
      <c r="BV389" s="21" t="s">
        <v>209</v>
      </c>
      <c r="BW389" s="21" t="s">
        <v>209</v>
      </c>
      <c r="BX389" s="21" t="s">
        <v>209</v>
      </c>
      <c r="BY389" s="21" t="s">
        <v>209</v>
      </c>
      <c r="BZ389" s="21">
        <f t="shared" si="1"/>
        <v>8</v>
      </c>
    </row>
    <row r="390" spans="1:78" ht="12.75" x14ac:dyDescent="0.2">
      <c r="A390" s="21" t="s">
        <v>574</v>
      </c>
      <c r="B390" s="21" t="s">
        <v>615</v>
      </c>
      <c r="C390" s="21" t="s">
        <v>625</v>
      </c>
      <c r="D390" s="21" t="s">
        <v>209</v>
      </c>
      <c r="E390" s="21" t="s">
        <v>209</v>
      </c>
      <c r="F390" s="21" t="s">
        <v>209</v>
      </c>
      <c r="G390" s="21" t="s">
        <v>209</v>
      </c>
      <c r="H390" s="21" t="s">
        <v>209</v>
      </c>
      <c r="I390" s="21" t="s">
        <v>209</v>
      </c>
      <c r="J390" s="21" t="s">
        <v>209</v>
      </c>
      <c r="K390" s="21" t="s">
        <v>209</v>
      </c>
      <c r="L390" s="21" t="s">
        <v>209</v>
      </c>
      <c r="M390" s="21" t="s">
        <v>209</v>
      </c>
      <c r="N390" s="21" t="s">
        <v>209</v>
      </c>
      <c r="O390" s="21" t="s">
        <v>209</v>
      </c>
      <c r="P390" s="21" t="s">
        <v>209</v>
      </c>
      <c r="Q390" s="21" t="s">
        <v>209</v>
      </c>
      <c r="R390" s="21" t="s">
        <v>209</v>
      </c>
      <c r="S390" s="21" t="s">
        <v>210</v>
      </c>
      <c r="T390" s="21" t="s">
        <v>210</v>
      </c>
      <c r="U390" s="21" t="s">
        <v>210</v>
      </c>
      <c r="V390" s="21" t="s">
        <v>210</v>
      </c>
      <c r="W390" s="21" t="s">
        <v>209</v>
      </c>
      <c r="X390" s="21" t="s">
        <v>209</v>
      </c>
      <c r="Y390" s="21" t="s">
        <v>209</v>
      </c>
      <c r="Z390" s="21" t="s">
        <v>210</v>
      </c>
      <c r="AA390" s="21" t="s">
        <v>209</v>
      </c>
      <c r="AB390" s="21" t="s">
        <v>209</v>
      </c>
      <c r="AC390" s="21" t="s">
        <v>209</v>
      </c>
      <c r="AD390" s="21" t="s">
        <v>209</v>
      </c>
      <c r="AE390" s="21" t="s">
        <v>210</v>
      </c>
      <c r="AF390" s="21" t="s">
        <v>209</v>
      </c>
      <c r="AG390" s="21" t="s">
        <v>209</v>
      </c>
      <c r="AH390" s="21" t="s">
        <v>209</v>
      </c>
      <c r="AI390" s="21" t="s">
        <v>209</v>
      </c>
      <c r="AJ390" s="21" t="s">
        <v>210</v>
      </c>
      <c r="AK390" s="21" t="s">
        <v>209</v>
      </c>
      <c r="AL390" s="21" t="s">
        <v>210</v>
      </c>
      <c r="AM390" s="21" t="s">
        <v>209</v>
      </c>
      <c r="AN390" s="21" t="s">
        <v>209</v>
      </c>
      <c r="AO390" s="21" t="s">
        <v>209</v>
      </c>
      <c r="AP390" s="21" t="s">
        <v>209</v>
      </c>
      <c r="AQ390" s="21" t="s">
        <v>209</v>
      </c>
      <c r="AR390" s="21" t="s">
        <v>209</v>
      </c>
      <c r="AS390" s="21" t="s">
        <v>209</v>
      </c>
      <c r="AT390" s="21" t="s">
        <v>209</v>
      </c>
      <c r="AU390" s="21" t="s">
        <v>209</v>
      </c>
      <c r="AV390" s="21" t="s">
        <v>209</v>
      </c>
      <c r="AW390" s="21" t="s">
        <v>209</v>
      </c>
      <c r="AX390" s="21" t="s">
        <v>209</v>
      </c>
      <c r="AY390" s="21" t="s">
        <v>209</v>
      </c>
      <c r="AZ390" s="21" t="s">
        <v>209</v>
      </c>
      <c r="BA390" s="21" t="s">
        <v>209</v>
      </c>
      <c r="BB390" s="21" t="s">
        <v>209</v>
      </c>
      <c r="BC390" s="21" t="s">
        <v>209</v>
      </c>
      <c r="BD390" s="21" t="s">
        <v>209</v>
      </c>
      <c r="BE390" s="21" t="s">
        <v>209</v>
      </c>
      <c r="BF390" s="21" t="s">
        <v>209</v>
      </c>
      <c r="BG390" s="21" t="s">
        <v>209</v>
      </c>
      <c r="BH390" s="21" t="s">
        <v>209</v>
      </c>
      <c r="BI390" s="21" t="s">
        <v>209</v>
      </c>
      <c r="BJ390" s="21" t="s">
        <v>209</v>
      </c>
      <c r="BK390" s="21" t="s">
        <v>209</v>
      </c>
      <c r="BL390" s="21" t="s">
        <v>209</v>
      </c>
      <c r="BM390" s="21" t="s">
        <v>209</v>
      </c>
      <c r="BN390" s="21" t="s">
        <v>209</v>
      </c>
      <c r="BO390" s="21" t="s">
        <v>209</v>
      </c>
      <c r="BP390" s="21" t="s">
        <v>209</v>
      </c>
      <c r="BQ390" s="21" t="s">
        <v>209</v>
      </c>
      <c r="BR390" s="21" t="s">
        <v>209</v>
      </c>
      <c r="BS390" s="21" t="s">
        <v>209</v>
      </c>
      <c r="BT390" s="21" t="s">
        <v>209</v>
      </c>
      <c r="BU390" s="21" t="s">
        <v>209</v>
      </c>
      <c r="BV390" s="21" t="s">
        <v>209</v>
      </c>
      <c r="BW390" s="21" t="s">
        <v>209</v>
      </c>
      <c r="BX390" s="21" t="s">
        <v>209</v>
      </c>
      <c r="BY390" s="21" t="s">
        <v>209</v>
      </c>
      <c r="BZ390" s="21">
        <f t="shared" si="1"/>
        <v>8</v>
      </c>
    </row>
    <row r="391" spans="1:78" ht="12.75" x14ac:dyDescent="0.2">
      <c r="A391" s="21" t="s">
        <v>574</v>
      </c>
      <c r="B391" s="21" t="s">
        <v>626</v>
      </c>
      <c r="C391" s="21" t="s">
        <v>627</v>
      </c>
      <c r="D391" s="21" t="s">
        <v>209</v>
      </c>
      <c r="E391" s="21" t="s">
        <v>209</v>
      </c>
      <c r="F391" s="21" t="s">
        <v>209</v>
      </c>
      <c r="G391" s="21" t="s">
        <v>209</v>
      </c>
      <c r="H391" s="21" t="s">
        <v>209</v>
      </c>
      <c r="I391" s="21" t="s">
        <v>209</v>
      </c>
      <c r="J391" s="21" t="s">
        <v>209</v>
      </c>
      <c r="K391" s="21" t="s">
        <v>209</v>
      </c>
      <c r="L391" s="21" t="s">
        <v>209</v>
      </c>
      <c r="M391" s="21" t="s">
        <v>209</v>
      </c>
      <c r="N391" s="21" t="s">
        <v>209</v>
      </c>
      <c r="O391" s="21" t="s">
        <v>209</v>
      </c>
      <c r="P391" s="21" t="s">
        <v>209</v>
      </c>
      <c r="Q391" s="21" t="s">
        <v>209</v>
      </c>
      <c r="R391" s="21" t="s">
        <v>209</v>
      </c>
      <c r="S391" s="21" t="s">
        <v>210</v>
      </c>
      <c r="T391" s="21" t="s">
        <v>210</v>
      </c>
      <c r="U391" s="21" t="s">
        <v>210</v>
      </c>
      <c r="V391" s="21" t="s">
        <v>210</v>
      </c>
      <c r="W391" s="21" t="s">
        <v>209</v>
      </c>
      <c r="X391" s="21" t="s">
        <v>209</v>
      </c>
      <c r="Y391" s="21" t="s">
        <v>209</v>
      </c>
      <c r="Z391" s="21" t="s">
        <v>210</v>
      </c>
      <c r="AA391" s="21" t="s">
        <v>209</v>
      </c>
      <c r="AB391" s="21" t="s">
        <v>209</v>
      </c>
      <c r="AC391" s="21" t="s">
        <v>209</v>
      </c>
      <c r="AD391" s="21" t="s">
        <v>209</v>
      </c>
      <c r="AE391" s="21" t="s">
        <v>210</v>
      </c>
      <c r="AF391" s="21" t="s">
        <v>209</v>
      </c>
      <c r="AG391" s="21" t="s">
        <v>209</v>
      </c>
      <c r="AH391" s="21" t="s">
        <v>209</v>
      </c>
      <c r="AI391" s="21" t="s">
        <v>209</v>
      </c>
      <c r="AJ391" s="21" t="s">
        <v>210</v>
      </c>
      <c r="AK391" s="21" t="s">
        <v>209</v>
      </c>
      <c r="AL391" s="21" t="s">
        <v>210</v>
      </c>
      <c r="AM391" s="21" t="s">
        <v>209</v>
      </c>
      <c r="AN391" s="21" t="s">
        <v>209</v>
      </c>
      <c r="AO391" s="21" t="s">
        <v>209</v>
      </c>
      <c r="AP391" s="21" t="s">
        <v>209</v>
      </c>
      <c r="AQ391" s="21" t="s">
        <v>209</v>
      </c>
      <c r="AR391" s="21" t="s">
        <v>209</v>
      </c>
      <c r="AS391" s="21" t="s">
        <v>209</v>
      </c>
      <c r="AT391" s="21" t="s">
        <v>209</v>
      </c>
      <c r="AU391" s="21" t="s">
        <v>209</v>
      </c>
      <c r="AV391" s="21" t="s">
        <v>209</v>
      </c>
      <c r="AW391" s="21" t="s">
        <v>209</v>
      </c>
      <c r="AX391" s="21" t="s">
        <v>209</v>
      </c>
      <c r="AY391" s="21" t="s">
        <v>209</v>
      </c>
      <c r="AZ391" s="21" t="s">
        <v>209</v>
      </c>
      <c r="BA391" s="21" t="s">
        <v>209</v>
      </c>
      <c r="BB391" s="21" t="s">
        <v>209</v>
      </c>
      <c r="BC391" s="21" t="s">
        <v>209</v>
      </c>
      <c r="BD391" s="21" t="s">
        <v>209</v>
      </c>
      <c r="BE391" s="21" t="s">
        <v>209</v>
      </c>
      <c r="BF391" s="21" t="s">
        <v>209</v>
      </c>
      <c r="BG391" s="21" t="s">
        <v>209</v>
      </c>
      <c r="BH391" s="21" t="s">
        <v>209</v>
      </c>
      <c r="BI391" s="21" t="s">
        <v>209</v>
      </c>
      <c r="BJ391" s="21" t="s">
        <v>209</v>
      </c>
      <c r="BK391" s="21" t="s">
        <v>209</v>
      </c>
      <c r="BL391" s="21" t="s">
        <v>209</v>
      </c>
      <c r="BM391" s="21" t="s">
        <v>209</v>
      </c>
      <c r="BN391" s="21" t="s">
        <v>209</v>
      </c>
      <c r="BO391" s="21" t="s">
        <v>209</v>
      </c>
      <c r="BP391" s="21" t="s">
        <v>209</v>
      </c>
      <c r="BQ391" s="21" t="s">
        <v>209</v>
      </c>
      <c r="BR391" s="21" t="s">
        <v>209</v>
      </c>
      <c r="BS391" s="21" t="s">
        <v>209</v>
      </c>
      <c r="BT391" s="21" t="s">
        <v>209</v>
      </c>
      <c r="BU391" s="21" t="s">
        <v>209</v>
      </c>
      <c r="BV391" s="21" t="s">
        <v>209</v>
      </c>
      <c r="BW391" s="21" t="s">
        <v>209</v>
      </c>
      <c r="BX391" s="21" t="s">
        <v>209</v>
      </c>
      <c r="BY391" s="21" t="s">
        <v>209</v>
      </c>
      <c r="BZ391" s="21">
        <f t="shared" si="1"/>
        <v>8</v>
      </c>
    </row>
    <row r="392" spans="1:78" ht="12.75" x14ac:dyDescent="0.2">
      <c r="A392" s="21" t="s">
        <v>628</v>
      </c>
      <c r="B392" s="21" t="s">
        <v>629</v>
      </c>
      <c r="C392" s="21" t="s">
        <v>630</v>
      </c>
      <c r="D392" s="21" t="s">
        <v>209</v>
      </c>
      <c r="E392" s="21" t="s">
        <v>209</v>
      </c>
      <c r="F392" s="21" t="s">
        <v>209</v>
      </c>
      <c r="G392" s="21" t="s">
        <v>209</v>
      </c>
      <c r="H392" s="21" t="s">
        <v>209</v>
      </c>
      <c r="I392" s="21" t="s">
        <v>209</v>
      </c>
      <c r="J392" s="21" t="s">
        <v>209</v>
      </c>
      <c r="K392" s="21" t="s">
        <v>209</v>
      </c>
      <c r="L392" s="21" t="s">
        <v>209</v>
      </c>
      <c r="M392" s="21" t="s">
        <v>209</v>
      </c>
      <c r="N392" s="21" t="s">
        <v>209</v>
      </c>
      <c r="O392" s="21" t="s">
        <v>209</v>
      </c>
      <c r="P392" s="21" t="s">
        <v>209</v>
      </c>
      <c r="Q392" s="21" t="s">
        <v>209</v>
      </c>
      <c r="R392" s="21" t="s">
        <v>209</v>
      </c>
      <c r="S392" s="21" t="s">
        <v>210</v>
      </c>
      <c r="T392" s="21" t="s">
        <v>210</v>
      </c>
      <c r="U392" s="21" t="s">
        <v>210</v>
      </c>
      <c r="V392" s="21" t="s">
        <v>210</v>
      </c>
      <c r="W392" s="21" t="s">
        <v>210</v>
      </c>
      <c r="X392" s="21" t="s">
        <v>209</v>
      </c>
      <c r="Y392" s="21" t="s">
        <v>209</v>
      </c>
      <c r="Z392" s="21" t="s">
        <v>209</v>
      </c>
      <c r="AA392" s="21" t="s">
        <v>209</v>
      </c>
      <c r="AB392" s="21" t="s">
        <v>209</v>
      </c>
      <c r="AC392" s="21" t="s">
        <v>210</v>
      </c>
      <c r="AD392" s="21" t="s">
        <v>209</v>
      </c>
      <c r="AE392" s="21" t="s">
        <v>209</v>
      </c>
      <c r="AF392" s="21" t="s">
        <v>209</v>
      </c>
      <c r="AG392" s="21" t="s">
        <v>209</v>
      </c>
      <c r="AH392" s="21" t="s">
        <v>209</v>
      </c>
      <c r="AI392" s="21" t="s">
        <v>209</v>
      </c>
      <c r="AJ392" s="21" t="s">
        <v>209</v>
      </c>
      <c r="AK392" s="21" t="s">
        <v>209</v>
      </c>
      <c r="AL392" s="21" t="s">
        <v>209</v>
      </c>
      <c r="AM392" s="21" t="s">
        <v>209</v>
      </c>
      <c r="AN392" s="21" t="s">
        <v>209</v>
      </c>
      <c r="AO392" s="21" t="s">
        <v>209</v>
      </c>
      <c r="AP392" s="21" t="s">
        <v>209</v>
      </c>
      <c r="AQ392" s="21" t="s">
        <v>209</v>
      </c>
      <c r="AR392" s="21" t="s">
        <v>209</v>
      </c>
      <c r="AS392" s="21" t="s">
        <v>209</v>
      </c>
      <c r="AT392" s="21" t="s">
        <v>209</v>
      </c>
      <c r="AU392" s="21" t="s">
        <v>209</v>
      </c>
      <c r="AV392" s="21" t="s">
        <v>209</v>
      </c>
      <c r="AW392" s="21" t="s">
        <v>209</v>
      </c>
      <c r="AX392" s="21" t="s">
        <v>209</v>
      </c>
      <c r="AY392" s="21" t="s">
        <v>209</v>
      </c>
      <c r="AZ392" s="21" t="s">
        <v>209</v>
      </c>
      <c r="BA392" s="21" t="s">
        <v>209</v>
      </c>
      <c r="BB392" s="21" t="s">
        <v>209</v>
      </c>
      <c r="BC392" s="21" t="s">
        <v>209</v>
      </c>
      <c r="BD392" s="21" t="s">
        <v>209</v>
      </c>
      <c r="BE392" s="21" t="s">
        <v>209</v>
      </c>
      <c r="BF392" s="21" t="s">
        <v>209</v>
      </c>
      <c r="BG392" s="21" t="s">
        <v>209</v>
      </c>
      <c r="BH392" s="21" t="s">
        <v>209</v>
      </c>
      <c r="BI392" s="21" t="s">
        <v>209</v>
      </c>
      <c r="BJ392" s="21" t="s">
        <v>209</v>
      </c>
      <c r="BK392" s="21" t="s">
        <v>209</v>
      </c>
      <c r="BL392" s="21" t="s">
        <v>209</v>
      </c>
      <c r="BM392" s="21" t="s">
        <v>209</v>
      </c>
      <c r="BN392" s="21" t="s">
        <v>209</v>
      </c>
      <c r="BO392" s="21" t="s">
        <v>209</v>
      </c>
      <c r="BP392" s="21" t="s">
        <v>209</v>
      </c>
      <c r="BQ392" s="21" t="s">
        <v>209</v>
      </c>
      <c r="BR392" s="21" t="s">
        <v>209</v>
      </c>
      <c r="BS392" s="21" t="s">
        <v>209</v>
      </c>
      <c r="BT392" s="21" t="s">
        <v>209</v>
      </c>
      <c r="BU392" s="21" t="s">
        <v>209</v>
      </c>
      <c r="BV392" s="21" t="s">
        <v>209</v>
      </c>
      <c r="BW392" s="21" t="s">
        <v>209</v>
      </c>
      <c r="BX392" s="21" t="s">
        <v>209</v>
      </c>
      <c r="BY392" s="21" t="s">
        <v>209</v>
      </c>
      <c r="BZ392" s="21">
        <f t="shared" si="1"/>
        <v>6</v>
      </c>
    </row>
    <row r="393" spans="1:78" ht="12.75" x14ac:dyDescent="0.2">
      <c r="A393" s="21" t="s">
        <v>628</v>
      </c>
      <c r="B393" s="21" t="s">
        <v>629</v>
      </c>
      <c r="C393" s="21" t="s">
        <v>629</v>
      </c>
      <c r="D393" s="21" t="s">
        <v>209</v>
      </c>
      <c r="E393" s="21" t="s">
        <v>209</v>
      </c>
      <c r="F393" s="21" t="s">
        <v>209</v>
      </c>
      <c r="G393" s="21" t="s">
        <v>209</v>
      </c>
      <c r="H393" s="21" t="s">
        <v>209</v>
      </c>
      <c r="I393" s="21" t="s">
        <v>209</v>
      </c>
      <c r="J393" s="21" t="s">
        <v>209</v>
      </c>
      <c r="K393" s="21" t="s">
        <v>209</v>
      </c>
      <c r="L393" s="21" t="s">
        <v>209</v>
      </c>
      <c r="M393" s="21" t="s">
        <v>209</v>
      </c>
      <c r="N393" s="21" t="s">
        <v>209</v>
      </c>
      <c r="O393" s="21" t="s">
        <v>209</v>
      </c>
      <c r="P393" s="21" t="s">
        <v>209</v>
      </c>
      <c r="Q393" s="21" t="s">
        <v>209</v>
      </c>
      <c r="R393" s="21" t="s">
        <v>209</v>
      </c>
      <c r="S393" s="21" t="s">
        <v>210</v>
      </c>
      <c r="T393" s="21" t="s">
        <v>210</v>
      </c>
      <c r="U393" s="21" t="s">
        <v>210</v>
      </c>
      <c r="V393" s="21" t="s">
        <v>210</v>
      </c>
      <c r="W393" s="21" t="s">
        <v>210</v>
      </c>
      <c r="X393" s="21" t="s">
        <v>209</v>
      </c>
      <c r="Y393" s="21" t="s">
        <v>209</v>
      </c>
      <c r="Z393" s="21" t="s">
        <v>209</v>
      </c>
      <c r="AA393" s="21" t="s">
        <v>209</v>
      </c>
      <c r="AB393" s="21" t="s">
        <v>209</v>
      </c>
      <c r="AC393" s="21" t="s">
        <v>210</v>
      </c>
      <c r="AD393" s="21" t="s">
        <v>209</v>
      </c>
      <c r="AE393" s="21" t="s">
        <v>209</v>
      </c>
      <c r="AF393" s="21" t="s">
        <v>209</v>
      </c>
      <c r="AG393" s="21" t="s">
        <v>209</v>
      </c>
      <c r="AH393" s="21" t="s">
        <v>209</v>
      </c>
      <c r="AI393" s="21" t="s">
        <v>209</v>
      </c>
      <c r="AJ393" s="21" t="s">
        <v>209</v>
      </c>
      <c r="AK393" s="21" t="s">
        <v>209</v>
      </c>
      <c r="AL393" s="21" t="s">
        <v>209</v>
      </c>
      <c r="AM393" s="21" t="s">
        <v>209</v>
      </c>
      <c r="AN393" s="21" t="s">
        <v>209</v>
      </c>
      <c r="AO393" s="21" t="s">
        <v>209</v>
      </c>
      <c r="AP393" s="21" t="s">
        <v>209</v>
      </c>
      <c r="AQ393" s="21" t="s">
        <v>209</v>
      </c>
      <c r="AR393" s="21" t="s">
        <v>209</v>
      </c>
      <c r="AS393" s="21" t="s">
        <v>209</v>
      </c>
      <c r="AT393" s="21" t="s">
        <v>209</v>
      </c>
      <c r="AU393" s="21" t="s">
        <v>209</v>
      </c>
      <c r="AV393" s="21" t="s">
        <v>209</v>
      </c>
      <c r="AW393" s="21" t="s">
        <v>209</v>
      </c>
      <c r="AX393" s="21" t="s">
        <v>209</v>
      </c>
      <c r="AY393" s="21" t="s">
        <v>209</v>
      </c>
      <c r="AZ393" s="21" t="s">
        <v>209</v>
      </c>
      <c r="BA393" s="21" t="s">
        <v>209</v>
      </c>
      <c r="BB393" s="21" t="s">
        <v>209</v>
      </c>
      <c r="BC393" s="21" t="s">
        <v>209</v>
      </c>
      <c r="BD393" s="21" t="s">
        <v>209</v>
      </c>
      <c r="BE393" s="21" t="s">
        <v>209</v>
      </c>
      <c r="BF393" s="21" t="s">
        <v>209</v>
      </c>
      <c r="BG393" s="21" t="s">
        <v>209</v>
      </c>
      <c r="BH393" s="21" t="s">
        <v>209</v>
      </c>
      <c r="BI393" s="21" t="s">
        <v>209</v>
      </c>
      <c r="BJ393" s="21" t="s">
        <v>209</v>
      </c>
      <c r="BK393" s="21" t="s">
        <v>209</v>
      </c>
      <c r="BL393" s="21" t="s">
        <v>209</v>
      </c>
      <c r="BM393" s="21" t="s">
        <v>209</v>
      </c>
      <c r="BN393" s="21" t="s">
        <v>209</v>
      </c>
      <c r="BO393" s="21" t="s">
        <v>209</v>
      </c>
      <c r="BP393" s="21" t="s">
        <v>209</v>
      </c>
      <c r="BQ393" s="21" t="s">
        <v>209</v>
      </c>
      <c r="BR393" s="21" t="s">
        <v>209</v>
      </c>
      <c r="BS393" s="21" t="s">
        <v>209</v>
      </c>
      <c r="BT393" s="21" t="s">
        <v>209</v>
      </c>
      <c r="BU393" s="21" t="s">
        <v>209</v>
      </c>
      <c r="BV393" s="21" t="s">
        <v>209</v>
      </c>
      <c r="BW393" s="21" t="s">
        <v>209</v>
      </c>
      <c r="BX393" s="21" t="s">
        <v>209</v>
      </c>
      <c r="BY393" s="21" t="s">
        <v>209</v>
      </c>
      <c r="BZ393" s="21">
        <f t="shared" si="1"/>
        <v>6</v>
      </c>
    </row>
    <row r="394" spans="1:78" ht="12.75" x14ac:dyDescent="0.2">
      <c r="A394" s="21" t="s">
        <v>628</v>
      </c>
      <c r="B394" s="21" t="s">
        <v>97</v>
      </c>
      <c r="C394" s="21" t="s">
        <v>631</v>
      </c>
      <c r="D394" s="21" t="s">
        <v>209</v>
      </c>
      <c r="E394" s="21" t="s">
        <v>209</v>
      </c>
      <c r="F394" s="21" t="s">
        <v>209</v>
      </c>
      <c r="G394" s="21" t="s">
        <v>209</v>
      </c>
      <c r="H394" s="21" t="s">
        <v>209</v>
      </c>
      <c r="I394" s="21" t="s">
        <v>209</v>
      </c>
      <c r="J394" s="21" t="s">
        <v>209</v>
      </c>
      <c r="K394" s="21" t="s">
        <v>209</v>
      </c>
      <c r="L394" s="21" t="s">
        <v>209</v>
      </c>
      <c r="M394" s="21" t="s">
        <v>209</v>
      </c>
      <c r="N394" s="21" t="s">
        <v>209</v>
      </c>
      <c r="O394" s="21" t="s">
        <v>209</v>
      </c>
      <c r="P394" s="21" t="s">
        <v>209</v>
      </c>
      <c r="Q394" s="21" t="s">
        <v>209</v>
      </c>
      <c r="R394" s="21" t="s">
        <v>209</v>
      </c>
      <c r="S394" s="21" t="s">
        <v>210</v>
      </c>
      <c r="T394" s="21" t="s">
        <v>210</v>
      </c>
      <c r="U394" s="21" t="s">
        <v>210</v>
      </c>
      <c r="V394" s="21" t="s">
        <v>210</v>
      </c>
      <c r="W394" s="21" t="s">
        <v>209</v>
      </c>
      <c r="X394" s="21" t="s">
        <v>209</v>
      </c>
      <c r="Y394" s="21" t="s">
        <v>209</v>
      </c>
      <c r="Z394" s="21" t="s">
        <v>209</v>
      </c>
      <c r="AA394" s="21" t="s">
        <v>210</v>
      </c>
      <c r="AB394" s="21" t="s">
        <v>209</v>
      </c>
      <c r="AC394" s="21" t="s">
        <v>209</v>
      </c>
      <c r="AD394" s="21" t="s">
        <v>209</v>
      </c>
      <c r="AE394" s="21" t="s">
        <v>209</v>
      </c>
      <c r="AF394" s="21" t="s">
        <v>210</v>
      </c>
      <c r="AG394" s="21" t="s">
        <v>209</v>
      </c>
      <c r="AH394" s="21" t="s">
        <v>209</v>
      </c>
      <c r="AI394" s="21" t="s">
        <v>209</v>
      </c>
      <c r="AJ394" s="21" t="s">
        <v>209</v>
      </c>
      <c r="AK394" s="21" t="s">
        <v>209</v>
      </c>
      <c r="AL394" s="21" t="s">
        <v>209</v>
      </c>
      <c r="AM394" s="21" t="s">
        <v>209</v>
      </c>
      <c r="AN394" s="21" t="s">
        <v>209</v>
      </c>
      <c r="AO394" s="21" t="s">
        <v>209</v>
      </c>
      <c r="AP394" s="21" t="s">
        <v>209</v>
      </c>
      <c r="AQ394" s="21" t="s">
        <v>209</v>
      </c>
      <c r="AR394" s="21" t="s">
        <v>209</v>
      </c>
      <c r="AS394" s="21" t="s">
        <v>209</v>
      </c>
      <c r="AT394" s="21" t="s">
        <v>209</v>
      </c>
      <c r="AU394" s="21" t="s">
        <v>209</v>
      </c>
      <c r="AV394" s="21" t="s">
        <v>209</v>
      </c>
      <c r="AW394" s="21" t="s">
        <v>209</v>
      </c>
      <c r="AX394" s="21" t="s">
        <v>209</v>
      </c>
      <c r="AY394" s="21" t="s">
        <v>209</v>
      </c>
      <c r="AZ394" s="21" t="s">
        <v>209</v>
      </c>
      <c r="BA394" s="21" t="s">
        <v>209</v>
      </c>
      <c r="BB394" s="21" t="s">
        <v>209</v>
      </c>
      <c r="BC394" s="21" t="s">
        <v>209</v>
      </c>
      <c r="BD394" s="21" t="s">
        <v>209</v>
      </c>
      <c r="BE394" s="21" t="s">
        <v>209</v>
      </c>
      <c r="BF394" s="21" t="s">
        <v>209</v>
      </c>
      <c r="BG394" s="21" t="s">
        <v>209</v>
      </c>
      <c r="BH394" s="21" t="s">
        <v>209</v>
      </c>
      <c r="BI394" s="21" t="s">
        <v>209</v>
      </c>
      <c r="BJ394" s="21" t="s">
        <v>209</v>
      </c>
      <c r="BK394" s="21" t="s">
        <v>213</v>
      </c>
      <c r="BL394" s="21" t="s">
        <v>210</v>
      </c>
      <c r="BM394" s="21" t="s">
        <v>209</v>
      </c>
      <c r="BN394" s="21" t="s">
        <v>209</v>
      </c>
      <c r="BO394" s="21" t="s">
        <v>209</v>
      </c>
      <c r="BP394" s="21" t="s">
        <v>213</v>
      </c>
      <c r="BQ394" s="21" t="s">
        <v>209</v>
      </c>
      <c r="BR394" s="21" t="s">
        <v>209</v>
      </c>
      <c r="BS394" s="21" t="s">
        <v>213</v>
      </c>
      <c r="BT394" s="21" t="s">
        <v>209</v>
      </c>
      <c r="BU394" s="21" t="s">
        <v>209</v>
      </c>
      <c r="BV394" s="21" t="s">
        <v>209</v>
      </c>
      <c r="BW394" s="21" t="s">
        <v>209</v>
      </c>
      <c r="BX394" s="21" t="s">
        <v>209</v>
      </c>
      <c r="BY394" s="21" t="s">
        <v>209</v>
      </c>
      <c r="BZ394" s="21">
        <f t="shared" si="1"/>
        <v>6</v>
      </c>
    </row>
    <row r="395" spans="1:78" ht="12.75" x14ac:dyDescent="0.2">
      <c r="A395" s="21" t="s">
        <v>628</v>
      </c>
      <c r="B395" s="21" t="s">
        <v>97</v>
      </c>
      <c r="C395" s="21" t="s">
        <v>632</v>
      </c>
      <c r="D395" s="21" t="s">
        <v>209</v>
      </c>
      <c r="E395" s="21" t="s">
        <v>209</v>
      </c>
      <c r="F395" s="21" t="s">
        <v>209</v>
      </c>
      <c r="G395" s="21" t="s">
        <v>209</v>
      </c>
      <c r="H395" s="21" t="s">
        <v>209</v>
      </c>
      <c r="I395" s="21" t="s">
        <v>209</v>
      </c>
      <c r="J395" s="21" t="s">
        <v>209</v>
      </c>
      <c r="K395" s="21" t="s">
        <v>209</v>
      </c>
      <c r="L395" s="21" t="s">
        <v>209</v>
      </c>
      <c r="M395" s="21" t="s">
        <v>209</v>
      </c>
      <c r="N395" s="21" t="s">
        <v>209</v>
      </c>
      <c r="O395" s="21" t="s">
        <v>209</v>
      </c>
      <c r="P395" s="21" t="s">
        <v>209</v>
      </c>
      <c r="Q395" s="21" t="s">
        <v>209</v>
      </c>
      <c r="R395" s="21" t="s">
        <v>209</v>
      </c>
      <c r="S395" s="21" t="s">
        <v>210</v>
      </c>
      <c r="T395" s="21" t="s">
        <v>210</v>
      </c>
      <c r="U395" s="21" t="s">
        <v>210</v>
      </c>
      <c r="V395" s="21" t="s">
        <v>210</v>
      </c>
      <c r="W395" s="21" t="s">
        <v>209</v>
      </c>
      <c r="X395" s="21" t="s">
        <v>209</v>
      </c>
      <c r="Y395" s="21" t="s">
        <v>209</v>
      </c>
      <c r="Z395" s="21" t="s">
        <v>209</v>
      </c>
      <c r="AA395" s="21" t="s">
        <v>209</v>
      </c>
      <c r="AB395" s="21" t="s">
        <v>209</v>
      </c>
      <c r="AC395" s="21" t="s">
        <v>209</v>
      </c>
      <c r="AD395" s="21" t="s">
        <v>209</v>
      </c>
      <c r="AE395" s="21" t="s">
        <v>209</v>
      </c>
      <c r="AF395" s="21" t="s">
        <v>209</v>
      </c>
      <c r="AG395" s="21" t="s">
        <v>209</v>
      </c>
      <c r="AH395" s="21" t="s">
        <v>209</v>
      </c>
      <c r="AI395" s="21" t="s">
        <v>209</v>
      </c>
      <c r="AJ395" s="21" t="s">
        <v>210</v>
      </c>
      <c r="AK395" s="21" t="s">
        <v>209</v>
      </c>
      <c r="AL395" s="21" t="s">
        <v>210</v>
      </c>
      <c r="AM395" s="21" t="s">
        <v>209</v>
      </c>
      <c r="AN395" s="21" t="s">
        <v>209</v>
      </c>
      <c r="AO395" s="21" t="s">
        <v>209</v>
      </c>
      <c r="AP395" s="21" t="s">
        <v>209</v>
      </c>
      <c r="AQ395" s="21" t="s">
        <v>209</v>
      </c>
      <c r="AR395" s="21" t="s">
        <v>209</v>
      </c>
      <c r="AS395" s="21" t="s">
        <v>209</v>
      </c>
      <c r="AT395" s="21" t="s">
        <v>209</v>
      </c>
      <c r="AU395" s="21" t="s">
        <v>209</v>
      </c>
      <c r="AV395" s="21" t="s">
        <v>209</v>
      </c>
      <c r="AW395" s="21" t="s">
        <v>209</v>
      </c>
      <c r="AX395" s="21" t="s">
        <v>209</v>
      </c>
      <c r="AY395" s="21" t="s">
        <v>209</v>
      </c>
      <c r="AZ395" s="21" t="s">
        <v>209</v>
      </c>
      <c r="BA395" s="21" t="s">
        <v>209</v>
      </c>
      <c r="BB395" s="21" t="s">
        <v>209</v>
      </c>
      <c r="BC395" s="21" t="s">
        <v>209</v>
      </c>
      <c r="BD395" s="21" t="s">
        <v>209</v>
      </c>
      <c r="BE395" s="21" t="s">
        <v>209</v>
      </c>
      <c r="BF395" s="21" t="s">
        <v>209</v>
      </c>
      <c r="BG395" s="21" t="s">
        <v>209</v>
      </c>
      <c r="BH395" s="21" t="s">
        <v>209</v>
      </c>
      <c r="BI395" s="21" t="s">
        <v>209</v>
      </c>
      <c r="BJ395" s="21" t="s">
        <v>213</v>
      </c>
      <c r="BK395" s="21" t="s">
        <v>213</v>
      </c>
      <c r="BL395" s="21" t="s">
        <v>210</v>
      </c>
      <c r="BM395" s="21" t="s">
        <v>213</v>
      </c>
      <c r="BN395" s="21" t="s">
        <v>213</v>
      </c>
      <c r="BO395" s="21" t="s">
        <v>209</v>
      </c>
      <c r="BP395" s="21" t="s">
        <v>210</v>
      </c>
      <c r="BQ395" s="21" t="s">
        <v>209</v>
      </c>
      <c r="BR395" s="21" t="s">
        <v>213</v>
      </c>
      <c r="BS395" s="21" t="s">
        <v>213</v>
      </c>
      <c r="BT395" s="21" t="s">
        <v>209</v>
      </c>
      <c r="BU395" s="21" t="s">
        <v>209</v>
      </c>
      <c r="BV395" s="21" t="s">
        <v>209</v>
      </c>
      <c r="BW395" s="21" t="s">
        <v>209</v>
      </c>
      <c r="BX395" s="21" t="s">
        <v>209</v>
      </c>
      <c r="BY395" s="21" t="s">
        <v>209</v>
      </c>
      <c r="BZ395" s="21">
        <f t="shared" si="1"/>
        <v>6</v>
      </c>
    </row>
    <row r="396" spans="1:78" ht="12.75" x14ac:dyDescent="0.2">
      <c r="A396" s="21" t="s">
        <v>628</v>
      </c>
      <c r="B396" s="21" t="s">
        <v>97</v>
      </c>
      <c r="C396" s="21" t="s">
        <v>633</v>
      </c>
      <c r="D396" s="21" t="s">
        <v>209</v>
      </c>
      <c r="E396" s="21" t="s">
        <v>209</v>
      </c>
      <c r="F396" s="21" t="s">
        <v>209</v>
      </c>
      <c r="G396" s="21" t="s">
        <v>209</v>
      </c>
      <c r="H396" s="21" t="s">
        <v>209</v>
      </c>
      <c r="I396" s="21" t="s">
        <v>209</v>
      </c>
      <c r="J396" s="21" t="s">
        <v>209</v>
      </c>
      <c r="K396" s="21" t="s">
        <v>209</v>
      </c>
      <c r="L396" s="21" t="s">
        <v>209</v>
      </c>
      <c r="M396" s="21" t="s">
        <v>209</v>
      </c>
      <c r="N396" s="21" t="s">
        <v>209</v>
      </c>
      <c r="O396" s="21" t="s">
        <v>209</v>
      </c>
      <c r="P396" s="21" t="s">
        <v>209</v>
      </c>
      <c r="Q396" s="21" t="s">
        <v>209</v>
      </c>
      <c r="R396" s="21" t="s">
        <v>209</v>
      </c>
      <c r="S396" s="21" t="s">
        <v>210</v>
      </c>
      <c r="T396" s="21" t="s">
        <v>210</v>
      </c>
      <c r="U396" s="21" t="s">
        <v>210</v>
      </c>
      <c r="V396" s="21" t="s">
        <v>210</v>
      </c>
      <c r="W396" s="21" t="s">
        <v>209</v>
      </c>
      <c r="X396" s="21" t="s">
        <v>209</v>
      </c>
      <c r="Y396" s="21" t="s">
        <v>209</v>
      </c>
      <c r="Z396" s="21" t="s">
        <v>209</v>
      </c>
      <c r="AA396" s="21" t="s">
        <v>209</v>
      </c>
      <c r="AB396" s="21" t="s">
        <v>209</v>
      </c>
      <c r="AC396" s="21" t="s">
        <v>209</v>
      </c>
      <c r="AD396" s="21" t="s">
        <v>209</v>
      </c>
      <c r="AE396" s="21" t="s">
        <v>209</v>
      </c>
      <c r="AF396" s="21" t="s">
        <v>209</v>
      </c>
      <c r="AG396" s="21" t="s">
        <v>209</v>
      </c>
      <c r="AH396" s="21" t="s">
        <v>209</v>
      </c>
      <c r="AI396" s="21" t="s">
        <v>209</v>
      </c>
      <c r="AJ396" s="21" t="s">
        <v>209</v>
      </c>
      <c r="AK396" s="21" t="s">
        <v>209</v>
      </c>
      <c r="AL396" s="21" t="s">
        <v>209</v>
      </c>
      <c r="AM396" s="21" t="s">
        <v>209</v>
      </c>
      <c r="AN396" s="21" t="s">
        <v>209</v>
      </c>
      <c r="AO396" s="21" t="s">
        <v>209</v>
      </c>
      <c r="AP396" s="21" t="s">
        <v>209</v>
      </c>
      <c r="AQ396" s="21" t="s">
        <v>209</v>
      </c>
      <c r="AR396" s="21" t="s">
        <v>209</v>
      </c>
      <c r="AS396" s="21" t="s">
        <v>209</v>
      </c>
      <c r="AT396" s="21" t="s">
        <v>209</v>
      </c>
      <c r="AU396" s="21" t="s">
        <v>209</v>
      </c>
      <c r="AV396" s="21" t="s">
        <v>209</v>
      </c>
      <c r="AW396" s="21" t="s">
        <v>209</v>
      </c>
      <c r="AX396" s="21" t="s">
        <v>209</v>
      </c>
      <c r="AY396" s="21" t="s">
        <v>209</v>
      </c>
      <c r="AZ396" s="21" t="s">
        <v>209</v>
      </c>
      <c r="BA396" s="21" t="s">
        <v>209</v>
      </c>
      <c r="BB396" s="21" t="s">
        <v>209</v>
      </c>
      <c r="BC396" s="21" t="s">
        <v>209</v>
      </c>
      <c r="BD396" s="21" t="s">
        <v>209</v>
      </c>
      <c r="BE396" s="21" t="s">
        <v>209</v>
      </c>
      <c r="BF396" s="21" t="s">
        <v>209</v>
      </c>
      <c r="BG396" s="21" t="s">
        <v>209</v>
      </c>
      <c r="BH396" s="21" t="s">
        <v>209</v>
      </c>
      <c r="BI396" s="21" t="s">
        <v>209</v>
      </c>
      <c r="BJ396" s="21" t="s">
        <v>209</v>
      </c>
      <c r="BK396" s="21" t="s">
        <v>213</v>
      </c>
      <c r="BL396" s="21" t="s">
        <v>210</v>
      </c>
      <c r="BM396" s="21" t="s">
        <v>209</v>
      </c>
      <c r="BN396" s="21" t="s">
        <v>209</v>
      </c>
      <c r="BO396" s="21" t="s">
        <v>209</v>
      </c>
      <c r="BP396" s="21" t="s">
        <v>213</v>
      </c>
      <c r="BQ396" s="21" t="s">
        <v>209</v>
      </c>
      <c r="BR396" s="21" t="s">
        <v>209</v>
      </c>
      <c r="BS396" s="21" t="s">
        <v>213</v>
      </c>
      <c r="BT396" s="21" t="s">
        <v>209</v>
      </c>
      <c r="BU396" s="21" t="s">
        <v>209</v>
      </c>
      <c r="BV396" s="21" t="s">
        <v>209</v>
      </c>
      <c r="BW396" s="21" t="s">
        <v>209</v>
      </c>
      <c r="BX396" s="21" t="s">
        <v>209</v>
      </c>
      <c r="BY396" s="21" t="s">
        <v>209</v>
      </c>
      <c r="BZ396" s="21">
        <f t="shared" si="1"/>
        <v>4</v>
      </c>
    </row>
    <row r="397" spans="1:78" ht="12.75" x14ac:dyDescent="0.2">
      <c r="A397" s="21" t="s">
        <v>628</v>
      </c>
      <c r="B397" s="21" t="s">
        <v>634</v>
      </c>
      <c r="C397" s="21" t="s">
        <v>635</v>
      </c>
      <c r="D397" s="21" t="s">
        <v>209</v>
      </c>
      <c r="E397" s="21" t="s">
        <v>209</v>
      </c>
      <c r="F397" s="21" t="s">
        <v>209</v>
      </c>
      <c r="G397" s="21" t="s">
        <v>209</v>
      </c>
      <c r="H397" s="21" t="s">
        <v>209</v>
      </c>
      <c r="I397" s="21" t="s">
        <v>209</v>
      </c>
      <c r="J397" s="21" t="s">
        <v>209</v>
      </c>
      <c r="K397" s="21" t="s">
        <v>209</v>
      </c>
      <c r="L397" s="21" t="s">
        <v>209</v>
      </c>
      <c r="M397" s="21" t="s">
        <v>209</v>
      </c>
      <c r="N397" s="21" t="s">
        <v>209</v>
      </c>
      <c r="O397" s="21" t="s">
        <v>209</v>
      </c>
      <c r="P397" s="21" t="s">
        <v>209</v>
      </c>
      <c r="Q397" s="21" t="s">
        <v>209</v>
      </c>
      <c r="R397" s="21" t="s">
        <v>209</v>
      </c>
      <c r="S397" s="21" t="s">
        <v>210</v>
      </c>
      <c r="T397" s="21" t="s">
        <v>210</v>
      </c>
      <c r="U397" s="21" t="s">
        <v>210</v>
      </c>
      <c r="V397" s="21" t="s">
        <v>210</v>
      </c>
      <c r="W397" s="21" t="s">
        <v>209</v>
      </c>
      <c r="X397" s="21" t="s">
        <v>209</v>
      </c>
      <c r="Y397" s="21" t="s">
        <v>209</v>
      </c>
      <c r="Z397" s="21" t="s">
        <v>209</v>
      </c>
      <c r="AA397" s="21" t="s">
        <v>209</v>
      </c>
      <c r="AB397" s="21" t="s">
        <v>209</v>
      </c>
      <c r="AC397" s="21" t="s">
        <v>209</v>
      </c>
      <c r="AD397" s="21" t="s">
        <v>209</v>
      </c>
      <c r="AE397" s="21" t="s">
        <v>209</v>
      </c>
      <c r="AF397" s="21" t="s">
        <v>209</v>
      </c>
      <c r="AG397" s="21" t="s">
        <v>209</v>
      </c>
      <c r="AH397" s="21" t="s">
        <v>209</v>
      </c>
      <c r="AI397" s="21" t="s">
        <v>209</v>
      </c>
      <c r="AJ397" s="21" t="s">
        <v>209</v>
      </c>
      <c r="AK397" s="21" t="s">
        <v>209</v>
      </c>
      <c r="AL397" s="21" t="s">
        <v>209</v>
      </c>
      <c r="AM397" s="21" t="s">
        <v>209</v>
      </c>
      <c r="AN397" s="21" t="s">
        <v>209</v>
      </c>
      <c r="AO397" s="21" t="s">
        <v>209</v>
      </c>
      <c r="AP397" s="21" t="s">
        <v>209</v>
      </c>
      <c r="AQ397" s="21" t="s">
        <v>209</v>
      </c>
      <c r="AR397" s="21" t="s">
        <v>209</v>
      </c>
      <c r="AS397" s="21" t="s">
        <v>209</v>
      </c>
      <c r="AT397" s="21" t="s">
        <v>209</v>
      </c>
      <c r="AU397" s="21" t="s">
        <v>209</v>
      </c>
      <c r="AV397" s="21" t="s">
        <v>209</v>
      </c>
      <c r="AW397" s="21" t="s">
        <v>209</v>
      </c>
      <c r="AX397" s="21" t="s">
        <v>209</v>
      </c>
      <c r="AY397" s="21" t="s">
        <v>209</v>
      </c>
      <c r="AZ397" s="21" t="s">
        <v>209</v>
      </c>
      <c r="BA397" s="21" t="s">
        <v>209</v>
      </c>
      <c r="BB397" s="21" t="s">
        <v>209</v>
      </c>
      <c r="BC397" s="21" t="s">
        <v>209</v>
      </c>
      <c r="BD397" s="21" t="s">
        <v>209</v>
      </c>
      <c r="BE397" s="21" t="s">
        <v>209</v>
      </c>
      <c r="BF397" s="21" t="s">
        <v>209</v>
      </c>
      <c r="BG397" s="21" t="s">
        <v>209</v>
      </c>
      <c r="BH397" s="21" t="s">
        <v>209</v>
      </c>
      <c r="BI397" s="21" t="s">
        <v>209</v>
      </c>
      <c r="BJ397" s="21" t="s">
        <v>209</v>
      </c>
      <c r="BK397" s="21" t="s">
        <v>209</v>
      </c>
      <c r="BL397" s="21" t="s">
        <v>210</v>
      </c>
      <c r="BM397" s="21" t="s">
        <v>209</v>
      </c>
      <c r="BN397" s="21" t="s">
        <v>209</v>
      </c>
      <c r="BO397" s="21" t="s">
        <v>209</v>
      </c>
      <c r="BP397" s="21" t="s">
        <v>210</v>
      </c>
      <c r="BQ397" s="21" t="s">
        <v>209</v>
      </c>
      <c r="BR397" s="21" t="s">
        <v>209</v>
      </c>
      <c r="BS397" s="21" t="s">
        <v>213</v>
      </c>
      <c r="BT397" s="21" t="s">
        <v>209</v>
      </c>
      <c r="BU397" s="21" t="s">
        <v>209</v>
      </c>
      <c r="BV397" s="21" t="s">
        <v>209</v>
      </c>
      <c r="BW397" s="21" t="s">
        <v>209</v>
      </c>
      <c r="BX397" s="21" t="s">
        <v>209</v>
      </c>
      <c r="BY397" s="21" t="s">
        <v>209</v>
      </c>
      <c r="BZ397" s="21">
        <f t="shared" si="1"/>
        <v>4</v>
      </c>
    </row>
    <row r="398" spans="1:78" ht="12.75" x14ac:dyDescent="0.2">
      <c r="A398" s="21" t="s">
        <v>628</v>
      </c>
      <c r="B398" s="21" t="s">
        <v>634</v>
      </c>
      <c r="C398" s="21" t="s">
        <v>636</v>
      </c>
      <c r="D398" s="21" t="s">
        <v>209</v>
      </c>
      <c r="E398" s="21" t="s">
        <v>209</v>
      </c>
      <c r="F398" s="21" t="s">
        <v>209</v>
      </c>
      <c r="G398" s="21" t="s">
        <v>209</v>
      </c>
      <c r="H398" s="21" t="s">
        <v>209</v>
      </c>
      <c r="I398" s="21" t="s">
        <v>209</v>
      </c>
      <c r="J398" s="21" t="s">
        <v>209</v>
      </c>
      <c r="K398" s="21" t="s">
        <v>209</v>
      </c>
      <c r="L398" s="21" t="s">
        <v>209</v>
      </c>
      <c r="M398" s="21" t="s">
        <v>209</v>
      </c>
      <c r="N398" s="21" t="s">
        <v>209</v>
      </c>
      <c r="O398" s="21" t="s">
        <v>209</v>
      </c>
      <c r="P398" s="21" t="s">
        <v>209</v>
      </c>
      <c r="Q398" s="21" t="s">
        <v>209</v>
      </c>
      <c r="R398" s="21" t="s">
        <v>209</v>
      </c>
      <c r="S398" s="21" t="s">
        <v>210</v>
      </c>
      <c r="T398" s="21" t="s">
        <v>210</v>
      </c>
      <c r="U398" s="21" t="s">
        <v>210</v>
      </c>
      <c r="V398" s="21" t="s">
        <v>210</v>
      </c>
      <c r="W398" s="21" t="s">
        <v>209</v>
      </c>
      <c r="X398" s="21" t="s">
        <v>209</v>
      </c>
      <c r="Y398" s="21" t="s">
        <v>209</v>
      </c>
      <c r="Z398" s="21" t="s">
        <v>209</v>
      </c>
      <c r="AA398" s="21" t="s">
        <v>209</v>
      </c>
      <c r="AB398" s="21" t="s">
        <v>209</v>
      </c>
      <c r="AC398" s="21" t="s">
        <v>209</v>
      </c>
      <c r="AD398" s="21" t="s">
        <v>209</v>
      </c>
      <c r="AE398" s="21" t="s">
        <v>209</v>
      </c>
      <c r="AF398" s="21" t="s">
        <v>209</v>
      </c>
      <c r="AG398" s="21" t="s">
        <v>209</v>
      </c>
      <c r="AH398" s="21" t="s">
        <v>209</v>
      </c>
      <c r="AI398" s="21" t="s">
        <v>209</v>
      </c>
      <c r="AJ398" s="21" t="s">
        <v>209</v>
      </c>
      <c r="AK398" s="21" t="s">
        <v>209</v>
      </c>
      <c r="AL398" s="21" t="s">
        <v>209</v>
      </c>
      <c r="AM398" s="21" t="s">
        <v>209</v>
      </c>
      <c r="AN398" s="21" t="s">
        <v>209</v>
      </c>
      <c r="AO398" s="21" t="s">
        <v>209</v>
      </c>
      <c r="AP398" s="21" t="s">
        <v>209</v>
      </c>
      <c r="AQ398" s="21" t="s">
        <v>209</v>
      </c>
      <c r="AR398" s="21" t="s">
        <v>209</v>
      </c>
      <c r="AS398" s="21" t="s">
        <v>209</v>
      </c>
      <c r="AT398" s="21" t="s">
        <v>209</v>
      </c>
      <c r="AU398" s="21" t="s">
        <v>209</v>
      </c>
      <c r="AV398" s="21" t="s">
        <v>209</v>
      </c>
      <c r="AW398" s="21" t="s">
        <v>209</v>
      </c>
      <c r="AX398" s="21" t="s">
        <v>209</v>
      </c>
      <c r="AY398" s="21" t="s">
        <v>209</v>
      </c>
      <c r="AZ398" s="21" t="s">
        <v>209</v>
      </c>
      <c r="BA398" s="21" t="s">
        <v>209</v>
      </c>
      <c r="BB398" s="21" t="s">
        <v>209</v>
      </c>
      <c r="BC398" s="21" t="s">
        <v>209</v>
      </c>
      <c r="BD398" s="21" t="s">
        <v>209</v>
      </c>
      <c r="BE398" s="21" t="s">
        <v>209</v>
      </c>
      <c r="BF398" s="21" t="s">
        <v>209</v>
      </c>
      <c r="BG398" s="21" t="s">
        <v>209</v>
      </c>
      <c r="BH398" s="21" t="s">
        <v>209</v>
      </c>
      <c r="BI398" s="21" t="s">
        <v>209</v>
      </c>
      <c r="BJ398" s="21" t="s">
        <v>213</v>
      </c>
      <c r="BK398" s="21" t="s">
        <v>213</v>
      </c>
      <c r="BL398" s="21" t="s">
        <v>210</v>
      </c>
      <c r="BM398" s="21" t="s">
        <v>209</v>
      </c>
      <c r="BN398" s="21" t="s">
        <v>209</v>
      </c>
      <c r="BO398" s="21" t="s">
        <v>209</v>
      </c>
      <c r="BP398" s="21" t="s">
        <v>210</v>
      </c>
      <c r="BQ398" s="21" t="s">
        <v>209</v>
      </c>
      <c r="BR398" s="21" t="s">
        <v>209</v>
      </c>
      <c r="BS398" s="21" t="s">
        <v>213</v>
      </c>
      <c r="BT398" s="21" t="s">
        <v>209</v>
      </c>
      <c r="BU398" s="21" t="s">
        <v>209</v>
      </c>
      <c r="BV398" s="21" t="s">
        <v>209</v>
      </c>
      <c r="BW398" s="21" t="s">
        <v>209</v>
      </c>
      <c r="BX398" s="21" t="s">
        <v>209</v>
      </c>
      <c r="BY398" s="21" t="s">
        <v>209</v>
      </c>
      <c r="BZ398" s="21">
        <f t="shared" si="1"/>
        <v>4</v>
      </c>
    </row>
    <row r="399" spans="1:78" ht="12.75" x14ac:dyDescent="0.2">
      <c r="A399" s="21" t="s">
        <v>628</v>
      </c>
      <c r="B399" s="21" t="s">
        <v>634</v>
      </c>
      <c r="C399" s="21" t="s">
        <v>637</v>
      </c>
      <c r="D399" s="21" t="s">
        <v>209</v>
      </c>
      <c r="E399" s="21" t="s">
        <v>209</v>
      </c>
      <c r="F399" s="21" t="s">
        <v>209</v>
      </c>
      <c r="G399" s="21" t="s">
        <v>209</v>
      </c>
      <c r="H399" s="21" t="s">
        <v>209</v>
      </c>
      <c r="I399" s="21" t="s">
        <v>209</v>
      </c>
      <c r="J399" s="21" t="s">
        <v>209</v>
      </c>
      <c r="K399" s="21" t="s">
        <v>209</v>
      </c>
      <c r="L399" s="21" t="s">
        <v>209</v>
      </c>
      <c r="M399" s="21" t="s">
        <v>209</v>
      </c>
      <c r="N399" s="21" t="s">
        <v>209</v>
      </c>
      <c r="O399" s="21" t="s">
        <v>209</v>
      </c>
      <c r="P399" s="21" t="s">
        <v>209</v>
      </c>
      <c r="Q399" s="21" t="s">
        <v>209</v>
      </c>
      <c r="R399" s="21" t="s">
        <v>209</v>
      </c>
      <c r="S399" s="21" t="s">
        <v>210</v>
      </c>
      <c r="T399" s="21" t="s">
        <v>210</v>
      </c>
      <c r="U399" s="21" t="s">
        <v>210</v>
      </c>
      <c r="V399" s="21" t="s">
        <v>210</v>
      </c>
      <c r="W399" s="21" t="s">
        <v>209</v>
      </c>
      <c r="X399" s="21" t="s">
        <v>209</v>
      </c>
      <c r="Y399" s="21" t="s">
        <v>209</v>
      </c>
      <c r="Z399" s="21" t="s">
        <v>209</v>
      </c>
      <c r="AA399" s="21" t="s">
        <v>210</v>
      </c>
      <c r="AB399" s="21" t="s">
        <v>209</v>
      </c>
      <c r="AC399" s="21" t="s">
        <v>209</v>
      </c>
      <c r="AD399" s="21" t="s">
        <v>209</v>
      </c>
      <c r="AE399" s="21" t="s">
        <v>209</v>
      </c>
      <c r="AF399" s="21" t="s">
        <v>210</v>
      </c>
      <c r="AG399" s="21" t="s">
        <v>209</v>
      </c>
      <c r="AH399" s="21" t="s">
        <v>209</v>
      </c>
      <c r="AI399" s="21" t="s">
        <v>209</v>
      </c>
      <c r="AJ399" s="21" t="s">
        <v>209</v>
      </c>
      <c r="AK399" s="21" t="s">
        <v>209</v>
      </c>
      <c r="AL399" s="21" t="s">
        <v>209</v>
      </c>
      <c r="AM399" s="21" t="s">
        <v>209</v>
      </c>
      <c r="AN399" s="21" t="s">
        <v>209</v>
      </c>
      <c r="AO399" s="21" t="s">
        <v>209</v>
      </c>
      <c r="AP399" s="21" t="s">
        <v>209</v>
      </c>
      <c r="AQ399" s="21" t="s">
        <v>209</v>
      </c>
      <c r="AR399" s="21" t="s">
        <v>209</v>
      </c>
      <c r="AS399" s="21" t="s">
        <v>209</v>
      </c>
      <c r="AT399" s="21" t="s">
        <v>209</v>
      </c>
      <c r="AU399" s="21" t="s">
        <v>209</v>
      </c>
      <c r="AV399" s="21" t="s">
        <v>209</v>
      </c>
      <c r="AW399" s="21" t="s">
        <v>209</v>
      </c>
      <c r="AX399" s="21" t="s">
        <v>209</v>
      </c>
      <c r="AY399" s="21" t="s">
        <v>209</v>
      </c>
      <c r="AZ399" s="21" t="s">
        <v>209</v>
      </c>
      <c r="BA399" s="21" t="s">
        <v>209</v>
      </c>
      <c r="BB399" s="21" t="s">
        <v>209</v>
      </c>
      <c r="BC399" s="21" t="s">
        <v>209</v>
      </c>
      <c r="BD399" s="21" t="s">
        <v>209</v>
      </c>
      <c r="BE399" s="21" t="s">
        <v>209</v>
      </c>
      <c r="BF399" s="21" t="s">
        <v>209</v>
      </c>
      <c r="BG399" s="21" t="s">
        <v>209</v>
      </c>
      <c r="BH399" s="21" t="s">
        <v>209</v>
      </c>
      <c r="BI399" s="21" t="s">
        <v>209</v>
      </c>
      <c r="BJ399" s="21" t="s">
        <v>213</v>
      </c>
      <c r="BK399" s="21" t="s">
        <v>213</v>
      </c>
      <c r="BL399" s="21" t="s">
        <v>210</v>
      </c>
      <c r="BM399" s="21" t="s">
        <v>213</v>
      </c>
      <c r="BN399" s="21" t="s">
        <v>213</v>
      </c>
      <c r="BO399" s="21" t="s">
        <v>209</v>
      </c>
      <c r="BP399" s="21" t="s">
        <v>210</v>
      </c>
      <c r="BQ399" s="21" t="s">
        <v>209</v>
      </c>
      <c r="BR399" s="21" t="s">
        <v>209</v>
      </c>
      <c r="BS399" s="21" t="s">
        <v>213</v>
      </c>
      <c r="BT399" s="21" t="s">
        <v>213</v>
      </c>
      <c r="BU399" s="21" t="s">
        <v>209</v>
      </c>
      <c r="BV399" s="21" t="s">
        <v>209</v>
      </c>
      <c r="BW399" s="21" t="s">
        <v>213</v>
      </c>
      <c r="BX399" s="21" t="s">
        <v>209</v>
      </c>
      <c r="BY399" s="21" t="s">
        <v>209</v>
      </c>
      <c r="BZ399" s="21">
        <f t="shared" si="1"/>
        <v>6</v>
      </c>
    </row>
    <row r="400" spans="1:78" ht="12.75" x14ac:dyDescent="0.2">
      <c r="A400" s="21" t="s">
        <v>628</v>
      </c>
      <c r="B400" s="21" t="s">
        <v>634</v>
      </c>
      <c r="C400" s="21" t="s">
        <v>638</v>
      </c>
      <c r="D400" s="21" t="s">
        <v>209</v>
      </c>
      <c r="E400" s="21" t="s">
        <v>209</v>
      </c>
      <c r="F400" s="21" t="s">
        <v>209</v>
      </c>
      <c r="G400" s="21" t="s">
        <v>209</v>
      </c>
      <c r="H400" s="21" t="s">
        <v>209</v>
      </c>
      <c r="I400" s="21" t="s">
        <v>209</v>
      </c>
      <c r="J400" s="21" t="s">
        <v>209</v>
      </c>
      <c r="K400" s="21" t="s">
        <v>209</v>
      </c>
      <c r="L400" s="21" t="s">
        <v>209</v>
      </c>
      <c r="M400" s="21" t="s">
        <v>209</v>
      </c>
      <c r="N400" s="21" t="s">
        <v>209</v>
      </c>
      <c r="O400" s="21" t="s">
        <v>209</v>
      </c>
      <c r="P400" s="21" t="s">
        <v>209</v>
      </c>
      <c r="Q400" s="21" t="s">
        <v>209</v>
      </c>
      <c r="R400" s="21" t="s">
        <v>209</v>
      </c>
      <c r="S400" s="21" t="s">
        <v>210</v>
      </c>
      <c r="T400" s="21" t="s">
        <v>210</v>
      </c>
      <c r="U400" s="21" t="s">
        <v>210</v>
      </c>
      <c r="V400" s="21" t="s">
        <v>210</v>
      </c>
      <c r="W400" s="21" t="s">
        <v>209</v>
      </c>
      <c r="X400" s="21" t="s">
        <v>209</v>
      </c>
      <c r="Y400" s="21" t="s">
        <v>209</v>
      </c>
      <c r="Z400" s="21" t="s">
        <v>209</v>
      </c>
      <c r="AA400" s="21" t="s">
        <v>210</v>
      </c>
      <c r="AB400" s="21" t="s">
        <v>209</v>
      </c>
      <c r="AC400" s="21" t="s">
        <v>209</v>
      </c>
      <c r="AD400" s="21" t="s">
        <v>209</v>
      </c>
      <c r="AE400" s="21" t="s">
        <v>209</v>
      </c>
      <c r="AF400" s="21" t="s">
        <v>210</v>
      </c>
      <c r="AG400" s="21" t="s">
        <v>209</v>
      </c>
      <c r="AH400" s="21" t="s">
        <v>209</v>
      </c>
      <c r="AI400" s="21" t="s">
        <v>209</v>
      </c>
      <c r="AJ400" s="21" t="s">
        <v>210</v>
      </c>
      <c r="AK400" s="21" t="s">
        <v>209</v>
      </c>
      <c r="AL400" s="21" t="s">
        <v>210</v>
      </c>
      <c r="AM400" s="21" t="s">
        <v>209</v>
      </c>
      <c r="AN400" s="21" t="s">
        <v>209</v>
      </c>
      <c r="AO400" s="21" t="s">
        <v>209</v>
      </c>
      <c r="AP400" s="21" t="s">
        <v>209</v>
      </c>
      <c r="AQ400" s="21" t="s">
        <v>209</v>
      </c>
      <c r="AR400" s="21" t="s">
        <v>209</v>
      </c>
      <c r="AS400" s="21" t="s">
        <v>209</v>
      </c>
      <c r="AT400" s="21" t="s">
        <v>209</v>
      </c>
      <c r="AU400" s="21" t="s">
        <v>209</v>
      </c>
      <c r="AV400" s="21" t="s">
        <v>209</v>
      </c>
      <c r="AW400" s="21" t="s">
        <v>209</v>
      </c>
      <c r="AX400" s="21" t="s">
        <v>209</v>
      </c>
      <c r="AY400" s="21" t="s">
        <v>209</v>
      </c>
      <c r="AZ400" s="21" t="s">
        <v>209</v>
      </c>
      <c r="BA400" s="21" t="s">
        <v>209</v>
      </c>
      <c r="BB400" s="21" t="s">
        <v>209</v>
      </c>
      <c r="BC400" s="21" t="s">
        <v>209</v>
      </c>
      <c r="BD400" s="21" t="s">
        <v>209</v>
      </c>
      <c r="BE400" s="21" t="s">
        <v>209</v>
      </c>
      <c r="BF400" s="21" t="s">
        <v>209</v>
      </c>
      <c r="BG400" s="21" t="s">
        <v>209</v>
      </c>
      <c r="BH400" s="21" t="s">
        <v>209</v>
      </c>
      <c r="BI400" s="21" t="s">
        <v>209</v>
      </c>
      <c r="BJ400" s="21" t="s">
        <v>213</v>
      </c>
      <c r="BK400" s="21" t="s">
        <v>213</v>
      </c>
      <c r="BL400" s="21" t="s">
        <v>210</v>
      </c>
      <c r="BM400" s="21" t="s">
        <v>209</v>
      </c>
      <c r="BN400" s="21" t="s">
        <v>209</v>
      </c>
      <c r="BO400" s="21" t="s">
        <v>209</v>
      </c>
      <c r="BP400" s="21" t="s">
        <v>210</v>
      </c>
      <c r="BQ400" s="21" t="s">
        <v>209</v>
      </c>
      <c r="BR400" s="21" t="s">
        <v>209</v>
      </c>
      <c r="BS400" s="21" t="s">
        <v>213</v>
      </c>
      <c r="BT400" s="21" t="s">
        <v>209</v>
      </c>
      <c r="BU400" s="21" t="s">
        <v>209</v>
      </c>
      <c r="BV400" s="21" t="s">
        <v>209</v>
      </c>
      <c r="BW400" s="21" t="s">
        <v>209</v>
      </c>
      <c r="BX400" s="21" t="s">
        <v>209</v>
      </c>
      <c r="BY400" s="21" t="s">
        <v>209</v>
      </c>
      <c r="BZ400" s="21">
        <f t="shared" si="1"/>
        <v>8</v>
      </c>
    </row>
    <row r="401" spans="1:78" ht="12.75" x14ac:dyDescent="0.2">
      <c r="A401" s="21" t="s">
        <v>628</v>
      </c>
      <c r="B401" s="21" t="s">
        <v>634</v>
      </c>
      <c r="C401" s="21" t="s">
        <v>639</v>
      </c>
      <c r="D401" s="21" t="s">
        <v>209</v>
      </c>
      <c r="E401" s="21" t="s">
        <v>209</v>
      </c>
      <c r="F401" s="21" t="s">
        <v>209</v>
      </c>
      <c r="G401" s="21" t="s">
        <v>209</v>
      </c>
      <c r="H401" s="21" t="s">
        <v>209</v>
      </c>
      <c r="I401" s="21" t="s">
        <v>209</v>
      </c>
      <c r="J401" s="21" t="s">
        <v>209</v>
      </c>
      <c r="K401" s="21" t="s">
        <v>209</v>
      </c>
      <c r="L401" s="21" t="s">
        <v>209</v>
      </c>
      <c r="M401" s="21" t="s">
        <v>209</v>
      </c>
      <c r="N401" s="21" t="s">
        <v>209</v>
      </c>
      <c r="O401" s="21" t="s">
        <v>209</v>
      </c>
      <c r="P401" s="21" t="s">
        <v>209</v>
      </c>
      <c r="Q401" s="21" t="s">
        <v>209</v>
      </c>
      <c r="R401" s="21" t="s">
        <v>209</v>
      </c>
      <c r="S401" s="21" t="s">
        <v>210</v>
      </c>
      <c r="T401" s="21" t="s">
        <v>210</v>
      </c>
      <c r="U401" s="21" t="s">
        <v>210</v>
      </c>
      <c r="V401" s="21" t="s">
        <v>210</v>
      </c>
      <c r="W401" s="21" t="s">
        <v>209</v>
      </c>
      <c r="X401" s="21" t="s">
        <v>209</v>
      </c>
      <c r="Y401" s="21" t="s">
        <v>209</v>
      </c>
      <c r="Z401" s="21" t="s">
        <v>209</v>
      </c>
      <c r="AA401" s="21" t="s">
        <v>209</v>
      </c>
      <c r="AB401" s="21" t="s">
        <v>209</v>
      </c>
      <c r="AC401" s="21" t="s">
        <v>209</v>
      </c>
      <c r="AD401" s="21" t="s">
        <v>209</v>
      </c>
      <c r="AE401" s="21" t="s">
        <v>209</v>
      </c>
      <c r="AF401" s="21" t="s">
        <v>209</v>
      </c>
      <c r="AG401" s="21" t="s">
        <v>209</v>
      </c>
      <c r="AH401" s="21" t="s">
        <v>209</v>
      </c>
      <c r="AI401" s="21" t="s">
        <v>209</v>
      </c>
      <c r="AJ401" s="21" t="s">
        <v>210</v>
      </c>
      <c r="AK401" s="21" t="s">
        <v>209</v>
      </c>
      <c r="AL401" s="21" t="s">
        <v>210</v>
      </c>
      <c r="AM401" s="21" t="s">
        <v>209</v>
      </c>
      <c r="AN401" s="21" t="s">
        <v>209</v>
      </c>
      <c r="AO401" s="21" t="s">
        <v>209</v>
      </c>
      <c r="AP401" s="21" t="s">
        <v>209</v>
      </c>
      <c r="AQ401" s="21" t="s">
        <v>209</v>
      </c>
      <c r="AR401" s="21" t="s">
        <v>209</v>
      </c>
      <c r="AS401" s="21" t="s">
        <v>209</v>
      </c>
      <c r="AT401" s="21" t="s">
        <v>209</v>
      </c>
      <c r="AU401" s="21" t="s">
        <v>209</v>
      </c>
      <c r="AV401" s="21" t="s">
        <v>209</v>
      </c>
      <c r="AW401" s="21" t="s">
        <v>209</v>
      </c>
      <c r="AX401" s="21" t="s">
        <v>209</v>
      </c>
      <c r="AY401" s="21" t="s">
        <v>209</v>
      </c>
      <c r="AZ401" s="21" t="s">
        <v>209</v>
      </c>
      <c r="BA401" s="21" t="s">
        <v>209</v>
      </c>
      <c r="BB401" s="21" t="s">
        <v>209</v>
      </c>
      <c r="BC401" s="21" t="s">
        <v>209</v>
      </c>
      <c r="BD401" s="21" t="s">
        <v>209</v>
      </c>
      <c r="BE401" s="21" t="s">
        <v>209</v>
      </c>
      <c r="BF401" s="21" t="s">
        <v>209</v>
      </c>
      <c r="BG401" s="21" t="s">
        <v>209</v>
      </c>
      <c r="BH401" s="21" t="s">
        <v>209</v>
      </c>
      <c r="BI401" s="21" t="s">
        <v>209</v>
      </c>
      <c r="BJ401" s="21" t="s">
        <v>209</v>
      </c>
      <c r="BK401" s="21" t="s">
        <v>209</v>
      </c>
      <c r="BL401" s="21" t="s">
        <v>210</v>
      </c>
      <c r="BM401" s="21" t="s">
        <v>209</v>
      </c>
      <c r="BN401" s="21" t="s">
        <v>209</v>
      </c>
      <c r="BO401" s="21" t="s">
        <v>209</v>
      </c>
      <c r="BP401" s="21" t="s">
        <v>210</v>
      </c>
      <c r="BQ401" s="21" t="s">
        <v>209</v>
      </c>
      <c r="BR401" s="21" t="s">
        <v>209</v>
      </c>
      <c r="BS401" s="21" t="s">
        <v>213</v>
      </c>
      <c r="BT401" s="21" t="s">
        <v>209</v>
      </c>
      <c r="BU401" s="21" t="s">
        <v>209</v>
      </c>
      <c r="BV401" s="21" t="s">
        <v>209</v>
      </c>
      <c r="BW401" s="21" t="s">
        <v>209</v>
      </c>
      <c r="BX401" s="21" t="s">
        <v>209</v>
      </c>
      <c r="BY401" s="21" t="s">
        <v>209</v>
      </c>
      <c r="BZ401" s="21">
        <f t="shared" si="1"/>
        <v>6</v>
      </c>
    </row>
    <row r="402" spans="1:78" ht="12.75" x14ac:dyDescent="0.2">
      <c r="A402" s="21" t="s">
        <v>628</v>
      </c>
      <c r="B402" s="21" t="s">
        <v>634</v>
      </c>
      <c r="C402" s="21" t="s">
        <v>640</v>
      </c>
      <c r="D402" s="21" t="s">
        <v>209</v>
      </c>
      <c r="E402" s="21" t="s">
        <v>209</v>
      </c>
      <c r="F402" s="21" t="s">
        <v>209</v>
      </c>
      <c r="G402" s="21" t="s">
        <v>209</v>
      </c>
      <c r="H402" s="21" t="s">
        <v>209</v>
      </c>
      <c r="I402" s="21" t="s">
        <v>209</v>
      </c>
      <c r="J402" s="21" t="s">
        <v>209</v>
      </c>
      <c r="K402" s="21" t="s">
        <v>209</v>
      </c>
      <c r="L402" s="21" t="s">
        <v>209</v>
      </c>
      <c r="M402" s="21" t="s">
        <v>209</v>
      </c>
      <c r="N402" s="21" t="s">
        <v>209</v>
      </c>
      <c r="O402" s="21" t="s">
        <v>209</v>
      </c>
      <c r="P402" s="21" t="s">
        <v>209</v>
      </c>
      <c r="Q402" s="21" t="s">
        <v>209</v>
      </c>
      <c r="R402" s="21" t="s">
        <v>209</v>
      </c>
      <c r="S402" s="21" t="s">
        <v>210</v>
      </c>
      <c r="T402" s="21" t="s">
        <v>210</v>
      </c>
      <c r="U402" s="21" t="s">
        <v>210</v>
      </c>
      <c r="V402" s="21" t="s">
        <v>210</v>
      </c>
      <c r="W402" s="21" t="s">
        <v>209</v>
      </c>
      <c r="X402" s="21" t="s">
        <v>209</v>
      </c>
      <c r="Y402" s="21" t="s">
        <v>209</v>
      </c>
      <c r="Z402" s="21" t="s">
        <v>209</v>
      </c>
      <c r="AA402" s="21" t="s">
        <v>209</v>
      </c>
      <c r="AB402" s="21" t="s">
        <v>209</v>
      </c>
      <c r="AC402" s="21" t="s">
        <v>209</v>
      </c>
      <c r="AD402" s="21" t="s">
        <v>209</v>
      </c>
      <c r="AE402" s="21" t="s">
        <v>209</v>
      </c>
      <c r="AF402" s="21" t="s">
        <v>209</v>
      </c>
      <c r="AG402" s="21" t="s">
        <v>209</v>
      </c>
      <c r="AH402" s="21" t="s">
        <v>209</v>
      </c>
      <c r="AI402" s="21" t="s">
        <v>209</v>
      </c>
      <c r="AJ402" s="21" t="s">
        <v>209</v>
      </c>
      <c r="AK402" s="21" t="s">
        <v>209</v>
      </c>
      <c r="AL402" s="21" t="s">
        <v>209</v>
      </c>
      <c r="AM402" s="21" t="s">
        <v>209</v>
      </c>
      <c r="AN402" s="21" t="s">
        <v>209</v>
      </c>
      <c r="AO402" s="21" t="s">
        <v>209</v>
      </c>
      <c r="AP402" s="21" t="s">
        <v>209</v>
      </c>
      <c r="AQ402" s="21" t="s">
        <v>209</v>
      </c>
      <c r="AR402" s="21" t="s">
        <v>209</v>
      </c>
      <c r="AS402" s="21" t="s">
        <v>209</v>
      </c>
      <c r="AT402" s="21" t="s">
        <v>209</v>
      </c>
      <c r="AU402" s="21" t="s">
        <v>209</v>
      </c>
      <c r="AV402" s="21" t="s">
        <v>209</v>
      </c>
      <c r="AW402" s="21" t="s">
        <v>209</v>
      </c>
      <c r="AX402" s="21" t="s">
        <v>209</v>
      </c>
      <c r="AY402" s="21" t="s">
        <v>209</v>
      </c>
      <c r="AZ402" s="21" t="s">
        <v>209</v>
      </c>
      <c r="BA402" s="21" t="s">
        <v>209</v>
      </c>
      <c r="BB402" s="21" t="s">
        <v>209</v>
      </c>
      <c r="BC402" s="21" t="s">
        <v>209</v>
      </c>
      <c r="BD402" s="21" t="s">
        <v>209</v>
      </c>
      <c r="BE402" s="21" t="s">
        <v>209</v>
      </c>
      <c r="BF402" s="21" t="s">
        <v>209</v>
      </c>
      <c r="BG402" s="21" t="s">
        <v>209</v>
      </c>
      <c r="BH402" s="21" t="s">
        <v>209</v>
      </c>
      <c r="BI402" s="21" t="s">
        <v>209</v>
      </c>
      <c r="BJ402" s="21" t="s">
        <v>209</v>
      </c>
      <c r="BK402" s="21" t="s">
        <v>209</v>
      </c>
      <c r="BL402" s="21" t="s">
        <v>209</v>
      </c>
      <c r="BM402" s="21" t="s">
        <v>209</v>
      </c>
      <c r="BN402" s="21" t="s">
        <v>209</v>
      </c>
      <c r="BO402" s="21" t="s">
        <v>209</v>
      </c>
      <c r="BP402" s="21" t="s">
        <v>210</v>
      </c>
      <c r="BQ402" s="21" t="s">
        <v>209</v>
      </c>
      <c r="BR402" s="21" t="s">
        <v>209</v>
      </c>
      <c r="BS402" s="21" t="s">
        <v>209</v>
      </c>
      <c r="BT402" s="21" t="s">
        <v>209</v>
      </c>
      <c r="BU402" s="21" t="s">
        <v>209</v>
      </c>
      <c r="BV402" s="21" t="s">
        <v>209</v>
      </c>
      <c r="BW402" s="21" t="s">
        <v>209</v>
      </c>
      <c r="BX402" s="21" t="s">
        <v>209</v>
      </c>
      <c r="BY402" s="21" t="s">
        <v>209</v>
      </c>
      <c r="BZ402" s="21">
        <f t="shared" si="1"/>
        <v>4</v>
      </c>
    </row>
    <row r="403" spans="1:78" ht="12.75" x14ac:dyDescent="0.2">
      <c r="A403" s="21" t="s">
        <v>628</v>
      </c>
      <c r="B403" s="21" t="s">
        <v>634</v>
      </c>
      <c r="C403" s="21" t="s">
        <v>641</v>
      </c>
      <c r="D403" s="21" t="s">
        <v>209</v>
      </c>
      <c r="E403" s="21" t="s">
        <v>209</v>
      </c>
      <c r="F403" s="21" t="s">
        <v>209</v>
      </c>
      <c r="G403" s="21" t="s">
        <v>209</v>
      </c>
      <c r="H403" s="21" t="s">
        <v>209</v>
      </c>
      <c r="I403" s="21" t="s">
        <v>209</v>
      </c>
      <c r="J403" s="21" t="s">
        <v>209</v>
      </c>
      <c r="K403" s="21" t="s">
        <v>209</v>
      </c>
      <c r="L403" s="21" t="s">
        <v>209</v>
      </c>
      <c r="M403" s="21" t="s">
        <v>209</v>
      </c>
      <c r="N403" s="21" t="s">
        <v>209</v>
      </c>
      <c r="O403" s="21" t="s">
        <v>209</v>
      </c>
      <c r="P403" s="21" t="s">
        <v>209</v>
      </c>
      <c r="Q403" s="21" t="s">
        <v>209</v>
      </c>
      <c r="R403" s="21" t="s">
        <v>209</v>
      </c>
      <c r="S403" s="21" t="s">
        <v>210</v>
      </c>
      <c r="T403" s="21" t="s">
        <v>210</v>
      </c>
      <c r="U403" s="21" t="s">
        <v>210</v>
      </c>
      <c r="V403" s="21" t="s">
        <v>210</v>
      </c>
      <c r="W403" s="21" t="s">
        <v>209</v>
      </c>
      <c r="X403" s="21" t="s">
        <v>209</v>
      </c>
      <c r="Y403" s="21" t="s">
        <v>209</v>
      </c>
      <c r="Z403" s="21" t="s">
        <v>209</v>
      </c>
      <c r="AA403" s="21" t="s">
        <v>209</v>
      </c>
      <c r="AB403" s="21" t="s">
        <v>209</v>
      </c>
      <c r="AC403" s="21" t="s">
        <v>209</v>
      </c>
      <c r="AD403" s="21" t="s">
        <v>209</v>
      </c>
      <c r="AE403" s="21" t="s">
        <v>209</v>
      </c>
      <c r="AF403" s="21" t="s">
        <v>209</v>
      </c>
      <c r="AG403" s="21" t="s">
        <v>209</v>
      </c>
      <c r="AH403" s="21" t="s">
        <v>209</v>
      </c>
      <c r="AI403" s="21" t="s">
        <v>209</v>
      </c>
      <c r="AJ403" s="21" t="s">
        <v>209</v>
      </c>
      <c r="AK403" s="21" t="s">
        <v>209</v>
      </c>
      <c r="AL403" s="21" t="s">
        <v>209</v>
      </c>
      <c r="AM403" s="21" t="s">
        <v>209</v>
      </c>
      <c r="AN403" s="21" t="s">
        <v>209</v>
      </c>
      <c r="AO403" s="21" t="s">
        <v>209</v>
      </c>
      <c r="AP403" s="21" t="s">
        <v>209</v>
      </c>
      <c r="AQ403" s="21" t="s">
        <v>209</v>
      </c>
      <c r="AR403" s="21" t="s">
        <v>209</v>
      </c>
      <c r="AS403" s="21" t="s">
        <v>209</v>
      </c>
      <c r="AT403" s="21" t="s">
        <v>209</v>
      </c>
      <c r="AU403" s="21" t="s">
        <v>209</v>
      </c>
      <c r="AV403" s="21" t="s">
        <v>209</v>
      </c>
      <c r="AW403" s="21" t="s">
        <v>209</v>
      </c>
      <c r="AX403" s="21" t="s">
        <v>209</v>
      </c>
      <c r="AY403" s="21" t="s">
        <v>209</v>
      </c>
      <c r="AZ403" s="21" t="s">
        <v>209</v>
      </c>
      <c r="BA403" s="21" t="s">
        <v>209</v>
      </c>
      <c r="BB403" s="21" t="s">
        <v>209</v>
      </c>
      <c r="BC403" s="21" t="s">
        <v>209</v>
      </c>
      <c r="BD403" s="21" t="s">
        <v>209</v>
      </c>
      <c r="BE403" s="21" t="s">
        <v>209</v>
      </c>
      <c r="BF403" s="21" t="s">
        <v>209</v>
      </c>
      <c r="BG403" s="21" t="s">
        <v>209</v>
      </c>
      <c r="BH403" s="21" t="s">
        <v>209</v>
      </c>
      <c r="BI403" s="21" t="s">
        <v>209</v>
      </c>
      <c r="BJ403" s="21" t="s">
        <v>209</v>
      </c>
      <c r="BK403" s="21" t="s">
        <v>209</v>
      </c>
      <c r="BL403" s="21" t="s">
        <v>209</v>
      </c>
      <c r="BM403" s="21" t="s">
        <v>209</v>
      </c>
      <c r="BN403" s="21" t="s">
        <v>209</v>
      </c>
      <c r="BO403" s="21" t="s">
        <v>209</v>
      </c>
      <c r="BP403" s="21" t="s">
        <v>209</v>
      </c>
      <c r="BQ403" s="21" t="s">
        <v>209</v>
      </c>
      <c r="BR403" s="21" t="s">
        <v>209</v>
      </c>
      <c r="BS403" s="21" t="s">
        <v>209</v>
      </c>
      <c r="BT403" s="21" t="s">
        <v>209</v>
      </c>
      <c r="BU403" s="21" t="s">
        <v>209</v>
      </c>
      <c r="BV403" s="21" t="s">
        <v>209</v>
      </c>
      <c r="BW403" s="21" t="s">
        <v>209</v>
      </c>
      <c r="BX403" s="21" t="s">
        <v>209</v>
      </c>
      <c r="BY403" s="21" t="s">
        <v>209</v>
      </c>
      <c r="BZ403" s="21">
        <f t="shared" si="1"/>
        <v>4</v>
      </c>
    </row>
    <row r="404" spans="1:78" ht="12.75" x14ac:dyDescent="0.2">
      <c r="A404" s="21" t="s">
        <v>628</v>
      </c>
      <c r="B404" s="21" t="s">
        <v>634</v>
      </c>
      <c r="C404" s="21" t="s">
        <v>642</v>
      </c>
      <c r="D404" s="21" t="s">
        <v>209</v>
      </c>
      <c r="E404" s="21" t="s">
        <v>209</v>
      </c>
      <c r="F404" s="21" t="s">
        <v>209</v>
      </c>
      <c r="G404" s="21" t="s">
        <v>209</v>
      </c>
      <c r="H404" s="21" t="s">
        <v>209</v>
      </c>
      <c r="I404" s="21" t="s">
        <v>209</v>
      </c>
      <c r="J404" s="21" t="s">
        <v>209</v>
      </c>
      <c r="K404" s="21" t="s">
        <v>209</v>
      </c>
      <c r="L404" s="21" t="s">
        <v>209</v>
      </c>
      <c r="M404" s="21" t="s">
        <v>209</v>
      </c>
      <c r="N404" s="21" t="s">
        <v>209</v>
      </c>
      <c r="O404" s="21" t="s">
        <v>209</v>
      </c>
      <c r="P404" s="21" t="s">
        <v>209</v>
      </c>
      <c r="Q404" s="21" t="s">
        <v>209</v>
      </c>
      <c r="R404" s="21" t="s">
        <v>209</v>
      </c>
      <c r="S404" s="21" t="s">
        <v>210</v>
      </c>
      <c r="T404" s="21" t="s">
        <v>210</v>
      </c>
      <c r="U404" s="21" t="s">
        <v>210</v>
      </c>
      <c r="V404" s="21" t="s">
        <v>210</v>
      </c>
      <c r="W404" s="21" t="s">
        <v>209</v>
      </c>
      <c r="X404" s="21" t="s">
        <v>209</v>
      </c>
      <c r="Y404" s="21" t="s">
        <v>209</v>
      </c>
      <c r="Z404" s="21" t="s">
        <v>209</v>
      </c>
      <c r="AA404" s="21" t="s">
        <v>209</v>
      </c>
      <c r="AB404" s="21" t="s">
        <v>209</v>
      </c>
      <c r="AC404" s="21" t="s">
        <v>209</v>
      </c>
      <c r="AD404" s="21" t="s">
        <v>209</v>
      </c>
      <c r="AE404" s="21" t="s">
        <v>209</v>
      </c>
      <c r="AF404" s="21" t="s">
        <v>209</v>
      </c>
      <c r="AG404" s="21" t="s">
        <v>209</v>
      </c>
      <c r="AH404" s="21" t="s">
        <v>209</v>
      </c>
      <c r="AI404" s="21" t="s">
        <v>209</v>
      </c>
      <c r="AJ404" s="21" t="s">
        <v>209</v>
      </c>
      <c r="AK404" s="21" t="s">
        <v>209</v>
      </c>
      <c r="AL404" s="21" t="s">
        <v>209</v>
      </c>
      <c r="AM404" s="21" t="s">
        <v>209</v>
      </c>
      <c r="AN404" s="21" t="s">
        <v>209</v>
      </c>
      <c r="AO404" s="21" t="s">
        <v>209</v>
      </c>
      <c r="AP404" s="21" t="s">
        <v>209</v>
      </c>
      <c r="AQ404" s="21" t="s">
        <v>209</v>
      </c>
      <c r="AR404" s="21" t="s">
        <v>209</v>
      </c>
      <c r="AS404" s="21" t="s">
        <v>209</v>
      </c>
      <c r="AT404" s="21" t="s">
        <v>209</v>
      </c>
      <c r="AU404" s="21" t="s">
        <v>209</v>
      </c>
      <c r="AV404" s="21" t="s">
        <v>209</v>
      </c>
      <c r="AW404" s="21" t="s">
        <v>209</v>
      </c>
      <c r="AX404" s="21" t="s">
        <v>209</v>
      </c>
      <c r="AY404" s="21" t="s">
        <v>209</v>
      </c>
      <c r="AZ404" s="21" t="s">
        <v>209</v>
      </c>
      <c r="BA404" s="21" t="s">
        <v>209</v>
      </c>
      <c r="BB404" s="21" t="s">
        <v>209</v>
      </c>
      <c r="BC404" s="21" t="s">
        <v>209</v>
      </c>
      <c r="BD404" s="21" t="s">
        <v>209</v>
      </c>
      <c r="BE404" s="21" t="s">
        <v>209</v>
      </c>
      <c r="BF404" s="21" t="s">
        <v>209</v>
      </c>
      <c r="BG404" s="21" t="s">
        <v>209</v>
      </c>
      <c r="BH404" s="21" t="s">
        <v>209</v>
      </c>
      <c r="BI404" s="21" t="s">
        <v>209</v>
      </c>
      <c r="BJ404" s="21" t="s">
        <v>209</v>
      </c>
      <c r="BK404" s="21" t="s">
        <v>209</v>
      </c>
      <c r="BL404" s="21" t="s">
        <v>209</v>
      </c>
      <c r="BM404" s="21" t="s">
        <v>209</v>
      </c>
      <c r="BN404" s="21" t="s">
        <v>209</v>
      </c>
      <c r="BO404" s="21" t="s">
        <v>209</v>
      </c>
      <c r="BP404" s="21" t="s">
        <v>209</v>
      </c>
      <c r="BQ404" s="21" t="s">
        <v>209</v>
      </c>
      <c r="BR404" s="21" t="s">
        <v>209</v>
      </c>
      <c r="BS404" s="21" t="s">
        <v>209</v>
      </c>
      <c r="BT404" s="21" t="s">
        <v>209</v>
      </c>
      <c r="BU404" s="21" t="s">
        <v>209</v>
      </c>
      <c r="BV404" s="21" t="s">
        <v>209</v>
      </c>
      <c r="BW404" s="21" t="s">
        <v>209</v>
      </c>
      <c r="BX404" s="21" t="s">
        <v>209</v>
      </c>
      <c r="BY404" s="21" t="s">
        <v>209</v>
      </c>
      <c r="BZ404" s="21">
        <f t="shared" si="1"/>
        <v>4</v>
      </c>
    </row>
    <row r="405" spans="1:78" ht="12.75" x14ac:dyDescent="0.2">
      <c r="A405" s="21" t="s">
        <v>628</v>
      </c>
      <c r="B405" s="21" t="s">
        <v>634</v>
      </c>
      <c r="C405" s="21" t="s">
        <v>643</v>
      </c>
      <c r="D405" s="21" t="s">
        <v>209</v>
      </c>
      <c r="E405" s="21" t="s">
        <v>209</v>
      </c>
      <c r="F405" s="21" t="s">
        <v>209</v>
      </c>
      <c r="G405" s="21" t="s">
        <v>209</v>
      </c>
      <c r="H405" s="21" t="s">
        <v>209</v>
      </c>
      <c r="I405" s="21" t="s">
        <v>209</v>
      </c>
      <c r="J405" s="21" t="s">
        <v>209</v>
      </c>
      <c r="K405" s="21" t="s">
        <v>209</v>
      </c>
      <c r="L405" s="21" t="s">
        <v>209</v>
      </c>
      <c r="M405" s="21" t="s">
        <v>209</v>
      </c>
      <c r="N405" s="21" t="s">
        <v>209</v>
      </c>
      <c r="O405" s="21" t="s">
        <v>209</v>
      </c>
      <c r="P405" s="21" t="s">
        <v>209</v>
      </c>
      <c r="Q405" s="21" t="s">
        <v>209</v>
      </c>
      <c r="R405" s="21" t="s">
        <v>209</v>
      </c>
      <c r="S405" s="21" t="s">
        <v>210</v>
      </c>
      <c r="T405" s="21" t="s">
        <v>210</v>
      </c>
      <c r="U405" s="21" t="s">
        <v>210</v>
      </c>
      <c r="V405" s="21" t="s">
        <v>210</v>
      </c>
      <c r="W405" s="21" t="s">
        <v>209</v>
      </c>
      <c r="X405" s="21" t="s">
        <v>209</v>
      </c>
      <c r="Y405" s="21" t="s">
        <v>209</v>
      </c>
      <c r="Z405" s="21" t="s">
        <v>209</v>
      </c>
      <c r="AA405" s="21" t="s">
        <v>210</v>
      </c>
      <c r="AB405" s="21" t="s">
        <v>209</v>
      </c>
      <c r="AC405" s="21" t="s">
        <v>209</v>
      </c>
      <c r="AD405" s="21" t="s">
        <v>209</v>
      </c>
      <c r="AE405" s="21" t="s">
        <v>209</v>
      </c>
      <c r="AF405" s="21" t="s">
        <v>210</v>
      </c>
      <c r="AG405" s="21" t="s">
        <v>209</v>
      </c>
      <c r="AH405" s="21" t="s">
        <v>209</v>
      </c>
      <c r="AI405" s="21" t="s">
        <v>209</v>
      </c>
      <c r="AJ405" s="21" t="s">
        <v>209</v>
      </c>
      <c r="AK405" s="21" t="s">
        <v>209</v>
      </c>
      <c r="AL405" s="21" t="s">
        <v>209</v>
      </c>
      <c r="AM405" s="21" t="s">
        <v>209</v>
      </c>
      <c r="AN405" s="21" t="s">
        <v>209</v>
      </c>
      <c r="AO405" s="21" t="s">
        <v>209</v>
      </c>
      <c r="AP405" s="21" t="s">
        <v>209</v>
      </c>
      <c r="AQ405" s="21" t="s">
        <v>209</v>
      </c>
      <c r="AR405" s="21" t="s">
        <v>209</v>
      </c>
      <c r="AS405" s="21" t="s">
        <v>209</v>
      </c>
      <c r="AT405" s="21" t="s">
        <v>209</v>
      </c>
      <c r="AU405" s="21" t="s">
        <v>209</v>
      </c>
      <c r="AV405" s="21" t="s">
        <v>209</v>
      </c>
      <c r="AW405" s="21" t="s">
        <v>209</v>
      </c>
      <c r="AX405" s="21" t="s">
        <v>209</v>
      </c>
      <c r="AY405" s="21" t="s">
        <v>209</v>
      </c>
      <c r="AZ405" s="21" t="s">
        <v>209</v>
      </c>
      <c r="BA405" s="21" t="s">
        <v>209</v>
      </c>
      <c r="BB405" s="21" t="s">
        <v>209</v>
      </c>
      <c r="BC405" s="21" t="s">
        <v>209</v>
      </c>
      <c r="BD405" s="21" t="s">
        <v>209</v>
      </c>
      <c r="BE405" s="21" t="s">
        <v>209</v>
      </c>
      <c r="BF405" s="21" t="s">
        <v>209</v>
      </c>
      <c r="BG405" s="21" t="s">
        <v>209</v>
      </c>
      <c r="BH405" s="21" t="s">
        <v>209</v>
      </c>
      <c r="BI405" s="21" t="s">
        <v>209</v>
      </c>
      <c r="BJ405" s="21" t="s">
        <v>209</v>
      </c>
      <c r="BK405" s="21" t="s">
        <v>213</v>
      </c>
      <c r="BL405" s="21" t="s">
        <v>210</v>
      </c>
      <c r="BM405" s="21" t="s">
        <v>209</v>
      </c>
      <c r="BN405" s="21" t="s">
        <v>209</v>
      </c>
      <c r="BO405" s="21" t="s">
        <v>209</v>
      </c>
      <c r="BP405" s="21" t="s">
        <v>210</v>
      </c>
      <c r="BQ405" s="21" t="s">
        <v>209</v>
      </c>
      <c r="BR405" s="21" t="s">
        <v>209</v>
      </c>
      <c r="BS405" s="21" t="s">
        <v>213</v>
      </c>
      <c r="BT405" s="21" t="s">
        <v>209</v>
      </c>
      <c r="BU405" s="21" t="s">
        <v>209</v>
      </c>
      <c r="BV405" s="21" t="s">
        <v>209</v>
      </c>
      <c r="BW405" s="21" t="s">
        <v>209</v>
      </c>
      <c r="BX405" s="21" t="s">
        <v>209</v>
      </c>
      <c r="BY405" s="21" t="s">
        <v>209</v>
      </c>
      <c r="BZ405" s="21">
        <f t="shared" si="1"/>
        <v>6</v>
      </c>
    </row>
    <row r="406" spans="1:78" ht="12.75" x14ac:dyDescent="0.2">
      <c r="A406" s="21" t="s">
        <v>628</v>
      </c>
      <c r="B406" s="21" t="s">
        <v>644</v>
      </c>
      <c r="C406" s="21" t="s">
        <v>645</v>
      </c>
      <c r="D406" s="21" t="s">
        <v>209</v>
      </c>
      <c r="E406" s="21" t="s">
        <v>209</v>
      </c>
      <c r="F406" s="21" t="s">
        <v>209</v>
      </c>
      <c r="G406" s="21" t="s">
        <v>209</v>
      </c>
      <c r="H406" s="21" t="s">
        <v>209</v>
      </c>
      <c r="I406" s="21" t="s">
        <v>209</v>
      </c>
      <c r="J406" s="21" t="s">
        <v>209</v>
      </c>
      <c r="K406" s="21" t="s">
        <v>210</v>
      </c>
      <c r="L406" s="21" t="s">
        <v>209</v>
      </c>
      <c r="M406" s="21" t="s">
        <v>209</v>
      </c>
      <c r="N406" s="21" t="s">
        <v>209</v>
      </c>
      <c r="O406" s="21" t="s">
        <v>209</v>
      </c>
      <c r="P406" s="21" t="s">
        <v>209</v>
      </c>
      <c r="Q406" s="21" t="s">
        <v>209</v>
      </c>
      <c r="R406" s="21" t="s">
        <v>210</v>
      </c>
      <c r="S406" s="21" t="s">
        <v>210</v>
      </c>
      <c r="T406" s="21" t="s">
        <v>210</v>
      </c>
      <c r="U406" s="21" t="s">
        <v>210</v>
      </c>
      <c r="V406" s="21" t="s">
        <v>210</v>
      </c>
      <c r="W406" s="21" t="s">
        <v>210</v>
      </c>
      <c r="X406" s="21" t="s">
        <v>209</v>
      </c>
      <c r="Y406" s="21" t="s">
        <v>209</v>
      </c>
      <c r="Z406" s="21" t="s">
        <v>209</v>
      </c>
      <c r="AA406" s="21" t="s">
        <v>210</v>
      </c>
      <c r="AB406" s="21" t="s">
        <v>209</v>
      </c>
      <c r="AC406" s="21" t="s">
        <v>210</v>
      </c>
      <c r="AD406" s="21" t="s">
        <v>209</v>
      </c>
      <c r="AE406" s="21" t="s">
        <v>209</v>
      </c>
      <c r="AF406" s="21" t="s">
        <v>210</v>
      </c>
      <c r="AG406" s="21" t="s">
        <v>209</v>
      </c>
      <c r="AH406" s="21" t="s">
        <v>209</v>
      </c>
      <c r="AI406" s="21" t="s">
        <v>209</v>
      </c>
      <c r="AJ406" s="21" t="s">
        <v>209</v>
      </c>
      <c r="AK406" s="21" t="s">
        <v>209</v>
      </c>
      <c r="AL406" s="21" t="s">
        <v>209</v>
      </c>
      <c r="AM406" s="21" t="s">
        <v>209</v>
      </c>
      <c r="AN406" s="21" t="s">
        <v>210</v>
      </c>
      <c r="AO406" s="21" t="s">
        <v>209</v>
      </c>
      <c r="AP406" s="21" t="s">
        <v>209</v>
      </c>
      <c r="AQ406" s="21" t="s">
        <v>209</v>
      </c>
      <c r="AR406" s="21" t="s">
        <v>209</v>
      </c>
      <c r="AS406" s="21" t="s">
        <v>210</v>
      </c>
      <c r="AT406" s="21" t="s">
        <v>209</v>
      </c>
      <c r="AU406" s="21" t="s">
        <v>209</v>
      </c>
      <c r="AV406" s="21" t="s">
        <v>209</v>
      </c>
      <c r="AW406" s="21" t="s">
        <v>209</v>
      </c>
      <c r="AX406" s="21" t="s">
        <v>209</v>
      </c>
      <c r="AY406" s="21" t="s">
        <v>210</v>
      </c>
      <c r="AZ406" s="21" t="s">
        <v>210</v>
      </c>
      <c r="BA406" s="21" t="s">
        <v>209</v>
      </c>
      <c r="BB406" s="21" t="s">
        <v>210</v>
      </c>
      <c r="BC406" s="21" t="s">
        <v>210</v>
      </c>
      <c r="BD406" s="21" t="s">
        <v>209</v>
      </c>
      <c r="BE406" s="21" t="s">
        <v>209</v>
      </c>
      <c r="BF406" s="21" t="s">
        <v>209</v>
      </c>
      <c r="BG406" s="21" t="s">
        <v>209</v>
      </c>
      <c r="BH406" s="21" t="s">
        <v>209</v>
      </c>
      <c r="BI406" s="21" t="s">
        <v>209</v>
      </c>
      <c r="BJ406" s="21" t="s">
        <v>209</v>
      </c>
      <c r="BK406" s="21" t="s">
        <v>210</v>
      </c>
      <c r="BL406" s="21" t="s">
        <v>209</v>
      </c>
      <c r="BM406" s="21" t="s">
        <v>209</v>
      </c>
      <c r="BN406" s="21" t="s">
        <v>209</v>
      </c>
      <c r="BO406" s="21" t="s">
        <v>209</v>
      </c>
      <c r="BP406" s="21" t="s">
        <v>209</v>
      </c>
      <c r="BQ406" s="21" t="s">
        <v>209</v>
      </c>
      <c r="BR406" s="21" t="s">
        <v>209</v>
      </c>
      <c r="BS406" s="21" t="s">
        <v>209</v>
      </c>
      <c r="BT406" s="21" t="s">
        <v>209</v>
      </c>
      <c r="BU406" s="21" t="s">
        <v>209</v>
      </c>
      <c r="BV406" s="21" t="s">
        <v>209</v>
      </c>
      <c r="BW406" s="21" t="s">
        <v>209</v>
      </c>
      <c r="BX406" s="21" t="s">
        <v>209</v>
      </c>
      <c r="BY406" s="21" t="s">
        <v>209</v>
      </c>
      <c r="BZ406" s="21">
        <f t="shared" si="1"/>
        <v>17</v>
      </c>
    </row>
    <row r="407" spans="1:78" ht="12.75" x14ac:dyDescent="0.2">
      <c r="A407" s="21" t="s">
        <v>628</v>
      </c>
      <c r="B407" s="21" t="s">
        <v>644</v>
      </c>
      <c r="C407" s="21" t="s">
        <v>646</v>
      </c>
      <c r="D407" s="21" t="s">
        <v>209</v>
      </c>
      <c r="E407" s="21" t="s">
        <v>209</v>
      </c>
      <c r="F407" s="21" t="s">
        <v>209</v>
      </c>
      <c r="G407" s="21" t="s">
        <v>209</v>
      </c>
      <c r="H407" s="21" t="s">
        <v>209</v>
      </c>
      <c r="I407" s="21" t="s">
        <v>209</v>
      </c>
      <c r="J407" s="21" t="s">
        <v>209</v>
      </c>
      <c r="K407" s="21" t="s">
        <v>210</v>
      </c>
      <c r="L407" s="21" t="s">
        <v>209</v>
      </c>
      <c r="M407" s="21" t="s">
        <v>209</v>
      </c>
      <c r="N407" s="21" t="s">
        <v>209</v>
      </c>
      <c r="O407" s="21" t="s">
        <v>209</v>
      </c>
      <c r="P407" s="21" t="s">
        <v>209</v>
      </c>
      <c r="Q407" s="21" t="s">
        <v>209</v>
      </c>
      <c r="R407" s="21" t="s">
        <v>210</v>
      </c>
      <c r="S407" s="21" t="s">
        <v>210</v>
      </c>
      <c r="T407" s="21" t="s">
        <v>210</v>
      </c>
      <c r="U407" s="21" t="s">
        <v>210</v>
      </c>
      <c r="V407" s="21" t="s">
        <v>210</v>
      </c>
      <c r="W407" s="21" t="s">
        <v>210</v>
      </c>
      <c r="X407" s="21" t="s">
        <v>209</v>
      </c>
      <c r="Y407" s="21" t="s">
        <v>209</v>
      </c>
      <c r="Z407" s="21" t="s">
        <v>209</v>
      </c>
      <c r="AA407" s="21" t="s">
        <v>210</v>
      </c>
      <c r="AB407" s="21" t="s">
        <v>209</v>
      </c>
      <c r="AC407" s="21" t="s">
        <v>210</v>
      </c>
      <c r="AD407" s="21" t="s">
        <v>209</v>
      </c>
      <c r="AE407" s="21" t="s">
        <v>209</v>
      </c>
      <c r="AF407" s="21" t="s">
        <v>210</v>
      </c>
      <c r="AG407" s="21" t="s">
        <v>209</v>
      </c>
      <c r="AH407" s="21" t="s">
        <v>209</v>
      </c>
      <c r="AI407" s="21" t="s">
        <v>209</v>
      </c>
      <c r="AJ407" s="21" t="s">
        <v>209</v>
      </c>
      <c r="AK407" s="21" t="s">
        <v>209</v>
      </c>
      <c r="AL407" s="21" t="s">
        <v>209</v>
      </c>
      <c r="AM407" s="21" t="s">
        <v>209</v>
      </c>
      <c r="AN407" s="21" t="s">
        <v>210</v>
      </c>
      <c r="AO407" s="21" t="s">
        <v>209</v>
      </c>
      <c r="AP407" s="21" t="s">
        <v>209</v>
      </c>
      <c r="AQ407" s="21" t="s">
        <v>209</v>
      </c>
      <c r="AR407" s="21" t="s">
        <v>209</v>
      </c>
      <c r="AS407" s="21" t="s">
        <v>210</v>
      </c>
      <c r="AT407" s="21" t="s">
        <v>209</v>
      </c>
      <c r="AU407" s="21" t="s">
        <v>209</v>
      </c>
      <c r="AV407" s="21" t="s">
        <v>209</v>
      </c>
      <c r="AW407" s="21" t="s">
        <v>209</v>
      </c>
      <c r="AX407" s="21" t="s">
        <v>209</v>
      </c>
      <c r="AY407" s="21" t="s">
        <v>210</v>
      </c>
      <c r="AZ407" s="21" t="s">
        <v>210</v>
      </c>
      <c r="BA407" s="21" t="s">
        <v>209</v>
      </c>
      <c r="BB407" s="21" t="s">
        <v>210</v>
      </c>
      <c r="BC407" s="21" t="s">
        <v>210</v>
      </c>
      <c r="BD407" s="21" t="s">
        <v>209</v>
      </c>
      <c r="BE407" s="21" t="s">
        <v>209</v>
      </c>
      <c r="BF407" s="21" t="s">
        <v>209</v>
      </c>
      <c r="BG407" s="21" t="s">
        <v>209</v>
      </c>
      <c r="BH407" s="21" t="s">
        <v>209</v>
      </c>
      <c r="BI407" s="21" t="s">
        <v>209</v>
      </c>
      <c r="BJ407" s="21" t="s">
        <v>209</v>
      </c>
      <c r="BK407" s="21" t="s">
        <v>210</v>
      </c>
      <c r="BL407" s="21" t="s">
        <v>209</v>
      </c>
      <c r="BM407" s="21" t="s">
        <v>209</v>
      </c>
      <c r="BN407" s="21" t="s">
        <v>209</v>
      </c>
      <c r="BO407" s="21" t="s">
        <v>209</v>
      </c>
      <c r="BP407" s="21" t="s">
        <v>209</v>
      </c>
      <c r="BQ407" s="21" t="s">
        <v>209</v>
      </c>
      <c r="BR407" s="21" t="s">
        <v>209</v>
      </c>
      <c r="BS407" s="21" t="s">
        <v>209</v>
      </c>
      <c r="BT407" s="21" t="s">
        <v>209</v>
      </c>
      <c r="BU407" s="21" t="s">
        <v>209</v>
      </c>
      <c r="BV407" s="21" t="s">
        <v>209</v>
      </c>
      <c r="BW407" s="21" t="s">
        <v>209</v>
      </c>
      <c r="BX407" s="21" t="s">
        <v>209</v>
      </c>
      <c r="BY407" s="21" t="s">
        <v>209</v>
      </c>
      <c r="BZ407" s="21">
        <f t="shared" si="1"/>
        <v>17</v>
      </c>
    </row>
    <row r="408" spans="1:78" ht="12.75" x14ac:dyDescent="0.2">
      <c r="A408" s="21" t="s">
        <v>628</v>
      </c>
      <c r="B408" s="21" t="s">
        <v>644</v>
      </c>
      <c r="C408" s="21" t="s">
        <v>647</v>
      </c>
      <c r="D408" s="21" t="s">
        <v>209</v>
      </c>
      <c r="E408" s="21" t="s">
        <v>209</v>
      </c>
      <c r="F408" s="21" t="s">
        <v>209</v>
      </c>
      <c r="G408" s="21" t="s">
        <v>209</v>
      </c>
      <c r="H408" s="21" t="s">
        <v>209</v>
      </c>
      <c r="I408" s="21" t="s">
        <v>209</v>
      </c>
      <c r="J408" s="21" t="s">
        <v>209</v>
      </c>
      <c r="K408" s="21" t="s">
        <v>209</v>
      </c>
      <c r="L408" s="21" t="s">
        <v>209</v>
      </c>
      <c r="M408" s="21" t="s">
        <v>209</v>
      </c>
      <c r="N408" s="21" t="s">
        <v>209</v>
      </c>
      <c r="O408" s="21" t="s">
        <v>209</v>
      </c>
      <c r="P408" s="21" t="s">
        <v>209</v>
      </c>
      <c r="Q408" s="21" t="s">
        <v>209</v>
      </c>
      <c r="R408" s="21" t="s">
        <v>209</v>
      </c>
      <c r="S408" s="21" t="s">
        <v>210</v>
      </c>
      <c r="T408" s="21" t="s">
        <v>210</v>
      </c>
      <c r="U408" s="21" t="s">
        <v>210</v>
      </c>
      <c r="V408" s="21" t="s">
        <v>210</v>
      </c>
      <c r="W408" s="21" t="s">
        <v>209</v>
      </c>
      <c r="X408" s="21" t="s">
        <v>209</v>
      </c>
      <c r="Y408" s="21" t="s">
        <v>209</v>
      </c>
      <c r="Z408" s="21" t="s">
        <v>209</v>
      </c>
      <c r="AA408" s="21" t="s">
        <v>209</v>
      </c>
      <c r="AB408" s="21" t="s">
        <v>209</v>
      </c>
      <c r="AC408" s="21" t="s">
        <v>209</v>
      </c>
      <c r="AD408" s="21" t="s">
        <v>209</v>
      </c>
      <c r="AE408" s="21" t="s">
        <v>209</v>
      </c>
      <c r="AF408" s="21" t="s">
        <v>209</v>
      </c>
      <c r="AG408" s="21" t="s">
        <v>209</v>
      </c>
      <c r="AH408" s="21" t="s">
        <v>209</v>
      </c>
      <c r="AI408" s="21" t="s">
        <v>209</v>
      </c>
      <c r="AJ408" s="21" t="s">
        <v>209</v>
      </c>
      <c r="AK408" s="21" t="s">
        <v>209</v>
      </c>
      <c r="AL408" s="21" t="s">
        <v>209</v>
      </c>
      <c r="AM408" s="21" t="s">
        <v>209</v>
      </c>
      <c r="AN408" s="21" t="s">
        <v>209</v>
      </c>
      <c r="AO408" s="21" t="s">
        <v>209</v>
      </c>
      <c r="AP408" s="21" t="s">
        <v>209</v>
      </c>
      <c r="AQ408" s="21" t="s">
        <v>209</v>
      </c>
      <c r="AR408" s="21" t="s">
        <v>209</v>
      </c>
      <c r="AS408" s="21" t="s">
        <v>209</v>
      </c>
      <c r="AT408" s="21" t="s">
        <v>209</v>
      </c>
      <c r="AU408" s="21" t="s">
        <v>209</v>
      </c>
      <c r="AV408" s="21" t="s">
        <v>209</v>
      </c>
      <c r="AW408" s="21" t="s">
        <v>209</v>
      </c>
      <c r="AX408" s="21" t="s">
        <v>209</v>
      </c>
      <c r="AY408" s="21" t="s">
        <v>209</v>
      </c>
      <c r="AZ408" s="21" t="s">
        <v>209</v>
      </c>
      <c r="BA408" s="21" t="s">
        <v>209</v>
      </c>
      <c r="BB408" s="21" t="s">
        <v>209</v>
      </c>
      <c r="BC408" s="21" t="s">
        <v>209</v>
      </c>
      <c r="BD408" s="21" t="s">
        <v>209</v>
      </c>
      <c r="BE408" s="21" t="s">
        <v>209</v>
      </c>
      <c r="BF408" s="21" t="s">
        <v>209</v>
      </c>
      <c r="BG408" s="21" t="s">
        <v>209</v>
      </c>
      <c r="BH408" s="21" t="s">
        <v>209</v>
      </c>
      <c r="BI408" s="21" t="s">
        <v>209</v>
      </c>
      <c r="BJ408" s="21" t="s">
        <v>209</v>
      </c>
      <c r="BK408" s="21" t="s">
        <v>209</v>
      </c>
      <c r="BL408" s="21" t="s">
        <v>209</v>
      </c>
      <c r="BM408" s="21" t="s">
        <v>209</v>
      </c>
      <c r="BN408" s="21" t="s">
        <v>209</v>
      </c>
      <c r="BO408" s="21" t="s">
        <v>209</v>
      </c>
      <c r="BP408" s="21" t="s">
        <v>209</v>
      </c>
      <c r="BQ408" s="21" t="s">
        <v>209</v>
      </c>
      <c r="BR408" s="21" t="s">
        <v>209</v>
      </c>
      <c r="BS408" s="21" t="s">
        <v>209</v>
      </c>
      <c r="BT408" s="21" t="s">
        <v>209</v>
      </c>
      <c r="BU408" s="21" t="s">
        <v>209</v>
      </c>
      <c r="BV408" s="21" t="s">
        <v>209</v>
      </c>
      <c r="BW408" s="21" t="s">
        <v>209</v>
      </c>
      <c r="BX408" s="21" t="s">
        <v>209</v>
      </c>
      <c r="BY408" s="21" t="s">
        <v>209</v>
      </c>
      <c r="BZ408" s="21">
        <f t="shared" si="1"/>
        <v>4</v>
      </c>
    </row>
    <row r="409" spans="1:78" ht="12.75" x14ac:dyDescent="0.2">
      <c r="A409" s="21" t="s">
        <v>628</v>
      </c>
      <c r="B409" s="21" t="s">
        <v>644</v>
      </c>
      <c r="C409" s="21" t="s">
        <v>648</v>
      </c>
      <c r="D409" s="21" t="s">
        <v>209</v>
      </c>
      <c r="E409" s="21" t="s">
        <v>209</v>
      </c>
      <c r="F409" s="21" t="s">
        <v>209</v>
      </c>
      <c r="G409" s="21" t="s">
        <v>209</v>
      </c>
      <c r="H409" s="21" t="s">
        <v>209</v>
      </c>
      <c r="I409" s="21" t="s">
        <v>209</v>
      </c>
      <c r="J409" s="21" t="s">
        <v>209</v>
      </c>
      <c r="K409" s="21" t="s">
        <v>209</v>
      </c>
      <c r="L409" s="21" t="s">
        <v>209</v>
      </c>
      <c r="M409" s="21" t="s">
        <v>209</v>
      </c>
      <c r="N409" s="21" t="s">
        <v>209</v>
      </c>
      <c r="O409" s="21" t="s">
        <v>209</v>
      </c>
      <c r="P409" s="21" t="s">
        <v>209</v>
      </c>
      <c r="Q409" s="21" t="s">
        <v>209</v>
      </c>
      <c r="R409" s="21" t="s">
        <v>209</v>
      </c>
      <c r="S409" s="21" t="s">
        <v>210</v>
      </c>
      <c r="T409" s="21" t="s">
        <v>210</v>
      </c>
      <c r="U409" s="21" t="s">
        <v>210</v>
      </c>
      <c r="V409" s="21" t="s">
        <v>210</v>
      </c>
      <c r="W409" s="21" t="s">
        <v>209</v>
      </c>
      <c r="X409" s="21" t="s">
        <v>209</v>
      </c>
      <c r="Y409" s="21" t="s">
        <v>209</v>
      </c>
      <c r="Z409" s="21" t="s">
        <v>209</v>
      </c>
      <c r="AA409" s="21" t="s">
        <v>209</v>
      </c>
      <c r="AB409" s="21" t="s">
        <v>209</v>
      </c>
      <c r="AC409" s="21" t="s">
        <v>209</v>
      </c>
      <c r="AD409" s="21" t="s">
        <v>209</v>
      </c>
      <c r="AE409" s="21" t="s">
        <v>209</v>
      </c>
      <c r="AF409" s="21" t="s">
        <v>209</v>
      </c>
      <c r="AG409" s="21" t="s">
        <v>209</v>
      </c>
      <c r="AH409" s="21" t="s">
        <v>209</v>
      </c>
      <c r="AI409" s="21" t="s">
        <v>209</v>
      </c>
      <c r="AJ409" s="21" t="s">
        <v>210</v>
      </c>
      <c r="AK409" s="21" t="s">
        <v>209</v>
      </c>
      <c r="AL409" s="21" t="s">
        <v>210</v>
      </c>
      <c r="AM409" s="21" t="s">
        <v>209</v>
      </c>
      <c r="AN409" s="21" t="s">
        <v>209</v>
      </c>
      <c r="AO409" s="21" t="s">
        <v>209</v>
      </c>
      <c r="AP409" s="21" t="s">
        <v>209</v>
      </c>
      <c r="AQ409" s="21" t="s">
        <v>209</v>
      </c>
      <c r="AR409" s="21" t="s">
        <v>209</v>
      </c>
      <c r="AS409" s="21" t="s">
        <v>209</v>
      </c>
      <c r="AT409" s="21" t="s">
        <v>209</v>
      </c>
      <c r="AU409" s="21" t="s">
        <v>209</v>
      </c>
      <c r="AV409" s="21" t="s">
        <v>209</v>
      </c>
      <c r="AW409" s="21" t="s">
        <v>209</v>
      </c>
      <c r="AX409" s="21" t="s">
        <v>209</v>
      </c>
      <c r="AY409" s="21" t="s">
        <v>209</v>
      </c>
      <c r="AZ409" s="21" t="s">
        <v>209</v>
      </c>
      <c r="BA409" s="21" t="s">
        <v>209</v>
      </c>
      <c r="BB409" s="21" t="s">
        <v>209</v>
      </c>
      <c r="BC409" s="21" t="s">
        <v>209</v>
      </c>
      <c r="BD409" s="21" t="s">
        <v>209</v>
      </c>
      <c r="BE409" s="21" t="s">
        <v>209</v>
      </c>
      <c r="BF409" s="21" t="s">
        <v>209</v>
      </c>
      <c r="BG409" s="21" t="s">
        <v>209</v>
      </c>
      <c r="BH409" s="21" t="s">
        <v>209</v>
      </c>
      <c r="BI409" s="21" t="s">
        <v>209</v>
      </c>
      <c r="BJ409" s="21" t="s">
        <v>213</v>
      </c>
      <c r="BK409" s="21" t="s">
        <v>213</v>
      </c>
      <c r="BL409" s="21" t="s">
        <v>210</v>
      </c>
      <c r="BM409" s="21" t="s">
        <v>213</v>
      </c>
      <c r="BN409" s="21" t="s">
        <v>213</v>
      </c>
      <c r="BO409" s="21" t="s">
        <v>210</v>
      </c>
      <c r="BP409" s="21" t="s">
        <v>210</v>
      </c>
      <c r="BQ409" s="21" t="s">
        <v>209</v>
      </c>
      <c r="BR409" s="21" t="s">
        <v>213</v>
      </c>
      <c r="BS409" s="21" t="s">
        <v>213</v>
      </c>
      <c r="BT409" s="21" t="s">
        <v>210</v>
      </c>
      <c r="BU409" s="21" t="s">
        <v>209</v>
      </c>
      <c r="BV409" s="21" t="s">
        <v>213</v>
      </c>
      <c r="BW409" s="21" t="s">
        <v>210</v>
      </c>
      <c r="BX409" s="21" t="s">
        <v>209</v>
      </c>
      <c r="BY409" s="21" t="s">
        <v>210</v>
      </c>
      <c r="BZ409" s="21">
        <f t="shared" si="1"/>
        <v>6</v>
      </c>
    </row>
    <row r="410" spans="1:78" ht="12.75" x14ac:dyDescent="0.2">
      <c r="A410" s="21" t="s">
        <v>628</v>
      </c>
      <c r="B410" s="21" t="s">
        <v>649</v>
      </c>
      <c r="C410" s="21" t="s">
        <v>650</v>
      </c>
      <c r="D410" s="21" t="s">
        <v>209</v>
      </c>
      <c r="E410" s="21" t="s">
        <v>209</v>
      </c>
      <c r="F410" s="21" t="s">
        <v>209</v>
      </c>
      <c r="G410" s="21" t="s">
        <v>209</v>
      </c>
      <c r="H410" s="21" t="s">
        <v>209</v>
      </c>
      <c r="I410" s="21" t="s">
        <v>209</v>
      </c>
      <c r="J410" s="21" t="s">
        <v>209</v>
      </c>
      <c r="K410" s="21" t="s">
        <v>209</v>
      </c>
      <c r="L410" s="21" t="s">
        <v>209</v>
      </c>
      <c r="M410" s="21" t="s">
        <v>209</v>
      </c>
      <c r="N410" s="21" t="s">
        <v>209</v>
      </c>
      <c r="O410" s="21" t="s">
        <v>209</v>
      </c>
      <c r="P410" s="21" t="s">
        <v>209</v>
      </c>
      <c r="Q410" s="21" t="s">
        <v>209</v>
      </c>
      <c r="R410" s="21" t="s">
        <v>209</v>
      </c>
      <c r="S410" s="21" t="s">
        <v>213</v>
      </c>
      <c r="T410" s="21" t="s">
        <v>213</v>
      </c>
      <c r="U410" s="21" t="s">
        <v>213</v>
      </c>
      <c r="V410" s="21" t="s">
        <v>213</v>
      </c>
      <c r="W410" s="21" t="s">
        <v>209</v>
      </c>
      <c r="X410" s="21" t="s">
        <v>209</v>
      </c>
      <c r="Y410" s="21" t="s">
        <v>209</v>
      </c>
      <c r="Z410" s="21" t="s">
        <v>209</v>
      </c>
      <c r="AA410" s="21" t="s">
        <v>209</v>
      </c>
      <c r="AB410" s="21" t="s">
        <v>210</v>
      </c>
      <c r="AC410" s="21" t="s">
        <v>209</v>
      </c>
      <c r="AD410" s="21" t="s">
        <v>209</v>
      </c>
      <c r="AE410" s="21" t="s">
        <v>209</v>
      </c>
      <c r="AF410" s="21" t="s">
        <v>209</v>
      </c>
      <c r="AG410" s="21" t="s">
        <v>210</v>
      </c>
      <c r="AH410" s="21" t="s">
        <v>209</v>
      </c>
      <c r="AI410" s="21" t="s">
        <v>209</v>
      </c>
      <c r="AJ410" s="21" t="s">
        <v>209</v>
      </c>
      <c r="AK410" s="21" t="s">
        <v>209</v>
      </c>
      <c r="AL410" s="21" t="s">
        <v>209</v>
      </c>
      <c r="AM410" s="21" t="s">
        <v>209</v>
      </c>
      <c r="AN410" s="21" t="s">
        <v>209</v>
      </c>
      <c r="AO410" s="21" t="s">
        <v>209</v>
      </c>
      <c r="AP410" s="21" t="s">
        <v>209</v>
      </c>
      <c r="AQ410" s="21" t="s">
        <v>209</v>
      </c>
      <c r="AR410" s="21" t="s">
        <v>209</v>
      </c>
      <c r="AS410" s="21" t="s">
        <v>209</v>
      </c>
      <c r="AT410" s="21" t="s">
        <v>209</v>
      </c>
      <c r="AU410" s="21" t="s">
        <v>209</v>
      </c>
      <c r="AV410" s="21" t="s">
        <v>209</v>
      </c>
      <c r="AW410" s="21" t="s">
        <v>209</v>
      </c>
      <c r="AX410" s="21" t="s">
        <v>209</v>
      </c>
      <c r="AY410" s="21" t="s">
        <v>209</v>
      </c>
      <c r="AZ410" s="21" t="s">
        <v>209</v>
      </c>
      <c r="BA410" s="21" t="s">
        <v>209</v>
      </c>
      <c r="BB410" s="21" t="s">
        <v>209</v>
      </c>
      <c r="BC410" s="21" t="s">
        <v>209</v>
      </c>
      <c r="BD410" s="21" t="s">
        <v>209</v>
      </c>
      <c r="BE410" s="21" t="s">
        <v>209</v>
      </c>
      <c r="BF410" s="21" t="s">
        <v>209</v>
      </c>
      <c r="BG410" s="21" t="s">
        <v>209</v>
      </c>
      <c r="BH410" s="21" t="s">
        <v>209</v>
      </c>
      <c r="BI410" s="21" t="s">
        <v>209</v>
      </c>
      <c r="BJ410" s="21" t="s">
        <v>209</v>
      </c>
      <c r="BK410" s="21" t="s">
        <v>213</v>
      </c>
      <c r="BL410" s="21" t="s">
        <v>210</v>
      </c>
      <c r="BM410" s="21" t="s">
        <v>209</v>
      </c>
      <c r="BN410" s="21" t="s">
        <v>209</v>
      </c>
      <c r="BO410" s="21" t="s">
        <v>209</v>
      </c>
      <c r="BP410" s="21" t="s">
        <v>210</v>
      </c>
      <c r="BQ410" s="21" t="s">
        <v>209</v>
      </c>
      <c r="BR410" s="21" t="s">
        <v>209</v>
      </c>
      <c r="BS410" s="21" t="s">
        <v>209</v>
      </c>
      <c r="BT410" s="21" t="s">
        <v>210</v>
      </c>
      <c r="BU410" s="21" t="s">
        <v>209</v>
      </c>
      <c r="BV410" s="21" t="s">
        <v>209</v>
      </c>
      <c r="BW410" s="21" t="s">
        <v>210</v>
      </c>
      <c r="BX410" s="21" t="s">
        <v>209</v>
      </c>
      <c r="BY410" s="21" t="s">
        <v>210</v>
      </c>
      <c r="BZ410" s="21">
        <f t="shared" si="1"/>
        <v>2</v>
      </c>
    </row>
    <row r="411" spans="1:78" ht="12.75" x14ac:dyDescent="0.2">
      <c r="A411" s="21" t="s">
        <v>628</v>
      </c>
      <c r="B411" s="21" t="s">
        <v>649</v>
      </c>
      <c r="C411" s="21" t="s">
        <v>651</v>
      </c>
      <c r="D411" s="21" t="s">
        <v>209</v>
      </c>
      <c r="E411" s="21" t="s">
        <v>209</v>
      </c>
      <c r="F411" s="21" t="s">
        <v>209</v>
      </c>
      <c r="G411" s="21" t="s">
        <v>209</v>
      </c>
      <c r="H411" s="21" t="s">
        <v>209</v>
      </c>
      <c r="I411" s="21" t="s">
        <v>209</v>
      </c>
      <c r="J411" s="21" t="s">
        <v>209</v>
      </c>
      <c r="K411" s="21" t="s">
        <v>209</v>
      </c>
      <c r="L411" s="21" t="s">
        <v>209</v>
      </c>
      <c r="M411" s="21" t="s">
        <v>209</v>
      </c>
      <c r="N411" s="21" t="s">
        <v>209</v>
      </c>
      <c r="O411" s="21" t="s">
        <v>209</v>
      </c>
      <c r="P411" s="21" t="s">
        <v>209</v>
      </c>
      <c r="Q411" s="21" t="s">
        <v>209</v>
      </c>
      <c r="R411" s="21" t="s">
        <v>209</v>
      </c>
      <c r="S411" s="21" t="s">
        <v>210</v>
      </c>
      <c r="T411" s="21" t="s">
        <v>210</v>
      </c>
      <c r="U411" s="21" t="s">
        <v>210</v>
      </c>
      <c r="V411" s="21" t="s">
        <v>210</v>
      </c>
      <c r="W411" s="21" t="s">
        <v>209</v>
      </c>
      <c r="X411" s="21" t="s">
        <v>209</v>
      </c>
      <c r="Y411" s="21" t="s">
        <v>209</v>
      </c>
      <c r="Z411" s="21" t="s">
        <v>209</v>
      </c>
      <c r="AA411" s="21" t="s">
        <v>209</v>
      </c>
      <c r="AB411" s="21" t="s">
        <v>209</v>
      </c>
      <c r="AC411" s="21" t="s">
        <v>209</v>
      </c>
      <c r="AD411" s="21" t="s">
        <v>209</v>
      </c>
      <c r="AE411" s="21" t="s">
        <v>209</v>
      </c>
      <c r="AF411" s="21" t="s">
        <v>209</v>
      </c>
      <c r="AG411" s="21" t="s">
        <v>209</v>
      </c>
      <c r="AH411" s="21" t="s">
        <v>209</v>
      </c>
      <c r="AI411" s="21" t="s">
        <v>209</v>
      </c>
      <c r="AJ411" s="21" t="s">
        <v>210</v>
      </c>
      <c r="AK411" s="21" t="s">
        <v>210</v>
      </c>
      <c r="AL411" s="21" t="s">
        <v>210</v>
      </c>
      <c r="AM411" s="21" t="s">
        <v>209</v>
      </c>
      <c r="AN411" s="21" t="s">
        <v>209</v>
      </c>
      <c r="AO411" s="21" t="s">
        <v>209</v>
      </c>
      <c r="AP411" s="21" t="s">
        <v>209</v>
      </c>
      <c r="AQ411" s="21" t="s">
        <v>209</v>
      </c>
      <c r="AR411" s="21" t="s">
        <v>209</v>
      </c>
      <c r="AS411" s="21" t="s">
        <v>209</v>
      </c>
      <c r="AT411" s="21" t="s">
        <v>209</v>
      </c>
      <c r="AU411" s="21" t="s">
        <v>209</v>
      </c>
      <c r="AV411" s="21" t="s">
        <v>209</v>
      </c>
      <c r="AW411" s="21" t="s">
        <v>209</v>
      </c>
      <c r="AX411" s="21" t="s">
        <v>209</v>
      </c>
      <c r="AY411" s="21" t="s">
        <v>209</v>
      </c>
      <c r="AZ411" s="21" t="s">
        <v>209</v>
      </c>
      <c r="BA411" s="21" t="s">
        <v>209</v>
      </c>
      <c r="BB411" s="21" t="s">
        <v>209</v>
      </c>
      <c r="BC411" s="21" t="s">
        <v>209</v>
      </c>
      <c r="BD411" s="21" t="s">
        <v>209</v>
      </c>
      <c r="BE411" s="21" t="s">
        <v>209</v>
      </c>
      <c r="BF411" s="21" t="s">
        <v>209</v>
      </c>
      <c r="BG411" s="21" t="s">
        <v>209</v>
      </c>
      <c r="BH411" s="21" t="s">
        <v>209</v>
      </c>
      <c r="BI411" s="21" t="s">
        <v>209</v>
      </c>
      <c r="BJ411" s="21" t="s">
        <v>209</v>
      </c>
      <c r="BK411" s="21" t="s">
        <v>213</v>
      </c>
      <c r="BL411" s="21" t="s">
        <v>210</v>
      </c>
      <c r="BM411" s="21" t="s">
        <v>209</v>
      </c>
      <c r="BN411" s="21" t="s">
        <v>209</v>
      </c>
      <c r="BO411" s="21" t="s">
        <v>210</v>
      </c>
      <c r="BP411" s="21" t="s">
        <v>210</v>
      </c>
      <c r="BQ411" s="21" t="s">
        <v>209</v>
      </c>
      <c r="BR411" s="21" t="s">
        <v>213</v>
      </c>
      <c r="BS411" s="21" t="s">
        <v>213</v>
      </c>
      <c r="BT411" s="21" t="s">
        <v>210</v>
      </c>
      <c r="BU411" s="21" t="s">
        <v>209</v>
      </c>
      <c r="BV411" s="21" t="s">
        <v>209</v>
      </c>
      <c r="BW411" s="21" t="s">
        <v>210</v>
      </c>
      <c r="BX411" s="21" t="s">
        <v>209</v>
      </c>
      <c r="BY411" s="21" t="s">
        <v>210</v>
      </c>
      <c r="BZ411" s="21">
        <f t="shared" si="1"/>
        <v>7</v>
      </c>
    </row>
    <row r="412" spans="1:78" ht="12.75" x14ac:dyDescent="0.2">
      <c r="A412" s="21" t="s">
        <v>628</v>
      </c>
      <c r="B412" s="21" t="s">
        <v>649</v>
      </c>
      <c r="C412" s="21" t="s">
        <v>652</v>
      </c>
      <c r="D412" s="21" t="s">
        <v>209</v>
      </c>
      <c r="E412" s="21" t="s">
        <v>209</v>
      </c>
      <c r="F412" s="21" t="s">
        <v>209</v>
      </c>
      <c r="G412" s="21" t="s">
        <v>209</v>
      </c>
      <c r="H412" s="21" t="s">
        <v>209</v>
      </c>
      <c r="I412" s="21" t="s">
        <v>209</v>
      </c>
      <c r="J412" s="21" t="s">
        <v>209</v>
      </c>
      <c r="K412" s="21" t="s">
        <v>209</v>
      </c>
      <c r="L412" s="21" t="s">
        <v>209</v>
      </c>
      <c r="M412" s="21" t="s">
        <v>209</v>
      </c>
      <c r="N412" s="21" t="s">
        <v>209</v>
      </c>
      <c r="O412" s="21" t="s">
        <v>209</v>
      </c>
      <c r="P412" s="21" t="s">
        <v>209</v>
      </c>
      <c r="Q412" s="21" t="s">
        <v>209</v>
      </c>
      <c r="R412" s="21" t="s">
        <v>209</v>
      </c>
      <c r="S412" s="21" t="s">
        <v>213</v>
      </c>
      <c r="T412" s="21" t="s">
        <v>213</v>
      </c>
      <c r="U412" s="21" t="s">
        <v>213</v>
      </c>
      <c r="V412" s="21" t="s">
        <v>213</v>
      </c>
      <c r="W412" s="21" t="s">
        <v>209</v>
      </c>
      <c r="X412" s="21" t="s">
        <v>209</v>
      </c>
      <c r="Y412" s="21" t="s">
        <v>209</v>
      </c>
      <c r="Z412" s="21" t="s">
        <v>209</v>
      </c>
      <c r="AA412" s="21" t="s">
        <v>209</v>
      </c>
      <c r="AB412" s="21" t="s">
        <v>209</v>
      </c>
      <c r="AC412" s="21" t="s">
        <v>209</v>
      </c>
      <c r="AD412" s="21" t="s">
        <v>209</v>
      </c>
      <c r="AE412" s="21" t="s">
        <v>209</v>
      </c>
      <c r="AF412" s="21" t="s">
        <v>209</v>
      </c>
      <c r="AG412" s="21" t="s">
        <v>209</v>
      </c>
      <c r="AH412" s="21" t="s">
        <v>209</v>
      </c>
      <c r="AI412" s="21" t="s">
        <v>209</v>
      </c>
      <c r="AJ412" s="21" t="s">
        <v>209</v>
      </c>
      <c r="AK412" s="21" t="s">
        <v>209</v>
      </c>
      <c r="AL412" s="21" t="s">
        <v>209</v>
      </c>
      <c r="AM412" s="21" t="s">
        <v>209</v>
      </c>
      <c r="AN412" s="21" t="s">
        <v>209</v>
      </c>
      <c r="AO412" s="21" t="s">
        <v>209</v>
      </c>
      <c r="AP412" s="21" t="s">
        <v>209</v>
      </c>
      <c r="AQ412" s="21" t="s">
        <v>209</v>
      </c>
      <c r="AR412" s="21" t="s">
        <v>209</v>
      </c>
      <c r="AS412" s="21" t="s">
        <v>209</v>
      </c>
      <c r="AT412" s="21" t="s">
        <v>209</v>
      </c>
      <c r="AU412" s="21" t="s">
        <v>209</v>
      </c>
      <c r="AV412" s="21" t="s">
        <v>209</v>
      </c>
      <c r="AW412" s="21" t="s">
        <v>209</v>
      </c>
      <c r="AX412" s="21" t="s">
        <v>209</v>
      </c>
      <c r="AY412" s="21" t="s">
        <v>209</v>
      </c>
      <c r="AZ412" s="21" t="s">
        <v>209</v>
      </c>
      <c r="BA412" s="21" t="s">
        <v>209</v>
      </c>
      <c r="BB412" s="21" t="s">
        <v>209</v>
      </c>
      <c r="BC412" s="21" t="s">
        <v>209</v>
      </c>
      <c r="BD412" s="21" t="s">
        <v>209</v>
      </c>
      <c r="BE412" s="21" t="s">
        <v>209</v>
      </c>
      <c r="BF412" s="21" t="s">
        <v>209</v>
      </c>
      <c r="BG412" s="21" t="s">
        <v>209</v>
      </c>
      <c r="BH412" s="21" t="s">
        <v>209</v>
      </c>
      <c r="BI412" s="21" t="s">
        <v>209</v>
      </c>
      <c r="BJ412" s="21" t="s">
        <v>209</v>
      </c>
      <c r="BK412" s="21" t="s">
        <v>209</v>
      </c>
      <c r="BL412" s="21" t="s">
        <v>209</v>
      </c>
      <c r="BM412" s="21" t="s">
        <v>209</v>
      </c>
      <c r="BN412" s="21" t="s">
        <v>209</v>
      </c>
      <c r="BO412" s="21" t="s">
        <v>209</v>
      </c>
      <c r="BP412" s="21" t="s">
        <v>209</v>
      </c>
      <c r="BQ412" s="21" t="s">
        <v>209</v>
      </c>
      <c r="BR412" s="21" t="s">
        <v>209</v>
      </c>
      <c r="BS412" s="21" t="s">
        <v>209</v>
      </c>
      <c r="BT412" s="21" t="s">
        <v>209</v>
      </c>
      <c r="BU412" s="21" t="s">
        <v>209</v>
      </c>
      <c r="BV412" s="21" t="s">
        <v>209</v>
      </c>
      <c r="BW412" s="21" t="s">
        <v>209</v>
      </c>
      <c r="BX412" s="21" t="s">
        <v>209</v>
      </c>
      <c r="BY412" s="21" t="s">
        <v>209</v>
      </c>
      <c r="BZ412" s="21">
        <f t="shared" si="1"/>
        <v>0</v>
      </c>
    </row>
    <row r="413" spans="1:78" ht="12.75" x14ac:dyDescent="0.2">
      <c r="A413" s="21" t="s">
        <v>653</v>
      </c>
      <c r="B413" s="21" t="s">
        <v>654</v>
      </c>
      <c r="C413" s="21" t="s">
        <v>655</v>
      </c>
      <c r="D413" s="21" t="s">
        <v>209</v>
      </c>
      <c r="E413" s="21" t="s">
        <v>209</v>
      </c>
      <c r="F413" s="21" t="s">
        <v>209</v>
      </c>
      <c r="G413" s="21" t="s">
        <v>209</v>
      </c>
      <c r="H413" s="21" t="s">
        <v>209</v>
      </c>
      <c r="I413" s="21" t="s">
        <v>209</v>
      </c>
      <c r="J413" s="21" t="s">
        <v>209</v>
      </c>
      <c r="K413" s="21" t="s">
        <v>210</v>
      </c>
      <c r="L413" s="21" t="s">
        <v>209</v>
      </c>
      <c r="M413" s="21" t="s">
        <v>209</v>
      </c>
      <c r="N413" s="21" t="s">
        <v>209</v>
      </c>
      <c r="O413" s="21" t="s">
        <v>209</v>
      </c>
      <c r="P413" s="21" t="s">
        <v>209</v>
      </c>
      <c r="Q413" s="21" t="s">
        <v>209</v>
      </c>
      <c r="R413" s="21" t="s">
        <v>210</v>
      </c>
      <c r="S413" s="21" t="s">
        <v>209</v>
      </c>
      <c r="T413" s="21" t="s">
        <v>210</v>
      </c>
      <c r="U413" s="21" t="s">
        <v>209</v>
      </c>
      <c r="V413" s="21" t="s">
        <v>209</v>
      </c>
      <c r="W413" s="21" t="s">
        <v>210</v>
      </c>
      <c r="X413" s="21" t="s">
        <v>209</v>
      </c>
      <c r="Y413" s="21" t="s">
        <v>209</v>
      </c>
      <c r="Z413" s="21" t="s">
        <v>209</v>
      </c>
      <c r="AA413" s="21" t="s">
        <v>210</v>
      </c>
      <c r="AB413" s="21" t="s">
        <v>209</v>
      </c>
      <c r="AC413" s="21" t="s">
        <v>210</v>
      </c>
      <c r="AD413" s="21" t="s">
        <v>209</v>
      </c>
      <c r="AE413" s="21" t="s">
        <v>209</v>
      </c>
      <c r="AF413" s="21" t="s">
        <v>210</v>
      </c>
      <c r="AG413" s="21" t="s">
        <v>209</v>
      </c>
      <c r="AH413" s="21" t="s">
        <v>209</v>
      </c>
      <c r="AI413" s="21" t="s">
        <v>209</v>
      </c>
      <c r="AJ413" s="21" t="s">
        <v>209</v>
      </c>
      <c r="AK413" s="21" t="s">
        <v>209</v>
      </c>
      <c r="AL413" s="21" t="s">
        <v>209</v>
      </c>
      <c r="AM413" s="21" t="s">
        <v>209</v>
      </c>
      <c r="AN413" s="21" t="s">
        <v>210</v>
      </c>
      <c r="AO413" s="21" t="s">
        <v>209</v>
      </c>
      <c r="AP413" s="21" t="s">
        <v>209</v>
      </c>
      <c r="AQ413" s="21" t="s">
        <v>209</v>
      </c>
      <c r="AR413" s="21" t="s">
        <v>209</v>
      </c>
      <c r="AS413" s="21" t="s">
        <v>210</v>
      </c>
      <c r="AT413" s="21" t="s">
        <v>209</v>
      </c>
      <c r="AU413" s="21" t="s">
        <v>209</v>
      </c>
      <c r="AV413" s="21" t="s">
        <v>209</v>
      </c>
      <c r="AW413" s="21" t="s">
        <v>209</v>
      </c>
      <c r="AX413" s="21" t="s">
        <v>209</v>
      </c>
      <c r="AY413" s="21" t="s">
        <v>210</v>
      </c>
      <c r="AZ413" s="21" t="s">
        <v>210</v>
      </c>
      <c r="BA413" s="21" t="s">
        <v>209</v>
      </c>
      <c r="BB413" s="21" t="s">
        <v>210</v>
      </c>
      <c r="BC413" s="21" t="s">
        <v>210</v>
      </c>
      <c r="BD413" s="21" t="s">
        <v>209</v>
      </c>
      <c r="BE413" s="21" t="s">
        <v>209</v>
      </c>
      <c r="BF413" s="21" t="s">
        <v>209</v>
      </c>
      <c r="BG413" s="21" t="s">
        <v>209</v>
      </c>
      <c r="BH413" s="21" t="s">
        <v>209</v>
      </c>
      <c r="BI413" s="21" t="s">
        <v>209</v>
      </c>
      <c r="BJ413" s="21" t="s">
        <v>209</v>
      </c>
      <c r="BK413" s="21" t="s">
        <v>210</v>
      </c>
      <c r="BL413" s="21" t="s">
        <v>209</v>
      </c>
      <c r="BM413" s="21" t="s">
        <v>209</v>
      </c>
      <c r="BN413" s="21" t="s">
        <v>209</v>
      </c>
      <c r="BO413" s="21" t="s">
        <v>209</v>
      </c>
      <c r="BP413" s="21" t="s">
        <v>209</v>
      </c>
      <c r="BQ413" s="21" t="s">
        <v>209</v>
      </c>
      <c r="BR413" s="21" t="s">
        <v>209</v>
      </c>
      <c r="BS413" s="21" t="s">
        <v>209</v>
      </c>
      <c r="BT413" s="21" t="s">
        <v>209</v>
      </c>
      <c r="BU413" s="21" t="s">
        <v>209</v>
      </c>
      <c r="BV413" s="21" t="s">
        <v>209</v>
      </c>
      <c r="BW413" s="21" t="s">
        <v>209</v>
      </c>
      <c r="BX413" s="21" t="s">
        <v>209</v>
      </c>
      <c r="BY413" s="21" t="s">
        <v>209</v>
      </c>
      <c r="BZ413" s="21">
        <f t="shared" si="1"/>
        <v>14</v>
      </c>
    </row>
    <row r="414" spans="1:78" ht="12.75" x14ac:dyDescent="0.2">
      <c r="A414" s="21" t="s">
        <v>653</v>
      </c>
      <c r="B414" s="21" t="s">
        <v>654</v>
      </c>
      <c r="C414" s="21" t="s">
        <v>656</v>
      </c>
      <c r="D414" s="21" t="s">
        <v>209</v>
      </c>
      <c r="E414" s="21" t="s">
        <v>210</v>
      </c>
      <c r="F414" s="21" t="s">
        <v>209</v>
      </c>
      <c r="G414" s="21" t="s">
        <v>209</v>
      </c>
      <c r="H414" s="21" t="s">
        <v>209</v>
      </c>
      <c r="I414" s="21" t="s">
        <v>209</v>
      </c>
      <c r="J414" s="21" t="s">
        <v>209</v>
      </c>
      <c r="K414" s="21" t="s">
        <v>209</v>
      </c>
      <c r="L414" s="21" t="s">
        <v>210</v>
      </c>
      <c r="M414" s="21" t="s">
        <v>209</v>
      </c>
      <c r="N414" s="21" t="s">
        <v>209</v>
      </c>
      <c r="O414" s="21" t="s">
        <v>209</v>
      </c>
      <c r="P414" s="21" t="s">
        <v>209</v>
      </c>
      <c r="Q414" s="21" t="s">
        <v>209</v>
      </c>
      <c r="R414" s="21" t="s">
        <v>209</v>
      </c>
      <c r="S414" s="21" t="s">
        <v>210</v>
      </c>
      <c r="T414" s="21" t="s">
        <v>210</v>
      </c>
      <c r="U414" s="21" t="s">
        <v>210</v>
      </c>
      <c r="V414" s="21" t="s">
        <v>210</v>
      </c>
      <c r="W414" s="21" t="s">
        <v>210</v>
      </c>
      <c r="X414" s="21" t="s">
        <v>209</v>
      </c>
      <c r="Y414" s="21" t="s">
        <v>209</v>
      </c>
      <c r="Z414" s="21" t="s">
        <v>209</v>
      </c>
      <c r="AA414" s="21" t="s">
        <v>209</v>
      </c>
      <c r="AB414" s="21" t="s">
        <v>209</v>
      </c>
      <c r="AC414" s="21" t="s">
        <v>210</v>
      </c>
      <c r="AD414" s="21" t="s">
        <v>209</v>
      </c>
      <c r="AE414" s="21" t="s">
        <v>209</v>
      </c>
      <c r="AF414" s="21" t="s">
        <v>209</v>
      </c>
      <c r="AG414" s="21" t="s">
        <v>209</v>
      </c>
      <c r="AH414" s="21" t="s">
        <v>209</v>
      </c>
      <c r="AI414" s="21" t="s">
        <v>209</v>
      </c>
      <c r="AJ414" s="21" t="s">
        <v>209</v>
      </c>
      <c r="AK414" s="21" t="s">
        <v>209</v>
      </c>
      <c r="AL414" s="21" t="s">
        <v>209</v>
      </c>
      <c r="AM414" s="21" t="s">
        <v>209</v>
      </c>
      <c r="AN414" s="21" t="s">
        <v>210</v>
      </c>
      <c r="AO414" s="21" t="s">
        <v>209</v>
      </c>
      <c r="AP414" s="21" t="s">
        <v>209</v>
      </c>
      <c r="AQ414" s="21" t="s">
        <v>209</v>
      </c>
      <c r="AR414" s="21" t="s">
        <v>209</v>
      </c>
      <c r="AS414" s="21" t="s">
        <v>210</v>
      </c>
      <c r="AT414" s="21" t="s">
        <v>209</v>
      </c>
      <c r="AU414" s="21" t="s">
        <v>209</v>
      </c>
      <c r="AV414" s="21" t="s">
        <v>209</v>
      </c>
      <c r="AW414" s="21" t="s">
        <v>209</v>
      </c>
      <c r="AX414" s="21" t="s">
        <v>210</v>
      </c>
      <c r="AY414" s="21" t="s">
        <v>210</v>
      </c>
      <c r="AZ414" s="21" t="s">
        <v>209</v>
      </c>
      <c r="BA414" s="21" t="s">
        <v>210</v>
      </c>
      <c r="BB414" s="21" t="s">
        <v>210</v>
      </c>
      <c r="BC414" s="21" t="s">
        <v>209</v>
      </c>
      <c r="BD414" s="21" t="s">
        <v>209</v>
      </c>
      <c r="BE414" s="21" t="s">
        <v>209</v>
      </c>
      <c r="BF414" s="21" t="s">
        <v>209</v>
      </c>
      <c r="BG414" s="21" t="s">
        <v>209</v>
      </c>
      <c r="BH414" s="21" t="s">
        <v>209</v>
      </c>
      <c r="BI414" s="21" t="s">
        <v>209</v>
      </c>
      <c r="BJ414" s="21" t="s">
        <v>209</v>
      </c>
      <c r="BK414" s="21" t="s">
        <v>210</v>
      </c>
      <c r="BL414" s="21" t="s">
        <v>209</v>
      </c>
      <c r="BM414" s="21" t="s">
        <v>209</v>
      </c>
      <c r="BN414" s="21" t="s">
        <v>209</v>
      </c>
      <c r="BO414" s="21" t="s">
        <v>209</v>
      </c>
      <c r="BP414" s="21" t="s">
        <v>209</v>
      </c>
      <c r="BQ414" s="21" t="s">
        <v>209</v>
      </c>
      <c r="BR414" s="21" t="s">
        <v>209</v>
      </c>
      <c r="BS414" s="21" t="s">
        <v>209</v>
      </c>
      <c r="BT414" s="21" t="s">
        <v>209</v>
      </c>
      <c r="BU414" s="21" t="s">
        <v>209</v>
      </c>
      <c r="BV414" s="21" t="s">
        <v>209</v>
      </c>
      <c r="BW414" s="21" t="s">
        <v>209</v>
      </c>
      <c r="BX414" s="21" t="s">
        <v>209</v>
      </c>
      <c r="BY414" s="21" t="s">
        <v>209</v>
      </c>
      <c r="BZ414" s="21">
        <f t="shared" si="1"/>
        <v>15</v>
      </c>
    </row>
    <row r="415" spans="1:78" ht="12.75" x14ac:dyDescent="0.2">
      <c r="A415" s="21" t="s">
        <v>653</v>
      </c>
      <c r="B415" s="21" t="s">
        <v>654</v>
      </c>
      <c r="C415" s="21" t="s">
        <v>657</v>
      </c>
      <c r="D415" s="21" t="s">
        <v>209</v>
      </c>
      <c r="E415" s="21" t="s">
        <v>209</v>
      </c>
      <c r="F415" s="21" t="s">
        <v>209</v>
      </c>
      <c r="G415" s="21" t="s">
        <v>209</v>
      </c>
      <c r="H415" s="21" t="s">
        <v>209</v>
      </c>
      <c r="I415" s="21" t="s">
        <v>209</v>
      </c>
      <c r="J415" s="21" t="s">
        <v>209</v>
      </c>
      <c r="K415" s="21" t="s">
        <v>210</v>
      </c>
      <c r="L415" s="21" t="s">
        <v>209</v>
      </c>
      <c r="M415" s="21" t="s">
        <v>209</v>
      </c>
      <c r="N415" s="21" t="s">
        <v>209</v>
      </c>
      <c r="O415" s="21" t="s">
        <v>209</v>
      </c>
      <c r="P415" s="21" t="s">
        <v>209</v>
      </c>
      <c r="Q415" s="21" t="s">
        <v>209</v>
      </c>
      <c r="R415" s="21" t="s">
        <v>210</v>
      </c>
      <c r="S415" s="21" t="s">
        <v>210</v>
      </c>
      <c r="T415" s="21" t="s">
        <v>210</v>
      </c>
      <c r="U415" s="21" t="s">
        <v>210</v>
      </c>
      <c r="V415" s="21" t="s">
        <v>210</v>
      </c>
      <c r="W415" s="21" t="s">
        <v>210</v>
      </c>
      <c r="X415" s="21" t="s">
        <v>209</v>
      </c>
      <c r="Y415" s="21" t="s">
        <v>209</v>
      </c>
      <c r="Z415" s="21" t="s">
        <v>209</v>
      </c>
      <c r="AA415" s="21" t="s">
        <v>210</v>
      </c>
      <c r="AB415" s="21" t="s">
        <v>209</v>
      </c>
      <c r="AC415" s="21" t="s">
        <v>210</v>
      </c>
      <c r="AD415" s="21" t="s">
        <v>209</v>
      </c>
      <c r="AE415" s="21" t="s">
        <v>209</v>
      </c>
      <c r="AF415" s="21" t="s">
        <v>210</v>
      </c>
      <c r="AG415" s="21" t="s">
        <v>209</v>
      </c>
      <c r="AH415" s="21" t="s">
        <v>209</v>
      </c>
      <c r="AI415" s="21" t="s">
        <v>209</v>
      </c>
      <c r="AJ415" s="21" t="s">
        <v>209</v>
      </c>
      <c r="AK415" s="21" t="s">
        <v>209</v>
      </c>
      <c r="AL415" s="21" t="s">
        <v>209</v>
      </c>
      <c r="AM415" s="21" t="s">
        <v>209</v>
      </c>
      <c r="AN415" s="21" t="s">
        <v>210</v>
      </c>
      <c r="AO415" s="21" t="s">
        <v>209</v>
      </c>
      <c r="AP415" s="21" t="s">
        <v>209</v>
      </c>
      <c r="AQ415" s="21" t="s">
        <v>209</v>
      </c>
      <c r="AR415" s="21" t="s">
        <v>209</v>
      </c>
      <c r="AS415" s="21" t="s">
        <v>210</v>
      </c>
      <c r="AT415" s="21" t="s">
        <v>209</v>
      </c>
      <c r="AU415" s="21" t="s">
        <v>209</v>
      </c>
      <c r="AV415" s="21" t="s">
        <v>209</v>
      </c>
      <c r="AW415" s="21" t="s">
        <v>209</v>
      </c>
      <c r="AX415" s="21" t="s">
        <v>210</v>
      </c>
      <c r="AY415" s="21" t="s">
        <v>210</v>
      </c>
      <c r="AZ415" s="21" t="s">
        <v>210</v>
      </c>
      <c r="BA415" s="21" t="s">
        <v>210</v>
      </c>
      <c r="BB415" s="21" t="s">
        <v>210</v>
      </c>
      <c r="BC415" s="21" t="s">
        <v>210</v>
      </c>
      <c r="BD415" s="21" t="s">
        <v>209</v>
      </c>
      <c r="BE415" s="21" t="s">
        <v>209</v>
      </c>
      <c r="BF415" s="21" t="s">
        <v>209</v>
      </c>
      <c r="BG415" s="21" t="s">
        <v>209</v>
      </c>
      <c r="BH415" s="21" t="s">
        <v>209</v>
      </c>
      <c r="BI415" s="21" t="s">
        <v>209</v>
      </c>
      <c r="BJ415" s="21" t="s">
        <v>209</v>
      </c>
      <c r="BK415" s="21" t="s">
        <v>210</v>
      </c>
      <c r="BL415" s="21" t="s">
        <v>209</v>
      </c>
      <c r="BM415" s="21" t="s">
        <v>209</v>
      </c>
      <c r="BN415" s="21" t="s">
        <v>209</v>
      </c>
      <c r="BO415" s="21" t="s">
        <v>209</v>
      </c>
      <c r="BP415" s="21" t="s">
        <v>209</v>
      </c>
      <c r="BQ415" s="21" t="s">
        <v>209</v>
      </c>
      <c r="BR415" s="21" t="s">
        <v>209</v>
      </c>
      <c r="BS415" s="21" t="s">
        <v>209</v>
      </c>
      <c r="BT415" s="21" t="s">
        <v>209</v>
      </c>
      <c r="BU415" s="21" t="s">
        <v>209</v>
      </c>
      <c r="BV415" s="21" t="s">
        <v>209</v>
      </c>
      <c r="BW415" s="21" t="s">
        <v>209</v>
      </c>
      <c r="BX415" s="21" t="s">
        <v>209</v>
      </c>
      <c r="BY415" s="21" t="s">
        <v>209</v>
      </c>
      <c r="BZ415" s="21">
        <f t="shared" si="1"/>
        <v>19</v>
      </c>
    </row>
    <row r="416" spans="1:78" ht="12.75" x14ac:dyDescent="0.2">
      <c r="A416" s="21" t="s">
        <v>653</v>
      </c>
      <c r="B416" s="21" t="s">
        <v>654</v>
      </c>
      <c r="C416" s="21" t="s">
        <v>658</v>
      </c>
      <c r="D416" s="21" t="s">
        <v>209</v>
      </c>
      <c r="E416" s="21" t="s">
        <v>210</v>
      </c>
      <c r="F416" s="21" t="s">
        <v>209</v>
      </c>
      <c r="G416" s="21" t="s">
        <v>209</v>
      </c>
      <c r="H416" s="21" t="s">
        <v>209</v>
      </c>
      <c r="I416" s="21" t="s">
        <v>209</v>
      </c>
      <c r="J416" s="21" t="s">
        <v>209</v>
      </c>
      <c r="K416" s="21" t="s">
        <v>209</v>
      </c>
      <c r="L416" s="21" t="s">
        <v>210</v>
      </c>
      <c r="M416" s="21" t="s">
        <v>209</v>
      </c>
      <c r="N416" s="21" t="s">
        <v>209</v>
      </c>
      <c r="O416" s="21" t="s">
        <v>209</v>
      </c>
      <c r="P416" s="21" t="s">
        <v>209</v>
      </c>
      <c r="Q416" s="21" t="s">
        <v>209</v>
      </c>
      <c r="R416" s="21" t="s">
        <v>209</v>
      </c>
      <c r="S416" s="21" t="s">
        <v>210</v>
      </c>
      <c r="T416" s="21" t="s">
        <v>210</v>
      </c>
      <c r="U416" s="21" t="s">
        <v>210</v>
      </c>
      <c r="V416" s="21" t="s">
        <v>210</v>
      </c>
      <c r="W416" s="21" t="s">
        <v>210</v>
      </c>
      <c r="X416" s="21" t="s">
        <v>209</v>
      </c>
      <c r="Y416" s="21" t="s">
        <v>209</v>
      </c>
      <c r="Z416" s="21" t="s">
        <v>209</v>
      </c>
      <c r="AA416" s="21" t="s">
        <v>209</v>
      </c>
      <c r="AB416" s="21" t="s">
        <v>209</v>
      </c>
      <c r="AC416" s="21" t="s">
        <v>210</v>
      </c>
      <c r="AD416" s="21" t="s">
        <v>209</v>
      </c>
      <c r="AE416" s="21" t="s">
        <v>209</v>
      </c>
      <c r="AF416" s="21" t="s">
        <v>209</v>
      </c>
      <c r="AG416" s="21" t="s">
        <v>209</v>
      </c>
      <c r="AH416" s="21" t="s">
        <v>209</v>
      </c>
      <c r="AI416" s="21" t="s">
        <v>209</v>
      </c>
      <c r="AJ416" s="21" t="s">
        <v>209</v>
      </c>
      <c r="AK416" s="21" t="s">
        <v>209</v>
      </c>
      <c r="AL416" s="21" t="s">
        <v>209</v>
      </c>
      <c r="AM416" s="21" t="s">
        <v>209</v>
      </c>
      <c r="AN416" s="21" t="s">
        <v>210</v>
      </c>
      <c r="AO416" s="21" t="s">
        <v>209</v>
      </c>
      <c r="AP416" s="21" t="s">
        <v>209</v>
      </c>
      <c r="AQ416" s="21" t="s">
        <v>209</v>
      </c>
      <c r="AR416" s="21" t="s">
        <v>209</v>
      </c>
      <c r="AS416" s="21" t="s">
        <v>210</v>
      </c>
      <c r="AT416" s="21" t="s">
        <v>209</v>
      </c>
      <c r="AU416" s="21" t="s">
        <v>209</v>
      </c>
      <c r="AV416" s="21" t="s">
        <v>209</v>
      </c>
      <c r="AW416" s="21" t="s">
        <v>209</v>
      </c>
      <c r="AX416" s="21" t="s">
        <v>210</v>
      </c>
      <c r="AY416" s="21" t="s">
        <v>209</v>
      </c>
      <c r="AZ416" s="21" t="s">
        <v>209</v>
      </c>
      <c r="BA416" s="21" t="s">
        <v>210</v>
      </c>
      <c r="BB416" s="21" t="s">
        <v>210</v>
      </c>
      <c r="BC416" s="21" t="s">
        <v>209</v>
      </c>
      <c r="BD416" s="21" t="s">
        <v>209</v>
      </c>
      <c r="BE416" s="21" t="s">
        <v>209</v>
      </c>
      <c r="BF416" s="21" t="s">
        <v>209</v>
      </c>
      <c r="BG416" s="21" t="s">
        <v>209</v>
      </c>
      <c r="BH416" s="21" t="s">
        <v>209</v>
      </c>
      <c r="BI416" s="21" t="s">
        <v>209</v>
      </c>
      <c r="BJ416" s="21" t="s">
        <v>209</v>
      </c>
      <c r="BK416" s="21" t="s">
        <v>210</v>
      </c>
      <c r="BL416" s="21" t="s">
        <v>209</v>
      </c>
      <c r="BM416" s="21" t="s">
        <v>209</v>
      </c>
      <c r="BN416" s="21" t="s">
        <v>209</v>
      </c>
      <c r="BO416" s="21" t="s">
        <v>209</v>
      </c>
      <c r="BP416" s="21" t="s">
        <v>209</v>
      </c>
      <c r="BQ416" s="21" t="s">
        <v>209</v>
      </c>
      <c r="BR416" s="21" t="s">
        <v>209</v>
      </c>
      <c r="BS416" s="21" t="s">
        <v>209</v>
      </c>
      <c r="BT416" s="21" t="s">
        <v>209</v>
      </c>
      <c r="BU416" s="21" t="s">
        <v>209</v>
      </c>
      <c r="BV416" s="21" t="s">
        <v>209</v>
      </c>
      <c r="BW416" s="21" t="s">
        <v>209</v>
      </c>
      <c r="BX416" s="21" t="s">
        <v>209</v>
      </c>
      <c r="BY416" s="21" t="s">
        <v>209</v>
      </c>
      <c r="BZ416" s="21">
        <f t="shared" si="1"/>
        <v>14</v>
      </c>
    </row>
    <row r="417" spans="1:78" ht="12.75" x14ac:dyDescent="0.2">
      <c r="A417" s="21" t="s">
        <v>653</v>
      </c>
      <c r="B417" s="21" t="s">
        <v>654</v>
      </c>
      <c r="C417" s="21" t="s">
        <v>659</v>
      </c>
      <c r="D417" s="21" t="s">
        <v>209</v>
      </c>
      <c r="E417" s="21" t="s">
        <v>209</v>
      </c>
      <c r="F417" s="21" t="s">
        <v>209</v>
      </c>
      <c r="G417" s="21" t="s">
        <v>209</v>
      </c>
      <c r="H417" s="21" t="s">
        <v>209</v>
      </c>
      <c r="I417" s="21" t="s">
        <v>209</v>
      </c>
      <c r="J417" s="21" t="s">
        <v>209</v>
      </c>
      <c r="K417" s="21" t="s">
        <v>209</v>
      </c>
      <c r="L417" s="21" t="s">
        <v>209</v>
      </c>
      <c r="M417" s="21" t="s">
        <v>209</v>
      </c>
      <c r="N417" s="21" t="s">
        <v>209</v>
      </c>
      <c r="O417" s="21" t="s">
        <v>209</v>
      </c>
      <c r="P417" s="21" t="s">
        <v>209</v>
      </c>
      <c r="Q417" s="21" t="s">
        <v>209</v>
      </c>
      <c r="R417" s="21" t="s">
        <v>209</v>
      </c>
      <c r="S417" s="21" t="s">
        <v>210</v>
      </c>
      <c r="T417" s="21" t="s">
        <v>210</v>
      </c>
      <c r="U417" s="21" t="s">
        <v>210</v>
      </c>
      <c r="V417" s="21" t="s">
        <v>210</v>
      </c>
      <c r="W417" s="21" t="s">
        <v>209</v>
      </c>
      <c r="X417" s="21" t="s">
        <v>209</v>
      </c>
      <c r="Y417" s="21" t="s">
        <v>209</v>
      </c>
      <c r="Z417" s="21" t="s">
        <v>209</v>
      </c>
      <c r="AA417" s="21" t="s">
        <v>209</v>
      </c>
      <c r="AB417" s="21" t="s">
        <v>209</v>
      </c>
      <c r="AC417" s="21" t="s">
        <v>209</v>
      </c>
      <c r="AD417" s="21" t="s">
        <v>209</v>
      </c>
      <c r="AE417" s="21" t="s">
        <v>209</v>
      </c>
      <c r="AF417" s="21" t="s">
        <v>209</v>
      </c>
      <c r="AG417" s="21" t="s">
        <v>209</v>
      </c>
      <c r="AH417" s="21" t="s">
        <v>209</v>
      </c>
      <c r="AI417" s="21" t="s">
        <v>209</v>
      </c>
      <c r="AJ417" s="21" t="s">
        <v>209</v>
      </c>
      <c r="AK417" s="21" t="s">
        <v>209</v>
      </c>
      <c r="AL417" s="21" t="s">
        <v>209</v>
      </c>
      <c r="AM417" s="21" t="s">
        <v>209</v>
      </c>
      <c r="AN417" s="21" t="s">
        <v>210</v>
      </c>
      <c r="AO417" s="21" t="s">
        <v>209</v>
      </c>
      <c r="AP417" s="21" t="s">
        <v>209</v>
      </c>
      <c r="AQ417" s="21" t="s">
        <v>209</v>
      </c>
      <c r="AR417" s="21" t="s">
        <v>209</v>
      </c>
      <c r="AS417" s="21" t="s">
        <v>210</v>
      </c>
      <c r="AT417" s="21" t="s">
        <v>209</v>
      </c>
      <c r="AU417" s="21" t="s">
        <v>209</v>
      </c>
      <c r="AV417" s="21" t="s">
        <v>209</v>
      </c>
      <c r="AW417" s="21" t="s">
        <v>209</v>
      </c>
      <c r="AX417" s="21" t="s">
        <v>209</v>
      </c>
      <c r="AY417" s="21" t="s">
        <v>209</v>
      </c>
      <c r="AZ417" s="21" t="s">
        <v>209</v>
      </c>
      <c r="BA417" s="21" t="s">
        <v>209</v>
      </c>
      <c r="BB417" s="21" t="s">
        <v>209</v>
      </c>
      <c r="BC417" s="21" t="s">
        <v>209</v>
      </c>
      <c r="BD417" s="21" t="s">
        <v>209</v>
      </c>
      <c r="BE417" s="21" t="s">
        <v>209</v>
      </c>
      <c r="BF417" s="21" t="s">
        <v>209</v>
      </c>
      <c r="BG417" s="21" t="s">
        <v>209</v>
      </c>
      <c r="BH417" s="21" t="s">
        <v>209</v>
      </c>
      <c r="BI417" s="21" t="s">
        <v>209</v>
      </c>
      <c r="BJ417" s="21" t="s">
        <v>209</v>
      </c>
      <c r="BK417" s="21" t="s">
        <v>209</v>
      </c>
      <c r="BL417" s="21" t="s">
        <v>209</v>
      </c>
      <c r="BM417" s="21" t="s">
        <v>209</v>
      </c>
      <c r="BN417" s="21" t="s">
        <v>209</v>
      </c>
      <c r="BO417" s="21" t="s">
        <v>209</v>
      </c>
      <c r="BP417" s="21" t="s">
        <v>209</v>
      </c>
      <c r="BQ417" s="21" t="s">
        <v>209</v>
      </c>
      <c r="BR417" s="21" t="s">
        <v>209</v>
      </c>
      <c r="BS417" s="21" t="s">
        <v>209</v>
      </c>
      <c r="BT417" s="21" t="s">
        <v>209</v>
      </c>
      <c r="BU417" s="21" t="s">
        <v>209</v>
      </c>
      <c r="BV417" s="21" t="s">
        <v>209</v>
      </c>
      <c r="BW417" s="21" t="s">
        <v>209</v>
      </c>
      <c r="BX417" s="21" t="s">
        <v>209</v>
      </c>
      <c r="BY417" s="21" t="s">
        <v>209</v>
      </c>
      <c r="BZ417" s="21">
        <f t="shared" si="1"/>
        <v>6</v>
      </c>
    </row>
    <row r="418" spans="1:78" ht="12.75" x14ac:dyDescent="0.2">
      <c r="A418" s="21" t="s">
        <v>653</v>
      </c>
      <c r="B418" s="21" t="s">
        <v>654</v>
      </c>
      <c r="C418" s="21" t="s">
        <v>660</v>
      </c>
      <c r="D418" s="21" t="s">
        <v>209</v>
      </c>
      <c r="E418" s="21" t="s">
        <v>209</v>
      </c>
      <c r="F418" s="21" t="s">
        <v>209</v>
      </c>
      <c r="G418" s="21" t="s">
        <v>209</v>
      </c>
      <c r="H418" s="21" t="s">
        <v>209</v>
      </c>
      <c r="I418" s="21" t="s">
        <v>209</v>
      </c>
      <c r="J418" s="21" t="s">
        <v>209</v>
      </c>
      <c r="K418" s="21" t="s">
        <v>209</v>
      </c>
      <c r="L418" s="21" t="s">
        <v>209</v>
      </c>
      <c r="M418" s="21" t="s">
        <v>209</v>
      </c>
      <c r="N418" s="21" t="s">
        <v>209</v>
      </c>
      <c r="O418" s="21" t="s">
        <v>209</v>
      </c>
      <c r="P418" s="21" t="s">
        <v>209</v>
      </c>
      <c r="Q418" s="21" t="s">
        <v>209</v>
      </c>
      <c r="R418" s="21" t="s">
        <v>209</v>
      </c>
      <c r="S418" s="21" t="s">
        <v>210</v>
      </c>
      <c r="T418" s="21" t="s">
        <v>210</v>
      </c>
      <c r="U418" s="21" t="s">
        <v>210</v>
      </c>
      <c r="V418" s="21" t="s">
        <v>210</v>
      </c>
      <c r="W418" s="21" t="s">
        <v>209</v>
      </c>
      <c r="X418" s="21" t="s">
        <v>209</v>
      </c>
      <c r="Y418" s="21" t="s">
        <v>209</v>
      </c>
      <c r="Z418" s="21" t="s">
        <v>209</v>
      </c>
      <c r="AA418" s="21" t="s">
        <v>209</v>
      </c>
      <c r="AB418" s="21" t="s">
        <v>209</v>
      </c>
      <c r="AC418" s="21" t="s">
        <v>209</v>
      </c>
      <c r="AD418" s="21" t="s">
        <v>209</v>
      </c>
      <c r="AE418" s="21" t="s">
        <v>209</v>
      </c>
      <c r="AF418" s="21" t="s">
        <v>209</v>
      </c>
      <c r="AG418" s="21" t="s">
        <v>209</v>
      </c>
      <c r="AH418" s="21" t="s">
        <v>209</v>
      </c>
      <c r="AI418" s="21" t="s">
        <v>209</v>
      </c>
      <c r="AJ418" s="21" t="s">
        <v>209</v>
      </c>
      <c r="AK418" s="21" t="s">
        <v>209</v>
      </c>
      <c r="AL418" s="21" t="s">
        <v>209</v>
      </c>
      <c r="AM418" s="21" t="s">
        <v>209</v>
      </c>
      <c r="AN418" s="21" t="s">
        <v>210</v>
      </c>
      <c r="AO418" s="21" t="s">
        <v>209</v>
      </c>
      <c r="AP418" s="21" t="s">
        <v>209</v>
      </c>
      <c r="AQ418" s="21" t="s">
        <v>209</v>
      </c>
      <c r="AR418" s="21" t="s">
        <v>209</v>
      </c>
      <c r="AS418" s="21" t="s">
        <v>210</v>
      </c>
      <c r="AT418" s="21" t="s">
        <v>209</v>
      </c>
      <c r="AU418" s="21" t="s">
        <v>209</v>
      </c>
      <c r="AV418" s="21" t="s">
        <v>209</v>
      </c>
      <c r="AW418" s="21" t="s">
        <v>209</v>
      </c>
      <c r="AX418" s="21" t="s">
        <v>209</v>
      </c>
      <c r="AY418" s="21" t="s">
        <v>209</v>
      </c>
      <c r="AZ418" s="21" t="s">
        <v>209</v>
      </c>
      <c r="BA418" s="21" t="s">
        <v>210</v>
      </c>
      <c r="BB418" s="21" t="s">
        <v>210</v>
      </c>
      <c r="BC418" s="21" t="s">
        <v>209</v>
      </c>
      <c r="BD418" s="21" t="s">
        <v>209</v>
      </c>
      <c r="BE418" s="21" t="s">
        <v>209</v>
      </c>
      <c r="BF418" s="21" t="s">
        <v>209</v>
      </c>
      <c r="BG418" s="21" t="s">
        <v>209</v>
      </c>
      <c r="BH418" s="21" t="s">
        <v>209</v>
      </c>
      <c r="BI418" s="21" t="s">
        <v>209</v>
      </c>
      <c r="BJ418" s="21" t="s">
        <v>209</v>
      </c>
      <c r="BK418" s="21" t="s">
        <v>209</v>
      </c>
      <c r="BL418" s="21" t="s">
        <v>209</v>
      </c>
      <c r="BM418" s="21" t="s">
        <v>209</v>
      </c>
      <c r="BN418" s="21" t="s">
        <v>209</v>
      </c>
      <c r="BO418" s="21" t="s">
        <v>209</v>
      </c>
      <c r="BP418" s="21" t="s">
        <v>209</v>
      </c>
      <c r="BQ418" s="21" t="s">
        <v>209</v>
      </c>
      <c r="BR418" s="21" t="s">
        <v>209</v>
      </c>
      <c r="BS418" s="21" t="s">
        <v>209</v>
      </c>
      <c r="BT418" s="21" t="s">
        <v>209</v>
      </c>
      <c r="BU418" s="21" t="s">
        <v>209</v>
      </c>
      <c r="BV418" s="21" t="s">
        <v>209</v>
      </c>
      <c r="BW418" s="21" t="s">
        <v>209</v>
      </c>
      <c r="BX418" s="21" t="s">
        <v>209</v>
      </c>
      <c r="BY418" s="21" t="s">
        <v>209</v>
      </c>
      <c r="BZ418" s="21">
        <f t="shared" si="1"/>
        <v>8</v>
      </c>
    </row>
    <row r="419" spans="1:78" ht="12.75" x14ac:dyDescent="0.2">
      <c r="A419" s="21" t="s">
        <v>653</v>
      </c>
      <c r="B419" s="21" t="s">
        <v>654</v>
      </c>
      <c r="C419" s="21" t="s">
        <v>661</v>
      </c>
      <c r="D419" s="21" t="s">
        <v>209</v>
      </c>
      <c r="E419" s="21" t="s">
        <v>210</v>
      </c>
      <c r="F419" s="21" t="s">
        <v>209</v>
      </c>
      <c r="G419" s="21" t="s">
        <v>209</v>
      </c>
      <c r="H419" s="21" t="s">
        <v>209</v>
      </c>
      <c r="I419" s="21" t="s">
        <v>209</v>
      </c>
      <c r="J419" s="21" t="s">
        <v>209</v>
      </c>
      <c r="K419" s="21" t="s">
        <v>209</v>
      </c>
      <c r="L419" s="21" t="s">
        <v>210</v>
      </c>
      <c r="M419" s="21" t="s">
        <v>209</v>
      </c>
      <c r="N419" s="21" t="s">
        <v>209</v>
      </c>
      <c r="O419" s="21" t="s">
        <v>209</v>
      </c>
      <c r="P419" s="21" t="s">
        <v>209</v>
      </c>
      <c r="Q419" s="21" t="s">
        <v>209</v>
      </c>
      <c r="R419" s="21" t="s">
        <v>209</v>
      </c>
      <c r="S419" s="21" t="s">
        <v>210</v>
      </c>
      <c r="T419" s="21" t="s">
        <v>210</v>
      </c>
      <c r="U419" s="21" t="s">
        <v>210</v>
      </c>
      <c r="V419" s="21" t="s">
        <v>210</v>
      </c>
      <c r="W419" s="21" t="s">
        <v>210</v>
      </c>
      <c r="X419" s="21" t="s">
        <v>209</v>
      </c>
      <c r="Y419" s="21" t="s">
        <v>209</v>
      </c>
      <c r="Z419" s="21" t="s">
        <v>209</v>
      </c>
      <c r="AA419" s="21" t="s">
        <v>209</v>
      </c>
      <c r="AB419" s="21" t="s">
        <v>209</v>
      </c>
      <c r="AC419" s="21" t="s">
        <v>210</v>
      </c>
      <c r="AD419" s="21" t="s">
        <v>209</v>
      </c>
      <c r="AE419" s="21" t="s">
        <v>209</v>
      </c>
      <c r="AF419" s="21" t="s">
        <v>209</v>
      </c>
      <c r="AG419" s="21" t="s">
        <v>209</v>
      </c>
      <c r="AH419" s="21" t="s">
        <v>209</v>
      </c>
      <c r="AI419" s="21" t="s">
        <v>209</v>
      </c>
      <c r="AJ419" s="21" t="s">
        <v>209</v>
      </c>
      <c r="AK419" s="21" t="s">
        <v>209</v>
      </c>
      <c r="AL419" s="21" t="s">
        <v>209</v>
      </c>
      <c r="AM419" s="21" t="s">
        <v>209</v>
      </c>
      <c r="AN419" s="21" t="s">
        <v>209</v>
      </c>
      <c r="AO419" s="21" t="s">
        <v>209</v>
      </c>
      <c r="AP419" s="21" t="s">
        <v>209</v>
      </c>
      <c r="AQ419" s="21" t="s">
        <v>209</v>
      </c>
      <c r="AR419" s="21" t="s">
        <v>209</v>
      </c>
      <c r="AS419" s="21" t="s">
        <v>209</v>
      </c>
      <c r="AT419" s="21" t="s">
        <v>209</v>
      </c>
      <c r="AU419" s="21" t="s">
        <v>209</v>
      </c>
      <c r="AV419" s="21" t="s">
        <v>209</v>
      </c>
      <c r="AW419" s="21" t="s">
        <v>209</v>
      </c>
      <c r="AX419" s="21" t="s">
        <v>210</v>
      </c>
      <c r="AY419" s="21" t="s">
        <v>210</v>
      </c>
      <c r="AZ419" s="21" t="s">
        <v>209</v>
      </c>
      <c r="BA419" s="21" t="s">
        <v>210</v>
      </c>
      <c r="BB419" s="21" t="s">
        <v>210</v>
      </c>
      <c r="BC419" s="21" t="s">
        <v>209</v>
      </c>
      <c r="BD419" s="21" t="s">
        <v>209</v>
      </c>
      <c r="BE419" s="21" t="s">
        <v>209</v>
      </c>
      <c r="BF419" s="21" t="s">
        <v>210</v>
      </c>
      <c r="BG419" s="21" t="s">
        <v>209</v>
      </c>
      <c r="BH419" s="21" t="s">
        <v>209</v>
      </c>
      <c r="BI419" s="21" t="s">
        <v>210</v>
      </c>
      <c r="BJ419" s="21" t="s">
        <v>209</v>
      </c>
      <c r="BK419" s="21" t="s">
        <v>210</v>
      </c>
      <c r="BL419" s="21" t="s">
        <v>209</v>
      </c>
      <c r="BM419" s="21" t="s">
        <v>209</v>
      </c>
      <c r="BN419" s="21" t="s">
        <v>209</v>
      </c>
      <c r="BO419" s="21" t="s">
        <v>209</v>
      </c>
      <c r="BP419" s="21" t="s">
        <v>209</v>
      </c>
      <c r="BQ419" s="21" t="s">
        <v>209</v>
      </c>
      <c r="BR419" s="21" t="s">
        <v>209</v>
      </c>
      <c r="BS419" s="21" t="s">
        <v>209</v>
      </c>
      <c r="BT419" s="21" t="s">
        <v>209</v>
      </c>
      <c r="BU419" s="21" t="s">
        <v>209</v>
      </c>
      <c r="BV419" s="21" t="s">
        <v>209</v>
      </c>
      <c r="BW419" s="21" t="s">
        <v>209</v>
      </c>
      <c r="BX419" s="21" t="s">
        <v>209</v>
      </c>
      <c r="BY419" s="21" t="s">
        <v>209</v>
      </c>
      <c r="BZ419" s="21">
        <f t="shared" si="1"/>
        <v>15</v>
      </c>
    </row>
    <row r="420" spans="1:78" ht="12.75" x14ac:dyDescent="0.2">
      <c r="A420" s="21" t="s">
        <v>653</v>
      </c>
      <c r="B420" s="21" t="s">
        <v>654</v>
      </c>
      <c r="C420" s="21" t="s">
        <v>662</v>
      </c>
      <c r="D420" s="21" t="s">
        <v>209</v>
      </c>
      <c r="E420" s="21" t="s">
        <v>209</v>
      </c>
      <c r="F420" s="21" t="s">
        <v>209</v>
      </c>
      <c r="G420" s="21" t="s">
        <v>209</v>
      </c>
      <c r="H420" s="21" t="s">
        <v>209</v>
      </c>
      <c r="I420" s="21" t="s">
        <v>209</v>
      </c>
      <c r="J420" s="21" t="s">
        <v>209</v>
      </c>
      <c r="K420" s="21" t="s">
        <v>209</v>
      </c>
      <c r="L420" s="21" t="s">
        <v>209</v>
      </c>
      <c r="M420" s="21" t="s">
        <v>209</v>
      </c>
      <c r="N420" s="21" t="s">
        <v>209</v>
      </c>
      <c r="O420" s="21" t="s">
        <v>209</v>
      </c>
      <c r="P420" s="21" t="s">
        <v>209</v>
      </c>
      <c r="Q420" s="21" t="s">
        <v>209</v>
      </c>
      <c r="R420" s="21" t="s">
        <v>209</v>
      </c>
      <c r="S420" s="21" t="s">
        <v>210</v>
      </c>
      <c r="T420" s="21" t="s">
        <v>210</v>
      </c>
      <c r="U420" s="21" t="s">
        <v>210</v>
      </c>
      <c r="V420" s="21" t="s">
        <v>210</v>
      </c>
      <c r="W420" s="21" t="s">
        <v>209</v>
      </c>
      <c r="X420" s="21" t="s">
        <v>209</v>
      </c>
      <c r="Y420" s="21" t="s">
        <v>209</v>
      </c>
      <c r="Z420" s="21" t="s">
        <v>209</v>
      </c>
      <c r="AA420" s="21" t="s">
        <v>209</v>
      </c>
      <c r="AB420" s="21" t="s">
        <v>209</v>
      </c>
      <c r="AC420" s="21" t="s">
        <v>209</v>
      </c>
      <c r="AD420" s="21" t="s">
        <v>209</v>
      </c>
      <c r="AE420" s="21" t="s">
        <v>209</v>
      </c>
      <c r="AF420" s="21" t="s">
        <v>209</v>
      </c>
      <c r="AG420" s="21" t="s">
        <v>209</v>
      </c>
      <c r="AH420" s="21" t="s">
        <v>209</v>
      </c>
      <c r="AI420" s="21" t="s">
        <v>209</v>
      </c>
      <c r="AJ420" s="21" t="s">
        <v>210</v>
      </c>
      <c r="AK420" s="21" t="s">
        <v>210</v>
      </c>
      <c r="AL420" s="21" t="s">
        <v>210</v>
      </c>
      <c r="AM420" s="21" t="s">
        <v>209</v>
      </c>
      <c r="AN420" s="21" t="s">
        <v>210</v>
      </c>
      <c r="AO420" s="21" t="s">
        <v>209</v>
      </c>
      <c r="AP420" s="21" t="s">
        <v>209</v>
      </c>
      <c r="AQ420" s="21" t="s">
        <v>209</v>
      </c>
      <c r="AR420" s="21" t="s">
        <v>209</v>
      </c>
      <c r="AS420" s="21" t="s">
        <v>210</v>
      </c>
      <c r="AT420" s="21" t="s">
        <v>209</v>
      </c>
      <c r="AU420" s="21" t="s">
        <v>209</v>
      </c>
      <c r="AV420" s="21" t="s">
        <v>209</v>
      </c>
      <c r="AW420" s="21" t="s">
        <v>209</v>
      </c>
      <c r="AX420" s="21" t="s">
        <v>209</v>
      </c>
      <c r="AY420" s="21" t="s">
        <v>209</v>
      </c>
      <c r="AZ420" s="21" t="s">
        <v>209</v>
      </c>
      <c r="BA420" s="21" t="s">
        <v>209</v>
      </c>
      <c r="BB420" s="21" t="s">
        <v>209</v>
      </c>
      <c r="BC420" s="21" t="s">
        <v>209</v>
      </c>
      <c r="BD420" s="21" t="s">
        <v>209</v>
      </c>
      <c r="BE420" s="21" t="s">
        <v>209</v>
      </c>
      <c r="BF420" s="21" t="s">
        <v>209</v>
      </c>
      <c r="BG420" s="21" t="s">
        <v>209</v>
      </c>
      <c r="BH420" s="21" t="s">
        <v>209</v>
      </c>
      <c r="BI420" s="21" t="s">
        <v>209</v>
      </c>
      <c r="BJ420" s="21" t="s">
        <v>209</v>
      </c>
      <c r="BK420" s="21" t="s">
        <v>213</v>
      </c>
      <c r="BL420" s="21" t="s">
        <v>210</v>
      </c>
      <c r="BM420" s="21" t="s">
        <v>210</v>
      </c>
      <c r="BN420" s="21" t="s">
        <v>210</v>
      </c>
      <c r="BO420" s="21" t="s">
        <v>210</v>
      </c>
      <c r="BP420" s="21" t="s">
        <v>210</v>
      </c>
      <c r="BQ420" s="21" t="s">
        <v>209</v>
      </c>
      <c r="BR420" s="21" t="s">
        <v>209</v>
      </c>
      <c r="BS420" s="21" t="s">
        <v>213</v>
      </c>
      <c r="BT420" s="21" t="s">
        <v>210</v>
      </c>
      <c r="BU420" s="21" t="s">
        <v>209</v>
      </c>
      <c r="BV420" s="21" t="s">
        <v>209</v>
      </c>
      <c r="BW420" s="21" t="s">
        <v>210</v>
      </c>
      <c r="BX420" s="21" t="s">
        <v>209</v>
      </c>
      <c r="BY420" s="21" t="s">
        <v>210</v>
      </c>
      <c r="BZ420" s="21">
        <f t="shared" si="1"/>
        <v>9</v>
      </c>
    </row>
    <row r="421" spans="1:78" ht="12.75" x14ac:dyDescent="0.2">
      <c r="A421" s="21" t="s">
        <v>653</v>
      </c>
      <c r="B421" s="21" t="s">
        <v>654</v>
      </c>
      <c r="C421" s="21" t="s">
        <v>663</v>
      </c>
      <c r="D421" s="21" t="s">
        <v>209</v>
      </c>
      <c r="E421" s="21" t="s">
        <v>209</v>
      </c>
      <c r="F421" s="21" t="s">
        <v>209</v>
      </c>
      <c r="G421" s="21" t="s">
        <v>209</v>
      </c>
      <c r="H421" s="21" t="s">
        <v>209</v>
      </c>
      <c r="I421" s="21" t="s">
        <v>209</v>
      </c>
      <c r="J421" s="21" t="s">
        <v>209</v>
      </c>
      <c r="K421" s="21" t="s">
        <v>209</v>
      </c>
      <c r="L421" s="21" t="s">
        <v>209</v>
      </c>
      <c r="M421" s="21" t="s">
        <v>209</v>
      </c>
      <c r="N421" s="21" t="s">
        <v>209</v>
      </c>
      <c r="O421" s="21" t="s">
        <v>209</v>
      </c>
      <c r="P421" s="21" t="s">
        <v>209</v>
      </c>
      <c r="Q421" s="21" t="s">
        <v>209</v>
      </c>
      <c r="R421" s="21" t="s">
        <v>209</v>
      </c>
      <c r="S421" s="21" t="s">
        <v>210</v>
      </c>
      <c r="T421" s="21" t="s">
        <v>210</v>
      </c>
      <c r="U421" s="21" t="s">
        <v>210</v>
      </c>
      <c r="V421" s="21" t="s">
        <v>210</v>
      </c>
      <c r="W421" s="21" t="s">
        <v>209</v>
      </c>
      <c r="X421" s="21" t="s">
        <v>209</v>
      </c>
      <c r="Y421" s="21" t="s">
        <v>209</v>
      </c>
      <c r="Z421" s="21" t="s">
        <v>209</v>
      </c>
      <c r="AA421" s="21" t="s">
        <v>209</v>
      </c>
      <c r="AB421" s="21" t="s">
        <v>209</v>
      </c>
      <c r="AC421" s="21" t="s">
        <v>209</v>
      </c>
      <c r="AD421" s="21" t="s">
        <v>209</v>
      </c>
      <c r="AE421" s="21" t="s">
        <v>209</v>
      </c>
      <c r="AF421" s="21" t="s">
        <v>209</v>
      </c>
      <c r="AG421" s="21" t="s">
        <v>209</v>
      </c>
      <c r="AH421" s="21" t="s">
        <v>209</v>
      </c>
      <c r="AI421" s="21" t="s">
        <v>209</v>
      </c>
      <c r="AJ421" s="21" t="s">
        <v>209</v>
      </c>
      <c r="AK421" s="21" t="s">
        <v>209</v>
      </c>
      <c r="AL421" s="21" t="s">
        <v>209</v>
      </c>
      <c r="AM421" s="21" t="s">
        <v>209</v>
      </c>
      <c r="AN421" s="21" t="s">
        <v>210</v>
      </c>
      <c r="AO421" s="21" t="s">
        <v>209</v>
      </c>
      <c r="AP421" s="21" t="s">
        <v>209</v>
      </c>
      <c r="AQ421" s="21" t="s">
        <v>209</v>
      </c>
      <c r="AR421" s="21" t="s">
        <v>209</v>
      </c>
      <c r="AS421" s="21" t="s">
        <v>210</v>
      </c>
      <c r="AT421" s="21" t="s">
        <v>209</v>
      </c>
      <c r="AU421" s="21" t="s">
        <v>209</v>
      </c>
      <c r="AV421" s="21" t="s">
        <v>209</v>
      </c>
      <c r="AW421" s="21" t="s">
        <v>209</v>
      </c>
      <c r="AX421" s="21" t="s">
        <v>209</v>
      </c>
      <c r="AY421" s="21" t="s">
        <v>209</v>
      </c>
      <c r="AZ421" s="21" t="s">
        <v>209</v>
      </c>
      <c r="BA421" s="21" t="s">
        <v>209</v>
      </c>
      <c r="BB421" s="21" t="s">
        <v>209</v>
      </c>
      <c r="BC421" s="21" t="s">
        <v>209</v>
      </c>
      <c r="BD421" s="21" t="s">
        <v>209</v>
      </c>
      <c r="BE421" s="21" t="s">
        <v>209</v>
      </c>
      <c r="BF421" s="21" t="s">
        <v>209</v>
      </c>
      <c r="BG421" s="21" t="s">
        <v>209</v>
      </c>
      <c r="BH421" s="21" t="s">
        <v>209</v>
      </c>
      <c r="BI421" s="21" t="s">
        <v>209</v>
      </c>
      <c r="BJ421" s="21" t="s">
        <v>209</v>
      </c>
      <c r="BK421" s="21" t="s">
        <v>209</v>
      </c>
      <c r="BL421" s="21" t="s">
        <v>209</v>
      </c>
      <c r="BM421" s="21" t="s">
        <v>209</v>
      </c>
      <c r="BN421" s="21" t="s">
        <v>209</v>
      </c>
      <c r="BO421" s="21" t="s">
        <v>209</v>
      </c>
      <c r="BP421" s="21" t="s">
        <v>209</v>
      </c>
      <c r="BQ421" s="21" t="s">
        <v>209</v>
      </c>
      <c r="BR421" s="21" t="s">
        <v>209</v>
      </c>
      <c r="BS421" s="21" t="s">
        <v>209</v>
      </c>
      <c r="BT421" s="21" t="s">
        <v>209</v>
      </c>
      <c r="BU421" s="21" t="s">
        <v>209</v>
      </c>
      <c r="BV421" s="21" t="s">
        <v>209</v>
      </c>
      <c r="BW421" s="21" t="s">
        <v>209</v>
      </c>
      <c r="BX421" s="21" t="s">
        <v>209</v>
      </c>
      <c r="BY421" s="21" t="s">
        <v>209</v>
      </c>
      <c r="BZ421" s="21">
        <f t="shared" si="1"/>
        <v>6</v>
      </c>
    </row>
    <row r="422" spans="1:78" ht="12.75" x14ac:dyDescent="0.2">
      <c r="A422" s="21" t="s">
        <v>653</v>
      </c>
      <c r="B422" s="21" t="s">
        <v>654</v>
      </c>
      <c r="C422" s="21" t="s">
        <v>664</v>
      </c>
      <c r="D422" s="21" t="s">
        <v>209</v>
      </c>
      <c r="E422" s="21" t="s">
        <v>209</v>
      </c>
      <c r="F422" s="21" t="s">
        <v>209</v>
      </c>
      <c r="G422" s="21" t="s">
        <v>209</v>
      </c>
      <c r="H422" s="21" t="s">
        <v>209</v>
      </c>
      <c r="I422" s="21" t="s">
        <v>209</v>
      </c>
      <c r="J422" s="21" t="s">
        <v>209</v>
      </c>
      <c r="K422" s="21" t="s">
        <v>210</v>
      </c>
      <c r="L422" s="21" t="s">
        <v>209</v>
      </c>
      <c r="M422" s="21" t="s">
        <v>209</v>
      </c>
      <c r="N422" s="21" t="s">
        <v>209</v>
      </c>
      <c r="O422" s="21" t="s">
        <v>209</v>
      </c>
      <c r="P422" s="21" t="s">
        <v>209</v>
      </c>
      <c r="Q422" s="21" t="s">
        <v>209</v>
      </c>
      <c r="R422" s="21" t="s">
        <v>210</v>
      </c>
      <c r="S422" s="21" t="s">
        <v>209</v>
      </c>
      <c r="T422" s="21" t="s">
        <v>210</v>
      </c>
      <c r="U422" s="21" t="s">
        <v>209</v>
      </c>
      <c r="V422" s="21" t="s">
        <v>210</v>
      </c>
      <c r="W422" s="21" t="s">
        <v>210</v>
      </c>
      <c r="X422" s="21" t="s">
        <v>209</v>
      </c>
      <c r="Y422" s="21" t="s">
        <v>209</v>
      </c>
      <c r="Z422" s="21" t="s">
        <v>209</v>
      </c>
      <c r="AA422" s="21" t="s">
        <v>210</v>
      </c>
      <c r="AB422" s="21" t="s">
        <v>209</v>
      </c>
      <c r="AC422" s="21" t="s">
        <v>210</v>
      </c>
      <c r="AD422" s="21" t="s">
        <v>209</v>
      </c>
      <c r="AE422" s="21" t="s">
        <v>209</v>
      </c>
      <c r="AF422" s="21" t="s">
        <v>210</v>
      </c>
      <c r="AG422" s="21" t="s">
        <v>209</v>
      </c>
      <c r="AH422" s="21" t="s">
        <v>209</v>
      </c>
      <c r="AI422" s="21" t="s">
        <v>209</v>
      </c>
      <c r="AJ422" s="21" t="s">
        <v>209</v>
      </c>
      <c r="AK422" s="21" t="s">
        <v>209</v>
      </c>
      <c r="AL422" s="21" t="s">
        <v>209</v>
      </c>
      <c r="AM422" s="21" t="s">
        <v>209</v>
      </c>
      <c r="AN422" s="21" t="s">
        <v>210</v>
      </c>
      <c r="AO422" s="21" t="s">
        <v>209</v>
      </c>
      <c r="AP422" s="21" t="s">
        <v>209</v>
      </c>
      <c r="AQ422" s="21" t="s">
        <v>209</v>
      </c>
      <c r="AR422" s="21" t="s">
        <v>209</v>
      </c>
      <c r="AS422" s="21" t="s">
        <v>210</v>
      </c>
      <c r="AT422" s="21" t="s">
        <v>209</v>
      </c>
      <c r="AU422" s="21" t="s">
        <v>209</v>
      </c>
      <c r="AV422" s="21" t="s">
        <v>209</v>
      </c>
      <c r="AW422" s="21" t="s">
        <v>209</v>
      </c>
      <c r="AX422" s="21" t="s">
        <v>209</v>
      </c>
      <c r="AY422" s="21" t="s">
        <v>210</v>
      </c>
      <c r="AZ422" s="21" t="s">
        <v>210</v>
      </c>
      <c r="BA422" s="21" t="s">
        <v>209</v>
      </c>
      <c r="BB422" s="21" t="s">
        <v>210</v>
      </c>
      <c r="BC422" s="21" t="s">
        <v>210</v>
      </c>
      <c r="BD422" s="21" t="s">
        <v>209</v>
      </c>
      <c r="BE422" s="21" t="s">
        <v>209</v>
      </c>
      <c r="BF422" s="21" t="s">
        <v>209</v>
      </c>
      <c r="BG422" s="21" t="s">
        <v>209</v>
      </c>
      <c r="BH422" s="21" t="s">
        <v>209</v>
      </c>
      <c r="BI422" s="21" t="s">
        <v>209</v>
      </c>
      <c r="BJ422" s="21" t="s">
        <v>209</v>
      </c>
      <c r="BK422" s="21" t="s">
        <v>210</v>
      </c>
      <c r="BL422" s="21" t="s">
        <v>209</v>
      </c>
      <c r="BM422" s="21" t="s">
        <v>209</v>
      </c>
      <c r="BN422" s="21" t="s">
        <v>209</v>
      </c>
      <c r="BO422" s="21" t="s">
        <v>209</v>
      </c>
      <c r="BP422" s="21" t="s">
        <v>209</v>
      </c>
      <c r="BQ422" s="21" t="s">
        <v>209</v>
      </c>
      <c r="BR422" s="21" t="s">
        <v>209</v>
      </c>
      <c r="BS422" s="21" t="s">
        <v>209</v>
      </c>
      <c r="BT422" s="21" t="s">
        <v>209</v>
      </c>
      <c r="BU422" s="21" t="s">
        <v>209</v>
      </c>
      <c r="BV422" s="21" t="s">
        <v>209</v>
      </c>
      <c r="BW422" s="21" t="s">
        <v>209</v>
      </c>
      <c r="BX422" s="21" t="s">
        <v>209</v>
      </c>
      <c r="BY422" s="21" t="s">
        <v>209</v>
      </c>
      <c r="BZ422" s="21">
        <f t="shared" si="1"/>
        <v>15</v>
      </c>
    </row>
    <row r="423" spans="1:78" ht="12.75" x14ac:dyDescent="0.2">
      <c r="A423" s="21" t="s">
        <v>653</v>
      </c>
      <c r="B423" s="21" t="s">
        <v>654</v>
      </c>
      <c r="C423" s="21" t="s">
        <v>665</v>
      </c>
      <c r="D423" s="21" t="s">
        <v>209</v>
      </c>
      <c r="E423" s="21" t="s">
        <v>209</v>
      </c>
      <c r="F423" s="21" t="s">
        <v>209</v>
      </c>
      <c r="G423" s="21" t="s">
        <v>209</v>
      </c>
      <c r="H423" s="21" t="s">
        <v>209</v>
      </c>
      <c r="I423" s="21" t="s">
        <v>209</v>
      </c>
      <c r="J423" s="21" t="s">
        <v>209</v>
      </c>
      <c r="K423" s="21" t="s">
        <v>209</v>
      </c>
      <c r="L423" s="21" t="s">
        <v>209</v>
      </c>
      <c r="M423" s="21" t="s">
        <v>209</v>
      </c>
      <c r="N423" s="21" t="s">
        <v>209</v>
      </c>
      <c r="O423" s="21" t="s">
        <v>209</v>
      </c>
      <c r="P423" s="21" t="s">
        <v>209</v>
      </c>
      <c r="Q423" s="21" t="s">
        <v>209</v>
      </c>
      <c r="R423" s="21" t="s">
        <v>209</v>
      </c>
      <c r="S423" s="21" t="s">
        <v>210</v>
      </c>
      <c r="T423" s="21" t="s">
        <v>210</v>
      </c>
      <c r="U423" s="21" t="s">
        <v>210</v>
      </c>
      <c r="V423" s="21" t="s">
        <v>210</v>
      </c>
      <c r="W423" s="21" t="s">
        <v>209</v>
      </c>
      <c r="X423" s="21" t="s">
        <v>209</v>
      </c>
      <c r="Y423" s="21" t="s">
        <v>209</v>
      </c>
      <c r="Z423" s="21" t="s">
        <v>209</v>
      </c>
      <c r="AA423" s="21" t="s">
        <v>209</v>
      </c>
      <c r="AB423" s="21" t="s">
        <v>209</v>
      </c>
      <c r="AC423" s="21" t="s">
        <v>209</v>
      </c>
      <c r="AD423" s="21" t="s">
        <v>209</v>
      </c>
      <c r="AE423" s="21" t="s">
        <v>209</v>
      </c>
      <c r="AF423" s="21" t="s">
        <v>209</v>
      </c>
      <c r="AG423" s="21" t="s">
        <v>209</v>
      </c>
      <c r="AH423" s="21" t="s">
        <v>209</v>
      </c>
      <c r="AI423" s="21" t="s">
        <v>209</v>
      </c>
      <c r="AJ423" s="21" t="s">
        <v>209</v>
      </c>
      <c r="AK423" s="21" t="s">
        <v>209</v>
      </c>
      <c r="AL423" s="21" t="s">
        <v>209</v>
      </c>
      <c r="AM423" s="21" t="s">
        <v>209</v>
      </c>
      <c r="AN423" s="21" t="s">
        <v>210</v>
      </c>
      <c r="AO423" s="21" t="s">
        <v>209</v>
      </c>
      <c r="AP423" s="21" t="s">
        <v>209</v>
      </c>
      <c r="AQ423" s="21" t="s">
        <v>209</v>
      </c>
      <c r="AR423" s="21" t="s">
        <v>209</v>
      </c>
      <c r="AS423" s="21" t="s">
        <v>210</v>
      </c>
      <c r="AT423" s="21" t="s">
        <v>209</v>
      </c>
      <c r="AU423" s="21" t="s">
        <v>209</v>
      </c>
      <c r="AV423" s="21" t="s">
        <v>209</v>
      </c>
      <c r="AW423" s="21" t="s">
        <v>209</v>
      </c>
      <c r="AX423" s="21" t="s">
        <v>209</v>
      </c>
      <c r="AY423" s="21" t="s">
        <v>209</v>
      </c>
      <c r="AZ423" s="21" t="s">
        <v>209</v>
      </c>
      <c r="BA423" s="21" t="s">
        <v>209</v>
      </c>
      <c r="BB423" s="21" t="s">
        <v>209</v>
      </c>
      <c r="BC423" s="21" t="s">
        <v>209</v>
      </c>
      <c r="BD423" s="21" t="s">
        <v>209</v>
      </c>
      <c r="BE423" s="21" t="s">
        <v>209</v>
      </c>
      <c r="BF423" s="21" t="s">
        <v>209</v>
      </c>
      <c r="BG423" s="21" t="s">
        <v>209</v>
      </c>
      <c r="BH423" s="21" t="s">
        <v>209</v>
      </c>
      <c r="BI423" s="21" t="s">
        <v>209</v>
      </c>
      <c r="BJ423" s="21" t="s">
        <v>209</v>
      </c>
      <c r="BK423" s="21" t="s">
        <v>209</v>
      </c>
      <c r="BL423" s="21" t="s">
        <v>209</v>
      </c>
      <c r="BM423" s="21" t="s">
        <v>209</v>
      </c>
      <c r="BN423" s="21" t="s">
        <v>209</v>
      </c>
      <c r="BO423" s="21" t="s">
        <v>209</v>
      </c>
      <c r="BP423" s="21" t="s">
        <v>209</v>
      </c>
      <c r="BQ423" s="21" t="s">
        <v>209</v>
      </c>
      <c r="BR423" s="21" t="s">
        <v>209</v>
      </c>
      <c r="BS423" s="21" t="s">
        <v>209</v>
      </c>
      <c r="BT423" s="21" t="s">
        <v>209</v>
      </c>
      <c r="BU423" s="21" t="s">
        <v>209</v>
      </c>
      <c r="BV423" s="21" t="s">
        <v>209</v>
      </c>
      <c r="BW423" s="21" t="s">
        <v>209</v>
      </c>
      <c r="BX423" s="21" t="s">
        <v>209</v>
      </c>
      <c r="BY423" s="21" t="s">
        <v>209</v>
      </c>
      <c r="BZ423" s="21">
        <f t="shared" si="1"/>
        <v>6</v>
      </c>
    </row>
    <row r="424" spans="1:78" ht="12.75" x14ac:dyDescent="0.2">
      <c r="A424" s="21" t="s">
        <v>653</v>
      </c>
      <c r="B424" s="21" t="s">
        <v>654</v>
      </c>
      <c r="C424" s="21" t="s">
        <v>666</v>
      </c>
      <c r="D424" s="21" t="s">
        <v>209</v>
      </c>
      <c r="E424" s="21" t="s">
        <v>209</v>
      </c>
      <c r="F424" s="21" t="s">
        <v>209</v>
      </c>
      <c r="G424" s="21" t="s">
        <v>209</v>
      </c>
      <c r="H424" s="21" t="s">
        <v>209</v>
      </c>
      <c r="I424" s="21" t="s">
        <v>209</v>
      </c>
      <c r="J424" s="21" t="s">
        <v>209</v>
      </c>
      <c r="K424" s="21" t="s">
        <v>209</v>
      </c>
      <c r="L424" s="21" t="s">
        <v>209</v>
      </c>
      <c r="M424" s="21" t="s">
        <v>209</v>
      </c>
      <c r="N424" s="21" t="s">
        <v>209</v>
      </c>
      <c r="O424" s="21" t="s">
        <v>209</v>
      </c>
      <c r="P424" s="21" t="s">
        <v>209</v>
      </c>
      <c r="Q424" s="21" t="s">
        <v>209</v>
      </c>
      <c r="R424" s="21" t="s">
        <v>209</v>
      </c>
      <c r="S424" s="21" t="s">
        <v>210</v>
      </c>
      <c r="T424" s="21" t="s">
        <v>210</v>
      </c>
      <c r="U424" s="21" t="s">
        <v>210</v>
      </c>
      <c r="V424" s="21" t="s">
        <v>210</v>
      </c>
      <c r="W424" s="21" t="s">
        <v>209</v>
      </c>
      <c r="X424" s="21" t="s">
        <v>209</v>
      </c>
      <c r="Y424" s="21" t="s">
        <v>209</v>
      </c>
      <c r="Z424" s="21" t="s">
        <v>209</v>
      </c>
      <c r="AA424" s="21" t="s">
        <v>209</v>
      </c>
      <c r="AB424" s="21" t="s">
        <v>209</v>
      </c>
      <c r="AC424" s="21" t="s">
        <v>209</v>
      </c>
      <c r="AD424" s="21" t="s">
        <v>209</v>
      </c>
      <c r="AE424" s="21" t="s">
        <v>209</v>
      </c>
      <c r="AF424" s="21" t="s">
        <v>209</v>
      </c>
      <c r="AG424" s="21" t="s">
        <v>209</v>
      </c>
      <c r="AH424" s="21" t="s">
        <v>209</v>
      </c>
      <c r="AI424" s="21" t="s">
        <v>209</v>
      </c>
      <c r="AJ424" s="21" t="s">
        <v>210</v>
      </c>
      <c r="AK424" s="21" t="s">
        <v>209</v>
      </c>
      <c r="AL424" s="21" t="s">
        <v>210</v>
      </c>
      <c r="AM424" s="21" t="s">
        <v>209</v>
      </c>
      <c r="AN424" s="21" t="s">
        <v>210</v>
      </c>
      <c r="AO424" s="21" t="s">
        <v>209</v>
      </c>
      <c r="AP424" s="21" t="s">
        <v>209</v>
      </c>
      <c r="AQ424" s="21" t="s">
        <v>209</v>
      </c>
      <c r="AR424" s="21" t="s">
        <v>209</v>
      </c>
      <c r="AS424" s="21" t="s">
        <v>210</v>
      </c>
      <c r="AT424" s="21" t="s">
        <v>209</v>
      </c>
      <c r="AU424" s="21" t="s">
        <v>209</v>
      </c>
      <c r="AV424" s="21" t="s">
        <v>209</v>
      </c>
      <c r="AW424" s="21" t="s">
        <v>209</v>
      </c>
      <c r="AX424" s="21" t="s">
        <v>209</v>
      </c>
      <c r="AY424" s="21" t="s">
        <v>209</v>
      </c>
      <c r="AZ424" s="21" t="s">
        <v>209</v>
      </c>
      <c r="BA424" s="21" t="s">
        <v>209</v>
      </c>
      <c r="BB424" s="21" t="s">
        <v>209</v>
      </c>
      <c r="BC424" s="21" t="s">
        <v>209</v>
      </c>
      <c r="BD424" s="21" t="s">
        <v>209</v>
      </c>
      <c r="BE424" s="21" t="s">
        <v>209</v>
      </c>
      <c r="BF424" s="21" t="s">
        <v>209</v>
      </c>
      <c r="BG424" s="21" t="s">
        <v>209</v>
      </c>
      <c r="BH424" s="21" t="s">
        <v>209</v>
      </c>
      <c r="BI424" s="21" t="s">
        <v>209</v>
      </c>
      <c r="BJ424" s="21" t="s">
        <v>209</v>
      </c>
      <c r="BK424" s="21" t="s">
        <v>213</v>
      </c>
      <c r="BL424" s="21" t="s">
        <v>210</v>
      </c>
      <c r="BM424" s="21" t="s">
        <v>210</v>
      </c>
      <c r="BN424" s="21" t="s">
        <v>210</v>
      </c>
      <c r="BO424" s="21" t="s">
        <v>210</v>
      </c>
      <c r="BP424" s="21" t="s">
        <v>210</v>
      </c>
      <c r="BQ424" s="21" t="s">
        <v>209</v>
      </c>
      <c r="BR424" s="21" t="s">
        <v>209</v>
      </c>
      <c r="BS424" s="21" t="s">
        <v>213</v>
      </c>
      <c r="BT424" s="21" t="s">
        <v>210</v>
      </c>
      <c r="BU424" s="21" t="s">
        <v>209</v>
      </c>
      <c r="BV424" s="21" t="s">
        <v>209</v>
      </c>
      <c r="BW424" s="21" t="s">
        <v>210</v>
      </c>
      <c r="BX424" s="21" t="s">
        <v>209</v>
      </c>
      <c r="BY424" s="21" t="s">
        <v>210</v>
      </c>
      <c r="BZ424" s="21">
        <f t="shared" si="1"/>
        <v>8</v>
      </c>
    </row>
    <row r="425" spans="1:78" ht="12.75" x14ac:dyDescent="0.2">
      <c r="A425" s="21" t="s">
        <v>653</v>
      </c>
      <c r="B425" s="21" t="s">
        <v>654</v>
      </c>
      <c r="C425" s="21" t="s">
        <v>667</v>
      </c>
      <c r="D425" s="21" t="s">
        <v>209</v>
      </c>
      <c r="E425" s="21" t="s">
        <v>209</v>
      </c>
      <c r="F425" s="21" t="s">
        <v>209</v>
      </c>
      <c r="G425" s="21" t="s">
        <v>209</v>
      </c>
      <c r="H425" s="21" t="s">
        <v>209</v>
      </c>
      <c r="I425" s="21" t="s">
        <v>209</v>
      </c>
      <c r="J425" s="21" t="s">
        <v>209</v>
      </c>
      <c r="K425" s="21" t="s">
        <v>210</v>
      </c>
      <c r="L425" s="21" t="s">
        <v>210</v>
      </c>
      <c r="M425" s="21" t="s">
        <v>209</v>
      </c>
      <c r="N425" s="21" t="s">
        <v>209</v>
      </c>
      <c r="O425" s="21" t="s">
        <v>209</v>
      </c>
      <c r="P425" s="21" t="s">
        <v>209</v>
      </c>
      <c r="Q425" s="21" t="s">
        <v>209</v>
      </c>
      <c r="R425" s="21" t="s">
        <v>210</v>
      </c>
      <c r="S425" s="21" t="s">
        <v>210</v>
      </c>
      <c r="T425" s="21" t="s">
        <v>210</v>
      </c>
      <c r="U425" s="21" t="s">
        <v>210</v>
      </c>
      <c r="V425" s="21" t="s">
        <v>210</v>
      </c>
      <c r="W425" s="21" t="s">
        <v>210</v>
      </c>
      <c r="X425" s="21" t="s">
        <v>209</v>
      </c>
      <c r="Y425" s="21" t="s">
        <v>209</v>
      </c>
      <c r="Z425" s="21" t="s">
        <v>209</v>
      </c>
      <c r="AA425" s="21" t="s">
        <v>210</v>
      </c>
      <c r="AB425" s="21" t="s">
        <v>209</v>
      </c>
      <c r="AC425" s="21" t="s">
        <v>210</v>
      </c>
      <c r="AD425" s="21" t="s">
        <v>209</v>
      </c>
      <c r="AE425" s="21" t="s">
        <v>209</v>
      </c>
      <c r="AF425" s="21" t="s">
        <v>210</v>
      </c>
      <c r="AG425" s="21" t="s">
        <v>209</v>
      </c>
      <c r="AH425" s="21" t="s">
        <v>209</v>
      </c>
      <c r="AI425" s="21" t="s">
        <v>209</v>
      </c>
      <c r="AJ425" s="21" t="s">
        <v>209</v>
      </c>
      <c r="AK425" s="21" t="s">
        <v>209</v>
      </c>
      <c r="AL425" s="21" t="s">
        <v>209</v>
      </c>
      <c r="AM425" s="21" t="s">
        <v>209</v>
      </c>
      <c r="AN425" s="21" t="s">
        <v>209</v>
      </c>
      <c r="AO425" s="21" t="s">
        <v>209</v>
      </c>
      <c r="AP425" s="21" t="s">
        <v>209</v>
      </c>
      <c r="AQ425" s="21" t="s">
        <v>209</v>
      </c>
      <c r="AR425" s="21" t="s">
        <v>209</v>
      </c>
      <c r="AS425" s="21" t="s">
        <v>210</v>
      </c>
      <c r="AT425" s="21" t="s">
        <v>209</v>
      </c>
      <c r="AU425" s="21" t="s">
        <v>209</v>
      </c>
      <c r="AV425" s="21" t="s">
        <v>209</v>
      </c>
      <c r="AW425" s="21" t="s">
        <v>209</v>
      </c>
      <c r="AX425" s="21" t="s">
        <v>209</v>
      </c>
      <c r="AY425" s="21" t="s">
        <v>210</v>
      </c>
      <c r="AZ425" s="21" t="s">
        <v>210</v>
      </c>
      <c r="BA425" s="21" t="s">
        <v>209</v>
      </c>
      <c r="BB425" s="21" t="s">
        <v>210</v>
      </c>
      <c r="BC425" s="21" t="s">
        <v>210</v>
      </c>
      <c r="BD425" s="21" t="s">
        <v>209</v>
      </c>
      <c r="BE425" s="21" t="s">
        <v>209</v>
      </c>
      <c r="BF425" s="21" t="s">
        <v>209</v>
      </c>
      <c r="BG425" s="21" t="s">
        <v>209</v>
      </c>
      <c r="BH425" s="21" t="s">
        <v>209</v>
      </c>
      <c r="BI425" s="21" t="s">
        <v>209</v>
      </c>
      <c r="BJ425" s="21" t="s">
        <v>209</v>
      </c>
      <c r="BK425" s="21" t="s">
        <v>210</v>
      </c>
      <c r="BL425" s="21" t="s">
        <v>209</v>
      </c>
      <c r="BM425" s="21" t="s">
        <v>209</v>
      </c>
      <c r="BN425" s="21" t="s">
        <v>209</v>
      </c>
      <c r="BO425" s="21" t="s">
        <v>209</v>
      </c>
      <c r="BP425" s="21" t="s">
        <v>209</v>
      </c>
      <c r="BQ425" s="21" t="s">
        <v>209</v>
      </c>
      <c r="BR425" s="21" t="s">
        <v>209</v>
      </c>
      <c r="BS425" s="21" t="s">
        <v>209</v>
      </c>
      <c r="BT425" s="21" t="s">
        <v>209</v>
      </c>
      <c r="BU425" s="21" t="s">
        <v>209</v>
      </c>
      <c r="BV425" s="21" t="s">
        <v>209</v>
      </c>
      <c r="BW425" s="21" t="s">
        <v>209</v>
      </c>
      <c r="BX425" s="21" t="s">
        <v>209</v>
      </c>
      <c r="BY425" s="21" t="s">
        <v>209</v>
      </c>
      <c r="BZ425" s="21">
        <f t="shared" si="1"/>
        <v>17</v>
      </c>
    </row>
    <row r="426" spans="1:78" ht="12.75" x14ac:dyDescent="0.2">
      <c r="A426" s="21" t="s">
        <v>653</v>
      </c>
      <c r="B426" s="21" t="s">
        <v>654</v>
      </c>
      <c r="C426" s="21" t="s">
        <v>668</v>
      </c>
      <c r="D426" s="21" t="s">
        <v>209</v>
      </c>
      <c r="E426" s="21" t="s">
        <v>209</v>
      </c>
      <c r="F426" s="21" t="s">
        <v>209</v>
      </c>
      <c r="G426" s="21" t="s">
        <v>209</v>
      </c>
      <c r="H426" s="21" t="s">
        <v>209</v>
      </c>
      <c r="I426" s="21" t="s">
        <v>209</v>
      </c>
      <c r="J426" s="21" t="s">
        <v>209</v>
      </c>
      <c r="K426" s="21" t="s">
        <v>209</v>
      </c>
      <c r="L426" s="21" t="s">
        <v>209</v>
      </c>
      <c r="M426" s="21" t="s">
        <v>209</v>
      </c>
      <c r="N426" s="21" t="s">
        <v>209</v>
      </c>
      <c r="O426" s="21" t="s">
        <v>209</v>
      </c>
      <c r="P426" s="21" t="s">
        <v>209</v>
      </c>
      <c r="Q426" s="21" t="s">
        <v>209</v>
      </c>
      <c r="R426" s="21" t="s">
        <v>209</v>
      </c>
      <c r="S426" s="21" t="s">
        <v>210</v>
      </c>
      <c r="T426" s="21" t="s">
        <v>210</v>
      </c>
      <c r="U426" s="21" t="s">
        <v>210</v>
      </c>
      <c r="V426" s="21" t="s">
        <v>210</v>
      </c>
      <c r="W426" s="21" t="s">
        <v>209</v>
      </c>
      <c r="X426" s="21" t="s">
        <v>209</v>
      </c>
      <c r="Y426" s="21" t="s">
        <v>209</v>
      </c>
      <c r="Z426" s="21" t="s">
        <v>209</v>
      </c>
      <c r="AA426" s="21" t="s">
        <v>209</v>
      </c>
      <c r="AB426" s="21" t="s">
        <v>209</v>
      </c>
      <c r="AC426" s="21" t="s">
        <v>209</v>
      </c>
      <c r="AD426" s="21" t="s">
        <v>209</v>
      </c>
      <c r="AE426" s="21" t="s">
        <v>209</v>
      </c>
      <c r="AF426" s="21" t="s">
        <v>209</v>
      </c>
      <c r="AG426" s="21" t="s">
        <v>209</v>
      </c>
      <c r="AH426" s="21" t="s">
        <v>209</v>
      </c>
      <c r="AI426" s="21" t="s">
        <v>209</v>
      </c>
      <c r="AJ426" s="21" t="s">
        <v>210</v>
      </c>
      <c r="AK426" s="21" t="s">
        <v>209</v>
      </c>
      <c r="AL426" s="21" t="s">
        <v>210</v>
      </c>
      <c r="AM426" s="21" t="s">
        <v>209</v>
      </c>
      <c r="AN426" s="21" t="s">
        <v>210</v>
      </c>
      <c r="AO426" s="21" t="s">
        <v>209</v>
      </c>
      <c r="AP426" s="21" t="s">
        <v>209</v>
      </c>
      <c r="AQ426" s="21" t="s">
        <v>209</v>
      </c>
      <c r="AR426" s="21" t="s">
        <v>209</v>
      </c>
      <c r="AS426" s="21" t="s">
        <v>210</v>
      </c>
      <c r="AT426" s="21" t="s">
        <v>209</v>
      </c>
      <c r="AU426" s="21" t="s">
        <v>209</v>
      </c>
      <c r="AV426" s="21" t="s">
        <v>209</v>
      </c>
      <c r="AW426" s="21" t="s">
        <v>209</v>
      </c>
      <c r="AX426" s="21" t="s">
        <v>209</v>
      </c>
      <c r="AY426" s="21" t="s">
        <v>209</v>
      </c>
      <c r="AZ426" s="21" t="s">
        <v>209</v>
      </c>
      <c r="BA426" s="21" t="s">
        <v>209</v>
      </c>
      <c r="BB426" s="21" t="s">
        <v>209</v>
      </c>
      <c r="BC426" s="21" t="s">
        <v>209</v>
      </c>
      <c r="BD426" s="21" t="s">
        <v>209</v>
      </c>
      <c r="BE426" s="21" t="s">
        <v>209</v>
      </c>
      <c r="BF426" s="21" t="s">
        <v>209</v>
      </c>
      <c r="BG426" s="21" t="s">
        <v>209</v>
      </c>
      <c r="BH426" s="21" t="s">
        <v>209</v>
      </c>
      <c r="BI426" s="21" t="s">
        <v>209</v>
      </c>
      <c r="BJ426" s="21" t="s">
        <v>209</v>
      </c>
      <c r="BK426" s="21" t="s">
        <v>213</v>
      </c>
      <c r="BL426" s="21" t="s">
        <v>209</v>
      </c>
      <c r="BM426" s="21" t="s">
        <v>210</v>
      </c>
      <c r="BN426" s="21" t="s">
        <v>210</v>
      </c>
      <c r="BO426" s="21" t="s">
        <v>209</v>
      </c>
      <c r="BP426" s="21" t="s">
        <v>210</v>
      </c>
      <c r="BQ426" s="21" t="s">
        <v>209</v>
      </c>
      <c r="BR426" s="21" t="s">
        <v>209</v>
      </c>
      <c r="BS426" s="21" t="s">
        <v>209</v>
      </c>
      <c r="BT426" s="21" t="s">
        <v>209</v>
      </c>
      <c r="BU426" s="21" t="s">
        <v>209</v>
      </c>
      <c r="BV426" s="21" t="s">
        <v>209</v>
      </c>
      <c r="BW426" s="21" t="s">
        <v>209</v>
      </c>
      <c r="BX426" s="21" t="s">
        <v>209</v>
      </c>
      <c r="BY426" s="21" t="s">
        <v>209</v>
      </c>
      <c r="BZ426" s="21">
        <f t="shared" si="1"/>
        <v>8</v>
      </c>
    </row>
    <row r="427" spans="1:78" ht="12.75" x14ac:dyDescent="0.2">
      <c r="A427" s="21" t="s">
        <v>653</v>
      </c>
      <c r="B427" s="21" t="s">
        <v>654</v>
      </c>
      <c r="C427" s="21" t="s">
        <v>669</v>
      </c>
      <c r="D427" s="21" t="s">
        <v>209</v>
      </c>
      <c r="E427" s="21" t="s">
        <v>209</v>
      </c>
      <c r="F427" s="21" t="s">
        <v>209</v>
      </c>
      <c r="G427" s="21" t="s">
        <v>209</v>
      </c>
      <c r="H427" s="21" t="s">
        <v>209</v>
      </c>
      <c r="I427" s="21" t="s">
        <v>209</v>
      </c>
      <c r="J427" s="21" t="s">
        <v>209</v>
      </c>
      <c r="K427" s="21" t="s">
        <v>210</v>
      </c>
      <c r="L427" s="21" t="s">
        <v>209</v>
      </c>
      <c r="M427" s="21" t="s">
        <v>209</v>
      </c>
      <c r="N427" s="21" t="s">
        <v>209</v>
      </c>
      <c r="O427" s="21" t="s">
        <v>209</v>
      </c>
      <c r="P427" s="21" t="s">
        <v>209</v>
      </c>
      <c r="Q427" s="21" t="s">
        <v>209</v>
      </c>
      <c r="R427" s="21" t="s">
        <v>210</v>
      </c>
      <c r="S427" s="21" t="s">
        <v>209</v>
      </c>
      <c r="T427" s="21" t="s">
        <v>210</v>
      </c>
      <c r="U427" s="21" t="s">
        <v>209</v>
      </c>
      <c r="V427" s="21" t="s">
        <v>210</v>
      </c>
      <c r="W427" s="21" t="s">
        <v>210</v>
      </c>
      <c r="X427" s="21" t="s">
        <v>209</v>
      </c>
      <c r="Y427" s="21" t="s">
        <v>209</v>
      </c>
      <c r="Z427" s="21" t="s">
        <v>209</v>
      </c>
      <c r="AA427" s="21" t="s">
        <v>210</v>
      </c>
      <c r="AB427" s="21" t="s">
        <v>209</v>
      </c>
      <c r="AC427" s="21" t="s">
        <v>210</v>
      </c>
      <c r="AD427" s="21" t="s">
        <v>209</v>
      </c>
      <c r="AE427" s="21" t="s">
        <v>209</v>
      </c>
      <c r="AF427" s="21" t="s">
        <v>210</v>
      </c>
      <c r="AG427" s="21" t="s">
        <v>209</v>
      </c>
      <c r="AH427" s="21" t="s">
        <v>209</v>
      </c>
      <c r="AI427" s="21" t="s">
        <v>209</v>
      </c>
      <c r="AJ427" s="21" t="s">
        <v>209</v>
      </c>
      <c r="AK427" s="21" t="s">
        <v>209</v>
      </c>
      <c r="AL427" s="21" t="s">
        <v>209</v>
      </c>
      <c r="AM427" s="21" t="s">
        <v>209</v>
      </c>
      <c r="AN427" s="21" t="s">
        <v>210</v>
      </c>
      <c r="AO427" s="21" t="s">
        <v>209</v>
      </c>
      <c r="AP427" s="21" t="s">
        <v>209</v>
      </c>
      <c r="AQ427" s="21" t="s">
        <v>209</v>
      </c>
      <c r="AR427" s="21" t="s">
        <v>209</v>
      </c>
      <c r="AS427" s="21" t="s">
        <v>210</v>
      </c>
      <c r="AT427" s="21" t="s">
        <v>209</v>
      </c>
      <c r="AU427" s="21" t="s">
        <v>209</v>
      </c>
      <c r="AV427" s="21" t="s">
        <v>209</v>
      </c>
      <c r="AW427" s="21" t="s">
        <v>209</v>
      </c>
      <c r="AX427" s="21" t="s">
        <v>209</v>
      </c>
      <c r="AY427" s="21" t="s">
        <v>210</v>
      </c>
      <c r="AZ427" s="21" t="s">
        <v>210</v>
      </c>
      <c r="BA427" s="21" t="s">
        <v>209</v>
      </c>
      <c r="BB427" s="21" t="s">
        <v>210</v>
      </c>
      <c r="BC427" s="21" t="s">
        <v>210</v>
      </c>
      <c r="BD427" s="21" t="s">
        <v>209</v>
      </c>
      <c r="BE427" s="21" t="s">
        <v>209</v>
      </c>
      <c r="BF427" s="21" t="s">
        <v>209</v>
      </c>
      <c r="BG427" s="21" t="s">
        <v>209</v>
      </c>
      <c r="BH427" s="21" t="s">
        <v>209</v>
      </c>
      <c r="BI427" s="21" t="s">
        <v>209</v>
      </c>
      <c r="BJ427" s="21" t="s">
        <v>209</v>
      </c>
      <c r="BK427" s="21" t="s">
        <v>210</v>
      </c>
      <c r="BL427" s="21" t="s">
        <v>209</v>
      </c>
      <c r="BM427" s="21" t="s">
        <v>209</v>
      </c>
      <c r="BN427" s="21" t="s">
        <v>209</v>
      </c>
      <c r="BO427" s="21" t="s">
        <v>209</v>
      </c>
      <c r="BP427" s="21" t="s">
        <v>209</v>
      </c>
      <c r="BQ427" s="21" t="s">
        <v>209</v>
      </c>
      <c r="BR427" s="21" t="s">
        <v>209</v>
      </c>
      <c r="BS427" s="21" t="s">
        <v>209</v>
      </c>
      <c r="BT427" s="21" t="s">
        <v>209</v>
      </c>
      <c r="BU427" s="21" t="s">
        <v>209</v>
      </c>
      <c r="BV427" s="21" t="s">
        <v>209</v>
      </c>
      <c r="BW427" s="21" t="s">
        <v>209</v>
      </c>
      <c r="BX427" s="21" t="s">
        <v>209</v>
      </c>
      <c r="BY427" s="21" t="s">
        <v>209</v>
      </c>
      <c r="BZ427" s="21">
        <f t="shared" si="1"/>
        <v>15</v>
      </c>
    </row>
    <row r="428" spans="1:78" ht="12.75" x14ac:dyDescent="0.2">
      <c r="A428" s="21" t="s">
        <v>653</v>
      </c>
      <c r="B428" s="21" t="s">
        <v>654</v>
      </c>
      <c r="C428" s="21" t="s">
        <v>670</v>
      </c>
      <c r="D428" s="21" t="s">
        <v>209</v>
      </c>
      <c r="E428" s="21" t="s">
        <v>209</v>
      </c>
      <c r="F428" s="21" t="s">
        <v>209</v>
      </c>
      <c r="G428" s="21" t="s">
        <v>209</v>
      </c>
      <c r="H428" s="21" t="s">
        <v>209</v>
      </c>
      <c r="I428" s="21" t="s">
        <v>209</v>
      </c>
      <c r="J428" s="21" t="s">
        <v>209</v>
      </c>
      <c r="K428" s="21" t="s">
        <v>209</v>
      </c>
      <c r="L428" s="21" t="s">
        <v>209</v>
      </c>
      <c r="M428" s="21" t="s">
        <v>209</v>
      </c>
      <c r="N428" s="21" t="s">
        <v>209</v>
      </c>
      <c r="O428" s="21" t="s">
        <v>209</v>
      </c>
      <c r="P428" s="21" t="s">
        <v>209</v>
      </c>
      <c r="Q428" s="21" t="s">
        <v>209</v>
      </c>
      <c r="R428" s="21" t="s">
        <v>209</v>
      </c>
      <c r="S428" s="21" t="s">
        <v>210</v>
      </c>
      <c r="T428" s="21" t="s">
        <v>210</v>
      </c>
      <c r="U428" s="21" t="s">
        <v>210</v>
      </c>
      <c r="V428" s="21" t="s">
        <v>210</v>
      </c>
      <c r="W428" s="21" t="s">
        <v>209</v>
      </c>
      <c r="X428" s="21" t="s">
        <v>209</v>
      </c>
      <c r="Y428" s="21" t="s">
        <v>209</v>
      </c>
      <c r="Z428" s="21" t="s">
        <v>209</v>
      </c>
      <c r="AA428" s="21" t="s">
        <v>209</v>
      </c>
      <c r="AB428" s="21" t="s">
        <v>209</v>
      </c>
      <c r="AC428" s="21" t="s">
        <v>209</v>
      </c>
      <c r="AD428" s="21" t="s">
        <v>209</v>
      </c>
      <c r="AE428" s="21" t="s">
        <v>209</v>
      </c>
      <c r="AF428" s="21" t="s">
        <v>209</v>
      </c>
      <c r="AG428" s="21" t="s">
        <v>209</v>
      </c>
      <c r="AH428" s="21" t="s">
        <v>209</v>
      </c>
      <c r="AI428" s="21" t="s">
        <v>209</v>
      </c>
      <c r="AJ428" s="21" t="s">
        <v>209</v>
      </c>
      <c r="AK428" s="21" t="s">
        <v>209</v>
      </c>
      <c r="AL428" s="21" t="s">
        <v>209</v>
      </c>
      <c r="AM428" s="21" t="s">
        <v>209</v>
      </c>
      <c r="AN428" s="21" t="s">
        <v>210</v>
      </c>
      <c r="AO428" s="21" t="s">
        <v>209</v>
      </c>
      <c r="AP428" s="21" t="s">
        <v>209</v>
      </c>
      <c r="AQ428" s="21" t="s">
        <v>209</v>
      </c>
      <c r="AR428" s="21" t="s">
        <v>209</v>
      </c>
      <c r="AS428" s="21" t="s">
        <v>210</v>
      </c>
      <c r="AT428" s="21" t="s">
        <v>209</v>
      </c>
      <c r="AU428" s="21" t="s">
        <v>209</v>
      </c>
      <c r="AV428" s="21" t="s">
        <v>209</v>
      </c>
      <c r="AW428" s="21" t="s">
        <v>209</v>
      </c>
      <c r="AX428" s="21" t="s">
        <v>209</v>
      </c>
      <c r="AY428" s="21" t="s">
        <v>209</v>
      </c>
      <c r="AZ428" s="21" t="s">
        <v>209</v>
      </c>
      <c r="BA428" s="21" t="s">
        <v>209</v>
      </c>
      <c r="BB428" s="21" t="s">
        <v>209</v>
      </c>
      <c r="BC428" s="21" t="s">
        <v>209</v>
      </c>
      <c r="BD428" s="21" t="s">
        <v>209</v>
      </c>
      <c r="BE428" s="21" t="s">
        <v>209</v>
      </c>
      <c r="BF428" s="21" t="s">
        <v>209</v>
      </c>
      <c r="BG428" s="21" t="s">
        <v>209</v>
      </c>
      <c r="BH428" s="21" t="s">
        <v>209</v>
      </c>
      <c r="BI428" s="21" t="s">
        <v>209</v>
      </c>
      <c r="BJ428" s="21" t="s">
        <v>209</v>
      </c>
      <c r="BK428" s="21" t="s">
        <v>209</v>
      </c>
      <c r="BL428" s="21" t="s">
        <v>209</v>
      </c>
      <c r="BM428" s="21" t="s">
        <v>209</v>
      </c>
      <c r="BN428" s="21" t="s">
        <v>209</v>
      </c>
      <c r="BO428" s="21" t="s">
        <v>209</v>
      </c>
      <c r="BP428" s="21" t="s">
        <v>209</v>
      </c>
      <c r="BQ428" s="21" t="s">
        <v>209</v>
      </c>
      <c r="BR428" s="21" t="s">
        <v>209</v>
      </c>
      <c r="BS428" s="21" t="s">
        <v>209</v>
      </c>
      <c r="BT428" s="21" t="s">
        <v>209</v>
      </c>
      <c r="BU428" s="21" t="s">
        <v>209</v>
      </c>
      <c r="BV428" s="21" t="s">
        <v>209</v>
      </c>
      <c r="BW428" s="21" t="s">
        <v>209</v>
      </c>
      <c r="BX428" s="21" t="s">
        <v>209</v>
      </c>
      <c r="BY428" s="21" t="s">
        <v>209</v>
      </c>
      <c r="BZ428" s="21">
        <f t="shared" si="1"/>
        <v>6</v>
      </c>
    </row>
    <row r="429" spans="1:78" ht="12.75" x14ac:dyDescent="0.2">
      <c r="A429" s="21" t="s">
        <v>653</v>
      </c>
      <c r="B429" s="21" t="s">
        <v>654</v>
      </c>
      <c r="C429" s="21" t="s">
        <v>671</v>
      </c>
      <c r="D429" s="21" t="s">
        <v>209</v>
      </c>
      <c r="E429" s="21" t="s">
        <v>209</v>
      </c>
      <c r="F429" s="21" t="s">
        <v>209</v>
      </c>
      <c r="G429" s="21" t="s">
        <v>209</v>
      </c>
      <c r="H429" s="21" t="s">
        <v>209</v>
      </c>
      <c r="I429" s="21" t="s">
        <v>209</v>
      </c>
      <c r="J429" s="21" t="s">
        <v>209</v>
      </c>
      <c r="K429" s="21" t="s">
        <v>209</v>
      </c>
      <c r="L429" s="21" t="s">
        <v>209</v>
      </c>
      <c r="M429" s="21" t="s">
        <v>209</v>
      </c>
      <c r="N429" s="21" t="s">
        <v>209</v>
      </c>
      <c r="O429" s="21" t="s">
        <v>209</v>
      </c>
      <c r="P429" s="21" t="s">
        <v>209</v>
      </c>
      <c r="Q429" s="21" t="s">
        <v>209</v>
      </c>
      <c r="R429" s="21" t="s">
        <v>209</v>
      </c>
      <c r="S429" s="21" t="s">
        <v>213</v>
      </c>
      <c r="T429" s="21" t="s">
        <v>213</v>
      </c>
      <c r="U429" s="21" t="s">
        <v>213</v>
      </c>
      <c r="V429" s="21" t="s">
        <v>213</v>
      </c>
      <c r="W429" s="21" t="s">
        <v>209</v>
      </c>
      <c r="X429" s="21" t="s">
        <v>209</v>
      </c>
      <c r="Y429" s="21" t="s">
        <v>209</v>
      </c>
      <c r="Z429" s="21" t="s">
        <v>209</v>
      </c>
      <c r="AA429" s="21" t="s">
        <v>209</v>
      </c>
      <c r="AB429" s="21" t="s">
        <v>209</v>
      </c>
      <c r="AC429" s="21" t="s">
        <v>209</v>
      </c>
      <c r="AD429" s="21" t="s">
        <v>209</v>
      </c>
      <c r="AE429" s="21" t="s">
        <v>209</v>
      </c>
      <c r="AF429" s="21" t="s">
        <v>209</v>
      </c>
      <c r="AG429" s="21" t="s">
        <v>209</v>
      </c>
      <c r="AH429" s="21" t="s">
        <v>209</v>
      </c>
      <c r="AI429" s="21" t="s">
        <v>209</v>
      </c>
      <c r="AJ429" s="21" t="s">
        <v>209</v>
      </c>
      <c r="AK429" s="21" t="s">
        <v>209</v>
      </c>
      <c r="AL429" s="21" t="s">
        <v>209</v>
      </c>
      <c r="AM429" s="21" t="s">
        <v>209</v>
      </c>
      <c r="AN429" s="21" t="s">
        <v>210</v>
      </c>
      <c r="AO429" s="21" t="s">
        <v>209</v>
      </c>
      <c r="AP429" s="21" t="s">
        <v>209</v>
      </c>
      <c r="AQ429" s="21" t="s">
        <v>209</v>
      </c>
      <c r="AR429" s="21" t="s">
        <v>209</v>
      </c>
      <c r="AS429" s="21" t="s">
        <v>210</v>
      </c>
      <c r="AT429" s="21" t="s">
        <v>209</v>
      </c>
      <c r="AU429" s="21" t="s">
        <v>209</v>
      </c>
      <c r="AV429" s="21" t="s">
        <v>209</v>
      </c>
      <c r="AW429" s="21" t="s">
        <v>209</v>
      </c>
      <c r="AX429" s="21" t="s">
        <v>209</v>
      </c>
      <c r="AY429" s="21" t="s">
        <v>209</v>
      </c>
      <c r="AZ429" s="21" t="s">
        <v>209</v>
      </c>
      <c r="BA429" s="21" t="s">
        <v>209</v>
      </c>
      <c r="BB429" s="21" t="s">
        <v>209</v>
      </c>
      <c r="BC429" s="21" t="s">
        <v>209</v>
      </c>
      <c r="BD429" s="21" t="s">
        <v>209</v>
      </c>
      <c r="BE429" s="21" t="s">
        <v>209</v>
      </c>
      <c r="BF429" s="21" t="s">
        <v>209</v>
      </c>
      <c r="BG429" s="21" t="s">
        <v>209</v>
      </c>
      <c r="BH429" s="21" t="s">
        <v>209</v>
      </c>
      <c r="BI429" s="21" t="s">
        <v>209</v>
      </c>
      <c r="BJ429" s="21" t="s">
        <v>209</v>
      </c>
      <c r="BK429" s="21" t="s">
        <v>213</v>
      </c>
      <c r="BL429" s="21" t="s">
        <v>210</v>
      </c>
      <c r="BM429" s="21" t="s">
        <v>210</v>
      </c>
      <c r="BN429" s="21" t="s">
        <v>210</v>
      </c>
      <c r="BO429" s="21" t="s">
        <v>210</v>
      </c>
      <c r="BP429" s="21" t="s">
        <v>210</v>
      </c>
      <c r="BQ429" s="21" t="s">
        <v>209</v>
      </c>
      <c r="BR429" s="21" t="s">
        <v>209</v>
      </c>
      <c r="BS429" s="21" t="s">
        <v>213</v>
      </c>
      <c r="BT429" s="21" t="s">
        <v>210</v>
      </c>
      <c r="BU429" s="21" t="s">
        <v>209</v>
      </c>
      <c r="BV429" s="21" t="s">
        <v>209</v>
      </c>
      <c r="BW429" s="21" t="s">
        <v>210</v>
      </c>
      <c r="BX429" s="21" t="s">
        <v>209</v>
      </c>
      <c r="BY429" s="21" t="s">
        <v>210</v>
      </c>
      <c r="BZ429" s="21">
        <f t="shared" si="1"/>
        <v>2</v>
      </c>
    </row>
    <row r="430" spans="1:78" ht="12.75" x14ac:dyDescent="0.2">
      <c r="A430" s="21" t="s">
        <v>653</v>
      </c>
      <c r="B430" s="21" t="s">
        <v>654</v>
      </c>
      <c r="C430" s="21" t="s">
        <v>672</v>
      </c>
      <c r="D430" s="21" t="s">
        <v>209</v>
      </c>
      <c r="E430" s="21" t="s">
        <v>209</v>
      </c>
      <c r="F430" s="21" t="s">
        <v>209</v>
      </c>
      <c r="G430" s="21" t="s">
        <v>209</v>
      </c>
      <c r="H430" s="21" t="s">
        <v>209</v>
      </c>
      <c r="I430" s="21" t="s">
        <v>209</v>
      </c>
      <c r="J430" s="21" t="s">
        <v>209</v>
      </c>
      <c r="K430" s="21" t="s">
        <v>209</v>
      </c>
      <c r="L430" s="21" t="s">
        <v>209</v>
      </c>
      <c r="M430" s="21" t="s">
        <v>209</v>
      </c>
      <c r="N430" s="21" t="s">
        <v>209</v>
      </c>
      <c r="O430" s="21" t="s">
        <v>209</v>
      </c>
      <c r="P430" s="21" t="s">
        <v>209</v>
      </c>
      <c r="Q430" s="21" t="s">
        <v>209</v>
      </c>
      <c r="R430" s="21" t="s">
        <v>209</v>
      </c>
      <c r="S430" s="21" t="s">
        <v>210</v>
      </c>
      <c r="T430" s="21" t="s">
        <v>210</v>
      </c>
      <c r="U430" s="21" t="s">
        <v>210</v>
      </c>
      <c r="V430" s="21" t="s">
        <v>210</v>
      </c>
      <c r="W430" s="21" t="s">
        <v>209</v>
      </c>
      <c r="X430" s="21" t="s">
        <v>209</v>
      </c>
      <c r="Y430" s="21" t="s">
        <v>209</v>
      </c>
      <c r="Z430" s="21" t="s">
        <v>209</v>
      </c>
      <c r="AA430" s="21" t="s">
        <v>209</v>
      </c>
      <c r="AB430" s="21" t="s">
        <v>209</v>
      </c>
      <c r="AC430" s="21" t="s">
        <v>209</v>
      </c>
      <c r="AD430" s="21" t="s">
        <v>209</v>
      </c>
      <c r="AE430" s="21" t="s">
        <v>209</v>
      </c>
      <c r="AF430" s="21" t="s">
        <v>209</v>
      </c>
      <c r="AG430" s="21" t="s">
        <v>209</v>
      </c>
      <c r="AH430" s="21" t="s">
        <v>209</v>
      </c>
      <c r="AI430" s="21" t="s">
        <v>209</v>
      </c>
      <c r="AJ430" s="21" t="s">
        <v>210</v>
      </c>
      <c r="AK430" s="21" t="s">
        <v>209</v>
      </c>
      <c r="AL430" s="21" t="s">
        <v>210</v>
      </c>
      <c r="AM430" s="21" t="s">
        <v>209</v>
      </c>
      <c r="AN430" s="21" t="s">
        <v>210</v>
      </c>
      <c r="AO430" s="21" t="s">
        <v>209</v>
      </c>
      <c r="AP430" s="21" t="s">
        <v>209</v>
      </c>
      <c r="AQ430" s="21" t="s">
        <v>209</v>
      </c>
      <c r="AR430" s="21" t="s">
        <v>209</v>
      </c>
      <c r="AS430" s="21" t="s">
        <v>210</v>
      </c>
      <c r="AT430" s="21" t="s">
        <v>209</v>
      </c>
      <c r="AU430" s="21" t="s">
        <v>209</v>
      </c>
      <c r="AV430" s="21" t="s">
        <v>209</v>
      </c>
      <c r="AW430" s="21" t="s">
        <v>209</v>
      </c>
      <c r="AX430" s="21" t="s">
        <v>209</v>
      </c>
      <c r="AY430" s="21" t="s">
        <v>209</v>
      </c>
      <c r="AZ430" s="21" t="s">
        <v>209</v>
      </c>
      <c r="BA430" s="21" t="s">
        <v>209</v>
      </c>
      <c r="BB430" s="21" t="s">
        <v>209</v>
      </c>
      <c r="BC430" s="21" t="s">
        <v>209</v>
      </c>
      <c r="BD430" s="21" t="s">
        <v>209</v>
      </c>
      <c r="BE430" s="21" t="s">
        <v>209</v>
      </c>
      <c r="BF430" s="21" t="s">
        <v>209</v>
      </c>
      <c r="BG430" s="21" t="s">
        <v>209</v>
      </c>
      <c r="BH430" s="21" t="s">
        <v>209</v>
      </c>
      <c r="BI430" s="21" t="s">
        <v>209</v>
      </c>
      <c r="BJ430" s="21" t="s">
        <v>209</v>
      </c>
      <c r="BK430" s="21" t="s">
        <v>213</v>
      </c>
      <c r="BL430" s="21" t="s">
        <v>210</v>
      </c>
      <c r="BM430" s="21" t="s">
        <v>210</v>
      </c>
      <c r="BN430" s="21" t="s">
        <v>210</v>
      </c>
      <c r="BO430" s="21" t="s">
        <v>210</v>
      </c>
      <c r="BP430" s="21" t="s">
        <v>210</v>
      </c>
      <c r="BQ430" s="21" t="s">
        <v>209</v>
      </c>
      <c r="BR430" s="21" t="s">
        <v>209</v>
      </c>
      <c r="BS430" s="21" t="s">
        <v>213</v>
      </c>
      <c r="BT430" s="21" t="s">
        <v>210</v>
      </c>
      <c r="BU430" s="21" t="s">
        <v>209</v>
      </c>
      <c r="BV430" s="21" t="s">
        <v>209</v>
      </c>
      <c r="BW430" s="21" t="s">
        <v>210</v>
      </c>
      <c r="BX430" s="21" t="s">
        <v>209</v>
      </c>
      <c r="BY430" s="21" t="s">
        <v>210</v>
      </c>
      <c r="BZ430" s="21">
        <f t="shared" si="1"/>
        <v>8</v>
      </c>
    </row>
    <row r="431" spans="1:78" ht="12.75" x14ac:dyDescent="0.2">
      <c r="A431" s="21" t="s">
        <v>653</v>
      </c>
      <c r="B431" s="21" t="s">
        <v>654</v>
      </c>
      <c r="C431" s="21" t="s">
        <v>673</v>
      </c>
      <c r="D431" s="21" t="s">
        <v>209</v>
      </c>
      <c r="E431" s="21" t="s">
        <v>209</v>
      </c>
      <c r="F431" s="21" t="s">
        <v>209</v>
      </c>
      <c r="G431" s="21" t="s">
        <v>209</v>
      </c>
      <c r="H431" s="21" t="s">
        <v>209</v>
      </c>
      <c r="I431" s="21" t="s">
        <v>209</v>
      </c>
      <c r="J431" s="21" t="s">
        <v>209</v>
      </c>
      <c r="K431" s="21" t="s">
        <v>210</v>
      </c>
      <c r="L431" s="21" t="s">
        <v>209</v>
      </c>
      <c r="M431" s="21" t="s">
        <v>209</v>
      </c>
      <c r="N431" s="21" t="s">
        <v>209</v>
      </c>
      <c r="O431" s="21" t="s">
        <v>209</v>
      </c>
      <c r="P431" s="21" t="s">
        <v>209</v>
      </c>
      <c r="Q431" s="21" t="s">
        <v>209</v>
      </c>
      <c r="R431" s="21" t="s">
        <v>210</v>
      </c>
      <c r="S431" s="21" t="s">
        <v>209</v>
      </c>
      <c r="T431" s="21" t="s">
        <v>210</v>
      </c>
      <c r="U431" s="21" t="s">
        <v>209</v>
      </c>
      <c r="V431" s="21" t="s">
        <v>210</v>
      </c>
      <c r="W431" s="21" t="s">
        <v>210</v>
      </c>
      <c r="X431" s="21" t="s">
        <v>209</v>
      </c>
      <c r="Y431" s="21" t="s">
        <v>209</v>
      </c>
      <c r="Z431" s="21" t="s">
        <v>209</v>
      </c>
      <c r="AA431" s="21" t="s">
        <v>210</v>
      </c>
      <c r="AB431" s="21" t="s">
        <v>209</v>
      </c>
      <c r="AC431" s="21" t="s">
        <v>210</v>
      </c>
      <c r="AD431" s="21" t="s">
        <v>209</v>
      </c>
      <c r="AE431" s="21" t="s">
        <v>209</v>
      </c>
      <c r="AF431" s="21" t="s">
        <v>210</v>
      </c>
      <c r="AG431" s="21" t="s">
        <v>209</v>
      </c>
      <c r="AH431" s="21" t="s">
        <v>209</v>
      </c>
      <c r="AI431" s="21" t="s">
        <v>209</v>
      </c>
      <c r="AJ431" s="21" t="s">
        <v>209</v>
      </c>
      <c r="AK431" s="21" t="s">
        <v>209</v>
      </c>
      <c r="AL431" s="21" t="s">
        <v>209</v>
      </c>
      <c r="AM431" s="21" t="s">
        <v>209</v>
      </c>
      <c r="AN431" s="21" t="s">
        <v>210</v>
      </c>
      <c r="AO431" s="21" t="s">
        <v>209</v>
      </c>
      <c r="AP431" s="21" t="s">
        <v>209</v>
      </c>
      <c r="AQ431" s="21" t="s">
        <v>209</v>
      </c>
      <c r="AR431" s="21" t="s">
        <v>209</v>
      </c>
      <c r="AS431" s="21" t="s">
        <v>210</v>
      </c>
      <c r="AT431" s="21" t="s">
        <v>209</v>
      </c>
      <c r="AU431" s="21" t="s">
        <v>209</v>
      </c>
      <c r="AV431" s="21" t="s">
        <v>209</v>
      </c>
      <c r="AW431" s="21" t="s">
        <v>209</v>
      </c>
      <c r="AX431" s="21" t="s">
        <v>209</v>
      </c>
      <c r="AY431" s="21" t="s">
        <v>210</v>
      </c>
      <c r="AZ431" s="21" t="s">
        <v>210</v>
      </c>
      <c r="BA431" s="21" t="s">
        <v>209</v>
      </c>
      <c r="BB431" s="21" t="s">
        <v>210</v>
      </c>
      <c r="BC431" s="21" t="s">
        <v>210</v>
      </c>
      <c r="BD431" s="21" t="s">
        <v>209</v>
      </c>
      <c r="BE431" s="21" t="s">
        <v>209</v>
      </c>
      <c r="BF431" s="21" t="s">
        <v>209</v>
      </c>
      <c r="BG431" s="21" t="s">
        <v>209</v>
      </c>
      <c r="BH431" s="21" t="s">
        <v>209</v>
      </c>
      <c r="BI431" s="21" t="s">
        <v>209</v>
      </c>
      <c r="BJ431" s="21" t="s">
        <v>209</v>
      </c>
      <c r="BK431" s="21" t="s">
        <v>210</v>
      </c>
      <c r="BL431" s="21" t="s">
        <v>209</v>
      </c>
      <c r="BM431" s="21" t="s">
        <v>209</v>
      </c>
      <c r="BN431" s="21" t="s">
        <v>209</v>
      </c>
      <c r="BO431" s="21" t="s">
        <v>209</v>
      </c>
      <c r="BP431" s="21" t="s">
        <v>209</v>
      </c>
      <c r="BQ431" s="21" t="s">
        <v>209</v>
      </c>
      <c r="BR431" s="21" t="s">
        <v>209</v>
      </c>
      <c r="BS431" s="21" t="s">
        <v>209</v>
      </c>
      <c r="BT431" s="21" t="s">
        <v>209</v>
      </c>
      <c r="BU431" s="21" t="s">
        <v>209</v>
      </c>
      <c r="BV431" s="21" t="s">
        <v>209</v>
      </c>
      <c r="BW431" s="21" t="s">
        <v>209</v>
      </c>
      <c r="BX431" s="21" t="s">
        <v>209</v>
      </c>
      <c r="BY431" s="21" t="s">
        <v>209</v>
      </c>
      <c r="BZ431" s="21">
        <f t="shared" si="1"/>
        <v>15</v>
      </c>
    </row>
    <row r="432" spans="1:78" ht="12.75" x14ac:dyDescent="0.2">
      <c r="A432" s="21" t="s">
        <v>653</v>
      </c>
      <c r="B432" s="21" t="s">
        <v>654</v>
      </c>
      <c r="C432" s="21" t="s">
        <v>674</v>
      </c>
      <c r="D432" s="21" t="s">
        <v>209</v>
      </c>
      <c r="E432" s="21" t="s">
        <v>209</v>
      </c>
      <c r="F432" s="21" t="s">
        <v>209</v>
      </c>
      <c r="G432" s="21" t="s">
        <v>209</v>
      </c>
      <c r="H432" s="21" t="s">
        <v>209</v>
      </c>
      <c r="I432" s="21" t="s">
        <v>209</v>
      </c>
      <c r="J432" s="21" t="s">
        <v>209</v>
      </c>
      <c r="K432" s="21" t="s">
        <v>209</v>
      </c>
      <c r="L432" s="21" t="s">
        <v>209</v>
      </c>
      <c r="M432" s="21" t="s">
        <v>209</v>
      </c>
      <c r="N432" s="21" t="s">
        <v>209</v>
      </c>
      <c r="O432" s="21" t="s">
        <v>209</v>
      </c>
      <c r="P432" s="21" t="s">
        <v>209</v>
      </c>
      <c r="Q432" s="21" t="s">
        <v>209</v>
      </c>
      <c r="R432" s="21" t="s">
        <v>209</v>
      </c>
      <c r="S432" s="21" t="s">
        <v>210</v>
      </c>
      <c r="T432" s="21" t="s">
        <v>210</v>
      </c>
      <c r="U432" s="21" t="s">
        <v>210</v>
      </c>
      <c r="V432" s="21" t="s">
        <v>210</v>
      </c>
      <c r="W432" s="21" t="s">
        <v>209</v>
      </c>
      <c r="X432" s="21" t="s">
        <v>209</v>
      </c>
      <c r="Y432" s="21" t="s">
        <v>209</v>
      </c>
      <c r="Z432" s="21" t="s">
        <v>209</v>
      </c>
      <c r="AA432" s="21" t="s">
        <v>209</v>
      </c>
      <c r="AB432" s="21" t="s">
        <v>209</v>
      </c>
      <c r="AC432" s="21" t="s">
        <v>209</v>
      </c>
      <c r="AD432" s="21" t="s">
        <v>209</v>
      </c>
      <c r="AE432" s="21" t="s">
        <v>209</v>
      </c>
      <c r="AF432" s="21" t="s">
        <v>209</v>
      </c>
      <c r="AG432" s="21" t="s">
        <v>209</v>
      </c>
      <c r="AH432" s="21" t="s">
        <v>209</v>
      </c>
      <c r="AI432" s="21" t="s">
        <v>209</v>
      </c>
      <c r="AJ432" s="21" t="s">
        <v>210</v>
      </c>
      <c r="AK432" s="21" t="s">
        <v>209</v>
      </c>
      <c r="AL432" s="21" t="s">
        <v>210</v>
      </c>
      <c r="AM432" s="21" t="s">
        <v>209</v>
      </c>
      <c r="AN432" s="21" t="s">
        <v>210</v>
      </c>
      <c r="AO432" s="21" t="s">
        <v>209</v>
      </c>
      <c r="AP432" s="21" t="s">
        <v>209</v>
      </c>
      <c r="AQ432" s="21" t="s">
        <v>209</v>
      </c>
      <c r="AR432" s="21" t="s">
        <v>209</v>
      </c>
      <c r="AS432" s="21" t="s">
        <v>210</v>
      </c>
      <c r="AT432" s="21" t="s">
        <v>209</v>
      </c>
      <c r="AU432" s="21" t="s">
        <v>209</v>
      </c>
      <c r="AV432" s="21" t="s">
        <v>209</v>
      </c>
      <c r="AW432" s="21" t="s">
        <v>209</v>
      </c>
      <c r="AX432" s="21" t="s">
        <v>209</v>
      </c>
      <c r="AY432" s="21" t="s">
        <v>209</v>
      </c>
      <c r="AZ432" s="21" t="s">
        <v>209</v>
      </c>
      <c r="BA432" s="21" t="s">
        <v>209</v>
      </c>
      <c r="BB432" s="21" t="s">
        <v>209</v>
      </c>
      <c r="BC432" s="21" t="s">
        <v>209</v>
      </c>
      <c r="BD432" s="21" t="s">
        <v>209</v>
      </c>
      <c r="BE432" s="21" t="s">
        <v>209</v>
      </c>
      <c r="BF432" s="21" t="s">
        <v>209</v>
      </c>
      <c r="BG432" s="21" t="s">
        <v>209</v>
      </c>
      <c r="BH432" s="21" t="s">
        <v>209</v>
      </c>
      <c r="BI432" s="21" t="s">
        <v>209</v>
      </c>
      <c r="BJ432" s="21" t="s">
        <v>209</v>
      </c>
      <c r="BK432" s="21" t="s">
        <v>213</v>
      </c>
      <c r="BL432" s="21" t="s">
        <v>210</v>
      </c>
      <c r="BM432" s="21" t="s">
        <v>210</v>
      </c>
      <c r="BN432" s="21" t="s">
        <v>210</v>
      </c>
      <c r="BO432" s="21" t="s">
        <v>210</v>
      </c>
      <c r="BP432" s="21" t="s">
        <v>210</v>
      </c>
      <c r="BQ432" s="21" t="s">
        <v>209</v>
      </c>
      <c r="BR432" s="21" t="s">
        <v>209</v>
      </c>
      <c r="BS432" s="21" t="s">
        <v>213</v>
      </c>
      <c r="BT432" s="21" t="s">
        <v>210</v>
      </c>
      <c r="BU432" s="21" t="s">
        <v>209</v>
      </c>
      <c r="BV432" s="21" t="s">
        <v>209</v>
      </c>
      <c r="BW432" s="21" t="s">
        <v>210</v>
      </c>
      <c r="BX432" s="21" t="s">
        <v>209</v>
      </c>
      <c r="BY432" s="21" t="s">
        <v>210</v>
      </c>
      <c r="BZ432" s="21">
        <f t="shared" si="1"/>
        <v>8</v>
      </c>
    </row>
    <row r="433" spans="1:78" ht="12.75" x14ac:dyDescent="0.2">
      <c r="A433" s="21" t="s">
        <v>653</v>
      </c>
      <c r="B433" s="21" t="s">
        <v>654</v>
      </c>
      <c r="C433" s="21" t="s">
        <v>675</v>
      </c>
      <c r="D433" s="21" t="s">
        <v>209</v>
      </c>
      <c r="E433" s="21" t="s">
        <v>209</v>
      </c>
      <c r="F433" s="21" t="s">
        <v>209</v>
      </c>
      <c r="G433" s="21" t="s">
        <v>209</v>
      </c>
      <c r="H433" s="21" t="s">
        <v>209</v>
      </c>
      <c r="I433" s="21" t="s">
        <v>209</v>
      </c>
      <c r="J433" s="21" t="s">
        <v>209</v>
      </c>
      <c r="K433" s="21" t="s">
        <v>209</v>
      </c>
      <c r="L433" s="21" t="s">
        <v>209</v>
      </c>
      <c r="M433" s="21" t="s">
        <v>209</v>
      </c>
      <c r="N433" s="21" t="s">
        <v>209</v>
      </c>
      <c r="O433" s="21" t="s">
        <v>209</v>
      </c>
      <c r="P433" s="21" t="s">
        <v>209</v>
      </c>
      <c r="Q433" s="21" t="s">
        <v>209</v>
      </c>
      <c r="R433" s="21" t="s">
        <v>209</v>
      </c>
      <c r="S433" s="21" t="s">
        <v>210</v>
      </c>
      <c r="T433" s="21" t="s">
        <v>210</v>
      </c>
      <c r="U433" s="21" t="s">
        <v>210</v>
      </c>
      <c r="V433" s="21" t="s">
        <v>210</v>
      </c>
      <c r="W433" s="21" t="s">
        <v>209</v>
      </c>
      <c r="X433" s="21" t="s">
        <v>209</v>
      </c>
      <c r="Y433" s="21" t="s">
        <v>209</v>
      </c>
      <c r="Z433" s="21" t="s">
        <v>209</v>
      </c>
      <c r="AA433" s="21" t="s">
        <v>209</v>
      </c>
      <c r="AB433" s="21" t="s">
        <v>209</v>
      </c>
      <c r="AC433" s="21" t="s">
        <v>209</v>
      </c>
      <c r="AD433" s="21" t="s">
        <v>209</v>
      </c>
      <c r="AE433" s="21" t="s">
        <v>209</v>
      </c>
      <c r="AF433" s="21" t="s">
        <v>209</v>
      </c>
      <c r="AG433" s="21" t="s">
        <v>209</v>
      </c>
      <c r="AH433" s="21" t="s">
        <v>209</v>
      </c>
      <c r="AI433" s="21" t="s">
        <v>209</v>
      </c>
      <c r="AJ433" s="21" t="s">
        <v>209</v>
      </c>
      <c r="AK433" s="21" t="s">
        <v>209</v>
      </c>
      <c r="AL433" s="21" t="s">
        <v>209</v>
      </c>
      <c r="AM433" s="21" t="s">
        <v>209</v>
      </c>
      <c r="AN433" s="21" t="s">
        <v>210</v>
      </c>
      <c r="AO433" s="21" t="s">
        <v>209</v>
      </c>
      <c r="AP433" s="21" t="s">
        <v>209</v>
      </c>
      <c r="AQ433" s="21" t="s">
        <v>209</v>
      </c>
      <c r="AR433" s="21" t="s">
        <v>209</v>
      </c>
      <c r="AS433" s="21" t="s">
        <v>210</v>
      </c>
      <c r="AT433" s="21" t="s">
        <v>209</v>
      </c>
      <c r="AU433" s="21" t="s">
        <v>209</v>
      </c>
      <c r="AV433" s="21" t="s">
        <v>209</v>
      </c>
      <c r="AW433" s="21" t="s">
        <v>209</v>
      </c>
      <c r="AX433" s="21" t="s">
        <v>209</v>
      </c>
      <c r="AY433" s="21" t="s">
        <v>209</v>
      </c>
      <c r="AZ433" s="21" t="s">
        <v>209</v>
      </c>
      <c r="BA433" s="21" t="s">
        <v>209</v>
      </c>
      <c r="BB433" s="21" t="s">
        <v>209</v>
      </c>
      <c r="BC433" s="21" t="s">
        <v>209</v>
      </c>
      <c r="BD433" s="21" t="s">
        <v>209</v>
      </c>
      <c r="BE433" s="21" t="s">
        <v>209</v>
      </c>
      <c r="BF433" s="21" t="s">
        <v>209</v>
      </c>
      <c r="BG433" s="21" t="s">
        <v>209</v>
      </c>
      <c r="BH433" s="21" t="s">
        <v>209</v>
      </c>
      <c r="BI433" s="21" t="s">
        <v>209</v>
      </c>
      <c r="BJ433" s="21" t="s">
        <v>209</v>
      </c>
      <c r="BK433" s="21" t="s">
        <v>209</v>
      </c>
      <c r="BL433" s="21" t="s">
        <v>209</v>
      </c>
      <c r="BM433" s="21" t="s">
        <v>209</v>
      </c>
      <c r="BN433" s="21" t="s">
        <v>209</v>
      </c>
      <c r="BO433" s="21" t="s">
        <v>209</v>
      </c>
      <c r="BP433" s="21" t="s">
        <v>209</v>
      </c>
      <c r="BQ433" s="21" t="s">
        <v>209</v>
      </c>
      <c r="BR433" s="21" t="s">
        <v>209</v>
      </c>
      <c r="BS433" s="21" t="s">
        <v>209</v>
      </c>
      <c r="BT433" s="21" t="s">
        <v>209</v>
      </c>
      <c r="BU433" s="21" t="s">
        <v>209</v>
      </c>
      <c r="BV433" s="21" t="s">
        <v>209</v>
      </c>
      <c r="BW433" s="21" t="s">
        <v>209</v>
      </c>
      <c r="BX433" s="21" t="s">
        <v>209</v>
      </c>
      <c r="BY433" s="21" t="s">
        <v>209</v>
      </c>
      <c r="BZ433" s="21">
        <f t="shared" si="1"/>
        <v>6</v>
      </c>
    </row>
    <row r="434" spans="1:78" ht="12.75" x14ac:dyDescent="0.2">
      <c r="A434" s="21" t="s">
        <v>653</v>
      </c>
      <c r="B434" s="21" t="s">
        <v>654</v>
      </c>
      <c r="C434" s="21" t="s">
        <v>676</v>
      </c>
      <c r="D434" s="21" t="s">
        <v>209</v>
      </c>
      <c r="E434" s="21" t="s">
        <v>209</v>
      </c>
      <c r="F434" s="21" t="s">
        <v>209</v>
      </c>
      <c r="G434" s="21" t="s">
        <v>209</v>
      </c>
      <c r="H434" s="21" t="s">
        <v>209</v>
      </c>
      <c r="I434" s="21" t="s">
        <v>209</v>
      </c>
      <c r="J434" s="21" t="s">
        <v>209</v>
      </c>
      <c r="K434" s="21" t="s">
        <v>209</v>
      </c>
      <c r="L434" s="21" t="s">
        <v>209</v>
      </c>
      <c r="M434" s="21" t="s">
        <v>209</v>
      </c>
      <c r="N434" s="21" t="s">
        <v>209</v>
      </c>
      <c r="O434" s="21" t="s">
        <v>209</v>
      </c>
      <c r="P434" s="21" t="s">
        <v>209</v>
      </c>
      <c r="Q434" s="21" t="s">
        <v>209</v>
      </c>
      <c r="R434" s="21" t="s">
        <v>209</v>
      </c>
      <c r="S434" s="21" t="s">
        <v>210</v>
      </c>
      <c r="T434" s="21" t="s">
        <v>210</v>
      </c>
      <c r="U434" s="21" t="s">
        <v>210</v>
      </c>
      <c r="V434" s="21" t="s">
        <v>210</v>
      </c>
      <c r="W434" s="21" t="s">
        <v>209</v>
      </c>
      <c r="X434" s="21" t="s">
        <v>209</v>
      </c>
      <c r="Y434" s="21" t="s">
        <v>209</v>
      </c>
      <c r="Z434" s="21" t="s">
        <v>209</v>
      </c>
      <c r="AA434" s="21" t="s">
        <v>209</v>
      </c>
      <c r="AB434" s="21" t="s">
        <v>209</v>
      </c>
      <c r="AC434" s="21" t="s">
        <v>209</v>
      </c>
      <c r="AD434" s="21" t="s">
        <v>209</v>
      </c>
      <c r="AE434" s="21" t="s">
        <v>209</v>
      </c>
      <c r="AF434" s="21" t="s">
        <v>209</v>
      </c>
      <c r="AG434" s="21" t="s">
        <v>209</v>
      </c>
      <c r="AH434" s="21" t="s">
        <v>209</v>
      </c>
      <c r="AI434" s="21" t="s">
        <v>209</v>
      </c>
      <c r="AJ434" s="21" t="s">
        <v>209</v>
      </c>
      <c r="AK434" s="21" t="s">
        <v>209</v>
      </c>
      <c r="AL434" s="21" t="s">
        <v>209</v>
      </c>
      <c r="AM434" s="21" t="s">
        <v>209</v>
      </c>
      <c r="AN434" s="21" t="s">
        <v>210</v>
      </c>
      <c r="AO434" s="21" t="s">
        <v>209</v>
      </c>
      <c r="AP434" s="21" t="s">
        <v>209</v>
      </c>
      <c r="AQ434" s="21" t="s">
        <v>209</v>
      </c>
      <c r="AR434" s="21" t="s">
        <v>209</v>
      </c>
      <c r="AS434" s="21" t="s">
        <v>210</v>
      </c>
      <c r="AT434" s="21" t="s">
        <v>209</v>
      </c>
      <c r="AU434" s="21" t="s">
        <v>209</v>
      </c>
      <c r="AV434" s="21" t="s">
        <v>209</v>
      </c>
      <c r="AW434" s="21" t="s">
        <v>209</v>
      </c>
      <c r="AX434" s="21" t="s">
        <v>209</v>
      </c>
      <c r="AY434" s="21" t="s">
        <v>209</v>
      </c>
      <c r="AZ434" s="21" t="s">
        <v>209</v>
      </c>
      <c r="BA434" s="21" t="s">
        <v>209</v>
      </c>
      <c r="BB434" s="21" t="s">
        <v>209</v>
      </c>
      <c r="BC434" s="21" t="s">
        <v>209</v>
      </c>
      <c r="BD434" s="21" t="s">
        <v>209</v>
      </c>
      <c r="BE434" s="21" t="s">
        <v>209</v>
      </c>
      <c r="BF434" s="21" t="s">
        <v>209</v>
      </c>
      <c r="BG434" s="21" t="s">
        <v>209</v>
      </c>
      <c r="BH434" s="21" t="s">
        <v>209</v>
      </c>
      <c r="BI434" s="21" t="s">
        <v>209</v>
      </c>
      <c r="BJ434" s="21" t="s">
        <v>209</v>
      </c>
      <c r="BK434" s="21" t="s">
        <v>209</v>
      </c>
      <c r="BL434" s="21" t="s">
        <v>209</v>
      </c>
      <c r="BM434" s="21" t="s">
        <v>209</v>
      </c>
      <c r="BN434" s="21" t="s">
        <v>209</v>
      </c>
      <c r="BO434" s="21" t="s">
        <v>209</v>
      </c>
      <c r="BP434" s="21" t="s">
        <v>209</v>
      </c>
      <c r="BQ434" s="21" t="s">
        <v>209</v>
      </c>
      <c r="BR434" s="21" t="s">
        <v>209</v>
      </c>
      <c r="BS434" s="21" t="s">
        <v>209</v>
      </c>
      <c r="BT434" s="21" t="s">
        <v>209</v>
      </c>
      <c r="BU434" s="21" t="s">
        <v>209</v>
      </c>
      <c r="BV434" s="21" t="s">
        <v>209</v>
      </c>
      <c r="BW434" s="21" t="s">
        <v>209</v>
      </c>
      <c r="BX434" s="21" t="s">
        <v>209</v>
      </c>
      <c r="BY434" s="21" t="s">
        <v>209</v>
      </c>
      <c r="BZ434" s="21">
        <f t="shared" si="1"/>
        <v>6</v>
      </c>
    </row>
    <row r="435" spans="1:78" ht="12.75" x14ac:dyDescent="0.2">
      <c r="A435" s="21" t="s">
        <v>653</v>
      </c>
      <c r="B435" s="21" t="s">
        <v>654</v>
      </c>
      <c r="C435" s="21" t="s">
        <v>677</v>
      </c>
      <c r="D435" s="21" t="s">
        <v>209</v>
      </c>
      <c r="E435" s="21" t="s">
        <v>209</v>
      </c>
      <c r="F435" s="21" t="s">
        <v>209</v>
      </c>
      <c r="G435" s="21" t="s">
        <v>209</v>
      </c>
      <c r="H435" s="21" t="s">
        <v>209</v>
      </c>
      <c r="I435" s="21" t="s">
        <v>209</v>
      </c>
      <c r="J435" s="21" t="s">
        <v>209</v>
      </c>
      <c r="K435" s="21" t="s">
        <v>209</v>
      </c>
      <c r="L435" s="21" t="s">
        <v>209</v>
      </c>
      <c r="M435" s="21" t="s">
        <v>209</v>
      </c>
      <c r="N435" s="21" t="s">
        <v>209</v>
      </c>
      <c r="O435" s="21" t="s">
        <v>209</v>
      </c>
      <c r="P435" s="21" t="s">
        <v>209</v>
      </c>
      <c r="Q435" s="21" t="s">
        <v>209</v>
      </c>
      <c r="R435" s="21" t="s">
        <v>209</v>
      </c>
      <c r="S435" s="21" t="s">
        <v>210</v>
      </c>
      <c r="T435" s="21" t="s">
        <v>210</v>
      </c>
      <c r="U435" s="21" t="s">
        <v>210</v>
      </c>
      <c r="V435" s="21" t="s">
        <v>210</v>
      </c>
      <c r="W435" s="21" t="s">
        <v>209</v>
      </c>
      <c r="X435" s="21" t="s">
        <v>209</v>
      </c>
      <c r="Y435" s="21" t="s">
        <v>209</v>
      </c>
      <c r="Z435" s="21" t="s">
        <v>209</v>
      </c>
      <c r="AA435" s="21" t="s">
        <v>210</v>
      </c>
      <c r="AB435" s="21" t="s">
        <v>209</v>
      </c>
      <c r="AC435" s="21" t="s">
        <v>209</v>
      </c>
      <c r="AD435" s="21" t="s">
        <v>209</v>
      </c>
      <c r="AE435" s="21" t="s">
        <v>209</v>
      </c>
      <c r="AF435" s="21" t="s">
        <v>210</v>
      </c>
      <c r="AG435" s="21" t="s">
        <v>209</v>
      </c>
      <c r="AH435" s="21" t="s">
        <v>209</v>
      </c>
      <c r="AI435" s="21" t="s">
        <v>209</v>
      </c>
      <c r="AJ435" s="21" t="s">
        <v>209</v>
      </c>
      <c r="AK435" s="21" t="s">
        <v>209</v>
      </c>
      <c r="AL435" s="21" t="s">
        <v>209</v>
      </c>
      <c r="AM435" s="21" t="s">
        <v>209</v>
      </c>
      <c r="AN435" s="21" t="s">
        <v>210</v>
      </c>
      <c r="AO435" s="21" t="s">
        <v>209</v>
      </c>
      <c r="AP435" s="21" t="s">
        <v>209</v>
      </c>
      <c r="AQ435" s="21" t="s">
        <v>209</v>
      </c>
      <c r="AR435" s="21" t="s">
        <v>209</v>
      </c>
      <c r="AS435" s="21" t="s">
        <v>210</v>
      </c>
      <c r="AT435" s="21" t="s">
        <v>209</v>
      </c>
      <c r="AU435" s="21" t="s">
        <v>209</v>
      </c>
      <c r="AV435" s="21" t="s">
        <v>209</v>
      </c>
      <c r="AW435" s="21" t="s">
        <v>209</v>
      </c>
      <c r="AX435" s="21" t="s">
        <v>209</v>
      </c>
      <c r="AY435" s="21" t="s">
        <v>209</v>
      </c>
      <c r="AZ435" s="21" t="s">
        <v>209</v>
      </c>
      <c r="BA435" s="21" t="s">
        <v>209</v>
      </c>
      <c r="BB435" s="21" t="s">
        <v>209</v>
      </c>
      <c r="BC435" s="21" t="s">
        <v>209</v>
      </c>
      <c r="BD435" s="21" t="s">
        <v>209</v>
      </c>
      <c r="BE435" s="21" t="s">
        <v>209</v>
      </c>
      <c r="BF435" s="21" t="s">
        <v>209</v>
      </c>
      <c r="BG435" s="21" t="s">
        <v>209</v>
      </c>
      <c r="BH435" s="21" t="s">
        <v>209</v>
      </c>
      <c r="BI435" s="21" t="s">
        <v>209</v>
      </c>
      <c r="BJ435" s="21" t="s">
        <v>209</v>
      </c>
      <c r="BK435" s="21" t="s">
        <v>209</v>
      </c>
      <c r="BL435" s="21" t="s">
        <v>209</v>
      </c>
      <c r="BM435" s="21" t="s">
        <v>209</v>
      </c>
      <c r="BN435" s="21" t="s">
        <v>209</v>
      </c>
      <c r="BO435" s="21" t="s">
        <v>209</v>
      </c>
      <c r="BP435" s="21" t="s">
        <v>209</v>
      </c>
      <c r="BQ435" s="21" t="s">
        <v>209</v>
      </c>
      <c r="BR435" s="21" t="s">
        <v>209</v>
      </c>
      <c r="BS435" s="21" t="s">
        <v>209</v>
      </c>
      <c r="BT435" s="21" t="s">
        <v>209</v>
      </c>
      <c r="BU435" s="21" t="s">
        <v>209</v>
      </c>
      <c r="BV435" s="21" t="s">
        <v>209</v>
      </c>
      <c r="BW435" s="21" t="s">
        <v>209</v>
      </c>
      <c r="BX435" s="21" t="s">
        <v>209</v>
      </c>
      <c r="BY435" s="21" t="s">
        <v>209</v>
      </c>
      <c r="BZ435" s="21">
        <f t="shared" si="1"/>
        <v>8</v>
      </c>
    </row>
    <row r="436" spans="1:78" ht="12.75" x14ac:dyDescent="0.2">
      <c r="A436" s="21" t="s">
        <v>653</v>
      </c>
      <c r="B436" s="21" t="s">
        <v>654</v>
      </c>
      <c r="C436" s="21" t="s">
        <v>678</v>
      </c>
      <c r="D436" s="21" t="s">
        <v>209</v>
      </c>
      <c r="E436" s="21" t="s">
        <v>209</v>
      </c>
      <c r="F436" s="21" t="s">
        <v>209</v>
      </c>
      <c r="G436" s="21" t="s">
        <v>209</v>
      </c>
      <c r="H436" s="21" t="s">
        <v>209</v>
      </c>
      <c r="I436" s="21" t="s">
        <v>209</v>
      </c>
      <c r="J436" s="21" t="s">
        <v>209</v>
      </c>
      <c r="K436" s="21" t="s">
        <v>209</v>
      </c>
      <c r="L436" s="21" t="s">
        <v>209</v>
      </c>
      <c r="M436" s="21" t="s">
        <v>209</v>
      </c>
      <c r="N436" s="21" t="s">
        <v>209</v>
      </c>
      <c r="O436" s="21" t="s">
        <v>209</v>
      </c>
      <c r="P436" s="21" t="s">
        <v>209</v>
      </c>
      <c r="Q436" s="21" t="s">
        <v>209</v>
      </c>
      <c r="R436" s="21" t="s">
        <v>209</v>
      </c>
      <c r="S436" s="21" t="s">
        <v>210</v>
      </c>
      <c r="T436" s="21" t="s">
        <v>210</v>
      </c>
      <c r="U436" s="21" t="s">
        <v>210</v>
      </c>
      <c r="V436" s="21" t="s">
        <v>210</v>
      </c>
      <c r="W436" s="21" t="s">
        <v>209</v>
      </c>
      <c r="X436" s="21" t="s">
        <v>209</v>
      </c>
      <c r="Y436" s="21" t="s">
        <v>209</v>
      </c>
      <c r="Z436" s="21" t="s">
        <v>209</v>
      </c>
      <c r="AA436" s="21" t="s">
        <v>209</v>
      </c>
      <c r="AB436" s="21" t="s">
        <v>210</v>
      </c>
      <c r="AC436" s="21" t="s">
        <v>209</v>
      </c>
      <c r="AD436" s="21" t="s">
        <v>209</v>
      </c>
      <c r="AE436" s="21" t="s">
        <v>209</v>
      </c>
      <c r="AF436" s="21" t="s">
        <v>209</v>
      </c>
      <c r="AG436" s="21" t="s">
        <v>210</v>
      </c>
      <c r="AH436" s="21" t="s">
        <v>209</v>
      </c>
      <c r="AI436" s="21" t="s">
        <v>209</v>
      </c>
      <c r="AJ436" s="21" t="s">
        <v>209</v>
      </c>
      <c r="AK436" s="21" t="s">
        <v>209</v>
      </c>
      <c r="AL436" s="21" t="s">
        <v>209</v>
      </c>
      <c r="AM436" s="21" t="s">
        <v>209</v>
      </c>
      <c r="AN436" s="21" t="s">
        <v>210</v>
      </c>
      <c r="AO436" s="21" t="s">
        <v>209</v>
      </c>
      <c r="AP436" s="21" t="s">
        <v>209</v>
      </c>
      <c r="AQ436" s="21" t="s">
        <v>209</v>
      </c>
      <c r="AR436" s="21" t="s">
        <v>209</v>
      </c>
      <c r="AS436" s="21" t="s">
        <v>210</v>
      </c>
      <c r="AT436" s="21" t="s">
        <v>209</v>
      </c>
      <c r="AU436" s="21" t="s">
        <v>209</v>
      </c>
      <c r="AV436" s="21" t="s">
        <v>209</v>
      </c>
      <c r="AW436" s="21" t="s">
        <v>209</v>
      </c>
      <c r="AX436" s="21" t="s">
        <v>209</v>
      </c>
      <c r="AY436" s="21" t="s">
        <v>209</v>
      </c>
      <c r="AZ436" s="21" t="s">
        <v>209</v>
      </c>
      <c r="BA436" s="21" t="s">
        <v>209</v>
      </c>
      <c r="BB436" s="21" t="s">
        <v>209</v>
      </c>
      <c r="BC436" s="21" t="s">
        <v>209</v>
      </c>
      <c r="BD436" s="21" t="s">
        <v>209</v>
      </c>
      <c r="BE436" s="21" t="s">
        <v>209</v>
      </c>
      <c r="BF436" s="21" t="s">
        <v>209</v>
      </c>
      <c r="BG436" s="21" t="s">
        <v>209</v>
      </c>
      <c r="BH436" s="21" t="s">
        <v>209</v>
      </c>
      <c r="BI436" s="21" t="s">
        <v>209</v>
      </c>
      <c r="BJ436" s="21" t="s">
        <v>209</v>
      </c>
      <c r="BK436" s="21" t="s">
        <v>209</v>
      </c>
      <c r="BL436" s="21" t="s">
        <v>209</v>
      </c>
      <c r="BM436" s="21" t="s">
        <v>209</v>
      </c>
      <c r="BN436" s="21" t="s">
        <v>209</v>
      </c>
      <c r="BO436" s="21" t="s">
        <v>209</v>
      </c>
      <c r="BP436" s="21" t="s">
        <v>209</v>
      </c>
      <c r="BQ436" s="21" t="s">
        <v>209</v>
      </c>
      <c r="BR436" s="21" t="s">
        <v>209</v>
      </c>
      <c r="BS436" s="21" t="s">
        <v>209</v>
      </c>
      <c r="BT436" s="21" t="s">
        <v>209</v>
      </c>
      <c r="BU436" s="21" t="s">
        <v>209</v>
      </c>
      <c r="BV436" s="21" t="s">
        <v>209</v>
      </c>
      <c r="BW436" s="21" t="s">
        <v>209</v>
      </c>
      <c r="BX436" s="21" t="s">
        <v>209</v>
      </c>
      <c r="BY436" s="21" t="s">
        <v>209</v>
      </c>
      <c r="BZ436" s="21">
        <f t="shared" si="1"/>
        <v>8</v>
      </c>
    </row>
    <row r="437" spans="1:78" ht="12.75" x14ac:dyDescent="0.2">
      <c r="A437" s="21" t="s">
        <v>653</v>
      </c>
      <c r="B437" s="21" t="s">
        <v>654</v>
      </c>
      <c r="C437" s="21" t="s">
        <v>679</v>
      </c>
      <c r="D437" s="21" t="s">
        <v>209</v>
      </c>
      <c r="E437" s="21" t="s">
        <v>209</v>
      </c>
      <c r="F437" s="21" t="s">
        <v>209</v>
      </c>
      <c r="G437" s="21" t="s">
        <v>209</v>
      </c>
      <c r="H437" s="21" t="s">
        <v>209</v>
      </c>
      <c r="I437" s="21" t="s">
        <v>209</v>
      </c>
      <c r="J437" s="21" t="s">
        <v>209</v>
      </c>
      <c r="K437" s="21" t="s">
        <v>209</v>
      </c>
      <c r="L437" s="21" t="s">
        <v>209</v>
      </c>
      <c r="M437" s="21" t="s">
        <v>209</v>
      </c>
      <c r="N437" s="21" t="s">
        <v>209</v>
      </c>
      <c r="O437" s="21" t="s">
        <v>209</v>
      </c>
      <c r="P437" s="21" t="s">
        <v>209</v>
      </c>
      <c r="Q437" s="21" t="s">
        <v>209</v>
      </c>
      <c r="R437" s="21" t="s">
        <v>209</v>
      </c>
      <c r="S437" s="21" t="s">
        <v>210</v>
      </c>
      <c r="T437" s="21" t="s">
        <v>210</v>
      </c>
      <c r="U437" s="21" t="s">
        <v>210</v>
      </c>
      <c r="V437" s="21" t="s">
        <v>210</v>
      </c>
      <c r="W437" s="21" t="s">
        <v>209</v>
      </c>
      <c r="X437" s="21" t="s">
        <v>209</v>
      </c>
      <c r="Y437" s="21" t="s">
        <v>209</v>
      </c>
      <c r="Z437" s="21" t="s">
        <v>209</v>
      </c>
      <c r="AA437" s="21" t="s">
        <v>209</v>
      </c>
      <c r="AB437" s="21" t="s">
        <v>209</v>
      </c>
      <c r="AC437" s="21" t="s">
        <v>209</v>
      </c>
      <c r="AD437" s="21" t="s">
        <v>209</v>
      </c>
      <c r="AE437" s="21" t="s">
        <v>209</v>
      </c>
      <c r="AF437" s="21" t="s">
        <v>209</v>
      </c>
      <c r="AG437" s="21" t="s">
        <v>209</v>
      </c>
      <c r="AH437" s="21" t="s">
        <v>209</v>
      </c>
      <c r="AI437" s="21" t="s">
        <v>209</v>
      </c>
      <c r="AJ437" s="21" t="s">
        <v>209</v>
      </c>
      <c r="AK437" s="21" t="s">
        <v>209</v>
      </c>
      <c r="AL437" s="21" t="s">
        <v>209</v>
      </c>
      <c r="AM437" s="21" t="s">
        <v>209</v>
      </c>
      <c r="AN437" s="21" t="s">
        <v>210</v>
      </c>
      <c r="AO437" s="21" t="s">
        <v>209</v>
      </c>
      <c r="AP437" s="21" t="s">
        <v>209</v>
      </c>
      <c r="AQ437" s="21" t="s">
        <v>209</v>
      </c>
      <c r="AR437" s="21" t="s">
        <v>209</v>
      </c>
      <c r="AS437" s="21" t="s">
        <v>210</v>
      </c>
      <c r="AT437" s="21" t="s">
        <v>209</v>
      </c>
      <c r="AU437" s="21" t="s">
        <v>209</v>
      </c>
      <c r="AV437" s="21" t="s">
        <v>209</v>
      </c>
      <c r="AW437" s="21" t="s">
        <v>209</v>
      </c>
      <c r="AX437" s="21" t="s">
        <v>209</v>
      </c>
      <c r="AY437" s="21" t="s">
        <v>209</v>
      </c>
      <c r="AZ437" s="21" t="s">
        <v>209</v>
      </c>
      <c r="BA437" s="21" t="s">
        <v>209</v>
      </c>
      <c r="BB437" s="21" t="s">
        <v>209</v>
      </c>
      <c r="BC437" s="21" t="s">
        <v>209</v>
      </c>
      <c r="BD437" s="21" t="s">
        <v>209</v>
      </c>
      <c r="BE437" s="21" t="s">
        <v>209</v>
      </c>
      <c r="BF437" s="21" t="s">
        <v>209</v>
      </c>
      <c r="BG437" s="21" t="s">
        <v>209</v>
      </c>
      <c r="BH437" s="21" t="s">
        <v>209</v>
      </c>
      <c r="BI437" s="21" t="s">
        <v>209</v>
      </c>
      <c r="BJ437" s="21" t="s">
        <v>209</v>
      </c>
      <c r="BK437" s="21" t="s">
        <v>209</v>
      </c>
      <c r="BL437" s="21" t="s">
        <v>209</v>
      </c>
      <c r="BM437" s="21" t="s">
        <v>209</v>
      </c>
      <c r="BN437" s="21" t="s">
        <v>209</v>
      </c>
      <c r="BO437" s="21" t="s">
        <v>209</v>
      </c>
      <c r="BP437" s="21" t="s">
        <v>209</v>
      </c>
      <c r="BQ437" s="21" t="s">
        <v>209</v>
      </c>
      <c r="BR437" s="21" t="s">
        <v>209</v>
      </c>
      <c r="BS437" s="21" t="s">
        <v>209</v>
      </c>
      <c r="BT437" s="21" t="s">
        <v>209</v>
      </c>
      <c r="BU437" s="21" t="s">
        <v>209</v>
      </c>
      <c r="BV437" s="21" t="s">
        <v>209</v>
      </c>
      <c r="BW437" s="21" t="s">
        <v>209</v>
      </c>
      <c r="BX437" s="21" t="s">
        <v>209</v>
      </c>
      <c r="BY437" s="21" t="s">
        <v>209</v>
      </c>
      <c r="BZ437" s="21">
        <f t="shared" si="1"/>
        <v>6</v>
      </c>
    </row>
    <row r="438" spans="1:78" ht="12.75" x14ac:dyDescent="0.2">
      <c r="A438" s="21" t="s">
        <v>653</v>
      </c>
      <c r="B438" s="21" t="s">
        <v>654</v>
      </c>
      <c r="C438" s="21" t="s">
        <v>680</v>
      </c>
      <c r="D438" s="21" t="s">
        <v>209</v>
      </c>
      <c r="E438" s="21" t="s">
        <v>209</v>
      </c>
      <c r="F438" s="21" t="s">
        <v>209</v>
      </c>
      <c r="G438" s="21" t="s">
        <v>209</v>
      </c>
      <c r="H438" s="21" t="s">
        <v>209</v>
      </c>
      <c r="I438" s="21" t="s">
        <v>209</v>
      </c>
      <c r="J438" s="21" t="s">
        <v>209</v>
      </c>
      <c r="K438" s="21" t="s">
        <v>209</v>
      </c>
      <c r="L438" s="21" t="s">
        <v>209</v>
      </c>
      <c r="M438" s="21" t="s">
        <v>209</v>
      </c>
      <c r="N438" s="21" t="s">
        <v>209</v>
      </c>
      <c r="O438" s="21" t="s">
        <v>209</v>
      </c>
      <c r="P438" s="21" t="s">
        <v>209</v>
      </c>
      <c r="Q438" s="21" t="s">
        <v>209</v>
      </c>
      <c r="R438" s="21" t="s">
        <v>209</v>
      </c>
      <c r="S438" s="21" t="s">
        <v>210</v>
      </c>
      <c r="T438" s="21" t="s">
        <v>210</v>
      </c>
      <c r="U438" s="21" t="s">
        <v>210</v>
      </c>
      <c r="V438" s="21" t="s">
        <v>210</v>
      </c>
      <c r="W438" s="21" t="s">
        <v>209</v>
      </c>
      <c r="X438" s="21" t="s">
        <v>209</v>
      </c>
      <c r="Y438" s="21" t="s">
        <v>209</v>
      </c>
      <c r="Z438" s="21" t="s">
        <v>209</v>
      </c>
      <c r="AA438" s="21" t="s">
        <v>209</v>
      </c>
      <c r="AB438" s="21" t="s">
        <v>209</v>
      </c>
      <c r="AC438" s="21" t="s">
        <v>209</v>
      </c>
      <c r="AD438" s="21" t="s">
        <v>209</v>
      </c>
      <c r="AE438" s="21" t="s">
        <v>209</v>
      </c>
      <c r="AF438" s="21" t="s">
        <v>209</v>
      </c>
      <c r="AG438" s="21" t="s">
        <v>209</v>
      </c>
      <c r="AH438" s="21" t="s">
        <v>209</v>
      </c>
      <c r="AI438" s="21" t="s">
        <v>209</v>
      </c>
      <c r="AJ438" s="21" t="s">
        <v>209</v>
      </c>
      <c r="AK438" s="21" t="s">
        <v>209</v>
      </c>
      <c r="AL438" s="21" t="s">
        <v>209</v>
      </c>
      <c r="AM438" s="21" t="s">
        <v>209</v>
      </c>
      <c r="AN438" s="21" t="s">
        <v>210</v>
      </c>
      <c r="AO438" s="21" t="s">
        <v>209</v>
      </c>
      <c r="AP438" s="21" t="s">
        <v>209</v>
      </c>
      <c r="AQ438" s="21" t="s">
        <v>209</v>
      </c>
      <c r="AR438" s="21" t="s">
        <v>209</v>
      </c>
      <c r="AS438" s="21" t="s">
        <v>210</v>
      </c>
      <c r="AT438" s="21" t="s">
        <v>209</v>
      </c>
      <c r="AU438" s="21" t="s">
        <v>209</v>
      </c>
      <c r="AV438" s="21" t="s">
        <v>209</v>
      </c>
      <c r="AW438" s="21" t="s">
        <v>209</v>
      </c>
      <c r="AX438" s="21" t="s">
        <v>209</v>
      </c>
      <c r="AY438" s="21" t="s">
        <v>209</v>
      </c>
      <c r="AZ438" s="21" t="s">
        <v>209</v>
      </c>
      <c r="BA438" s="21" t="s">
        <v>209</v>
      </c>
      <c r="BB438" s="21" t="s">
        <v>209</v>
      </c>
      <c r="BC438" s="21" t="s">
        <v>209</v>
      </c>
      <c r="BD438" s="21" t="s">
        <v>209</v>
      </c>
      <c r="BE438" s="21" t="s">
        <v>209</v>
      </c>
      <c r="BF438" s="21" t="s">
        <v>210</v>
      </c>
      <c r="BG438" s="21" t="s">
        <v>209</v>
      </c>
      <c r="BH438" s="21" t="s">
        <v>209</v>
      </c>
      <c r="BI438" s="21" t="s">
        <v>210</v>
      </c>
      <c r="BJ438" s="21" t="s">
        <v>209</v>
      </c>
      <c r="BK438" s="21" t="s">
        <v>209</v>
      </c>
      <c r="BL438" s="21" t="s">
        <v>209</v>
      </c>
      <c r="BM438" s="21" t="s">
        <v>209</v>
      </c>
      <c r="BN438" s="21" t="s">
        <v>209</v>
      </c>
      <c r="BO438" s="21" t="s">
        <v>209</v>
      </c>
      <c r="BP438" s="21" t="s">
        <v>209</v>
      </c>
      <c r="BQ438" s="21" t="s">
        <v>209</v>
      </c>
      <c r="BR438" s="21" t="s">
        <v>209</v>
      </c>
      <c r="BS438" s="21" t="s">
        <v>209</v>
      </c>
      <c r="BT438" s="21" t="s">
        <v>209</v>
      </c>
      <c r="BU438" s="21" t="s">
        <v>209</v>
      </c>
      <c r="BV438" s="21" t="s">
        <v>209</v>
      </c>
      <c r="BW438" s="21" t="s">
        <v>209</v>
      </c>
      <c r="BX438" s="21" t="s">
        <v>209</v>
      </c>
      <c r="BY438" s="21" t="s">
        <v>209</v>
      </c>
      <c r="BZ438" s="21">
        <f t="shared" si="1"/>
        <v>8</v>
      </c>
    </row>
    <row r="439" spans="1:78" ht="12.75" x14ac:dyDescent="0.2">
      <c r="A439" s="21" t="s">
        <v>653</v>
      </c>
      <c r="B439" s="21" t="s">
        <v>654</v>
      </c>
      <c r="C439" s="21" t="s">
        <v>681</v>
      </c>
      <c r="D439" s="21" t="s">
        <v>209</v>
      </c>
      <c r="E439" s="21" t="s">
        <v>209</v>
      </c>
      <c r="F439" s="21" t="s">
        <v>209</v>
      </c>
      <c r="G439" s="21" t="s">
        <v>209</v>
      </c>
      <c r="H439" s="21" t="s">
        <v>209</v>
      </c>
      <c r="I439" s="21" t="s">
        <v>209</v>
      </c>
      <c r="J439" s="21" t="s">
        <v>209</v>
      </c>
      <c r="K439" s="21" t="s">
        <v>209</v>
      </c>
      <c r="L439" s="21" t="s">
        <v>209</v>
      </c>
      <c r="M439" s="21" t="s">
        <v>209</v>
      </c>
      <c r="N439" s="21" t="s">
        <v>209</v>
      </c>
      <c r="O439" s="21" t="s">
        <v>209</v>
      </c>
      <c r="P439" s="21" t="s">
        <v>209</v>
      </c>
      <c r="Q439" s="21" t="s">
        <v>209</v>
      </c>
      <c r="R439" s="21" t="s">
        <v>209</v>
      </c>
      <c r="S439" s="21" t="s">
        <v>210</v>
      </c>
      <c r="T439" s="21" t="s">
        <v>210</v>
      </c>
      <c r="U439" s="21" t="s">
        <v>210</v>
      </c>
      <c r="V439" s="21" t="s">
        <v>210</v>
      </c>
      <c r="W439" s="21" t="s">
        <v>209</v>
      </c>
      <c r="X439" s="21" t="s">
        <v>209</v>
      </c>
      <c r="Y439" s="21" t="s">
        <v>209</v>
      </c>
      <c r="Z439" s="21" t="s">
        <v>209</v>
      </c>
      <c r="AA439" s="21" t="s">
        <v>209</v>
      </c>
      <c r="AB439" s="21" t="s">
        <v>209</v>
      </c>
      <c r="AC439" s="21" t="s">
        <v>209</v>
      </c>
      <c r="AD439" s="21" t="s">
        <v>209</v>
      </c>
      <c r="AE439" s="21" t="s">
        <v>209</v>
      </c>
      <c r="AF439" s="21" t="s">
        <v>209</v>
      </c>
      <c r="AG439" s="21" t="s">
        <v>209</v>
      </c>
      <c r="AH439" s="21" t="s">
        <v>209</v>
      </c>
      <c r="AI439" s="21" t="s">
        <v>209</v>
      </c>
      <c r="AJ439" s="21" t="s">
        <v>209</v>
      </c>
      <c r="AK439" s="21" t="s">
        <v>209</v>
      </c>
      <c r="AL439" s="21" t="s">
        <v>209</v>
      </c>
      <c r="AM439" s="21" t="s">
        <v>209</v>
      </c>
      <c r="AN439" s="21" t="s">
        <v>210</v>
      </c>
      <c r="AO439" s="21" t="s">
        <v>209</v>
      </c>
      <c r="AP439" s="21" t="s">
        <v>209</v>
      </c>
      <c r="AQ439" s="21" t="s">
        <v>209</v>
      </c>
      <c r="AR439" s="21" t="s">
        <v>209</v>
      </c>
      <c r="AS439" s="21" t="s">
        <v>210</v>
      </c>
      <c r="AT439" s="21" t="s">
        <v>209</v>
      </c>
      <c r="AU439" s="21" t="s">
        <v>209</v>
      </c>
      <c r="AV439" s="21" t="s">
        <v>209</v>
      </c>
      <c r="AW439" s="21" t="s">
        <v>209</v>
      </c>
      <c r="AX439" s="21" t="s">
        <v>209</v>
      </c>
      <c r="AY439" s="21" t="s">
        <v>209</v>
      </c>
      <c r="AZ439" s="21" t="s">
        <v>209</v>
      </c>
      <c r="BA439" s="21" t="s">
        <v>209</v>
      </c>
      <c r="BB439" s="21" t="s">
        <v>209</v>
      </c>
      <c r="BC439" s="21" t="s">
        <v>209</v>
      </c>
      <c r="BD439" s="21" t="s">
        <v>209</v>
      </c>
      <c r="BE439" s="21" t="s">
        <v>209</v>
      </c>
      <c r="BF439" s="21" t="s">
        <v>210</v>
      </c>
      <c r="BG439" s="21" t="s">
        <v>209</v>
      </c>
      <c r="BH439" s="21" t="s">
        <v>209</v>
      </c>
      <c r="BI439" s="21" t="s">
        <v>210</v>
      </c>
      <c r="BJ439" s="21" t="s">
        <v>209</v>
      </c>
      <c r="BK439" s="21" t="s">
        <v>209</v>
      </c>
      <c r="BL439" s="21" t="s">
        <v>209</v>
      </c>
      <c r="BM439" s="21" t="s">
        <v>209</v>
      </c>
      <c r="BN439" s="21" t="s">
        <v>209</v>
      </c>
      <c r="BO439" s="21" t="s">
        <v>209</v>
      </c>
      <c r="BP439" s="21" t="s">
        <v>209</v>
      </c>
      <c r="BQ439" s="21" t="s">
        <v>209</v>
      </c>
      <c r="BR439" s="21" t="s">
        <v>209</v>
      </c>
      <c r="BS439" s="21" t="s">
        <v>209</v>
      </c>
      <c r="BT439" s="21" t="s">
        <v>209</v>
      </c>
      <c r="BU439" s="21" t="s">
        <v>209</v>
      </c>
      <c r="BV439" s="21" t="s">
        <v>209</v>
      </c>
      <c r="BW439" s="21" t="s">
        <v>209</v>
      </c>
      <c r="BX439" s="21" t="s">
        <v>209</v>
      </c>
      <c r="BY439" s="21" t="s">
        <v>209</v>
      </c>
      <c r="BZ439" s="21">
        <f t="shared" si="1"/>
        <v>8</v>
      </c>
    </row>
    <row r="440" spans="1:78" ht="12.75" x14ac:dyDescent="0.2">
      <c r="A440" s="21" t="s">
        <v>653</v>
      </c>
      <c r="B440" s="21" t="s">
        <v>654</v>
      </c>
      <c r="C440" s="21" t="s">
        <v>682</v>
      </c>
      <c r="D440" s="21" t="s">
        <v>209</v>
      </c>
      <c r="E440" s="21" t="s">
        <v>209</v>
      </c>
      <c r="F440" s="21" t="s">
        <v>209</v>
      </c>
      <c r="G440" s="21" t="s">
        <v>209</v>
      </c>
      <c r="H440" s="21" t="s">
        <v>209</v>
      </c>
      <c r="I440" s="21" t="s">
        <v>209</v>
      </c>
      <c r="J440" s="21" t="s">
        <v>209</v>
      </c>
      <c r="K440" s="21" t="s">
        <v>209</v>
      </c>
      <c r="L440" s="21" t="s">
        <v>209</v>
      </c>
      <c r="M440" s="21" t="s">
        <v>209</v>
      </c>
      <c r="N440" s="21" t="s">
        <v>209</v>
      </c>
      <c r="O440" s="21" t="s">
        <v>209</v>
      </c>
      <c r="P440" s="21" t="s">
        <v>209</v>
      </c>
      <c r="Q440" s="21" t="s">
        <v>209</v>
      </c>
      <c r="R440" s="21" t="s">
        <v>209</v>
      </c>
      <c r="S440" s="21" t="s">
        <v>210</v>
      </c>
      <c r="T440" s="21" t="s">
        <v>210</v>
      </c>
      <c r="U440" s="21" t="s">
        <v>210</v>
      </c>
      <c r="V440" s="21" t="s">
        <v>210</v>
      </c>
      <c r="W440" s="21" t="s">
        <v>209</v>
      </c>
      <c r="X440" s="21" t="s">
        <v>209</v>
      </c>
      <c r="Y440" s="21" t="s">
        <v>209</v>
      </c>
      <c r="Z440" s="21" t="s">
        <v>209</v>
      </c>
      <c r="AA440" s="21" t="s">
        <v>209</v>
      </c>
      <c r="AB440" s="21" t="s">
        <v>209</v>
      </c>
      <c r="AC440" s="21" t="s">
        <v>209</v>
      </c>
      <c r="AD440" s="21" t="s">
        <v>209</v>
      </c>
      <c r="AE440" s="21" t="s">
        <v>209</v>
      </c>
      <c r="AF440" s="21" t="s">
        <v>209</v>
      </c>
      <c r="AG440" s="21" t="s">
        <v>209</v>
      </c>
      <c r="AH440" s="21" t="s">
        <v>209</v>
      </c>
      <c r="AI440" s="21" t="s">
        <v>209</v>
      </c>
      <c r="AJ440" s="21" t="s">
        <v>209</v>
      </c>
      <c r="AK440" s="21" t="s">
        <v>209</v>
      </c>
      <c r="AL440" s="21" t="s">
        <v>209</v>
      </c>
      <c r="AM440" s="21" t="s">
        <v>209</v>
      </c>
      <c r="AN440" s="21" t="s">
        <v>210</v>
      </c>
      <c r="AO440" s="21" t="s">
        <v>209</v>
      </c>
      <c r="AP440" s="21" t="s">
        <v>209</v>
      </c>
      <c r="AQ440" s="21" t="s">
        <v>209</v>
      </c>
      <c r="AR440" s="21" t="s">
        <v>209</v>
      </c>
      <c r="AS440" s="21" t="s">
        <v>210</v>
      </c>
      <c r="AT440" s="21" t="s">
        <v>209</v>
      </c>
      <c r="AU440" s="21" t="s">
        <v>209</v>
      </c>
      <c r="AV440" s="21" t="s">
        <v>209</v>
      </c>
      <c r="AW440" s="21" t="s">
        <v>209</v>
      </c>
      <c r="AX440" s="21" t="s">
        <v>209</v>
      </c>
      <c r="AY440" s="21" t="s">
        <v>209</v>
      </c>
      <c r="AZ440" s="21" t="s">
        <v>209</v>
      </c>
      <c r="BA440" s="21" t="s">
        <v>209</v>
      </c>
      <c r="BB440" s="21" t="s">
        <v>209</v>
      </c>
      <c r="BC440" s="21" t="s">
        <v>209</v>
      </c>
      <c r="BD440" s="21" t="s">
        <v>209</v>
      </c>
      <c r="BE440" s="21" t="s">
        <v>209</v>
      </c>
      <c r="BF440" s="21" t="s">
        <v>209</v>
      </c>
      <c r="BG440" s="21" t="s">
        <v>209</v>
      </c>
      <c r="BH440" s="21" t="s">
        <v>209</v>
      </c>
      <c r="BI440" s="21" t="s">
        <v>209</v>
      </c>
      <c r="BJ440" s="21" t="s">
        <v>209</v>
      </c>
      <c r="BK440" s="21" t="s">
        <v>209</v>
      </c>
      <c r="BL440" s="21" t="s">
        <v>209</v>
      </c>
      <c r="BM440" s="21" t="s">
        <v>209</v>
      </c>
      <c r="BN440" s="21" t="s">
        <v>209</v>
      </c>
      <c r="BO440" s="21" t="s">
        <v>209</v>
      </c>
      <c r="BP440" s="21" t="s">
        <v>209</v>
      </c>
      <c r="BQ440" s="21" t="s">
        <v>209</v>
      </c>
      <c r="BR440" s="21" t="s">
        <v>209</v>
      </c>
      <c r="BS440" s="21" t="s">
        <v>209</v>
      </c>
      <c r="BT440" s="21" t="s">
        <v>209</v>
      </c>
      <c r="BU440" s="21" t="s">
        <v>209</v>
      </c>
      <c r="BV440" s="21" t="s">
        <v>209</v>
      </c>
      <c r="BW440" s="21" t="s">
        <v>209</v>
      </c>
      <c r="BX440" s="21" t="s">
        <v>209</v>
      </c>
      <c r="BY440" s="21" t="s">
        <v>209</v>
      </c>
      <c r="BZ440" s="21">
        <f t="shared" si="1"/>
        <v>6</v>
      </c>
    </row>
    <row r="441" spans="1:78" ht="12.75" x14ac:dyDescent="0.2">
      <c r="A441" s="21" t="s">
        <v>653</v>
      </c>
      <c r="B441" s="21" t="s">
        <v>654</v>
      </c>
      <c r="C441" s="21" t="s">
        <v>683</v>
      </c>
      <c r="D441" s="21" t="s">
        <v>209</v>
      </c>
      <c r="E441" s="21" t="s">
        <v>209</v>
      </c>
      <c r="F441" s="21" t="s">
        <v>209</v>
      </c>
      <c r="G441" s="21" t="s">
        <v>209</v>
      </c>
      <c r="H441" s="21" t="s">
        <v>209</v>
      </c>
      <c r="I441" s="21" t="s">
        <v>209</v>
      </c>
      <c r="J441" s="21" t="s">
        <v>209</v>
      </c>
      <c r="K441" s="21" t="s">
        <v>209</v>
      </c>
      <c r="L441" s="21" t="s">
        <v>209</v>
      </c>
      <c r="M441" s="21" t="s">
        <v>209</v>
      </c>
      <c r="N441" s="21" t="s">
        <v>209</v>
      </c>
      <c r="O441" s="21" t="s">
        <v>209</v>
      </c>
      <c r="P441" s="21" t="s">
        <v>209</v>
      </c>
      <c r="Q441" s="21" t="s">
        <v>209</v>
      </c>
      <c r="R441" s="21" t="s">
        <v>209</v>
      </c>
      <c r="S441" s="21" t="s">
        <v>209</v>
      </c>
      <c r="T441" s="21" t="s">
        <v>210</v>
      </c>
      <c r="U441" s="21" t="s">
        <v>209</v>
      </c>
      <c r="V441" s="21" t="s">
        <v>210</v>
      </c>
      <c r="W441" s="21" t="s">
        <v>210</v>
      </c>
      <c r="X441" s="21" t="s">
        <v>209</v>
      </c>
      <c r="Y441" s="21" t="s">
        <v>209</v>
      </c>
      <c r="Z441" s="21" t="s">
        <v>209</v>
      </c>
      <c r="AA441" s="21" t="s">
        <v>209</v>
      </c>
      <c r="AB441" s="21" t="s">
        <v>209</v>
      </c>
      <c r="AC441" s="21" t="s">
        <v>210</v>
      </c>
      <c r="AD441" s="21" t="s">
        <v>209</v>
      </c>
      <c r="AE441" s="21" t="s">
        <v>209</v>
      </c>
      <c r="AF441" s="21" t="s">
        <v>209</v>
      </c>
      <c r="AG441" s="21" t="s">
        <v>209</v>
      </c>
      <c r="AH441" s="21" t="s">
        <v>209</v>
      </c>
      <c r="AI441" s="21" t="s">
        <v>209</v>
      </c>
      <c r="AJ441" s="21" t="s">
        <v>209</v>
      </c>
      <c r="AK441" s="21" t="s">
        <v>209</v>
      </c>
      <c r="AL441" s="21" t="s">
        <v>209</v>
      </c>
      <c r="AM441" s="21" t="s">
        <v>209</v>
      </c>
      <c r="AN441" s="21" t="s">
        <v>209</v>
      </c>
      <c r="AO441" s="21" t="s">
        <v>209</v>
      </c>
      <c r="AP441" s="21" t="s">
        <v>209</v>
      </c>
      <c r="AQ441" s="21" t="s">
        <v>209</v>
      </c>
      <c r="AR441" s="21" t="s">
        <v>209</v>
      </c>
      <c r="AS441" s="21" t="s">
        <v>209</v>
      </c>
      <c r="AT441" s="21" t="s">
        <v>209</v>
      </c>
      <c r="AU441" s="21" t="s">
        <v>209</v>
      </c>
      <c r="AV441" s="21" t="s">
        <v>209</v>
      </c>
      <c r="AW441" s="21" t="s">
        <v>209</v>
      </c>
      <c r="AX441" s="21" t="s">
        <v>209</v>
      </c>
      <c r="AY441" s="21" t="s">
        <v>210</v>
      </c>
      <c r="AZ441" s="21" t="s">
        <v>209</v>
      </c>
      <c r="BA441" s="21" t="s">
        <v>209</v>
      </c>
      <c r="BB441" s="21" t="s">
        <v>210</v>
      </c>
      <c r="BC441" s="21" t="s">
        <v>210</v>
      </c>
      <c r="BD441" s="21" t="s">
        <v>209</v>
      </c>
      <c r="BE441" s="21" t="s">
        <v>209</v>
      </c>
      <c r="BF441" s="21" t="s">
        <v>209</v>
      </c>
      <c r="BG441" s="21" t="s">
        <v>209</v>
      </c>
      <c r="BH441" s="21" t="s">
        <v>209</v>
      </c>
      <c r="BI441" s="21" t="s">
        <v>209</v>
      </c>
      <c r="BJ441" s="21" t="s">
        <v>209</v>
      </c>
      <c r="BK441" s="21" t="s">
        <v>210</v>
      </c>
      <c r="BL441" s="21" t="s">
        <v>209</v>
      </c>
      <c r="BM441" s="21" t="s">
        <v>209</v>
      </c>
      <c r="BN441" s="21" t="s">
        <v>209</v>
      </c>
      <c r="BO441" s="21" t="s">
        <v>209</v>
      </c>
      <c r="BP441" s="21" t="s">
        <v>209</v>
      </c>
      <c r="BQ441" s="21" t="s">
        <v>209</v>
      </c>
      <c r="BR441" s="21" t="s">
        <v>209</v>
      </c>
      <c r="BS441" s="21" t="s">
        <v>209</v>
      </c>
      <c r="BT441" s="21" t="s">
        <v>209</v>
      </c>
      <c r="BU441" s="21" t="s">
        <v>209</v>
      </c>
      <c r="BV441" s="21" t="s">
        <v>209</v>
      </c>
      <c r="BW441" s="21" t="s">
        <v>209</v>
      </c>
      <c r="BX441" s="21" t="s">
        <v>209</v>
      </c>
      <c r="BY441" s="21" t="s">
        <v>209</v>
      </c>
      <c r="BZ441" s="21">
        <f t="shared" si="1"/>
        <v>8</v>
      </c>
    </row>
    <row r="442" spans="1:78" ht="12.75" x14ac:dyDescent="0.2">
      <c r="A442" s="21" t="s">
        <v>653</v>
      </c>
      <c r="B442" s="21" t="s">
        <v>654</v>
      </c>
      <c r="C442" s="21" t="s">
        <v>684</v>
      </c>
      <c r="D442" s="21" t="s">
        <v>209</v>
      </c>
      <c r="E442" s="21" t="s">
        <v>209</v>
      </c>
      <c r="F442" s="21" t="s">
        <v>209</v>
      </c>
      <c r="G442" s="21" t="s">
        <v>209</v>
      </c>
      <c r="H442" s="21" t="s">
        <v>209</v>
      </c>
      <c r="I442" s="21" t="s">
        <v>209</v>
      </c>
      <c r="J442" s="21" t="s">
        <v>209</v>
      </c>
      <c r="K442" s="21" t="s">
        <v>209</v>
      </c>
      <c r="L442" s="21" t="s">
        <v>209</v>
      </c>
      <c r="M442" s="21" t="s">
        <v>209</v>
      </c>
      <c r="N442" s="21" t="s">
        <v>209</v>
      </c>
      <c r="O442" s="21" t="s">
        <v>209</v>
      </c>
      <c r="P442" s="21" t="s">
        <v>209</v>
      </c>
      <c r="Q442" s="21" t="s">
        <v>209</v>
      </c>
      <c r="R442" s="21" t="s">
        <v>209</v>
      </c>
      <c r="S442" s="21" t="s">
        <v>210</v>
      </c>
      <c r="T442" s="21" t="s">
        <v>210</v>
      </c>
      <c r="U442" s="21" t="s">
        <v>210</v>
      </c>
      <c r="V442" s="21" t="s">
        <v>210</v>
      </c>
      <c r="W442" s="21" t="s">
        <v>209</v>
      </c>
      <c r="X442" s="21" t="s">
        <v>209</v>
      </c>
      <c r="Y442" s="21" t="s">
        <v>209</v>
      </c>
      <c r="Z442" s="21" t="s">
        <v>209</v>
      </c>
      <c r="AA442" s="21" t="s">
        <v>209</v>
      </c>
      <c r="AB442" s="21" t="s">
        <v>209</v>
      </c>
      <c r="AC442" s="21" t="s">
        <v>209</v>
      </c>
      <c r="AD442" s="21" t="s">
        <v>209</v>
      </c>
      <c r="AE442" s="21" t="s">
        <v>209</v>
      </c>
      <c r="AF442" s="21" t="s">
        <v>209</v>
      </c>
      <c r="AG442" s="21" t="s">
        <v>209</v>
      </c>
      <c r="AH442" s="21" t="s">
        <v>209</v>
      </c>
      <c r="AI442" s="21" t="s">
        <v>209</v>
      </c>
      <c r="AJ442" s="21" t="s">
        <v>209</v>
      </c>
      <c r="AK442" s="21" t="s">
        <v>209</v>
      </c>
      <c r="AL442" s="21" t="s">
        <v>209</v>
      </c>
      <c r="AM442" s="21" t="s">
        <v>209</v>
      </c>
      <c r="AN442" s="21" t="s">
        <v>210</v>
      </c>
      <c r="AO442" s="21" t="s">
        <v>209</v>
      </c>
      <c r="AP442" s="21" t="s">
        <v>209</v>
      </c>
      <c r="AQ442" s="21" t="s">
        <v>209</v>
      </c>
      <c r="AR442" s="21" t="s">
        <v>209</v>
      </c>
      <c r="AS442" s="21" t="s">
        <v>210</v>
      </c>
      <c r="AT442" s="21" t="s">
        <v>209</v>
      </c>
      <c r="AU442" s="21" t="s">
        <v>209</v>
      </c>
      <c r="AV442" s="21" t="s">
        <v>209</v>
      </c>
      <c r="AW442" s="21" t="s">
        <v>209</v>
      </c>
      <c r="AX442" s="21" t="s">
        <v>209</v>
      </c>
      <c r="AY442" s="21" t="s">
        <v>209</v>
      </c>
      <c r="AZ442" s="21" t="s">
        <v>209</v>
      </c>
      <c r="BA442" s="21" t="s">
        <v>209</v>
      </c>
      <c r="BB442" s="21" t="s">
        <v>209</v>
      </c>
      <c r="BC442" s="21" t="s">
        <v>209</v>
      </c>
      <c r="BD442" s="21" t="s">
        <v>209</v>
      </c>
      <c r="BE442" s="21" t="s">
        <v>209</v>
      </c>
      <c r="BF442" s="21" t="s">
        <v>209</v>
      </c>
      <c r="BG442" s="21" t="s">
        <v>209</v>
      </c>
      <c r="BH442" s="21" t="s">
        <v>209</v>
      </c>
      <c r="BI442" s="21" t="s">
        <v>209</v>
      </c>
      <c r="BJ442" s="21" t="s">
        <v>209</v>
      </c>
      <c r="BK442" s="21" t="s">
        <v>209</v>
      </c>
      <c r="BL442" s="21" t="s">
        <v>209</v>
      </c>
      <c r="BM442" s="21" t="s">
        <v>209</v>
      </c>
      <c r="BN442" s="21" t="s">
        <v>209</v>
      </c>
      <c r="BO442" s="21" t="s">
        <v>209</v>
      </c>
      <c r="BP442" s="21" t="s">
        <v>209</v>
      </c>
      <c r="BQ442" s="21" t="s">
        <v>209</v>
      </c>
      <c r="BR442" s="21" t="s">
        <v>209</v>
      </c>
      <c r="BS442" s="21" t="s">
        <v>209</v>
      </c>
      <c r="BT442" s="21" t="s">
        <v>209</v>
      </c>
      <c r="BU442" s="21" t="s">
        <v>209</v>
      </c>
      <c r="BV442" s="21" t="s">
        <v>209</v>
      </c>
      <c r="BW442" s="21" t="s">
        <v>209</v>
      </c>
      <c r="BX442" s="21" t="s">
        <v>209</v>
      </c>
      <c r="BY442" s="21" t="s">
        <v>209</v>
      </c>
      <c r="BZ442" s="21">
        <f t="shared" si="1"/>
        <v>6</v>
      </c>
    </row>
    <row r="443" spans="1:78" ht="12.75" x14ac:dyDescent="0.2">
      <c r="A443" s="21" t="s">
        <v>653</v>
      </c>
      <c r="B443" s="21" t="s">
        <v>654</v>
      </c>
      <c r="C443" s="21" t="s">
        <v>685</v>
      </c>
      <c r="D443" s="21" t="s">
        <v>209</v>
      </c>
      <c r="E443" s="21" t="s">
        <v>210</v>
      </c>
      <c r="F443" s="21" t="s">
        <v>209</v>
      </c>
      <c r="G443" s="21" t="s">
        <v>209</v>
      </c>
      <c r="H443" s="21" t="s">
        <v>209</v>
      </c>
      <c r="I443" s="21" t="s">
        <v>209</v>
      </c>
      <c r="J443" s="21" t="s">
        <v>209</v>
      </c>
      <c r="K443" s="21" t="s">
        <v>209</v>
      </c>
      <c r="L443" s="21" t="s">
        <v>210</v>
      </c>
      <c r="M443" s="21" t="s">
        <v>209</v>
      </c>
      <c r="N443" s="21" t="s">
        <v>209</v>
      </c>
      <c r="O443" s="21" t="s">
        <v>209</v>
      </c>
      <c r="P443" s="21" t="s">
        <v>209</v>
      </c>
      <c r="Q443" s="21" t="s">
        <v>209</v>
      </c>
      <c r="R443" s="21" t="s">
        <v>209</v>
      </c>
      <c r="S443" s="21" t="s">
        <v>210</v>
      </c>
      <c r="T443" s="21" t="s">
        <v>210</v>
      </c>
      <c r="U443" s="21" t="s">
        <v>210</v>
      </c>
      <c r="V443" s="21" t="s">
        <v>210</v>
      </c>
      <c r="W443" s="21" t="s">
        <v>210</v>
      </c>
      <c r="X443" s="21" t="s">
        <v>209</v>
      </c>
      <c r="Y443" s="21" t="s">
        <v>209</v>
      </c>
      <c r="Z443" s="21" t="s">
        <v>209</v>
      </c>
      <c r="AA443" s="21" t="s">
        <v>209</v>
      </c>
      <c r="AB443" s="21" t="s">
        <v>209</v>
      </c>
      <c r="AC443" s="21" t="s">
        <v>210</v>
      </c>
      <c r="AD443" s="21" t="s">
        <v>209</v>
      </c>
      <c r="AE443" s="21" t="s">
        <v>209</v>
      </c>
      <c r="AF443" s="21" t="s">
        <v>209</v>
      </c>
      <c r="AG443" s="21" t="s">
        <v>209</v>
      </c>
      <c r="AH443" s="21" t="s">
        <v>209</v>
      </c>
      <c r="AI443" s="21" t="s">
        <v>209</v>
      </c>
      <c r="AJ443" s="21" t="s">
        <v>209</v>
      </c>
      <c r="AK443" s="21" t="s">
        <v>209</v>
      </c>
      <c r="AL443" s="21" t="s">
        <v>209</v>
      </c>
      <c r="AM443" s="21" t="s">
        <v>209</v>
      </c>
      <c r="AN443" s="21" t="s">
        <v>210</v>
      </c>
      <c r="AO443" s="21" t="s">
        <v>209</v>
      </c>
      <c r="AP443" s="21" t="s">
        <v>209</v>
      </c>
      <c r="AQ443" s="21" t="s">
        <v>209</v>
      </c>
      <c r="AR443" s="21" t="s">
        <v>209</v>
      </c>
      <c r="AS443" s="21" t="s">
        <v>210</v>
      </c>
      <c r="AT443" s="21" t="s">
        <v>209</v>
      </c>
      <c r="AU443" s="21" t="s">
        <v>209</v>
      </c>
      <c r="AV443" s="21" t="s">
        <v>209</v>
      </c>
      <c r="AW443" s="21" t="s">
        <v>209</v>
      </c>
      <c r="AX443" s="21" t="s">
        <v>210</v>
      </c>
      <c r="AY443" s="21" t="s">
        <v>210</v>
      </c>
      <c r="AZ443" s="21" t="s">
        <v>209</v>
      </c>
      <c r="BA443" s="21" t="s">
        <v>210</v>
      </c>
      <c r="BB443" s="21" t="s">
        <v>210</v>
      </c>
      <c r="BC443" s="21" t="s">
        <v>209</v>
      </c>
      <c r="BD443" s="21" t="s">
        <v>209</v>
      </c>
      <c r="BE443" s="21" t="s">
        <v>209</v>
      </c>
      <c r="BF443" s="21" t="s">
        <v>209</v>
      </c>
      <c r="BG443" s="21" t="s">
        <v>209</v>
      </c>
      <c r="BH443" s="21" t="s">
        <v>209</v>
      </c>
      <c r="BI443" s="21" t="s">
        <v>209</v>
      </c>
      <c r="BJ443" s="21" t="s">
        <v>209</v>
      </c>
      <c r="BK443" s="21" t="s">
        <v>210</v>
      </c>
      <c r="BL443" s="21" t="s">
        <v>209</v>
      </c>
      <c r="BM443" s="21" t="s">
        <v>209</v>
      </c>
      <c r="BN443" s="21" t="s">
        <v>209</v>
      </c>
      <c r="BO443" s="21" t="s">
        <v>209</v>
      </c>
      <c r="BP443" s="21" t="s">
        <v>209</v>
      </c>
      <c r="BQ443" s="21" t="s">
        <v>209</v>
      </c>
      <c r="BR443" s="21" t="s">
        <v>209</v>
      </c>
      <c r="BS443" s="21" t="s">
        <v>209</v>
      </c>
      <c r="BT443" s="21" t="s">
        <v>209</v>
      </c>
      <c r="BU443" s="21" t="s">
        <v>209</v>
      </c>
      <c r="BV443" s="21" t="s">
        <v>209</v>
      </c>
      <c r="BW443" s="21" t="s">
        <v>209</v>
      </c>
      <c r="BX443" s="21" t="s">
        <v>209</v>
      </c>
      <c r="BY443" s="21" t="s">
        <v>209</v>
      </c>
      <c r="BZ443" s="21">
        <f t="shared" si="1"/>
        <v>15</v>
      </c>
    </row>
    <row r="444" spans="1:78" ht="12.75" x14ac:dyDescent="0.2">
      <c r="A444" s="21" t="s">
        <v>653</v>
      </c>
      <c r="B444" s="21" t="s">
        <v>654</v>
      </c>
      <c r="C444" s="21" t="s">
        <v>686</v>
      </c>
      <c r="D444" s="21" t="s">
        <v>209</v>
      </c>
      <c r="E444" s="21" t="s">
        <v>209</v>
      </c>
      <c r="F444" s="21" t="s">
        <v>209</v>
      </c>
      <c r="G444" s="21" t="s">
        <v>209</v>
      </c>
      <c r="H444" s="21" t="s">
        <v>209</v>
      </c>
      <c r="I444" s="21" t="s">
        <v>209</v>
      </c>
      <c r="J444" s="21" t="s">
        <v>209</v>
      </c>
      <c r="K444" s="21" t="s">
        <v>209</v>
      </c>
      <c r="L444" s="21" t="s">
        <v>209</v>
      </c>
      <c r="M444" s="21" t="s">
        <v>209</v>
      </c>
      <c r="N444" s="21" t="s">
        <v>209</v>
      </c>
      <c r="O444" s="21" t="s">
        <v>209</v>
      </c>
      <c r="P444" s="21" t="s">
        <v>209</v>
      </c>
      <c r="Q444" s="21" t="s">
        <v>209</v>
      </c>
      <c r="R444" s="21" t="s">
        <v>209</v>
      </c>
      <c r="S444" s="21" t="s">
        <v>210</v>
      </c>
      <c r="T444" s="21" t="s">
        <v>210</v>
      </c>
      <c r="U444" s="21" t="s">
        <v>210</v>
      </c>
      <c r="V444" s="21" t="s">
        <v>210</v>
      </c>
      <c r="W444" s="21" t="s">
        <v>209</v>
      </c>
      <c r="X444" s="21" t="s">
        <v>209</v>
      </c>
      <c r="Y444" s="21" t="s">
        <v>209</v>
      </c>
      <c r="Z444" s="21" t="s">
        <v>209</v>
      </c>
      <c r="AA444" s="21" t="s">
        <v>209</v>
      </c>
      <c r="AB444" s="21" t="s">
        <v>209</v>
      </c>
      <c r="AC444" s="21" t="s">
        <v>209</v>
      </c>
      <c r="AD444" s="21" t="s">
        <v>209</v>
      </c>
      <c r="AE444" s="21" t="s">
        <v>209</v>
      </c>
      <c r="AF444" s="21" t="s">
        <v>209</v>
      </c>
      <c r="AG444" s="21" t="s">
        <v>209</v>
      </c>
      <c r="AH444" s="21" t="s">
        <v>209</v>
      </c>
      <c r="AI444" s="21" t="s">
        <v>209</v>
      </c>
      <c r="AJ444" s="21" t="s">
        <v>210</v>
      </c>
      <c r="AK444" s="21" t="s">
        <v>209</v>
      </c>
      <c r="AL444" s="21" t="s">
        <v>210</v>
      </c>
      <c r="AM444" s="21" t="s">
        <v>209</v>
      </c>
      <c r="AN444" s="21" t="s">
        <v>210</v>
      </c>
      <c r="AO444" s="21" t="s">
        <v>209</v>
      </c>
      <c r="AP444" s="21" t="s">
        <v>209</v>
      </c>
      <c r="AQ444" s="21" t="s">
        <v>209</v>
      </c>
      <c r="AR444" s="21" t="s">
        <v>209</v>
      </c>
      <c r="AS444" s="21" t="s">
        <v>210</v>
      </c>
      <c r="AT444" s="21" t="s">
        <v>209</v>
      </c>
      <c r="AU444" s="21" t="s">
        <v>209</v>
      </c>
      <c r="AV444" s="21" t="s">
        <v>209</v>
      </c>
      <c r="AW444" s="21" t="s">
        <v>209</v>
      </c>
      <c r="AX444" s="21" t="s">
        <v>210</v>
      </c>
      <c r="AY444" s="21" t="s">
        <v>209</v>
      </c>
      <c r="AZ444" s="21" t="s">
        <v>209</v>
      </c>
      <c r="BA444" s="21" t="s">
        <v>210</v>
      </c>
      <c r="BB444" s="21" t="s">
        <v>209</v>
      </c>
      <c r="BC444" s="21" t="s">
        <v>209</v>
      </c>
      <c r="BD444" s="21" t="s">
        <v>209</v>
      </c>
      <c r="BE444" s="21" t="s">
        <v>209</v>
      </c>
      <c r="BF444" s="21" t="s">
        <v>209</v>
      </c>
      <c r="BG444" s="21" t="s">
        <v>209</v>
      </c>
      <c r="BH444" s="21" t="s">
        <v>209</v>
      </c>
      <c r="BI444" s="21" t="s">
        <v>209</v>
      </c>
      <c r="BJ444" s="21" t="s">
        <v>209</v>
      </c>
      <c r="BK444" s="21" t="s">
        <v>213</v>
      </c>
      <c r="BL444" s="21" t="s">
        <v>209</v>
      </c>
      <c r="BM444" s="21" t="s">
        <v>210</v>
      </c>
      <c r="BN444" s="21" t="s">
        <v>210</v>
      </c>
      <c r="BO444" s="21" t="s">
        <v>210</v>
      </c>
      <c r="BP444" s="21" t="s">
        <v>210</v>
      </c>
      <c r="BQ444" s="21" t="s">
        <v>209</v>
      </c>
      <c r="BR444" s="21" t="s">
        <v>209</v>
      </c>
      <c r="BS444" s="21" t="s">
        <v>209</v>
      </c>
      <c r="BT444" s="21" t="s">
        <v>209</v>
      </c>
      <c r="BU444" s="21" t="s">
        <v>209</v>
      </c>
      <c r="BV444" s="21" t="s">
        <v>209</v>
      </c>
      <c r="BW444" s="21" t="s">
        <v>209</v>
      </c>
      <c r="BX444" s="21" t="s">
        <v>209</v>
      </c>
      <c r="BY444" s="21" t="s">
        <v>210</v>
      </c>
      <c r="BZ444" s="21">
        <f t="shared" si="1"/>
        <v>10</v>
      </c>
    </row>
    <row r="445" spans="1:78" ht="12.75" x14ac:dyDescent="0.2">
      <c r="A445" s="21" t="s">
        <v>653</v>
      </c>
      <c r="B445" s="21" t="s">
        <v>654</v>
      </c>
      <c r="C445" s="21" t="s">
        <v>687</v>
      </c>
      <c r="D445" s="21" t="s">
        <v>209</v>
      </c>
      <c r="E445" s="21" t="s">
        <v>209</v>
      </c>
      <c r="F445" s="21" t="s">
        <v>209</v>
      </c>
      <c r="G445" s="21" t="s">
        <v>209</v>
      </c>
      <c r="H445" s="21" t="s">
        <v>209</v>
      </c>
      <c r="I445" s="21" t="s">
        <v>209</v>
      </c>
      <c r="J445" s="21" t="s">
        <v>209</v>
      </c>
      <c r="K445" s="21" t="s">
        <v>210</v>
      </c>
      <c r="L445" s="21" t="s">
        <v>209</v>
      </c>
      <c r="M445" s="21" t="s">
        <v>209</v>
      </c>
      <c r="N445" s="21" t="s">
        <v>209</v>
      </c>
      <c r="O445" s="21" t="s">
        <v>209</v>
      </c>
      <c r="P445" s="21" t="s">
        <v>209</v>
      </c>
      <c r="Q445" s="21" t="s">
        <v>209</v>
      </c>
      <c r="R445" s="21" t="s">
        <v>210</v>
      </c>
      <c r="S445" s="21" t="s">
        <v>210</v>
      </c>
      <c r="T445" s="21" t="s">
        <v>210</v>
      </c>
      <c r="U445" s="21" t="s">
        <v>210</v>
      </c>
      <c r="V445" s="21" t="s">
        <v>210</v>
      </c>
      <c r="W445" s="21" t="s">
        <v>210</v>
      </c>
      <c r="X445" s="21" t="s">
        <v>209</v>
      </c>
      <c r="Y445" s="21" t="s">
        <v>209</v>
      </c>
      <c r="Z445" s="21" t="s">
        <v>209</v>
      </c>
      <c r="AA445" s="21" t="s">
        <v>210</v>
      </c>
      <c r="AB445" s="21" t="s">
        <v>209</v>
      </c>
      <c r="AC445" s="21" t="s">
        <v>210</v>
      </c>
      <c r="AD445" s="21" t="s">
        <v>209</v>
      </c>
      <c r="AE445" s="21" t="s">
        <v>209</v>
      </c>
      <c r="AF445" s="21" t="s">
        <v>210</v>
      </c>
      <c r="AG445" s="21" t="s">
        <v>209</v>
      </c>
      <c r="AH445" s="21" t="s">
        <v>209</v>
      </c>
      <c r="AI445" s="21" t="s">
        <v>209</v>
      </c>
      <c r="AJ445" s="21" t="s">
        <v>209</v>
      </c>
      <c r="AK445" s="21" t="s">
        <v>209</v>
      </c>
      <c r="AL445" s="21" t="s">
        <v>209</v>
      </c>
      <c r="AM445" s="21" t="s">
        <v>209</v>
      </c>
      <c r="AN445" s="21" t="s">
        <v>210</v>
      </c>
      <c r="AO445" s="21" t="s">
        <v>209</v>
      </c>
      <c r="AP445" s="21" t="s">
        <v>209</v>
      </c>
      <c r="AQ445" s="21" t="s">
        <v>209</v>
      </c>
      <c r="AR445" s="21" t="s">
        <v>209</v>
      </c>
      <c r="AS445" s="21" t="s">
        <v>210</v>
      </c>
      <c r="AT445" s="21" t="s">
        <v>209</v>
      </c>
      <c r="AU445" s="21" t="s">
        <v>209</v>
      </c>
      <c r="AV445" s="21" t="s">
        <v>209</v>
      </c>
      <c r="AW445" s="21" t="s">
        <v>209</v>
      </c>
      <c r="AX445" s="21" t="s">
        <v>210</v>
      </c>
      <c r="AY445" s="21" t="s">
        <v>210</v>
      </c>
      <c r="AZ445" s="21" t="s">
        <v>210</v>
      </c>
      <c r="BA445" s="21" t="s">
        <v>210</v>
      </c>
      <c r="BB445" s="21" t="s">
        <v>210</v>
      </c>
      <c r="BC445" s="21" t="s">
        <v>210</v>
      </c>
      <c r="BD445" s="21" t="s">
        <v>209</v>
      </c>
      <c r="BE445" s="21" t="s">
        <v>209</v>
      </c>
      <c r="BF445" s="21" t="s">
        <v>209</v>
      </c>
      <c r="BG445" s="21" t="s">
        <v>209</v>
      </c>
      <c r="BH445" s="21" t="s">
        <v>209</v>
      </c>
      <c r="BI445" s="21" t="s">
        <v>209</v>
      </c>
      <c r="BJ445" s="21" t="s">
        <v>209</v>
      </c>
      <c r="BK445" s="21" t="s">
        <v>210</v>
      </c>
      <c r="BL445" s="21" t="s">
        <v>209</v>
      </c>
      <c r="BM445" s="21" t="s">
        <v>209</v>
      </c>
      <c r="BN445" s="21" t="s">
        <v>209</v>
      </c>
      <c r="BO445" s="21" t="s">
        <v>209</v>
      </c>
      <c r="BP445" s="21" t="s">
        <v>209</v>
      </c>
      <c r="BQ445" s="21" t="s">
        <v>209</v>
      </c>
      <c r="BR445" s="21" t="s">
        <v>209</v>
      </c>
      <c r="BS445" s="21" t="s">
        <v>209</v>
      </c>
      <c r="BT445" s="21" t="s">
        <v>209</v>
      </c>
      <c r="BU445" s="21" t="s">
        <v>209</v>
      </c>
      <c r="BV445" s="21" t="s">
        <v>209</v>
      </c>
      <c r="BW445" s="21" t="s">
        <v>209</v>
      </c>
      <c r="BX445" s="21" t="s">
        <v>209</v>
      </c>
      <c r="BY445" s="21" t="s">
        <v>209</v>
      </c>
      <c r="BZ445" s="21">
        <f t="shared" si="1"/>
        <v>19</v>
      </c>
    </row>
    <row r="446" spans="1:78" ht="12.75" x14ac:dyDescent="0.2">
      <c r="A446" s="21" t="s">
        <v>653</v>
      </c>
      <c r="B446" s="21" t="s">
        <v>688</v>
      </c>
      <c r="C446" s="21" t="s">
        <v>689</v>
      </c>
      <c r="D446" s="21" t="s">
        <v>209</v>
      </c>
      <c r="E446" s="21" t="s">
        <v>209</v>
      </c>
      <c r="F446" s="21" t="s">
        <v>209</v>
      </c>
      <c r="G446" s="21" t="s">
        <v>209</v>
      </c>
      <c r="H446" s="21" t="s">
        <v>209</v>
      </c>
      <c r="I446" s="21" t="s">
        <v>209</v>
      </c>
      <c r="J446" s="21" t="s">
        <v>209</v>
      </c>
      <c r="K446" s="21" t="s">
        <v>209</v>
      </c>
      <c r="L446" s="21" t="s">
        <v>209</v>
      </c>
      <c r="M446" s="21" t="s">
        <v>209</v>
      </c>
      <c r="N446" s="21" t="s">
        <v>209</v>
      </c>
      <c r="O446" s="21" t="s">
        <v>209</v>
      </c>
      <c r="P446" s="21" t="s">
        <v>209</v>
      </c>
      <c r="Q446" s="21" t="s">
        <v>209</v>
      </c>
      <c r="R446" s="21" t="s">
        <v>209</v>
      </c>
      <c r="S446" s="21" t="s">
        <v>210</v>
      </c>
      <c r="T446" s="21" t="s">
        <v>210</v>
      </c>
      <c r="U446" s="21" t="s">
        <v>210</v>
      </c>
      <c r="V446" s="21" t="s">
        <v>210</v>
      </c>
      <c r="W446" s="21" t="s">
        <v>209</v>
      </c>
      <c r="X446" s="21" t="s">
        <v>209</v>
      </c>
      <c r="Y446" s="21" t="s">
        <v>209</v>
      </c>
      <c r="Z446" s="21" t="s">
        <v>209</v>
      </c>
      <c r="AA446" s="21" t="s">
        <v>210</v>
      </c>
      <c r="AB446" s="21" t="s">
        <v>209</v>
      </c>
      <c r="AC446" s="21" t="s">
        <v>209</v>
      </c>
      <c r="AD446" s="21" t="s">
        <v>209</v>
      </c>
      <c r="AE446" s="21" t="s">
        <v>209</v>
      </c>
      <c r="AF446" s="21" t="s">
        <v>210</v>
      </c>
      <c r="AG446" s="21" t="s">
        <v>209</v>
      </c>
      <c r="AH446" s="21" t="s">
        <v>209</v>
      </c>
      <c r="AI446" s="21" t="s">
        <v>209</v>
      </c>
      <c r="AJ446" s="21" t="s">
        <v>210</v>
      </c>
      <c r="AK446" s="21" t="s">
        <v>209</v>
      </c>
      <c r="AL446" s="21" t="s">
        <v>210</v>
      </c>
      <c r="AM446" s="21" t="s">
        <v>209</v>
      </c>
      <c r="AN446" s="21" t="s">
        <v>210</v>
      </c>
      <c r="AO446" s="21" t="s">
        <v>209</v>
      </c>
      <c r="AP446" s="21" t="s">
        <v>213</v>
      </c>
      <c r="AQ446" s="21" t="s">
        <v>209</v>
      </c>
      <c r="AR446" s="21" t="s">
        <v>209</v>
      </c>
      <c r="AS446" s="21" t="s">
        <v>210</v>
      </c>
      <c r="AT446" s="21" t="s">
        <v>209</v>
      </c>
      <c r="AU446" s="21" t="s">
        <v>213</v>
      </c>
      <c r="AV446" s="21" t="s">
        <v>209</v>
      </c>
      <c r="AW446" s="21" t="s">
        <v>209</v>
      </c>
      <c r="AX446" s="21" t="s">
        <v>210</v>
      </c>
      <c r="AY446" s="21" t="s">
        <v>209</v>
      </c>
      <c r="AZ446" s="21" t="s">
        <v>209</v>
      </c>
      <c r="BA446" s="21" t="s">
        <v>210</v>
      </c>
      <c r="BB446" s="21" t="s">
        <v>209</v>
      </c>
      <c r="BC446" s="21" t="s">
        <v>209</v>
      </c>
      <c r="BD446" s="21" t="s">
        <v>209</v>
      </c>
      <c r="BE446" s="21" t="s">
        <v>209</v>
      </c>
      <c r="BF446" s="21" t="s">
        <v>209</v>
      </c>
      <c r="BG446" s="21" t="s">
        <v>209</v>
      </c>
      <c r="BH446" s="21" t="s">
        <v>209</v>
      </c>
      <c r="BI446" s="21" t="s">
        <v>209</v>
      </c>
      <c r="BJ446" s="21" t="s">
        <v>209</v>
      </c>
      <c r="BK446" s="21" t="s">
        <v>213</v>
      </c>
      <c r="BL446" s="21" t="s">
        <v>210</v>
      </c>
      <c r="BM446" s="21" t="s">
        <v>210</v>
      </c>
      <c r="BN446" s="21" t="s">
        <v>210</v>
      </c>
      <c r="BO446" s="21" t="s">
        <v>210</v>
      </c>
      <c r="BP446" s="21" t="s">
        <v>210</v>
      </c>
      <c r="BQ446" s="21" t="s">
        <v>209</v>
      </c>
      <c r="BR446" s="21" t="s">
        <v>209</v>
      </c>
      <c r="BS446" s="21" t="s">
        <v>209</v>
      </c>
      <c r="BT446" s="21" t="s">
        <v>210</v>
      </c>
      <c r="BU446" s="21" t="s">
        <v>209</v>
      </c>
      <c r="BV446" s="21" t="s">
        <v>209</v>
      </c>
      <c r="BW446" s="21" t="s">
        <v>210</v>
      </c>
      <c r="BX446" s="21" t="s">
        <v>210</v>
      </c>
      <c r="BY446" s="21" t="s">
        <v>210</v>
      </c>
      <c r="BZ446" s="21">
        <f t="shared" si="1"/>
        <v>12</v>
      </c>
    </row>
    <row r="447" spans="1:78" ht="12.75" x14ac:dyDescent="0.2">
      <c r="A447" s="21" t="s">
        <v>653</v>
      </c>
      <c r="B447" s="21" t="s">
        <v>688</v>
      </c>
      <c r="C447" s="21" t="s">
        <v>690</v>
      </c>
      <c r="D447" s="21" t="s">
        <v>209</v>
      </c>
      <c r="E447" s="21" t="s">
        <v>210</v>
      </c>
      <c r="F447" s="21" t="s">
        <v>209</v>
      </c>
      <c r="G447" s="21" t="s">
        <v>209</v>
      </c>
      <c r="H447" s="21" t="s">
        <v>209</v>
      </c>
      <c r="I447" s="21" t="s">
        <v>209</v>
      </c>
      <c r="J447" s="21" t="s">
        <v>209</v>
      </c>
      <c r="K447" s="21" t="s">
        <v>210</v>
      </c>
      <c r="L447" s="21" t="s">
        <v>210</v>
      </c>
      <c r="M447" s="21" t="s">
        <v>209</v>
      </c>
      <c r="N447" s="21" t="s">
        <v>209</v>
      </c>
      <c r="O447" s="21" t="s">
        <v>209</v>
      </c>
      <c r="P447" s="21" t="s">
        <v>209</v>
      </c>
      <c r="Q447" s="21" t="s">
        <v>209</v>
      </c>
      <c r="R447" s="21" t="s">
        <v>210</v>
      </c>
      <c r="S447" s="21" t="s">
        <v>210</v>
      </c>
      <c r="T447" s="21" t="s">
        <v>210</v>
      </c>
      <c r="U447" s="21" t="s">
        <v>210</v>
      </c>
      <c r="V447" s="21" t="s">
        <v>210</v>
      </c>
      <c r="W447" s="21" t="s">
        <v>210</v>
      </c>
      <c r="X447" s="21" t="s">
        <v>209</v>
      </c>
      <c r="Y447" s="21" t="s">
        <v>209</v>
      </c>
      <c r="Z447" s="21" t="s">
        <v>209</v>
      </c>
      <c r="AA447" s="21" t="s">
        <v>210</v>
      </c>
      <c r="AB447" s="21" t="s">
        <v>209</v>
      </c>
      <c r="AC447" s="21" t="s">
        <v>210</v>
      </c>
      <c r="AD447" s="21" t="s">
        <v>209</v>
      </c>
      <c r="AE447" s="21" t="s">
        <v>209</v>
      </c>
      <c r="AF447" s="21" t="s">
        <v>210</v>
      </c>
      <c r="AG447" s="21" t="s">
        <v>209</v>
      </c>
      <c r="AH447" s="21" t="s">
        <v>209</v>
      </c>
      <c r="AI447" s="21" t="s">
        <v>209</v>
      </c>
      <c r="AJ447" s="21" t="s">
        <v>209</v>
      </c>
      <c r="AK447" s="21" t="s">
        <v>209</v>
      </c>
      <c r="AL447" s="21" t="s">
        <v>209</v>
      </c>
      <c r="AM447" s="21" t="s">
        <v>209</v>
      </c>
      <c r="AN447" s="21" t="s">
        <v>210</v>
      </c>
      <c r="AO447" s="21" t="s">
        <v>210</v>
      </c>
      <c r="AP447" s="21" t="s">
        <v>210</v>
      </c>
      <c r="AQ447" s="21" t="s">
        <v>210</v>
      </c>
      <c r="AR447" s="21" t="s">
        <v>209</v>
      </c>
      <c r="AS447" s="21" t="s">
        <v>210</v>
      </c>
      <c r="AT447" s="21" t="s">
        <v>210</v>
      </c>
      <c r="AU447" s="21" t="s">
        <v>210</v>
      </c>
      <c r="AV447" s="21" t="s">
        <v>210</v>
      </c>
      <c r="AW447" s="21" t="s">
        <v>209</v>
      </c>
      <c r="AX447" s="21" t="s">
        <v>209</v>
      </c>
      <c r="AY447" s="21" t="s">
        <v>210</v>
      </c>
      <c r="AZ447" s="21" t="s">
        <v>210</v>
      </c>
      <c r="BA447" s="21" t="s">
        <v>209</v>
      </c>
      <c r="BB447" s="21" t="s">
        <v>210</v>
      </c>
      <c r="BC447" s="21" t="s">
        <v>210</v>
      </c>
      <c r="BD447" s="21" t="s">
        <v>209</v>
      </c>
      <c r="BE447" s="21" t="s">
        <v>209</v>
      </c>
      <c r="BF447" s="21" t="s">
        <v>209</v>
      </c>
      <c r="BG447" s="21" t="s">
        <v>209</v>
      </c>
      <c r="BH447" s="21" t="s">
        <v>209</v>
      </c>
      <c r="BI447" s="21" t="s">
        <v>209</v>
      </c>
      <c r="BJ447" s="21" t="s">
        <v>209</v>
      </c>
      <c r="BK447" s="21" t="s">
        <v>210</v>
      </c>
      <c r="BL447" s="21" t="s">
        <v>209</v>
      </c>
      <c r="BM447" s="21" t="s">
        <v>209</v>
      </c>
      <c r="BN447" s="21" t="s">
        <v>209</v>
      </c>
      <c r="BO447" s="21" t="s">
        <v>209</v>
      </c>
      <c r="BP447" s="21" t="s">
        <v>209</v>
      </c>
      <c r="BQ447" s="21" t="s">
        <v>209</v>
      </c>
      <c r="BR447" s="21" t="s">
        <v>209</v>
      </c>
      <c r="BS447" s="21" t="s">
        <v>209</v>
      </c>
      <c r="BT447" s="21" t="s">
        <v>209</v>
      </c>
      <c r="BU447" s="21" t="s">
        <v>209</v>
      </c>
      <c r="BV447" s="21" t="s">
        <v>209</v>
      </c>
      <c r="BW447" s="21" t="s">
        <v>209</v>
      </c>
      <c r="BX447" s="21" t="s">
        <v>209</v>
      </c>
      <c r="BY447" s="21" t="s">
        <v>209</v>
      </c>
      <c r="BZ447" s="21">
        <f t="shared" si="1"/>
        <v>25</v>
      </c>
    </row>
    <row r="448" spans="1:78" ht="12.75" x14ac:dyDescent="0.2">
      <c r="A448" s="21" t="s">
        <v>653</v>
      </c>
      <c r="B448" s="21" t="s">
        <v>688</v>
      </c>
      <c r="C448" s="21" t="s">
        <v>691</v>
      </c>
      <c r="D448" s="21" t="s">
        <v>209</v>
      </c>
      <c r="E448" s="21" t="s">
        <v>210</v>
      </c>
      <c r="F448" s="21" t="s">
        <v>209</v>
      </c>
      <c r="G448" s="21" t="s">
        <v>209</v>
      </c>
      <c r="H448" s="21" t="s">
        <v>209</v>
      </c>
      <c r="I448" s="21" t="s">
        <v>209</v>
      </c>
      <c r="J448" s="21" t="s">
        <v>209</v>
      </c>
      <c r="K448" s="21" t="s">
        <v>210</v>
      </c>
      <c r="L448" s="21" t="s">
        <v>210</v>
      </c>
      <c r="M448" s="21" t="s">
        <v>209</v>
      </c>
      <c r="N448" s="21" t="s">
        <v>209</v>
      </c>
      <c r="O448" s="21" t="s">
        <v>209</v>
      </c>
      <c r="P448" s="21" t="s">
        <v>209</v>
      </c>
      <c r="Q448" s="21" t="s">
        <v>209</v>
      </c>
      <c r="R448" s="21" t="s">
        <v>210</v>
      </c>
      <c r="S448" s="21" t="s">
        <v>210</v>
      </c>
      <c r="T448" s="21" t="s">
        <v>210</v>
      </c>
      <c r="U448" s="21" t="s">
        <v>210</v>
      </c>
      <c r="V448" s="21" t="s">
        <v>210</v>
      </c>
      <c r="W448" s="21" t="s">
        <v>210</v>
      </c>
      <c r="X448" s="21" t="s">
        <v>209</v>
      </c>
      <c r="Y448" s="21" t="s">
        <v>209</v>
      </c>
      <c r="Z448" s="21" t="s">
        <v>209</v>
      </c>
      <c r="AA448" s="21" t="s">
        <v>210</v>
      </c>
      <c r="AB448" s="21" t="s">
        <v>209</v>
      </c>
      <c r="AC448" s="21" t="s">
        <v>210</v>
      </c>
      <c r="AD448" s="21" t="s">
        <v>209</v>
      </c>
      <c r="AE448" s="21" t="s">
        <v>209</v>
      </c>
      <c r="AF448" s="21" t="s">
        <v>210</v>
      </c>
      <c r="AG448" s="21" t="s">
        <v>209</v>
      </c>
      <c r="AH448" s="21" t="s">
        <v>209</v>
      </c>
      <c r="AI448" s="21" t="s">
        <v>209</v>
      </c>
      <c r="AJ448" s="21" t="s">
        <v>209</v>
      </c>
      <c r="AK448" s="21" t="s">
        <v>209</v>
      </c>
      <c r="AL448" s="21" t="s">
        <v>209</v>
      </c>
      <c r="AM448" s="21" t="s">
        <v>209</v>
      </c>
      <c r="AN448" s="21" t="s">
        <v>210</v>
      </c>
      <c r="AO448" s="21" t="s">
        <v>210</v>
      </c>
      <c r="AP448" s="21" t="s">
        <v>210</v>
      </c>
      <c r="AQ448" s="21" t="s">
        <v>210</v>
      </c>
      <c r="AR448" s="21" t="s">
        <v>209</v>
      </c>
      <c r="AS448" s="21" t="s">
        <v>210</v>
      </c>
      <c r="AT448" s="21" t="s">
        <v>210</v>
      </c>
      <c r="AU448" s="21" t="s">
        <v>210</v>
      </c>
      <c r="AV448" s="21" t="s">
        <v>210</v>
      </c>
      <c r="AW448" s="21" t="s">
        <v>209</v>
      </c>
      <c r="AX448" s="21" t="s">
        <v>209</v>
      </c>
      <c r="AY448" s="21" t="s">
        <v>210</v>
      </c>
      <c r="AZ448" s="21" t="s">
        <v>210</v>
      </c>
      <c r="BA448" s="21" t="s">
        <v>209</v>
      </c>
      <c r="BB448" s="21" t="s">
        <v>210</v>
      </c>
      <c r="BC448" s="21" t="s">
        <v>210</v>
      </c>
      <c r="BD448" s="21" t="s">
        <v>209</v>
      </c>
      <c r="BE448" s="21" t="s">
        <v>209</v>
      </c>
      <c r="BF448" s="21" t="s">
        <v>209</v>
      </c>
      <c r="BG448" s="21" t="s">
        <v>209</v>
      </c>
      <c r="BH448" s="21" t="s">
        <v>209</v>
      </c>
      <c r="BI448" s="21" t="s">
        <v>209</v>
      </c>
      <c r="BJ448" s="21" t="s">
        <v>209</v>
      </c>
      <c r="BK448" s="21" t="s">
        <v>210</v>
      </c>
      <c r="BL448" s="21" t="s">
        <v>209</v>
      </c>
      <c r="BM448" s="21" t="s">
        <v>209</v>
      </c>
      <c r="BN448" s="21" t="s">
        <v>209</v>
      </c>
      <c r="BO448" s="21" t="s">
        <v>209</v>
      </c>
      <c r="BP448" s="21" t="s">
        <v>209</v>
      </c>
      <c r="BQ448" s="21" t="s">
        <v>209</v>
      </c>
      <c r="BR448" s="21" t="s">
        <v>209</v>
      </c>
      <c r="BS448" s="21" t="s">
        <v>209</v>
      </c>
      <c r="BT448" s="21" t="s">
        <v>209</v>
      </c>
      <c r="BU448" s="21" t="s">
        <v>209</v>
      </c>
      <c r="BV448" s="21" t="s">
        <v>209</v>
      </c>
      <c r="BW448" s="21" t="s">
        <v>209</v>
      </c>
      <c r="BX448" s="21" t="s">
        <v>209</v>
      </c>
      <c r="BY448" s="21" t="s">
        <v>209</v>
      </c>
      <c r="BZ448" s="21">
        <f t="shared" si="1"/>
        <v>25</v>
      </c>
    </row>
    <row r="449" spans="1:78" ht="12.75" x14ac:dyDescent="0.2">
      <c r="A449" s="21" t="s">
        <v>653</v>
      </c>
      <c r="B449" s="21" t="s">
        <v>688</v>
      </c>
      <c r="C449" s="21" t="s">
        <v>692</v>
      </c>
      <c r="D449" s="21" t="s">
        <v>209</v>
      </c>
      <c r="E449" s="21" t="s">
        <v>209</v>
      </c>
      <c r="F449" s="21" t="s">
        <v>209</v>
      </c>
      <c r="G449" s="21" t="s">
        <v>209</v>
      </c>
      <c r="H449" s="21" t="s">
        <v>209</v>
      </c>
      <c r="I449" s="21" t="s">
        <v>209</v>
      </c>
      <c r="J449" s="21" t="s">
        <v>209</v>
      </c>
      <c r="K449" s="21" t="s">
        <v>209</v>
      </c>
      <c r="L449" s="21" t="s">
        <v>209</v>
      </c>
      <c r="M449" s="21" t="s">
        <v>209</v>
      </c>
      <c r="N449" s="21" t="s">
        <v>209</v>
      </c>
      <c r="O449" s="21" t="s">
        <v>209</v>
      </c>
      <c r="P449" s="21" t="s">
        <v>209</v>
      </c>
      <c r="Q449" s="21" t="s">
        <v>209</v>
      </c>
      <c r="R449" s="21" t="s">
        <v>209</v>
      </c>
      <c r="S449" s="21" t="s">
        <v>210</v>
      </c>
      <c r="T449" s="21" t="s">
        <v>210</v>
      </c>
      <c r="U449" s="21" t="s">
        <v>210</v>
      </c>
      <c r="V449" s="21" t="s">
        <v>210</v>
      </c>
      <c r="W449" s="21" t="s">
        <v>209</v>
      </c>
      <c r="X449" s="21" t="s">
        <v>209</v>
      </c>
      <c r="Y449" s="21" t="s">
        <v>209</v>
      </c>
      <c r="Z449" s="21" t="s">
        <v>209</v>
      </c>
      <c r="AA449" s="21" t="s">
        <v>210</v>
      </c>
      <c r="AB449" s="21" t="s">
        <v>209</v>
      </c>
      <c r="AC449" s="21" t="s">
        <v>209</v>
      </c>
      <c r="AD449" s="21" t="s">
        <v>209</v>
      </c>
      <c r="AE449" s="21" t="s">
        <v>209</v>
      </c>
      <c r="AF449" s="21" t="s">
        <v>210</v>
      </c>
      <c r="AG449" s="21" t="s">
        <v>209</v>
      </c>
      <c r="AH449" s="21" t="s">
        <v>209</v>
      </c>
      <c r="AI449" s="21" t="s">
        <v>209</v>
      </c>
      <c r="AJ449" s="21" t="s">
        <v>210</v>
      </c>
      <c r="AK449" s="21" t="s">
        <v>209</v>
      </c>
      <c r="AL449" s="21" t="s">
        <v>210</v>
      </c>
      <c r="AM449" s="21" t="s">
        <v>209</v>
      </c>
      <c r="AN449" s="21" t="s">
        <v>210</v>
      </c>
      <c r="AO449" s="21" t="s">
        <v>213</v>
      </c>
      <c r="AP449" s="21" t="s">
        <v>209</v>
      </c>
      <c r="AQ449" s="21" t="s">
        <v>209</v>
      </c>
      <c r="AR449" s="21" t="s">
        <v>209</v>
      </c>
      <c r="AS449" s="21" t="s">
        <v>210</v>
      </c>
      <c r="AT449" s="21" t="s">
        <v>213</v>
      </c>
      <c r="AU449" s="21" t="s">
        <v>209</v>
      </c>
      <c r="AV449" s="21" t="s">
        <v>209</v>
      </c>
      <c r="AW449" s="21" t="s">
        <v>213</v>
      </c>
      <c r="AX449" s="21" t="s">
        <v>209</v>
      </c>
      <c r="AY449" s="21" t="s">
        <v>209</v>
      </c>
      <c r="AZ449" s="21" t="s">
        <v>209</v>
      </c>
      <c r="BA449" s="21" t="s">
        <v>209</v>
      </c>
      <c r="BB449" s="21" t="s">
        <v>209</v>
      </c>
      <c r="BC449" s="21" t="s">
        <v>209</v>
      </c>
      <c r="BD449" s="21" t="s">
        <v>209</v>
      </c>
      <c r="BE449" s="21" t="s">
        <v>209</v>
      </c>
      <c r="BF449" s="21" t="s">
        <v>209</v>
      </c>
      <c r="BG449" s="21" t="s">
        <v>209</v>
      </c>
      <c r="BH449" s="21" t="s">
        <v>209</v>
      </c>
      <c r="BI449" s="21" t="s">
        <v>209</v>
      </c>
      <c r="BJ449" s="21" t="s">
        <v>209</v>
      </c>
      <c r="BK449" s="21" t="s">
        <v>213</v>
      </c>
      <c r="BL449" s="21" t="s">
        <v>210</v>
      </c>
      <c r="BM449" s="21" t="s">
        <v>209</v>
      </c>
      <c r="BN449" s="21" t="s">
        <v>209</v>
      </c>
      <c r="BO449" s="21" t="s">
        <v>210</v>
      </c>
      <c r="BP449" s="21" t="s">
        <v>210</v>
      </c>
      <c r="BQ449" s="21" t="s">
        <v>209</v>
      </c>
      <c r="BR449" s="21" t="s">
        <v>209</v>
      </c>
      <c r="BS449" s="21" t="s">
        <v>209</v>
      </c>
      <c r="BT449" s="21" t="s">
        <v>210</v>
      </c>
      <c r="BU449" s="21" t="s">
        <v>209</v>
      </c>
      <c r="BV449" s="21" t="s">
        <v>209</v>
      </c>
      <c r="BW449" s="21" t="s">
        <v>210</v>
      </c>
      <c r="BX449" s="21" t="s">
        <v>210</v>
      </c>
      <c r="BY449" s="21" t="s">
        <v>210</v>
      </c>
      <c r="BZ449" s="21">
        <f t="shared" si="1"/>
        <v>10</v>
      </c>
    </row>
    <row r="450" spans="1:78" ht="12.75" x14ac:dyDescent="0.2">
      <c r="A450" s="21" t="s">
        <v>653</v>
      </c>
      <c r="B450" s="21" t="s">
        <v>688</v>
      </c>
      <c r="C450" s="21" t="s">
        <v>693</v>
      </c>
      <c r="D450" s="21" t="s">
        <v>209</v>
      </c>
      <c r="E450" s="21" t="s">
        <v>209</v>
      </c>
      <c r="F450" s="21" t="s">
        <v>209</v>
      </c>
      <c r="G450" s="21" t="s">
        <v>209</v>
      </c>
      <c r="H450" s="21" t="s">
        <v>209</v>
      </c>
      <c r="I450" s="21" t="s">
        <v>209</v>
      </c>
      <c r="J450" s="21" t="s">
        <v>209</v>
      </c>
      <c r="K450" s="21" t="s">
        <v>209</v>
      </c>
      <c r="L450" s="21" t="s">
        <v>209</v>
      </c>
      <c r="M450" s="21" t="s">
        <v>209</v>
      </c>
      <c r="N450" s="21" t="s">
        <v>209</v>
      </c>
      <c r="O450" s="21" t="s">
        <v>209</v>
      </c>
      <c r="P450" s="21" t="s">
        <v>209</v>
      </c>
      <c r="Q450" s="21" t="s">
        <v>209</v>
      </c>
      <c r="R450" s="21" t="s">
        <v>209</v>
      </c>
      <c r="S450" s="21" t="s">
        <v>210</v>
      </c>
      <c r="T450" s="21" t="s">
        <v>210</v>
      </c>
      <c r="U450" s="21" t="s">
        <v>210</v>
      </c>
      <c r="V450" s="21" t="s">
        <v>210</v>
      </c>
      <c r="W450" s="21" t="s">
        <v>209</v>
      </c>
      <c r="X450" s="21" t="s">
        <v>209</v>
      </c>
      <c r="Y450" s="21" t="s">
        <v>209</v>
      </c>
      <c r="Z450" s="21" t="s">
        <v>209</v>
      </c>
      <c r="AA450" s="21" t="s">
        <v>209</v>
      </c>
      <c r="AB450" s="21" t="s">
        <v>209</v>
      </c>
      <c r="AC450" s="21" t="s">
        <v>209</v>
      </c>
      <c r="AD450" s="21" t="s">
        <v>209</v>
      </c>
      <c r="AE450" s="21" t="s">
        <v>209</v>
      </c>
      <c r="AF450" s="21" t="s">
        <v>209</v>
      </c>
      <c r="AG450" s="21" t="s">
        <v>209</v>
      </c>
      <c r="AH450" s="21" t="s">
        <v>209</v>
      </c>
      <c r="AI450" s="21" t="s">
        <v>209</v>
      </c>
      <c r="AJ450" s="21" t="s">
        <v>210</v>
      </c>
      <c r="AK450" s="21" t="s">
        <v>209</v>
      </c>
      <c r="AL450" s="21" t="s">
        <v>210</v>
      </c>
      <c r="AM450" s="21" t="s">
        <v>209</v>
      </c>
      <c r="AN450" s="21" t="s">
        <v>210</v>
      </c>
      <c r="AO450" s="21" t="s">
        <v>209</v>
      </c>
      <c r="AP450" s="21" t="s">
        <v>209</v>
      </c>
      <c r="AQ450" s="21" t="s">
        <v>209</v>
      </c>
      <c r="AR450" s="21" t="s">
        <v>209</v>
      </c>
      <c r="AS450" s="21" t="s">
        <v>210</v>
      </c>
      <c r="AT450" s="21" t="s">
        <v>209</v>
      </c>
      <c r="AU450" s="21" t="s">
        <v>209</v>
      </c>
      <c r="AV450" s="21" t="s">
        <v>209</v>
      </c>
      <c r="AW450" s="21" t="s">
        <v>209</v>
      </c>
      <c r="AX450" s="21" t="s">
        <v>210</v>
      </c>
      <c r="AY450" s="21" t="s">
        <v>209</v>
      </c>
      <c r="AZ450" s="21" t="s">
        <v>209</v>
      </c>
      <c r="BA450" s="21" t="s">
        <v>210</v>
      </c>
      <c r="BB450" s="21" t="s">
        <v>209</v>
      </c>
      <c r="BC450" s="21" t="s">
        <v>209</v>
      </c>
      <c r="BD450" s="21" t="s">
        <v>209</v>
      </c>
      <c r="BE450" s="21" t="s">
        <v>209</v>
      </c>
      <c r="BF450" s="21" t="s">
        <v>209</v>
      </c>
      <c r="BG450" s="21" t="s">
        <v>209</v>
      </c>
      <c r="BH450" s="21" t="s">
        <v>209</v>
      </c>
      <c r="BI450" s="21" t="s">
        <v>209</v>
      </c>
      <c r="BJ450" s="21" t="s">
        <v>209</v>
      </c>
      <c r="BK450" s="21" t="s">
        <v>213</v>
      </c>
      <c r="BL450" s="21" t="s">
        <v>210</v>
      </c>
      <c r="BM450" s="21" t="s">
        <v>210</v>
      </c>
      <c r="BN450" s="21" t="s">
        <v>210</v>
      </c>
      <c r="BO450" s="21" t="s">
        <v>210</v>
      </c>
      <c r="BP450" s="21" t="s">
        <v>210</v>
      </c>
      <c r="BQ450" s="21" t="s">
        <v>209</v>
      </c>
      <c r="BR450" s="21" t="s">
        <v>209</v>
      </c>
      <c r="BS450" s="21" t="s">
        <v>209</v>
      </c>
      <c r="BT450" s="21" t="s">
        <v>209</v>
      </c>
      <c r="BU450" s="21" t="s">
        <v>209</v>
      </c>
      <c r="BV450" s="21" t="s">
        <v>209</v>
      </c>
      <c r="BW450" s="21" t="s">
        <v>209</v>
      </c>
      <c r="BX450" s="21" t="s">
        <v>209</v>
      </c>
      <c r="BY450" s="21" t="s">
        <v>210</v>
      </c>
      <c r="BZ450" s="21">
        <f t="shared" si="1"/>
        <v>10</v>
      </c>
    </row>
    <row r="451" spans="1:78" ht="12.75" x14ac:dyDescent="0.2">
      <c r="A451" s="21" t="s">
        <v>653</v>
      </c>
      <c r="B451" s="21" t="s">
        <v>688</v>
      </c>
      <c r="C451" s="21" t="s">
        <v>694</v>
      </c>
      <c r="D451" s="21" t="s">
        <v>209</v>
      </c>
      <c r="E451" s="21" t="s">
        <v>209</v>
      </c>
      <c r="F451" s="21" t="s">
        <v>209</v>
      </c>
      <c r="G451" s="21" t="s">
        <v>209</v>
      </c>
      <c r="H451" s="21" t="s">
        <v>209</v>
      </c>
      <c r="I451" s="21" t="s">
        <v>209</v>
      </c>
      <c r="J451" s="21" t="s">
        <v>209</v>
      </c>
      <c r="K451" s="21" t="s">
        <v>209</v>
      </c>
      <c r="L451" s="21" t="s">
        <v>209</v>
      </c>
      <c r="M451" s="21" t="s">
        <v>209</v>
      </c>
      <c r="N451" s="21" t="s">
        <v>209</v>
      </c>
      <c r="O451" s="21" t="s">
        <v>209</v>
      </c>
      <c r="P451" s="21" t="s">
        <v>209</v>
      </c>
      <c r="Q451" s="21" t="s">
        <v>209</v>
      </c>
      <c r="R451" s="21" t="s">
        <v>209</v>
      </c>
      <c r="S451" s="21" t="s">
        <v>210</v>
      </c>
      <c r="T451" s="21" t="s">
        <v>210</v>
      </c>
      <c r="U451" s="21" t="s">
        <v>210</v>
      </c>
      <c r="V451" s="21" t="s">
        <v>210</v>
      </c>
      <c r="W451" s="21" t="s">
        <v>210</v>
      </c>
      <c r="X451" s="21" t="s">
        <v>209</v>
      </c>
      <c r="Y451" s="21" t="s">
        <v>209</v>
      </c>
      <c r="Z451" s="21" t="s">
        <v>209</v>
      </c>
      <c r="AA451" s="21" t="s">
        <v>209</v>
      </c>
      <c r="AB451" s="21" t="s">
        <v>209</v>
      </c>
      <c r="AC451" s="21" t="s">
        <v>210</v>
      </c>
      <c r="AD451" s="21" t="s">
        <v>209</v>
      </c>
      <c r="AE451" s="21" t="s">
        <v>209</v>
      </c>
      <c r="AF451" s="21" t="s">
        <v>209</v>
      </c>
      <c r="AG451" s="21" t="s">
        <v>209</v>
      </c>
      <c r="AH451" s="21" t="s">
        <v>209</v>
      </c>
      <c r="AI451" s="21" t="s">
        <v>209</v>
      </c>
      <c r="AJ451" s="21" t="s">
        <v>209</v>
      </c>
      <c r="AK451" s="21" t="s">
        <v>209</v>
      </c>
      <c r="AL451" s="21" t="s">
        <v>209</v>
      </c>
      <c r="AM451" s="21" t="s">
        <v>209</v>
      </c>
      <c r="AN451" s="21" t="s">
        <v>210</v>
      </c>
      <c r="AO451" s="21" t="s">
        <v>209</v>
      </c>
      <c r="AP451" s="21" t="s">
        <v>210</v>
      </c>
      <c r="AQ451" s="21" t="s">
        <v>209</v>
      </c>
      <c r="AR451" s="21" t="s">
        <v>209</v>
      </c>
      <c r="AS451" s="21" t="s">
        <v>210</v>
      </c>
      <c r="AT451" s="21" t="s">
        <v>209</v>
      </c>
      <c r="AU451" s="21" t="s">
        <v>210</v>
      </c>
      <c r="AV451" s="21" t="s">
        <v>209</v>
      </c>
      <c r="AW451" s="21" t="s">
        <v>209</v>
      </c>
      <c r="AX451" s="21" t="s">
        <v>210</v>
      </c>
      <c r="AY451" s="21" t="s">
        <v>210</v>
      </c>
      <c r="AZ451" s="21" t="s">
        <v>209</v>
      </c>
      <c r="BA451" s="21" t="s">
        <v>210</v>
      </c>
      <c r="BB451" s="21" t="s">
        <v>210</v>
      </c>
      <c r="BC451" s="21" t="s">
        <v>209</v>
      </c>
      <c r="BD451" s="21" t="s">
        <v>209</v>
      </c>
      <c r="BE451" s="21" t="s">
        <v>209</v>
      </c>
      <c r="BF451" s="21" t="s">
        <v>209</v>
      </c>
      <c r="BG451" s="21" t="s">
        <v>209</v>
      </c>
      <c r="BH451" s="21" t="s">
        <v>209</v>
      </c>
      <c r="BI451" s="21" t="s">
        <v>209</v>
      </c>
      <c r="BJ451" s="21" t="s">
        <v>209</v>
      </c>
      <c r="BK451" s="21" t="s">
        <v>210</v>
      </c>
      <c r="BL451" s="21" t="s">
        <v>209</v>
      </c>
      <c r="BM451" s="21" t="s">
        <v>209</v>
      </c>
      <c r="BN451" s="21" t="s">
        <v>209</v>
      </c>
      <c r="BO451" s="21" t="s">
        <v>209</v>
      </c>
      <c r="BP451" s="21" t="s">
        <v>209</v>
      </c>
      <c r="BQ451" s="21" t="s">
        <v>209</v>
      </c>
      <c r="BR451" s="21" t="s">
        <v>209</v>
      </c>
      <c r="BS451" s="21" t="s">
        <v>209</v>
      </c>
      <c r="BT451" s="21" t="s">
        <v>209</v>
      </c>
      <c r="BU451" s="21" t="s">
        <v>209</v>
      </c>
      <c r="BV451" s="21" t="s">
        <v>209</v>
      </c>
      <c r="BW451" s="21" t="s">
        <v>209</v>
      </c>
      <c r="BX451" s="21" t="s">
        <v>209</v>
      </c>
      <c r="BY451" s="21" t="s">
        <v>209</v>
      </c>
      <c r="BZ451" s="21">
        <f t="shared" si="1"/>
        <v>15</v>
      </c>
    </row>
    <row r="452" spans="1:78" ht="12.75" x14ac:dyDescent="0.2">
      <c r="A452" s="21" t="s">
        <v>653</v>
      </c>
      <c r="B452" s="21" t="s">
        <v>688</v>
      </c>
      <c r="C452" s="21" t="s">
        <v>695</v>
      </c>
      <c r="D452" s="21" t="s">
        <v>209</v>
      </c>
      <c r="E452" s="21" t="s">
        <v>209</v>
      </c>
      <c r="F452" s="21" t="s">
        <v>209</v>
      </c>
      <c r="G452" s="21" t="s">
        <v>209</v>
      </c>
      <c r="H452" s="21" t="s">
        <v>209</v>
      </c>
      <c r="I452" s="21" t="s">
        <v>209</v>
      </c>
      <c r="J452" s="21" t="s">
        <v>209</v>
      </c>
      <c r="K452" s="21" t="s">
        <v>209</v>
      </c>
      <c r="L452" s="21" t="s">
        <v>209</v>
      </c>
      <c r="M452" s="21" t="s">
        <v>209</v>
      </c>
      <c r="N452" s="21" t="s">
        <v>209</v>
      </c>
      <c r="O452" s="21" t="s">
        <v>209</v>
      </c>
      <c r="P452" s="21" t="s">
        <v>209</v>
      </c>
      <c r="Q452" s="21" t="s">
        <v>209</v>
      </c>
      <c r="R452" s="21" t="s">
        <v>209</v>
      </c>
      <c r="S452" s="21" t="s">
        <v>210</v>
      </c>
      <c r="T452" s="21" t="s">
        <v>210</v>
      </c>
      <c r="U452" s="21" t="s">
        <v>210</v>
      </c>
      <c r="V452" s="21" t="s">
        <v>210</v>
      </c>
      <c r="W452" s="21" t="s">
        <v>209</v>
      </c>
      <c r="X452" s="21" t="s">
        <v>209</v>
      </c>
      <c r="Y452" s="21" t="s">
        <v>209</v>
      </c>
      <c r="Z452" s="21" t="s">
        <v>209</v>
      </c>
      <c r="AA452" s="21" t="s">
        <v>209</v>
      </c>
      <c r="AB452" s="21" t="s">
        <v>209</v>
      </c>
      <c r="AC452" s="21" t="s">
        <v>209</v>
      </c>
      <c r="AD452" s="21" t="s">
        <v>209</v>
      </c>
      <c r="AE452" s="21" t="s">
        <v>209</v>
      </c>
      <c r="AF452" s="21" t="s">
        <v>209</v>
      </c>
      <c r="AG452" s="21" t="s">
        <v>209</v>
      </c>
      <c r="AH452" s="21" t="s">
        <v>209</v>
      </c>
      <c r="AI452" s="21" t="s">
        <v>209</v>
      </c>
      <c r="AJ452" s="21" t="s">
        <v>210</v>
      </c>
      <c r="AK452" s="21" t="s">
        <v>209</v>
      </c>
      <c r="AL452" s="21" t="s">
        <v>210</v>
      </c>
      <c r="AM452" s="21" t="s">
        <v>209</v>
      </c>
      <c r="AN452" s="21" t="s">
        <v>210</v>
      </c>
      <c r="AO452" s="21" t="s">
        <v>209</v>
      </c>
      <c r="AP452" s="21" t="s">
        <v>209</v>
      </c>
      <c r="AQ452" s="21" t="s">
        <v>209</v>
      </c>
      <c r="AR452" s="21" t="s">
        <v>209</v>
      </c>
      <c r="AS452" s="21" t="s">
        <v>210</v>
      </c>
      <c r="AT452" s="21" t="s">
        <v>209</v>
      </c>
      <c r="AU452" s="21" t="s">
        <v>209</v>
      </c>
      <c r="AV452" s="21" t="s">
        <v>209</v>
      </c>
      <c r="AW452" s="21" t="s">
        <v>209</v>
      </c>
      <c r="AX452" s="21" t="s">
        <v>209</v>
      </c>
      <c r="AY452" s="21" t="s">
        <v>209</v>
      </c>
      <c r="AZ452" s="21" t="s">
        <v>209</v>
      </c>
      <c r="BA452" s="21" t="s">
        <v>209</v>
      </c>
      <c r="BB452" s="21" t="s">
        <v>209</v>
      </c>
      <c r="BC452" s="21" t="s">
        <v>209</v>
      </c>
      <c r="BD452" s="21" t="s">
        <v>209</v>
      </c>
      <c r="BE452" s="21" t="s">
        <v>209</v>
      </c>
      <c r="BF452" s="21" t="s">
        <v>209</v>
      </c>
      <c r="BG452" s="21" t="s">
        <v>209</v>
      </c>
      <c r="BH452" s="21" t="s">
        <v>209</v>
      </c>
      <c r="BI452" s="21" t="s">
        <v>209</v>
      </c>
      <c r="BJ452" s="21" t="s">
        <v>209</v>
      </c>
      <c r="BK452" s="21" t="s">
        <v>213</v>
      </c>
      <c r="BL452" s="21" t="s">
        <v>209</v>
      </c>
      <c r="BM452" s="21" t="s">
        <v>210</v>
      </c>
      <c r="BN452" s="21" t="s">
        <v>210</v>
      </c>
      <c r="BO452" s="21" t="s">
        <v>209</v>
      </c>
      <c r="BP452" s="21" t="s">
        <v>210</v>
      </c>
      <c r="BQ452" s="21" t="s">
        <v>209</v>
      </c>
      <c r="BR452" s="21" t="s">
        <v>209</v>
      </c>
      <c r="BS452" s="21" t="s">
        <v>209</v>
      </c>
      <c r="BT452" s="21" t="s">
        <v>209</v>
      </c>
      <c r="BU452" s="21" t="s">
        <v>209</v>
      </c>
      <c r="BV452" s="21" t="s">
        <v>209</v>
      </c>
      <c r="BW452" s="21" t="s">
        <v>209</v>
      </c>
      <c r="BX452" s="21" t="s">
        <v>209</v>
      </c>
      <c r="BY452" s="21" t="s">
        <v>209</v>
      </c>
      <c r="BZ452" s="21">
        <f t="shared" si="1"/>
        <v>8</v>
      </c>
    </row>
    <row r="453" spans="1:78" ht="12.75" x14ac:dyDescent="0.2">
      <c r="A453" s="21" t="s">
        <v>653</v>
      </c>
      <c r="B453" s="21" t="s">
        <v>688</v>
      </c>
      <c r="C453" s="21" t="s">
        <v>696</v>
      </c>
      <c r="D453" s="21" t="s">
        <v>209</v>
      </c>
      <c r="E453" s="21" t="s">
        <v>209</v>
      </c>
      <c r="F453" s="21" t="s">
        <v>209</v>
      </c>
      <c r="G453" s="21" t="s">
        <v>209</v>
      </c>
      <c r="H453" s="21" t="s">
        <v>209</v>
      </c>
      <c r="I453" s="21" t="s">
        <v>209</v>
      </c>
      <c r="J453" s="21" t="s">
        <v>209</v>
      </c>
      <c r="K453" s="21" t="s">
        <v>209</v>
      </c>
      <c r="L453" s="21" t="s">
        <v>209</v>
      </c>
      <c r="M453" s="21" t="s">
        <v>209</v>
      </c>
      <c r="N453" s="21" t="s">
        <v>209</v>
      </c>
      <c r="O453" s="21" t="s">
        <v>209</v>
      </c>
      <c r="P453" s="21" t="s">
        <v>209</v>
      </c>
      <c r="Q453" s="21" t="s">
        <v>209</v>
      </c>
      <c r="R453" s="21" t="s">
        <v>209</v>
      </c>
      <c r="S453" s="21" t="s">
        <v>210</v>
      </c>
      <c r="T453" s="21" t="s">
        <v>210</v>
      </c>
      <c r="U453" s="21" t="s">
        <v>210</v>
      </c>
      <c r="V453" s="21" t="s">
        <v>210</v>
      </c>
      <c r="W453" s="21" t="s">
        <v>209</v>
      </c>
      <c r="X453" s="21" t="s">
        <v>209</v>
      </c>
      <c r="Y453" s="21" t="s">
        <v>209</v>
      </c>
      <c r="Z453" s="21" t="s">
        <v>209</v>
      </c>
      <c r="AA453" s="21" t="s">
        <v>210</v>
      </c>
      <c r="AB453" s="21" t="s">
        <v>209</v>
      </c>
      <c r="AC453" s="21" t="s">
        <v>209</v>
      </c>
      <c r="AD453" s="21" t="s">
        <v>209</v>
      </c>
      <c r="AE453" s="21" t="s">
        <v>209</v>
      </c>
      <c r="AF453" s="21" t="s">
        <v>210</v>
      </c>
      <c r="AG453" s="21" t="s">
        <v>209</v>
      </c>
      <c r="AH453" s="21" t="s">
        <v>209</v>
      </c>
      <c r="AI453" s="21" t="s">
        <v>209</v>
      </c>
      <c r="AJ453" s="21" t="s">
        <v>210</v>
      </c>
      <c r="AK453" s="21" t="s">
        <v>209</v>
      </c>
      <c r="AL453" s="21" t="s">
        <v>210</v>
      </c>
      <c r="AM453" s="21" t="s">
        <v>209</v>
      </c>
      <c r="AN453" s="21" t="s">
        <v>210</v>
      </c>
      <c r="AO453" s="21" t="s">
        <v>209</v>
      </c>
      <c r="AP453" s="21" t="s">
        <v>209</v>
      </c>
      <c r="AQ453" s="21" t="s">
        <v>209</v>
      </c>
      <c r="AR453" s="21" t="s">
        <v>209</v>
      </c>
      <c r="AS453" s="21" t="s">
        <v>210</v>
      </c>
      <c r="AT453" s="21" t="s">
        <v>209</v>
      </c>
      <c r="AU453" s="21" t="s">
        <v>209</v>
      </c>
      <c r="AV453" s="21" t="s">
        <v>209</v>
      </c>
      <c r="AW453" s="21" t="s">
        <v>209</v>
      </c>
      <c r="AX453" s="21" t="s">
        <v>209</v>
      </c>
      <c r="AY453" s="21" t="s">
        <v>209</v>
      </c>
      <c r="AZ453" s="21" t="s">
        <v>209</v>
      </c>
      <c r="BA453" s="21" t="s">
        <v>209</v>
      </c>
      <c r="BB453" s="21" t="s">
        <v>209</v>
      </c>
      <c r="BC453" s="21" t="s">
        <v>209</v>
      </c>
      <c r="BD453" s="21" t="s">
        <v>209</v>
      </c>
      <c r="BE453" s="21" t="s">
        <v>209</v>
      </c>
      <c r="BF453" s="21" t="s">
        <v>209</v>
      </c>
      <c r="BG453" s="21" t="s">
        <v>209</v>
      </c>
      <c r="BH453" s="21" t="s">
        <v>209</v>
      </c>
      <c r="BI453" s="21" t="s">
        <v>209</v>
      </c>
      <c r="BJ453" s="21" t="s">
        <v>209</v>
      </c>
      <c r="BK453" s="21" t="s">
        <v>213</v>
      </c>
      <c r="BL453" s="21" t="s">
        <v>210</v>
      </c>
      <c r="BM453" s="21" t="s">
        <v>210</v>
      </c>
      <c r="BN453" s="21" t="s">
        <v>210</v>
      </c>
      <c r="BO453" s="21" t="s">
        <v>210</v>
      </c>
      <c r="BP453" s="21" t="s">
        <v>210</v>
      </c>
      <c r="BQ453" s="21" t="s">
        <v>209</v>
      </c>
      <c r="BR453" s="21" t="s">
        <v>209</v>
      </c>
      <c r="BS453" s="21" t="s">
        <v>209</v>
      </c>
      <c r="BT453" s="21" t="s">
        <v>209</v>
      </c>
      <c r="BU453" s="21" t="s">
        <v>209</v>
      </c>
      <c r="BV453" s="21" t="s">
        <v>209</v>
      </c>
      <c r="BW453" s="21" t="s">
        <v>209</v>
      </c>
      <c r="BX453" s="21" t="s">
        <v>209</v>
      </c>
      <c r="BY453" s="21" t="s">
        <v>210</v>
      </c>
      <c r="BZ453" s="21">
        <f t="shared" si="1"/>
        <v>10</v>
      </c>
    </row>
    <row r="454" spans="1:78" ht="12.75" x14ac:dyDescent="0.2">
      <c r="A454" s="21" t="s">
        <v>653</v>
      </c>
      <c r="B454" s="21" t="s">
        <v>688</v>
      </c>
      <c r="C454" s="21" t="s">
        <v>697</v>
      </c>
      <c r="D454" s="21" t="s">
        <v>209</v>
      </c>
      <c r="E454" s="21" t="s">
        <v>209</v>
      </c>
      <c r="F454" s="21" t="s">
        <v>209</v>
      </c>
      <c r="G454" s="21" t="s">
        <v>209</v>
      </c>
      <c r="H454" s="21" t="s">
        <v>209</v>
      </c>
      <c r="I454" s="21" t="s">
        <v>209</v>
      </c>
      <c r="J454" s="21" t="s">
        <v>209</v>
      </c>
      <c r="K454" s="21" t="s">
        <v>209</v>
      </c>
      <c r="L454" s="21" t="s">
        <v>209</v>
      </c>
      <c r="M454" s="21" t="s">
        <v>209</v>
      </c>
      <c r="N454" s="21" t="s">
        <v>209</v>
      </c>
      <c r="O454" s="21" t="s">
        <v>209</v>
      </c>
      <c r="P454" s="21" t="s">
        <v>209</v>
      </c>
      <c r="Q454" s="21" t="s">
        <v>209</v>
      </c>
      <c r="R454" s="21" t="s">
        <v>209</v>
      </c>
      <c r="S454" s="21" t="s">
        <v>213</v>
      </c>
      <c r="T454" s="21" t="s">
        <v>213</v>
      </c>
      <c r="U454" s="21" t="s">
        <v>213</v>
      </c>
      <c r="V454" s="21" t="s">
        <v>213</v>
      </c>
      <c r="W454" s="21" t="s">
        <v>209</v>
      </c>
      <c r="X454" s="21" t="s">
        <v>209</v>
      </c>
      <c r="Y454" s="21" t="s">
        <v>209</v>
      </c>
      <c r="Z454" s="21" t="s">
        <v>209</v>
      </c>
      <c r="AA454" s="21" t="s">
        <v>209</v>
      </c>
      <c r="AB454" s="21" t="s">
        <v>209</v>
      </c>
      <c r="AC454" s="21" t="s">
        <v>209</v>
      </c>
      <c r="AD454" s="21" t="s">
        <v>209</v>
      </c>
      <c r="AE454" s="21" t="s">
        <v>209</v>
      </c>
      <c r="AF454" s="21" t="s">
        <v>209</v>
      </c>
      <c r="AG454" s="21" t="s">
        <v>209</v>
      </c>
      <c r="AH454" s="21" t="s">
        <v>209</v>
      </c>
      <c r="AI454" s="21" t="s">
        <v>209</v>
      </c>
      <c r="AJ454" s="21" t="s">
        <v>210</v>
      </c>
      <c r="AK454" s="21" t="s">
        <v>209</v>
      </c>
      <c r="AL454" s="21" t="s">
        <v>210</v>
      </c>
      <c r="AM454" s="21" t="s">
        <v>209</v>
      </c>
      <c r="AN454" s="21" t="s">
        <v>210</v>
      </c>
      <c r="AO454" s="21" t="s">
        <v>210</v>
      </c>
      <c r="AP454" s="21" t="s">
        <v>209</v>
      </c>
      <c r="AQ454" s="21" t="s">
        <v>209</v>
      </c>
      <c r="AR454" s="21" t="s">
        <v>209</v>
      </c>
      <c r="AS454" s="21" t="s">
        <v>210</v>
      </c>
      <c r="AT454" s="21" t="s">
        <v>210</v>
      </c>
      <c r="AU454" s="21" t="s">
        <v>209</v>
      </c>
      <c r="AV454" s="21" t="s">
        <v>209</v>
      </c>
      <c r="AW454" s="21" t="s">
        <v>209</v>
      </c>
      <c r="AX454" s="21" t="s">
        <v>209</v>
      </c>
      <c r="AY454" s="21" t="s">
        <v>209</v>
      </c>
      <c r="AZ454" s="21" t="s">
        <v>209</v>
      </c>
      <c r="BA454" s="21" t="s">
        <v>209</v>
      </c>
      <c r="BB454" s="21" t="s">
        <v>209</v>
      </c>
      <c r="BC454" s="21" t="s">
        <v>209</v>
      </c>
      <c r="BD454" s="21" t="s">
        <v>209</v>
      </c>
      <c r="BE454" s="21" t="s">
        <v>209</v>
      </c>
      <c r="BF454" s="21" t="s">
        <v>209</v>
      </c>
      <c r="BG454" s="21" t="s">
        <v>209</v>
      </c>
      <c r="BH454" s="21" t="s">
        <v>209</v>
      </c>
      <c r="BI454" s="21" t="s">
        <v>209</v>
      </c>
      <c r="BJ454" s="21" t="s">
        <v>209</v>
      </c>
      <c r="BK454" s="21" t="s">
        <v>209</v>
      </c>
      <c r="BL454" s="21" t="s">
        <v>210</v>
      </c>
      <c r="BM454" s="21" t="s">
        <v>213</v>
      </c>
      <c r="BN454" s="21" t="s">
        <v>213</v>
      </c>
      <c r="BO454" s="21" t="s">
        <v>210</v>
      </c>
      <c r="BP454" s="21" t="s">
        <v>210</v>
      </c>
      <c r="BQ454" s="21" t="s">
        <v>209</v>
      </c>
      <c r="BR454" s="21" t="s">
        <v>209</v>
      </c>
      <c r="BS454" s="21" t="s">
        <v>209</v>
      </c>
      <c r="BT454" s="21" t="s">
        <v>209</v>
      </c>
      <c r="BU454" s="21" t="s">
        <v>209</v>
      </c>
      <c r="BV454" s="21" t="s">
        <v>209</v>
      </c>
      <c r="BW454" s="21" t="s">
        <v>209</v>
      </c>
      <c r="BX454" s="21" t="s">
        <v>209</v>
      </c>
      <c r="BY454" s="21" t="s">
        <v>210</v>
      </c>
      <c r="BZ454" s="21">
        <f t="shared" si="1"/>
        <v>6</v>
      </c>
    </row>
    <row r="455" spans="1:78" ht="12.75" x14ac:dyDescent="0.2">
      <c r="A455" s="21" t="s">
        <v>653</v>
      </c>
      <c r="B455" s="21" t="s">
        <v>688</v>
      </c>
      <c r="C455" s="21" t="s">
        <v>698</v>
      </c>
      <c r="D455" s="21" t="s">
        <v>209</v>
      </c>
      <c r="E455" s="21" t="s">
        <v>209</v>
      </c>
      <c r="F455" s="21" t="s">
        <v>209</v>
      </c>
      <c r="G455" s="21" t="s">
        <v>209</v>
      </c>
      <c r="H455" s="21" t="s">
        <v>209</v>
      </c>
      <c r="I455" s="21" t="s">
        <v>209</v>
      </c>
      <c r="J455" s="21" t="s">
        <v>209</v>
      </c>
      <c r="K455" s="21" t="s">
        <v>209</v>
      </c>
      <c r="L455" s="21" t="s">
        <v>209</v>
      </c>
      <c r="M455" s="21" t="s">
        <v>209</v>
      </c>
      <c r="N455" s="21" t="s">
        <v>209</v>
      </c>
      <c r="O455" s="21" t="s">
        <v>209</v>
      </c>
      <c r="P455" s="21" t="s">
        <v>209</v>
      </c>
      <c r="Q455" s="21" t="s">
        <v>209</v>
      </c>
      <c r="R455" s="21" t="s">
        <v>209</v>
      </c>
      <c r="S455" s="21" t="s">
        <v>210</v>
      </c>
      <c r="T455" s="21" t="s">
        <v>209</v>
      </c>
      <c r="U455" s="21" t="s">
        <v>210</v>
      </c>
      <c r="V455" s="21" t="s">
        <v>210</v>
      </c>
      <c r="W455" s="21" t="s">
        <v>210</v>
      </c>
      <c r="X455" s="21" t="s">
        <v>209</v>
      </c>
      <c r="Y455" s="21" t="s">
        <v>209</v>
      </c>
      <c r="Z455" s="21" t="s">
        <v>209</v>
      </c>
      <c r="AA455" s="21" t="s">
        <v>209</v>
      </c>
      <c r="AB455" s="21" t="s">
        <v>209</v>
      </c>
      <c r="AC455" s="21" t="s">
        <v>210</v>
      </c>
      <c r="AD455" s="21" t="s">
        <v>209</v>
      </c>
      <c r="AE455" s="21" t="s">
        <v>209</v>
      </c>
      <c r="AF455" s="21" t="s">
        <v>209</v>
      </c>
      <c r="AG455" s="21" t="s">
        <v>209</v>
      </c>
      <c r="AH455" s="21" t="s">
        <v>209</v>
      </c>
      <c r="AI455" s="21" t="s">
        <v>209</v>
      </c>
      <c r="AJ455" s="21" t="s">
        <v>209</v>
      </c>
      <c r="AK455" s="21" t="s">
        <v>209</v>
      </c>
      <c r="AL455" s="21" t="s">
        <v>209</v>
      </c>
      <c r="AM455" s="21" t="s">
        <v>209</v>
      </c>
      <c r="AN455" s="21" t="s">
        <v>209</v>
      </c>
      <c r="AO455" s="21" t="s">
        <v>209</v>
      </c>
      <c r="AP455" s="21" t="s">
        <v>209</v>
      </c>
      <c r="AQ455" s="21" t="s">
        <v>209</v>
      </c>
      <c r="AR455" s="21" t="s">
        <v>209</v>
      </c>
      <c r="AS455" s="21" t="s">
        <v>209</v>
      </c>
      <c r="AT455" s="21" t="s">
        <v>209</v>
      </c>
      <c r="AU455" s="21" t="s">
        <v>209</v>
      </c>
      <c r="AV455" s="21" t="s">
        <v>209</v>
      </c>
      <c r="AW455" s="21" t="s">
        <v>209</v>
      </c>
      <c r="AX455" s="21" t="s">
        <v>210</v>
      </c>
      <c r="AY455" s="21" t="s">
        <v>210</v>
      </c>
      <c r="AZ455" s="21" t="s">
        <v>209</v>
      </c>
      <c r="BA455" s="21" t="s">
        <v>210</v>
      </c>
      <c r="BB455" s="21" t="s">
        <v>210</v>
      </c>
      <c r="BC455" s="21" t="s">
        <v>209</v>
      </c>
      <c r="BD455" s="21" t="s">
        <v>209</v>
      </c>
      <c r="BE455" s="21" t="s">
        <v>209</v>
      </c>
      <c r="BF455" s="21" t="s">
        <v>209</v>
      </c>
      <c r="BG455" s="21" t="s">
        <v>209</v>
      </c>
      <c r="BH455" s="21" t="s">
        <v>209</v>
      </c>
      <c r="BI455" s="21" t="s">
        <v>209</v>
      </c>
      <c r="BJ455" s="21" t="s">
        <v>209</v>
      </c>
      <c r="BK455" s="21" t="s">
        <v>210</v>
      </c>
      <c r="BL455" s="21" t="s">
        <v>209</v>
      </c>
      <c r="BM455" s="21" t="s">
        <v>209</v>
      </c>
      <c r="BN455" s="21" t="s">
        <v>209</v>
      </c>
      <c r="BO455" s="21" t="s">
        <v>209</v>
      </c>
      <c r="BP455" s="21" t="s">
        <v>209</v>
      </c>
      <c r="BQ455" s="21" t="s">
        <v>209</v>
      </c>
      <c r="BR455" s="21" t="s">
        <v>209</v>
      </c>
      <c r="BS455" s="21" t="s">
        <v>209</v>
      </c>
      <c r="BT455" s="21" t="s">
        <v>209</v>
      </c>
      <c r="BU455" s="21" t="s">
        <v>209</v>
      </c>
      <c r="BV455" s="21" t="s">
        <v>209</v>
      </c>
      <c r="BW455" s="21" t="s">
        <v>209</v>
      </c>
      <c r="BX455" s="21" t="s">
        <v>209</v>
      </c>
      <c r="BY455" s="21" t="s">
        <v>209</v>
      </c>
      <c r="BZ455" s="21">
        <f t="shared" si="1"/>
        <v>10</v>
      </c>
    </row>
    <row r="456" spans="1:78" ht="12.75" x14ac:dyDescent="0.2">
      <c r="A456" s="21" t="s">
        <v>653</v>
      </c>
      <c r="B456" s="21" t="s">
        <v>688</v>
      </c>
      <c r="C456" s="21" t="s">
        <v>699</v>
      </c>
      <c r="D456" s="21" t="s">
        <v>209</v>
      </c>
      <c r="E456" s="21" t="s">
        <v>210</v>
      </c>
      <c r="F456" s="21" t="s">
        <v>209</v>
      </c>
      <c r="G456" s="21" t="s">
        <v>209</v>
      </c>
      <c r="H456" s="21" t="s">
        <v>209</v>
      </c>
      <c r="I456" s="21" t="s">
        <v>209</v>
      </c>
      <c r="J456" s="21" t="s">
        <v>209</v>
      </c>
      <c r="K456" s="21" t="s">
        <v>210</v>
      </c>
      <c r="L456" s="21" t="s">
        <v>210</v>
      </c>
      <c r="M456" s="21" t="s">
        <v>209</v>
      </c>
      <c r="N456" s="21" t="s">
        <v>209</v>
      </c>
      <c r="O456" s="21" t="s">
        <v>209</v>
      </c>
      <c r="P456" s="21" t="s">
        <v>209</v>
      </c>
      <c r="Q456" s="21" t="s">
        <v>209</v>
      </c>
      <c r="R456" s="21" t="s">
        <v>210</v>
      </c>
      <c r="S456" s="21" t="s">
        <v>210</v>
      </c>
      <c r="T456" s="21" t="s">
        <v>210</v>
      </c>
      <c r="U456" s="21" t="s">
        <v>210</v>
      </c>
      <c r="V456" s="21" t="s">
        <v>210</v>
      </c>
      <c r="W456" s="21" t="s">
        <v>210</v>
      </c>
      <c r="X456" s="21" t="s">
        <v>209</v>
      </c>
      <c r="Y456" s="21" t="s">
        <v>209</v>
      </c>
      <c r="Z456" s="21" t="s">
        <v>209</v>
      </c>
      <c r="AA456" s="21" t="s">
        <v>210</v>
      </c>
      <c r="AB456" s="21" t="s">
        <v>209</v>
      </c>
      <c r="AC456" s="21" t="s">
        <v>210</v>
      </c>
      <c r="AD456" s="21" t="s">
        <v>209</v>
      </c>
      <c r="AE456" s="21" t="s">
        <v>209</v>
      </c>
      <c r="AF456" s="21" t="s">
        <v>210</v>
      </c>
      <c r="AG456" s="21" t="s">
        <v>209</v>
      </c>
      <c r="AH456" s="21" t="s">
        <v>209</v>
      </c>
      <c r="AI456" s="21" t="s">
        <v>209</v>
      </c>
      <c r="AJ456" s="21" t="s">
        <v>209</v>
      </c>
      <c r="AK456" s="21" t="s">
        <v>209</v>
      </c>
      <c r="AL456" s="21" t="s">
        <v>209</v>
      </c>
      <c r="AM456" s="21" t="s">
        <v>209</v>
      </c>
      <c r="AN456" s="21" t="s">
        <v>210</v>
      </c>
      <c r="AO456" s="21" t="s">
        <v>210</v>
      </c>
      <c r="AP456" s="21" t="s">
        <v>210</v>
      </c>
      <c r="AQ456" s="21" t="s">
        <v>210</v>
      </c>
      <c r="AR456" s="21" t="s">
        <v>209</v>
      </c>
      <c r="AS456" s="21" t="s">
        <v>210</v>
      </c>
      <c r="AT456" s="21" t="s">
        <v>210</v>
      </c>
      <c r="AU456" s="21" t="s">
        <v>210</v>
      </c>
      <c r="AV456" s="21" t="s">
        <v>210</v>
      </c>
      <c r="AW456" s="21" t="s">
        <v>209</v>
      </c>
      <c r="AX456" s="21" t="s">
        <v>209</v>
      </c>
      <c r="AY456" s="21" t="s">
        <v>210</v>
      </c>
      <c r="AZ456" s="21" t="s">
        <v>210</v>
      </c>
      <c r="BA456" s="21" t="s">
        <v>209</v>
      </c>
      <c r="BB456" s="21" t="s">
        <v>210</v>
      </c>
      <c r="BC456" s="21" t="s">
        <v>210</v>
      </c>
      <c r="BD456" s="21" t="s">
        <v>209</v>
      </c>
      <c r="BE456" s="21" t="s">
        <v>209</v>
      </c>
      <c r="BF456" s="21" t="s">
        <v>209</v>
      </c>
      <c r="BG456" s="21" t="s">
        <v>209</v>
      </c>
      <c r="BH456" s="21" t="s">
        <v>209</v>
      </c>
      <c r="BI456" s="21" t="s">
        <v>209</v>
      </c>
      <c r="BJ456" s="21" t="s">
        <v>209</v>
      </c>
      <c r="BK456" s="21" t="s">
        <v>210</v>
      </c>
      <c r="BL456" s="21" t="s">
        <v>209</v>
      </c>
      <c r="BM456" s="21" t="s">
        <v>209</v>
      </c>
      <c r="BN456" s="21" t="s">
        <v>209</v>
      </c>
      <c r="BO456" s="21" t="s">
        <v>209</v>
      </c>
      <c r="BP456" s="21" t="s">
        <v>209</v>
      </c>
      <c r="BQ456" s="21" t="s">
        <v>209</v>
      </c>
      <c r="BR456" s="21" t="s">
        <v>209</v>
      </c>
      <c r="BS456" s="21" t="s">
        <v>209</v>
      </c>
      <c r="BT456" s="21" t="s">
        <v>209</v>
      </c>
      <c r="BU456" s="21" t="s">
        <v>209</v>
      </c>
      <c r="BV456" s="21" t="s">
        <v>209</v>
      </c>
      <c r="BW456" s="21" t="s">
        <v>209</v>
      </c>
      <c r="BX456" s="21" t="s">
        <v>209</v>
      </c>
      <c r="BY456" s="21" t="s">
        <v>209</v>
      </c>
      <c r="BZ456" s="21">
        <f t="shared" si="1"/>
        <v>25</v>
      </c>
    </row>
    <row r="457" spans="1:78" ht="12.75" x14ac:dyDescent="0.2">
      <c r="A457" s="21" t="s">
        <v>653</v>
      </c>
      <c r="B457" s="21" t="s">
        <v>688</v>
      </c>
      <c r="C457" s="21" t="s">
        <v>700</v>
      </c>
      <c r="D457" s="21" t="s">
        <v>209</v>
      </c>
      <c r="E457" s="21" t="s">
        <v>209</v>
      </c>
      <c r="F457" s="21" t="s">
        <v>209</v>
      </c>
      <c r="G457" s="21" t="s">
        <v>209</v>
      </c>
      <c r="H457" s="21" t="s">
        <v>209</v>
      </c>
      <c r="I457" s="21" t="s">
        <v>209</v>
      </c>
      <c r="J457" s="21" t="s">
        <v>209</v>
      </c>
      <c r="K457" s="21" t="s">
        <v>210</v>
      </c>
      <c r="L457" s="21" t="s">
        <v>209</v>
      </c>
      <c r="M457" s="21" t="s">
        <v>209</v>
      </c>
      <c r="N457" s="21" t="s">
        <v>209</v>
      </c>
      <c r="O457" s="21" t="s">
        <v>209</v>
      </c>
      <c r="P457" s="21" t="s">
        <v>209</v>
      </c>
      <c r="Q457" s="21" t="s">
        <v>209</v>
      </c>
      <c r="R457" s="21" t="s">
        <v>210</v>
      </c>
      <c r="S457" s="21" t="s">
        <v>210</v>
      </c>
      <c r="T457" s="21" t="s">
        <v>210</v>
      </c>
      <c r="U457" s="21" t="s">
        <v>210</v>
      </c>
      <c r="V457" s="21" t="s">
        <v>210</v>
      </c>
      <c r="W457" s="21" t="s">
        <v>209</v>
      </c>
      <c r="X457" s="21" t="s">
        <v>209</v>
      </c>
      <c r="Y457" s="21" t="s">
        <v>209</v>
      </c>
      <c r="Z457" s="21" t="s">
        <v>209</v>
      </c>
      <c r="AA457" s="21" t="s">
        <v>210</v>
      </c>
      <c r="AB457" s="21" t="s">
        <v>209</v>
      </c>
      <c r="AC457" s="21" t="s">
        <v>210</v>
      </c>
      <c r="AD457" s="21" t="s">
        <v>209</v>
      </c>
      <c r="AE457" s="21" t="s">
        <v>209</v>
      </c>
      <c r="AF457" s="21" t="s">
        <v>210</v>
      </c>
      <c r="AG457" s="21" t="s">
        <v>209</v>
      </c>
      <c r="AH457" s="21" t="s">
        <v>209</v>
      </c>
      <c r="AI457" s="21" t="s">
        <v>209</v>
      </c>
      <c r="AJ457" s="21" t="s">
        <v>209</v>
      </c>
      <c r="AK457" s="21" t="s">
        <v>209</v>
      </c>
      <c r="AL457" s="21" t="s">
        <v>209</v>
      </c>
      <c r="AM457" s="21" t="s">
        <v>209</v>
      </c>
      <c r="AN457" s="21" t="s">
        <v>210</v>
      </c>
      <c r="AO457" s="21" t="s">
        <v>209</v>
      </c>
      <c r="AP457" s="21" t="s">
        <v>209</v>
      </c>
      <c r="AQ457" s="21" t="s">
        <v>209</v>
      </c>
      <c r="AR457" s="21" t="s">
        <v>209</v>
      </c>
      <c r="AS457" s="21" t="s">
        <v>210</v>
      </c>
      <c r="AT457" s="21" t="s">
        <v>209</v>
      </c>
      <c r="AU457" s="21" t="s">
        <v>209</v>
      </c>
      <c r="AV457" s="21" t="s">
        <v>209</v>
      </c>
      <c r="AW457" s="21" t="s">
        <v>209</v>
      </c>
      <c r="AX457" s="21" t="s">
        <v>209</v>
      </c>
      <c r="AY457" s="21" t="s">
        <v>210</v>
      </c>
      <c r="AZ457" s="21" t="s">
        <v>210</v>
      </c>
      <c r="BA457" s="21" t="s">
        <v>209</v>
      </c>
      <c r="BB457" s="21" t="s">
        <v>210</v>
      </c>
      <c r="BC457" s="21" t="s">
        <v>210</v>
      </c>
      <c r="BD457" s="21" t="s">
        <v>209</v>
      </c>
      <c r="BE457" s="21" t="s">
        <v>209</v>
      </c>
      <c r="BF457" s="21" t="s">
        <v>209</v>
      </c>
      <c r="BG457" s="21" t="s">
        <v>209</v>
      </c>
      <c r="BH457" s="21" t="s">
        <v>209</v>
      </c>
      <c r="BI457" s="21" t="s">
        <v>209</v>
      </c>
      <c r="BJ457" s="21" t="s">
        <v>209</v>
      </c>
      <c r="BK457" s="21" t="s">
        <v>210</v>
      </c>
      <c r="BL457" s="21" t="s">
        <v>209</v>
      </c>
      <c r="BM457" s="21" t="s">
        <v>209</v>
      </c>
      <c r="BN457" s="21" t="s">
        <v>209</v>
      </c>
      <c r="BO457" s="21" t="s">
        <v>209</v>
      </c>
      <c r="BP457" s="21" t="s">
        <v>209</v>
      </c>
      <c r="BQ457" s="21" t="s">
        <v>209</v>
      </c>
      <c r="BR457" s="21" t="s">
        <v>209</v>
      </c>
      <c r="BS457" s="21" t="s">
        <v>209</v>
      </c>
      <c r="BT457" s="21" t="s">
        <v>209</v>
      </c>
      <c r="BU457" s="21" t="s">
        <v>209</v>
      </c>
      <c r="BV457" s="21" t="s">
        <v>209</v>
      </c>
      <c r="BW457" s="21" t="s">
        <v>209</v>
      </c>
      <c r="BX457" s="21" t="s">
        <v>209</v>
      </c>
      <c r="BY457" s="21" t="s">
        <v>209</v>
      </c>
      <c r="BZ457" s="21">
        <f t="shared" si="1"/>
        <v>16</v>
      </c>
    </row>
    <row r="458" spans="1:78" ht="12.75" x14ac:dyDescent="0.2">
      <c r="A458" s="21" t="s">
        <v>653</v>
      </c>
      <c r="B458" s="21" t="s">
        <v>688</v>
      </c>
      <c r="C458" s="21" t="s">
        <v>701</v>
      </c>
      <c r="D458" s="21" t="s">
        <v>209</v>
      </c>
      <c r="E458" s="21" t="s">
        <v>209</v>
      </c>
      <c r="F458" s="21" t="s">
        <v>209</v>
      </c>
      <c r="G458" s="21" t="s">
        <v>209</v>
      </c>
      <c r="H458" s="21" t="s">
        <v>209</v>
      </c>
      <c r="I458" s="21" t="s">
        <v>209</v>
      </c>
      <c r="J458" s="21" t="s">
        <v>209</v>
      </c>
      <c r="K458" s="21" t="s">
        <v>209</v>
      </c>
      <c r="L458" s="21" t="s">
        <v>209</v>
      </c>
      <c r="M458" s="21" t="s">
        <v>209</v>
      </c>
      <c r="N458" s="21" t="s">
        <v>209</v>
      </c>
      <c r="O458" s="21" t="s">
        <v>209</v>
      </c>
      <c r="P458" s="21" t="s">
        <v>209</v>
      </c>
      <c r="Q458" s="21" t="s">
        <v>209</v>
      </c>
      <c r="R458" s="21" t="s">
        <v>209</v>
      </c>
      <c r="S458" s="21" t="s">
        <v>210</v>
      </c>
      <c r="T458" s="21" t="s">
        <v>210</v>
      </c>
      <c r="U458" s="21" t="s">
        <v>210</v>
      </c>
      <c r="V458" s="21" t="s">
        <v>210</v>
      </c>
      <c r="W458" s="21" t="s">
        <v>209</v>
      </c>
      <c r="X458" s="21" t="s">
        <v>209</v>
      </c>
      <c r="Y458" s="21" t="s">
        <v>209</v>
      </c>
      <c r="Z458" s="21" t="s">
        <v>209</v>
      </c>
      <c r="AA458" s="21" t="s">
        <v>209</v>
      </c>
      <c r="AB458" s="21" t="s">
        <v>209</v>
      </c>
      <c r="AC458" s="21" t="s">
        <v>209</v>
      </c>
      <c r="AD458" s="21" t="s">
        <v>209</v>
      </c>
      <c r="AE458" s="21" t="s">
        <v>209</v>
      </c>
      <c r="AF458" s="21" t="s">
        <v>209</v>
      </c>
      <c r="AG458" s="21" t="s">
        <v>209</v>
      </c>
      <c r="AH458" s="21" t="s">
        <v>209</v>
      </c>
      <c r="AI458" s="21" t="s">
        <v>209</v>
      </c>
      <c r="AJ458" s="21" t="s">
        <v>209</v>
      </c>
      <c r="AK458" s="21" t="s">
        <v>209</v>
      </c>
      <c r="AL458" s="21" t="s">
        <v>209</v>
      </c>
      <c r="AM458" s="21" t="s">
        <v>209</v>
      </c>
      <c r="AN458" s="21" t="s">
        <v>210</v>
      </c>
      <c r="AO458" s="21" t="s">
        <v>210</v>
      </c>
      <c r="AP458" s="21" t="s">
        <v>213</v>
      </c>
      <c r="AQ458" s="21" t="s">
        <v>209</v>
      </c>
      <c r="AR458" s="21" t="s">
        <v>209</v>
      </c>
      <c r="AS458" s="21" t="s">
        <v>210</v>
      </c>
      <c r="AT458" s="21" t="s">
        <v>210</v>
      </c>
      <c r="AU458" s="21" t="s">
        <v>213</v>
      </c>
      <c r="AV458" s="21" t="s">
        <v>209</v>
      </c>
      <c r="AW458" s="21" t="s">
        <v>213</v>
      </c>
      <c r="AX458" s="21" t="s">
        <v>210</v>
      </c>
      <c r="AY458" s="21" t="s">
        <v>209</v>
      </c>
      <c r="AZ458" s="21" t="s">
        <v>209</v>
      </c>
      <c r="BA458" s="21" t="s">
        <v>210</v>
      </c>
      <c r="BB458" s="21" t="s">
        <v>209</v>
      </c>
      <c r="BC458" s="21" t="s">
        <v>209</v>
      </c>
      <c r="BD458" s="21" t="s">
        <v>209</v>
      </c>
      <c r="BE458" s="21" t="s">
        <v>209</v>
      </c>
      <c r="BF458" s="21" t="s">
        <v>209</v>
      </c>
      <c r="BG458" s="21" t="s">
        <v>209</v>
      </c>
      <c r="BH458" s="21" t="s">
        <v>209</v>
      </c>
      <c r="BI458" s="21" t="s">
        <v>209</v>
      </c>
      <c r="BJ458" s="21" t="s">
        <v>209</v>
      </c>
      <c r="BK458" s="21" t="s">
        <v>213</v>
      </c>
      <c r="BL458" s="21" t="s">
        <v>209</v>
      </c>
      <c r="BM458" s="21" t="s">
        <v>213</v>
      </c>
      <c r="BN458" s="21" t="s">
        <v>213</v>
      </c>
      <c r="BO458" s="21" t="s">
        <v>209</v>
      </c>
      <c r="BP458" s="21" t="s">
        <v>209</v>
      </c>
      <c r="BQ458" s="21" t="s">
        <v>209</v>
      </c>
      <c r="BR458" s="21" t="s">
        <v>209</v>
      </c>
      <c r="BS458" s="21" t="s">
        <v>209</v>
      </c>
      <c r="BT458" s="21" t="s">
        <v>209</v>
      </c>
      <c r="BU458" s="21" t="s">
        <v>209</v>
      </c>
      <c r="BV458" s="21" t="s">
        <v>209</v>
      </c>
      <c r="BW458" s="21" t="s">
        <v>209</v>
      </c>
      <c r="BX458" s="21" t="s">
        <v>209</v>
      </c>
      <c r="BY458" s="21" t="s">
        <v>209</v>
      </c>
      <c r="BZ458" s="21">
        <f t="shared" si="1"/>
        <v>10</v>
      </c>
    </row>
    <row r="459" spans="1:78" ht="12.75" x14ac:dyDescent="0.2">
      <c r="A459" s="21" t="s">
        <v>653</v>
      </c>
      <c r="B459" s="21" t="s">
        <v>688</v>
      </c>
      <c r="C459" s="21" t="s">
        <v>702</v>
      </c>
      <c r="D459" s="21" t="s">
        <v>209</v>
      </c>
      <c r="E459" s="21" t="s">
        <v>209</v>
      </c>
      <c r="F459" s="21" t="s">
        <v>209</v>
      </c>
      <c r="G459" s="21" t="s">
        <v>209</v>
      </c>
      <c r="H459" s="21" t="s">
        <v>209</v>
      </c>
      <c r="I459" s="21" t="s">
        <v>209</v>
      </c>
      <c r="J459" s="21" t="s">
        <v>209</v>
      </c>
      <c r="K459" s="21" t="s">
        <v>209</v>
      </c>
      <c r="L459" s="21" t="s">
        <v>209</v>
      </c>
      <c r="M459" s="21" t="s">
        <v>209</v>
      </c>
      <c r="N459" s="21" t="s">
        <v>209</v>
      </c>
      <c r="O459" s="21" t="s">
        <v>209</v>
      </c>
      <c r="P459" s="21" t="s">
        <v>209</v>
      </c>
      <c r="Q459" s="21" t="s">
        <v>209</v>
      </c>
      <c r="R459" s="21" t="s">
        <v>209</v>
      </c>
      <c r="S459" s="21" t="s">
        <v>210</v>
      </c>
      <c r="T459" s="21" t="s">
        <v>210</v>
      </c>
      <c r="U459" s="21" t="s">
        <v>210</v>
      </c>
      <c r="V459" s="21" t="s">
        <v>210</v>
      </c>
      <c r="W459" s="21" t="s">
        <v>209</v>
      </c>
      <c r="X459" s="21" t="s">
        <v>209</v>
      </c>
      <c r="Y459" s="21" t="s">
        <v>209</v>
      </c>
      <c r="Z459" s="21" t="s">
        <v>209</v>
      </c>
      <c r="AA459" s="21" t="s">
        <v>209</v>
      </c>
      <c r="AB459" s="21" t="s">
        <v>209</v>
      </c>
      <c r="AC459" s="21" t="s">
        <v>209</v>
      </c>
      <c r="AD459" s="21" t="s">
        <v>209</v>
      </c>
      <c r="AE459" s="21" t="s">
        <v>209</v>
      </c>
      <c r="AF459" s="21" t="s">
        <v>209</v>
      </c>
      <c r="AG459" s="21" t="s">
        <v>209</v>
      </c>
      <c r="AH459" s="21" t="s">
        <v>209</v>
      </c>
      <c r="AI459" s="21" t="s">
        <v>209</v>
      </c>
      <c r="AJ459" s="21" t="s">
        <v>210</v>
      </c>
      <c r="AK459" s="21" t="s">
        <v>209</v>
      </c>
      <c r="AL459" s="21" t="s">
        <v>210</v>
      </c>
      <c r="AM459" s="21" t="s">
        <v>209</v>
      </c>
      <c r="AN459" s="21" t="s">
        <v>210</v>
      </c>
      <c r="AO459" s="21" t="s">
        <v>209</v>
      </c>
      <c r="AP459" s="21" t="s">
        <v>213</v>
      </c>
      <c r="AQ459" s="21" t="s">
        <v>209</v>
      </c>
      <c r="AR459" s="21" t="s">
        <v>209</v>
      </c>
      <c r="AS459" s="21" t="s">
        <v>210</v>
      </c>
      <c r="AT459" s="21" t="s">
        <v>209</v>
      </c>
      <c r="AU459" s="21" t="s">
        <v>213</v>
      </c>
      <c r="AV459" s="21" t="s">
        <v>209</v>
      </c>
      <c r="AW459" s="21" t="s">
        <v>209</v>
      </c>
      <c r="AX459" s="21" t="s">
        <v>209</v>
      </c>
      <c r="AY459" s="21" t="s">
        <v>209</v>
      </c>
      <c r="AZ459" s="21" t="s">
        <v>209</v>
      </c>
      <c r="BA459" s="21" t="s">
        <v>209</v>
      </c>
      <c r="BB459" s="21" t="s">
        <v>209</v>
      </c>
      <c r="BC459" s="21" t="s">
        <v>209</v>
      </c>
      <c r="BD459" s="21" t="s">
        <v>209</v>
      </c>
      <c r="BE459" s="21" t="s">
        <v>209</v>
      </c>
      <c r="BF459" s="21" t="s">
        <v>209</v>
      </c>
      <c r="BG459" s="21" t="s">
        <v>209</v>
      </c>
      <c r="BH459" s="21" t="s">
        <v>209</v>
      </c>
      <c r="BI459" s="21" t="s">
        <v>209</v>
      </c>
      <c r="BJ459" s="21" t="s">
        <v>209</v>
      </c>
      <c r="BK459" s="21" t="s">
        <v>213</v>
      </c>
      <c r="BL459" s="21" t="s">
        <v>209</v>
      </c>
      <c r="BM459" s="21" t="s">
        <v>210</v>
      </c>
      <c r="BN459" s="21" t="s">
        <v>210</v>
      </c>
      <c r="BO459" s="21" t="s">
        <v>209</v>
      </c>
      <c r="BP459" s="21" t="s">
        <v>213</v>
      </c>
      <c r="BQ459" s="21" t="s">
        <v>209</v>
      </c>
      <c r="BR459" s="21" t="s">
        <v>209</v>
      </c>
      <c r="BS459" s="21" t="s">
        <v>209</v>
      </c>
      <c r="BT459" s="21" t="s">
        <v>209</v>
      </c>
      <c r="BU459" s="21" t="s">
        <v>209</v>
      </c>
      <c r="BV459" s="21" t="s">
        <v>209</v>
      </c>
      <c r="BW459" s="21" t="s">
        <v>209</v>
      </c>
      <c r="BX459" s="21" t="s">
        <v>209</v>
      </c>
      <c r="BY459" s="21" t="s">
        <v>209</v>
      </c>
      <c r="BZ459" s="21">
        <f t="shared" si="1"/>
        <v>8</v>
      </c>
    </row>
    <row r="460" spans="1:78" ht="12.75" x14ac:dyDescent="0.2">
      <c r="A460" s="21" t="s">
        <v>653</v>
      </c>
      <c r="B460" s="21" t="s">
        <v>688</v>
      </c>
      <c r="C460" s="21" t="s">
        <v>703</v>
      </c>
      <c r="D460" s="21" t="s">
        <v>209</v>
      </c>
      <c r="E460" s="21" t="s">
        <v>209</v>
      </c>
      <c r="F460" s="21" t="s">
        <v>209</v>
      </c>
      <c r="G460" s="21" t="s">
        <v>209</v>
      </c>
      <c r="H460" s="21" t="s">
        <v>209</v>
      </c>
      <c r="I460" s="21" t="s">
        <v>209</v>
      </c>
      <c r="J460" s="21" t="s">
        <v>209</v>
      </c>
      <c r="K460" s="21" t="s">
        <v>209</v>
      </c>
      <c r="L460" s="21" t="s">
        <v>209</v>
      </c>
      <c r="M460" s="21" t="s">
        <v>209</v>
      </c>
      <c r="N460" s="21" t="s">
        <v>209</v>
      </c>
      <c r="O460" s="21" t="s">
        <v>209</v>
      </c>
      <c r="P460" s="21" t="s">
        <v>209</v>
      </c>
      <c r="Q460" s="21" t="s">
        <v>209</v>
      </c>
      <c r="R460" s="21" t="s">
        <v>209</v>
      </c>
      <c r="S460" s="21" t="s">
        <v>210</v>
      </c>
      <c r="T460" s="21" t="s">
        <v>209</v>
      </c>
      <c r="U460" s="21" t="s">
        <v>210</v>
      </c>
      <c r="V460" s="21" t="s">
        <v>210</v>
      </c>
      <c r="W460" s="21" t="s">
        <v>210</v>
      </c>
      <c r="X460" s="21" t="s">
        <v>209</v>
      </c>
      <c r="Y460" s="21" t="s">
        <v>209</v>
      </c>
      <c r="Z460" s="21" t="s">
        <v>209</v>
      </c>
      <c r="AA460" s="21" t="s">
        <v>209</v>
      </c>
      <c r="AB460" s="21" t="s">
        <v>209</v>
      </c>
      <c r="AC460" s="21" t="s">
        <v>210</v>
      </c>
      <c r="AD460" s="21" t="s">
        <v>209</v>
      </c>
      <c r="AE460" s="21" t="s">
        <v>209</v>
      </c>
      <c r="AF460" s="21" t="s">
        <v>209</v>
      </c>
      <c r="AG460" s="21" t="s">
        <v>209</v>
      </c>
      <c r="AH460" s="21" t="s">
        <v>209</v>
      </c>
      <c r="AI460" s="21" t="s">
        <v>209</v>
      </c>
      <c r="AJ460" s="21" t="s">
        <v>209</v>
      </c>
      <c r="AK460" s="21" t="s">
        <v>209</v>
      </c>
      <c r="AL460" s="21" t="s">
        <v>209</v>
      </c>
      <c r="AM460" s="21" t="s">
        <v>209</v>
      </c>
      <c r="AN460" s="21" t="s">
        <v>209</v>
      </c>
      <c r="AO460" s="21" t="s">
        <v>209</v>
      </c>
      <c r="AP460" s="21" t="s">
        <v>209</v>
      </c>
      <c r="AQ460" s="21" t="s">
        <v>209</v>
      </c>
      <c r="AR460" s="21" t="s">
        <v>209</v>
      </c>
      <c r="AS460" s="21" t="s">
        <v>209</v>
      </c>
      <c r="AT460" s="21" t="s">
        <v>209</v>
      </c>
      <c r="AU460" s="21" t="s">
        <v>209</v>
      </c>
      <c r="AV460" s="21" t="s">
        <v>209</v>
      </c>
      <c r="AW460" s="21" t="s">
        <v>209</v>
      </c>
      <c r="AX460" s="21" t="s">
        <v>210</v>
      </c>
      <c r="AY460" s="21" t="s">
        <v>210</v>
      </c>
      <c r="AZ460" s="21" t="s">
        <v>209</v>
      </c>
      <c r="BA460" s="21" t="s">
        <v>210</v>
      </c>
      <c r="BB460" s="21" t="s">
        <v>210</v>
      </c>
      <c r="BC460" s="21" t="s">
        <v>209</v>
      </c>
      <c r="BD460" s="21" t="s">
        <v>209</v>
      </c>
      <c r="BE460" s="21" t="s">
        <v>209</v>
      </c>
      <c r="BF460" s="21" t="s">
        <v>209</v>
      </c>
      <c r="BG460" s="21" t="s">
        <v>209</v>
      </c>
      <c r="BH460" s="21" t="s">
        <v>209</v>
      </c>
      <c r="BI460" s="21" t="s">
        <v>209</v>
      </c>
      <c r="BJ460" s="21" t="s">
        <v>209</v>
      </c>
      <c r="BK460" s="21" t="s">
        <v>210</v>
      </c>
      <c r="BL460" s="21" t="s">
        <v>209</v>
      </c>
      <c r="BM460" s="21" t="s">
        <v>209</v>
      </c>
      <c r="BN460" s="21" t="s">
        <v>209</v>
      </c>
      <c r="BO460" s="21" t="s">
        <v>209</v>
      </c>
      <c r="BP460" s="21" t="s">
        <v>209</v>
      </c>
      <c r="BQ460" s="21" t="s">
        <v>209</v>
      </c>
      <c r="BR460" s="21" t="s">
        <v>209</v>
      </c>
      <c r="BS460" s="21" t="s">
        <v>209</v>
      </c>
      <c r="BT460" s="21" t="s">
        <v>209</v>
      </c>
      <c r="BU460" s="21" t="s">
        <v>209</v>
      </c>
      <c r="BV460" s="21" t="s">
        <v>209</v>
      </c>
      <c r="BW460" s="21" t="s">
        <v>209</v>
      </c>
      <c r="BX460" s="21" t="s">
        <v>209</v>
      </c>
      <c r="BY460" s="21" t="s">
        <v>209</v>
      </c>
      <c r="BZ460" s="21">
        <f t="shared" si="1"/>
        <v>10</v>
      </c>
    </row>
    <row r="461" spans="1:78" ht="12.75" x14ac:dyDescent="0.2">
      <c r="A461" s="21" t="s">
        <v>653</v>
      </c>
      <c r="B461" s="21" t="s">
        <v>688</v>
      </c>
      <c r="C461" s="21" t="s">
        <v>704</v>
      </c>
      <c r="D461" s="21" t="s">
        <v>209</v>
      </c>
      <c r="E461" s="21" t="s">
        <v>210</v>
      </c>
      <c r="F461" s="21" t="s">
        <v>209</v>
      </c>
      <c r="G461" s="21" t="s">
        <v>209</v>
      </c>
      <c r="H461" s="21" t="s">
        <v>209</v>
      </c>
      <c r="I461" s="21" t="s">
        <v>209</v>
      </c>
      <c r="J461" s="21" t="s">
        <v>209</v>
      </c>
      <c r="K461" s="21" t="s">
        <v>210</v>
      </c>
      <c r="L461" s="21" t="s">
        <v>210</v>
      </c>
      <c r="M461" s="21" t="s">
        <v>209</v>
      </c>
      <c r="N461" s="21" t="s">
        <v>209</v>
      </c>
      <c r="O461" s="21" t="s">
        <v>209</v>
      </c>
      <c r="P461" s="21" t="s">
        <v>209</v>
      </c>
      <c r="Q461" s="21" t="s">
        <v>209</v>
      </c>
      <c r="R461" s="21" t="s">
        <v>210</v>
      </c>
      <c r="S461" s="21" t="s">
        <v>210</v>
      </c>
      <c r="T461" s="21" t="s">
        <v>210</v>
      </c>
      <c r="U461" s="21" t="s">
        <v>210</v>
      </c>
      <c r="V461" s="21" t="s">
        <v>210</v>
      </c>
      <c r="W461" s="21" t="s">
        <v>210</v>
      </c>
      <c r="X461" s="21" t="s">
        <v>209</v>
      </c>
      <c r="Y461" s="21" t="s">
        <v>209</v>
      </c>
      <c r="Z461" s="21" t="s">
        <v>209</v>
      </c>
      <c r="AA461" s="21" t="s">
        <v>210</v>
      </c>
      <c r="AB461" s="21" t="s">
        <v>209</v>
      </c>
      <c r="AC461" s="21" t="s">
        <v>210</v>
      </c>
      <c r="AD461" s="21" t="s">
        <v>209</v>
      </c>
      <c r="AE461" s="21" t="s">
        <v>209</v>
      </c>
      <c r="AF461" s="21" t="s">
        <v>210</v>
      </c>
      <c r="AG461" s="21" t="s">
        <v>209</v>
      </c>
      <c r="AH461" s="21" t="s">
        <v>209</v>
      </c>
      <c r="AI461" s="21" t="s">
        <v>209</v>
      </c>
      <c r="AJ461" s="21" t="s">
        <v>209</v>
      </c>
      <c r="AK461" s="21" t="s">
        <v>209</v>
      </c>
      <c r="AL461" s="21" t="s">
        <v>209</v>
      </c>
      <c r="AM461" s="21" t="s">
        <v>209</v>
      </c>
      <c r="AN461" s="21" t="s">
        <v>210</v>
      </c>
      <c r="AO461" s="21" t="s">
        <v>210</v>
      </c>
      <c r="AP461" s="21" t="s">
        <v>210</v>
      </c>
      <c r="AQ461" s="21" t="s">
        <v>210</v>
      </c>
      <c r="AR461" s="21" t="s">
        <v>209</v>
      </c>
      <c r="AS461" s="21" t="s">
        <v>210</v>
      </c>
      <c r="AT461" s="21" t="s">
        <v>210</v>
      </c>
      <c r="AU461" s="21" t="s">
        <v>210</v>
      </c>
      <c r="AV461" s="21" t="s">
        <v>210</v>
      </c>
      <c r="AW461" s="21" t="s">
        <v>209</v>
      </c>
      <c r="AX461" s="21" t="s">
        <v>209</v>
      </c>
      <c r="AY461" s="21" t="s">
        <v>210</v>
      </c>
      <c r="AZ461" s="21" t="s">
        <v>210</v>
      </c>
      <c r="BA461" s="21" t="s">
        <v>209</v>
      </c>
      <c r="BB461" s="21" t="s">
        <v>210</v>
      </c>
      <c r="BC461" s="21" t="s">
        <v>210</v>
      </c>
      <c r="BD461" s="21" t="s">
        <v>209</v>
      </c>
      <c r="BE461" s="21" t="s">
        <v>209</v>
      </c>
      <c r="BF461" s="21" t="s">
        <v>209</v>
      </c>
      <c r="BG461" s="21" t="s">
        <v>209</v>
      </c>
      <c r="BH461" s="21" t="s">
        <v>209</v>
      </c>
      <c r="BI461" s="21" t="s">
        <v>209</v>
      </c>
      <c r="BJ461" s="21" t="s">
        <v>209</v>
      </c>
      <c r="BK461" s="21" t="s">
        <v>210</v>
      </c>
      <c r="BL461" s="21" t="s">
        <v>209</v>
      </c>
      <c r="BM461" s="21" t="s">
        <v>209</v>
      </c>
      <c r="BN461" s="21" t="s">
        <v>209</v>
      </c>
      <c r="BO461" s="21" t="s">
        <v>209</v>
      </c>
      <c r="BP461" s="21" t="s">
        <v>209</v>
      </c>
      <c r="BQ461" s="21" t="s">
        <v>209</v>
      </c>
      <c r="BR461" s="21" t="s">
        <v>209</v>
      </c>
      <c r="BS461" s="21" t="s">
        <v>209</v>
      </c>
      <c r="BT461" s="21" t="s">
        <v>209</v>
      </c>
      <c r="BU461" s="21" t="s">
        <v>209</v>
      </c>
      <c r="BV461" s="21" t="s">
        <v>209</v>
      </c>
      <c r="BW461" s="21" t="s">
        <v>209</v>
      </c>
      <c r="BX461" s="21" t="s">
        <v>209</v>
      </c>
      <c r="BY461" s="21" t="s">
        <v>209</v>
      </c>
      <c r="BZ461" s="21">
        <f t="shared" si="1"/>
        <v>25</v>
      </c>
    </row>
    <row r="462" spans="1:78" ht="12.75" x14ac:dyDescent="0.2">
      <c r="A462" s="21" t="s">
        <v>653</v>
      </c>
      <c r="B462" s="21" t="s">
        <v>688</v>
      </c>
      <c r="C462" s="21" t="s">
        <v>705</v>
      </c>
      <c r="D462" s="21" t="s">
        <v>209</v>
      </c>
      <c r="E462" s="21" t="s">
        <v>209</v>
      </c>
      <c r="F462" s="21" t="s">
        <v>209</v>
      </c>
      <c r="G462" s="21" t="s">
        <v>209</v>
      </c>
      <c r="H462" s="21" t="s">
        <v>209</v>
      </c>
      <c r="I462" s="21" t="s">
        <v>209</v>
      </c>
      <c r="J462" s="21" t="s">
        <v>209</v>
      </c>
      <c r="K462" s="21" t="s">
        <v>209</v>
      </c>
      <c r="L462" s="21" t="s">
        <v>209</v>
      </c>
      <c r="M462" s="21" t="s">
        <v>209</v>
      </c>
      <c r="N462" s="21" t="s">
        <v>209</v>
      </c>
      <c r="O462" s="21" t="s">
        <v>209</v>
      </c>
      <c r="P462" s="21" t="s">
        <v>209</v>
      </c>
      <c r="Q462" s="21" t="s">
        <v>209</v>
      </c>
      <c r="R462" s="21" t="s">
        <v>209</v>
      </c>
      <c r="S462" s="21" t="s">
        <v>210</v>
      </c>
      <c r="T462" s="21" t="s">
        <v>210</v>
      </c>
      <c r="U462" s="21" t="s">
        <v>210</v>
      </c>
      <c r="V462" s="21" t="s">
        <v>210</v>
      </c>
      <c r="W462" s="21" t="s">
        <v>209</v>
      </c>
      <c r="X462" s="21" t="s">
        <v>209</v>
      </c>
      <c r="Y462" s="21" t="s">
        <v>209</v>
      </c>
      <c r="Z462" s="21" t="s">
        <v>209</v>
      </c>
      <c r="AA462" s="21" t="s">
        <v>209</v>
      </c>
      <c r="AB462" s="21" t="s">
        <v>209</v>
      </c>
      <c r="AC462" s="21" t="s">
        <v>209</v>
      </c>
      <c r="AD462" s="21" t="s">
        <v>209</v>
      </c>
      <c r="AE462" s="21" t="s">
        <v>209</v>
      </c>
      <c r="AF462" s="21" t="s">
        <v>209</v>
      </c>
      <c r="AG462" s="21" t="s">
        <v>209</v>
      </c>
      <c r="AH462" s="21" t="s">
        <v>209</v>
      </c>
      <c r="AI462" s="21" t="s">
        <v>209</v>
      </c>
      <c r="AJ462" s="21" t="s">
        <v>210</v>
      </c>
      <c r="AK462" s="21" t="s">
        <v>209</v>
      </c>
      <c r="AL462" s="21" t="s">
        <v>210</v>
      </c>
      <c r="AM462" s="21" t="s">
        <v>209</v>
      </c>
      <c r="AN462" s="21" t="s">
        <v>210</v>
      </c>
      <c r="AO462" s="21" t="s">
        <v>209</v>
      </c>
      <c r="AP462" s="21" t="s">
        <v>213</v>
      </c>
      <c r="AQ462" s="21" t="s">
        <v>209</v>
      </c>
      <c r="AR462" s="21" t="s">
        <v>209</v>
      </c>
      <c r="AS462" s="21" t="s">
        <v>210</v>
      </c>
      <c r="AT462" s="21" t="s">
        <v>209</v>
      </c>
      <c r="AU462" s="21" t="s">
        <v>213</v>
      </c>
      <c r="AV462" s="21" t="s">
        <v>209</v>
      </c>
      <c r="AW462" s="21" t="s">
        <v>213</v>
      </c>
      <c r="AX462" s="21" t="s">
        <v>209</v>
      </c>
      <c r="AY462" s="21" t="s">
        <v>209</v>
      </c>
      <c r="AZ462" s="21" t="s">
        <v>209</v>
      </c>
      <c r="BA462" s="21" t="s">
        <v>209</v>
      </c>
      <c r="BB462" s="21" t="s">
        <v>209</v>
      </c>
      <c r="BC462" s="21" t="s">
        <v>209</v>
      </c>
      <c r="BD462" s="21" t="s">
        <v>209</v>
      </c>
      <c r="BE462" s="21" t="s">
        <v>209</v>
      </c>
      <c r="BF462" s="21" t="s">
        <v>209</v>
      </c>
      <c r="BG462" s="21" t="s">
        <v>209</v>
      </c>
      <c r="BH462" s="21" t="s">
        <v>209</v>
      </c>
      <c r="BI462" s="21" t="s">
        <v>209</v>
      </c>
      <c r="BJ462" s="21" t="s">
        <v>209</v>
      </c>
      <c r="BK462" s="21" t="s">
        <v>213</v>
      </c>
      <c r="BL462" s="21" t="s">
        <v>210</v>
      </c>
      <c r="BM462" s="21" t="s">
        <v>210</v>
      </c>
      <c r="BN462" s="21" t="s">
        <v>210</v>
      </c>
      <c r="BO462" s="21" t="s">
        <v>210</v>
      </c>
      <c r="BP462" s="21" t="s">
        <v>210</v>
      </c>
      <c r="BQ462" s="21" t="s">
        <v>209</v>
      </c>
      <c r="BR462" s="21" t="s">
        <v>209</v>
      </c>
      <c r="BS462" s="21" t="s">
        <v>209</v>
      </c>
      <c r="BT462" s="21" t="s">
        <v>209</v>
      </c>
      <c r="BU462" s="21" t="s">
        <v>209</v>
      </c>
      <c r="BV462" s="21" t="s">
        <v>209</v>
      </c>
      <c r="BW462" s="21" t="s">
        <v>209</v>
      </c>
      <c r="BX462" s="21" t="s">
        <v>209</v>
      </c>
      <c r="BY462" s="21" t="s">
        <v>210</v>
      </c>
      <c r="BZ462" s="21">
        <f t="shared" si="1"/>
        <v>8</v>
      </c>
    </row>
    <row r="463" spans="1:78" ht="12.75" x14ac:dyDescent="0.2">
      <c r="A463" s="21" t="s">
        <v>653</v>
      </c>
      <c r="B463" s="21" t="s">
        <v>688</v>
      </c>
      <c r="C463" s="21" t="s">
        <v>706</v>
      </c>
      <c r="D463" s="21" t="s">
        <v>209</v>
      </c>
      <c r="E463" s="21" t="s">
        <v>209</v>
      </c>
      <c r="F463" s="21" t="s">
        <v>209</v>
      </c>
      <c r="G463" s="21" t="s">
        <v>209</v>
      </c>
      <c r="H463" s="21" t="s">
        <v>209</v>
      </c>
      <c r="I463" s="21" t="s">
        <v>209</v>
      </c>
      <c r="J463" s="21" t="s">
        <v>209</v>
      </c>
      <c r="K463" s="21" t="s">
        <v>209</v>
      </c>
      <c r="L463" s="21" t="s">
        <v>209</v>
      </c>
      <c r="M463" s="21" t="s">
        <v>209</v>
      </c>
      <c r="N463" s="21" t="s">
        <v>209</v>
      </c>
      <c r="O463" s="21" t="s">
        <v>209</v>
      </c>
      <c r="P463" s="21" t="s">
        <v>209</v>
      </c>
      <c r="Q463" s="21" t="s">
        <v>209</v>
      </c>
      <c r="R463" s="21" t="s">
        <v>209</v>
      </c>
      <c r="S463" s="21" t="s">
        <v>210</v>
      </c>
      <c r="T463" s="21" t="s">
        <v>209</v>
      </c>
      <c r="U463" s="21" t="s">
        <v>210</v>
      </c>
      <c r="V463" s="21" t="s">
        <v>210</v>
      </c>
      <c r="W463" s="21" t="s">
        <v>210</v>
      </c>
      <c r="X463" s="21" t="s">
        <v>209</v>
      </c>
      <c r="Y463" s="21" t="s">
        <v>209</v>
      </c>
      <c r="Z463" s="21" t="s">
        <v>209</v>
      </c>
      <c r="AA463" s="21" t="s">
        <v>209</v>
      </c>
      <c r="AB463" s="21" t="s">
        <v>209</v>
      </c>
      <c r="AC463" s="21" t="s">
        <v>210</v>
      </c>
      <c r="AD463" s="21" t="s">
        <v>209</v>
      </c>
      <c r="AE463" s="21" t="s">
        <v>209</v>
      </c>
      <c r="AF463" s="21" t="s">
        <v>209</v>
      </c>
      <c r="AG463" s="21" t="s">
        <v>209</v>
      </c>
      <c r="AH463" s="21" t="s">
        <v>209</v>
      </c>
      <c r="AI463" s="21" t="s">
        <v>209</v>
      </c>
      <c r="AJ463" s="21" t="s">
        <v>209</v>
      </c>
      <c r="AK463" s="21" t="s">
        <v>209</v>
      </c>
      <c r="AL463" s="21" t="s">
        <v>209</v>
      </c>
      <c r="AM463" s="21" t="s">
        <v>209</v>
      </c>
      <c r="AN463" s="21" t="s">
        <v>209</v>
      </c>
      <c r="AO463" s="21" t="s">
        <v>209</v>
      </c>
      <c r="AP463" s="21" t="s">
        <v>209</v>
      </c>
      <c r="AQ463" s="21" t="s">
        <v>209</v>
      </c>
      <c r="AR463" s="21" t="s">
        <v>209</v>
      </c>
      <c r="AS463" s="21" t="s">
        <v>209</v>
      </c>
      <c r="AT463" s="21" t="s">
        <v>209</v>
      </c>
      <c r="AU463" s="21" t="s">
        <v>209</v>
      </c>
      <c r="AV463" s="21" t="s">
        <v>209</v>
      </c>
      <c r="AW463" s="21" t="s">
        <v>209</v>
      </c>
      <c r="AX463" s="21" t="s">
        <v>210</v>
      </c>
      <c r="AY463" s="21" t="s">
        <v>210</v>
      </c>
      <c r="AZ463" s="21" t="s">
        <v>209</v>
      </c>
      <c r="BA463" s="21" t="s">
        <v>210</v>
      </c>
      <c r="BB463" s="21" t="s">
        <v>210</v>
      </c>
      <c r="BC463" s="21" t="s">
        <v>209</v>
      </c>
      <c r="BD463" s="21" t="s">
        <v>209</v>
      </c>
      <c r="BE463" s="21" t="s">
        <v>209</v>
      </c>
      <c r="BF463" s="21" t="s">
        <v>209</v>
      </c>
      <c r="BG463" s="21" t="s">
        <v>209</v>
      </c>
      <c r="BH463" s="21" t="s">
        <v>209</v>
      </c>
      <c r="BI463" s="21" t="s">
        <v>209</v>
      </c>
      <c r="BJ463" s="21" t="s">
        <v>209</v>
      </c>
      <c r="BK463" s="21" t="s">
        <v>210</v>
      </c>
      <c r="BL463" s="21" t="s">
        <v>209</v>
      </c>
      <c r="BM463" s="21" t="s">
        <v>209</v>
      </c>
      <c r="BN463" s="21" t="s">
        <v>209</v>
      </c>
      <c r="BO463" s="21" t="s">
        <v>209</v>
      </c>
      <c r="BP463" s="21" t="s">
        <v>209</v>
      </c>
      <c r="BQ463" s="21" t="s">
        <v>209</v>
      </c>
      <c r="BR463" s="21" t="s">
        <v>209</v>
      </c>
      <c r="BS463" s="21" t="s">
        <v>209</v>
      </c>
      <c r="BT463" s="21" t="s">
        <v>209</v>
      </c>
      <c r="BU463" s="21" t="s">
        <v>209</v>
      </c>
      <c r="BV463" s="21" t="s">
        <v>209</v>
      </c>
      <c r="BW463" s="21" t="s">
        <v>209</v>
      </c>
      <c r="BX463" s="21" t="s">
        <v>209</v>
      </c>
      <c r="BY463" s="21" t="s">
        <v>209</v>
      </c>
      <c r="BZ463" s="21">
        <f t="shared" si="1"/>
        <v>10</v>
      </c>
    </row>
    <row r="464" spans="1:78" ht="12.75" x14ac:dyDescent="0.2">
      <c r="A464" s="21" t="s">
        <v>653</v>
      </c>
      <c r="B464" s="21" t="s">
        <v>688</v>
      </c>
      <c r="C464" s="21" t="s">
        <v>707</v>
      </c>
      <c r="D464" s="21" t="s">
        <v>209</v>
      </c>
      <c r="E464" s="21" t="s">
        <v>209</v>
      </c>
      <c r="F464" s="21" t="s">
        <v>209</v>
      </c>
      <c r="G464" s="21" t="s">
        <v>209</v>
      </c>
      <c r="H464" s="21" t="s">
        <v>209</v>
      </c>
      <c r="I464" s="21" t="s">
        <v>209</v>
      </c>
      <c r="J464" s="21" t="s">
        <v>209</v>
      </c>
      <c r="K464" s="21" t="s">
        <v>209</v>
      </c>
      <c r="L464" s="21" t="s">
        <v>209</v>
      </c>
      <c r="M464" s="21" t="s">
        <v>209</v>
      </c>
      <c r="N464" s="21" t="s">
        <v>209</v>
      </c>
      <c r="O464" s="21" t="s">
        <v>209</v>
      </c>
      <c r="P464" s="21" t="s">
        <v>209</v>
      </c>
      <c r="Q464" s="21" t="s">
        <v>209</v>
      </c>
      <c r="R464" s="21" t="s">
        <v>209</v>
      </c>
      <c r="S464" s="21" t="s">
        <v>210</v>
      </c>
      <c r="T464" s="21" t="s">
        <v>209</v>
      </c>
      <c r="U464" s="21" t="s">
        <v>210</v>
      </c>
      <c r="V464" s="21" t="s">
        <v>210</v>
      </c>
      <c r="W464" s="21" t="s">
        <v>210</v>
      </c>
      <c r="X464" s="21" t="s">
        <v>209</v>
      </c>
      <c r="Y464" s="21" t="s">
        <v>209</v>
      </c>
      <c r="Z464" s="21" t="s">
        <v>209</v>
      </c>
      <c r="AA464" s="21" t="s">
        <v>209</v>
      </c>
      <c r="AB464" s="21" t="s">
        <v>209</v>
      </c>
      <c r="AC464" s="21" t="s">
        <v>210</v>
      </c>
      <c r="AD464" s="21" t="s">
        <v>209</v>
      </c>
      <c r="AE464" s="21" t="s">
        <v>209</v>
      </c>
      <c r="AF464" s="21" t="s">
        <v>209</v>
      </c>
      <c r="AG464" s="21" t="s">
        <v>209</v>
      </c>
      <c r="AH464" s="21" t="s">
        <v>209</v>
      </c>
      <c r="AI464" s="21" t="s">
        <v>209</v>
      </c>
      <c r="AJ464" s="21" t="s">
        <v>209</v>
      </c>
      <c r="AK464" s="21" t="s">
        <v>209</v>
      </c>
      <c r="AL464" s="21" t="s">
        <v>209</v>
      </c>
      <c r="AM464" s="21" t="s">
        <v>209</v>
      </c>
      <c r="AN464" s="21" t="s">
        <v>209</v>
      </c>
      <c r="AO464" s="21" t="s">
        <v>209</v>
      </c>
      <c r="AP464" s="21" t="s">
        <v>209</v>
      </c>
      <c r="AQ464" s="21" t="s">
        <v>209</v>
      </c>
      <c r="AR464" s="21" t="s">
        <v>209</v>
      </c>
      <c r="AS464" s="21" t="s">
        <v>209</v>
      </c>
      <c r="AT464" s="21" t="s">
        <v>209</v>
      </c>
      <c r="AU464" s="21" t="s">
        <v>209</v>
      </c>
      <c r="AV464" s="21" t="s">
        <v>209</v>
      </c>
      <c r="AW464" s="21" t="s">
        <v>209</v>
      </c>
      <c r="AX464" s="21" t="s">
        <v>210</v>
      </c>
      <c r="AY464" s="21" t="s">
        <v>210</v>
      </c>
      <c r="AZ464" s="21" t="s">
        <v>209</v>
      </c>
      <c r="BA464" s="21" t="s">
        <v>210</v>
      </c>
      <c r="BB464" s="21" t="s">
        <v>210</v>
      </c>
      <c r="BC464" s="21" t="s">
        <v>209</v>
      </c>
      <c r="BD464" s="21" t="s">
        <v>209</v>
      </c>
      <c r="BE464" s="21" t="s">
        <v>209</v>
      </c>
      <c r="BF464" s="21" t="s">
        <v>209</v>
      </c>
      <c r="BG464" s="21" t="s">
        <v>209</v>
      </c>
      <c r="BH464" s="21" t="s">
        <v>209</v>
      </c>
      <c r="BI464" s="21" t="s">
        <v>209</v>
      </c>
      <c r="BJ464" s="21" t="s">
        <v>209</v>
      </c>
      <c r="BK464" s="21" t="s">
        <v>210</v>
      </c>
      <c r="BL464" s="21" t="s">
        <v>209</v>
      </c>
      <c r="BM464" s="21" t="s">
        <v>209</v>
      </c>
      <c r="BN464" s="21" t="s">
        <v>209</v>
      </c>
      <c r="BO464" s="21" t="s">
        <v>209</v>
      </c>
      <c r="BP464" s="21" t="s">
        <v>209</v>
      </c>
      <c r="BQ464" s="21" t="s">
        <v>209</v>
      </c>
      <c r="BR464" s="21" t="s">
        <v>209</v>
      </c>
      <c r="BS464" s="21" t="s">
        <v>209</v>
      </c>
      <c r="BT464" s="21" t="s">
        <v>209</v>
      </c>
      <c r="BU464" s="21" t="s">
        <v>209</v>
      </c>
      <c r="BV464" s="21" t="s">
        <v>209</v>
      </c>
      <c r="BW464" s="21" t="s">
        <v>209</v>
      </c>
      <c r="BX464" s="21" t="s">
        <v>209</v>
      </c>
      <c r="BY464" s="21" t="s">
        <v>209</v>
      </c>
      <c r="BZ464" s="21">
        <f t="shared" si="1"/>
        <v>10</v>
      </c>
    </row>
    <row r="465" spans="1:78" ht="12.75" x14ac:dyDescent="0.2">
      <c r="A465" s="21" t="s">
        <v>653</v>
      </c>
      <c r="B465" s="21" t="s">
        <v>688</v>
      </c>
      <c r="C465" s="21" t="s">
        <v>708</v>
      </c>
      <c r="D465" s="21" t="s">
        <v>209</v>
      </c>
      <c r="E465" s="21" t="s">
        <v>209</v>
      </c>
      <c r="F465" s="21" t="s">
        <v>209</v>
      </c>
      <c r="G465" s="21" t="s">
        <v>209</v>
      </c>
      <c r="H465" s="21" t="s">
        <v>209</v>
      </c>
      <c r="I465" s="21" t="s">
        <v>209</v>
      </c>
      <c r="J465" s="21" t="s">
        <v>209</v>
      </c>
      <c r="K465" s="21" t="s">
        <v>209</v>
      </c>
      <c r="L465" s="21" t="s">
        <v>209</v>
      </c>
      <c r="M465" s="21" t="s">
        <v>209</v>
      </c>
      <c r="N465" s="21" t="s">
        <v>209</v>
      </c>
      <c r="O465" s="21" t="s">
        <v>209</v>
      </c>
      <c r="P465" s="21" t="s">
        <v>209</v>
      </c>
      <c r="Q465" s="21" t="s">
        <v>209</v>
      </c>
      <c r="R465" s="21" t="s">
        <v>209</v>
      </c>
      <c r="S465" s="21" t="s">
        <v>210</v>
      </c>
      <c r="T465" s="21" t="s">
        <v>210</v>
      </c>
      <c r="U465" s="21" t="s">
        <v>210</v>
      </c>
      <c r="V465" s="21" t="s">
        <v>210</v>
      </c>
      <c r="W465" s="21" t="s">
        <v>209</v>
      </c>
      <c r="X465" s="21" t="s">
        <v>209</v>
      </c>
      <c r="Y465" s="21" t="s">
        <v>209</v>
      </c>
      <c r="Z465" s="21" t="s">
        <v>209</v>
      </c>
      <c r="AA465" s="21" t="s">
        <v>210</v>
      </c>
      <c r="AB465" s="21" t="s">
        <v>209</v>
      </c>
      <c r="AC465" s="21" t="s">
        <v>209</v>
      </c>
      <c r="AD465" s="21" t="s">
        <v>209</v>
      </c>
      <c r="AE465" s="21" t="s">
        <v>209</v>
      </c>
      <c r="AF465" s="21" t="s">
        <v>210</v>
      </c>
      <c r="AG465" s="21" t="s">
        <v>209</v>
      </c>
      <c r="AH465" s="21" t="s">
        <v>209</v>
      </c>
      <c r="AI465" s="21" t="s">
        <v>209</v>
      </c>
      <c r="AJ465" s="21" t="s">
        <v>210</v>
      </c>
      <c r="AK465" s="21" t="s">
        <v>209</v>
      </c>
      <c r="AL465" s="21" t="s">
        <v>210</v>
      </c>
      <c r="AM465" s="21" t="s">
        <v>209</v>
      </c>
      <c r="AN465" s="21" t="s">
        <v>210</v>
      </c>
      <c r="AO465" s="21" t="s">
        <v>209</v>
      </c>
      <c r="AP465" s="21" t="s">
        <v>209</v>
      </c>
      <c r="AQ465" s="21" t="s">
        <v>209</v>
      </c>
      <c r="AR465" s="21" t="s">
        <v>209</v>
      </c>
      <c r="AS465" s="21" t="s">
        <v>210</v>
      </c>
      <c r="AT465" s="21" t="s">
        <v>209</v>
      </c>
      <c r="AU465" s="21" t="s">
        <v>209</v>
      </c>
      <c r="AV465" s="21" t="s">
        <v>209</v>
      </c>
      <c r="AW465" s="21" t="s">
        <v>209</v>
      </c>
      <c r="AX465" s="21" t="s">
        <v>209</v>
      </c>
      <c r="AY465" s="21" t="s">
        <v>209</v>
      </c>
      <c r="AZ465" s="21" t="s">
        <v>209</v>
      </c>
      <c r="BA465" s="21" t="s">
        <v>209</v>
      </c>
      <c r="BB465" s="21" t="s">
        <v>209</v>
      </c>
      <c r="BC465" s="21" t="s">
        <v>209</v>
      </c>
      <c r="BD465" s="21" t="s">
        <v>209</v>
      </c>
      <c r="BE465" s="21" t="s">
        <v>209</v>
      </c>
      <c r="BF465" s="21" t="s">
        <v>209</v>
      </c>
      <c r="BG465" s="21" t="s">
        <v>209</v>
      </c>
      <c r="BH465" s="21" t="s">
        <v>209</v>
      </c>
      <c r="BI465" s="21" t="s">
        <v>209</v>
      </c>
      <c r="BJ465" s="21" t="s">
        <v>209</v>
      </c>
      <c r="BK465" s="21" t="s">
        <v>213</v>
      </c>
      <c r="BL465" s="21" t="s">
        <v>209</v>
      </c>
      <c r="BM465" s="21" t="s">
        <v>213</v>
      </c>
      <c r="BN465" s="21" t="s">
        <v>213</v>
      </c>
      <c r="BO465" s="21" t="s">
        <v>209</v>
      </c>
      <c r="BP465" s="21" t="s">
        <v>210</v>
      </c>
      <c r="BQ465" s="21" t="s">
        <v>209</v>
      </c>
      <c r="BR465" s="21" t="s">
        <v>209</v>
      </c>
      <c r="BS465" s="21" t="s">
        <v>209</v>
      </c>
      <c r="BT465" s="21" t="s">
        <v>209</v>
      </c>
      <c r="BU465" s="21" t="s">
        <v>209</v>
      </c>
      <c r="BV465" s="21" t="s">
        <v>209</v>
      </c>
      <c r="BW465" s="21" t="s">
        <v>209</v>
      </c>
      <c r="BX465" s="21" t="s">
        <v>209</v>
      </c>
      <c r="BY465" s="21" t="s">
        <v>209</v>
      </c>
      <c r="BZ465" s="21">
        <f t="shared" si="1"/>
        <v>10</v>
      </c>
    </row>
    <row r="466" spans="1:78" ht="12.75" x14ac:dyDescent="0.2">
      <c r="A466" s="21" t="s">
        <v>653</v>
      </c>
      <c r="B466" s="21" t="s">
        <v>688</v>
      </c>
      <c r="C466" s="21" t="s">
        <v>709</v>
      </c>
      <c r="D466" s="21" t="s">
        <v>209</v>
      </c>
      <c r="E466" s="21" t="s">
        <v>209</v>
      </c>
      <c r="F466" s="21" t="s">
        <v>209</v>
      </c>
      <c r="G466" s="21" t="s">
        <v>209</v>
      </c>
      <c r="H466" s="21" t="s">
        <v>209</v>
      </c>
      <c r="I466" s="21" t="s">
        <v>209</v>
      </c>
      <c r="J466" s="21" t="s">
        <v>209</v>
      </c>
      <c r="K466" s="21" t="s">
        <v>209</v>
      </c>
      <c r="L466" s="21" t="s">
        <v>209</v>
      </c>
      <c r="M466" s="21" t="s">
        <v>209</v>
      </c>
      <c r="N466" s="21" t="s">
        <v>209</v>
      </c>
      <c r="O466" s="21" t="s">
        <v>209</v>
      </c>
      <c r="P466" s="21" t="s">
        <v>209</v>
      </c>
      <c r="Q466" s="21" t="s">
        <v>209</v>
      </c>
      <c r="R466" s="21" t="s">
        <v>209</v>
      </c>
      <c r="S466" s="21" t="s">
        <v>210</v>
      </c>
      <c r="T466" s="21" t="s">
        <v>210</v>
      </c>
      <c r="U466" s="21" t="s">
        <v>210</v>
      </c>
      <c r="V466" s="21" t="s">
        <v>210</v>
      </c>
      <c r="W466" s="21" t="s">
        <v>209</v>
      </c>
      <c r="X466" s="21" t="s">
        <v>209</v>
      </c>
      <c r="Y466" s="21" t="s">
        <v>209</v>
      </c>
      <c r="Z466" s="21" t="s">
        <v>209</v>
      </c>
      <c r="AA466" s="21" t="s">
        <v>210</v>
      </c>
      <c r="AB466" s="21" t="s">
        <v>209</v>
      </c>
      <c r="AC466" s="21" t="s">
        <v>209</v>
      </c>
      <c r="AD466" s="21" t="s">
        <v>209</v>
      </c>
      <c r="AE466" s="21" t="s">
        <v>209</v>
      </c>
      <c r="AF466" s="21" t="s">
        <v>210</v>
      </c>
      <c r="AG466" s="21" t="s">
        <v>209</v>
      </c>
      <c r="AH466" s="21" t="s">
        <v>209</v>
      </c>
      <c r="AI466" s="21" t="s">
        <v>209</v>
      </c>
      <c r="AJ466" s="21" t="s">
        <v>210</v>
      </c>
      <c r="AK466" s="21" t="s">
        <v>209</v>
      </c>
      <c r="AL466" s="21" t="s">
        <v>210</v>
      </c>
      <c r="AM466" s="21" t="s">
        <v>209</v>
      </c>
      <c r="AN466" s="21" t="s">
        <v>210</v>
      </c>
      <c r="AO466" s="21" t="s">
        <v>209</v>
      </c>
      <c r="AP466" s="21" t="s">
        <v>213</v>
      </c>
      <c r="AQ466" s="21" t="s">
        <v>209</v>
      </c>
      <c r="AR466" s="21" t="s">
        <v>209</v>
      </c>
      <c r="AS466" s="21" t="s">
        <v>210</v>
      </c>
      <c r="AT466" s="21" t="s">
        <v>209</v>
      </c>
      <c r="AU466" s="21" t="s">
        <v>213</v>
      </c>
      <c r="AV466" s="21" t="s">
        <v>209</v>
      </c>
      <c r="AW466" s="21" t="s">
        <v>209</v>
      </c>
      <c r="AX466" s="21" t="s">
        <v>209</v>
      </c>
      <c r="AY466" s="21" t="s">
        <v>209</v>
      </c>
      <c r="AZ466" s="21" t="s">
        <v>209</v>
      </c>
      <c r="BA466" s="21" t="s">
        <v>209</v>
      </c>
      <c r="BB466" s="21" t="s">
        <v>209</v>
      </c>
      <c r="BC466" s="21" t="s">
        <v>209</v>
      </c>
      <c r="BD466" s="21" t="s">
        <v>209</v>
      </c>
      <c r="BE466" s="21" t="s">
        <v>209</v>
      </c>
      <c r="BF466" s="21" t="s">
        <v>209</v>
      </c>
      <c r="BG466" s="21" t="s">
        <v>209</v>
      </c>
      <c r="BH466" s="21" t="s">
        <v>209</v>
      </c>
      <c r="BI466" s="21" t="s">
        <v>209</v>
      </c>
      <c r="BJ466" s="21" t="s">
        <v>209</v>
      </c>
      <c r="BK466" s="21" t="s">
        <v>213</v>
      </c>
      <c r="BL466" s="21" t="s">
        <v>209</v>
      </c>
      <c r="BM466" s="21" t="s">
        <v>210</v>
      </c>
      <c r="BN466" s="21" t="s">
        <v>210</v>
      </c>
      <c r="BO466" s="21" t="s">
        <v>209</v>
      </c>
      <c r="BP466" s="21" t="s">
        <v>210</v>
      </c>
      <c r="BQ466" s="21" t="s">
        <v>209</v>
      </c>
      <c r="BR466" s="21" t="s">
        <v>209</v>
      </c>
      <c r="BS466" s="21" t="s">
        <v>209</v>
      </c>
      <c r="BT466" s="21" t="s">
        <v>209</v>
      </c>
      <c r="BU466" s="21" t="s">
        <v>209</v>
      </c>
      <c r="BV466" s="21" t="s">
        <v>209</v>
      </c>
      <c r="BW466" s="21" t="s">
        <v>209</v>
      </c>
      <c r="BX466" s="21" t="s">
        <v>209</v>
      </c>
      <c r="BY466" s="21" t="s">
        <v>209</v>
      </c>
      <c r="BZ466" s="21">
        <f t="shared" si="1"/>
        <v>10</v>
      </c>
    </row>
    <row r="467" spans="1:78" ht="12.75" x14ac:dyDescent="0.2">
      <c r="A467" s="21" t="s">
        <v>653</v>
      </c>
      <c r="B467" s="21" t="s">
        <v>688</v>
      </c>
      <c r="C467" s="21" t="s">
        <v>710</v>
      </c>
      <c r="D467" s="21" t="s">
        <v>209</v>
      </c>
      <c r="E467" s="21" t="s">
        <v>209</v>
      </c>
      <c r="F467" s="21" t="s">
        <v>209</v>
      </c>
      <c r="G467" s="21" t="s">
        <v>209</v>
      </c>
      <c r="H467" s="21" t="s">
        <v>209</v>
      </c>
      <c r="I467" s="21" t="s">
        <v>209</v>
      </c>
      <c r="J467" s="21" t="s">
        <v>209</v>
      </c>
      <c r="K467" s="21" t="s">
        <v>210</v>
      </c>
      <c r="L467" s="21" t="s">
        <v>209</v>
      </c>
      <c r="M467" s="21" t="s">
        <v>209</v>
      </c>
      <c r="N467" s="21" t="s">
        <v>209</v>
      </c>
      <c r="O467" s="21" t="s">
        <v>209</v>
      </c>
      <c r="P467" s="21" t="s">
        <v>209</v>
      </c>
      <c r="Q467" s="21" t="s">
        <v>209</v>
      </c>
      <c r="R467" s="21" t="s">
        <v>210</v>
      </c>
      <c r="S467" s="21" t="s">
        <v>210</v>
      </c>
      <c r="T467" s="21" t="s">
        <v>210</v>
      </c>
      <c r="U467" s="21" t="s">
        <v>210</v>
      </c>
      <c r="V467" s="21" t="s">
        <v>210</v>
      </c>
      <c r="W467" s="21" t="s">
        <v>210</v>
      </c>
      <c r="X467" s="21" t="s">
        <v>209</v>
      </c>
      <c r="Y467" s="21" t="s">
        <v>209</v>
      </c>
      <c r="Z467" s="21" t="s">
        <v>209</v>
      </c>
      <c r="AA467" s="21" t="s">
        <v>210</v>
      </c>
      <c r="AB467" s="21" t="s">
        <v>209</v>
      </c>
      <c r="AC467" s="21" t="s">
        <v>210</v>
      </c>
      <c r="AD467" s="21" t="s">
        <v>209</v>
      </c>
      <c r="AE467" s="21" t="s">
        <v>209</v>
      </c>
      <c r="AF467" s="21" t="s">
        <v>210</v>
      </c>
      <c r="AG467" s="21" t="s">
        <v>209</v>
      </c>
      <c r="AH467" s="21" t="s">
        <v>209</v>
      </c>
      <c r="AI467" s="21" t="s">
        <v>209</v>
      </c>
      <c r="AJ467" s="21" t="s">
        <v>209</v>
      </c>
      <c r="AK467" s="21" t="s">
        <v>209</v>
      </c>
      <c r="AL467" s="21" t="s">
        <v>209</v>
      </c>
      <c r="AM467" s="21" t="s">
        <v>209</v>
      </c>
      <c r="AN467" s="21" t="s">
        <v>210</v>
      </c>
      <c r="AO467" s="21" t="s">
        <v>209</v>
      </c>
      <c r="AP467" s="21" t="s">
        <v>209</v>
      </c>
      <c r="AQ467" s="21" t="s">
        <v>209</v>
      </c>
      <c r="AR467" s="21" t="s">
        <v>209</v>
      </c>
      <c r="AS467" s="21" t="s">
        <v>210</v>
      </c>
      <c r="AT467" s="21" t="s">
        <v>209</v>
      </c>
      <c r="AU467" s="21" t="s">
        <v>209</v>
      </c>
      <c r="AV467" s="21" t="s">
        <v>209</v>
      </c>
      <c r="AW467" s="21" t="s">
        <v>209</v>
      </c>
      <c r="AX467" s="21" t="s">
        <v>209</v>
      </c>
      <c r="AY467" s="21" t="s">
        <v>210</v>
      </c>
      <c r="AZ467" s="21" t="s">
        <v>210</v>
      </c>
      <c r="BA467" s="21" t="s">
        <v>209</v>
      </c>
      <c r="BB467" s="21" t="s">
        <v>210</v>
      </c>
      <c r="BC467" s="21" t="s">
        <v>210</v>
      </c>
      <c r="BD467" s="21" t="s">
        <v>209</v>
      </c>
      <c r="BE467" s="21" t="s">
        <v>209</v>
      </c>
      <c r="BF467" s="21" t="s">
        <v>209</v>
      </c>
      <c r="BG467" s="21" t="s">
        <v>209</v>
      </c>
      <c r="BH467" s="21" t="s">
        <v>209</v>
      </c>
      <c r="BI467" s="21" t="s">
        <v>209</v>
      </c>
      <c r="BJ467" s="21" t="s">
        <v>209</v>
      </c>
      <c r="BK467" s="21" t="s">
        <v>210</v>
      </c>
      <c r="BL467" s="21" t="s">
        <v>209</v>
      </c>
      <c r="BM467" s="21" t="s">
        <v>209</v>
      </c>
      <c r="BN467" s="21" t="s">
        <v>209</v>
      </c>
      <c r="BO467" s="21" t="s">
        <v>209</v>
      </c>
      <c r="BP467" s="21" t="s">
        <v>209</v>
      </c>
      <c r="BQ467" s="21" t="s">
        <v>209</v>
      </c>
      <c r="BR467" s="21" t="s">
        <v>209</v>
      </c>
      <c r="BS467" s="21" t="s">
        <v>209</v>
      </c>
      <c r="BT467" s="21" t="s">
        <v>209</v>
      </c>
      <c r="BU467" s="21" t="s">
        <v>209</v>
      </c>
      <c r="BV467" s="21" t="s">
        <v>209</v>
      </c>
      <c r="BW467" s="21" t="s">
        <v>209</v>
      </c>
      <c r="BX467" s="21" t="s">
        <v>209</v>
      </c>
      <c r="BY467" s="21" t="s">
        <v>209</v>
      </c>
      <c r="BZ467" s="21">
        <f t="shared" si="1"/>
        <v>17</v>
      </c>
    </row>
    <row r="468" spans="1:78" ht="12.75" x14ac:dyDescent="0.2">
      <c r="A468" s="21" t="s">
        <v>653</v>
      </c>
      <c r="B468" s="21" t="s">
        <v>688</v>
      </c>
      <c r="C468" s="21" t="s">
        <v>711</v>
      </c>
      <c r="D468" s="21" t="s">
        <v>209</v>
      </c>
      <c r="E468" s="21" t="s">
        <v>209</v>
      </c>
      <c r="F468" s="21" t="s">
        <v>209</v>
      </c>
      <c r="G468" s="21" t="s">
        <v>209</v>
      </c>
      <c r="H468" s="21" t="s">
        <v>209</v>
      </c>
      <c r="I468" s="21" t="s">
        <v>209</v>
      </c>
      <c r="J468" s="21" t="s">
        <v>209</v>
      </c>
      <c r="K468" s="21" t="s">
        <v>210</v>
      </c>
      <c r="L468" s="21" t="s">
        <v>210</v>
      </c>
      <c r="M468" s="21" t="s">
        <v>209</v>
      </c>
      <c r="N468" s="21" t="s">
        <v>209</v>
      </c>
      <c r="O468" s="21" t="s">
        <v>209</v>
      </c>
      <c r="P468" s="21" t="s">
        <v>209</v>
      </c>
      <c r="Q468" s="21" t="s">
        <v>209</v>
      </c>
      <c r="R468" s="21" t="s">
        <v>210</v>
      </c>
      <c r="S468" s="21" t="s">
        <v>210</v>
      </c>
      <c r="T468" s="21" t="s">
        <v>210</v>
      </c>
      <c r="U468" s="21" t="s">
        <v>210</v>
      </c>
      <c r="V468" s="21" t="s">
        <v>210</v>
      </c>
      <c r="W468" s="21" t="s">
        <v>210</v>
      </c>
      <c r="X468" s="21" t="s">
        <v>209</v>
      </c>
      <c r="Y468" s="21" t="s">
        <v>209</v>
      </c>
      <c r="Z468" s="21" t="s">
        <v>209</v>
      </c>
      <c r="AA468" s="21" t="s">
        <v>210</v>
      </c>
      <c r="AB468" s="21" t="s">
        <v>209</v>
      </c>
      <c r="AC468" s="21" t="s">
        <v>210</v>
      </c>
      <c r="AD468" s="21" t="s">
        <v>209</v>
      </c>
      <c r="AE468" s="21" t="s">
        <v>209</v>
      </c>
      <c r="AF468" s="21" t="s">
        <v>210</v>
      </c>
      <c r="AG468" s="21" t="s">
        <v>209</v>
      </c>
      <c r="AH468" s="21" t="s">
        <v>209</v>
      </c>
      <c r="AI468" s="21" t="s">
        <v>209</v>
      </c>
      <c r="AJ468" s="21" t="s">
        <v>209</v>
      </c>
      <c r="AK468" s="21" t="s">
        <v>209</v>
      </c>
      <c r="AL468" s="21" t="s">
        <v>209</v>
      </c>
      <c r="AM468" s="21" t="s">
        <v>209</v>
      </c>
      <c r="AN468" s="21" t="s">
        <v>210</v>
      </c>
      <c r="AO468" s="21" t="s">
        <v>210</v>
      </c>
      <c r="AP468" s="21" t="s">
        <v>210</v>
      </c>
      <c r="AQ468" s="21" t="s">
        <v>210</v>
      </c>
      <c r="AR468" s="21" t="s">
        <v>209</v>
      </c>
      <c r="AS468" s="21" t="s">
        <v>210</v>
      </c>
      <c r="AT468" s="21" t="s">
        <v>210</v>
      </c>
      <c r="AU468" s="21" t="s">
        <v>210</v>
      </c>
      <c r="AV468" s="21" t="s">
        <v>210</v>
      </c>
      <c r="AW468" s="21" t="s">
        <v>209</v>
      </c>
      <c r="AX468" s="21" t="s">
        <v>209</v>
      </c>
      <c r="AY468" s="21" t="s">
        <v>210</v>
      </c>
      <c r="AZ468" s="21" t="s">
        <v>210</v>
      </c>
      <c r="BA468" s="21" t="s">
        <v>209</v>
      </c>
      <c r="BB468" s="21" t="s">
        <v>210</v>
      </c>
      <c r="BC468" s="21" t="s">
        <v>210</v>
      </c>
      <c r="BD468" s="21" t="s">
        <v>209</v>
      </c>
      <c r="BE468" s="21" t="s">
        <v>209</v>
      </c>
      <c r="BF468" s="21" t="s">
        <v>209</v>
      </c>
      <c r="BG468" s="21" t="s">
        <v>209</v>
      </c>
      <c r="BH468" s="21" t="s">
        <v>209</v>
      </c>
      <c r="BI468" s="21" t="s">
        <v>209</v>
      </c>
      <c r="BJ468" s="21" t="s">
        <v>209</v>
      </c>
      <c r="BK468" s="21" t="s">
        <v>210</v>
      </c>
      <c r="BL468" s="21" t="s">
        <v>209</v>
      </c>
      <c r="BM468" s="21" t="s">
        <v>209</v>
      </c>
      <c r="BN468" s="21" t="s">
        <v>209</v>
      </c>
      <c r="BO468" s="21" t="s">
        <v>209</v>
      </c>
      <c r="BP468" s="21" t="s">
        <v>209</v>
      </c>
      <c r="BQ468" s="21" t="s">
        <v>209</v>
      </c>
      <c r="BR468" s="21" t="s">
        <v>209</v>
      </c>
      <c r="BS468" s="21" t="s">
        <v>209</v>
      </c>
      <c r="BT468" s="21" t="s">
        <v>209</v>
      </c>
      <c r="BU468" s="21" t="s">
        <v>209</v>
      </c>
      <c r="BV468" s="21" t="s">
        <v>209</v>
      </c>
      <c r="BW468" s="21" t="s">
        <v>209</v>
      </c>
      <c r="BX468" s="21" t="s">
        <v>209</v>
      </c>
      <c r="BY468" s="21" t="s">
        <v>209</v>
      </c>
      <c r="BZ468" s="21">
        <f t="shared" si="1"/>
        <v>24</v>
      </c>
    </row>
    <row r="469" spans="1:78" ht="12.75" x14ac:dyDescent="0.2">
      <c r="A469" s="21" t="s">
        <v>653</v>
      </c>
      <c r="B469" s="21" t="s">
        <v>688</v>
      </c>
      <c r="C469" s="21" t="s">
        <v>712</v>
      </c>
      <c r="D469" s="21" t="s">
        <v>209</v>
      </c>
      <c r="E469" s="21" t="s">
        <v>210</v>
      </c>
      <c r="F469" s="21" t="s">
        <v>209</v>
      </c>
      <c r="G469" s="21" t="s">
        <v>209</v>
      </c>
      <c r="H469" s="21" t="s">
        <v>209</v>
      </c>
      <c r="I469" s="21" t="s">
        <v>209</v>
      </c>
      <c r="J469" s="21" t="s">
        <v>209</v>
      </c>
      <c r="K469" s="21" t="s">
        <v>210</v>
      </c>
      <c r="L469" s="21" t="s">
        <v>210</v>
      </c>
      <c r="M469" s="21" t="s">
        <v>209</v>
      </c>
      <c r="N469" s="21" t="s">
        <v>209</v>
      </c>
      <c r="O469" s="21" t="s">
        <v>209</v>
      </c>
      <c r="P469" s="21" t="s">
        <v>209</v>
      </c>
      <c r="Q469" s="21" t="s">
        <v>209</v>
      </c>
      <c r="R469" s="21" t="s">
        <v>210</v>
      </c>
      <c r="S469" s="21" t="s">
        <v>210</v>
      </c>
      <c r="T469" s="21" t="s">
        <v>210</v>
      </c>
      <c r="U469" s="21" t="s">
        <v>210</v>
      </c>
      <c r="V469" s="21" t="s">
        <v>210</v>
      </c>
      <c r="W469" s="21" t="s">
        <v>210</v>
      </c>
      <c r="X469" s="21" t="s">
        <v>209</v>
      </c>
      <c r="Y469" s="21" t="s">
        <v>209</v>
      </c>
      <c r="Z469" s="21" t="s">
        <v>209</v>
      </c>
      <c r="AA469" s="21" t="s">
        <v>210</v>
      </c>
      <c r="AB469" s="21" t="s">
        <v>209</v>
      </c>
      <c r="AC469" s="21" t="s">
        <v>210</v>
      </c>
      <c r="AD469" s="21" t="s">
        <v>209</v>
      </c>
      <c r="AE469" s="21" t="s">
        <v>209</v>
      </c>
      <c r="AF469" s="21" t="s">
        <v>210</v>
      </c>
      <c r="AG469" s="21" t="s">
        <v>209</v>
      </c>
      <c r="AH469" s="21" t="s">
        <v>209</v>
      </c>
      <c r="AI469" s="21" t="s">
        <v>209</v>
      </c>
      <c r="AJ469" s="21" t="s">
        <v>209</v>
      </c>
      <c r="AK469" s="21" t="s">
        <v>209</v>
      </c>
      <c r="AL469" s="21" t="s">
        <v>209</v>
      </c>
      <c r="AM469" s="21" t="s">
        <v>209</v>
      </c>
      <c r="AN469" s="21" t="s">
        <v>210</v>
      </c>
      <c r="AO469" s="21" t="s">
        <v>210</v>
      </c>
      <c r="AP469" s="21" t="s">
        <v>210</v>
      </c>
      <c r="AQ469" s="21" t="s">
        <v>210</v>
      </c>
      <c r="AR469" s="21" t="s">
        <v>209</v>
      </c>
      <c r="AS469" s="21" t="s">
        <v>210</v>
      </c>
      <c r="AT469" s="21" t="s">
        <v>210</v>
      </c>
      <c r="AU469" s="21" t="s">
        <v>210</v>
      </c>
      <c r="AV469" s="21" t="s">
        <v>210</v>
      </c>
      <c r="AW469" s="21" t="s">
        <v>209</v>
      </c>
      <c r="AX469" s="21" t="s">
        <v>209</v>
      </c>
      <c r="AY469" s="21" t="s">
        <v>210</v>
      </c>
      <c r="AZ469" s="21" t="s">
        <v>210</v>
      </c>
      <c r="BA469" s="21" t="s">
        <v>209</v>
      </c>
      <c r="BB469" s="21" t="s">
        <v>210</v>
      </c>
      <c r="BC469" s="21" t="s">
        <v>210</v>
      </c>
      <c r="BD469" s="21" t="s">
        <v>209</v>
      </c>
      <c r="BE469" s="21" t="s">
        <v>209</v>
      </c>
      <c r="BF469" s="21" t="s">
        <v>209</v>
      </c>
      <c r="BG469" s="21" t="s">
        <v>209</v>
      </c>
      <c r="BH469" s="21" t="s">
        <v>209</v>
      </c>
      <c r="BI469" s="21" t="s">
        <v>209</v>
      </c>
      <c r="BJ469" s="21" t="s">
        <v>209</v>
      </c>
      <c r="BK469" s="21" t="s">
        <v>210</v>
      </c>
      <c r="BL469" s="21" t="s">
        <v>209</v>
      </c>
      <c r="BM469" s="21" t="s">
        <v>209</v>
      </c>
      <c r="BN469" s="21" t="s">
        <v>209</v>
      </c>
      <c r="BO469" s="21" t="s">
        <v>209</v>
      </c>
      <c r="BP469" s="21" t="s">
        <v>209</v>
      </c>
      <c r="BQ469" s="21" t="s">
        <v>209</v>
      </c>
      <c r="BR469" s="21" t="s">
        <v>209</v>
      </c>
      <c r="BS469" s="21" t="s">
        <v>209</v>
      </c>
      <c r="BT469" s="21" t="s">
        <v>209</v>
      </c>
      <c r="BU469" s="21" t="s">
        <v>209</v>
      </c>
      <c r="BV469" s="21" t="s">
        <v>209</v>
      </c>
      <c r="BW469" s="21" t="s">
        <v>209</v>
      </c>
      <c r="BX469" s="21" t="s">
        <v>209</v>
      </c>
      <c r="BY469" s="21" t="s">
        <v>209</v>
      </c>
      <c r="BZ469" s="21">
        <f t="shared" si="1"/>
        <v>25</v>
      </c>
    </row>
    <row r="470" spans="1:78" ht="12.75" x14ac:dyDescent="0.2">
      <c r="A470" s="21" t="s">
        <v>653</v>
      </c>
      <c r="B470" s="21" t="s">
        <v>688</v>
      </c>
      <c r="C470" s="21" t="s">
        <v>713</v>
      </c>
      <c r="D470" s="21" t="s">
        <v>209</v>
      </c>
      <c r="E470" s="21" t="s">
        <v>209</v>
      </c>
      <c r="F470" s="21" t="s">
        <v>209</v>
      </c>
      <c r="G470" s="21" t="s">
        <v>209</v>
      </c>
      <c r="H470" s="21" t="s">
        <v>209</v>
      </c>
      <c r="I470" s="21" t="s">
        <v>209</v>
      </c>
      <c r="J470" s="21" t="s">
        <v>209</v>
      </c>
      <c r="K470" s="21" t="s">
        <v>210</v>
      </c>
      <c r="L470" s="21" t="s">
        <v>209</v>
      </c>
      <c r="M470" s="21" t="s">
        <v>209</v>
      </c>
      <c r="N470" s="21" t="s">
        <v>209</v>
      </c>
      <c r="O470" s="21" t="s">
        <v>209</v>
      </c>
      <c r="P470" s="21" t="s">
        <v>209</v>
      </c>
      <c r="Q470" s="21" t="s">
        <v>209</v>
      </c>
      <c r="R470" s="21" t="s">
        <v>210</v>
      </c>
      <c r="S470" s="21" t="s">
        <v>210</v>
      </c>
      <c r="T470" s="21" t="s">
        <v>210</v>
      </c>
      <c r="U470" s="21" t="s">
        <v>210</v>
      </c>
      <c r="V470" s="21" t="s">
        <v>210</v>
      </c>
      <c r="W470" s="21" t="s">
        <v>210</v>
      </c>
      <c r="X470" s="21" t="s">
        <v>209</v>
      </c>
      <c r="Y470" s="21" t="s">
        <v>209</v>
      </c>
      <c r="Z470" s="21" t="s">
        <v>209</v>
      </c>
      <c r="AA470" s="21" t="s">
        <v>210</v>
      </c>
      <c r="AB470" s="21" t="s">
        <v>209</v>
      </c>
      <c r="AC470" s="21" t="s">
        <v>210</v>
      </c>
      <c r="AD470" s="21" t="s">
        <v>209</v>
      </c>
      <c r="AE470" s="21" t="s">
        <v>209</v>
      </c>
      <c r="AF470" s="21" t="s">
        <v>210</v>
      </c>
      <c r="AG470" s="21" t="s">
        <v>209</v>
      </c>
      <c r="AH470" s="21" t="s">
        <v>209</v>
      </c>
      <c r="AI470" s="21" t="s">
        <v>209</v>
      </c>
      <c r="AJ470" s="21" t="s">
        <v>209</v>
      </c>
      <c r="AK470" s="21" t="s">
        <v>209</v>
      </c>
      <c r="AL470" s="21" t="s">
        <v>209</v>
      </c>
      <c r="AM470" s="21" t="s">
        <v>209</v>
      </c>
      <c r="AN470" s="21" t="s">
        <v>210</v>
      </c>
      <c r="AO470" s="21" t="s">
        <v>209</v>
      </c>
      <c r="AP470" s="21" t="s">
        <v>209</v>
      </c>
      <c r="AQ470" s="21" t="s">
        <v>209</v>
      </c>
      <c r="AR470" s="21" t="s">
        <v>209</v>
      </c>
      <c r="AS470" s="21" t="s">
        <v>210</v>
      </c>
      <c r="AT470" s="21" t="s">
        <v>209</v>
      </c>
      <c r="AU470" s="21" t="s">
        <v>209</v>
      </c>
      <c r="AV470" s="21" t="s">
        <v>209</v>
      </c>
      <c r="AW470" s="21" t="s">
        <v>209</v>
      </c>
      <c r="AX470" s="21" t="s">
        <v>209</v>
      </c>
      <c r="AY470" s="21" t="s">
        <v>210</v>
      </c>
      <c r="AZ470" s="21" t="s">
        <v>210</v>
      </c>
      <c r="BA470" s="21" t="s">
        <v>209</v>
      </c>
      <c r="BB470" s="21" t="s">
        <v>210</v>
      </c>
      <c r="BC470" s="21" t="s">
        <v>210</v>
      </c>
      <c r="BD470" s="21" t="s">
        <v>209</v>
      </c>
      <c r="BE470" s="21" t="s">
        <v>209</v>
      </c>
      <c r="BF470" s="21" t="s">
        <v>209</v>
      </c>
      <c r="BG470" s="21" t="s">
        <v>209</v>
      </c>
      <c r="BH470" s="21" t="s">
        <v>209</v>
      </c>
      <c r="BI470" s="21" t="s">
        <v>209</v>
      </c>
      <c r="BJ470" s="21" t="s">
        <v>209</v>
      </c>
      <c r="BK470" s="21" t="s">
        <v>210</v>
      </c>
      <c r="BL470" s="21" t="s">
        <v>209</v>
      </c>
      <c r="BM470" s="21" t="s">
        <v>209</v>
      </c>
      <c r="BN470" s="21" t="s">
        <v>209</v>
      </c>
      <c r="BO470" s="21" t="s">
        <v>209</v>
      </c>
      <c r="BP470" s="21" t="s">
        <v>209</v>
      </c>
      <c r="BQ470" s="21" t="s">
        <v>209</v>
      </c>
      <c r="BR470" s="21" t="s">
        <v>209</v>
      </c>
      <c r="BS470" s="21" t="s">
        <v>209</v>
      </c>
      <c r="BT470" s="21" t="s">
        <v>209</v>
      </c>
      <c r="BU470" s="21" t="s">
        <v>209</v>
      </c>
      <c r="BV470" s="21" t="s">
        <v>209</v>
      </c>
      <c r="BW470" s="21" t="s">
        <v>209</v>
      </c>
      <c r="BX470" s="21" t="s">
        <v>209</v>
      </c>
      <c r="BY470" s="21" t="s">
        <v>209</v>
      </c>
      <c r="BZ470" s="21">
        <f t="shared" si="1"/>
        <v>17</v>
      </c>
    </row>
    <row r="471" spans="1:78" ht="12.75" x14ac:dyDescent="0.2">
      <c r="A471" s="21" t="s">
        <v>653</v>
      </c>
      <c r="B471" s="21" t="s">
        <v>688</v>
      </c>
      <c r="C471" s="21" t="s">
        <v>714</v>
      </c>
      <c r="D471" s="21" t="s">
        <v>209</v>
      </c>
      <c r="E471" s="21" t="s">
        <v>209</v>
      </c>
      <c r="F471" s="21" t="s">
        <v>209</v>
      </c>
      <c r="G471" s="21" t="s">
        <v>209</v>
      </c>
      <c r="H471" s="21" t="s">
        <v>209</v>
      </c>
      <c r="I471" s="21" t="s">
        <v>209</v>
      </c>
      <c r="J471" s="21" t="s">
        <v>209</v>
      </c>
      <c r="K471" s="21" t="s">
        <v>209</v>
      </c>
      <c r="L471" s="21" t="s">
        <v>209</v>
      </c>
      <c r="M471" s="21" t="s">
        <v>209</v>
      </c>
      <c r="N471" s="21" t="s">
        <v>209</v>
      </c>
      <c r="O471" s="21" t="s">
        <v>209</v>
      </c>
      <c r="P471" s="21" t="s">
        <v>209</v>
      </c>
      <c r="Q471" s="21" t="s">
        <v>209</v>
      </c>
      <c r="R471" s="21" t="s">
        <v>209</v>
      </c>
      <c r="S471" s="21" t="s">
        <v>210</v>
      </c>
      <c r="T471" s="21" t="s">
        <v>209</v>
      </c>
      <c r="U471" s="21" t="s">
        <v>210</v>
      </c>
      <c r="V471" s="21" t="s">
        <v>210</v>
      </c>
      <c r="W471" s="21" t="s">
        <v>210</v>
      </c>
      <c r="X471" s="21" t="s">
        <v>209</v>
      </c>
      <c r="Y471" s="21" t="s">
        <v>209</v>
      </c>
      <c r="Z471" s="21" t="s">
        <v>209</v>
      </c>
      <c r="AA471" s="21" t="s">
        <v>209</v>
      </c>
      <c r="AB471" s="21" t="s">
        <v>209</v>
      </c>
      <c r="AC471" s="21" t="s">
        <v>210</v>
      </c>
      <c r="AD471" s="21" t="s">
        <v>209</v>
      </c>
      <c r="AE471" s="21" t="s">
        <v>209</v>
      </c>
      <c r="AF471" s="21" t="s">
        <v>209</v>
      </c>
      <c r="AG471" s="21" t="s">
        <v>209</v>
      </c>
      <c r="AH471" s="21" t="s">
        <v>209</v>
      </c>
      <c r="AI471" s="21" t="s">
        <v>209</v>
      </c>
      <c r="AJ471" s="21" t="s">
        <v>209</v>
      </c>
      <c r="AK471" s="21" t="s">
        <v>209</v>
      </c>
      <c r="AL471" s="21" t="s">
        <v>209</v>
      </c>
      <c r="AM471" s="21" t="s">
        <v>209</v>
      </c>
      <c r="AN471" s="21" t="s">
        <v>209</v>
      </c>
      <c r="AO471" s="21" t="s">
        <v>209</v>
      </c>
      <c r="AP471" s="21" t="s">
        <v>209</v>
      </c>
      <c r="AQ471" s="21" t="s">
        <v>209</v>
      </c>
      <c r="AR471" s="21" t="s">
        <v>209</v>
      </c>
      <c r="AS471" s="21" t="s">
        <v>209</v>
      </c>
      <c r="AT471" s="21" t="s">
        <v>209</v>
      </c>
      <c r="AU471" s="21" t="s">
        <v>209</v>
      </c>
      <c r="AV471" s="21" t="s">
        <v>209</v>
      </c>
      <c r="AW471" s="21" t="s">
        <v>209</v>
      </c>
      <c r="AX471" s="21" t="s">
        <v>210</v>
      </c>
      <c r="AY471" s="21" t="s">
        <v>210</v>
      </c>
      <c r="AZ471" s="21" t="s">
        <v>209</v>
      </c>
      <c r="BA471" s="21" t="s">
        <v>210</v>
      </c>
      <c r="BB471" s="21" t="s">
        <v>210</v>
      </c>
      <c r="BC471" s="21" t="s">
        <v>209</v>
      </c>
      <c r="BD471" s="21" t="s">
        <v>209</v>
      </c>
      <c r="BE471" s="21" t="s">
        <v>209</v>
      </c>
      <c r="BF471" s="21" t="s">
        <v>209</v>
      </c>
      <c r="BG471" s="21" t="s">
        <v>209</v>
      </c>
      <c r="BH471" s="21" t="s">
        <v>209</v>
      </c>
      <c r="BI471" s="21" t="s">
        <v>209</v>
      </c>
      <c r="BJ471" s="21" t="s">
        <v>209</v>
      </c>
      <c r="BK471" s="21" t="s">
        <v>210</v>
      </c>
      <c r="BL471" s="21" t="s">
        <v>209</v>
      </c>
      <c r="BM471" s="21" t="s">
        <v>209</v>
      </c>
      <c r="BN471" s="21" t="s">
        <v>209</v>
      </c>
      <c r="BO471" s="21" t="s">
        <v>209</v>
      </c>
      <c r="BP471" s="21" t="s">
        <v>209</v>
      </c>
      <c r="BQ471" s="21" t="s">
        <v>209</v>
      </c>
      <c r="BR471" s="21" t="s">
        <v>209</v>
      </c>
      <c r="BS471" s="21" t="s">
        <v>209</v>
      </c>
      <c r="BT471" s="21" t="s">
        <v>209</v>
      </c>
      <c r="BU471" s="21" t="s">
        <v>209</v>
      </c>
      <c r="BV471" s="21" t="s">
        <v>209</v>
      </c>
      <c r="BW471" s="21" t="s">
        <v>209</v>
      </c>
      <c r="BX471" s="21" t="s">
        <v>209</v>
      </c>
      <c r="BY471" s="21" t="s">
        <v>209</v>
      </c>
      <c r="BZ471" s="21">
        <f t="shared" si="1"/>
        <v>10</v>
      </c>
    </row>
    <row r="472" spans="1:78" ht="12.75" x14ac:dyDescent="0.2">
      <c r="A472" s="21" t="s">
        <v>653</v>
      </c>
      <c r="B472" s="21" t="s">
        <v>688</v>
      </c>
      <c r="C472" s="21" t="s">
        <v>715</v>
      </c>
      <c r="D472" s="21" t="s">
        <v>209</v>
      </c>
      <c r="E472" s="21" t="s">
        <v>209</v>
      </c>
      <c r="F472" s="21" t="s">
        <v>209</v>
      </c>
      <c r="G472" s="21" t="s">
        <v>209</v>
      </c>
      <c r="H472" s="21" t="s">
        <v>209</v>
      </c>
      <c r="I472" s="21" t="s">
        <v>209</v>
      </c>
      <c r="J472" s="21" t="s">
        <v>209</v>
      </c>
      <c r="K472" s="21" t="s">
        <v>209</v>
      </c>
      <c r="L472" s="21" t="s">
        <v>209</v>
      </c>
      <c r="M472" s="21" t="s">
        <v>209</v>
      </c>
      <c r="N472" s="21" t="s">
        <v>209</v>
      </c>
      <c r="O472" s="21" t="s">
        <v>209</v>
      </c>
      <c r="P472" s="21" t="s">
        <v>209</v>
      </c>
      <c r="Q472" s="21" t="s">
        <v>209</v>
      </c>
      <c r="R472" s="21" t="s">
        <v>209</v>
      </c>
      <c r="S472" s="21" t="s">
        <v>210</v>
      </c>
      <c r="T472" s="21" t="s">
        <v>210</v>
      </c>
      <c r="U472" s="21" t="s">
        <v>210</v>
      </c>
      <c r="V472" s="21" t="s">
        <v>210</v>
      </c>
      <c r="W472" s="21" t="s">
        <v>209</v>
      </c>
      <c r="X472" s="21" t="s">
        <v>209</v>
      </c>
      <c r="Y472" s="21" t="s">
        <v>209</v>
      </c>
      <c r="Z472" s="21" t="s">
        <v>209</v>
      </c>
      <c r="AA472" s="21" t="s">
        <v>210</v>
      </c>
      <c r="AB472" s="21" t="s">
        <v>209</v>
      </c>
      <c r="AC472" s="21" t="s">
        <v>209</v>
      </c>
      <c r="AD472" s="21" t="s">
        <v>209</v>
      </c>
      <c r="AE472" s="21" t="s">
        <v>209</v>
      </c>
      <c r="AF472" s="21" t="s">
        <v>210</v>
      </c>
      <c r="AG472" s="21" t="s">
        <v>209</v>
      </c>
      <c r="AH472" s="21" t="s">
        <v>209</v>
      </c>
      <c r="AI472" s="21" t="s">
        <v>209</v>
      </c>
      <c r="AJ472" s="21" t="s">
        <v>210</v>
      </c>
      <c r="AK472" s="21" t="s">
        <v>209</v>
      </c>
      <c r="AL472" s="21" t="s">
        <v>210</v>
      </c>
      <c r="AM472" s="21" t="s">
        <v>209</v>
      </c>
      <c r="AN472" s="21" t="s">
        <v>210</v>
      </c>
      <c r="AO472" s="21" t="s">
        <v>209</v>
      </c>
      <c r="AP472" s="21" t="s">
        <v>213</v>
      </c>
      <c r="AQ472" s="21" t="s">
        <v>209</v>
      </c>
      <c r="AR472" s="21" t="s">
        <v>209</v>
      </c>
      <c r="AS472" s="21" t="s">
        <v>210</v>
      </c>
      <c r="AT472" s="21" t="s">
        <v>209</v>
      </c>
      <c r="AU472" s="21" t="s">
        <v>213</v>
      </c>
      <c r="AV472" s="21" t="s">
        <v>209</v>
      </c>
      <c r="AW472" s="21" t="s">
        <v>209</v>
      </c>
      <c r="AX472" s="21" t="s">
        <v>209</v>
      </c>
      <c r="AY472" s="21" t="s">
        <v>209</v>
      </c>
      <c r="AZ472" s="21" t="s">
        <v>209</v>
      </c>
      <c r="BA472" s="21" t="s">
        <v>209</v>
      </c>
      <c r="BB472" s="21" t="s">
        <v>209</v>
      </c>
      <c r="BC472" s="21" t="s">
        <v>209</v>
      </c>
      <c r="BD472" s="21" t="s">
        <v>209</v>
      </c>
      <c r="BE472" s="21" t="s">
        <v>209</v>
      </c>
      <c r="BF472" s="21" t="s">
        <v>209</v>
      </c>
      <c r="BG472" s="21" t="s">
        <v>209</v>
      </c>
      <c r="BH472" s="21" t="s">
        <v>209</v>
      </c>
      <c r="BI472" s="21" t="s">
        <v>209</v>
      </c>
      <c r="BJ472" s="21" t="s">
        <v>209</v>
      </c>
      <c r="BK472" s="21" t="s">
        <v>213</v>
      </c>
      <c r="BL472" s="21" t="s">
        <v>210</v>
      </c>
      <c r="BM472" s="21" t="s">
        <v>210</v>
      </c>
      <c r="BN472" s="21" t="s">
        <v>210</v>
      </c>
      <c r="BO472" s="21" t="s">
        <v>210</v>
      </c>
      <c r="BP472" s="21" t="s">
        <v>210</v>
      </c>
      <c r="BQ472" s="21" t="s">
        <v>209</v>
      </c>
      <c r="BR472" s="21" t="s">
        <v>209</v>
      </c>
      <c r="BS472" s="21" t="s">
        <v>209</v>
      </c>
      <c r="BT472" s="21" t="s">
        <v>209</v>
      </c>
      <c r="BU472" s="21" t="s">
        <v>209</v>
      </c>
      <c r="BV472" s="21" t="s">
        <v>209</v>
      </c>
      <c r="BW472" s="21" t="s">
        <v>209</v>
      </c>
      <c r="BX472" s="21" t="s">
        <v>209</v>
      </c>
      <c r="BY472" s="21" t="s">
        <v>210</v>
      </c>
      <c r="BZ472" s="21">
        <f t="shared" si="1"/>
        <v>10</v>
      </c>
    </row>
    <row r="473" spans="1:78" ht="12.75" x14ac:dyDescent="0.2">
      <c r="A473" s="21" t="s">
        <v>653</v>
      </c>
      <c r="B473" s="21" t="s">
        <v>688</v>
      </c>
      <c r="C473" s="21" t="s">
        <v>716</v>
      </c>
      <c r="D473" s="21" t="s">
        <v>209</v>
      </c>
      <c r="E473" s="21" t="s">
        <v>209</v>
      </c>
      <c r="F473" s="21" t="s">
        <v>209</v>
      </c>
      <c r="G473" s="21" t="s">
        <v>209</v>
      </c>
      <c r="H473" s="21" t="s">
        <v>209</v>
      </c>
      <c r="I473" s="21" t="s">
        <v>209</v>
      </c>
      <c r="J473" s="21" t="s">
        <v>209</v>
      </c>
      <c r="K473" s="21" t="s">
        <v>210</v>
      </c>
      <c r="L473" s="21" t="s">
        <v>209</v>
      </c>
      <c r="M473" s="21" t="s">
        <v>209</v>
      </c>
      <c r="N473" s="21" t="s">
        <v>209</v>
      </c>
      <c r="O473" s="21" t="s">
        <v>209</v>
      </c>
      <c r="P473" s="21" t="s">
        <v>209</v>
      </c>
      <c r="Q473" s="21" t="s">
        <v>209</v>
      </c>
      <c r="R473" s="21" t="s">
        <v>210</v>
      </c>
      <c r="S473" s="21" t="s">
        <v>210</v>
      </c>
      <c r="T473" s="21" t="s">
        <v>210</v>
      </c>
      <c r="U473" s="21" t="s">
        <v>210</v>
      </c>
      <c r="V473" s="21" t="s">
        <v>210</v>
      </c>
      <c r="W473" s="21" t="s">
        <v>210</v>
      </c>
      <c r="X473" s="21" t="s">
        <v>209</v>
      </c>
      <c r="Y473" s="21" t="s">
        <v>209</v>
      </c>
      <c r="Z473" s="21" t="s">
        <v>209</v>
      </c>
      <c r="AA473" s="21" t="s">
        <v>210</v>
      </c>
      <c r="AB473" s="21" t="s">
        <v>209</v>
      </c>
      <c r="AC473" s="21" t="s">
        <v>210</v>
      </c>
      <c r="AD473" s="21" t="s">
        <v>209</v>
      </c>
      <c r="AE473" s="21" t="s">
        <v>209</v>
      </c>
      <c r="AF473" s="21" t="s">
        <v>210</v>
      </c>
      <c r="AG473" s="21" t="s">
        <v>209</v>
      </c>
      <c r="AH473" s="21" t="s">
        <v>209</v>
      </c>
      <c r="AI473" s="21" t="s">
        <v>209</v>
      </c>
      <c r="AJ473" s="21" t="s">
        <v>209</v>
      </c>
      <c r="AK473" s="21" t="s">
        <v>209</v>
      </c>
      <c r="AL473" s="21" t="s">
        <v>209</v>
      </c>
      <c r="AM473" s="21" t="s">
        <v>209</v>
      </c>
      <c r="AN473" s="21" t="s">
        <v>210</v>
      </c>
      <c r="AO473" s="21" t="s">
        <v>209</v>
      </c>
      <c r="AP473" s="21" t="s">
        <v>209</v>
      </c>
      <c r="AQ473" s="21" t="s">
        <v>209</v>
      </c>
      <c r="AR473" s="21" t="s">
        <v>209</v>
      </c>
      <c r="AS473" s="21" t="s">
        <v>210</v>
      </c>
      <c r="AT473" s="21" t="s">
        <v>209</v>
      </c>
      <c r="AU473" s="21" t="s">
        <v>209</v>
      </c>
      <c r="AV473" s="21" t="s">
        <v>209</v>
      </c>
      <c r="AW473" s="21" t="s">
        <v>209</v>
      </c>
      <c r="AX473" s="21" t="s">
        <v>209</v>
      </c>
      <c r="AY473" s="21" t="s">
        <v>210</v>
      </c>
      <c r="AZ473" s="21" t="s">
        <v>210</v>
      </c>
      <c r="BA473" s="21" t="s">
        <v>209</v>
      </c>
      <c r="BB473" s="21" t="s">
        <v>210</v>
      </c>
      <c r="BC473" s="21" t="s">
        <v>210</v>
      </c>
      <c r="BD473" s="21" t="s">
        <v>209</v>
      </c>
      <c r="BE473" s="21" t="s">
        <v>209</v>
      </c>
      <c r="BF473" s="21" t="s">
        <v>209</v>
      </c>
      <c r="BG473" s="21" t="s">
        <v>209</v>
      </c>
      <c r="BH473" s="21" t="s">
        <v>209</v>
      </c>
      <c r="BI473" s="21" t="s">
        <v>209</v>
      </c>
      <c r="BJ473" s="21" t="s">
        <v>209</v>
      </c>
      <c r="BK473" s="21" t="s">
        <v>210</v>
      </c>
      <c r="BL473" s="21" t="s">
        <v>209</v>
      </c>
      <c r="BM473" s="21" t="s">
        <v>209</v>
      </c>
      <c r="BN473" s="21" t="s">
        <v>209</v>
      </c>
      <c r="BO473" s="21" t="s">
        <v>209</v>
      </c>
      <c r="BP473" s="21" t="s">
        <v>209</v>
      </c>
      <c r="BQ473" s="21" t="s">
        <v>209</v>
      </c>
      <c r="BR473" s="21" t="s">
        <v>209</v>
      </c>
      <c r="BS473" s="21" t="s">
        <v>209</v>
      </c>
      <c r="BT473" s="21" t="s">
        <v>209</v>
      </c>
      <c r="BU473" s="21" t="s">
        <v>209</v>
      </c>
      <c r="BV473" s="21" t="s">
        <v>209</v>
      </c>
      <c r="BW473" s="21" t="s">
        <v>209</v>
      </c>
      <c r="BX473" s="21" t="s">
        <v>209</v>
      </c>
      <c r="BY473" s="21" t="s">
        <v>209</v>
      </c>
      <c r="BZ473" s="21">
        <f t="shared" si="1"/>
        <v>17</v>
      </c>
    </row>
    <row r="474" spans="1:78" ht="12.75" x14ac:dyDescent="0.2">
      <c r="A474" s="21" t="s">
        <v>653</v>
      </c>
      <c r="B474" s="21" t="s">
        <v>688</v>
      </c>
      <c r="C474" s="21" t="s">
        <v>717</v>
      </c>
      <c r="D474" s="21" t="s">
        <v>209</v>
      </c>
      <c r="E474" s="21" t="s">
        <v>210</v>
      </c>
      <c r="F474" s="21" t="s">
        <v>209</v>
      </c>
      <c r="G474" s="21" t="s">
        <v>209</v>
      </c>
      <c r="H474" s="21" t="s">
        <v>209</v>
      </c>
      <c r="I474" s="21" t="s">
        <v>209</v>
      </c>
      <c r="J474" s="21" t="s">
        <v>209</v>
      </c>
      <c r="K474" s="21" t="s">
        <v>210</v>
      </c>
      <c r="L474" s="21" t="s">
        <v>210</v>
      </c>
      <c r="M474" s="21" t="s">
        <v>209</v>
      </c>
      <c r="N474" s="21" t="s">
        <v>209</v>
      </c>
      <c r="O474" s="21" t="s">
        <v>209</v>
      </c>
      <c r="P474" s="21" t="s">
        <v>209</v>
      </c>
      <c r="Q474" s="21" t="s">
        <v>209</v>
      </c>
      <c r="R474" s="21" t="s">
        <v>210</v>
      </c>
      <c r="S474" s="21" t="s">
        <v>209</v>
      </c>
      <c r="T474" s="21" t="s">
        <v>210</v>
      </c>
      <c r="U474" s="21" t="s">
        <v>209</v>
      </c>
      <c r="V474" s="21" t="s">
        <v>210</v>
      </c>
      <c r="W474" s="21" t="s">
        <v>210</v>
      </c>
      <c r="X474" s="21" t="s">
        <v>209</v>
      </c>
      <c r="Y474" s="21" t="s">
        <v>209</v>
      </c>
      <c r="Z474" s="21" t="s">
        <v>209</v>
      </c>
      <c r="AA474" s="21" t="s">
        <v>210</v>
      </c>
      <c r="AB474" s="21" t="s">
        <v>209</v>
      </c>
      <c r="AC474" s="21" t="s">
        <v>210</v>
      </c>
      <c r="AD474" s="21" t="s">
        <v>209</v>
      </c>
      <c r="AE474" s="21" t="s">
        <v>209</v>
      </c>
      <c r="AF474" s="21" t="s">
        <v>210</v>
      </c>
      <c r="AG474" s="21" t="s">
        <v>209</v>
      </c>
      <c r="AH474" s="21" t="s">
        <v>209</v>
      </c>
      <c r="AI474" s="21" t="s">
        <v>209</v>
      </c>
      <c r="AJ474" s="21" t="s">
        <v>209</v>
      </c>
      <c r="AK474" s="21" t="s">
        <v>209</v>
      </c>
      <c r="AL474" s="21" t="s">
        <v>209</v>
      </c>
      <c r="AM474" s="21" t="s">
        <v>209</v>
      </c>
      <c r="AN474" s="21" t="s">
        <v>210</v>
      </c>
      <c r="AO474" s="21" t="s">
        <v>209</v>
      </c>
      <c r="AP474" s="21" t="s">
        <v>209</v>
      </c>
      <c r="AQ474" s="21" t="s">
        <v>209</v>
      </c>
      <c r="AR474" s="21" t="s">
        <v>209</v>
      </c>
      <c r="AS474" s="21" t="s">
        <v>210</v>
      </c>
      <c r="AT474" s="21" t="s">
        <v>209</v>
      </c>
      <c r="AU474" s="21" t="s">
        <v>209</v>
      </c>
      <c r="AV474" s="21" t="s">
        <v>209</v>
      </c>
      <c r="AW474" s="21" t="s">
        <v>209</v>
      </c>
      <c r="AX474" s="21" t="s">
        <v>209</v>
      </c>
      <c r="AY474" s="21" t="s">
        <v>210</v>
      </c>
      <c r="AZ474" s="21" t="s">
        <v>210</v>
      </c>
      <c r="BA474" s="21" t="s">
        <v>209</v>
      </c>
      <c r="BB474" s="21" t="s">
        <v>210</v>
      </c>
      <c r="BC474" s="21" t="s">
        <v>210</v>
      </c>
      <c r="BD474" s="21" t="s">
        <v>209</v>
      </c>
      <c r="BE474" s="21" t="s">
        <v>209</v>
      </c>
      <c r="BF474" s="21" t="s">
        <v>209</v>
      </c>
      <c r="BG474" s="21" t="s">
        <v>209</v>
      </c>
      <c r="BH474" s="21" t="s">
        <v>209</v>
      </c>
      <c r="BI474" s="21" t="s">
        <v>209</v>
      </c>
      <c r="BJ474" s="21" t="s">
        <v>209</v>
      </c>
      <c r="BK474" s="21" t="s">
        <v>210</v>
      </c>
      <c r="BL474" s="21" t="s">
        <v>209</v>
      </c>
      <c r="BM474" s="21" t="s">
        <v>209</v>
      </c>
      <c r="BN474" s="21" t="s">
        <v>209</v>
      </c>
      <c r="BO474" s="21" t="s">
        <v>209</v>
      </c>
      <c r="BP474" s="21" t="s">
        <v>209</v>
      </c>
      <c r="BQ474" s="21" t="s">
        <v>209</v>
      </c>
      <c r="BR474" s="21" t="s">
        <v>209</v>
      </c>
      <c r="BS474" s="21" t="s">
        <v>209</v>
      </c>
      <c r="BT474" s="21" t="s">
        <v>209</v>
      </c>
      <c r="BU474" s="21" t="s">
        <v>209</v>
      </c>
      <c r="BV474" s="21" t="s">
        <v>209</v>
      </c>
      <c r="BW474" s="21" t="s">
        <v>209</v>
      </c>
      <c r="BX474" s="21" t="s">
        <v>209</v>
      </c>
      <c r="BY474" s="21" t="s">
        <v>209</v>
      </c>
      <c r="BZ474" s="21">
        <f t="shared" si="1"/>
        <v>17</v>
      </c>
    </row>
    <row r="475" spans="1:78" ht="12.75" x14ac:dyDescent="0.2">
      <c r="A475" s="21" t="s">
        <v>653</v>
      </c>
      <c r="B475" s="21" t="s">
        <v>688</v>
      </c>
      <c r="C475" s="21" t="s">
        <v>718</v>
      </c>
      <c r="D475" s="21" t="s">
        <v>209</v>
      </c>
      <c r="E475" s="21" t="s">
        <v>210</v>
      </c>
      <c r="F475" s="21" t="s">
        <v>209</v>
      </c>
      <c r="G475" s="21" t="s">
        <v>209</v>
      </c>
      <c r="H475" s="21" t="s">
        <v>209</v>
      </c>
      <c r="I475" s="21" t="s">
        <v>209</v>
      </c>
      <c r="J475" s="21" t="s">
        <v>209</v>
      </c>
      <c r="K475" s="21" t="s">
        <v>210</v>
      </c>
      <c r="L475" s="21" t="s">
        <v>210</v>
      </c>
      <c r="M475" s="21" t="s">
        <v>209</v>
      </c>
      <c r="N475" s="21" t="s">
        <v>209</v>
      </c>
      <c r="O475" s="21" t="s">
        <v>209</v>
      </c>
      <c r="P475" s="21" t="s">
        <v>209</v>
      </c>
      <c r="Q475" s="21" t="s">
        <v>209</v>
      </c>
      <c r="R475" s="21" t="s">
        <v>210</v>
      </c>
      <c r="S475" s="21" t="s">
        <v>209</v>
      </c>
      <c r="T475" s="21" t="s">
        <v>210</v>
      </c>
      <c r="U475" s="21" t="s">
        <v>209</v>
      </c>
      <c r="V475" s="21" t="s">
        <v>210</v>
      </c>
      <c r="W475" s="21" t="s">
        <v>210</v>
      </c>
      <c r="X475" s="21" t="s">
        <v>209</v>
      </c>
      <c r="Y475" s="21" t="s">
        <v>209</v>
      </c>
      <c r="Z475" s="21" t="s">
        <v>209</v>
      </c>
      <c r="AA475" s="21" t="s">
        <v>210</v>
      </c>
      <c r="AB475" s="21" t="s">
        <v>209</v>
      </c>
      <c r="AC475" s="21" t="s">
        <v>210</v>
      </c>
      <c r="AD475" s="21" t="s">
        <v>209</v>
      </c>
      <c r="AE475" s="21" t="s">
        <v>209</v>
      </c>
      <c r="AF475" s="21" t="s">
        <v>210</v>
      </c>
      <c r="AG475" s="21" t="s">
        <v>209</v>
      </c>
      <c r="AH475" s="21" t="s">
        <v>209</v>
      </c>
      <c r="AI475" s="21" t="s">
        <v>209</v>
      </c>
      <c r="AJ475" s="21" t="s">
        <v>209</v>
      </c>
      <c r="AK475" s="21" t="s">
        <v>209</v>
      </c>
      <c r="AL475" s="21" t="s">
        <v>209</v>
      </c>
      <c r="AM475" s="21" t="s">
        <v>209</v>
      </c>
      <c r="AN475" s="21" t="s">
        <v>210</v>
      </c>
      <c r="AO475" s="21" t="s">
        <v>209</v>
      </c>
      <c r="AP475" s="21" t="s">
        <v>209</v>
      </c>
      <c r="AQ475" s="21" t="s">
        <v>209</v>
      </c>
      <c r="AR475" s="21" t="s">
        <v>209</v>
      </c>
      <c r="AS475" s="21" t="s">
        <v>210</v>
      </c>
      <c r="AT475" s="21" t="s">
        <v>209</v>
      </c>
      <c r="AU475" s="21" t="s">
        <v>209</v>
      </c>
      <c r="AV475" s="21" t="s">
        <v>209</v>
      </c>
      <c r="AW475" s="21" t="s">
        <v>209</v>
      </c>
      <c r="AX475" s="21" t="s">
        <v>209</v>
      </c>
      <c r="AY475" s="21" t="s">
        <v>210</v>
      </c>
      <c r="AZ475" s="21" t="s">
        <v>210</v>
      </c>
      <c r="BA475" s="21" t="s">
        <v>209</v>
      </c>
      <c r="BB475" s="21" t="s">
        <v>210</v>
      </c>
      <c r="BC475" s="21" t="s">
        <v>210</v>
      </c>
      <c r="BD475" s="21" t="s">
        <v>209</v>
      </c>
      <c r="BE475" s="21" t="s">
        <v>209</v>
      </c>
      <c r="BF475" s="21" t="s">
        <v>209</v>
      </c>
      <c r="BG475" s="21" t="s">
        <v>209</v>
      </c>
      <c r="BH475" s="21" t="s">
        <v>209</v>
      </c>
      <c r="BI475" s="21" t="s">
        <v>209</v>
      </c>
      <c r="BJ475" s="21" t="s">
        <v>209</v>
      </c>
      <c r="BK475" s="21" t="s">
        <v>210</v>
      </c>
      <c r="BL475" s="21" t="s">
        <v>209</v>
      </c>
      <c r="BM475" s="21" t="s">
        <v>209</v>
      </c>
      <c r="BN475" s="21" t="s">
        <v>209</v>
      </c>
      <c r="BO475" s="21" t="s">
        <v>209</v>
      </c>
      <c r="BP475" s="21" t="s">
        <v>209</v>
      </c>
      <c r="BQ475" s="21" t="s">
        <v>209</v>
      </c>
      <c r="BR475" s="21" t="s">
        <v>209</v>
      </c>
      <c r="BS475" s="21" t="s">
        <v>209</v>
      </c>
      <c r="BT475" s="21" t="s">
        <v>209</v>
      </c>
      <c r="BU475" s="21" t="s">
        <v>209</v>
      </c>
      <c r="BV475" s="21" t="s">
        <v>209</v>
      </c>
      <c r="BW475" s="21" t="s">
        <v>209</v>
      </c>
      <c r="BX475" s="21" t="s">
        <v>209</v>
      </c>
      <c r="BY475" s="21" t="s">
        <v>209</v>
      </c>
      <c r="BZ475" s="21">
        <f t="shared" si="1"/>
        <v>17</v>
      </c>
    </row>
    <row r="476" spans="1:78" ht="12.75" x14ac:dyDescent="0.2">
      <c r="A476" s="21" t="s">
        <v>653</v>
      </c>
      <c r="B476" s="21" t="s">
        <v>688</v>
      </c>
      <c r="C476" s="21" t="s">
        <v>719</v>
      </c>
      <c r="D476" s="21" t="s">
        <v>209</v>
      </c>
      <c r="E476" s="21" t="s">
        <v>209</v>
      </c>
      <c r="F476" s="21" t="s">
        <v>209</v>
      </c>
      <c r="G476" s="21" t="s">
        <v>209</v>
      </c>
      <c r="H476" s="21" t="s">
        <v>209</v>
      </c>
      <c r="I476" s="21" t="s">
        <v>209</v>
      </c>
      <c r="J476" s="21" t="s">
        <v>209</v>
      </c>
      <c r="K476" s="21" t="s">
        <v>209</v>
      </c>
      <c r="L476" s="21" t="s">
        <v>209</v>
      </c>
      <c r="M476" s="21" t="s">
        <v>209</v>
      </c>
      <c r="N476" s="21" t="s">
        <v>209</v>
      </c>
      <c r="O476" s="21" t="s">
        <v>209</v>
      </c>
      <c r="P476" s="21" t="s">
        <v>209</v>
      </c>
      <c r="Q476" s="21" t="s">
        <v>209</v>
      </c>
      <c r="R476" s="21" t="s">
        <v>209</v>
      </c>
      <c r="S476" s="21" t="s">
        <v>210</v>
      </c>
      <c r="T476" s="21" t="s">
        <v>210</v>
      </c>
      <c r="U476" s="21" t="s">
        <v>210</v>
      </c>
      <c r="V476" s="21" t="s">
        <v>210</v>
      </c>
      <c r="W476" s="21" t="s">
        <v>210</v>
      </c>
      <c r="X476" s="21" t="s">
        <v>209</v>
      </c>
      <c r="Y476" s="21" t="s">
        <v>209</v>
      </c>
      <c r="Z476" s="21" t="s">
        <v>209</v>
      </c>
      <c r="AA476" s="21" t="s">
        <v>209</v>
      </c>
      <c r="AB476" s="21" t="s">
        <v>209</v>
      </c>
      <c r="AC476" s="21" t="s">
        <v>210</v>
      </c>
      <c r="AD476" s="21" t="s">
        <v>209</v>
      </c>
      <c r="AE476" s="21" t="s">
        <v>209</v>
      </c>
      <c r="AF476" s="21" t="s">
        <v>209</v>
      </c>
      <c r="AG476" s="21" t="s">
        <v>209</v>
      </c>
      <c r="AH476" s="21" t="s">
        <v>209</v>
      </c>
      <c r="AI476" s="21" t="s">
        <v>209</v>
      </c>
      <c r="AJ476" s="21" t="s">
        <v>209</v>
      </c>
      <c r="AK476" s="21" t="s">
        <v>209</v>
      </c>
      <c r="AL476" s="21" t="s">
        <v>209</v>
      </c>
      <c r="AM476" s="21" t="s">
        <v>209</v>
      </c>
      <c r="AN476" s="21" t="s">
        <v>209</v>
      </c>
      <c r="AO476" s="21" t="s">
        <v>209</v>
      </c>
      <c r="AP476" s="21" t="s">
        <v>209</v>
      </c>
      <c r="AQ476" s="21" t="s">
        <v>209</v>
      </c>
      <c r="AR476" s="21" t="s">
        <v>209</v>
      </c>
      <c r="AS476" s="21" t="s">
        <v>209</v>
      </c>
      <c r="AT476" s="21" t="s">
        <v>209</v>
      </c>
      <c r="AU476" s="21" t="s">
        <v>209</v>
      </c>
      <c r="AV476" s="21" t="s">
        <v>209</v>
      </c>
      <c r="AW476" s="21" t="s">
        <v>209</v>
      </c>
      <c r="AX476" s="21" t="s">
        <v>210</v>
      </c>
      <c r="AY476" s="21" t="s">
        <v>210</v>
      </c>
      <c r="AZ476" s="21" t="s">
        <v>209</v>
      </c>
      <c r="BA476" s="21" t="s">
        <v>210</v>
      </c>
      <c r="BB476" s="21" t="s">
        <v>210</v>
      </c>
      <c r="BC476" s="21" t="s">
        <v>209</v>
      </c>
      <c r="BD476" s="21" t="s">
        <v>209</v>
      </c>
      <c r="BE476" s="21" t="s">
        <v>209</v>
      </c>
      <c r="BF476" s="21" t="s">
        <v>209</v>
      </c>
      <c r="BG476" s="21" t="s">
        <v>209</v>
      </c>
      <c r="BH476" s="21" t="s">
        <v>209</v>
      </c>
      <c r="BI476" s="21" t="s">
        <v>209</v>
      </c>
      <c r="BJ476" s="21" t="s">
        <v>209</v>
      </c>
      <c r="BK476" s="21" t="s">
        <v>210</v>
      </c>
      <c r="BL476" s="21" t="s">
        <v>209</v>
      </c>
      <c r="BM476" s="21" t="s">
        <v>209</v>
      </c>
      <c r="BN476" s="21" t="s">
        <v>209</v>
      </c>
      <c r="BO476" s="21" t="s">
        <v>209</v>
      </c>
      <c r="BP476" s="21" t="s">
        <v>209</v>
      </c>
      <c r="BQ476" s="21" t="s">
        <v>209</v>
      </c>
      <c r="BR476" s="21" t="s">
        <v>209</v>
      </c>
      <c r="BS476" s="21" t="s">
        <v>209</v>
      </c>
      <c r="BT476" s="21" t="s">
        <v>209</v>
      </c>
      <c r="BU476" s="21" t="s">
        <v>209</v>
      </c>
      <c r="BV476" s="21" t="s">
        <v>209</v>
      </c>
      <c r="BW476" s="21" t="s">
        <v>209</v>
      </c>
      <c r="BX476" s="21" t="s">
        <v>209</v>
      </c>
      <c r="BY476" s="21" t="s">
        <v>209</v>
      </c>
      <c r="BZ476" s="21">
        <f t="shared" si="1"/>
        <v>11</v>
      </c>
    </row>
    <row r="477" spans="1:78" ht="12.75" x14ac:dyDescent="0.2">
      <c r="A477" s="21" t="s">
        <v>653</v>
      </c>
      <c r="B477" s="21" t="s">
        <v>688</v>
      </c>
      <c r="C477" s="21" t="s">
        <v>720</v>
      </c>
      <c r="D477" s="21" t="s">
        <v>209</v>
      </c>
      <c r="E477" s="21" t="s">
        <v>210</v>
      </c>
      <c r="F477" s="21" t="s">
        <v>209</v>
      </c>
      <c r="G477" s="21" t="s">
        <v>209</v>
      </c>
      <c r="H477" s="21" t="s">
        <v>209</v>
      </c>
      <c r="I477" s="21" t="s">
        <v>209</v>
      </c>
      <c r="J477" s="21" t="s">
        <v>209</v>
      </c>
      <c r="K477" s="21" t="s">
        <v>210</v>
      </c>
      <c r="L477" s="21" t="s">
        <v>210</v>
      </c>
      <c r="M477" s="21" t="s">
        <v>209</v>
      </c>
      <c r="N477" s="21" t="s">
        <v>209</v>
      </c>
      <c r="O477" s="21" t="s">
        <v>209</v>
      </c>
      <c r="P477" s="21" t="s">
        <v>209</v>
      </c>
      <c r="Q477" s="21" t="s">
        <v>209</v>
      </c>
      <c r="R477" s="21" t="s">
        <v>210</v>
      </c>
      <c r="S477" s="21" t="s">
        <v>210</v>
      </c>
      <c r="T477" s="21" t="s">
        <v>210</v>
      </c>
      <c r="U477" s="21" t="s">
        <v>210</v>
      </c>
      <c r="V477" s="21" t="s">
        <v>210</v>
      </c>
      <c r="W477" s="21" t="s">
        <v>210</v>
      </c>
      <c r="X477" s="21" t="s">
        <v>209</v>
      </c>
      <c r="Y477" s="21" t="s">
        <v>209</v>
      </c>
      <c r="Z477" s="21" t="s">
        <v>209</v>
      </c>
      <c r="AA477" s="21" t="s">
        <v>210</v>
      </c>
      <c r="AB477" s="21" t="s">
        <v>209</v>
      </c>
      <c r="AC477" s="21" t="s">
        <v>210</v>
      </c>
      <c r="AD477" s="21" t="s">
        <v>209</v>
      </c>
      <c r="AE477" s="21" t="s">
        <v>209</v>
      </c>
      <c r="AF477" s="21" t="s">
        <v>210</v>
      </c>
      <c r="AG477" s="21" t="s">
        <v>209</v>
      </c>
      <c r="AH477" s="21" t="s">
        <v>209</v>
      </c>
      <c r="AI477" s="21" t="s">
        <v>209</v>
      </c>
      <c r="AJ477" s="21" t="s">
        <v>209</v>
      </c>
      <c r="AK477" s="21" t="s">
        <v>209</v>
      </c>
      <c r="AL477" s="21" t="s">
        <v>209</v>
      </c>
      <c r="AM477" s="21" t="s">
        <v>209</v>
      </c>
      <c r="AN477" s="21" t="s">
        <v>210</v>
      </c>
      <c r="AO477" s="21" t="s">
        <v>210</v>
      </c>
      <c r="AP477" s="21" t="s">
        <v>210</v>
      </c>
      <c r="AQ477" s="21" t="s">
        <v>210</v>
      </c>
      <c r="AR477" s="21" t="s">
        <v>209</v>
      </c>
      <c r="AS477" s="21" t="s">
        <v>210</v>
      </c>
      <c r="AT477" s="21" t="s">
        <v>210</v>
      </c>
      <c r="AU477" s="21" t="s">
        <v>210</v>
      </c>
      <c r="AV477" s="21" t="s">
        <v>210</v>
      </c>
      <c r="AW477" s="21" t="s">
        <v>209</v>
      </c>
      <c r="AX477" s="21" t="s">
        <v>209</v>
      </c>
      <c r="AY477" s="21" t="s">
        <v>210</v>
      </c>
      <c r="AZ477" s="21" t="s">
        <v>210</v>
      </c>
      <c r="BA477" s="21" t="s">
        <v>209</v>
      </c>
      <c r="BB477" s="21" t="s">
        <v>210</v>
      </c>
      <c r="BC477" s="21" t="s">
        <v>210</v>
      </c>
      <c r="BD477" s="21" t="s">
        <v>209</v>
      </c>
      <c r="BE477" s="21" t="s">
        <v>209</v>
      </c>
      <c r="BF477" s="21" t="s">
        <v>209</v>
      </c>
      <c r="BG477" s="21" t="s">
        <v>209</v>
      </c>
      <c r="BH477" s="21" t="s">
        <v>209</v>
      </c>
      <c r="BI477" s="21" t="s">
        <v>209</v>
      </c>
      <c r="BJ477" s="21" t="s">
        <v>209</v>
      </c>
      <c r="BK477" s="21" t="s">
        <v>210</v>
      </c>
      <c r="BL477" s="21" t="s">
        <v>209</v>
      </c>
      <c r="BM477" s="21" t="s">
        <v>209</v>
      </c>
      <c r="BN477" s="21" t="s">
        <v>209</v>
      </c>
      <c r="BO477" s="21" t="s">
        <v>209</v>
      </c>
      <c r="BP477" s="21" t="s">
        <v>209</v>
      </c>
      <c r="BQ477" s="21" t="s">
        <v>209</v>
      </c>
      <c r="BR477" s="21" t="s">
        <v>209</v>
      </c>
      <c r="BS477" s="21" t="s">
        <v>209</v>
      </c>
      <c r="BT477" s="21" t="s">
        <v>209</v>
      </c>
      <c r="BU477" s="21" t="s">
        <v>209</v>
      </c>
      <c r="BV477" s="21" t="s">
        <v>209</v>
      </c>
      <c r="BW477" s="21" t="s">
        <v>209</v>
      </c>
      <c r="BX477" s="21" t="s">
        <v>209</v>
      </c>
      <c r="BY477" s="21" t="s">
        <v>209</v>
      </c>
      <c r="BZ477" s="21">
        <f t="shared" si="1"/>
        <v>25</v>
      </c>
    </row>
    <row r="478" spans="1:78" ht="12.75" x14ac:dyDescent="0.2">
      <c r="A478" s="21" t="s">
        <v>653</v>
      </c>
      <c r="B478" s="21" t="s">
        <v>688</v>
      </c>
      <c r="C478" s="21" t="s">
        <v>721</v>
      </c>
      <c r="D478" s="21" t="s">
        <v>209</v>
      </c>
      <c r="E478" s="21" t="s">
        <v>209</v>
      </c>
      <c r="F478" s="21" t="s">
        <v>209</v>
      </c>
      <c r="G478" s="21" t="s">
        <v>209</v>
      </c>
      <c r="H478" s="21" t="s">
        <v>209</v>
      </c>
      <c r="I478" s="21" t="s">
        <v>209</v>
      </c>
      <c r="J478" s="21" t="s">
        <v>209</v>
      </c>
      <c r="K478" s="21" t="s">
        <v>209</v>
      </c>
      <c r="L478" s="21" t="s">
        <v>209</v>
      </c>
      <c r="M478" s="21" t="s">
        <v>209</v>
      </c>
      <c r="N478" s="21" t="s">
        <v>209</v>
      </c>
      <c r="O478" s="21" t="s">
        <v>209</v>
      </c>
      <c r="P478" s="21" t="s">
        <v>209</v>
      </c>
      <c r="Q478" s="21" t="s">
        <v>209</v>
      </c>
      <c r="R478" s="21" t="s">
        <v>209</v>
      </c>
      <c r="S478" s="21" t="s">
        <v>210</v>
      </c>
      <c r="T478" s="21" t="s">
        <v>210</v>
      </c>
      <c r="U478" s="21" t="s">
        <v>210</v>
      </c>
      <c r="V478" s="21" t="s">
        <v>210</v>
      </c>
      <c r="W478" s="21" t="s">
        <v>209</v>
      </c>
      <c r="X478" s="21" t="s">
        <v>209</v>
      </c>
      <c r="Y478" s="21" t="s">
        <v>209</v>
      </c>
      <c r="Z478" s="21" t="s">
        <v>209</v>
      </c>
      <c r="AA478" s="21" t="s">
        <v>210</v>
      </c>
      <c r="AB478" s="21" t="s">
        <v>209</v>
      </c>
      <c r="AC478" s="21" t="s">
        <v>209</v>
      </c>
      <c r="AD478" s="21" t="s">
        <v>209</v>
      </c>
      <c r="AE478" s="21" t="s">
        <v>209</v>
      </c>
      <c r="AF478" s="21" t="s">
        <v>210</v>
      </c>
      <c r="AG478" s="21" t="s">
        <v>209</v>
      </c>
      <c r="AH478" s="21" t="s">
        <v>209</v>
      </c>
      <c r="AI478" s="21" t="s">
        <v>209</v>
      </c>
      <c r="AJ478" s="21" t="s">
        <v>210</v>
      </c>
      <c r="AK478" s="21" t="s">
        <v>209</v>
      </c>
      <c r="AL478" s="21" t="s">
        <v>210</v>
      </c>
      <c r="AM478" s="21" t="s">
        <v>209</v>
      </c>
      <c r="AN478" s="21" t="s">
        <v>210</v>
      </c>
      <c r="AO478" s="21" t="s">
        <v>209</v>
      </c>
      <c r="AP478" s="21" t="s">
        <v>209</v>
      </c>
      <c r="AQ478" s="21" t="s">
        <v>209</v>
      </c>
      <c r="AR478" s="21" t="s">
        <v>209</v>
      </c>
      <c r="AS478" s="21" t="s">
        <v>210</v>
      </c>
      <c r="AT478" s="21" t="s">
        <v>209</v>
      </c>
      <c r="AU478" s="21" t="s">
        <v>209</v>
      </c>
      <c r="AV478" s="21" t="s">
        <v>209</v>
      </c>
      <c r="AW478" s="21" t="s">
        <v>209</v>
      </c>
      <c r="AX478" s="21" t="s">
        <v>210</v>
      </c>
      <c r="AY478" s="21" t="s">
        <v>209</v>
      </c>
      <c r="AZ478" s="21" t="s">
        <v>209</v>
      </c>
      <c r="BA478" s="21" t="s">
        <v>210</v>
      </c>
      <c r="BB478" s="21" t="s">
        <v>209</v>
      </c>
      <c r="BC478" s="21" t="s">
        <v>209</v>
      </c>
      <c r="BD478" s="21" t="s">
        <v>209</v>
      </c>
      <c r="BE478" s="21" t="s">
        <v>209</v>
      </c>
      <c r="BF478" s="21" t="s">
        <v>209</v>
      </c>
      <c r="BG478" s="21" t="s">
        <v>209</v>
      </c>
      <c r="BH478" s="21" t="s">
        <v>209</v>
      </c>
      <c r="BI478" s="21" t="s">
        <v>209</v>
      </c>
      <c r="BJ478" s="21" t="s">
        <v>209</v>
      </c>
      <c r="BK478" s="21" t="s">
        <v>213</v>
      </c>
      <c r="BL478" s="21" t="s">
        <v>209</v>
      </c>
      <c r="BM478" s="21" t="s">
        <v>210</v>
      </c>
      <c r="BN478" s="21" t="s">
        <v>210</v>
      </c>
      <c r="BO478" s="21" t="s">
        <v>209</v>
      </c>
      <c r="BP478" s="21" t="s">
        <v>210</v>
      </c>
      <c r="BQ478" s="21" t="s">
        <v>209</v>
      </c>
      <c r="BR478" s="21" t="s">
        <v>209</v>
      </c>
      <c r="BS478" s="21" t="s">
        <v>209</v>
      </c>
      <c r="BT478" s="21" t="s">
        <v>209</v>
      </c>
      <c r="BU478" s="21" t="s">
        <v>209</v>
      </c>
      <c r="BV478" s="21" t="s">
        <v>209</v>
      </c>
      <c r="BW478" s="21" t="s">
        <v>209</v>
      </c>
      <c r="BX478" s="21" t="s">
        <v>209</v>
      </c>
      <c r="BY478" s="21" t="s">
        <v>209</v>
      </c>
      <c r="BZ478" s="21">
        <f t="shared" si="1"/>
        <v>12</v>
      </c>
    </row>
    <row r="479" spans="1:78" ht="12.75" x14ac:dyDescent="0.2">
      <c r="A479" s="21" t="s">
        <v>653</v>
      </c>
      <c r="B479" s="21" t="s">
        <v>688</v>
      </c>
      <c r="C479" s="21" t="s">
        <v>722</v>
      </c>
      <c r="D479" s="21" t="s">
        <v>209</v>
      </c>
      <c r="E479" s="21" t="s">
        <v>209</v>
      </c>
      <c r="F479" s="21" t="s">
        <v>209</v>
      </c>
      <c r="G479" s="21" t="s">
        <v>209</v>
      </c>
      <c r="H479" s="21" t="s">
        <v>209</v>
      </c>
      <c r="I479" s="21" t="s">
        <v>209</v>
      </c>
      <c r="J479" s="21" t="s">
        <v>209</v>
      </c>
      <c r="K479" s="21" t="s">
        <v>209</v>
      </c>
      <c r="L479" s="21" t="s">
        <v>209</v>
      </c>
      <c r="M479" s="21" t="s">
        <v>209</v>
      </c>
      <c r="N479" s="21" t="s">
        <v>209</v>
      </c>
      <c r="O479" s="21" t="s">
        <v>209</v>
      </c>
      <c r="P479" s="21" t="s">
        <v>209</v>
      </c>
      <c r="Q479" s="21" t="s">
        <v>209</v>
      </c>
      <c r="R479" s="21" t="s">
        <v>209</v>
      </c>
      <c r="S479" s="21" t="s">
        <v>210</v>
      </c>
      <c r="T479" s="21" t="s">
        <v>210</v>
      </c>
      <c r="U479" s="21" t="s">
        <v>210</v>
      </c>
      <c r="V479" s="21" t="s">
        <v>210</v>
      </c>
      <c r="W479" s="21" t="s">
        <v>210</v>
      </c>
      <c r="X479" s="21" t="s">
        <v>209</v>
      </c>
      <c r="Y479" s="21" t="s">
        <v>209</v>
      </c>
      <c r="Z479" s="21" t="s">
        <v>209</v>
      </c>
      <c r="AA479" s="21" t="s">
        <v>209</v>
      </c>
      <c r="AB479" s="21" t="s">
        <v>209</v>
      </c>
      <c r="AC479" s="21" t="s">
        <v>210</v>
      </c>
      <c r="AD479" s="21" t="s">
        <v>209</v>
      </c>
      <c r="AE479" s="21" t="s">
        <v>209</v>
      </c>
      <c r="AF479" s="21" t="s">
        <v>209</v>
      </c>
      <c r="AG479" s="21" t="s">
        <v>209</v>
      </c>
      <c r="AH479" s="21" t="s">
        <v>209</v>
      </c>
      <c r="AI479" s="21" t="s">
        <v>209</v>
      </c>
      <c r="AJ479" s="21" t="s">
        <v>209</v>
      </c>
      <c r="AK479" s="21" t="s">
        <v>209</v>
      </c>
      <c r="AL479" s="21" t="s">
        <v>209</v>
      </c>
      <c r="AM479" s="21" t="s">
        <v>209</v>
      </c>
      <c r="AN479" s="21" t="s">
        <v>209</v>
      </c>
      <c r="AO479" s="21" t="s">
        <v>209</v>
      </c>
      <c r="AP479" s="21" t="s">
        <v>209</v>
      </c>
      <c r="AQ479" s="21" t="s">
        <v>209</v>
      </c>
      <c r="AR479" s="21" t="s">
        <v>209</v>
      </c>
      <c r="AS479" s="21" t="s">
        <v>209</v>
      </c>
      <c r="AT479" s="21" t="s">
        <v>209</v>
      </c>
      <c r="AU479" s="21" t="s">
        <v>209</v>
      </c>
      <c r="AV479" s="21" t="s">
        <v>209</v>
      </c>
      <c r="AW479" s="21" t="s">
        <v>209</v>
      </c>
      <c r="AX479" s="21" t="s">
        <v>210</v>
      </c>
      <c r="AY479" s="21" t="s">
        <v>210</v>
      </c>
      <c r="AZ479" s="21" t="s">
        <v>209</v>
      </c>
      <c r="BA479" s="21" t="s">
        <v>210</v>
      </c>
      <c r="BB479" s="21" t="s">
        <v>210</v>
      </c>
      <c r="BC479" s="21" t="s">
        <v>209</v>
      </c>
      <c r="BD479" s="21" t="s">
        <v>209</v>
      </c>
      <c r="BE479" s="21" t="s">
        <v>209</v>
      </c>
      <c r="BF479" s="21" t="s">
        <v>209</v>
      </c>
      <c r="BG479" s="21" t="s">
        <v>209</v>
      </c>
      <c r="BH479" s="21" t="s">
        <v>209</v>
      </c>
      <c r="BI479" s="21" t="s">
        <v>209</v>
      </c>
      <c r="BJ479" s="21" t="s">
        <v>209</v>
      </c>
      <c r="BK479" s="21" t="s">
        <v>210</v>
      </c>
      <c r="BL479" s="21" t="s">
        <v>209</v>
      </c>
      <c r="BM479" s="21" t="s">
        <v>209</v>
      </c>
      <c r="BN479" s="21" t="s">
        <v>209</v>
      </c>
      <c r="BO479" s="21" t="s">
        <v>209</v>
      </c>
      <c r="BP479" s="21" t="s">
        <v>209</v>
      </c>
      <c r="BQ479" s="21" t="s">
        <v>209</v>
      </c>
      <c r="BR479" s="21" t="s">
        <v>209</v>
      </c>
      <c r="BS479" s="21" t="s">
        <v>209</v>
      </c>
      <c r="BT479" s="21" t="s">
        <v>209</v>
      </c>
      <c r="BU479" s="21" t="s">
        <v>209</v>
      </c>
      <c r="BV479" s="21" t="s">
        <v>209</v>
      </c>
      <c r="BW479" s="21" t="s">
        <v>209</v>
      </c>
      <c r="BX479" s="21" t="s">
        <v>209</v>
      </c>
      <c r="BY479" s="21" t="s">
        <v>209</v>
      </c>
      <c r="BZ479" s="21">
        <f t="shared" si="1"/>
        <v>11</v>
      </c>
    </row>
    <row r="480" spans="1:78" ht="12.75" x14ac:dyDescent="0.2">
      <c r="A480" s="21" t="s">
        <v>653</v>
      </c>
      <c r="B480" s="21" t="s">
        <v>688</v>
      </c>
      <c r="C480" s="21" t="s">
        <v>723</v>
      </c>
      <c r="D480" s="21" t="s">
        <v>209</v>
      </c>
      <c r="E480" s="21" t="s">
        <v>209</v>
      </c>
      <c r="F480" s="21" t="s">
        <v>209</v>
      </c>
      <c r="G480" s="21" t="s">
        <v>209</v>
      </c>
      <c r="H480" s="21" t="s">
        <v>209</v>
      </c>
      <c r="I480" s="21" t="s">
        <v>209</v>
      </c>
      <c r="J480" s="21" t="s">
        <v>209</v>
      </c>
      <c r="K480" s="21" t="s">
        <v>209</v>
      </c>
      <c r="L480" s="21" t="s">
        <v>209</v>
      </c>
      <c r="M480" s="21" t="s">
        <v>209</v>
      </c>
      <c r="N480" s="21" t="s">
        <v>209</v>
      </c>
      <c r="O480" s="21" t="s">
        <v>209</v>
      </c>
      <c r="P480" s="21" t="s">
        <v>209</v>
      </c>
      <c r="Q480" s="21" t="s">
        <v>209</v>
      </c>
      <c r="R480" s="21" t="s">
        <v>209</v>
      </c>
      <c r="S480" s="21" t="s">
        <v>210</v>
      </c>
      <c r="T480" s="21" t="s">
        <v>210</v>
      </c>
      <c r="U480" s="21" t="s">
        <v>210</v>
      </c>
      <c r="V480" s="21" t="s">
        <v>210</v>
      </c>
      <c r="W480" s="21" t="s">
        <v>210</v>
      </c>
      <c r="X480" s="21" t="s">
        <v>209</v>
      </c>
      <c r="Y480" s="21" t="s">
        <v>209</v>
      </c>
      <c r="Z480" s="21" t="s">
        <v>209</v>
      </c>
      <c r="AA480" s="21" t="s">
        <v>209</v>
      </c>
      <c r="AB480" s="21" t="s">
        <v>209</v>
      </c>
      <c r="AC480" s="21" t="s">
        <v>210</v>
      </c>
      <c r="AD480" s="21" t="s">
        <v>209</v>
      </c>
      <c r="AE480" s="21" t="s">
        <v>209</v>
      </c>
      <c r="AF480" s="21" t="s">
        <v>209</v>
      </c>
      <c r="AG480" s="21" t="s">
        <v>209</v>
      </c>
      <c r="AH480" s="21" t="s">
        <v>209</v>
      </c>
      <c r="AI480" s="21" t="s">
        <v>209</v>
      </c>
      <c r="AJ480" s="21" t="s">
        <v>209</v>
      </c>
      <c r="AK480" s="21" t="s">
        <v>209</v>
      </c>
      <c r="AL480" s="21" t="s">
        <v>209</v>
      </c>
      <c r="AM480" s="21" t="s">
        <v>209</v>
      </c>
      <c r="AN480" s="21" t="s">
        <v>209</v>
      </c>
      <c r="AO480" s="21" t="s">
        <v>209</v>
      </c>
      <c r="AP480" s="21" t="s">
        <v>209</v>
      </c>
      <c r="AQ480" s="21" t="s">
        <v>209</v>
      </c>
      <c r="AR480" s="21" t="s">
        <v>209</v>
      </c>
      <c r="AS480" s="21" t="s">
        <v>209</v>
      </c>
      <c r="AT480" s="21" t="s">
        <v>209</v>
      </c>
      <c r="AU480" s="21" t="s">
        <v>209</v>
      </c>
      <c r="AV480" s="21" t="s">
        <v>209</v>
      </c>
      <c r="AW480" s="21" t="s">
        <v>209</v>
      </c>
      <c r="AX480" s="21" t="s">
        <v>210</v>
      </c>
      <c r="AY480" s="21" t="s">
        <v>210</v>
      </c>
      <c r="AZ480" s="21" t="s">
        <v>209</v>
      </c>
      <c r="BA480" s="21" t="s">
        <v>210</v>
      </c>
      <c r="BB480" s="21" t="s">
        <v>210</v>
      </c>
      <c r="BC480" s="21" t="s">
        <v>209</v>
      </c>
      <c r="BD480" s="21" t="s">
        <v>209</v>
      </c>
      <c r="BE480" s="21" t="s">
        <v>209</v>
      </c>
      <c r="BF480" s="21" t="s">
        <v>209</v>
      </c>
      <c r="BG480" s="21" t="s">
        <v>209</v>
      </c>
      <c r="BH480" s="21" t="s">
        <v>209</v>
      </c>
      <c r="BI480" s="21" t="s">
        <v>209</v>
      </c>
      <c r="BJ480" s="21" t="s">
        <v>209</v>
      </c>
      <c r="BK480" s="21" t="s">
        <v>210</v>
      </c>
      <c r="BL480" s="21" t="s">
        <v>209</v>
      </c>
      <c r="BM480" s="21" t="s">
        <v>209</v>
      </c>
      <c r="BN480" s="21" t="s">
        <v>209</v>
      </c>
      <c r="BO480" s="21" t="s">
        <v>209</v>
      </c>
      <c r="BP480" s="21" t="s">
        <v>209</v>
      </c>
      <c r="BQ480" s="21" t="s">
        <v>209</v>
      </c>
      <c r="BR480" s="21" t="s">
        <v>209</v>
      </c>
      <c r="BS480" s="21" t="s">
        <v>209</v>
      </c>
      <c r="BT480" s="21" t="s">
        <v>209</v>
      </c>
      <c r="BU480" s="21" t="s">
        <v>209</v>
      </c>
      <c r="BV480" s="21" t="s">
        <v>209</v>
      </c>
      <c r="BW480" s="21" t="s">
        <v>209</v>
      </c>
      <c r="BX480" s="21" t="s">
        <v>209</v>
      </c>
      <c r="BY480" s="21" t="s">
        <v>209</v>
      </c>
      <c r="BZ480" s="21">
        <f t="shared" si="1"/>
        <v>11</v>
      </c>
    </row>
    <row r="481" spans="1:78" ht="12.75" x14ac:dyDescent="0.2">
      <c r="A481" s="21" t="s">
        <v>653</v>
      </c>
      <c r="B481" s="21" t="s">
        <v>688</v>
      </c>
      <c r="C481" s="21" t="s">
        <v>724</v>
      </c>
      <c r="D481" s="21" t="s">
        <v>209</v>
      </c>
      <c r="E481" s="21" t="s">
        <v>209</v>
      </c>
      <c r="F481" s="21" t="s">
        <v>209</v>
      </c>
      <c r="G481" s="21" t="s">
        <v>209</v>
      </c>
      <c r="H481" s="21" t="s">
        <v>209</v>
      </c>
      <c r="I481" s="21" t="s">
        <v>209</v>
      </c>
      <c r="J481" s="21" t="s">
        <v>209</v>
      </c>
      <c r="K481" s="21" t="s">
        <v>209</v>
      </c>
      <c r="L481" s="21" t="s">
        <v>209</v>
      </c>
      <c r="M481" s="21" t="s">
        <v>209</v>
      </c>
      <c r="N481" s="21" t="s">
        <v>209</v>
      </c>
      <c r="O481" s="21" t="s">
        <v>209</v>
      </c>
      <c r="P481" s="21" t="s">
        <v>209</v>
      </c>
      <c r="Q481" s="21" t="s">
        <v>209</v>
      </c>
      <c r="R481" s="21" t="s">
        <v>209</v>
      </c>
      <c r="S481" s="21" t="s">
        <v>210</v>
      </c>
      <c r="T481" s="21" t="s">
        <v>210</v>
      </c>
      <c r="U481" s="21" t="s">
        <v>210</v>
      </c>
      <c r="V481" s="21" t="s">
        <v>210</v>
      </c>
      <c r="W481" s="21" t="s">
        <v>209</v>
      </c>
      <c r="X481" s="21" t="s">
        <v>209</v>
      </c>
      <c r="Y481" s="21" t="s">
        <v>209</v>
      </c>
      <c r="Z481" s="21" t="s">
        <v>209</v>
      </c>
      <c r="AA481" s="21" t="s">
        <v>210</v>
      </c>
      <c r="AB481" s="21" t="s">
        <v>209</v>
      </c>
      <c r="AC481" s="21" t="s">
        <v>209</v>
      </c>
      <c r="AD481" s="21" t="s">
        <v>209</v>
      </c>
      <c r="AE481" s="21" t="s">
        <v>209</v>
      </c>
      <c r="AF481" s="21" t="s">
        <v>210</v>
      </c>
      <c r="AG481" s="21" t="s">
        <v>209</v>
      </c>
      <c r="AH481" s="21" t="s">
        <v>209</v>
      </c>
      <c r="AI481" s="21" t="s">
        <v>209</v>
      </c>
      <c r="AJ481" s="21" t="s">
        <v>210</v>
      </c>
      <c r="AK481" s="21" t="s">
        <v>209</v>
      </c>
      <c r="AL481" s="21" t="s">
        <v>210</v>
      </c>
      <c r="AM481" s="21" t="s">
        <v>209</v>
      </c>
      <c r="AN481" s="21" t="s">
        <v>210</v>
      </c>
      <c r="AO481" s="21" t="s">
        <v>209</v>
      </c>
      <c r="AP481" s="21" t="s">
        <v>209</v>
      </c>
      <c r="AQ481" s="21" t="s">
        <v>209</v>
      </c>
      <c r="AR481" s="21" t="s">
        <v>209</v>
      </c>
      <c r="AS481" s="21" t="s">
        <v>210</v>
      </c>
      <c r="AT481" s="21" t="s">
        <v>209</v>
      </c>
      <c r="AU481" s="21" t="s">
        <v>209</v>
      </c>
      <c r="AV481" s="21" t="s">
        <v>209</v>
      </c>
      <c r="AW481" s="21" t="s">
        <v>209</v>
      </c>
      <c r="AX481" s="21" t="s">
        <v>209</v>
      </c>
      <c r="AY481" s="21" t="s">
        <v>209</v>
      </c>
      <c r="AZ481" s="21" t="s">
        <v>209</v>
      </c>
      <c r="BA481" s="21" t="s">
        <v>209</v>
      </c>
      <c r="BB481" s="21" t="s">
        <v>209</v>
      </c>
      <c r="BC481" s="21" t="s">
        <v>209</v>
      </c>
      <c r="BD481" s="21" t="s">
        <v>209</v>
      </c>
      <c r="BE481" s="21" t="s">
        <v>209</v>
      </c>
      <c r="BF481" s="21" t="s">
        <v>209</v>
      </c>
      <c r="BG481" s="21" t="s">
        <v>209</v>
      </c>
      <c r="BH481" s="21" t="s">
        <v>209</v>
      </c>
      <c r="BI481" s="21" t="s">
        <v>209</v>
      </c>
      <c r="BJ481" s="21" t="s">
        <v>209</v>
      </c>
      <c r="BK481" s="21" t="s">
        <v>213</v>
      </c>
      <c r="BL481" s="21" t="s">
        <v>210</v>
      </c>
      <c r="BM481" s="21" t="s">
        <v>210</v>
      </c>
      <c r="BN481" s="21" t="s">
        <v>210</v>
      </c>
      <c r="BO481" s="21" t="s">
        <v>210</v>
      </c>
      <c r="BP481" s="21" t="s">
        <v>210</v>
      </c>
      <c r="BQ481" s="21" t="s">
        <v>209</v>
      </c>
      <c r="BR481" s="21" t="s">
        <v>209</v>
      </c>
      <c r="BS481" s="21" t="s">
        <v>209</v>
      </c>
      <c r="BT481" s="21" t="s">
        <v>209</v>
      </c>
      <c r="BU481" s="21" t="s">
        <v>209</v>
      </c>
      <c r="BV481" s="21" t="s">
        <v>209</v>
      </c>
      <c r="BW481" s="21" t="s">
        <v>209</v>
      </c>
      <c r="BX481" s="21" t="s">
        <v>209</v>
      </c>
      <c r="BY481" s="21" t="s">
        <v>210</v>
      </c>
      <c r="BZ481" s="21">
        <f t="shared" si="1"/>
        <v>10</v>
      </c>
    </row>
    <row r="482" spans="1:78" ht="12.75" x14ac:dyDescent="0.2">
      <c r="A482" s="21" t="s">
        <v>653</v>
      </c>
      <c r="B482" s="21" t="s">
        <v>688</v>
      </c>
      <c r="C482" s="21" t="s">
        <v>725</v>
      </c>
      <c r="D482" s="21" t="s">
        <v>209</v>
      </c>
      <c r="E482" s="21" t="s">
        <v>209</v>
      </c>
      <c r="F482" s="21" t="s">
        <v>209</v>
      </c>
      <c r="G482" s="21" t="s">
        <v>209</v>
      </c>
      <c r="H482" s="21" t="s">
        <v>209</v>
      </c>
      <c r="I482" s="21" t="s">
        <v>209</v>
      </c>
      <c r="J482" s="21" t="s">
        <v>209</v>
      </c>
      <c r="K482" s="21" t="s">
        <v>209</v>
      </c>
      <c r="L482" s="21" t="s">
        <v>209</v>
      </c>
      <c r="M482" s="21" t="s">
        <v>209</v>
      </c>
      <c r="N482" s="21" t="s">
        <v>209</v>
      </c>
      <c r="O482" s="21" t="s">
        <v>209</v>
      </c>
      <c r="P482" s="21" t="s">
        <v>209</v>
      </c>
      <c r="Q482" s="21" t="s">
        <v>209</v>
      </c>
      <c r="R482" s="21" t="s">
        <v>209</v>
      </c>
      <c r="S482" s="21" t="s">
        <v>210</v>
      </c>
      <c r="T482" s="21" t="s">
        <v>210</v>
      </c>
      <c r="U482" s="21" t="s">
        <v>210</v>
      </c>
      <c r="V482" s="21" t="s">
        <v>210</v>
      </c>
      <c r="W482" s="21" t="s">
        <v>210</v>
      </c>
      <c r="X482" s="21" t="s">
        <v>209</v>
      </c>
      <c r="Y482" s="21" t="s">
        <v>209</v>
      </c>
      <c r="Z482" s="21" t="s">
        <v>209</v>
      </c>
      <c r="AA482" s="21" t="s">
        <v>209</v>
      </c>
      <c r="AB482" s="21" t="s">
        <v>209</v>
      </c>
      <c r="AC482" s="21" t="s">
        <v>210</v>
      </c>
      <c r="AD482" s="21" t="s">
        <v>209</v>
      </c>
      <c r="AE482" s="21" t="s">
        <v>209</v>
      </c>
      <c r="AF482" s="21" t="s">
        <v>209</v>
      </c>
      <c r="AG482" s="21" t="s">
        <v>209</v>
      </c>
      <c r="AH482" s="21" t="s">
        <v>209</v>
      </c>
      <c r="AI482" s="21" t="s">
        <v>209</v>
      </c>
      <c r="AJ482" s="21" t="s">
        <v>209</v>
      </c>
      <c r="AK482" s="21" t="s">
        <v>209</v>
      </c>
      <c r="AL482" s="21" t="s">
        <v>209</v>
      </c>
      <c r="AM482" s="21" t="s">
        <v>209</v>
      </c>
      <c r="AN482" s="21" t="s">
        <v>210</v>
      </c>
      <c r="AO482" s="21" t="s">
        <v>209</v>
      </c>
      <c r="AP482" s="21" t="s">
        <v>210</v>
      </c>
      <c r="AQ482" s="21" t="s">
        <v>209</v>
      </c>
      <c r="AR482" s="21" t="s">
        <v>209</v>
      </c>
      <c r="AS482" s="21" t="s">
        <v>210</v>
      </c>
      <c r="AT482" s="21" t="s">
        <v>209</v>
      </c>
      <c r="AU482" s="21" t="s">
        <v>210</v>
      </c>
      <c r="AV482" s="21" t="s">
        <v>209</v>
      </c>
      <c r="AW482" s="21" t="s">
        <v>209</v>
      </c>
      <c r="AX482" s="21" t="s">
        <v>210</v>
      </c>
      <c r="AY482" s="21" t="s">
        <v>210</v>
      </c>
      <c r="AZ482" s="21" t="s">
        <v>209</v>
      </c>
      <c r="BA482" s="21" t="s">
        <v>210</v>
      </c>
      <c r="BB482" s="21" t="s">
        <v>210</v>
      </c>
      <c r="BC482" s="21" t="s">
        <v>209</v>
      </c>
      <c r="BD482" s="21" t="s">
        <v>209</v>
      </c>
      <c r="BE482" s="21" t="s">
        <v>209</v>
      </c>
      <c r="BF482" s="21" t="s">
        <v>209</v>
      </c>
      <c r="BG482" s="21" t="s">
        <v>209</v>
      </c>
      <c r="BH482" s="21" t="s">
        <v>209</v>
      </c>
      <c r="BI482" s="21" t="s">
        <v>209</v>
      </c>
      <c r="BJ482" s="21" t="s">
        <v>209</v>
      </c>
      <c r="BK482" s="21" t="s">
        <v>210</v>
      </c>
      <c r="BL482" s="21" t="s">
        <v>209</v>
      </c>
      <c r="BM482" s="21" t="s">
        <v>209</v>
      </c>
      <c r="BN482" s="21" t="s">
        <v>209</v>
      </c>
      <c r="BO482" s="21" t="s">
        <v>209</v>
      </c>
      <c r="BP482" s="21" t="s">
        <v>209</v>
      </c>
      <c r="BQ482" s="21" t="s">
        <v>209</v>
      </c>
      <c r="BR482" s="21" t="s">
        <v>209</v>
      </c>
      <c r="BS482" s="21" t="s">
        <v>209</v>
      </c>
      <c r="BT482" s="21" t="s">
        <v>209</v>
      </c>
      <c r="BU482" s="21" t="s">
        <v>209</v>
      </c>
      <c r="BV482" s="21" t="s">
        <v>209</v>
      </c>
      <c r="BW482" s="21" t="s">
        <v>209</v>
      </c>
      <c r="BX482" s="21" t="s">
        <v>209</v>
      </c>
      <c r="BY482" s="21" t="s">
        <v>209</v>
      </c>
      <c r="BZ482" s="21">
        <f t="shared" si="1"/>
        <v>15</v>
      </c>
    </row>
    <row r="483" spans="1:78" ht="12.75" x14ac:dyDescent="0.2">
      <c r="A483" s="21" t="s">
        <v>653</v>
      </c>
      <c r="B483" s="21" t="s">
        <v>688</v>
      </c>
      <c r="C483" s="21" t="s">
        <v>726</v>
      </c>
      <c r="D483" s="21" t="s">
        <v>209</v>
      </c>
      <c r="E483" s="21" t="s">
        <v>209</v>
      </c>
      <c r="F483" s="21" t="s">
        <v>209</v>
      </c>
      <c r="G483" s="21" t="s">
        <v>209</v>
      </c>
      <c r="H483" s="21" t="s">
        <v>209</v>
      </c>
      <c r="I483" s="21" t="s">
        <v>209</v>
      </c>
      <c r="J483" s="21" t="s">
        <v>209</v>
      </c>
      <c r="K483" s="21" t="s">
        <v>209</v>
      </c>
      <c r="L483" s="21" t="s">
        <v>209</v>
      </c>
      <c r="M483" s="21" t="s">
        <v>209</v>
      </c>
      <c r="N483" s="21" t="s">
        <v>209</v>
      </c>
      <c r="O483" s="21" t="s">
        <v>209</v>
      </c>
      <c r="P483" s="21" t="s">
        <v>209</v>
      </c>
      <c r="Q483" s="21" t="s">
        <v>209</v>
      </c>
      <c r="R483" s="21" t="s">
        <v>209</v>
      </c>
      <c r="S483" s="21" t="s">
        <v>210</v>
      </c>
      <c r="T483" s="21" t="s">
        <v>210</v>
      </c>
      <c r="U483" s="21" t="s">
        <v>210</v>
      </c>
      <c r="V483" s="21" t="s">
        <v>210</v>
      </c>
      <c r="W483" s="21" t="s">
        <v>210</v>
      </c>
      <c r="X483" s="21" t="s">
        <v>209</v>
      </c>
      <c r="Y483" s="21" t="s">
        <v>209</v>
      </c>
      <c r="Z483" s="21" t="s">
        <v>209</v>
      </c>
      <c r="AA483" s="21" t="s">
        <v>209</v>
      </c>
      <c r="AB483" s="21" t="s">
        <v>209</v>
      </c>
      <c r="AC483" s="21" t="s">
        <v>210</v>
      </c>
      <c r="AD483" s="21" t="s">
        <v>209</v>
      </c>
      <c r="AE483" s="21" t="s">
        <v>209</v>
      </c>
      <c r="AF483" s="21" t="s">
        <v>209</v>
      </c>
      <c r="AG483" s="21" t="s">
        <v>209</v>
      </c>
      <c r="AH483" s="21" t="s">
        <v>209</v>
      </c>
      <c r="AI483" s="21" t="s">
        <v>209</v>
      </c>
      <c r="AJ483" s="21" t="s">
        <v>209</v>
      </c>
      <c r="AK483" s="21" t="s">
        <v>209</v>
      </c>
      <c r="AL483" s="21" t="s">
        <v>209</v>
      </c>
      <c r="AM483" s="21" t="s">
        <v>209</v>
      </c>
      <c r="AN483" s="21" t="s">
        <v>210</v>
      </c>
      <c r="AO483" s="21" t="s">
        <v>209</v>
      </c>
      <c r="AP483" s="21" t="s">
        <v>210</v>
      </c>
      <c r="AQ483" s="21" t="s">
        <v>209</v>
      </c>
      <c r="AR483" s="21" t="s">
        <v>209</v>
      </c>
      <c r="AS483" s="21" t="s">
        <v>210</v>
      </c>
      <c r="AT483" s="21" t="s">
        <v>209</v>
      </c>
      <c r="AU483" s="21" t="s">
        <v>210</v>
      </c>
      <c r="AV483" s="21" t="s">
        <v>209</v>
      </c>
      <c r="AW483" s="21" t="s">
        <v>209</v>
      </c>
      <c r="AX483" s="21" t="s">
        <v>210</v>
      </c>
      <c r="AY483" s="21" t="s">
        <v>210</v>
      </c>
      <c r="AZ483" s="21" t="s">
        <v>209</v>
      </c>
      <c r="BA483" s="21" t="s">
        <v>210</v>
      </c>
      <c r="BB483" s="21" t="s">
        <v>210</v>
      </c>
      <c r="BC483" s="21" t="s">
        <v>209</v>
      </c>
      <c r="BD483" s="21" t="s">
        <v>209</v>
      </c>
      <c r="BE483" s="21" t="s">
        <v>209</v>
      </c>
      <c r="BF483" s="21" t="s">
        <v>209</v>
      </c>
      <c r="BG483" s="21" t="s">
        <v>209</v>
      </c>
      <c r="BH483" s="21" t="s">
        <v>209</v>
      </c>
      <c r="BI483" s="21" t="s">
        <v>209</v>
      </c>
      <c r="BJ483" s="21" t="s">
        <v>209</v>
      </c>
      <c r="BK483" s="21" t="s">
        <v>210</v>
      </c>
      <c r="BL483" s="21" t="s">
        <v>209</v>
      </c>
      <c r="BM483" s="21" t="s">
        <v>209</v>
      </c>
      <c r="BN483" s="21" t="s">
        <v>209</v>
      </c>
      <c r="BO483" s="21" t="s">
        <v>209</v>
      </c>
      <c r="BP483" s="21" t="s">
        <v>209</v>
      </c>
      <c r="BQ483" s="21" t="s">
        <v>209</v>
      </c>
      <c r="BR483" s="21" t="s">
        <v>209</v>
      </c>
      <c r="BS483" s="21" t="s">
        <v>209</v>
      </c>
      <c r="BT483" s="21" t="s">
        <v>209</v>
      </c>
      <c r="BU483" s="21" t="s">
        <v>209</v>
      </c>
      <c r="BV483" s="21" t="s">
        <v>209</v>
      </c>
      <c r="BW483" s="21" t="s">
        <v>209</v>
      </c>
      <c r="BX483" s="21" t="s">
        <v>209</v>
      </c>
      <c r="BY483" s="21" t="s">
        <v>209</v>
      </c>
      <c r="BZ483" s="21">
        <f t="shared" si="1"/>
        <v>15</v>
      </c>
    </row>
    <row r="484" spans="1:78" ht="12.75" x14ac:dyDescent="0.2">
      <c r="A484" s="21" t="s">
        <v>653</v>
      </c>
      <c r="B484" s="21" t="s">
        <v>688</v>
      </c>
      <c r="C484" s="21" t="s">
        <v>727</v>
      </c>
      <c r="D484" s="21" t="s">
        <v>209</v>
      </c>
      <c r="E484" s="21" t="s">
        <v>209</v>
      </c>
      <c r="F484" s="21" t="s">
        <v>209</v>
      </c>
      <c r="G484" s="21" t="s">
        <v>209</v>
      </c>
      <c r="H484" s="21" t="s">
        <v>209</v>
      </c>
      <c r="I484" s="21" t="s">
        <v>209</v>
      </c>
      <c r="J484" s="21" t="s">
        <v>209</v>
      </c>
      <c r="K484" s="21" t="s">
        <v>209</v>
      </c>
      <c r="L484" s="21" t="s">
        <v>209</v>
      </c>
      <c r="M484" s="21" t="s">
        <v>209</v>
      </c>
      <c r="N484" s="21" t="s">
        <v>209</v>
      </c>
      <c r="O484" s="21" t="s">
        <v>209</v>
      </c>
      <c r="P484" s="21" t="s">
        <v>209</v>
      </c>
      <c r="Q484" s="21" t="s">
        <v>209</v>
      </c>
      <c r="R484" s="21" t="s">
        <v>209</v>
      </c>
      <c r="S484" s="21" t="s">
        <v>210</v>
      </c>
      <c r="T484" s="21" t="s">
        <v>210</v>
      </c>
      <c r="U484" s="21" t="s">
        <v>210</v>
      </c>
      <c r="V484" s="21" t="s">
        <v>210</v>
      </c>
      <c r="W484" s="21" t="s">
        <v>209</v>
      </c>
      <c r="X484" s="21" t="s">
        <v>209</v>
      </c>
      <c r="Y484" s="21" t="s">
        <v>209</v>
      </c>
      <c r="Z484" s="21" t="s">
        <v>209</v>
      </c>
      <c r="AA484" s="21" t="s">
        <v>209</v>
      </c>
      <c r="AB484" s="21" t="s">
        <v>209</v>
      </c>
      <c r="AC484" s="21" t="s">
        <v>209</v>
      </c>
      <c r="AD484" s="21" t="s">
        <v>209</v>
      </c>
      <c r="AE484" s="21" t="s">
        <v>209</v>
      </c>
      <c r="AF484" s="21" t="s">
        <v>209</v>
      </c>
      <c r="AG484" s="21" t="s">
        <v>209</v>
      </c>
      <c r="AH484" s="21" t="s">
        <v>209</v>
      </c>
      <c r="AI484" s="21" t="s">
        <v>209</v>
      </c>
      <c r="AJ484" s="21" t="s">
        <v>210</v>
      </c>
      <c r="AK484" s="21" t="s">
        <v>209</v>
      </c>
      <c r="AL484" s="21" t="s">
        <v>210</v>
      </c>
      <c r="AM484" s="21" t="s">
        <v>209</v>
      </c>
      <c r="AN484" s="21" t="s">
        <v>210</v>
      </c>
      <c r="AO484" s="21" t="s">
        <v>209</v>
      </c>
      <c r="AP484" s="21" t="s">
        <v>209</v>
      </c>
      <c r="AQ484" s="21" t="s">
        <v>209</v>
      </c>
      <c r="AR484" s="21" t="s">
        <v>209</v>
      </c>
      <c r="AS484" s="21" t="s">
        <v>210</v>
      </c>
      <c r="AT484" s="21" t="s">
        <v>209</v>
      </c>
      <c r="AU484" s="21" t="s">
        <v>209</v>
      </c>
      <c r="AV484" s="21" t="s">
        <v>209</v>
      </c>
      <c r="AW484" s="21" t="s">
        <v>209</v>
      </c>
      <c r="AX484" s="21" t="s">
        <v>209</v>
      </c>
      <c r="AY484" s="21" t="s">
        <v>209</v>
      </c>
      <c r="AZ484" s="21" t="s">
        <v>209</v>
      </c>
      <c r="BA484" s="21" t="s">
        <v>209</v>
      </c>
      <c r="BB484" s="21" t="s">
        <v>209</v>
      </c>
      <c r="BC484" s="21" t="s">
        <v>209</v>
      </c>
      <c r="BD484" s="21" t="s">
        <v>209</v>
      </c>
      <c r="BE484" s="21" t="s">
        <v>209</v>
      </c>
      <c r="BF484" s="21" t="s">
        <v>209</v>
      </c>
      <c r="BG484" s="21" t="s">
        <v>209</v>
      </c>
      <c r="BH484" s="21" t="s">
        <v>209</v>
      </c>
      <c r="BI484" s="21" t="s">
        <v>209</v>
      </c>
      <c r="BJ484" s="21" t="s">
        <v>209</v>
      </c>
      <c r="BK484" s="21" t="s">
        <v>213</v>
      </c>
      <c r="BL484" s="21" t="s">
        <v>210</v>
      </c>
      <c r="BM484" s="21" t="s">
        <v>210</v>
      </c>
      <c r="BN484" s="21" t="s">
        <v>210</v>
      </c>
      <c r="BO484" s="21" t="s">
        <v>210</v>
      </c>
      <c r="BP484" s="21" t="s">
        <v>210</v>
      </c>
      <c r="BQ484" s="21" t="s">
        <v>209</v>
      </c>
      <c r="BR484" s="21" t="s">
        <v>209</v>
      </c>
      <c r="BS484" s="21" t="s">
        <v>209</v>
      </c>
      <c r="BT484" s="21" t="s">
        <v>213</v>
      </c>
      <c r="BU484" s="21" t="s">
        <v>209</v>
      </c>
      <c r="BV484" s="21" t="s">
        <v>213</v>
      </c>
      <c r="BW484" s="21" t="s">
        <v>213</v>
      </c>
      <c r="BX484" s="21" t="s">
        <v>209</v>
      </c>
      <c r="BY484" s="21" t="s">
        <v>210</v>
      </c>
      <c r="BZ484" s="21">
        <f t="shared" si="1"/>
        <v>8</v>
      </c>
    </row>
    <row r="485" spans="1:78" ht="12.75" x14ac:dyDescent="0.2">
      <c r="A485" s="21" t="s">
        <v>653</v>
      </c>
      <c r="B485" s="21" t="s">
        <v>688</v>
      </c>
      <c r="C485" s="21" t="s">
        <v>728</v>
      </c>
      <c r="D485" s="21" t="s">
        <v>209</v>
      </c>
      <c r="E485" s="21" t="s">
        <v>209</v>
      </c>
      <c r="F485" s="21" t="s">
        <v>209</v>
      </c>
      <c r="G485" s="21" t="s">
        <v>209</v>
      </c>
      <c r="H485" s="21" t="s">
        <v>209</v>
      </c>
      <c r="I485" s="21" t="s">
        <v>209</v>
      </c>
      <c r="J485" s="21" t="s">
        <v>209</v>
      </c>
      <c r="K485" s="21" t="s">
        <v>209</v>
      </c>
      <c r="L485" s="21" t="s">
        <v>209</v>
      </c>
      <c r="M485" s="21" t="s">
        <v>209</v>
      </c>
      <c r="N485" s="21" t="s">
        <v>209</v>
      </c>
      <c r="O485" s="21" t="s">
        <v>209</v>
      </c>
      <c r="P485" s="21" t="s">
        <v>209</v>
      </c>
      <c r="Q485" s="21" t="s">
        <v>209</v>
      </c>
      <c r="R485" s="21" t="s">
        <v>209</v>
      </c>
      <c r="S485" s="21" t="s">
        <v>210</v>
      </c>
      <c r="T485" s="21" t="s">
        <v>210</v>
      </c>
      <c r="U485" s="21" t="s">
        <v>210</v>
      </c>
      <c r="V485" s="21" t="s">
        <v>210</v>
      </c>
      <c r="W485" s="21" t="s">
        <v>209</v>
      </c>
      <c r="X485" s="21" t="s">
        <v>209</v>
      </c>
      <c r="Y485" s="21" t="s">
        <v>209</v>
      </c>
      <c r="Z485" s="21" t="s">
        <v>209</v>
      </c>
      <c r="AA485" s="21" t="s">
        <v>209</v>
      </c>
      <c r="AB485" s="21" t="s">
        <v>209</v>
      </c>
      <c r="AC485" s="21" t="s">
        <v>209</v>
      </c>
      <c r="AD485" s="21" t="s">
        <v>209</v>
      </c>
      <c r="AE485" s="21" t="s">
        <v>209</v>
      </c>
      <c r="AF485" s="21" t="s">
        <v>209</v>
      </c>
      <c r="AG485" s="21" t="s">
        <v>209</v>
      </c>
      <c r="AH485" s="21" t="s">
        <v>209</v>
      </c>
      <c r="AI485" s="21" t="s">
        <v>209</v>
      </c>
      <c r="AJ485" s="21" t="s">
        <v>210</v>
      </c>
      <c r="AK485" s="21" t="s">
        <v>209</v>
      </c>
      <c r="AL485" s="21" t="s">
        <v>210</v>
      </c>
      <c r="AM485" s="21" t="s">
        <v>209</v>
      </c>
      <c r="AN485" s="21" t="s">
        <v>210</v>
      </c>
      <c r="AO485" s="21" t="s">
        <v>209</v>
      </c>
      <c r="AP485" s="21" t="s">
        <v>209</v>
      </c>
      <c r="AQ485" s="21" t="s">
        <v>209</v>
      </c>
      <c r="AR485" s="21" t="s">
        <v>209</v>
      </c>
      <c r="AS485" s="21" t="s">
        <v>210</v>
      </c>
      <c r="AT485" s="21" t="s">
        <v>209</v>
      </c>
      <c r="AU485" s="21" t="s">
        <v>209</v>
      </c>
      <c r="AV485" s="21" t="s">
        <v>209</v>
      </c>
      <c r="AW485" s="21" t="s">
        <v>209</v>
      </c>
      <c r="AX485" s="21" t="s">
        <v>209</v>
      </c>
      <c r="AY485" s="21" t="s">
        <v>209</v>
      </c>
      <c r="AZ485" s="21" t="s">
        <v>209</v>
      </c>
      <c r="BA485" s="21" t="s">
        <v>209</v>
      </c>
      <c r="BB485" s="21" t="s">
        <v>209</v>
      </c>
      <c r="BC485" s="21" t="s">
        <v>209</v>
      </c>
      <c r="BD485" s="21" t="s">
        <v>209</v>
      </c>
      <c r="BE485" s="21" t="s">
        <v>209</v>
      </c>
      <c r="BF485" s="21" t="s">
        <v>209</v>
      </c>
      <c r="BG485" s="21" t="s">
        <v>209</v>
      </c>
      <c r="BH485" s="21" t="s">
        <v>209</v>
      </c>
      <c r="BI485" s="21" t="s">
        <v>209</v>
      </c>
      <c r="BJ485" s="21" t="s">
        <v>209</v>
      </c>
      <c r="BK485" s="21" t="s">
        <v>213</v>
      </c>
      <c r="BL485" s="21" t="s">
        <v>210</v>
      </c>
      <c r="BM485" s="21" t="s">
        <v>210</v>
      </c>
      <c r="BN485" s="21" t="s">
        <v>210</v>
      </c>
      <c r="BO485" s="21" t="s">
        <v>210</v>
      </c>
      <c r="BP485" s="21" t="s">
        <v>210</v>
      </c>
      <c r="BQ485" s="21" t="s">
        <v>209</v>
      </c>
      <c r="BR485" s="21" t="s">
        <v>209</v>
      </c>
      <c r="BS485" s="21" t="s">
        <v>209</v>
      </c>
      <c r="BT485" s="21" t="s">
        <v>209</v>
      </c>
      <c r="BU485" s="21" t="s">
        <v>209</v>
      </c>
      <c r="BV485" s="21" t="s">
        <v>209</v>
      </c>
      <c r="BW485" s="21" t="s">
        <v>209</v>
      </c>
      <c r="BX485" s="21" t="s">
        <v>209</v>
      </c>
      <c r="BY485" s="21" t="s">
        <v>210</v>
      </c>
      <c r="BZ485" s="21">
        <f t="shared" si="1"/>
        <v>8</v>
      </c>
    </row>
    <row r="486" spans="1:78" ht="12.75" x14ac:dyDescent="0.2">
      <c r="A486" s="21" t="s">
        <v>653</v>
      </c>
      <c r="B486" s="21" t="s">
        <v>688</v>
      </c>
      <c r="C486" s="21" t="s">
        <v>729</v>
      </c>
      <c r="D486" s="21" t="s">
        <v>209</v>
      </c>
      <c r="E486" s="21" t="s">
        <v>209</v>
      </c>
      <c r="F486" s="21" t="s">
        <v>209</v>
      </c>
      <c r="G486" s="21" t="s">
        <v>209</v>
      </c>
      <c r="H486" s="21" t="s">
        <v>209</v>
      </c>
      <c r="I486" s="21" t="s">
        <v>209</v>
      </c>
      <c r="J486" s="21" t="s">
        <v>209</v>
      </c>
      <c r="K486" s="21" t="s">
        <v>209</v>
      </c>
      <c r="L486" s="21" t="s">
        <v>209</v>
      </c>
      <c r="M486" s="21" t="s">
        <v>209</v>
      </c>
      <c r="N486" s="21" t="s">
        <v>209</v>
      </c>
      <c r="O486" s="21" t="s">
        <v>209</v>
      </c>
      <c r="P486" s="21" t="s">
        <v>209</v>
      </c>
      <c r="Q486" s="21" t="s">
        <v>209</v>
      </c>
      <c r="R486" s="21" t="s">
        <v>209</v>
      </c>
      <c r="S486" s="21" t="s">
        <v>213</v>
      </c>
      <c r="T486" s="21" t="s">
        <v>213</v>
      </c>
      <c r="U486" s="21" t="s">
        <v>213</v>
      </c>
      <c r="V486" s="21" t="s">
        <v>213</v>
      </c>
      <c r="W486" s="21" t="s">
        <v>209</v>
      </c>
      <c r="X486" s="21" t="s">
        <v>209</v>
      </c>
      <c r="Y486" s="21" t="s">
        <v>209</v>
      </c>
      <c r="Z486" s="21" t="s">
        <v>209</v>
      </c>
      <c r="AA486" s="21" t="s">
        <v>209</v>
      </c>
      <c r="AB486" s="21" t="s">
        <v>209</v>
      </c>
      <c r="AC486" s="21" t="s">
        <v>209</v>
      </c>
      <c r="AD486" s="21" t="s">
        <v>209</v>
      </c>
      <c r="AE486" s="21" t="s">
        <v>209</v>
      </c>
      <c r="AF486" s="21" t="s">
        <v>209</v>
      </c>
      <c r="AG486" s="21" t="s">
        <v>209</v>
      </c>
      <c r="AH486" s="21" t="s">
        <v>209</v>
      </c>
      <c r="AI486" s="21" t="s">
        <v>209</v>
      </c>
      <c r="AJ486" s="21" t="s">
        <v>209</v>
      </c>
      <c r="AK486" s="21" t="s">
        <v>209</v>
      </c>
      <c r="AL486" s="21" t="s">
        <v>209</v>
      </c>
      <c r="AM486" s="21" t="s">
        <v>209</v>
      </c>
      <c r="AN486" s="21" t="s">
        <v>210</v>
      </c>
      <c r="AO486" s="21" t="s">
        <v>209</v>
      </c>
      <c r="AP486" s="21" t="s">
        <v>209</v>
      </c>
      <c r="AQ486" s="21" t="s">
        <v>209</v>
      </c>
      <c r="AR486" s="21" t="s">
        <v>209</v>
      </c>
      <c r="AS486" s="21" t="s">
        <v>210</v>
      </c>
      <c r="AT486" s="21" t="s">
        <v>209</v>
      </c>
      <c r="AU486" s="21" t="s">
        <v>209</v>
      </c>
      <c r="AV486" s="21" t="s">
        <v>209</v>
      </c>
      <c r="AW486" s="21" t="s">
        <v>213</v>
      </c>
      <c r="AX486" s="21" t="s">
        <v>209</v>
      </c>
      <c r="AY486" s="21" t="s">
        <v>209</v>
      </c>
      <c r="AZ486" s="21" t="s">
        <v>209</v>
      </c>
      <c r="BA486" s="21" t="s">
        <v>209</v>
      </c>
      <c r="BB486" s="21" t="s">
        <v>209</v>
      </c>
      <c r="BC486" s="21" t="s">
        <v>209</v>
      </c>
      <c r="BD486" s="21" t="s">
        <v>209</v>
      </c>
      <c r="BE486" s="21" t="s">
        <v>209</v>
      </c>
      <c r="BF486" s="21" t="s">
        <v>210</v>
      </c>
      <c r="BG486" s="21" t="s">
        <v>209</v>
      </c>
      <c r="BH486" s="21" t="s">
        <v>209</v>
      </c>
      <c r="BI486" s="21" t="s">
        <v>210</v>
      </c>
      <c r="BJ486" s="21" t="s">
        <v>209</v>
      </c>
      <c r="BK486" s="21" t="s">
        <v>210</v>
      </c>
      <c r="BL486" s="21" t="s">
        <v>209</v>
      </c>
      <c r="BM486" s="21" t="s">
        <v>210</v>
      </c>
      <c r="BN486" s="21" t="s">
        <v>210</v>
      </c>
      <c r="BO486" s="21" t="s">
        <v>210</v>
      </c>
      <c r="BP486" s="21" t="s">
        <v>210</v>
      </c>
      <c r="BQ486" s="21" t="s">
        <v>210</v>
      </c>
      <c r="BR486" s="21" t="s">
        <v>210</v>
      </c>
      <c r="BS486" s="21" t="s">
        <v>210</v>
      </c>
      <c r="BT486" s="21" t="s">
        <v>210</v>
      </c>
      <c r="BU486" s="21" t="s">
        <v>210</v>
      </c>
      <c r="BV486" s="21" t="s">
        <v>210</v>
      </c>
      <c r="BW486" s="21" t="s">
        <v>210</v>
      </c>
      <c r="BX486" s="21" t="s">
        <v>210</v>
      </c>
      <c r="BY486" s="21" t="s">
        <v>210</v>
      </c>
      <c r="BZ486" s="21">
        <f t="shared" si="1"/>
        <v>5</v>
      </c>
    </row>
    <row r="487" spans="1:78" ht="12.75" x14ac:dyDescent="0.2">
      <c r="A487" s="21" t="s">
        <v>653</v>
      </c>
      <c r="B487" s="21" t="s">
        <v>688</v>
      </c>
      <c r="C487" s="21" t="s">
        <v>730</v>
      </c>
      <c r="D487" s="21" t="s">
        <v>209</v>
      </c>
      <c r="E487" s="21" t="s">
        <v>209</v>
      </c>
      <c r="F487" s="21" t="s">
        <v>209</v>
      </c>
      <c r="G487" s="21" t="s">
        <v>209</v>
      </c>
      <c r="H487" s="21" t="s">
        <v>209</v>
      </c>
      <c r="I487" s="21" t="s">
        <v>209</v>
      </c>
      <c r="J487" s="21" t="s">
        <v>209</v>
      </c>
      <c r="K487" s="21" t="s">
        <v>209</v>
      </c>
      <c r="L487" s="21" t="s">
        <v>209</v>
      </c>
      <c r="M487" s="21" t="s">
        <v>209</v>
      </c>
      <c r="N487" s="21" t="s">
        <v>209</v>
      </c>
      <c r="O487" s="21" t="s">
        <v>209</v>
      </c>
      <c r="P487" s="21" t="s">
        <v>209</v>
      </c>
      <c r="Q487" s="21" t="s">
        <v>209</v>
      </c>
      <c r="R487" s="21" t="s">
        <v>209</v>
      </c>
      <c r="S487" s="21" t="s">
        <v>210</v>
      </c>
      <c r="T487" s="21" t="s">
        <v>210</v>
      </c>
      <c r="U487" s="21" t="s">
        <v>210</v>
      </c>
      <c r="V487" s="21" t="s">
        <v>210</v>
      </c>
      <c r="W487" s="21" t="s">
        <v>209</v>
      </c>
      <c r="X487" s="21" t="s">
        <v>209</v>
      </c>
      <c r="Y487" s="21" t="s">
        <v>209</v>
      </c>
      <c r="Z487" s="21" t="s">
        <v>209</v>
      </c>
      <c r="AA487" s="21" t="s">
        <v>209</v>
      </c>
      <c r="AB487" s="21" t="s">
        <v>209</v>
      </c>
      <c r="AC487" s="21" t="s">
        <v>209</v>
      </c>
      <c r="AD487" s="21" t="s">
        <v>209</v>
      </c>
      <c r="AE487" s="21" t="s">
        <v>209</v>
      </c>
      <c r="AF487" s="21" t="s">
        <v>209</v>
      </c>
      <c r="AG487" s="21" t="s">
        <v>209</v>
      </c>
      <c r="AH487" s="21" t="s">
        <v>209</v>
      </c>
      <c r="AI487" s="21" t="s">
        <v>209</v>
      </c>
      <c r="AJ487" s="21" t="s">
        <v>209</v>
      </c>
      <c r="AK487" s="21" t="s">
        <v>209</v>
      </c>
      <c r="AL487" s="21" t="s">
        <v>209</v>
      </c>
      <c r="AM487" s="21" t="s">
        <v>209</v>
      </c>
      <c r="AN487" s="21" t="s">
        <v>210</v>
      </c>
      <c r="AO487" s="21" t="s">
        <v>209</v>
      </c>
      <c r="AP487" s="21" t="s">
        <v>209</v>
      </c>
      <c r="AQ487" s="21" t="s">
        <v>209</v>
      </c>
      <c r="AR487" s="21" t="s">
        <v>209</v>
      </c>
      <c r="AS487" s="21" t="s">
        <v>210</v>
      </c>
      <c r="AT487" s="21" t="s">
        <v>209</v>
      </c>
      <c r="AU487" s="21" t="s">
        <v>209</v>
      </c>
      <c r="AV487" s="21" t="s">
        <v>209</v>
      </c>
      <c r="AW487" s="21" t="s">
        <v>209</v>
      </c>
      <c r="AX487" s="21" t="s">
        <v>209</v>
      </c>
      <c r="AY487" s="21" t="s">
        <v>209</v>
      </c>
      <c r="AZ487" s="21" t="s">
        <v>209</v>
      </c>
      <c r="BA487" s="21" t="s">
        <v>209</v>
      </c>
      <c r="BB487" s="21" t="s">
        <v>209</v>
      </c>
      <c r="BC487" s="21" t="s">
        <v>209</v>
      </c>
      <c r="BD487" s="21" t="s">
        <v>209</v>
      </c>
      <c r="BE487" s="21" t="s">
        <v>209</v>
      </c>
      <c r="BF487" s="21" t="s">
        <v>210</v>
      </c>
      <c r="BG487" s="21" t="s">
        <v>209</v>
      </c>
      <c r="BH487" s="21" t="s">
        <v>209</v>
      </c>
      <c r="BI487" s="21" t="s">
        <v>210</v>
      </c>
      <c r="BJ487" s="21" t="s">
        <v>209</v>
      </c>
      <c r="BK487" s="21" t="s">
        <v>209</v>
      </c>
      <c r="BL487" s="21" t="s">
        <v>209</v>
      </c>
      <c r="BM487" s="21" t="s">
        <v>209</v>
      </c>
      <c r="BN487" s="21" t="s">
        <v>209</v>
      </c>
      <c r="BO487" s="21" t="s">
        <v>209</v>
      </c>
      <c r="BP487" s="21" t="s">
        <v>209</v>
      </c>
      <c r="BQ487" s="21" t="s">
        <v>209</v>
      </c>
      <c r="BR487" s="21" t="s">
        <v>209</v>
      </c>
      <c r="BS487" s="21" t="s">
        <v>209</v>
      </c>
      <c r="BT487" s="21" t="s">
        <v>209</v>
      </c>
      <c r="BU487" s="21" t="s">
        <v>209</v>
      </c>
      <c r="BV487" s="21" t="s">
        <v>209</v>
      </c>
      <c r="BW487" s="21" t="s">
        <v>209</v>
      </c>
      <c r="BX487" s="21" t="s">
        <v>209</v>
      </c>
      <c r="BY487" s="21" t="s">
        <v>209</v>
      </c>
      <c r="BZ487" s="21">
        <f t="shared" si="1"/>
        <v>8</v>
      </c>
    </row>
    <row r="488" spans="1:78" ht="12.75" x14ac:dyDescent="0.2">
      <c r="A488" s="21" t="s">
        <v>653</v>
      </c>
      <c r="B488" s="21" t="s">
        <v>688</v>
      </c>
      <c r="C488" s="21" t="s">
        <v>731</v>
      </c>
      <c r="D488" s="21" t="s">
        <v>209</v>
      </c>
      <c r="E488" s="21" t="s">
        <v>209</v>
      </c>
      <c r="F488" s="21" t="s">
        <v>209</v>
      </c>
      <c r="G488" s="21" t="s">
        <v>209</v>
      </c>
      <c r="H488" s="21" t="s">
        <v>209</v>
      </c>
      <c r="I488" s="21" t="s">
        <v>209</v>
      </c>
      <c r="J488" s="21" t="s">
        <v>209</v>
      </c>
      <c r="K488" s="21" t="s">
        <v>209</v>
      </c>
      <c r="L488" s="21" t="s">
        <v>209</v>
      </c>
      <c r="M488" s="21" t="s">
        <v>209</v>
      </c>
      <c r="N488" s="21" t="s">
        <v>209</v>
      </c>
      <c r="O488" s="21" t="s">
        <v>209</v>
      </c>
      <c r="P488" s="21" t="s">
        <v>209</v>
      </c>
      <c r="Q488" s="21" t="s">
        <v>209</v>
      </c>
      <c r="R488" s="21" t="s">
        <v>209</v>
      </c>
      <c r="S488" s="21" t="s">
        <v>210</v>
      </c>
      <c r="T488" s="21" t="s">
        <v>210</v>
      </c>
      <c r="U488" s="21" t="s">
        <v>210</v>
      </c>
      <c r="V488" s="21" t="s">
        <v>210</v>
      </c>
      <c r="W488" s="21" t="s">
        <v>209</v>
      </c>
      <c r="X488" s="21" t="s">
        <v>209</v>
      </c>
      <c r="Y488" s="21" t="s">
        <v>209</v>
      </c>
      <c r="Z488" s="21" t="s">
        <v>209</v>
      </c>
      <c r="AA488" s="21" t="s">
        <v>209</v>
      </c>
      <c r="AB488" s="21" t="s">
        <v>209</v>
      </c>
      <c r="AC488" s="21" t="s">
        <v>209</v>
      </c>
      <c r="AD488" s="21" t="s">
        <v>209</v>
      </c>
      <c r="AE488" s="21" t="s">
        <v>209</v>
      </c>
      <c r="AF488" s="21" t="s">
        <v>209</v>
      </c>
      <c r="AG488" s="21" t="s">
        <v>209</v>
      </c>
      <c r="AH488" s="21" t="s">
        <v>209</v>
      </c>
      <c r="AI488" s="21" t="s">
        <v>209</v>
      </c>
      <c r="AJ488" s="21" t="s">
        <v>209</v>
      </c>
      <c r="AK488" s="21" t="s">
        <v>209</v>
      </c>
      <c r="AL488" s="21" t="s">
        <v>209</v>
      </c>
      <c r="AM488" s="21" t="s">
        <v>209</v>
      </c>
      <c r="AN488" s="21" t="s">
        <v>210</v>
      </c>
      <c r="AO488" s="21" t="s">
        <v>209</v>
      </c>
      <c r="AP488" s="21" t="s">
        <v>209</v>
      </c>
      <c r="AQ488" s="21" t="s">
        <v>209</v>
      </c>
      <c r="AR488" s="21" t="s">
        <v>209</v>
      </c>
      <c r="AS488" s="21" t="s">
        <v>210</v>
      </c>
      <c r="AT488" s="21" t="s">
        <v>209</v>
      </c>
      <c r="AU488" s="21" t="s">
        <v>209</v>
      </c>
      <c r="AV488" s="21" t="s">
        <v>209</v>
      </c>
      <c r="AW488" s="21" t="s">
        <v>209</v>
      </c>
      <c r="AX488" s="21" t="s">
        <v>209</v>
      </c>
      <c r="AY488" s="21" t="s">
        <v>209</v>
      </c>
      <c r="AZ488" s="21" t="s">
        <v>209</v>
      </c>
      <c r="BA488" s="21" t="s">
        <v>209</v>
      </c>
      <c r="BB488" s="21" t="s">
        <v>209</v>
      </c>
      <c r="BC488" s="21" t="s">
        <v>209</v>
      </c>
      <c r="BD488" s="21" t="s">
        <v>209</v>
      </c>
      <c r="BE488" s="21" t="s">
        <v>209</v>
      </c>
      <c r="BF488" s="21" t="s">
        <v>210</v>
      </c>
      <c r="BG488" s="21" t="s">
        <v>209</v>
      </c>
      <c r="BH488" s="21" t="s">
        <v>209</v>
      </c>
      <c r="BI488" s="21" t="s">
        <v>210</v>
      </c>
      <c r="BJ488" s="21" t="s">
        <v>209</v>
      </c>
      <c r="BK488" s="21" t="s">
        <v>209</v>
      </c>
      <c r="BL488" s="21" t="s">
        <v>209</v>
      </c>
      <c r="BM488" s="21" t="s">
        <v>209</v>
      </c>
      <c r="BN488" s="21" t="s">
        <v>209</v>
      </c>
      <c r="BO488" s="21" t="s">
        <v>209</v>
      </c>
      <c r="BP488" s="21" t="s">
        <v>209</v>
      </c>
      <c r="BQ488" s="21" t="s">
        <v>209</v>
      </c>
      <c r="BR488" s="21" t="s">
        <v>209</v>
      </c>
      <c r="BS488" s="21" t="s">
        <v>209</v>
      </c>
      <c r="BT488" s="21" t="s">
        <v>209</v>
      </c>
      <c r="BU488" s="21" t="s">
        <v>209</v>
      </c>
      <c r="BV488" s="21" t="s">
        <v>209</v>
      </c>
      <c r="BW488" s="21" t="s">
        <v>209</v>
      </c>
      <c r="BX488" s="21" t="s">
        <v>209</v>
      </c>
      <c r="BY488" s="21" t="s">
        <v>209</v>
      </c>
      <c r="BZ488" s="21">
        <f t="shared" si="1"/>
        <v>8</v>
      </c>
    </row>
    <row r="489" spans="1:78" ht="12.75" x14ac:dyDescent="0.2">
      <c r="A489" s="21" t="s">
        <v>653</v>
      </c>
      <c r="B489" s="21" t="s">
        <v>688</v>
      </c>
      <c r="C489" s="21" t="s">
        <v>732</v>
      </c>
      <c r="D489" s="21" t="s">
        <v>209</v>
      </c>
      <c r="E489" s="21" t="s">
        <v>210</v>
      </c>
      <c r="F489" s="21" t="s">
        <v>209</v>
      </c>
      <c r="G489" s="21" t="s">
        <v>209</v>
      </c>
      <c r="H489" s="21" t="s">
        <v>209</v>
      </c>
      <c r="I489" s="21" t="s">
        <v>209</v>
      </c>
      <c r="J489" s="21" t="s">
        <v>209</v>
      </c>
      <c r="K489" s="21" t="s">
        <v>210</v>
      </c>
      <c r="L489" s="21" t="s">
        <v>210</v>
      </c>
      <c r="M489" s="21" t="s">
        <v>209</v>
      </c>
      <c r="N489" s="21" t="s">
        <v>209</v>
      </c>
      <c r="O489" s="21" t="s">
        <v>209</v>
      </c>
      <c r="P489" s="21" t="s">
        <v>209</v>
      </c>
      <c r="Q489" s="21" t="s">
        <v>209</v>
      </c>
      <c r="R489" s="21" t="s">
        <v>210</v>
      </c>
      <c r="S489" s="21" t="s">
        <v>210</v>
      </c>
      <c r="T489" s="21" t="s">
        <v>210</v>
      </c>
      <c r="U489" s="21" t="s">
        <v>210</v>
      </c>
      <c r="V489" s="21" t="s">
        <v>210</v>
      </c>
      <c r="W489" s="21" t="s">
        <v>210</v>
      </c>
      <c r="X489" s="21" t="s">
        <v>209</v>
      </c>
      <c r="Y489" s="21" t="s">
        <v>209</v>
      </c>
      <c r="Z489" s="21" t="s">
        <v>209</v>
      </c>
      <c r="AA489" s="21" t="s">
        <v>210</v>
      </c>
      <c r="AB489" s="21" t="s">
        <v>209</v>
      </c>
      <c r="AC489" s="21" t="s">
        <v>210</v>
      </c>
      <c r="AD489" s="21" t="s">
        <v>209</v>
      </c>
      <c r="AE489" s="21" t="s">
        <v>209</v>
      </c>
      <c r="AF489" s="21" t="s">
        <v>210</v>
      </c>
      <c r="AG489" s="21" t="s">
        <v>209</v>
      </c>
      <c r="AH489" s="21" t="s">
        <v>209</v>
      </c>
      <c r="AI489" s="21" t="s">
        <v>209</v>
      </c>
      <c r="AJ489" s="21" t="s">
        <v>209</v>
      </c>
      <c r="AK489" s="21" t="s">
        <v>209</v>
      </c>
      <c r="AL489" s="21" t="s">
        <v>209</v>
      </c>
      <c r="AM489" s="21" t="s">
        <v>209</v>
      </c>
      <c r="AN489" s="21" t="s">
        <v>210</v>
      </c>
      <c r="AO489" s="21" t="s">
        <v>210</v>
      </c>
      <c r="AP489" s="21" t="s">
        <v>210</v>
      </c>
      <c r="AQ489" s="21" t="s">
        <v>210</v>
      </c>
      <c r="AR489" s="21" t="s">
        <v>209</v>
      </c>
      <c r="AS489" s="21" t="s">
        <v>210</v>
      </c>
      <c r="AT489" s="21" t="s">
        <v>210</v>
      </c>
      <c r="AU489" s="21" t="s">
        <v>210</v>
      </c>
      <c r="AV489" s="21" t="s">
        <v>210</v>
      </c>
      <c r="AW489" s="21" t="s">
        <v>209</v>
      </c>
      <c r="AX489" s="21" t="s">
        <v>209</v>
      </c>
      <c r="AY489" s="21" t="s">
        <v>210</v>
      </c>
      <c r="AZ489" s="21" t="s">
        <v>210</v>
      </c>
      <c r="BA489" s="21" t="s">
        <v>209</v>
      </c>
      <c r="BB489" s="21" t="s">
        <v>210</v>
      </c>
      <c r="BC489" s="21" t="s">
        <v>210</v>
      </c>
      <c r="BD489" s="21" t="s">
        <v>209</v>
      </c>
      <c r="BE489" s="21" t="s">
        <v>209</v>
      </c>
      <c r="BF489" s="21" t="s">
        <v>209</v>
      </c>
      <c r="BG489" s="21" t="s">
        <v>209</v>
      </c>
      <c r="BH489" s="21" t="s">
        <v>209</v>
      </c>
      <c r="BI489" s="21" t="s">
        <v>209</v>
      </c>
      <c r="BJ489" s="21" t="s">
        <v>209</v>
      </c>
      <c r="BK489" s="21" t="s">
        <v>210</v>
      </c>
      <c r="BL489" s="21" t="s">
        <v>209</v>
      </c>
      <c r="BM489" s="21" t="s">
        <v>209</v>
      </c>
      <c r="BN489" s="21" t="s">
        <v>209</v>
      </c>
      <c r="BO489" s="21" t="s">
        <v>209</v>
      </c>
      <c r="BP489" s="21" t="s">
        <v>209</v>
      </c>
      <c r="BQ489" s="21" t="s">
        <v>209</v>
      </c>
      <c r="BR489" s="21" t="s">
        <v>209</v>
      </c>
      <c r="BS489" s="21" t="s">
        <v>209</v>
      </c>
      <c r="BT489" s="21" t="s">
        <v>209</v>
      </c>
      <c r="BU489" s="21" t="s">
        <v>209</v>
      </c>
      <c r="BV489" s="21" t="s">
        <v>209</v>
      </c>
      <c r="BW489" s="21" t="s">
        <v>209</v>
      </c>
      <c r="BX489" s="21" t="s">
        <v>209</v>
      </c>
      <c r="BY489" s="21" t="s">
        <v>209</v>
      </c>
      <c r="BZ489" s="21">
        <f t="shared" si="1"/>
        <v>25</v>
      </c>
    </row>
    <row r="490" spans="1:78" ht="12.75" x14ac:dyDescent="0.2">
      <c r="A490" s="21" t="s">
        <v>653</v>
      </c>
      <c r="B490" s="21" t="s">
        <v>688</v>
      </c>
      <c r="C490" s="21" t="s">
        <v>733</v>
      </c>
      <c r="D490" s="21" t="s">
        <v>209</v>
      </c>
      <c r="E490" s="21" t="s">
        <v>210</v>
      </c>
      <c r="F490" s="21" t="s">
        <v>209</v>
      </c>
      <c r="G490" s="21" t="s">
        <v>209</v>
      </c>
      <c r="H490" s="21" t="s">
        <v>209</v>
      </c>
      <c r="I490" s="21" t="s">
        <v>209</v>
      </c>
      <c r="J490" s="21" t="s">
        <v>209</v>
      </c>
      <c r="K490" s="21" t="s">
        <v>210</v>
      </c>
      <c r="L490" s="21" t="s">
        <v>210</v>
      </c>
      <c r="M490" s="21" t="s">
        <v>209</v>
      </c>
      <c r="N490" s="21" t="s">
        <v>209</v>
      </c>
      <c r="O490" s="21" t="s">
        <v>209</v>
      </c>
      <c r="P490" s="21" t="s">
        <v>209</v>
      </c>
      <c r="Q490" s="21" t="s">
        <v>209</v>
      </c>
      <c r="R490" s="21" t="s">
        <v>210</v>
      </c>
      <c r="S490" s="21" t="s">
        <v>210</v>
      </c>
      <c r="T490" s="21" t="s">
        <v>210</v>
      </c>
      <c r="U490" s="21" t="s">
        <v>210</v>
      </c>
      <c r="V490" s="21" t="s">
        <v>210</v>
      </c>
      <c r="W490" s="21" t="s">
        <v>210</v>
      </c>
      <c r="X490" s="21" t="s">
        <v>209</v>
      </c>
      <c r="Y490" s="21" t="s">
        <v>209</v>
      </c>
      <c r="Z490" s="21" t="s">
        <v>209</v>
      </c>
      <c r="AA490" s="21" t="s">
        <v>210</v>
      </c>
      <c r="AB490" s="21" t="s">
        <v>209</v>
      </c>
      <c r="AC490" s="21" t="s">
        <v>210</v>
      </c>
      <c r="AD490" s="21" t="s">
        <v>209</v>
      </c>
      <c r="AE490" s="21" t="s">
        <v>209</v>
      </c>
      <c r="AF490" s="21" t="s">
        <v>210</v>
      </c>
      <c r="AG490" s="21" t="s">
        <v>209</v>
      </c>
      <c r="AH490" s="21" t="s">
        <v>209</v>
      </c>
      <c r="AI490" s="21" t="s">
        <v>209</v>
      </c>
      <c r="AJ490" s="21" t="s">
        <v>209</v>
      </c>
      <c r="AK490" s="21" t="s">
        <v>209</v>
      </c>
      <c r="AL490" s="21" t="s">
        <v>209</v>
      </c>
      <c r="AM490" s="21" t="s">
        <v>209</v>
      </c>
      <c r="AN490" s="21" t="s">
        <v>210</v>
      </c>
      <c r="AO490" s="21" t="s">
        <v>210</v>
      </c>
      <c r="AP490" s="21" t="s">
        <v>210</v>
      </c>
      <c r="AQ490" s="21" t="s">
        <v>210</v>
      </c>
      <c r="AR490" s="21" t="s">
        <v>209</v>
      </c>
      <c r="AS490" s="21" t="s">
        <v>210</v>
      </c>
      <c r="AT490" s="21" t="s">
        <v>210</v>
      </c>
      <c r="AU490" s="21" t="s">
        <v>210</v>
      </c>
      <c r="AV490" s="21" t="s">
        <v>210</v>
      </c>
      <c r="AW490" s="21" t="s">
        <v>209</v>
      </c>
      <c r="AX490" s="21" t="s">
        <v>209</v>
      </c>
      <c r="AY490" s="21" t="s">
        <v>210</v>
      </c>
      <c r="AZ490" s="21" t="s">
        <v>210</v>
      </c>
      <c r="BA490" s="21" t="s">
        <v>209</v>
      </c>
      <c r="BB490" s="21" t="s">
        <v>210</v>
      </c>
      <c r="BC490" s="21" t="s">
        <v>210</v>
      </c>
      <c r="BD490" s="21" t="s">
        <v>209</v>
      </c>
      <c r="BE490" s="21" t="s">
        <v>209</v>
      </c>
      <c r="BF490" s="21" t="s">
        <v>209</v>
      </c>
      <c r="BG490" s="21" t="s">
        <v>209</v>
      </c>
      <c r="BH490" s="21" t="s">
        <v>209</v>
      </c>
      <c r="BI490" s="21" t="s">
        <v>209</v>
      </c>
      <c r="BJ490" s="21" t="s">
        <v>209</v>
      </c>
      <c r="BK490" s="21" t="s">
        <v>210</v>
      </c>
      <c r="BL490" s="21" t="s">
        <v>209</v>
      </c>
      <c r="BM490" s="21" t="s">
        <v>209</v>
      </c>
      <c r="BN490" s="21" t="s">
        <v>209</v>
      </c>
      <c r="BO490" s="21" t="s">
        <v>209</v>
      </c>
      <c r="BP490" s="21" t="s">
        <v>209</v>
      </c>
      <c r="BQ490" s="21" t="s">
        <v>209</v>
      </c>
      <c r="BR490" s="21" t="s">
        <v>209</v>
      </c>
      <c r="BS490" s="21" t="s">
        <v>209</v>
      </c>
      <c r="BT490" s="21" t="s">
        <v>209</v>
      </c>
      <c r="BU490" s="21" t="s">
        <v>209</v>
      </c>
      <c r="BV490" s="21" t="s">
        <v>209</v>
      </c>
      <c r="BW490" s="21" t="s">
        <v>209</v>
      </c>
      <c r="BX490" s="21" t="s">
        <v>209</v>
      </c>
      <c r="BY490" s="21" t="s">
        <v>209</v>
      </c>
      <c r="BZ490" s="21">
        <f t="shared" si="1"/>
        <v>25</v>
      </c>
    </row>
    <row r="491" spans="1:78" ht="12.75" x14ac:dyDescent="0.2">
      <c r="A491" s="21" t="s">
        <v>653</v>
      </c>
      <c r="B491" s="21" t="s">
        <v>688</v>
      </c>
      <c r="C491" s="21" t="s">
        <v>734</v>
      </c>
      <c r="D491" s="21" t="s">
        <v>209</v>
      </c>
      <c r="E491" s="21" t="s">
        <v>209</v>
      </c>
      <c r="F491" s="21" t="s">
        <v>209</v>
      </c>
      <c r="G491" s="21" t="s">
        <v>209</v>
      </c>
      <c r="H491" s="21" t="s">
        <v>209</v>
      </c>
      <c r="I491" s="21" t="s">
        <v>209</v>
      </c>
      <c r="J491" s="21" t="s">
        <v>209</v>
      </c>
      <c r="K491" s="21" t="s">
        <v>209</v>
      </c>
      <c r="L491" s="21" t="s">
        <v>209</v>
      </c>
      <c r="M491" s="21" t="s">
        <v>209</v>
      </c>
      <c r="N491" s="21" t="s">
        <v>209</v>
      </c>
      <c r="O491" s="21" t="s">
        <v>209</v>
      </c>
      <c r="P491" s="21" t="s">
        <v>209</v>
      </c>
      <c r="Q491" s="21" t="s">
        <v>209</v>
      </c>
      <c r="R491" s="21" t="s">
        <v>209</v>
      </c>
      <c r="S491" s="21" t="s">
        <v>213</v>
      </c>
      <c r="T491" s="21" t="s">
        <v>213</v>
      </c>
      <c r="U491" s="21" t="s">
        <v>213</v>
      </c>
      <c r="V491" s="21" t="s">
        <v>213</v>
      </c>
      <c r="W491" s="21" t="s">
        <v>209</v>
      </c>
      <c r="X491" s="21" t="s">
        <v>209</v>
      </c>
      <c r="Y491" s="21" t="s">
        <v>210</v>
      </c>
      <c r="Z491" s="21" t="s">
        <v>209</v>
      </c>
      <c r="AA491" s="21" t="s">
        <v>209</v>
      </c>
      <c r="AB491" s="21" t="s">
        <v>209</v>
      </c>
      <c r="AC491" s="21" t="s">
        <v>209</v>
      </c>
      <c r="AD491" s="21" t="s">
        <v>210</v>
      </c>
      <c r="AE491" s="21" t="s">
        <v>209</v>
      </c>
      <c r="AF491" s="21" t="s">
        <v>209</v>
      </c>
      <c r="AG491" s="21" t="s">
        <v>209</v>
      </c>
      <c r="AH491" s="21" t="s">
        <v>209</v>
      </c>
      <c r="AI491" s="21" t="s">
        <v>209</v>
      </c>
      <c r="AJ491" s="21" t="s">
        <v>210</v>
      </c>
      <c r="AK491" s="21" t="s">
        <v>209</v>
      </c>
      <c r="AL491" s="21" t="s">
        <v>210</v>
      </c>
      <c r="AM491" s="21" t="s">
        <v>209</v>
      </c>
      <c r="AN491" s="21" t="s">
        <v>210</v>
      </c>
      <c r="AO491" s="21" t="s">
        <v>210</v>
      </c>
      <c r="AP491" s="21" t="s">
        <v>209</v>
      </c>
      <c r="AQ491" s="21" t="s">
        <v>213</v>
      </c>
      <c r="AR491" s="21" t="s">
        <v>209</v>
      </c>
      <c r="AS491" s="21" t="s">
        <v>210</v>
      </c>
      <c r="AT491" s="21" t="s">
        <v>210</v>
      </c>
      <c r="AU491" s="21" t="s">
        <v>209</v>
      </c>
      <c r="AV491" s="21" t="s">
        <v>213</v>
      </c>
      <c r="AW491" s="21" t="s">
        <v>213</v>
      </c>
      <c r="AX491" s="21" t="s">
        <v>209</v>
      </c>
      <c r="AY491" s="21" t="s">
        <v>209</v>
      </c>
      <c r="AZ491" s="21" t="s">
        <v>209</v>
      </c>
      <c r="BA491" s="21" t="s">
        <v>209</v>
      </c>
      <c r="BB491" s="21" t="s">
        <v>209</v>
      </c>
      <c r="BC491" s="21" t="s">
        <v>209</v>
      </c>
      <c r="BD491" s="21" t="s">
        <v>209</v>
      </c>
      <c r="BE491" s="21" t="s">
        <v>209</v>
      </c>
      <c r="BF491" s="21" t="s">
        <v>209</v>
      </c>
      <c r="BG491" s="21" t="s">
        <v>209</v>
      </c>
      <c r="BH491" s="21" t="s">
        <v>209</v>
      </c>
      <c r="BI491" s="21" t="s">
        <v>209</v>
      </c>
      <c r="BJ491" s="21" t="s">
        <v>209</v>
      </c>
      <c r="BK491" s="21" t="s">
        <v>213</v>
      </c>
      <c r="BL491" s="21" t="s">
        <v>209</v>
      </c>
      <c r="BM491" s="21" t="s">
        <v>213</v>
      </c>
      <c r="BN491" s="21" t="s">
        <v>213</v>
      </c>
      <c r="BO491" s="21" t="s">
        <v>209</v>
      </c>
      <c r="BP491" s="21" t="s">
        <v>213</v>
      </c>
      <c r="BQ491" s="21" t="s">
        <v>209</v>
      </c>
      <c r="BR491" s="21" t="s">
        <v>209</v>
      </c>
      <c r="BS491" s="21" t="s">
        <v>209</v>
      </c>
      <c r="BT491" s="21" t="s">
        <v>209</v>
      </c>
      <c r="BU491" s="21" t="s">
        <v>209</v>
      </c>
      <c r="BV491" s="21" t="s">
        <v>209</v>
      </c>
      <c r="BW491" s="21" t="s">
        <v>209</v>
      </c>
      <c r="BX491" s="21" t="s">
        <v>209</v>
      </c>
      <c r="BY491" s="21" t="s">
        <v>209</v>
      </c>
      <c r="BZ491" s="21">
        <f t="shared" si="1"/>
        <v>8</v>
      </c>
    </row>
    <row r="492" spans="1:78" ht="12.75" x14ac:dyDescent="0.2">
      <c r="A492" s="21" t="s">
        <v>653</v>
      </c>
      <c r="B492" s="21" t="s">
        <v>688</v>
      </c>
      <c r="C492" s="21" t="s">
        <v>735</v>
      </c>
      <c r="D492" s="21" t="s">
        <v>209</v>
      </c>
      <c r="E492" s="21" t="s">
        <v>209</v>
      </c>
      <c r="F492" s="21" t="s">
        <v>209</v>
      </c>
      <c r="G492" s="21" t="s">
        <v>209</v>
      </c>
      <c r="H492" s="21" t="s">
        <v>209</v>
      </c>
      <c r="I492" s="21" t="s">
        <v>209</v>
      </c>
      <c r="J492" s="21" t="s">
        <v>209</v>
      </c>
      <c r="K492" s="21" t="s">
        <v>209</v>
      </c>
      <c r="L492" s="21" t="s">
        <v>209</v>
      </c>
      <c r="M492" s="21" t="s">
        <v>209</v>
      </c>
      <c r="N492" s="21" t="s">
        <v>209</v>
      </c>
      <c r="O492" s="21" t="s">
        <v>209</v>
      </c>
      <c r="P492" s="21" t="s">
        <v>209</v>
      </c>
      <c r="Q492" s="21" t="s">
        <v>209</v>
      </c>
      <c r="R492" s="21" t="s">
        <v>209</v>
      </c>
      <c r="S492" s="21" t="s">
        <v>213</v>
      </c>
      <c r="T492" s="21" t="s">
        <v>213</v>
      </c>
      <c r="U492" s="21" t="s">
        <v>213</v>
      </c>
      <c r="V492" s="21" t="s">
        <v>213</v>
      </c>
      <c r="W492" s="21" t="s">
        <v>209</v>
      </c>
      <c r="X492" s="21" t="s">
        <v>209</v>
      </c>
      <c r="Y492" s="21" t="s">
        <v>209</v>
      </c>
      <c r="Z492" s="21" t="s">
        <v>209</v>
      </c>
      <c r="AA492" s="21" t="s">
        <v>210</v>
      </c>
      <c r="AB492" s="21" t="s">
        <v>209</v>
      </c>
      <c r="AC492" s="21" t="s">
        <v>209</v>
      </c>
      <c r="AD492" s="21" t="s">
        <v>209</v>
      </c>
      <c r="AE492" s="21" t="s">
        <v>209</v>
      </c>
      <c r="AF492" s="21" t="s">
        <v>210</v>
      </c>
      <c r="AG492" s="21" t="s">
        <v>209</v>
      </c>
      <c r="AH492" s="21" t="s">
        <v>209</v>
      </c>
      <c r="AI492" s="21" t="s">
        <v>209</v>
      </c>
      <c r="AJ492" s="21" t="s">
        <v>210</v>
      </c>
      <c r="AK492" s="21" t="s">
        <v>209</v>
      </c>
      <c r="AL492" s="21" t="s">
        <v>210</v>
      </c>
      <c r="AM492" s="21" t="s">
        <v>209</v>
      </c>
      <c r="AN492" s="21" t="s">
        <v>210</v>
      </c>
      <c r="AO492" s="21" t="s">
        <v>210</v>
      </c>
      <c r="AP492" s="21" t="s">
        <v>209</v>
      </c>
      <c r="AQ492" s="21" t="s">
        <v>213</v>
      </c>
      <c r="AR492" s="21" t="s">
        <v>209</v>
      </c>
      <c r="AS492" s="21" t="s">
        <v>210</v>
      </c>
      <c r="AT492" s="21" t="s">
        <v>210</v>
      </c>
      <c r="AU492" s="21" t="s">
        <v>209</v>
      </c>
      <c r="AV492" s="21" t="s">
        <v>213</v>
      </c>
      <c r="AW492" s="21" t="s">
        <v>213</v>
      </c>
      <c r="AX492" s="21" t="s">
        <v>209</v>
      </c>
      <c r="AY492" s="21" t="s">
        <v>209</v>
      </c>
      <c r="AZ492" s="21" t="s">
        <v>209</v>
      </c>
      <c r="BA492" s="21" t="s">
        <v>209</v>
      </c>
      <c r="BB492" s="21" t="s">
        <v>209</v>
      </c>
      <c r="BC492" s="21" t="s">
        <v>209</v>
      </c>
      <c r="BD492" s="21" t="s">
        <v>209</v>
      </c>
      <c r="BE492" s="21" t="s">
        <v>209</v>
      </c>
      <c r="BF492" s="21" t="s">
        <v>209</v>
      </c>
      <c r="BG492" s="21" t="s">
        <v>209</v>
      </c>
      <c r="BH492" s="21" t="s">
        <v>209</v>
      </c>
      <c r="BI492" s="21" t="s">
        <v>209</v>
      </c>
      <c r="BJ492" s="21" t="s">
        <v>209</v>
      </c>
      <c r="BK492" s="21" t="s">
        <v>213</v>
      </c>
      <c r="BL492" s="21" t="s">
        <v>209</v>
      </c>
      <c r="BM492" s="21" t="s">
        <v>213</v>
      </c>
      <c r="BN492" s="21" t="s">
        <v>213</v>
      </c>
      <c r="BO492" s="21" t="s">
        <v>209</v>
      </c>
      <c r="BP492" s="21" t="s">
        <v>213</v>
      </c>
      <c r="BQ492" s="21" t="s">
        <v>209</v>
      </c>
      <c r="BR492" s="21" t="s">
        <v>209</v>
      </c>
      <c r="BS492" s="21" t="s">
        <v>209</v>
      </c>
      <c r="BT492" s="21" t="s">
        <v>209</v>
      </c>
      <c r="BU492" s="21" t="s">
        <v>209</v>
      </c>
      <c r="BV492" s="21" t="s">
        <v>209</v>
      </c>
      <c r="BW492" s="21" t="s">
        <v>209</v>
      </c>
      <c r="BX492" s="21" t="s">
        <v>209</v>
      </c>
      <c r="BY492" s="21" t="s">
        <v>209</v>
      </c>
      <c r="BZ492" s="21">
        <f t="shared" si="1"/>
        <v>8</v>
      </c>
    </row>
    <row r="493" spans="1:78" ht="12.75" x14ac:dyDescent="0.2">
      <c r="A493" s="21" t="s">
        <v>653</v>
      </c>
      <c r="B493" s="21" t="s">
        <v>688</v>
      </c>
      <c r="C493" s="21" t="s">
        <v>736</v>
      </c>
      <c r="D493" s="21" t="s">
        <v>209</v>
      </c>
      <c r="E493" s="21" t="s">
        <v>209</v>
      </c>
      <c r="F493" s="21" t="s">
        <v>209</v>
      </c>
      <c r="G493" s="21" t="s">
        <v>209</v>
      </c>
      <c r="H493" s="21" t="s">
        <v>209</v>
      </c>
      <c r="I493" s="21" t="s">
        <v>209</v>
      </c>
      <c r="J493" s="21" t="s">
        <v>209</v>
      </c>
      <c r="K493" s="21" t="s">
        <v>209</v>
      </c>
      <c r="L493" s="21" t="s">
        <v>209</v>
      </c>
      <c r="M493" s="21" t="s">
        <v>209</v>
      </c>
      <c r="N493" s="21" t="s">
        <v>209</v>
      </c>
      <c r="O493" s="21" t="s">
        <v>209</v>
      </c>
      <c r="P493" s="21" t="s">
        <v>209</v>
      </c>
      <c r="Q493" s="21" t="s">
        <v>209</v>
      </c>
      <c r="R493" s="21" t="s">
        <v>209</v>
      </c>
      <c r="S493" s="21" t="s">
        <v>213</v>
      </c>
      <c r="T493" s="21" t="s">
        <v>213</v>
      </c>
      <c r="U493" s="21" t="s">
        <v>213</v>
      </c>
      <c r="V493" s="21" t="s">
        <v>213</v>
      </c>
      <c r="W493" s="21" t="s">
        <v>209</v>
      </c>
      <c r="X493" s="21" t="s">
        <v>209</v>
      </c>
      <c r="Y493" s="21" t="s">
        <v>210</v>
      </c>
      <c r="Z493" s="21" t="s">
        <v>209</v>
      </c>
      <c r="AA493" s="21" t="s">
        <v>209</v>
      </c>
      <c r="AB493" s="21" t="s">
        <v>209</v>
      </c>
      <c r="AC493" s="21" t="s">
        <v>209</v>
      </c>
      <c r="AD493" s="21" t="s">
        <v>210</v>
      </c>
      <c r="AE493" s="21" t="s">
        <v>209</v>
      </c>
      <c r="AF493" s="21" t="s">
        <v>209</v>
      </c>
      <c r="AG493" s="21" t="s">
        <v>209</v>
      </c>
      <c r="AH493" s="21" t="s">
        <v>209</v>
      </c>
      <c r="AI493" s="21" t="s">
        <v>209</v>
      </c>
      <c r="AJ493" s="21" t="s">
        <v>210</v>
      </c>
      <c r="AK493" s="21" t="s">
        <v>209</v>
      </c>
      <c r="AL493" s="21" t="s">
        <v>210</v>
      </c>
      <c r="AM493" s="21" t="s">
        <v>209</v>
      </c>
      <c r="AN493" s="21" t="s">
        <v>210</v>
      </c>
      <c r="AO493" s="21" t="s">
        <v>210</v>
      </c>
      <c r="AP493" s="21" t="s">
        <v>209</v>
      </c>
      <c r="AQ493" s="21" t="s">
        <v>213</v>
      </c>
      <c r="AR493" s="21" t="s">
        <v>209</v>
      </c>
      <c r="AS493" s="21" t="s">
        <v>210</v>
      </c>
      <c r="AT493" s="21" t="s">
        <v>210</v>
      </c>
      <c r="AU493" s="21" t="s">
        <v>209</v>
      </c>
      <c r="AV493" s="21" t="s">
        <v>213</v>
      </c>
      <c r="AW493" s="21" t="s">
        <v>213</v>
      </c>
      <c r="AX493" s="21" t="s">
        <v>209</v>
      </c>
      <c r="AY493" s="21" t="s">
        <v>209</v>
      </c>
      <c r="AZ493" s="21" t="s">
        <v>209</v>
      </c>
      <c r="BA493" s="21" t="s">
        <v>209</v>
      </c>
      <c r="BB493" s="21" t="s">
        <v>209</v>
      </c>
      <c r="BC493" s="21" t="s">
        <v>209</v>
      </c>
      <c r="BD493" s="21" t="s">
        <v>209</v>
      </c>
      <c r="BE493" s="21" t="s">
        <v>209</v>
      </c>
      <c r="BF493" s="21" t="s">
        <v>209</v>
      </c>
      <c r="BG493" s="21" t="s">
        <v>209</v>
      </c>
      <c r="BH493" s="21" t="s">
        <v>209</v>
      </c>
      <c r="BI493" s="21" t="s">
        <v>209</v>
      </c>
      <c r="BJ493" s="21" t="s">
        <v>209</v>
      </c>
      <c r="BK493" s="21" t="s">
        <v>213</v>
      </c>
      <c r="BL493" s="21" t="s">
        <v>209</v>
      </c>
      <c r="BM493" s="21" t="s">
        <v>213</v>
      </c>
      <c r="BN493" s="21" t="s">
        <v>213</v>
      </c>
      <c r="BO493" s="21" t="s">
        <v>209</v>
      </c>
      <c r="BP493" s="21" t="s">
        <v>213</v>
      </c>
      <c r="BQ493" s="21" t="s">
        <v>209</v>
      </c>
      <c r="BR493" s="21" t="s">
        <v>209</v>
      </c>
      <c r="BS493" s="21" t="s">
        <v>209</v>
      </c>
      <c r="BT493" s="21" t="s">
        <v>209</v>
      </c>
      <c r="BU493" s="21" t="s">
        <v>209</v>
      </c>
      <c r="BV493" s="21" t="s">
        <v>209</v>
      </c>
      <c r="BW493" s="21" t="s">
        <v>209</v>
      </c>
      <c r="BX493" s="21" t="s">
        <v>209</v>
      </c>
      <c r="BY493" s="21" t="s">
        <v>209</v>
      </c>
      <c r="BZ493" s="21">
        <f t="shared" si="1"/>
        <v>8</v>
      </c>
    </row>
    <row r="494" spans="1:78" ht="12.75" x14ac:dyDescent="0.2">
      <c r="A494" s="21" t="s">
        <v>653</v>
      </c>
      <c r="B494" s="21" t="s">
        <v>688</v>
      </c>
      <c r="C494" s="21" t="s">
        <v>737</v>
      </c>
      <c r="D494" s="21" t="s">
        <v>209</v>
      </c>
      <c r="E494" s="21" t="s">
        <v>209</v>
      </c>
      <c r="F494" s="21" t="s">
        <v>209</v>
      </c>
      <c r="G494" s="21" t="s">
        <v>209</v>
      </c>
      <c r="H494" s="21" t="s">
        <v>209</v>
      </c>
      <c r="I494" s="21" t="s">
        <v>209</v>
      </c>
      <c r="J494" s="21" t="s">
        <v>209</v>
      </c>
      <c r="K494" s="21" t="s">
        <v>209</v>
      </c>
      <c r="L494" s="21" t="s">
        <v>209</v>
      </c>
      <c r="M494" s="21" t="s">
        <v>209</v>
      </c>
      <c r="N494" s="21" t="s">
        <v>209</v>
      </c>
      <c r="O494" s="21" t="s">
        <v>209</v>
      </c>
      <c r="P494" s="21" t="s">
        <v>209</v>
      </c>
      <c r="Q494" s="21" t="s">
        <v>209</v>
      </c>
      <c r="R494" s="21" t="s">
        <v>209</v>
      </c>
      <c r="S494" s="21" t="s">
        <v>210</v>
      </c>
      <c r="T494" s="21" t="s">
        <v>210</v>
      </c>
      <c r="U494" s="21" t="s">
        <v>210</v>
      </c>
      <c r="V494" s="21" t="s">
        <v>210</v>
      </c>
      <c r="W494" s="21" t="s">
        <v>209</v>
      </c>
      <c r="X494" s="21" t="s">
        <v>209</v>
      </c>
      <c r="Y494" s="21" t="s">
        <v>209</v>
      </c>
      <c r="Z494" s="21" t="s">
        <v>209</v>
      </c>
      <c r="AA494" s="21" t="s">
        <v>210</v>
      </c>
      <c r="AB494" s="21" t="s">
        <v>209</v>
      </c>
      <c r="AC494" s="21" t="s">
        <v>209</v>
      </c>
      <c r="AD494" s="21" t="s">
        <v>209</v>
      </c>
      <c r="AE494" s="21" t="s">
        <v>209</v>
      </c>
      <c r="AF494" s="21" t="s">
        <v>210</v>
      </c>
      <c r="AG494" s="21" t="s">
        <v>209</v>
      </c>
      <c r="AH494" s="21" t="s">
        <v>209</v>
      </c>
      <c r="AI494" s="21" t="s">
        <v>209</v>
      </c>
      <c r="AJ494" s="21" t="s">
        <v>210</v>
      </c>
      <c r="AK494" s="21" t="s">
        <v>209</v>
      </c>
      <c r="AL494" s="21" t="s">
        <v>210</v>
      </c>
      <c r="AM494" s="21" t="s">
        <v>209</v>
      </c>
      <c r="AN494" s="21" t="s">
        <v>210</v>
      </c>
      <c r="AO494" s="21" t="s">
        <v>210</v>
      </c>
      <c r="AP494" s="21" t="s">
        <v>209</v>
      </c>
      <c r="AQ494" s="21" t="s">
        <v>213</v>
      </c>
      <c r="AR494" s="21" t="s">
        <v>209</v>
      </c>
      <c r="AS494" s="21" t="s">
        <v>210</v>
      </c>
      <c r="AT494" s="21" t="s">
        <v>210</v>
      </c>
      <c r="AU494" s="21" t="s">
        <v>209</v>
      </c>
      <c r="AV494" s="21" t="s">
        <v>213</v>
      </c>
      <c r="AW494" s="21" t="s">
        <v>213</v>
      </c>
      <c r="AX494" s="21" t="s">
        <v>209</v>
      </c>
      <c r="AY494" s="21" t="s">
        <v>209</v>
      </c>
      <c r="AZ494" s="21" t="s">
        <v>209</v>
      </c>
      <c r="BA494" s="21" t="s">
        <v>209</v>
      </c>
      <c r="BB494" s="21" t="s">
        <v>209</v>
      </c>
      <c r="BC494" s="21" t="s">
        <v>209</v>
      </c>
      <c r="BD494" s="21" t="s">
        <v>209</v>
      </c>
      <c r="BE494" s="21" t="s">
        <v>209</v>
      </c>
      <c r="BF494" s="21" t="s">
        <v>209</v>
      </c>
      <c r="BG494" s="21" t="s">
        <v>209</v>
      </c>
      <c r="BH494" s="21" t="s">
        <v>209</v>
      </c>
      <c r="BI494" s="21" t="s">
        <v>209</v>
      </c>
      <c r="BJ494" s="21" t="s">
        <v>209</v>
      </c>
      <c r="BK494" s="21" t="s">
        <v>213</v>
      </c>
      <c r="BL494" s="21" t="s">
        <v>209</v>
      </c>
      <c r="BM494" s="21" t="s">
        <v>213</v>
      </c>
      <c r="BN494" s="21" t="s">
        <v>213</v>
      </c>
      <c r="BO494" s="21" t="s">
        <v>209</v>
      </c>
      <c r="BP494" s="21" t="s">
        <v>213</v>
      </c>
      <c r="BQ494" s="21" t="s">
        <v>209</v>
      </c>
      <c r="BR494" s="21" t="s">
        <v>209</v>
      </c>
      <c r="BS494" s="21" t="s">
        <v>209</v>
      </c>
      <c r="BT494" s="21" t="s">
        <v>209</v>
      </c>
      <c r="BU494" s="21" t="s">
        <v>209</v>
      </c>
      <c r="BV494" s="21" t="s">
        <v>209</v>
      </c>
      <c r="BW494" s="21" t="s">
        <v>209</v>
      </c>
      <c r="BX494" s="21" t="s">
        <v>209</v>
      </c>
      <c r="BY494" s="21" t="s">
        <v>209</v>
      </c>
      <c r="BZ494" s="21">
        <f t="shared" si="1"/>
        <v>12</v>
      </c>
    </row>
    <row r="495" spans="1:78" ht="12.75" x14ac:dyDescent="0.2">
      <c r="A495" s="21" t="s">
        <v>653</v>
      </c>
      <c r="B495" s="21" t="s">
        <v>688</v>
      </c>
      <c r="C495" s="21" t="s">
        <v>738</v>
      </c>
      <c r="D495" s="21" t="s">
        <v>209</v>
      </c>
      <c r="E495" s="21" t="s">
        <v>209</v>
      </c>
      <c r="F495" s="21" t="s">
        <v>209</v>
      </c>
      <c r="G495" s="21" t="s">
        <v>209</v>
      </c>
      <c r="H495" s="21" t="s">
        <v>209</v>
      </c>
      <c r="I495" s="21" t="s">
        <v>209</v>
      </c>
      <c r="J495" s="21" t="s">
        <v>209</v>
      </c>
      <c r="K495" s="21" t="s">
        <v>209</v>
      </c>
      <c r="L495" s="21" t="s">
        <v>209</v>
      </c>
      <c r="M495" s="21" t="s">
        <v>209</v>
      </c>
      <c r="N495" s="21" t="s">
        <v>209</v>
      </c>
      <c r="O495" s="21" t="s">
        <v>209</v>
      </c>
      <c r="P495" s="21" t="s">
        <v>209</v>
      </c>
      <c r="Q495" s="21" t="s">
        <v>209</v>
      </c>
      <c r="R495" s="21" t="s">
        <v>209</v>
      </c>
      <c r="S495" s="21" t="s">
        <v>210</v>
      </c>
      <c r="T495" s="21" t="s">
        <v>210</v>
      </c>
      <c r="U495" s="21" t="s">
        <v>210</v>
      </c>
      <c r="V495" s="21" t="s">
        <v>210</v>
      </c>
      <c r="W495" s="21" t="s">
        <v>209</v>
      </c>
      <c r="X495" s="21" t="s">
        <v>209</v>
      </c>
      <c r="Y495" s="21" t="s">
        <v>209</v>
      </c>
      <c r="Z495" s="21" t="s">
        <v>209</v>
      </c>
      <c r="AA495" s="21" t="s">
        <v>210</v>
      </c>
      <c r="AB495" s="21" t="s">
        <v>209</v>
      </c>
      <c r="AC495" s="21" t="s">
        <v>209</v>
      </c>
      <c r="AD495" s="21" t="s">
        <v>209</v>
      </c>
      <c r="AE495" s="21" t="s">
        <v>209</v>
      </c>
      <c r="AF495" s="21" t="s">
        <v>210</v>
      </c>
      <c r="AG495" s="21" t="s">
        <v>209</v>
      </c>
      <c r="AH495" s="21" t="s">
        <v>209</v>
      </c>
      <c r="AI495" s="21" t="s">
        <v>209</v>
      </c>
      <c r="AJ495" s="21" t="s">
        <v>210</v>
      </c>
      <c r="AK495" s="21" t="s">
        <v>209</v>
      </c>
      <c r="AL495" s="21" t="s">
        <v>210</v>
      </c>
      <c r="AM495" s="21" t="s">
        <v>209</v>
      </c>
      <c r="AN495" s="21" t="s">
        <v>210</v>
      </c>
      <c r="AO495" s="21" t="s">
        <v>210</v>
      </c>
      <c r="AP495" s="21" t="s">
        <v>209</v>
      </c>
      <c r="AQ495" s="21" t="s">
        <v>213</v>
      </c>
      <c r="AR495" s="21" t="s">
        <v>209</v>
      </c>
      <c r="AS495" s="21" t="s">
        <v>210</v>
      </c>
      <c r="AT495" s="21" t="s">
        <v>210</v>
      </c>
      <c r="AU495" s="21" t="s">
        <v>209</v>
      </c>
      <c r="AV495" s="21" t="s">
        <v>213</v>
      </c>
      <c r="AW495" s="21" t="s">
        <v>213</v>
      </c>
      <c r="AX495" s="21" t="s">
        <v>209</v>
      </c>
      <c r="AY495" s="21" t="s">
        <v>209</v>
      </c>
      <c r="AZ495" s="21" t="s">
        <v>209</v>
      </c>
      <c r="BA495" s="21" t="s">
        <v>209</v>
      </c>
      <c r="BB495" s="21" t="s">
        <v>209</v>
      </c>
      <c r="BC495" s="21" t="s">
        <v>209</v>
      </c>
      <c r="BD495" s="21" t="s">
        <v>209</v>
      </c>
      <c r="BE495" s="21" t="s">
        <v>209</v>
      </c>
      <c r="BF495" s="21" t="s">
        <v>209</v>
      </c>
      <c r="BG495" s="21" t="s">
        <v>209</v>
      </c>
      <c r="BH495" s="21" t="s">
        <v>209</v>
      </c>
      <c r="BI495" s="21" t="s">
        <v>209</v>
      </c>
      <c r="BJ495" s="21" t="s">
        <v>209</v>
      </c>
      <c r="BK495" s="21" t="s">
        <v>213</v>
      </c>
      <c r="BL495" s="21" t="s">
        <v>209</v>
      </c>
      <c r="BM495" s="21" t="s">
        <v>213</v>
      </c>
      <c r="BN495" s="21" t="s">
        <v>213</v>
      </c>
      <c r="BO495" s="21" t="s">
        <v>209</v>
      </c>
      <c r="BP495" s="21" t="s">
        <v>213</v>
      </c>
      <c r="BQ495" s="21" t="s">
        <v>209</v>
      </c>
      <c r="BR495" s="21" t="s">
        <v>209</v>
      </c>
      <c r="BS495" s="21" t="s">
        <v>209</v>
      </c>
      <c r="BT495" s="21" t="s">
        <v>209</v>
      </c>
      <c r="BU495" s="21" t="s">
        <v>209</v>
      </c>
      <c r="BV495" s="21" t="s">
        <v>209</v>
      </c>
      <c r="BW495" s="21" t="s">
        <v>209</v>
      </c>
      <c r="BX495" s="21" t="s">
        <v>209</v>
      </c>
      <c r="BY495" s="21" t="s">
        <v>209</v>
      </c>
      <c r="BZ495" s="21">
        <f t="shared" si="1"/>
        <v>12</v>
      </c>
    </row>
    <row r="496" spans="1:78" ht="12.75" x14ac:dyDescent="0.2">
      <c r="A496" s="21" t="s">
        <v>653</v>
      </c>
      <c r="B496" s="21" t="s">
        <v>688</v>
      </c>
      <c r="C496" s="21" t="s">
        <v>739</v>
      </c>
      <c r="D496" s="21" t="s">
        <v>209</v>
      </c>
      <c r="E496" s="21" t="s">
        <v>209</v>
      </c>
      <c r="F496" s="21" t="s">
        <v>209</v>
      </c>
      <c r="G496" s="21" t="s">
        <v>209</v>
      </c>
      <c r="H496" s="21" t="s">
        <v>209</v>
      </c>
      <c r="I496" s="21" t="s">
        <v>209</v>
      </c>
      <c r="J496" s="21" t="s">
        <v>209</v>
      </c>
      <c r="K496" s="21" t="s">
        <v>209</v>
      </c>
      <c r="L496" s="21" t="s">
        <v>209</v>
      </c>
      <c r="M496" s="21" t="s">
        <v>209</v>
      </c>
      <c r="N496" s="21" t="s">
        <v>209</v>
      </c>
      <c r="O496" s="21" t="s">
        <v>209</v>
      </c>
      <c r="P496" s="21" t="s">
        <v>209</v>
      </c>
      <c r="Q496" s="21" t="s">
        <v>209</v>
      </c>
      <c r="R496" s="21" t="s">
        <v>209</v>
      </c>
      <c r="S496" s="21" t="s">
        <v>210</v>
      </c>
      <c r="T496" s="21" t="s">
        <v>210</v>
      </c>
      <c r="U496" s="21" t="s">
        <v>210</v>
      </c>
      <c r="V496" s="21" t="s">
        <v>210</v>
      </c>
      <c r="W496" s="21" t="s">
        <v>209</v>
      </c>
      <c r="X496" s="21" t="s">
        <v>209</v>
      </c>
      <c r="Y496" s="21" t="s">
        <v>209</v>
      </c>
      <c r="Z496" s="21" t="s">
        <v>209</v>
      </c>
      <c r="AA496" s="21" t="s">
        <v>209</v>
      </c>
      <c r="AB496" s="21" t="s">
        <v>209</v>
      </c>
      <c r="AC496" s="21" t="s">
        <v>209</v>
      </c>
      <c r="AD496" s="21" t="s">
        <v>209</v>
      </c>
      <c r="AE496" s="21" t="s">
        <v>209</v>
      </c>
      <c r="AF496" s="21" t="s">
        <v>209</v>
      </c>
      <c r="AG496" s="21" t="s">
        <v>209</v>
      </c>
      <c r="AH496" s="21" t="s">
        <v>209</v>
      </c>
      <c r="AI496" s="21" t="s">
        <v>209</v>
      </c>
      <c r="AJ496" s="21" t="s">
        <v>209</v>
      </c>
      <c r="AK496" s="21" t="s">
        <v>209</v>
      </c>
      <c r="AL496" s="21" t="s">
        <v>209</v>
      </c>
      <c r="AM496" s="21" t="s">
        <v>209</v>
      </c>
      <c r="AN496" s="21" t="s">
        <v>209</v>
      </c>
      <c r="AO496" s="21" t="s">
        <v>209</v>
      </c>
      <c r="AP496" s="21" t="s">
        <v>209</v>
      </c>
      <c r="AQ496" s="21" t="s">
        <v>209</v>
      </c>
      <c r="AR496" s="21" t="s">
        <v>209</v>
      </c>
      <c r="AS496" s="21" t="s">
        <v>209</v>
      </c>
      <c r="AT496" s="21" t="s">
        <v>209</v>
      </c>
      <c r="AU496" s="21" t="s">
        <v>209</v>
      </c>
      <c r="AV496" s="21" t="s">
        <v>209</v>
      </c>
      <c r="AW496" s="21" t="s">
        <v>209</v>
      </c>
      <c r="AX496" s="21" t="s">
        <v>209</v>
      </c>
      <c r="AY496" s="21" t="s">
        <v>209</v>
      </c>
      <c r="AZ496" s="21" t="s">
        <v>209</v>
      </c>
      <c r="BA496" s="21" t="s">
        <v>209</v>
      </c>
      <c r="BB496" s="21" t="s">
        <v>209</v>
      </c>
      <c r="BC496" s="21" t="s">
        <v>209</v>
      </c>
      <c r="BD496" s="21" t="s">
        <v>209</v>
      </c>
      <c r="BE496" s="21" t="s">
        <v>209</v>
      </c>
      <c r="BF496" s="21" t="s">
        <v>209</v>
      </c>
      <c r="BG496" s="21" t="s">
        <v>209</v>
      </c>
      <c r="BH496" s="21" t="s">
        <v>209</v>
      </c>
      <c r="BI496" s="21" t="s">
        <v>209</v>
      </c>
      <c r="BJ496" s="21" t="s">
        <v>209</v>
      </c>
      <c r="BK496" s="21" t="s">
        <v>209</v>
      </c>
      <c r="BL496" s="21" t="s">
        <v>209</v>
      </c>
      <c r="BM496" s="21" t="s">
        <v>209</v>
      </c>
      <c r="BN496" s="21" t="s">
        <v>209</v>
      </c>
      <c r="BO496" s="21" t="s">
        <v>209</v>
      </c>
      <c r="BP496" s="21" t="s">
        <v>209</v>
      </c>
      <c r="BQ496" s="21" t="s">
        <v>209</v>
      </c>
      <c r="BR496" s="21" t="s">
        <v>209</v>
      </c>
      <c r="BS496" s="21" t="s">
        <v>209</v>
      </c>
      <c r="BT496" s="21" t="s">
        <v>209</v>
      </c>
      <c r="BU496" s="21" t="s">
        <v>209</v>
      </c>
      <c r="BV496" s="21" t="s">
        <v>209</v>
      </c>
      <c r="BW496" s="21" t="s">
        <v>209</v>
      </c>
      <c r="BX496" s="21" t="s">
        <v>209</v>
      </c>
      <c r="BY496" s="21" t="s">
        <v>209</v>
      </c>
      <c r="BZ496" s="21">
        <f t="shared" si="1"/>
        <v>4</v>
      </c>
    </row>
    <row r="497" spans="1:78" ht="12.75" x14ac:dyDescent="0.2">
      <c r="A497" s="21" t="s">
        <v>653</v>
      </c>
      <c r="B497" s="21" t="s">
        <v>688</v>
      </c>
      <c r="C497" s="21" t="s">
        <v>740</v>
      </c>
      <c r="D497" s="21" t="s">
        <v>209</v>
      </c>
      <c r="E497" s="21" t="s">
        <v>210</v>
      </c>
      <c r="F497" s="21" t="s">
        <v>209</v>
      </c>
      <c r="G497" s="21" t="s">
        <v>209</v>
      </c>
      <c r="H497" s="21" t="s">
        <v>209</v>
      </c>
      <c r="I497" s="21" t="s">
        <v>209</v>
      </c>
      <c r="J497" s="21" t="s">
        <v>209</v>
      </c>
      <c r="K497" s="21" t="s">
        <v>210</v>
      </c>
      <c r="L497" s="21" t="s">
        <v>210</v>
      </c>
      <c r="M497" s="21" t="s">
        <v>209</v>
      </c>
      <c r="N497" s="21" t="s">
        <v>209</v>
      </c>
      <c r="O497" s="21" t="s">
        <v>209</v>
      </c>
      <c r="P497" s="21" t="s">
        <v>209</v>
      </c>
      <c r="Q497" s="21" t="s">
        <v>209</v>
      </c>
      <c r="R497" s="21" t="s">
        <v>210</v>
      </c>
      <c r="S497" s="21" t="s">
        <v>210</v>
      </c>
      <c r="T497" s="21" t="s">
        <v>210</v>
      </c>
      <c r="U497" s="21" t="s">
        <v>210</v>
      </c>
      <c r="V497" s="21" t="s">
        <v>210</v>
      </c>
      <c r="W497" s="21" t="s">
        <v>210</v>
      </c>
      <c r="X497" s="21" t="s">
        <v>209</v>
      </c>
      <c r="Y497" s="21" t="s">
        <v>209</v>
      </c>
      <c r="Z497" s="21" t="s">
        <v>209</v>
      </c>
      <c r="AA497" s="21" t="s">
        <v>210</v>
      </c>
      <c r="AB497" s="21" t="s">
        <v>209</v>
      </c>
      <c r="AC497" s="21" t="s">
        <v>210</v>
      </c>
      <c r="AD497" s="21" t="s">
        <v>209</v>
      </c>
      <c r="AE497" s="21" t="s">
        <v>209</v>
      </c>
      <c r="AF497" s="21" t="s">
        <v>210</v>
      </c>
      <c r="AG497" s="21" t="s">
        <v>209</v>
      </c>
      <c r="AH497" s="21" t="s">
        <v>209</v>
      </c>
      <c r="AI497" s="21" t="s">
        <v>209</v>
      </c>
      <c r="AJ497" s="21" t="s">
        <v>209</v>
      </c>
      <c r="AK497" s="21" t="s">
        <v>209</v>
      </c>
      <c r="AL497" s="21" t="s">
        <v>209</v>
      </c>
      <c r="AM497" s="21" t="s">
        <v>209</v>
      </c>
      <c r="AN497" s="21" t="s">
        <v>210</v>
      </c>
      <c r="AO497" s="21" t="s">
        <v>210</v>
      </c>
      <c r="AP497" s="21" t="s">
        <v>210</v>
      </c>
      <c r="AQ497" s="21" t="s">
        <v>210</v>
      </c>
      <c r="AR497" s="21" t="s">
        <v>209</v>
      </c>
      <c r="AS497" s="21" t="s">
        <v>210</v>
      </c>
      <c r="AT497" s="21" t="s">
        <v>210</v>
      </c>
      <c r="AU497" s="21" t="s">
        <v>210</v>
      </c>
      <c r="AV497" s="21" t="s">
        <v>210</v>
      </c>
      <c r="AW497" s="21" t="s">
        <v>209</v>
      </c>
      <c r="AX497" s="21" t="s">
        <v>209</v>
      </c>
      <c r="AY497" s="21" t="s">
        <v>210</v>
      </c>
      <c r="AZ497" s="21" t="s">
        <v>210</v>
      </c>
      <c r="BA497" s="21" t="s">
        <v>209</v>
      </c>
      <c r="BB497" s="21" t="s">
        <v>210</v>
      </c>
      <c r="BC497" s="21" t="s">
        <v>210</v>
      </c>
      <c r="BD497" s="21" t="s">
        <v>209</v>
      </c>
      <c r="BE497" s="21" t="s">
        <v>209</v>
      </c>
      <c r="BF497" s="21" t="s">
        <v>209</v>
      </c>
      <c r="BG497" s="21" t="s">
        <v>209</v>
      </c>
      <c r="BH497" s="21" t="s">
        <v>209</v>
      </c>
      <c r="BI497" s="21" t="s">
        <v>209</v>
      </c>
      <c r="BJ497" s="21" t="s">
        <v>209</v>
      </c>
      <c r="BK497" s="21" t="s">
        <v>210</v>
      </c>
      <c r="BL497" s="21" t="s">
        <v>209</v>
      </c>
      <c r="BM497" s="21" t="s">
        <v>209</v>
      </c>
      <c r="BN497" s="21" t="s">
        <v>209</v>
      </c>
      <c r="BO497" s="21" t="s">
        <v>209</v>
      </c>
      <c r="BP497" s="21" t="s">
        <v>209</v>
      </c>
      <c r="BQ497" s="21" t="s">
        <v>209</v>
      </c>
      <c r="BR497" s="21" t="s">
        <v>209</v>
      </c>
      <c r="BS497" s="21" t="s">
        <v>209</v>
      </c>
      <c r="BT497" s="21" t="s">
        <v>209</v>
      </c>
      <c r="BU497" s="21" t="s">
        <v>209</v>
      </c>
      <c r="BV497" s="21" t="s">
        <v>209</v>
      </c>
      <c r="BW497" s="21" t="s">
        <v>209</v>
      </c>
      <c r="BX497" s="21" t="s">
        <v>209</v>
      </c>
      <c r="BY497" s="21" t="s">
        <v>209</v>
      </c>
      <c r="BZ497" s="21">
        <f t="shared" si="1"/>
        <v>25</v>
      </c>
    </row>
    <row r="498" spans="1:78" ht="12.75" x14ac:dyDescent="0.2">
      <c r="A498" s="21" t="s">
        <v>653</v>
      </c>
      <c r="B498" s="21" t="s">
        <v>688</v>
      </c>
      <c r="C498" s="21" t="s">
        <v>741</v>
      </c>
      <c r="D498" s="21" t="s">
        <v>209</v>
      </c>
      <c r="E498" s="21" t="s">
        <v>209</v>
      </c>
      <c r="F498" s="21" t="s">
        <v>209</v>
      </c>
      <c r="G498" s="21" t="s">
        <v>209</v>
      </c>
      <c r="H498" s="21" t="s">
        <v>209</v>
      </c>
      <c r="I498" s="21" t="s">
        <v>209</v>
      </c>
      <c r="J498" s="21" t="s">
        <v>209</v>
      </c>
      <c r="K498" s="21" t="s">
        <v>209</v>
      </c>
      <c r="L498" s="21" t="s">
        <v>209</v>
      </c>
      <c r="M498" s="21" t="s">
        <v>209</v>
      </c>
      <c r="N498" s="21" t="s">
        <v>209</v>
      </c>
      <c r="O498" s="21" t="s">
        <v>209</v>
      </c>
      <c r="P498" s="21" t="s">
        <v>209</v>
      </c>
      <c r="Q498" s="21" t="s">
        <v>209</v>
      </c>
      <c r="R498" s="21" t="s">
        <v>209</v>
      </c>
      <c r="S498" s="21" t="s">
        <v>210</v>
      </c>
      <c r="T498" s="21" t="s">
        <v>210</v>
      </c>
      <c r="U498" s="21" t="s">
        <v>210</v>
      </c>
      <c r="V498" s="21" t="s">
        <v>210</v>
      </c>
      <c r="W498" s="21" t="s">
        <v>209</v>
      </c>
      <c r="X498" s="21" t="s">
        <v>209</v>
      </c>
      <c r="Y498" s="21" t="s">
        <v>209</v>
      </c>
      <c r="Z498" s="21" t="s">
        <v>209</v>
      </c>
      <c r="AA498" s="21" t="s">
        <v>209</v>
      </c>
      <c r="AB498" s="21" t="s">
        <v>209</v>
      </c>
      <c r="AC498" s="21" t="s">
        <v>209</v>
      </c>
      <c r="AD498" s="21" t="s">
        <v>209</v>
      </c>
      <c r="AE498" s="21" t="s">
        <v>209</v>
      </c>
      <c r="AF498" s="21" t="s">
        <v>209</v>
      </c>
      <c r="AG498" s="21" t="s">
        <v>209</v>
      </c>
      <c r="AH498" s="21" t="s">
        <v>209</v>
      </c>
      <c r="AI498" s="21" t="s">
        <v>209</v>
      </c>
      <c r="AJ498" s="21" t="s">
        <v>209</v>
      </c>
      <c r="AK498" s="21" t="s">
        <v>209</v>
      </c>
      <c r="AL498" s="21" t="s">
        <v>209</v>
      </c>
      <c r="AM498" s="21" t="s">
        <v>209</v>
      </c>
      <c r="AN498" s="21" t="s">
        <v>209</v>
      </c>
      <c r="AO498" s="21" t="s">
        <v>209</v>
      </c>
      <c r="AP498" s="21" t="s">
        <v>209</v>
      </c>
      <c r="AQ498" s="21" t="s">
        <v>209</v>
      </c>
      <c r="AR498" s="21" t="s">
        <v>209</v>
      </c>
      <c r="AS498" s="21" t="s">
        <v>209</v>
      </c>
      <c r="AT498" s="21" t="s">
        <v>209</v>
      </c>
      <c r="AU498" s="21" t="s">
        <v>209</v>
      </c>
      <c r="AV498" s="21" t="s">
        <v>209</v>
      </c>
      <c r="AW498" s="21" t="s">
        <v>209</v>
      </c>
      <c r="AX498" s="21" t="s">
        <v>209</v>
      </c>
      <c r="AY498" s="21" t="s">
        <v>209</v>
      </c>
      <c r="AZ498" s="21" t="s">
        <v>209</v>
      </c>
      <c r="BA498" s="21" t="s">
        <v>209</v>
      </c>
      <c r="BB498" s="21" t="s">
        <v>209</v>
      </c>
      <c r="BC498" s="21" t="s">
        <v>209</v>
      </c>
      <c r="BD498" s="21" t="s">
        <v>209</v>
      </c>
      <c r="BE498" s="21" t="s">
        <v>209</v>
      </c>
      <c r="BF498" s="21" t="s">
        <v>209</v>
      </c>
      <c r="BG498" s="21" t="s">
        <v>209</v>
      </c>
      <c r="BH498" s="21" t="s">
        <v>209</v>
      </c>
      <c r="BI498" s="21" t="s">
        <v>209</v>
      </c>
      <c r="BJ498" s="21" t="s">
        <v>209</v>
      </c>
      <c r="BK498" s="21" t="s">
        <v>209</v>
      </c>
      <c r="BL498" s="21" t="s">
        <v>209</v>
      </c>
      <c r="BM498" s="21" t="s">
        <v>209</v>
      </c>
      <c r="BN498" s="21" t="s">
        <v>209</v>
      </c>
      <c r="BO498" s="21" t="s">
        <v>209</v>
      </c>
      <c r="BP498" s="21" t="s">
        <v>209</v>
      </c>
      <c r="BQ498" s="21" t="s">
        <v>209</v>
      </c>
      <c r="BR498" s="21" t="s">
        <v>209</v>
      </c>
      <c r="BS498" s="21" t="s">
        <v>209</v>
      </c>
      <c r="BT498" s="21" t="s">
        <v>209</v>
      </c>
      <c r="BU498" s="21" t="s">
        <v>209</v>
      </c>
      <c r="BV498" s="21" t="s">
        <v>209</v>
      </c>
      <c r="BW498" s="21" t="s">
        <v>209</v>
      </c>
      <c r="BX498" s="21" t="s">
        <v>209</v>
      </c>
      <c r="BY498" s="21" t="s">
        <v>209</v>
      </c>
      <c r="BZ498" s="21">
        <f t="shared" si="1"/>
        <v>4</v>
      </c>
    </row>
    <row r="499" spans="1:78" ht="12.75" x14ac:dyDescent="0.2">
      <c r="A499" s="21" t="s">
        <v>653</v>
      </c>
      <c r="B499" s="21" t="s">
        <v>688</v>
      </c>
      <c r="C499" s="21" t="s">
        <v>742</v>
      </c>
      <c r="D499" s="21" t="s">
        <v>209</v>
      </c>
      <c r="E499" s="21" t="s">
        <v>209</v>
      </c>
      <c r="F499" s="21" t="s">
        <v>209</v>
      </c>
      <c r="G499" s="21" t="s">
        <v>209</v>
      </c>
      <c r="H499" s="21" t="s">
        <v>209</v>
      </c>
      <c r="I499" s="21" t="s">
        <v>209</v>
      </c>
      <c r="J499" s="21" t="s">
        <v>209</v>
      </c>
      <c r="K499" s="21" t="s">
        <v>209</v>
      </c>
      <c r="L499" s="21" t="s">
        <v>209</v>
      </c>
      <c r="M499" s="21" t="s">
        <v>209</v>
      </c>
      <c r="N499" s="21" t="s">
        <v>209</v>
      </c>
      <c r="O499" s="21" t="s">
        <v>209</v>
      </c>
      <c r="P499" s="21" t="s">
        <v>209</v>
      </c>
      <c r="Q499" s="21" t="s">
        <v>209</v>
      </c>
      <c r="R499" s="21" t="s">
        <v>209</v>
      </c>
      <c r="S499" s="21" t="s">
        <v>210</v>
      </c>
      <c r="T499" s="21" t="s">
        <v>210</v>
      </c>
      <c r="U499" s="21" t="s">
        <v>210</v>
      </c>
      <c r="V499" s="21" t="s">
        <v>210</v>
      </c>
      <c r="W499" s="21" t="s">
        <v>210</v>
      </c>
      <c r="X499" s="21" t="s">
        <v>209</v>
      </c>
      <c r="Y499" s="21" t="s">
        <v>209</v>
      </c>
      <c r="Z499" s="21" t="s">
        <v>209</v>
      </c>
      <c r="AA499" s="21" t="s">
        <v>209</v>
      </c>
      <c r="AB499" s="21" t="s">
        <v>209</v>
      </c>
      <c r="AC499" s="21" t="s">
        <v>210</v>
      </c>
      <c r="AD499" s="21" t="s">
        <v>209</v>
      </c>
      <c r="AE499" s="21" t="s">
        <v>209</v>
      </c>
      <c r="AF499" s="21" t="s">
        <v>209</v>
      </c>
      <c r="AG499" s="21" t="s">
        <v>209</v>
      </c>
      <c r="AH499" s="21" t="s">
        <v>209</v>
      </c>
      <c r="AI499" s="21" t="s">
        <v>209</v>
      </c>
      <c r="AJ499" s="21" t="s">
        <v>209</v>
      </c>
      <c r="AK499" s="21" t="s">
        <v>209</v>
      </c>
      <c r="AL499" s="21" t="s">
        <v>209</v>
      </c>
      <c r="AM499" s="21" t="s">
        <v>209</v>
      </c>
      <c r="AN499" s="21" t="s">
        <v>210</v>
      </c>
      <c r="AO499" s="21" t="s">
        <v>209</v>
      </c>
      <c r="AP499" s="21" t="s">
        <v>210</v>
      </c>
      <c r="AQ499" s="21" t="s">
        <v>209</v>
      </c>
      <c r="AR499" s="21" t="s">
        <v>209</v>
      </c>
      <c r="AS499" s="21" t="s">
        <v>210</v>
      </c>
      <c r="AT499" s="21" t="s">
        <v>209</v>
      </c>
      <c r="AU499" s="21" t="s">
        <v>210</v>
      </c>
      <c r="AV499" s="21" t="s">
        <v>209</v>
      </c>
      <c r="AW499" s="21" t="s">
        <v>209</v>
      </c>
      <c r="AX499" s="21" t="s">
        <v>210</v>
      </c>
      <c r="AY499" s="21" t="s">
        <v>210</v>
      </c>
      <c r="AZ499" s="21" t="s">
        <v>209</v>
      </c>
      <c r="BA499" s="21" t="s">
        <v>210</v>
      </c>
      <c r="BB499" s="21" t="s">
        <v>210</v>
      </c>
      <c r="BC499" s="21" t="s">
        <v>209</v>
      </c>
      <c r="BD499" s="21" t="s">
        <v>209</v>
      </c>
      <c r="BE499" s="21" t="s">
        <v>209</v>
      </c>
      <c r="BF499" s="21" t="s">
        <v>209</v>
      </c>
      <c r="BG499" s="21" t="s">
        <v>209</v>
      </c>
      <c r="BH499" s="21" t="s">
        <v>209</v>
      </c>
      <c r="BI499" s="21" t="s">
        <v>209</v>
      </c>
      <c r="BJ499" s="21" t="s">
        <v>209</v>
      </c>
      <c r="BK499" s="21" t="s">
        <v>210</v>
      </c>
      <c r="BL499" s="21" t="s">
        <v>209</v>
      </c>
      <c r="BM499" s="21" t="s">
        <v>209</v>
      </c>
      <c r="BN499" s="21" t="s">
        <v>209</v>
      </c>
      <c r="BO499" s="21" t="s">
        <v>209</v>
      </c>
      <c r="BP499" s="21" t="s">
        <v>209</v>
      </c>
      <c r="BQ499" s="21" t="s">
        <v>209</v>
      </c>
      <c r="BR499" s="21" t="s">
        <v>209</v>
      </c>
      <c r="BS499" s="21" t="s">
        <v>209</v>
      </c>
      <c r="BT499" s="21" t="s">
        <v>209</v>
      </c>
      <c r="BU499" s="21" t="s">
        <v>209</v>
      </c>
      <c r="BV499" s="21" t="s">
        <v>209</v>
      </c>
      <c r="BW499" s="21" t="s">
        <v>209</v>
      </c>
      <c r="BX499" s="21" t="s">
        <v>209</v>
      </c>
      <c r="BY499" s="21" t="s">
        <v>209</v>
      </c>
      <c r="BZ499" s="21">
        <f t="shared" si="1"/>
        <v>15</v>
      </c>
    </row>
    <row r="500" spans="1:78" ht="12.75" x14ac:dyDescent="0.2">
      <c r="A500" s="21" t="s">
        <v>653</v>
      </c>
      <c r="B500" s="21" t="s">
        <v>688</v>
      </c>
      <c r="C500" s="21" t="s">
        <v>743</v>
      </c>
      <c r="D500" s="21" t="s">
        <v>209</v>
      </c>
      <c r="E500" s="21" t="s">
        <v>209</v>
      </c>
      <c r="F500" s="21" t="s">
        <v>209</v>
      </c>
      <c r="G500" s="21" t="s">
        <v>209</v>
      </c>
      <c r="H500" s="21" t="s">
        <v>209</v>
      </c>
      <c r="I500" s="21" t="s">
        <v>209</v>
      </c>
      <c r="J500" s="21" t="s">
        <v>209</v>
      </c>
      <c r="K500" s="21" t="s">
        <v>209</v>
      </c>
      <c r="L500" s="21" t="s">
        <v>209</v>
      </c>
      <c r="M500" s="21" t="s">
        <v>209</v>
      </c>
      <c r="N500" s="21" t="s">
        <v>209</v>
      </c>
      <c r="O500" s="21" t="s">
        <v>209</v>
      </c>
      <c r="P500" s="21" t="s">
        <v>209</v>
      </c>
      <c r="Q500" s="21" t="s">
        <v>209</v>
      </c>
      <c r="R500" s="21" t="s">
        <v>209</v>
      </c>
      <c r="S500" s="21" t="s">
        <v>210</v>
      </c>
      <c r="T500" s="21" t="s">
        <v>210</v>
      </c>
      <c r="U500" s="21" t="s">
        <v>210</v>
      </c>
      <c r="V500" s="21" t="s">
        <v>210</v>
      </c>
      <c r="W500" s="21" t="s">
        <v>209</v>
      </c>
      <c r="X500" s="21" t="s">
        <v>209</v>
      </c>
      <c r="Y500" s="21" t="s">
        <v>209</v>
      </c>
      <c r="Z500" s="21" t="s">
        <v>209</v>
      </c>
      <c r="AA500" s="21" t="s">
        <v>209</v>
      </c>
      <c r="AB500" s="21" t="s">
        <v>209</v>
      </c>
      <c r="AC500" s="21" t="s">
        <v>209</v>
      </c>
      <c r="AD500" s="21" t="s">
        <v>209</v>
      </c>
      <c r="AE500" s="21" t="s">
        <v>209</v>
      </c>
      <c r="AF500" s="21" t="s">
        <v>209</v>
      </c>
      <c r="AG500" s="21" t="s">
        <v>209</v>
      </c>
      <c r="AH500" s="21" t="s">
        <v>209</v>
      </c>
      <c r="AI500" s="21" t="s">
        <v>209</v>
      </c>
      <c r="AJ500" s="21" t="s">
        <v>210</v>
      </c>
      <c r="AK500" s="21" t="s">
        <v>209</v>
      </c>
      <c r="AL500" s="21" t="s">
        <v>210</v>
      </c>
      <c r="AM500" s="21" t="s">
        <v>209</v>
      </c>
      <c r="AN500" s="21" t="s">
        <v>210</v>
      </c>
      <c r="AO500" s="21" t="s">
        <v>209</v>
      </c>
      <c r="AP500" s="21" t="s">
        <v>209</v>
      </c>
      <c r="AQ500" s="21" t="s">
        <v>209</v>
      </c>
      <c r="AR500" s="21" t="s">
        <v>209</v>
      </c>
      <c r="AS500" s="21" t="s">
        <v>210</v>
      </c>
      <c r="AT500" s="21" t="s">
        <v>209</v>
      </c>
      <c r="AU500" s="21" t="s">
        <v>209</v>
      </c>
      <c r="AV500" s="21" t="s">
        <v>209</v>
      </c>
      <c r="AW500" s="21" t="s">
        <v>209</v>
      </c>
      <c r="AX500" s="21" t="s">
        <v>209</v>
      </c>
      <c r="AY500" s="21" t="s">
        <v>209</v>
      </c>
      <c r="AZ500" s="21" t="s">
        <v>209</v>
      </c>
      <c r="BA500" s="21" t="s">
        <v>209</v>
      </c>
      <c r="BB500" s="21" t="s">
        <v>209</v>
      </c>
      <c r="BC500" s="21" t="s">
        <v>209</v>
      </c>
      <c r="BD500" s="21" t="s">
        <v>209</v>
      </c>
      <c r="BE500" s="21" t="s">
        <v>209</v>
      </c>
      <c r="BF500" s="21" t="s">
        <v>209</v>
      </c>
      <c r="BG500" s="21" t="s">
        <v>209</v>
      </c>
      <c r="BH500" s="21" t="s">
        <v>209</v>
      </c>
      <c r="BI500" s="21" t="s">
        <v>209</v>
      </c>
      <c r="BJ500" s="21" t="s">
        <v>209</v>
      </c>
      <c r="BK500" s="21" t="s">
        <v>213</v>
      </c>
      <c r="BL500" s="21" t="s">
        <v>210</v>
      </c>
      <c r="BM500" s="21" t="s">
        <v>210</v>
      </c>
      <c r="BN500" s="21" t="s">
        <v>210</v>
      </c>
      <c r="BO500" s="21" t="s">
        <v>210</v>
      </c>
      <c r="BP500" s="21" t="s">
        <v>213</v>
      </c>
      <c r="BQ500" s="21" t="s">
        <v>209</v>
      </c>
      <c r="BR500" s="21" t="s">
        <v>209</v>
      </c>
      <c r="BS500" s="21" t="s">
        <v>209</v>
      </c>
      <c r="BT500" s="21" t="s">
        <v>209</v>
      </c>
      <c r="BU500" s="21" t="s">
        <v>209</v>
      </c>
      <c r="BV500" s="21" t="s">
        <v>209</v>
      </c>
      <c r="BW500" s="21" t="s">
        <v>209</v>
      </c>
      <c r="BX500" s="21" t="s">
        <v>209</v>
      </c>
      <c r="BY500" s="21" t="s">
        <v>210</v>
      </c>
      <c r="BZ500" s="21">
        <f t="shared" si="1"/>
        <v>8</v>
      </c>
    </row>
    <row r="501" spans="1:78" ht="12.75" x14ac:dyDescent="0.2">
      <c r="A501" s="21" t="s">
        <v>653</v>
      </c>
      <c r="B501" s="21" t="s">
        <v>688</v>
      </c>
      <c r="C501" s="21" t="s">
        <v>744</v>
      </c>
      <c r="D501" s="21" t="s">
        <v>209</v>
      </c>
      <c r="E501" s="21" t="s">
        <v>209</v>
      </c>
      <c r="F501" s="21" t="s">
        <v>209</v>
      </c>
      <c r="G501" s="21" t="s">
        <v>209</v>
      </c>
      <c r="H501" s="21" t="s">
        <v>209</v>
      </c>
      <c r="I501" s="21" t="s">
        <v>209</v>
      </c>
      <c r="J501" s="21" t="s">
        <v>209</v>
      </c>
      <c r="K501" s="21" t="s">
        <v>209</v>
      </c>
      <c r="L501" s="21" t="s">
        <v>209</v>
      </c>
      <c r="M501" s="21" t="s">
        <v>209</v>
      </c>
      <c r="N501" s="21" t="s">
        <v>209</v>
      </c>
      <c r="O501" s="21" t="s">
        <v>209</v>
      </c>
      <c r="P501" s="21" t="s">
        <v>209</v>
      </c>
      <c r="Q501" s="21" t="s">
        <v>209</v>
      </c>
      <c r="R501" s="21" t="s">
        <v>209</v>
      </c>
      <c r="S501" s="21" t="s">
        <v>210</v>
      </c>
      <c r="T501" s="21" t="s">
        <v>210</v>
      </c>
      <c r="U501" s="21" t="s">
        <v>210</v>
      </c>
      <c r="V501" s="21" t="s">
        <v>210</v>
      </c>
      <c r="W501" s="21" t="s">
        <v>209</v>
      </c>
      <c r="X501" s="21" t="s">
        <v>209</v>
      </c>
      <c r="Y501" s="21" t="s">
        <v>209</v>
      </c>
      <c r="Z501" s="21" t="s">
        <v>209</v>
      </c>
      <c r="AA501" s="21" t="s">
        <v>210</v>
      </c>
      <c r="AB501" s="21" t="s">
        <v>209</v>
      </c>
      <c r="AC501" s="21" t="s">
        <v>209</v>
      </c>
      <c r="AD501" s="21" t="s">
        <v>209</v>
      </c>
      <c r="AE501" s="21" t="s">
        <v>209</v>
      </c>
      <c r="AF501" s="21" t="s">
        <v>210</v>
      </c>
      <c r="AG501" s="21" t="s">
        <v>209</v>
      </c>
      <c r="AH501" s="21" t="s">
        <v>209</v>
      </c>
      <c r="AI501" s="21" t="s">
        <v>209</v>
      </c>
      <c r="AJ501" s="21" t="s">
        <v>210</v>
      </c>
      <c r="AK501" s="21" t="s">
        <v>209</v>
      </c>
      <c r="AL501" s="21" t="s">
        <v>210</v>
      </c>
      <c r="AM501" s="21" t="s">
        <v>209</v>
      </c>
      <c r="AN501" s="21" t="s">
        <v>210</v>
      </c>
      <c r="AO501" s="21" t="s">
        <v>209</v>
      </c>
      <c r="AP501" s="21" t="s">
        <v>209</v>
      </c>
      <c r="AQ501" s="21" t="s">
        <v>209</v>
      </c>
      <c r="AR501" s="21" t="s">
        <v>209</v>
      </c>
      <c r="AS501" s="21" t="s">
        <v>210</v>
      </c>
      <c r="AT501" s="21" t="s">
        <v>209</v>
      </c>
      <c r="AU501" s="21" t="s">
        <v>209</v>
      </c>
      <c r="AV501" s="21" t="s">
        <v>209</v>
      </c>
      <c r="AW501" s="21" t="s">
        <v>209</v>
      </c>
      <c r="AX501" s="21" t="s">
        <v>209</v>
      </c>
      <c r="AY501" s="21" t="s">
        <v>209</v>
      </c>
      <c r="AZ501" s="21" t="s">
        <v>209</v>
      </c>
      <c r="BA501" s="21" t="s">
        <v>209</v>
      </c>
      <c r="BB501" s="21" t="s">
        <v>209</v>
      </c>
      <c r="BC501" s="21" t="s">
        <v>209</v>
      </c>
      <c r="BD501" s="21" t="s">
        <v>209</v>
      </c>
      <c r="BE501" s="21" t="s">
        <v>209</v>
      </c>
      <c r="BF501" s="21" t="s">
        <v>209</v>
      </c>
      <c r="BG501" s="21" t="s">
        <v>209</v>
      </c>
      <c r="BH501" s="21" t="s">
        <v>209</v>
      </c>
      <c r="BI501" s="21" t="s">
        <v>209</v>
      </c>
      <c r="BJ501" s="21" t="s">
        <v>209</v>
      </c>
      <c r="BK501" s="21" t="s">
        <v>213</v>
      </c>
      <c r="BL501" s="21" t="s">
        <v>210</v>
      </c>
      <c r="BM501" s="21" t="s">
        <v>210</v>
      </c>
      <c r="BN501" s="21" t="s">
        <v>210</v>
      </c>
      <c r="BO501" s="21" t="s">
        <v>210</v>
      </c>
      <c r="BP501" s="21" t="s">
        <v>210</v>
      </c>
      <c r="BQ501" s="21" t="s">
        <v>209</v>
      </c>
      <c r="BR501" s="21" t="s">
        <v>209</v>
      </c>
      <c r="BS501" s="21" t="s">
        <v>209</v>
      </c>
      <c r="BT501" s="21" t="s">
        <v>209</v>
      </c>
      <c r="BU501" s="21" t="s">
        <v>209</v>
      </c>
      <c r="BV501" s="21" t="s">
        <v>209</v>
      </c>
      <c r="BW501" s="21" t="s">
        <v>209</v>
      </c>
      <c r="BX501" s="21" t="s">
        <v>209</v>
      </c>
      <c r="BY501" s="21" t="s">
        <v>210</v>
      </c>
      <c r="BZ501" s="21">
        <f t="shared" si="1"/>
        <v>10</v>
      </c>
    </row>
    <row r="502" spans="1:78" ht="12.75" x14ac:dyDescent="0.2">
      <c r="A502" s="21" t="s">
        <v>653</v>
      </c>
      <c r="B502" s="21" t="s">
        <v>688</v>
      </c>
      <c r="C502" s="21" t="s">
        <v>745</v>
      </c>
      <c r="D502" s="21" t="s">
        <v>209</v>
      </c>
      <c r="E502" s="21" t="s">
        <v>210</v>
      </c>
      <c r="F502" s="21" t="s">
        <v>209</v>
      </c>
      <c r="G502" s="21" t="s">
        <v>209</v>
      </c>
      <c r="H502" s="21" t="s">
        <v>209</v>
      </c>
      <c r="I502" s="21" t="s">
        <v>209</v>
      </c>
      <c r="J502" s="21" t="s">
        <v>209</v>
      </c>
      <c r="K502" s="21" t="s">
        <v>210</v>
      </c>
      <c r="L502" s="21" t="s">
        <v>210</v>
      </c>
      <c r="M502" s="21" t="s">
        <v>209</v>
      </c>
      <c r="N502" s="21" t="s">
        <v>209</v>
      </c>
      <c r="O502" s="21" t="s">
        <v>209</v>
      </c>
      <c r="P502" s="21" t="s">
        <v>209</v>
      </c>
      <c r="Q502" s="21" t="s">
        <v>209</v>
      </c>
      <c r="R502" s="21" t="s">
        <v>210</v>
      </c>
      <c r="S502" s="21" t="s">
        <v>210</v>
      </c>
      <c r="T502" s="21" t="s">
        <v>210</v>
      </c>
      <c r="U502" s="21" t="s">
        <v>210</v>
      </c>
      <c r="V502" s="21" t="s">
        <v>210</v>
      </c>
      <c r="W502" s="21" t="s">
        <v>210</v>
      </c>
      <c r="X502" s="21" t="s">
        <v>209</v>
      </c>
      <c r="Y502" s="21" t="s">
        <v>209</v>
      </c>
      <c r="Z502" s="21" t="s">
        <v>209</v>
      </c>
      <c r="AA502" s="21" t="s">
        <v>210</v>
      </c>
      <c r="AB502" s="21" t="s">
        <v>209</v>
      </c>
      <c r="AC502" s="21" t="s">
        <v>210</v>
      </c>
      <c r="AD502" s="21" t="s">
        <v>209</v>
      </c>
      <c r="AE502" s="21" t="s">
        <v>209</v>
      </c>
      <c r="AF502" s="21" t="s">
        <v>210</v>
      </c>
      <c r="AG502" s="21" t="s">
        <v>209</v>
      </c>
      <c r="AH502" s="21" t="s">
        <v>209</v>
      </c>
      <c r="AI502" s="21" t="s">
        <v>209</v>
      </c>
      <c r="AJ502" s="21" t="s">
        <v>209</v>
      </c>
      <c r="AK502" s="21" t="s">
        <v>209</v>
      </c>
      <c r="AL502" s="21" t="s">
        <v>209</v>
      </c>
      <c r="AM502" s="21" t="s">
        <v>209</v>
      </c>
      <c r="AN502" s="21" t="s">
        <v>210</v>
      </c>
      <c r="AO502" s="21" t="s">
        <v>210</v>
      </c>
      <c r="AP502" s="21" t="s">
        <v>210</v>
      </c>
      <c r="AQ502" s="21" t="s">
        <v>210</v>
      </c>
      <c r="AR502" s="21" t="s">
        <v>209</v>
      </c>
      <c r="AS502" s="21" t="s">
        <v>210</v>
      </c>
      <c r="AT502" s="21" t="s">
        <v>210</v>
      </c>
      <c r="AU502" s="21" t="s">
        <v>210</v>
      </c>
      <c r="AV502" s="21" t="s">
        <v>210</v>
      </c>
      <c r="AW502" s="21" t="s">
        <v>209</v>
      </c>
      <c r="AX502" s="21" t="s">
        <v>209</v>
      </c>
      <c r="AY502" s="21" t="s">
        <v>210</v>
      </c>
      <c r="AZ502" s="21" t="s">
        <v>210</v>
      </c>
      <c r="BA502" s="21" t="s">
        <v>209</v>
      </c>
      <c r="BB502" s="21" t="s">
        <v>210</v>
      </c>
      <c r="BC502" s="21" t="s">
        <v>210</v>
      </c>
      <c r="BD502" s="21" t="s">
        <v>209</v>
      </c>
      <c r="BE502" s="21" t="s">
        <v>209</v>
      </c>
      <c r="BF502" s="21" t="s">
        <v>209</v>
      </c>
      <c r="BG502" s="21" t="s">
        <v>209</v>
      </c>
      <c r="BH502" s="21" t="s">
        <v>209</v>
      </c>
      <c r="BI502" s="21" t="s">
        <v>209</v>
      </c>
      <c r="BJ502" s="21" t="s">
        <v>209</v>
      </c>
      <c r="BK502" s="21" t="s">
        <v>210</v>
      </c>
      <c r="BL502" s="21" t="s">
        <v>209</v>
      </c>
      <c r="BM502" s="21" t="s">
        <v>209</v>
      </c>
      <c r="BN502" s="21" t="s">
        <v>209</v>
      </c>
      <c r="BO502" s="21" t="s">
        <v>209</v>
      </c>
      <c r="BP502" s="21" t="s">
        <v>209</v>
      </c>
      <c r="BQ502" s="21" t="s">
        <v>209</v>
      </c>
      <c r="BR502" s="21" t="s">
        <v>209</v>
      </c>
      <c r="BS502" s="21" t="s">
        <v>209</v>
      </c>
      <c r="BT502" s="21" t="s">
        <v>209</v>
      </c>
      <c r="BU502" s="21" t="s">
        <v>209</v>
      </c>
      <c r="BV502" s="21" t="s">
        <v>209</v>
      </c>
      <c r="BW502" s="21" t="s">
        <v>209</v>
      </c>
      <c r="BX502" s="21" t="s">
        <v>209</v>
      </c>
      <c r="BY502" s="21" t="s">
        <v>209</v>
      </c>
      <c r="BZ502" s="21">
        <f t="shared" si="1"/>
        <v>25</v>
      </c>
    </row>
    <row r="503" spans="1:78" ht="12.75" x14ac:dyDescent="0.2">
      <c r="A503" s="21" t="s">
        <v>653</v>
      </c>
      <c r="B503" s="21" t="s">
        <v>688</v>
      </c>
      <c r="C503" s="21" t="s">
        <v>746</v>
      </c>
      <c r="D503" s="21" t="s">
        <v>209</v>
      </c>
      <c r="E503" s="21" t="s">
        <v>209</v>
      </c>
      <c r="F503" s="21" t="s">
        <v>209</v>
      </c>
      <c r="G503" s="21" t="s">
        <v>209</v>
      </c>
      <c r="H503" s="21" t="s">
        <v>209</v>
      </c>
      <c r="I503" s="21" t="s">
        <v>209</v>
      </c>
      <c r="J503" s="21" t="s">
        <v>209</v>
      </c>
      <c r="K503" s="21" t="s">
        <v>209</v>
      </c>
      <c r="L503" s="21" t="s">
        <v>209</v>
      </c>
      <c r="M503" s="21" t="s">
        <v>209</v>
      </c>
      <c r="N503" s="21" t="s">
        <v>209</v>
      </c>
      <c r="O503" s="21" t="s">
        <v>209</v>
      </c>
      <c r="P503" s="21" t="s">
        <v>209</v>
      </c>
      <c r="Q503" s="21" t="s">
        <v>209</v>
      </c>
      <c r="R503" s="21" t="s">
        <v>209</v>
      </c>
      <c r="S503" s="21" t="s">
        <v>210</v>
      </c>
      <c r="T503" s="21" t="s">
        <v>210</v>
      </c>
      <c r="U503" s="21" t="s">
        <v>210</v>
      </c>
      <c r="V503" s="21" t="s">
        <v>210</v>
      </c>
      <c r="W503" s="21" t="s">
        <v>210</v>
      </c>
      <c r="X503" s="21" t="s">
        <v>209</v>
      </c>
      <c r="Y503" s="21" t="s">
        <v>209</v>
      </c>
      <c r="Z503" s="21" t="s">
        <v>209</v>
      </c>
      <c r="AA503" s="21" t="s">
        <v>209</v>
      </c>
      <c r="AB503" s="21" t="s">
        <v>209</v>
      </c>
      <c r="AC503" s="21" t="s">
        <v>210</v>
      </c>
      <c r="AD503" s="21" t="s">
        <v>209</v>
      </c>
      <c r="AE503" s="21" t="s">
        <v>209</v>
      </c>
      <c r="AF503" s="21" t="s">
        <v>209</v>
      </c>
      <c r="AG503" s="21" t="s">
        <v>209</v>
      </c>
      <c r="AH503" s="21" t="s">
        <v>209</v>
      </c>
      <c r="AI503" s="21" t="s">
        <v>209</v>
      </c>
      <c r="AJ503" s="21" t="s">
        <v>209</v>
      </c>
      <c r="AK503" s="21" t="s">
        <v>209</v>
      </c>
      <c r="AL503" s="21" t="s">
        <v>209</v>
      </c>
      <c r="AM503" s="21" t="s">
        <v>209</v>
      </c>
      <c r="AN503" s="21" t="s">
        <v>210</v>
      </c>
      <c r="AO503" s="21" t="s">
        <v>209</v>
      </c>
      <c r="AP503" s="21" t="s">
        <v>210</v>
      </c>
      <c r="AQ503" s="21" t="s">
        <v>209</v>
      </c>
      <c r="AR503" s="21" t="s">
        <v>209</v>
      </c>
      <c r="AS503" s="21" t="s">
        <v>210</v>
      </c>
      <c r="AT503" s="21" t="s">
        <v>209</v>
      </c>
      <c r="AU503" s="21" t="s">
        <v>210</v>
      </c>
      <c r="AV503" s="21" t="s">
        <v>209</v>
      </c>
      <c r="AW503" s="21" t="s">
        <v>209</v>
      </c>
      <c r="AX503" s="21" t="s">
        <v>210</v>
      </c>
      <c r="AY503" s="21" t="s">
        <v>210</v>
      </c>
      <c r="AZ503" s="21" t="s">
        <v>209</v>
      </c>
      <c r="BA503" s="21" t="s">
        <v>210</v>
      </c>
      <c r="BB503" s="21" t="s">
        <v>210</v>
      </c>
      <c r="BC503" s="21" t="s">
        <v>209</v>
      </c>
      <c r="BD503" s="21" t="s">
        <v>209</v>
      </c>
      <c r="BE503" s="21" t="s">
        <v>209</v>
      </c>
      <c r="BF503" s="21" t="s">
        <v>209</v>
      </c>
      <c r="BG503" s="21" t="s">
        <v>209</v>
      </c>
      <c r="BH503" s="21" t="s">
        <v>209</v>
      </c>
      <c r="BI503" s="21" t="s">
        <v>209</v>
      </c>
      <c r="BJ503" s="21" t="s">
        <v>209</v>
      </c>
      <c r="BK503" s="21" t="s">
        <v>210</v>
      </c>
      <c r="BL503" s="21" t="s">
        <v>209</v>
      </c>
      <c r="BM503" s="21" t="s">
        <v>209</v>
      </c>
      <c r="BN503" s="21" t="s">
        <v>209</v>
      </c>
      <c r="BO503" s="21" t="s">
        <v>209</v>
      </c>
      <c r="BP503" s="21" t="s">
        <v>209</v>
      </c>
      <c r="BQ503" s="21" t="s">
        <v>209</v>
      </c>
      <c r="BR503" s="21" t="s">
        <v>209</v>
      </c>
      <c r="BS503" s="21" t="s">
        <v>209</v>
      </c>
      <c r="BT503" s="21" t="s">
        <v>209</v>
      </c>
      <c r="BU503" s="21" t="s">
        <v>209</v>
      </c>
      <c r="BV503" s="21" t="s">
        <v>209</v>
      </c>
      <c r="BW503" s="21" t="s">
        <v>209</v>
      </c>
      <c r="BX503" s="21" t="s">
        <v>209</v>
      </c>
      <c r="BY503" s="21" t="s">
        <v>209</v>
      </c>
      <c r="BZ503" s="21">
        <f t="shared" si="1"/>
        <v>15</v>
      </c>
    </row>
    <row r="504" spans="1:78" ht="12.75" x14ac:dyDescent="0.2">
      <c r="A504" s="21" t="s">
        <v>653</v>
      </c>
      <c r="B504" s="21" t="s">
        <v>688</v>
      </c>
      <c r="C504" s="21" t="s">
        <v>747</v>
      </c>
      <c r="D504" s="21" t="s">
        <v>209</v>
      </c>
      <c r="E504" s="21" t="s">
        <v>210</v>
      </c>
      <c r="F504" s="21" t="s">
        <v>209</v>
      </c>
      <c r="G504" s="21" t="s">
        <v>209</v>
      </c>
      <c r="H504" s="21" t="s">
        <v>209</v>
      </c>
      <c r="I504" s="21" t="s">
        <v>209</v>
      </c>
      <c r="J504" s="21" t="s">
        <v>209</v>
      </c>
      <c r="K504" s="21" t="s">
        <v>210</v>
      </c>
      <c r="L504" s="21" t="s">
        <v>210</v>
      </c>
      <c r="M504" s="21" t="s">
        <v>209</v>
      </c>
      <c r="N504" s="21" t="s">
        <v>209</v>
      </c>
      <c r="O504" s="21" t="s">
        <v>209</v>
      </c>
      <c r="P504" s="21" t="s">
        <v>209</v>
      </c>
      <c r="Q504" s="21" t="s">
        <v>209</v>
      </c>
      <c r="R504" s="21" t="s">
        <v>210</v>
      </c>
      <c r="S504" s="21" t="s">
        <v>210</v>
      </c>
      <c r="T504" s="21" t="s">
        <v>210</v>
      </c>
      <c r="U504" s="21" t="s">
        <v>210</v>
      </c>
      <c r="V504" s="21" t="s">
        <v>210</v>
      </c>
      <c r="W504" s="21" t="s">
        <v>210</v>
      </c>
      <c r="X504" s="21" t="s">
        <v>209</v>
      </c>
      <c r="Y504" s="21" t="s">
        <v>209</v>
      </c>
      <c r="Z504" s="21" t="s">
        <v>209</v>
      </c>
      <c r="AA504" s="21" t="s">
        <v>210</v>
      </c>
      <c r="AB504" s="21" t="s">
        <v>209</v>
      </c>
      <c r="AC504" s="21" t="s">
        <v>210</v>
      </c>
      <c r="AD504" s="21" t="s">
        <v>209</v>
      </c>
      <c r="AE504" s="21" t="s">
        <v>209</v>
      </c>
      <c r="AF504" s="21" t="s">
        <v>210</v>
      </c>
      <c r="AG504" s="21" t="s">
        <v>209</v>
      </c>
      <c r="AH504" s="21" t="s">
        <v>209</v>
      </c>
      <c r="AI504" s="21" t="s">
        <v>209</v>
      </c>
      <c r="AJ504" s="21" t="s">
        <v>209</v>
      </c>
      <c r="AK504" s="21" t="s">
        <v>209</v>
      </c>
      <c r="AL504" s="21" t="s">
        <v>209</v>
      </c>
      <c r="AM504" s="21" t="s">
        <v>209</v>
      </c>
      <c r="AN504" s="21" t="s">
        <v>210</v>
      </c>
      <c r="AO504" s="21" t="s">
        <v>210</v>
      </c>
      <c r="AP504" s="21" t="s">
        <v>210</v>
      </c>
      <c r="AQ504" s="21" t="s">
        <v>210</v>
      </c>
      <c r="AR504" s="21" t="s">
        <v>209</v>
      </c>
      <c r="AS504" s="21" t="s">
        <v>210</v>
      </c>
      <c r="AT504" s="21" t="s">
        <v>210</v>
      </c>
      <c r="AU504" s="21" t="s">
        <v>210</v>
      </c>
      <c r="AV504" s="21" t="s">
        <v>210</v>
      </c>
      <c r="AW504" s="21" t="s">
        <v>209</v>
      </c>
      <c r="AX504" s="21" t="s">
        <v>209</v>
      </c>
      <c r="AY504" s="21" t="s">
        <v>210</v>
      </c>
      <c r="AZ504" s="21" t="s">
        <v>210</v>
      </c>
      <c r="BA504" s="21" t="s">
        <v>209</v>
      </c>
      <c r="BB504" s="21" t="s">
        <v>210</v>
      </c>
      <c r="BC504" s="21" t="s">
        <v>210</v>
      </c>
      <c r="BD504" s="21" t="s">
        <v>209</v>
      </c>
      <c r="BE504" s="21" t="s">
        <v>209</v>
      </c>
      <c r="BF504" s="21" t="s">
        <v>209</v>
      </c>
      <c r="BG504" s="21" t="s">
        <v>209</v>
      </c>
      <c r="BH504" s="21" t="s">
        <v>209</v>
      </c>
      <c r="BI504" s="21" t="s">
        <v>209</v>
      </c>
      <c r="BJ504" s="21" t="s">
        <v>209</v>
      </c>
      <c r="BK504" s="21" t="s">
        <v>210</v>
      </c>
      <c r="BL504" s="21" t="s">
        <v>209</v>
      </c>
      <c r="BM504" s="21" t="s">
        <v>209</v>
      </c>
      <c r="BN504" s="21" t="s">
        <v>209</v>
      </c>
      <c r="BO504" s="21" t="s">
        <v>209</v>
      </c>
      <c r="BP504" s="21" t="s">
        <v>209</v>
      </c>
      <c r="BQ504" s="21" t="s">
        <v>209</v>
      </c>
      <c r="BR504" s="21" t="s">
        <v>209</v>
      </c>
      <c r="BS504" s="21" t="s">
        <v>209</v>
      </c>
      <c r="BT504" s="21" t="s">
        <v>209</v>
      </c>
      <c r="BU504" s="21" t="s">
        <v>209</v>
      </c>
      <c r="BV504" s="21" t="s">
        <v>209</v>
      </c>
      <c r="BW504" s="21" t="s">
        <v>209</v>
      </c>
      <c r="BX504" s="21" t="s">
        <v>209</v>
      </c>
      <c r="BY504" s="21" t="s">
        <v>209</v>
      </c>
      <c r="BZ504" s="21">
        <f t="shared" si="1"/>
        <v>25</v>
      </c>
    </row>
    <row r="505" spans="1:78" ht="12.75" x14ac:dyDescent="0.2">
      <c r="A505" s="21" t="s">
        <v>653</v>
      </c>
      <c r="B505" s="21" t="s">
        <v>688</v>
      </c>
      <c r="C505" s="21" t="s">
        <v>748</v>
      </c>
      <c r="D505" s="21" t="s">
        <v>209</v>
      </c>
      <c r="E505" s="21" t="s">
        <v>209</v>
      </c>
      <c r="F505" s="21" t="s">
        <v>209</v>
      </c>
      <c r="G505" s="21" t="s">
        <v>209</v>
      </c>
      <c r="H505" s="21" t="s">
        <v>209</v>
      </c>
      <c r="I505" s="21" t="s">
        <v>209</v>
      </c>
      <c r="J505" s="21" t="s">
        <v>209</v>
      </c>
      <c r="K505" s="21" t="s">
        <v>209</v>
      </c>
      <c r="L505" s="21" t="s">
        <v>209</v>
      </c>
      <c r="M505" s="21" t="s">
        <v>209</v>
      </c>
      <c r="N505" s="21" t="s">
        <v>209</v>
      </c>
      <c r="O505" s="21" t="s">
        <v>209</v>
      </c>
      <c r="P505" s="21" t="s">
        <v>209</v>
      </c>
      <c r="Q505" s="21" t="s">
        <v>209</v>
      </c>
      <c r="R505" s="21" t="s">
        <v>209</v>
      </c>
      <c r="S505" s="21" t="s">
        <v>210</v>
      </c>
      <c r="T505" s="21" t="s">
        <v>210</v>
      </c>
      <c r="U505" s="21" t="s">
        <v>210</v>
      </c>
      <c r="V505" s="21" t="s">
        <v>210</v>
      </c>
      <c r="W505" s="21" t="s">
        <v>210</v>
      </c>
      <c r="X505" s="21" t="s">
        <v>209</v>
      </c>
      <c r="Y505" s="21" t="s">
        <v>209</v>
      </c>
      <c r="Z505" s="21" t="s">
        <v>209</v>
      </c>
      <c r="AA505" s="21" t="s">
        <v>209</v>
      </c>
      <c r="AB505" s="21" t="s">
        <v>209</v>
      </c>
      <c r="AC505" s="21" t="s">
        <v>210</v>
      </c>
      <c r="AD505" s="21" t="s">
        <v>209</v>
      </c>
      <c r="AE505" s="21" t="s">
        <v>209</v>
      </c>
      <c r="AF505" s="21" t="s">
        <v>209</v>
      </c>
      <c r="AG505" s="21" t="s">
        <v>209</v>
      </c>
      <c r="AH505" s="21" t="s">
        <v>209</v>
      </c>
      <c r="AI505" s="21" t="s">
        <v>209</v>
      </c>
      <c r="AJ505" s="21" t="s">
        <v>209</v>
      </c>
      <c r="AK505" s="21" t="s">
        <v>209</v>
      </c>
      <c r="AL505" s="21" t="s">
        <v>209</v>
      </c>
      <c r="AM505" s="21" t="s">
        <v>209</v>
      </c>
      <c r="AN505" s="21" t="s">
        <v>210</v>
      </c>
      <c r="AO505" s="21" t="s">
        <v>209</v>
      </c>
      <c r="AP505" s="21" t="s">
        <v>210</v>
      </c>
      <c r="AQ505" s="21" t="s">
        <v>209</v>
      </c>
      <c r="AR505" s="21" t="s">
        <v>209</v>
      </c>
      <c r="AS505" s="21" t="s">
        <v>210</v>
      </c>
      <c r="AT505" s="21" t="s">
        <v>209</v>
      </c>
      <c r="AU505" s="21" t="s">
        <v>210</v>
      </c>
      <c r="AV505" s="21" t="s">
        <v>209</v>
      </c>
      <c r="AW505" s="21" t="s">
        <v>209</v>
      </c>
      <c r="AX505" s="21" t="s">
        <v>210</v>
      </c>
      <c r="AY505" s="21" t="s">
        <v>210</v>
      </c>
      <c r="AZ505" s="21" t="s">
        <v>209</v>
      </c>
      <c r="BA505" s="21" t="s">
        <v>210</v>
      </c>
      <c r="BB505" s="21" t="s">
        <v>210</v>
      </c>
      <c r="BC505" s="21" t="s">
        <v>209</v>
      </c>
      <c r="BD505" s="21" t="s">
        <v>209</v>
      </c>
      <c r="BE505" s="21" t="s">
        <v>209</v>
      </c>
      <c r="BF505" s="21" t="s">
        <v>209</v>
      </c>
      <c r="BG505" s="21" t="s">
        <v>209</v>
      </c>
      <c r="BH505" s="21" t="s">
        <v>209</v>
      </c>
      <c r="BI505" s="21" t="s">
        <v>209</v>
      </c>
      <c r="BJ505" s="21" t="s">
        <v>209</v>
      </c>
      <c r="BK505" s="21" t="s">
        <v>210</v>
      </c>
      <c r="BL505" s="21" t="s">
        <v>209</v>
      </c>
      <c r="BM505" s="21" t="s">
        <v>209</v>
      </c>
      <c r="BN505" s="21" t="s">
        <v>209</v>
      </c>
      <c r="BO505" s="21" t="s">
        <v>209</v>
      </c>
      <c r="BP505" s="21" t="s">
        <v>209</v>
      </c>
      <c r="BQ505" s="21" t="s">
        <v>209</v>
      </c>
      <c r="BR505" s="21" t="s">
        <v>209</v>
      </c>
      <c r="BS505" s="21" t="s">
        <v>209</v>
      </c>
      <c r="BT505" s="21" t="s">
        <v>209</v>
      </c>
      <c r="BU505" s="21" t="s">
        <v>209</v>
      </c>
      <c r="BV505" s="21" t="s">
        <v>209</v>
      </c>
      <c r="BW505" s="21" t="s">
        <v>209</v>
      </c>
      <c r="BX505" s="21" t="s">
        <v>209</v>
      </c>
      <c r="BY505" s="21" t="s">
        <v>209</v>
      </c>
      <c r="BZ505" s="21">
        <f t="shared" si="1"/>
        <v>15</v>
      </c>
    </row>
    <row r="506" spans="1:78" ht="12.75" x14ac:dyDescent="0.2">
      <c r="A506" s="21" t="s">
        <v>653</v>
      </c>
      <c r="B506" s="21" t="s">
        <v>688</v>
      </c>
      <c r="C506" s="21" t="s">
        <v>749</v>
      </c>
      <c r="D506" s="21" t="s">
        <v>209</v>
      </c>
      <c r="E506" s="21" t="s">
        <v>209</v>
      </c>
      <c r="F506" s="21" t="s">
        <v>209</v>
      </c>
      <c r="G506" s="21" t="s">
        <v>209</v>
      </c>
      <c r="H506" s="21" t="s">
        <v>209</v>
      </c>
      <c r="I506" s="21" t="s">
        <v>209</v>
      </c>
      <c r="J506" s="21" t="s">
        <v>209</v>
      </c>
      <c r="K506" s="21" t="s">
        <v>209</v>
      </c>
      <c r="L506" s="21" t="s">
        <v>209</v>
      </c>
      <c r="M506" s="21" t="s">
        <v>209</v>
      </c>
      <c r="N506" s="21" t="s">
        <v>209</v>
      </c>
      <c r="O506" s="21" t="s">
        <v>209</v>
      </c>
      <c r="P506" s="21" t="s">
        <v>209</v>
      </c>
      <c r="Q506" s="21" t="s">
        <v>209</v>
      </c>
      <c r="R506" s="21" t="s">
        <v>209</v>
      </c>
      <c r="S506" s="21" t="s">
        <v>210</v>
      </c>
      <c r="T506" s="21" t="s">
        <v>210</v>
      </c>
      <c r="U506" s="21" t="s">
        <v>210</v>
      </c>
      <c r="V506" s="21" t="s">
        <v>210</v>
      </c>
      <c r="W506" s="21" t="s">
        <v>209</v>
      </c>
      <c r="X506" s="21" t="s">
        <v>209</v>
      </c>
      <c r="Y506" s="21" t="s">
        <v>209</v>
      </c>
      <c r="Z506" s="21" t="s">
        <v>209</v>
      </c>
      <c r="AA506" s="21" t="s">
        <v>210</v>
      </c>
      <c r="AB506" s="21" t="s">
        <v>209</v>
      </c>
      <c r="AC506" s="21" t="s">
        <v>209</v>
      </c>
      <c r="AD506" s="21" t="s">
        <v>209</v>
      </c>
      <c r="AE506" s="21" t="s">
        <v>209</v>
      </c>
      <c r="AF506" s="21" t="s">
        <v>210</v>
      </c>
      <c r="AG506" s="21" t="s">
        <v>209</v>
      </c>
      <c r="AH506" s="21" t="s">
        <v>209</v>
      </c>
      <c r="AI506" s="21" t="s">
        <v>209</v>
      </c>
      <c r="AJ506" s="21" t="s">
        <v>210</v>
      </c>
      <c r="AK506" s="21" t="s">
        <v>209</v>
      </c>
      <c r="AL506" s="21" t="s">
        <v>210</v>
      </c>
      <c r="AM506" s="21" t="s">
        <v>209</v>
      </c>
      <c r="AN506" s="21" t="s">
        <v>210</v>
      </c>
      <c r="AO506" s="21" t="s">
        <v>209</v>
      </c>
      <c r="AP506" s="21" t="s">
        <v>209</v>
      </c>
      <c r="AQ506" s="21" t="s">
        <v>209</v>
      </c>
      <c r="AR506" s="21" t="s">
        <v>209</v>
      </c>
      <c r="AS506" s="21" t="s">
        <v>210</v>
      </c>
      <c r="AT506" s="21" t="s">
        <v>209</v>
      </c>
      <c r="AU506" s="21" t="s">
        <v>209</v>
      </c>
      <c r="AV506" s="21" t="s">
        <v>209</v>
      </c>
      <c r="AW506" s="21" t="s">
        <v>209</v>
      </c>
      <c r="AX506" s="21" t="s">
        <v>210</v>
      </c>
      <c r="AY506" s="21" t="s">
        <v>209</v>
      </c>
      <c r="AZ506" s="21" t="s">
        <v>209</v>
      </c>
      <c r="BA506" s="21" t="s">
        <v>210</v>
      </c>
      <c r="BB506" s="21" t="s">
        <v>209</v>
      </c>
      <c r="BC506" s="21" t="s">
        <v>209</v>
      </c>
      <c r="BD506" s="21" t="s">
        <v>209</v>
      </c>
      <c r="BE506" s="21" t="s">
        <v>209</v>
      </c>
      <c r="BF506" s="21" t="s">
        <v>209</v>
      </c>
      <c r="BG506" s="21" t="s">
        <v>209</v>
      </c>
      <c r="BH506" s="21" t="s">
        <v>209</v>
      </c>
      <c r="BI506" s="21" t="s">
        <v>209</v>
      </c>
      <c r="BJ506" s="21" t="s">
        <v>209</v>
      </c>
      <c r="BK506" s="21" t="s">
        <v>213</v>
      </c>
      <c r="BL506" s="21" t="s">
        <v>210</v>
      </c>
      <c r="BM506" s="21" t="s">
        <v>210</v>
      </c>
      <c r="BN506" s="21" t="s">
        <v>210</v>
      </c>
      <c r="BO506" s="21" t="s">
        <v>210</v>
      </c>
      <c r="BP506" s="21" t="s">
        <v>210</v>
      </c>
      <c r="BQ506" s="21" t="s">
        <v>209</v>
      </c>
      <c r="BR506" s="21" t="s">
        <v>209</v>
      </c>
      <c r="BS506" s="21" t="s">
        <v>209</v>
      </c>
      <c r="BT506" s="21" t="s">
        <v>209</v>
      </c>
      <c r="BU506" s="21" t="s">
        <v>209</v>
      </c>
      <c r="BV506" s="21" t="s">
        <v>209</v>
      </c>
      <c r="BW506" s="21" t="s">
        <v>209</v>
      </c>
      <c r="BX506" s="21" t="s">
        <v>209</v>
      </c>
      <c r="BY506" s="21" t="s">
        <v>210</v>
      </c>
      <c r="BZ506" s="21">
        <f t="shared" si="1"/>
        <v>12</v>
      </c>
    </row>
    <row r="507" spans="1:78" ht="12.75" x14ac:dyDescent="0.2">
      <c r="A507" s="21" t="s">
        <v>750</v>
      </c>
      <c r="B507" s="21" t="s">
        <v>751</v>
      </c>
      <c r="C507" s="21" t="s">
        <v>752</v>
      </c>
      <c r="D507" s="21" t="s">
        <v>209</v>
      </c>
      <c r="E507" s="21" t="s">
        <v>210</v>
      </c>
      <c r="F507" s="21" t="s">
        <v>209</v>
      </c>
      <c r="G507" s="21" t="s">
        <v>209</v>
      </c>
      <c r="H507" s="21" t="s">
        <v>209</v>
      </c>
      <c r="I507" s="21" t="s">
        <v>209</v>
      </c>
      <c r="J507" s="21" t="s">
        <v>209</v>
      </c>
      <c r="K507" s="21" t="s">
        <v>209</v>
      </c>
      <c r="L507" s="21" t="s">
        <v>210</v>
      </c>
      <c r="M507" s="21" t="s">
        <v>209</v>
      </c>
      <c r="N507" s="21" t="s">
        <v>209</v>
      </c>
      <c r="O507" s="21" t="s">
        <v>209</v>
      </c>
      <c r="P507" s="21" t="s">
        <v>209</v>
      </c>
      <c r="Q507" s="21" t="s">
        <v>209</v>
      </c>
      <c r="R507" s="21" t="s">
        <v>209</v>
      </c>
      <c r="S507" s="21" t="s">
        <v>210</v>
      </c>
      <c r="T507" s="21" t="s">
        <v>210</v>
      </c>
      <c r="U507" s="21" t="s">
        <v>210</v>
      </c>
      <c r="V507" s="21" t="s">
        <v>210</v>
      </c>
      <c r="W507" s="21" t="s">
        <v>209</v>
      </c>
      <c r="X507" s="21" t="s">
        <v>209</v>
      </c>
      <c r="Y507" s="21" t="s">
        <v>209</v>
      </c>
      <c r="Z507" s="21" t="s">
        <v>209</v>
      </c>
      <c r="AA507" s="21" t="s">
        <v>210</v>
      </c>
      <c r="AB507" s="21" t="s">
        <v>209</v>
      </c>
      <c r="AC507" s="21" t="s">
        <v>209</v>
      </c>
      <c r="AD507" s="21" t="s">
        <v>209</v>
      </c>
      <c r="AE507" s="21" t="s">
        <v>209</v>
      </c>
      <c r="AF507" s="21" t="s">
        <v>210</v>
      </c>
      <c r="AG507" s="21" t="s">
        <v>209</v>
      </c>
      <c r="AH507" s="21" t="s">
        <v>210</v>
      </c>
      <c r="AI507" s="21" t="s">
        <v>210</v>
      </c>
      <c r="AJ507" s="21" t="s">
        <v>210</v>
      </c>
      <c r="AK507" s="21" t="s">
        <v>209</v>
      </c>
      <c r="AL507" s="21" t="s">
        <v>210</v>
      </c>
      <c r="AM507" s="21" t="s">
        <v>209</v>
      </c>
      <c r="AN507" s="21" t="s">
        <v>209</v>
      </c>
      <c r="AO507" s="21" t="s">
        <v>209</v>
      </c>
      <c r="AP507" s="21" t="s">
        <v>209</v>
      </c>
      <c r="AQ507" s="21" t="s">
        <v>209</v>
      </c>
      <c r="AR507" s="21" t="s">
        <v>209</v>
      </c>
      <c r="AS507" s="21" t="s">
        <v>209</v>
      </c>
      <c r="AT507" s="21" t="s">
        <v>209</v>
      </c>
      <c r="AU507" s="21" t="s">
        <v>209</v>
      </c>
      <c r="AV507" s="21" t="s">
        <v>209</v>
      </c>
      <c r="AW507" s="21" t="s">
        <v>209</v>
      </c>
      <c r="AX507" s="21" t="s">
        <v>209</v>
      </c>
      <c r="AY507" s="21" t="s">
        <v>210</v>
      </c>
      <c r="AZ507" s="21" t="s">
        <v>209</v>
      </c>
      <c r="BA507" s="21" t="s">
        <v>209</v>
      </c>
      <c r="BB507" s="21" t="s">
        <v>210</v>
      </c>
      <c r="BC507" s="21" t="s">
        <v>209</v>
      </c>
      <c r="BD507" s="21" t="s">
        <v>209</v>
      </c>
      <c r="BE507" s="21" t="s">
        <v>209</v>
      </c>
      <c r="BF507" s="21" t="s">
        <v>209</v>
      </c>
      <c r="BG507" s="21" t="s">
        <v>209</v>
      </c>
      <c r="BH507" s="21" t="s">
        <v>209</v>
      </c>
      <c r="BI507" s="21" t="s">
        <v>209</v>
      </c>
      <c r="BJ507" s="21" t="s">
        <v>209</v>
      </c>
      <c r="BK507" s="21" t="s">
        <v>213</v>
      </c>
      <c r="BL507" s="21" t="s">
        <v>209</v>
      </c>
      <c r="BM507" s="21" t="s">
        <v>209</v>
      </c>
      <c r="BN507" s="21" t="s">
        <v>209</v>
      </c>
      <c r="BO507" s="21" t="s">
        <v>209</v>
      </c>
      <c r="BP507" s="21" t="s">
        <v>210</v>
      </c>
      <c r="BQ507" s="21" t="s">
        <v>209</v>
      </c>
      <c r="BR507" s="21" t="s">
        <v>209</v>
      </c>
      <c r="BS507" s="21" t="s">
        <v>209</v>
      </c>
      <c r="BT507" s="21" t="s">
        <v>209</v>
      </c>
      <c r="BU507" s="21" t="s">
        <v>209</v>
      </c>
      <c r="BV507" s="21" t="s">
        <v>209</v>
      </c>
      <c r="BW507" s="21" t="s">
        <v>209</v>
      </c>
      <c r="BX507" s="21" t="s">
        <v>209</v>
      </c>
      <c r="BY507" s="21" t="s">
        <v>209</v>
      </c>
      <c r="BZ507" s="21">
        <f t="shared" si="1"/>
        <v>14</v>
      </c>
    </row>
    <row r="508" spans="1:78" ht="12.75" x14ac:dyDescent="0.2">
      <c r="A508" s="21" t="s">
        <v>750</v>
      </c>
      <c r="B508" s="21" t="s">
        <v>751</v>
      </c>
      <c r="C508" s="21" t="s">
        <v>753</v>
      </c>
      <c r="D508" s="21" t="s">
        <v>209</v>
      </c>
      <c r="E508" s="21" t="s">
        <v>210</v>
      </c>
      <c r="F508" s="21" t="s">
        <v>209</v>
      </c>
      <c r="G508" s="21" t="s">
        <v>209</v>
      </c>
      <c r="H508" s="21" t="s">
        <v>209</v>
      </c>
      <c r="I508" s="21" t="s">
        <v>209</v>
      </c>
      <c r="J508" s="21" t="s">
        <v>209</v>
      </c>
      <c r="K508" s="21" t="s">
        <v>209</v>
      </c>
      <c r="L508" s="21" t="s">
        <v>210</v>
      </c>
      <c r="M508" s="21" t="s">
        <v>209</v>
      </c>
      <c r="N508" s="21" t="s">
        <v>209</v>
      </c>
      <c r="O508" s="21" t="s">
        <v>209</v>
      </c>
      <c r="P508" s="21" t="s">
        <v>209</v>
      </c>
      <c r="Q508" s="21" t="s">
        <v>209</v>
      </c>
      <c r="R508" s="21" t="s">
        <v>209</v>
      </c>
      <c r="S508" s="21" t="s">
        <v>210</v>
      </c>
      <c r="T508" s="21" t="s">
        <v>210</v>
      </c>
      <c r="U508" s="21" t="s">
        <v>210</v>
      </c>
      <c r="V508" s="21" t="s">
        <v>210</v>
      </c>
      <c r="W508" s="21" t="s">
        <v>209</v>
      </c>
      <c r="X508" s="21" t="s">
        <v>209</v>
      </c>
      <c r="Y508" s="21" t="s">
        <v>209</v>
      </c>
      <c r="Z508" s="21" t="s">
        <v>209</v>
      </c>
      <c r="AA508" s="21" t="s">
        <v>210</v>
      </c>
      <c r="AB508" s="21" t="s">
        <v>209</v>
      </c>
      <c r="AC508" s="21" t="s">
        <v>209</v>
      </c>
      <c r="AD508" s="21" t="s">
        <v>209</v>
      </c>
      <c r="AE508" s="21" t="s">
        <v>209</v>
      </c>
      <c r="AF508" s="21" t="s">
        <v>210</v>
      </c>
      <c r="AG508" s="21" t="s">
        <v>209</v>
      </c>
      <c r="AH508" s="21" t="s">
        <v>209</v>
      </c>
      <c r="AI508" s="21" t="s">
        <v>209</v>
      </c>
      <c r="AJ508" s="21" t="s">
        <v>210</v>
      </c>
      <c r="AK508" s="21" t="s">
        <v>209</v>
      </c>
      <c r="AL508" s="21" t="s">
        <v>210</v>
      </c>
      <c r="AM508" s="21" t="s">
        <v>209</v>
      </c>
      <c r="AN508" s="21" t="s">
        <v>209</v>
      </c>
      <c r="AO508" s="21" t="s">
        <v>209</v>
      </c>
      <c r="AP508" s="21" t="s">
        <v>209</v>
      </c>
      <c r="AQ508" s="21" t="s">
        <v>209</v>
      </c>
      <c r="AR508" s="21" t="s">
        <v>209</v>
      </c>
      <c r="AS508" s="21" t="s">
        <v>209</v>
      </c>
      <c r="AT508" s="21" t="s">
        <v>209</v>
      </c>
      <c r="AU508" s="21" t="s">
        <v>209</v>
      </c>
      <c r="AV508" s="21" t="s">
        <v>209</v>
      </c>
      <c r="AW508" s="21" t="s">
        <v>209</v>
      </c>
      <c r="AX508" s="21" t="s">
        <v>209</v>
      </c>
      <c r="AY508" s="21" t="s">
        <v>210</v>
      </c>
      <c r="AZ508" s="21" t="s">
        <v>209</v>
      </c>
      <c r="BA508" s="21" t="s">
        <v>209</v>
      </c>
      <c r="BB508" s="21" t="s">
        <v>210</v>
      </c>
      <c r="BC508" s="21" t="s">
        <v>209</v>
      </c>
      <c r="BD508" s="21" t="s">
        <v>209</v>
      </c>
      <c r="BE508" s="21" t="s">
        <v>209</v>
      </c>
      <c r="BF508" s="21" t="s">
        <v>209</v>
      </c>
      <c r="BG508" s="21" t="s">
        <v>209</v>
      </c>
      <c r="BH508" s="21" t="s">
        <v>209</v>
      </c>
      <c r="BI508" s="21" t="s">
        <v>209</v>
      </c>
      <c r="BJ508" s="21" t="s">
        <v>209</v>
      </c>
      <c r="BK508" s="21" t="s">
        <v>213</v>
      </c>
      <c r="BL508" s="21" t="s">
        <v>209</v>
      </c>
      <c r="BM508" s="21" t="s">
        <v>209</v>
      </c>
      <c r="BN508" s="21" t="s">
        <v>209</v>
      </c>
      <c r="BO508" s="21" t="s">
        <v>209</v>
      </c>
      <c r="BP508" s="21" t="s">
        <v>210</v>
      </c>
      <c r="BQ508" s="21" t="s">
        <v>209</v>
      </c>
      <c r="BR508" s="21" t="s">
        <v>209</v>
      </c>
      <c r="BS508" s="21" t="s">
        <v>209</v>
      </c>
      <c r="BT508" s="21" t="s">
        <v>209</v>
      </c>
      <c r="BU508" s="21" t="s">
        <v>209</v>
      </c>
      <c r="BV508" s="21" t="s">
        <v>209</v>
      </c>
      <c r="BW508" s="21" t="s">
        <v>209</v>
      </c>
      <c r="BX508" s="21" t="s">
        <v>209</v>
      </c>
      <c r="BY508" s="21" t="s">
        <v>209</v>
      </c>
      <c r="BZ508" s="21">
        <f t="shared" si="1"/>
        <v>12</v>
      </c>
    </row>
    <row r="509" spans="1:78" ht="12.75" x14ac:dyDescent="0.2">
      <c r="A509" s="21" t="s">
        <v>750</v>
      </c>
      <c r="B509" s="21" t="s">
        <v>751</v>
      </c>
      <c r="C509" s="21" t="s">
        <v>754</v>
      </c>
      <c r="D509" s="21" t="s">
        <v>209</v>
      </c>
      <c r="E509" s="21" t="s">
        <v>210</v>
      </c>
      <c r="F509" s="21" t="s">
        <v>209</v>
      </c>
      <c r="G509" s="21" t="s">
        <v>209</v>
      </c>
      <c r="H509" s="21" t="s">
        <v>209</v>
      </c>
      <c r="I509" s="21" t="s">
        <v>209</v>
      </c>
      <c r="J509" s="21" t="s">
        <v>209</v>
      </c>
      <c r="K509" s="21" t="s">
        <v>209</v>
      </c>
      <c r="L509" s="21" t="s">
        <v>210</v>
      </c>
      <c r="M509" s="21" t="s">
        <v>209</v>
      </c>
      <c r="N509" s="21" t="s">
        <v>209</v>
      </c>
      <c r="O509" s="21" t="s">
        <v>209</v>
      </c>
      <c r="P509" s="21" t="s">
        <v>209</v>
      </c>
      <c r="Q509" s="21" t="s">
        <v>209</v>
      </c>
      <c r="R509" s="21" t="s">
        <v>209</v>
      </c>
      <c r="S509" s="21" t="s">
        <v>210</v>
      </c>
      <c r="T509" s="21" t="s">
        <v>210</v>
      </c>
      <c r="U509" s="21" t="s">
        <v>210</v>
      </c>
      <c r="V509" s="21" t="s">
        <v>210</v>
      </c>
      <c r="W509" s="21" t="s">
        <v>209</v>
      </c>
      <c r="X509" s="21" t="s">
        <v>209</v>
      </c>
      <c r="Y509" s="21" t="s">
        <v>209</v>
      </c>
      <c r="Z509" s="21" t="s">
        <v>209</v>
      </c>
      <c r="AA509" s="21" t="s">
        <v>210</v>
      </c>
      <c r="AB509" s="21" t="s">
        <v>209</v>
      </c>
      <c r="AC509" s="21" t="s">
        <v>209</v>
      </c>
      <c r="AD509" s="21" t="s">
        <v>209</v>
      </c>
      <c r="AE509" s="21" t="s">
        <v>209</v>
      </c>
      <c r="AF509" s="21" t="s">
        <v>210</v>
      </c>
      <c r="AG509" s="21" t="s">
        <v>209</v>
      </c>
      <c r="AH509" s="21" t="s">
        <v>209</v>
      </c>
      <c r="AI509" s="21" t="s">
        <v>209</v>
      </c>
      <c r="AJ509" s="21" t="s">
        <v>210</v>
      </c>
      <c r="AK509" s="21" t="s">
        <v>209</v>
      </c>
      <c r="AL509" s="21" t="s">
        <v>210</v>
      </c>
      <c r="AM509" s="21" t="s">
        <v>209</v>
      </c>
      <c r="AN509" s="21" t="s">
        <v>209</v>
      </c>
      <c r="AO509" s="21" t="s">
        <v>209</v>
      </c>
      <c r="AP509" s="21" t="s">
        <v>209</v>
      </c>
      <c r="AQ509" s="21" t="s">
        <v>209</v>
      </c>
      <c r="AR509" s="21" t="s">
        <v>209</v>
      </c>
      <c r="AS509" s="21" t="s">
        <v>209</v>
      </c>
      <c r="AT509" s="21" t="s">
        <v>209</v>
      </c>
      <c r="AU509" s="21" t="s">
        <v>209</v>
      </c>
      <c r="AV509" s="21" t="s">
        <v>209</v>
      </c>
      <c r="AW509" s="21" t="s">
        <v>209</v>
      </c>
      <c r="AX509" s="21" t="s">
        <v>209</v>
      </c>
      <c r="AY509" s="21" t="s">
        <v>210</v>
      </c>
      <c r="AZ509" s="21" t="s">
        <v>209</v>
      </c>
      <c r="BA509" s="21" t="s">
        <v>209</v>
      </c>
      <c r="BB509" s="21" t="s">
        <v>210</v>
      </c>
      <c r="BC509" s="21" t="s">
        <v>209</v>
      </c>
      <c r="BD509" s="21" t="s">
        <v>209</v>
      </c>
      <c r="BE509" s="21" t="s">
        <v>209</v>
      </c>
      <c r="BF509" s="21" t="s">
        <v>209</v>
      </c>
      <c r="BG509" s="21" t="s">
        <v>209</v>
      </c>
      <c r="BH509" s="21" t="s">
        <v>209</v>
      </c>
      <c r="BI509" s="21" t="s">
        <v>209</v>
      </c>
      <c r="BJ509" s="21" t="s">
        <v>209</v>
      </c>
      <c r="BK509" s="21" t="s">
        <v>213</v>
      </c>
      <c r="BL509" s="21" t="s">
        <v>209</v>
      </c>
      <c r="BM509" s="21" t="s">
        <v>209</v>
      </c>
      <c r="BN509" s="21" t="s">
        <v>209</v>
      </c>
      <c r="BO509" s="21" t="s">
        <v>209</v>
      </c>
      <c r="BP509" s="21" t="s">
        <v>210</v>
      </c>
      <c r="BQ509" s="21" t="s">
        <v>209</v>
      </c>
      <c r="BR509" s="21" t="s">
        <v>209</v>
      </c>
      <c r="BS509" s="21" t="s">
        <v>209</v>
      </c>
      <c r="BT509" s="21" t="s">
        <v>209</v>
      </c>
      <c r="BU509" s="21" t="s">
        <v>209</v>
      </c>
      <c r="BV509" s="21" t="s">
        <v>209</v>
      </c>
      <c r="BW509" s="21" t="s">
        <v>209</v>
      </c>
      <c r="BX509" s="21" t="s">
        <v>209</v>
      </c>
      <c r="BY509" s="21" t="s">
        <v>209</v>
      </c>
      <c r="BZ509" s="21">
        <f t="shared" si="1"/>
        <v>12</v>
      </c>
    </row>
    <row r="510" spans="1:78" ht="12.75" x14ac:dyDescent="0.2">
      <c r="A510" s="21" t="s">
        <v>750</v>
      </c>
      <c r="B510" s="21" t="s">
        <v>751</v>
      </c>
      <c r="C510" s="21" t="s">
        <v>755</v>
      </c>
      <c r="D510" s="21" t="s">
        <v>209</v>
      </c>
      <c r="E510" s="21" t="s">
        <v>209</v>
      </c>
      <c r="F510" s="21" t="s">
        <v>209</v>
      </c>
      <c r="G510" s="21" t="s">
        <v>209</v>
      </c>
      <c r="H510" s="21" t="s">
        <v>209</v>
      </c>
      <c r="I510" s="21" t="s">
        <v>209</v>
      </c>
      <c r="J510" s="21" t="s">
        <v>209</v>
      </c>
      <c r="K510" s="21" t="s">
        <v>209</v>
      </c>
      <c r="L510" s="21" t="s">
        <v>209</v>
      </c>
      <c r="M510" s="21" t="s">
        <v>209</v>
      </c>
      <c r="N510" s="21" t="s">
        <v>209</v>
      </c>
      <c r="O510" s="21" t="s">
        <v>209</v>
      </c>
      <c r="P510" s="21" t="s">
        <v>209</v>
      </c>
      <c r="Q510" s="21" t="s">
        <v>209</v>
      </c>
      <c r="R510" s="21" t="s">
        <v>209</v>
      </c>
      <c r="S510" s="21" t="s">
        <v>210</v>
      </c>
      <c r="T510" s="21" t="s">
        <v>210</v>
      </c>
      <c r="U510" s="21" t="s">
        <v>210</v>
      </c>
      <c r="V510" s="21" t="s">
        <v>210</v>
      </c>
      <c r="W510" s="21" t="s">
        <v>210</v>
      </c>
      <c r="X510" s="21" t="s">
        <v>209</v>
      </c>
      <c r="Y510" s="21" t="s">
        <v>209</v>
      </c>
      <c r="Z510" s="21" t="s">
        <v>209</v>
      </c>
      <c r="AA510" s="21" t="s">
        <v>210</v>
      </c>
      <c r="AB510" s="21" t="s">
        <v>209</v>
      </c>
      <c r="AC510" s="21" t="s">
        <v>210</v>
      </c>
      <c r="AD510" s="21" t="s">
        <v>209</v>
      </c>
      <c r="AE510" s="21" t="s">
        <v>209</v>
      </c>
      <c r="AF510" s="21" t="s">
        <v>210</v>
      </c>
      <c r="AG510" s="21" t="s">
        <v>209</v>
      </c>
      <c r="AH510" s="21" t="s">
        <v>209</v>
      </c>
      <c r="AI510" s="21" t="s">
        <v>209</v>
      </c>
      <c r="AJ510" s="21" t="s">
        <v>209</v>
      </c>
      <c r="AK510" s="21" t="s">
        <v>209</v>
      </c>
      <c r="AL510" s="21" t="s">
        <v>209</v>
      </c>
      <c r="AM510" s="21" t="s">
        <v>209</v>
      </c>
      <c r="AN510" s="21" t="s">
        <v>209</v>
      </c>
      <c r="AO510" s="21" t="s">
        <v>209</v>
      </c>
      <c r="AP510" s="21" t="s">
        <v>209</v>
      </c>
      <c r="AQ510" s="21" t="s">
        <v>209</v>
      </c>
      <c r="AR510" s="21" t="s">
        <v>209</v>
      </c>
      <c r="AS510" s="21" t="s">
        <v>209</v>
      </c>
      <c r="AT510" s="21" t="s">
        <v>209</v>
      </c>
      <c r="AU510" s="21" t="s">
        <v>209</v>
      </c>
      <c r="AV510" s="21" t="s">
        <v>209</v>
      </c>
      <c r="AW510" s="21" t="s">
        <v>209</v>
      </c>
      <c r="AX510" s="21" t="s">
        <v>209</v>
      </c>
      <c r="AY510" s="21" t="s">
        <v>210</v>
      </c>
      <c r="AZ510" s="21" t="s">
        <v>210</v>
      </c>
      <c r="BA510" s="21" t="s">
        <v>209</v>
      </c>
      <c r="BB510" s="21" t="s">
        <v>210</v>
      </c>
      <c r="BC510" s="21" t="s">
        <v>210</v>
      </c>
      <c r="BD510" s="21" t="s">
        <v>209</v>
      </c>
      <c r="BE510" s="21" t="s">
        <v>209</v>
      </c>
      <c r="BF510" s="21" t="s">
        <v>209</v>
      </c>
      <c r="BG510" s="21" t="s">
        <v>209</v>
      </c>
      <c r="BH510" s="21" t="s">
        <v>209</v>
      </c>
      <c r="BI510" s="21" t="s">
        <v>209</v>
      </c>
      <c r="BJ510" s="21" t="s">
        <v>209</v>
      </c>
      <c r="BK510" s="21" t="s">
        <v>210</v>
      </c>
      <c r="BL510" s="21" t="s">
        <v>209</v>
      </c>
      <c r="BM510" s="21" t="s">
        <v>209</v>
      </c>
      <c r="BN510" s="21" t="s">
        <v>209</v>
      </c>
      <c r="BO510" s="21" t="s">
        <v>209</v>
      </c>
      <c r="BP510" s="21" t="s">
        <v>209</v>
      </c>
      <c r="BQ510" s="21" t="s">
        <v>209</v>
      </c>
      <c r="BR510" s="21" t="s">
        <v>209</v>
      </c>
      <c r="BS510" s="21" t="s">
        <v>209</v>
      </c>
      <c r="BT510" s="21" t="s">
        <v>209</v>
      </c>
      <c r="BU510" s="21" t="s">
        <v>209</v>
      </c>
      <c r="BV510" s="21" t="s">
        <v>209</v>
      </c>
      <c r="BW510" s="21" t="s">
        <v>209</v>
      </c>
      <c r="BX510" s="21" t="s">
        <v>209</v>
      </c>
      <c r="BY510" s="21" t="s">
        <v>209</v>
      </c>
      <c r="BZ510" s="21">
        <f t="shared" si="1"/>
        <v>13</v>
      </c>
    </row>
    <row r="511" spans="1:78" ht="12.75" x14ac:dyDescent="0.2">
      <c r="A511" s="21" t="s">
        <v>750</v>
      </c>
      <c r="B511" s="21" t="s">
        <v>751</v>
      </c>
      <c r="C511" s="21" t="s">
        <v>756</v>
      </c>
      <c r="D511" s="21" t="s">
        <v>209</v>
      </c>
      <c r="E511" s="21" t="s">
        <v>210</v>
      </c>
      <c r="F511" s="21" t="s">
        <v>209</v>
      </c>
      <c r="G511" s="21" t="s">
        <v>209</v>
      </c>
      <c r="H511" s="21" t="s">
        <v>209</v>
      </c>
      <c r="I511" s="21" t="s">
        <v>209</v>
      </c>
      <c r="J511" s="21" t="s">
        <v>209</v>
      </c>
      <c r="K511" s="21" t="s">
        <v>209</v>
      </c>
      <c r="L511" s="21" t="s">
        <v>210</v>
      </c>
      <c r="M511" s="21" t="s">
        <v>209</v>
      </c>
      <c r="N511" s="21" t="s">
        <v>209</v>
      </c>
      <c r="O511" s="21" t="s">
        <v>209</v>
      </c>
      <c r="P511" s="21" t="s">
        <v>209</v>
      </c>
      <c r="Q511" s="21" t="s">
        <v>209</v>
      </c>
      <c r="R511" s="21" t="s">
        <v>209</v>
      </c>
      <c r="S511" s="21" t="s">
        <v>210</v>
      </c>
      <c r="T511" s="21" t="s">
        <v>210</v>
      </c>
      <c r="U511" s="21" t="s">
        <v>210</v>
      </c>
      <c r="V511" s="21" t="s">
        <v>210</v>
      </c>
      <c r="W511" s="21" t="s">
        <v>209</v>
      </c>
      <c r="X511" s="21" t="s">
        <v>209</v>
      </c>
      <c r="Y511" s="21" t="s">
        <v>209</v>
      </c>
      <c r="Z511" s="21" t="s">
        <v>209</v>
      </c>
      <c r="AA511" s="21" t="s">
        <v>210</v>
      </c>
      <c r="AB511" s="21" t="s">
        <v>209</v>
      </c>
      <c r="AC511" s="21" t="s">
        <v>209</v>
      </c>
      <c r="AD511" s="21" t="s">
        <v>209</v>
      </c>
      <c r="AE511" s="21" t="s">
        <v>209</v>
      </c>
      <c r="AF511" s="21" t="s">
        <v>210</v>
      </c>
      <c r="AG511" s="21" t="s">
        <v>209</v>
      </c>
      <c r="AH511" s="21" t="s">
        <v>209</v>
      </c>
      <c r="AI511" s="21" t="s">
        <v>209</v>
      </c>
      <c r="AJ511" s="21" t="s">
        <v>210</v>
      </c>
      <c r="AK511" s="21" t="s">
        <v>209</v>
      </c>
      <c r="AL511" s="21" t="s">
        <v>210</v>
      </c>
      <c r="AM511" s="21" t="s">
        <v>209</v>
      </c>
      <c r="AN511" s="21" t="s">
        <v>209</v>
      </c>
      <c r="AO511" s="21" t="s">
        <v>209</v>
      </c>
      <c r="AP511" s="21" t="s">
        <v>209</v>
      </c>
      <c r="AQ511" s="21" t="s">
        <v>209</v>
      </c>
      <c r="AR511" s="21" t="s">
        <v>209</v>
      </c>
      <c r="AS511" s="21" t="s">
        <v>209</v>
      </c>
      <c r="AT511" s="21" t="s">
        <v>209</v>
      </c>
      <c r="AU511" s="21" t="s">
        <v>209</v>
      </c>
      <c r="AV511" s="21" t="s">
        <v>209</v>
      </c>
      <c r="AW511" s="21" t="s">
        <v>209</v>
      </c>
      <c r="AX511" s="21" t="s">
        <v>209</v>
      </c>
      <c r="AY511" s="21" t="s">
        <v>210</v>
      </c>
      <c r="AZ511" s="21" t="s">
        <v>209</v>
      </c>
      <c r="BA511" s="21" t="s">
        <v>209</v>
      </c>
      <c r="BB511" s="21" t="s">
        <v>210</v>
      </c>
      <c r="BC511" s="21" t="s">
        <v>209</v>
      </c>
      <c r="BD511" s="21" t="s">
        <v>209</v>
      </c>
      <c r="BE511" s="21" t="s">
        <v>209</v>
      </c>
      <c r="BF511" s="21" t="s">
        <v>209</v>
      </c>
      <c r="BG511" s="21" t="s">
        <v>209</v>
      </c>
      <c r="BH511" s="21" t="s">
        <v>209</v>
      </c>
      <c r="BI511" s="21" t="s">
        <v>209</v>
      </c>
      <c r="BJ511" s="21" t="s">
        <v>209</v>
      </c>
      <c r="BK511" s="21" t="s">
        <v>209</v>
      </c>
      <c r="BL511" s="21" t="s">
        <v>209</v>
      </c>
      <c r="BM511" s="21" t="s">
        <v>209</v>
      </c>
      <c r="BN511" s="21" t="s">
        <v>209</v>
      </c>
      <c r="BO511" s="21" t="s">
        <v>209</v>
      </c>
      <c r="BP511" s="21" t="s">
        <v>210</v>
      </c>
      <c r="BQ511" s="21" t="s">
        <v>209</v>
      </c>
      <c r="BR511" s="21" t="s">
        <v>209</v>
      </c>
      <c r="BS511" s="21" t="s">
        <v>209</v>
      </c>
      <c r="BT511" s="21" t="s">
        <v>209</v>
      </c>
      <c r="BU511" s="21" t="s">
        <v>209</v>
      </c>
      <c r="BV511" s="21" t="s">
        <v>209</v>
      </c>
      <c r="BW511" s="21" t="s">
        <v>209</v>
      </c>
      <c r="BX511" s="21" t="s">
        <v>209</v>
      </c>
      <c r="BY511" s="21" t="s">
        <v>209</v>
      </c>
      <c r="BZ511" s="21">
        <f t="shared" si="1"/>
        <v>12</v>
      </c>
    </row>
    <row r="512" spans="1:78" ht="12.75" x14ac:dyDescent="0.2">
      <c r="A512" s="21" t="s">
        <v>750</v>
      </c>
      <c r="B512" s="21" t="s">
        <v>751</v>
      </c>
      <c r="C512" s="21" t="s">
        <v>757</v>
      </c>
      <c r="D512" s="21" t="s">
        <v>209</v>
      </c>
      <c r="E512" s="21" t="s">
        <v>209</v>
      </c>
      <c r="F512" s="21" t="s">
        <v>209</v>
      </c>
      <c r="G512" s="21" t="s">
        <v>209</v>
      </c>
      <c r="H512" s="21" t="s">
        <v>209</v>
      </c>
      <c r="I512" s="21" t="s">
        <v>209</v>
      </c>
      <c r="J512" s="21" t="s">
        <v>209</v>
      </c>
      <c r="K512" s="21" t="s">
        <v>209</v>
      </c>
      <c r="L512" s="21" t="s">
        <v>209</v>
      </c>
      <c r="M512" s="21" t="s">
        <v>209</v>
      </c>
      <c r="N512" s="21" t="s">
        <v>209</v>
      </c>
      <c r="O512" s="21" t="s">
        <v>209</v>
      </c>
      <c r="P512" s="21" t="s">
        <v>209</v>
      </c>
      <c r="Q512" s="21" t="s">
        <v>209</v>
      </c>
      <c r="R512" s="21" t="s">
        <v>209</v>
      </c>
      <c r="S512" s="21" t="s">
        <v>210</v>
      </c>
      <c r="T512" s="21" t="s">
        <v>210</v>
      </c>
      <c r="U512" s="21" t="s">
        <v>210</v>
      </c>
      <c r="V512" s="21" t="s">
        <v>210</v>
      </c>
      <c r="W512" s="21" t="s">
        <v>210</v>
      </c>
      <c r="X512" s="21" t="s">
        <v>209</v>
      </c>
      <c r="Y512" s="21" t="s">
        <v>209</v>
      </c>
      <c r="Z512" s="21" t="s">
        <v>209</v>
      </c>
      <c r="AA512" s="21" t="s">
        <v>210</v>
      </c>
      <c r="AB512" s="21" t="s">
        <v>209</v>
      </c>
      <c r="AC512" s="21" t="s">
        <v>210</v>
      </c>
      <c r="AD512" s="21" t="s">
        <v>209</v>
      </c>
      <c r="AE512" s="21" t="s">
        <v>209</v>
      </c>
      <c r="AF512" s="21" t="s">
        <v>210</v>
      </c>
      <c r="AG512" s="21" t="s">
        <v>209</v>
      </c>
      <c r="AH512" s="21" t="s">
        <v>209</v>
      </c>
      <c r="AI512" s="21" t="s">
        <v>209</v>
      </c>
      <c r="AJ512" s="21" t="s">
        <v>209</v>
      </c>
      <c r="AK512" s="21" t="s">
        <v>209</v>
      </c>
      <c r="AL512" s="21" t="s">
        <v>209</v>
      </c>
      <c r="AM512" s="21" t="s">
        <v>209</v>
      </c>
      <c r="AN512" s="21" t="s">
        <v>209</v>
      </c>
      <c r="AO512" s="21" t="s">
        <v>209</v>
      </c>
      <c r="AP512" s="21" t="s">
        <v>209</v>
      </c>
      <c r="AQ512" s="21" t="s">
        <v>209</v>
      </c>
      <c r="AR512" s="21" t="s">
        <v>209</v>
      </c>
      <c r="AS512" s="21" t="s">
        <v>209</v>
      </c>
      <c r="AT512" s="21" t="s">
        <v>209</v>
      </c>
      <c r="AU512" s="21" t="s">
        <v>209</v>
      </c>
      <c r="AV512" s="21" t="s">
        <v>209</v>
      </c>
      <c r="AW512" s="21" t="s">
        <v>209</v>
      </c>
      <c r="AX512" s="21" t="s">
        <v>209</v>
      </c>
      <c r="AY512" s="21" t="s">
        <v>210</v>
      </c>
      <c r="AZ512" s="21" t="s">
        <v>210</v>
      </c>
      <c r="BA512" s="21" t="s">
        <v>209</v>
      </c>
      <c r="BB512" s="21" t="s">
        <v>210</v>
      </c>
      <c r="BC512" s="21" t="s">
        <v>210</v>
      </c>
      <c r="BD512" s="21" t="s">
        <v>209</v>
      </c>
      <c r="BE512" s="21" t="s">
        <v>209</v>
      </c>
      <c r="BF512" s="21" t="s">
        <v>209</v>
      </c>
      <c r="BG512" s="21" t="s">
        <v>209</v>
      </c>
      <c r="BH512" s="21" t="s">
        <v>209</v>
      </c>
      <c r="BI512" s="21" t="s">
        <v>209</v>
      </c>
      <c r="BJ512" s="21" t="s">
        <v>209</v>
      </c>
      <c r="BK512" s="21" t="s">
        <v>210</v>
      </c>
      <c r="BL512" s="21" t="s">
        <v>209</v>
      </c>
      <c r="BM512" s="21" t="s">
        <v>209</v>
      </c>
      <c r="BN512" s="21" t="s">
        <v>209</v>
      </c>
      <c r="BO512" s="21" t="s">
        <v>209</v>
      </c>
      <c r="BP512" s="21" t="s">
        <v>209</v>
      </c>
      <c r="BQ512" s="21" t="s">
        <v>209</v>
      </c>
      <c r="BR512" s="21" t="s">
        <v>209</v>
      </c>
      <c r="BS512" s="21" t="s">
        <v>209</v>
      </c>
      <c r="BT512" s="21" t="s">
        <v>209</v>
      </c>
      <c r="BU512" s="21" t="s">
        <v>209</v>
      </c>
      <c r="BV512" s="21" t="s">
        <v>209</v>
      </c>
      <c r="BW512" s="21" t="s">
        <v>209</v>
      </c>
      <c r="BX512" s="21" t="s">
        <v>209</v>
      </c>
      <c r="BY512" s="21" t="s">
        <v>209</v>
      </c>
      <c r="BZ512" s="21">
        <f t="shared" ref="BZ512:BZ670" si="2">COUNTIF(D512:BK512,"X")</f>
        <v>13</v>
      </c>
    </row>
    <row r="513" spans="1:78" ht="12.75" x14ac:dyDescent="0.2">
      <c r="A513" s="21" t="s">
        <v>750</v>
      </c>
      <c r="B513" s="21" t="s">
        <v>751</v>
      </c>
      <c r="C513" s="21" t="s">
        <v>758</v>
      </c>
      <c r="D513" s="21" t="s">
        <v>209</v>
      </c>
      <c r="E513" s="21" t="s">
        <v>210</v>
      </c>
      <c r="F513" s="21" t="s">
        <v>209</v>
      </c>
      <c r="G513" s="21" t="s">
        <v>209</v>
      </c>
      <c r="H513" s="21" t="s">
        <v>209</v>
      </c>
      <c r="I513" s="21" t="s">
        <v>209</v>
      </c>
      <c r="J513" s="21" t="s">
        <v>209</v>
      </c>
      <c r="K513" s="21" t="s">
        <v>209</v>
      </c>
      <c r="L513" s="21" t="s">
        <v>210</v>
      </c>
      <c r="M513" s="21" t="s">
        <v>209</v>
      </c>
      <c r="N513" s="21" t="s">
        <v>209</v>
      </c>
      <c r="O513" s="21" t="s">
        <v>209</v>
      </c>
      <c r="P513" s="21" t="s">
        <v>209</v>
      </c>
      <c r="Q513" s="21" t="s">
        <v>209</v>
      </c>
      <c r="R513" s="21" t="s">
        <v>209</v>
      </c>
      <c r="S513" s="21" t="s">
        <v>210</v>
      </c>
      <c r="T513" s="21" t="s">
        <v>210</v>
      </c>
      <c r="U513" s="21" t="s">
        <v>210</v>
      </c>
      <c r="V513" s="21" t="s">
        <v>210</v>
      </c>
      <c r="W513" s="21" t="s">
        <v>209</v>
      </c>
      <c r="X513" s="21" t="s">
        <v>209</v>
      </c>
      <c r="Y513" s="21" t="s">
        <v>209</v>
      </c>
      <c r="Z513" s="21" t="s">
        <v>209</v>
      </c>
      <c r="AA513" s="21" t="s">
        <v>210</v>
      </c>
      <c r="AB513" s="21" t="s">
        <v>209</v>
      </c>
      <c r="AC513" s="21" t="s">
        <v>209</v>
      </c>
      <c r="AD513" s="21" t="s">
        <v>209</v>
      </c>
      <c r="AE513" s="21" t="s">
        <v>209</v>
      </c>
      <c r="AF513" s="21" t="s">
        <v>210</v>
      </c>
      <c r="AG513" s="21" t="s">
        <v>209</v>
      </c>
      <c r="AH513" s="21" t="s">
        <v>209</v>
      </c>
      <c r="AI513" s="21" t="s">
        <v>209</v>
      </c>
      <c r="AJ513" s="21" t="s">
        <v>210</v>
      </c>
      <c r="AK513" s="21" t="s">
        <v>209</v>
      </c>
      <c r="AL513" s="21" t="s">
        <v>210</v>
      </c>
      <c r="AM513" s="21" t="s">
        <v>209</v>
      </c>
      <c r="AN513" s="21" t="s">
        <v>209</v>
      </c>
      <c r="AO513" s="21" t="s">
        <v>209</v>
      </c>
      <c r="AP513" s="21" t="s">
        <v>209</v>
      </c>
      <c r="AQ513" s="21" t="s">
        <v>209</v>
      </c>
      <c r="AR513" s="21" t="s">
        <v>209</v>
      </c>
      <c r="AS513" s="21" t="s">
        <v>209</v>
      </c>
      <c r="AT513" s="21" t="s">
        <v>209</v>
      </c>
      <c r="AU513" s="21" t="s">
        <v>209</v>
      </c>
      <c r="AV513" s="21" t="s">
        <v>209</v>
      </c>
      <c r="AW513" s="21" t="s">
        <v>209</v>
      </c>
      <c r="AX513" s="21" t="s">
        <v>209</v>
      </c>
      <c r="AY513" s="21" t="s">
        <v>210</v>
      </c>
      <c r="AZ513" s="21" t="s">
        <v>210</v>
      </c>
      <c r="BA513" s="21" t="s">
        <v>209</v>
      </c>
      <c r="BB513" s="21" t="s">
        <v>210</v>
      </c>
      <c r="BC513" s="21" t="s">
        <v>209</v>
      </c>
      <c r="BD513" s="21" t="s">
        <v>209</v>
      </c>
      <c r="BE513" s="21" t="s">
        <v>209</v>
      </c>
      <c r="BF513" s="21" t="s">
        <v>209</v>
      </c>
      <c r="BG513" s="21" t="s">
        <v>209</v>
      </c>
      <c r="BH513" s="21" t="s">
        <v>209</v>
      </c>
      <c r="BI513" s="21" t="s">
        <v>209</v>
      </c>
      <c r="BJ513" s="21" t="s">
        <v>209</v>
      </c>
      <c r="BK513" s="21" t="s">
        <v>213</v>
      </c>
      <c r="BL513" s="21" t="s">
        <v>209</v>
      </c>
      <c r="BM513" s="21" t="s">
        <v>209</v>
      </c>
      <c r="BN513" s="21" t="s">
        <v>209</v>
      </c>
      <c r="BO513" s="21" t="s">
        <v>209</v>
      </c>
      <c r="BP513" s="21" t="s">
        <v>210</v>
      </c>
      <c r="BQ513" s="21" t="s">
        <v>209</v>
      </c>
      <c r="BR513" s="21" t="s">
        <v>209</v>
      </c>
      <c r="BS513" s="21" t="s">
        <v>209</v>
      </c>
      <c r="BT513" s="21" t="s">
        <v>209</v>
      </c>
      <c r="BU513" s="21" t="s">
        <v>209</v>
      </c>
      <c r="BV513" s="21" t="s">
        <v>209</v>
      </c>
      <c r="BW513" s="21" t="s">
        <v>209</v>
      </c>
      <c r="BX513" s="21" t="s">
        <v>209</v>
      </c>
      <c r="BY513" s="21" t="s">
        <v>209</v>
      </c>
      <c r="BZ513" s="21">
        <f t="shared" si="2"/>
        <v>13</v>
      </c>
    </row>
    <row r="514" spans="1:78" ht="12.75" x14ac:dyDescent="0.2">
      <c r="A514" s="21" t="s">
        <v>750</v>
      </c>
      <c r="B514" s="21" t="s">
        <v>751</v>
      </c>
      <c r="C514" s="21" t="s">
        <v>759</v>
      </c>
      <c r="D514" s="21" t="s">
        <v>209</v>
      </c>
      <c r="E514" s="21" t="s">
        <v>210</v>
      </c>
      <c r="F514" s="21" t="s">
        <v>209</v>
      </c>
      <c r="G514" s="21" t="s">
        <v>209</v>
      </c>
      <c r="H514" s="21" t="s">
        <v>209</v>
      </c>
      <c r="I514" s="21" t="s">
        <v>209</v>
      </c>
      <c r="J514" s="21" t="s">
        <v>209</v>
      </c>
      <c r="K514" s="21" t="s">
        <v>209</v>
      </c>
      <c r="L514" s="21" t="s">
        <v>210</v>
      </c>
      <c r="M514" s="21" t="s">
        <v>209</v>
      </c>
      <c r="N514" s="21" t="s">
        <v>209</v>
      </c>
      <c r="O514" s="21" t="s">
        <v>209</v>
      </c>
      <c r="P514" s="21" t="s">
        <v>209</v>
      </c>
      <c r="Q514" s="21" t="s">
        <v>209</v>
      </c>
      <c r="R514" s="21" t="s">
        <v>209</v>
      </c>
      <c r="S514" s="21" t="s">
        <v>210</v>
      </c>
      <c r="T514" s="21" t="s">
        <v>210</v>
      </c>
      <c r="U514" s="21" t="s">
        <v>210</v>
      </c>
      <c r="V514" s="21" t="s">
        <v>210</v>
      </c>
      <c r="W514" s="21" t="s">
        <v>209</v>
      </c>
      <c r="X514" s="21" t="s">
        <v>209</v>
      </c>
      <c r="Y514" s="21" t="s">
        <v>209</v>
      </c>
      <c r="Z514" s="21" t="s">
        <v>209</v>
      </c>
      <c r="AA514" s="21" t="s">
        <v>209</v>
      </c>
      <c r="AB514" s="21" t="s">
        <v>209</v>
      </c>
      <c r="AC514" s="21" t="s">
        <v>209</v>
      </c>
      <c r="AD514" s="21" t="s">
        <v>209</v>
      </c>
      <c r="AE514" s="21" t="s">
        <v>209</v>
      </c>
      <c r="AF514" s="21" t="s">
        <v>209</v>
      </c>
      <c r="AG514" s="21" t="s">
        <v>209</v>
      </c>
      <c r="AH514" s="21" t="s">
        <v>209</v>
      </c>
      <c r="AI514" s="21" t="s">
        <v>209</v>
      </c>
      <c r="AJ514" s="21" t="s">
        <v>209</v>
      </c>
      <c r="AK514" s="21" t="s">
        <v>209</v>
      </c>
      <c r="AL514" s="21" t="s">
        <v>209</v>
      </c>
      <c r="AM514" s="21" t="s">
        <v>209</v>
      </c>
      <c r="AN514" s="21" t="s">
        <v>209</v>
      </c>
      <c r="AO514" s="21" t="s">
        <v>209</v>
      </c>
      <c r="AP514" s="21" t="s">
        <v>209</v>
      </c>
      <c r="AQ514" s="21" t="s">
        <v>209</v>
      </c>
      <c r="AR514" s="21" t="s">
        <v>209</v>
      </c>
      <c r="AS514" s="21" t="s">
        <v>209</v>
      </c>
      <c r="AT514" s="21" t="s">
        <v>209</v>
      </c>
      <c r="AU514" s="21" t="s">
        <v>209</v>
      </c>
      <c r="AV514" s="21" t="s">
        <v>209</v>
      </c>
      <c r="AW514" s="21" t="s">
        <v>209</v>
      </c>
      <c r="AX514" s="21" t="s">
        <v>209</v>
      </c>
      <c r="AY514" s="21" t="s">
        <v>210</v>
      </c>
      <c r="AZ514" s="21" t="s">
        <v>210</v>
      </c>
      <c r="BA514" s="21" t="s">
        <v>209</v>
      </c>
      <c r="BB514" s="21" t="s">
        <v>210</v>
      </c>
      <c r="BC514" s="21" t="s">
        <v>209</v>
      </c>
      <c r="BD514" s="21" t="s">
        <v>209</v>
      </c>
      <c r="BE514" s="21" t="s">
        <v>209</v>
      </c>
      <c r="BF514" s="21" t="s">
        <v>209</v>
      </c>
      <c r="BG514" s="21" t="s">
        <v>209</v>
      </c>
      <c r="BH514" s="21" t="s">
        <v>209</v>
      </c>
      <c r="BI514" s="21" t="s">
        <v>209</v>
      </c>
      <c r="BJ514" s="21" t="s">
        <v>209</v>
      </c>
      <c r="BK514" s="21" t="s">
        <v>209</v>
      </c>
      <c r="BL514" s="21" t="s">
        <v>209</v>
      </c>
      <c r="BM514" s="21" t="s">
        <v>209</v>
      </c>
      <c r="BN514" s="21" t="s">
        <v>209</v>
      </c>
      <c r="BO514" s="21" t="s">
        <v>209</v>
      </c>
      <c r="BP514" s="21" t="s">
        <v>209</v>
      </c>
      <c r="BQ514" s="21" t="s">
        <v>209</v>
      </c>
      <c r="BR514" s="21" t="s">
        <v>209</v>
      </c>
      <c r="BS514" s="21" t="s">
        <v>209</v>
      </c>
      <c r="BT514" s="21" t="s">
        <v>209</v>
      </c>
      <c r="BU514" s="21" t="s">
        <v>209</v>
      </c>
      <c r="BV514" s="21" t="s">
        <v>209</v>
      </c>
      <c r="BW514" s="21" t="s">
        <v>209</v>
      </c>
      <c r="BX514" s="21" t="s">
        <v>209</v>
      </c>
      <c r="BY514" s="21" t="s">
        <v>209</v>
      </c>
      <c r="BZ514" s="21">
        <f t="shared" si="2"/>
        <v>9</v>
      </c>
    </row>
    <row r="515" spans="1:78" ht="12.75" x14ac:dyDescent="0.2">
      <c r="A515" s="21" t="s">
        <v>750</v>
      </c>
      <c r="B515" s="21" t="s">
        <v>751</v>
      </c>
      <c r="C515" s="21" t="s">
        <v>760</v>
      </c>
      <c r="D515" s="21" t="s">
        <v>209</v>
      </c>
      <c r="E515" s="21" t="s">
        <v>210</v>
      </c>
      <c r="F515" s="21" t="s">
        <v>209</v>
      </c>
      <c r="G515" s="21" t="s">
        <v>209</v>
      </c>
      <c r="H515" s="21" t="s">
        <v>209</v>
      </c>
      <c r="I515" s="21" t="s">
        <v>209</v>
      </c>
      <c r="J515" s="21" t="s">
        <v>209</v>
      </c>
      <c r="K515" s="21" t="s">
        <v>209</v>
      </c>
      <c r="L515" s="21" t="s">
        <v>210</v>
      </c>
      <c r="M515" s="21" t="s">
        <v>209</v>
      </c>
      <c r="N515" s="21" t="s">
        <v>209</v>
      </c>
      <c r="O515" s="21" t="s">
        <v>209</v>
      </c>
      <c r="P515" s="21" t="s">
        <v>209</v>
      </c>
      <c r="Q515" s="21" t="s">
        <v>209</v>
      </c>
      <c r="R515" s="21" t="s">
        <v>209</v>
      </c>
      <c r="S515" s="21" t="s">
        <v>210</v>
      </c>
      <c r="T515" s="21" t="s">
        <v>210</v>
      </c>
      <c r="U515" s="21" t="s">
        <v>210</v>
      </c>
      <c r="V515" s="21" t="s">
        <v>210</v>
      </c>
      <c r="W515" s="21" t="s">
        <v>209</v>
      </c>
      <c r="X515" s="21" t="s">
        <v>209</v>
      </c>
      <c r="Y515" s="21" t="s">
        <v>209</v>
      </c>
      <c r="Z515" s="21" t="s">
        <v>209</v>
      </c>
      <c r="AA515" s="21" t="s">
        <v>209</v>
      </c>
      <c r="AB515" s="21" t="s">
        <v>209</v>
      </c>
      <c r="AC515" s="21" t="s">
        <v>209</v>
      </c>
      <c r="AD515" s="21" t="s">
        <v>209</v>
      </c>
      <c r="AE515" s="21" t="s">
        <v>209</v>
      </c>
      <c r="AF515" s="21" t="s">
        <v>209</v>
      </c>
      <c r="AG515" s="21" t="s">
        <v>209</v>
      </c>
      <c r="AH515" s="21" t="s">
        <v>209</v>
      </c>
      <c r="AI515" s="21" t="s">
        <v>209</v>
      </c>
      <c r="AJ515" s="21" t="s">
        <v>210</v>
      </c>
      <c r="AK515" s="21" t="s">
        <v>209</v>
      </c>
      <c r="AL515" s="21" t="s">
        <v>210</v>
      </c>
      <c r="AM515" s="21" t="s">
        <v>209</v>
      </c>
      <c r="AN515" s="21" t="s">
        <v>209</v>
      </c>
      <c r="AO515" s="21" t="s">
        <v>209</v>
      </c>
      <c r="AP515" s="21" t="s">
        <v>209</v>
      </c>
      <c r="AQ515" s="21" t="s">
        <v>209</v>
      </c>
      <c r="AR515" s="21" t="s">
        <v>209</v>
      </c>
      <c r="AS515" s="21" t="s">
        <v>209</v>
      </c>
      <c r="AT515" s="21" t="s">
        <v>209</v>
      </c>
      <c r="AU515" s="21" t="s">
        <v>209</v>
      </c>
      <c r="AV515" s="21" t="s">
        <v>209</v>
      </c>
      <c r="AW515" s="21" t="s">
        <v>209</v>
      </c>
      <c r="AX515" s="21" t="s">
        <v>210</v>
      </c>
      <c r="AY515" s="21" t="s">
        <v>210</v>
      </c>
      <c r="AZ515" s="21" t="s">
        <v>209</v>
      </c>
      <c r="BA515" s="21" t="s">
        <v>210</v>
      </c>
      <c r="BB515" s="21" t="s">
        <v>210</v>
      </c>
      <c r="BC515" s="21" t="s">
        <v>209</v>
      </c>
      <c r="BD515" s="21" t="s">
        <v>209</v>
      </c>
      <c r="BE515" s="21" t="s">
        <v>209</v>
      </c>
      <c r="BF515" s="21" t="s">
        <v>209</v>
      </c>
      <c r="BG515" s="21" t="s">
        <v>209</v>
      </c>
      <c r="BH515" s="21" t="s">
        <v>209</v>
      </c>
      <c r="BI515" s="21" t="s">
        <v>209</v>
      </c>
      <c r="BJ515" s="21" t="s">
        <v>209</v>
      </c>
      <c r="BK515" s="21" t="s">
        <v>213</v>
      </c>
      <c r="BL515" s="21" t="s">
        <v>209</v>
      </c>
      <c r="BM515" s="21" t="s">
        <v>210</v>
      </c>
      <c r="BN515" s="21" t="s">
        <v>209</v>
      </c>
      <c r="BO515" s="21" t="s">
        <v>209</v>
      </c>
      <c r="BP515" s="21" t="s">
        <v>210</v>
      </c>
      <c r="BQ515" s="21" t="s">
        <v>209</v>
      </c>
      <c r="BR515" s="21" t="s">
        <v>209</v>
      </c>
      <c r="BS515" s="21" t="s">
        <v>209</v>
      </c>
      <c r="BT515" s="21" t="s">
        <v>209</v>
      </c>
      <c r="BU515" s="21" t="s">
        <v>209</v>
      </c>
      <c r="BV515" s="21" t="s">
        <v>209</v>
      </c>
      <c r="BW515" s="21" t="s">
        <v>209</v>
      </c>
      <c r="BX515" s="21" t="s">
        <v>209</v>
      </c>
      <c r="BY515" s="21" t="s">
        <v>209</v>
      </c>
      <c r="BZ515" s="21">
        <f t="shared" si="2"/>
        <v>12</v>
      </c>
    </row>
    <row r="516" spans="1:78" ht="12.75" x14ac:dyDescent="0.2">
      <c r="A516" s="21" t="s">
        <v>750</v>
      </c>
      <c r="B516" s="21" t="s">
        <v>751</v>
      </c>
      <c r="C516" s="21" t="s">
        <v>761</v>
      </c>
      <c r="D516" s="21" t="s">
        <v>209</v>
      </c>
      <c r="E516" s="21" t="s">
        <v>210</v>
      </c>
      <c r="F516" s="21" t="s">
        <v>209</v>
      </c>
      <c r="G516" s="21" t="s">
        <v>209</v>
      </c>
      <c r="H516" s="21" t="s">
        <v>209</v>
      </c>
      <c r="I516" s="21" t="s">
        <v>209</v>
      </c>
      <c r="J516" s="21" t="s">
        <v>209</v>
      </c>
      <c r="K516" s="21" t="s">
        <v>209</v>
      </c>
      <c r="L516" s="21" t="s">
        <v>210</v>
      </c>
      <c r="M516" s="21" t="s">
        <v>209</v>
      </c>
      <c r="N516" s="21" t="s">
        <v>209</v>
      </c>
      <c r="O516" s="21" t="s">
        <v>209</v>
      </c>
      <c r="P516" s="21" t="s">
        <v>209</v>
      </c>
      <c r="Q516" s="21" t="s">
        <v>209</v>
      </c>
      <c r="R516" s="21" t="s">
        <v>209</v>
      </c>
      <c r="S516" s="21" t="s">
        <v>210</v>
      </c>
      <c r="T516" s="21" t="s">
        <v>210</v>
      </c>
      <c r="U516" s="21" t="s">
        <v>210</v>
      </c>
      <c r="V516" s="21" t="s">
        <v>210</v>
      </c>
      <c r="W516" s="21" t="s">
        <v>209</v>
      </c>
      <c r="X516" s="21" t="s">
        <v>209</v>
      </c>
      <c r="Y516" s="21" t="s">
        <v>209</v>
      </c>
      <c r="Z516" s="21" t="s">
        <v>209</v>
      </c>
      <c r="AA516" s="21" t="s">
        <v>210</v>
      </c>
      <c r="AB516" s="21" t="s">
        <v>209</v>
      </c>
      <c r="AC516" s="21" t="s">
        <v>209</v>
      </c>
      <c r="AD516" s="21" t="s">
        <v>209</v>
      </c>
      <c r="AE516" s="21" t="s">
        <v>209</v>
      </c>
      <c r="AF516" s="21" t="s">
        <v>210</v>
      </c>
      <c r="AG516" s="21" t="s">
        <v>209</v>
      </c>
      <c r="AH516" s="21" t="s">
        <v>209</v>
      </c>
      <c r="AI516" s="21" t="s">
        <v>209</v>
      </c>
      <c r="AJ516" s="21" t="s">
        <v>210</v>
      </c>
      <c r="AK516" s="21" t="s">
        <v>210</v>
      </c>
      <c r="AL516" s="21" t="s">
        <v>210</v>
      </c>
      <c r="AM516" s="21" t="s">
        <v>209</v>
      </c>
      <c r="AN516" s="21" t="s">
        <v>209</v>
      </c>
      <c r="AO516" s="21" t="s">
        <v>209</v>
      </c>
      <c r="AP516" s="21" t="s">
        <v>209</v>
      </c>
      <c r="AQ516" s="21" t="s">
        <v>209</v>
      </c>
      <c r="AR516" s="21" t="s">
        <v>209</v>
      </c>
      <c r="AS516" s="21" t="s">
        <v>209</v>
      </c>
      <c r="AT516" s="21" t="s">
        <v>209</v>
      </c>
      <c r="AU516" s="21" t="s">
        <v>209</v>
      </c>
      <c r="AV516" s="21" t="s">
        <v>209</v>
      </c>
      <c r="AW516" s="21" t="s">
        <v>209</v>
      </c>
      <c r="AX516" s="21" t="s">
        <v>209</v>
      </c>
      <c r="AY516" s="21" t="s">
        <v>210</v>
      </c>
      <c r="AZ516" s="21" t="s">
        <v>210</v>
      </c>
      <c r="BA516" s="21" t="s">
        <v>209</v>
      </c>
      <c r="BB516" s="21" t="s">
        <v>210</v>
      </c>
      <c r="BC516" s="21" t="s">
        <v>209</v>
      </c>
      <c r="BD516" s="21" t="s">
        <v>209</v>
      </c>
      <c r="BE516" s="21" t="s">
        <v>209</v>
      </c>
      <c r="BF516" s="21" t="s">
        <v>209</v>
      </c>
      <c r="BG516" s="21" t="s">
        <v>209</v>
      </c>
      <c r="BH516" s="21" t="s">
        <v>209</v>
      </c>
      <c r="BI516" s="21" t="s">
        <v>209</v>
      </c>
      <c r="BJ516" s="21" t="s">
        <v>209</v>
      </c>
      <c r="BK516" s="21" t="s">
        <v>209</v>
      </c>
      <c r="BL516" s="21" t="s">
        <v>210</v>
      </c>
      <c r="BM516" s="21" t="s">
        <v>209</v>
      </c>
      <c r="BN516" s="21" t="s">
        <v>209</v>
      </c>
      <c r="BO516" s="21" t="s">
        <v>209</v>
      </c>
      <c r="BP516" s="21" t="s">
        <v>210</v>
      </c>
      <c r="BQ516" s="21" t="s">
        <v>209</v>
      </c>
      <c r="BR516" s="21" t="s">
        <v>209</v>
      </c>
      <c r="BS516" s="21" t="s">
        <v>213</v>
      </c>
      <c r="BT516" s="21" t="s">
        <v>209</v>
      </c>
      <c r="BU516" s="21" t="s">
        <v>209</v>
      </c>
      <c r="BV516" s="21" t="s">
        <v>209</v>
      </c>
      <c r="BW516" s="21" t="s">
        <v>209</v>
      </c>
      <c r="BX516" s="21" t="s">
        <v>209</v>
      </c>
      <c r="BY516" s="21" t="s">
        <v>209</v>
      </c>
      <c r="BZ516" s="21">
        <f t="shared" si="2"/>
        <v>14</v>
      </c>
    </row>
    <row r="517" spans="1:78" ht="12.75" x14ac:dyDescent="0.2">
      <c r="A517" s="21" t="s">
        <v>750</v>
      </c>
      <c r="B517" s="21" t="s">
        <v>751</v>
      </c>
      <c r="C517" s="21" t="s">
        <v>762</v>
      </c>
      <c r="D517" s="21" t="s">
        <v>209</v>
      </c>
      <c r="E517" s="21" t="s">
        <v>210</v>
      </c>
      <c r="F517" s="21" t="s">
        <v>209</v>
      </c>
      <c r="G517" s="21" t="s">
        <v>209</v>
      </c>
      <c r="H517" s="21" t="s">
        <v>209</v>
      </c>
      <c r="I517" s="21" t="s">
        <v>209</v>
      </c>
      <c r="J517" s="21" t="s">
        <v>209</v>
      </c>
      <c r="K517" s="21" t="s">
        <v>209</v>
      </c>
      <c r="L517" s="21" t="s">
        <v>210</v>
      </c>
      <c r="M517" s="21" t="s">
        <v>209</v>
      </c>
      <c r="N517" s="21" t="s">
        <v>209</v>
      </c>
      <c r="O517" s="21" t="s">
        <v>209</v>
      </c>
      <c r="P517" s="21" t="s">
        <v>209</v>
      </c>
      <c r="Q517" s="21" t="s">
        <v>209</v>
      </c>
      <c r="R517" s="21" t="s">
        <v>209</v>
      </c>
      <c r="S517" s="21" t="s">
        <v>210</v>
      </c>
      <c r="T517" s="21" t="s">
        <v>210</v>
      </c>
      <c r="U517" s="21" t="s">
        <v>210</v>
      </c>
      <c r="V517" s="21" t="s">
        <v>210</v>
      </c>
      <c r="W517" s="21" t="s">
        <v>209</v>
      </c>
      <c r="X517" s="21" t="s">
        <v>209</v>
      </c>
      <c r="Y517" s="21" t="s">
        <v>209</v>
      </c>
      <c r="Z517" s="21" t="s">
        <v>209</v>
      </c>
      <c r="AA517" s="21" t="s">
        <v>210</v>
      </c>
      <c r="AB517" s="21" t="s">
        <v>209</v>
      </c>
      <c r="AC517" s="21" t="s">
        <v>209</v>
      </c>
      <c r="AD517" s="21" t="s">
        <v>209</v>
      </c>
      <c r="AE517" s="21" t="s">
        <v>209</v>
      </c>
      <c r="AF517" s="21" t="s">
        <v>210</v>
      </c>
      <c r="AG517" s="21" t="s">
        <v>209</v>
      </c>
      <c r="AH517" s="21" t="s">
        <v>209</v>
      </c>
      <c r="AI517" s="21" t="s">
        <v>209</v>
      </c>
      <c r="AJ517" s="21" t="s">
        <v>210</v>
      </c>
      <c r="AK517" s="21" t="s">
        <v>209</v>
      </c>
      <c r="AL517" s="21" t="s">
        <v>210</v>
      </c>
      <c r="AM517" s="21" t="s">
        <v>209</v>
      </c>
      <c r="AN517" s="21" t="s">
        <v>209</v>
      </c>
      <c r="AO517" s="21" t="s">
        <v>209</v>
      </c>
      <c r="AP517" s="21" t="s">
        <v>209</v>
      </c>
      <c r="AQ517" s="21" t="s">
        <v>209</v>
      </c>
      <c r="AR517" s="21" t="s">
        <v>209</v>
      </c>
      <c r="AS517" s="21" t="s">
        <v>209</v>
      </c>
      <c r="AT517" s="21" t="s">
        <v>209</v>
      </c>
      <c r="AU517" s="21" t="s">
        <v>209</v>
      </c>
      <c r="AV517" s="21" t="s">
        <v>209</v>
      </c>
      <c r="AW517" s="21" t="s">
        <v>209</v>
      </c>
      <c r="AX517" s="21" t="s">
        <v>209</v>
      </c>
      <c r="AY517" s="21" t="s">
        <v>210</v>
      </c>
      <c r="AZ517" s="21" t="s">
        <v>210</v>
      </c>
      <c r="BA517" s="21" t="s">
        <v>209</v>
      </c>
      <c r="BB517" s="21" t="s">
        <v>210</v>
      </c>
      <c r="BC517" s="21" t="s">
        <v>209</v>
      </c>
      <c r="BD517" s="21" t="s">
        <v>209</v>
      </c>
      <c r="BE517" s="21" t="s">
        <v>209</v>
      </c>
      <c r="BF517" s="21" t="s">
        <v>209</v>
      </c>
      <c r="BG517" s="21" t="s">
        <v>209</v>
      </c>
      <c r="BH517" s="21" t="s">
        <v>209</v>
      </c>
      <c r="BI517" s="21" t="s">
        <v>209</v>
      </c>
      <c r="BJ517" s="21" t="s">
        <v>209</v>
      </c>
      <c r="BK517" s="21" t="s">
        <v>209</v>
      </c>
      <c r="BL517" s="21" t="s">
        <v>209</v>
      </c>
      <c r="BM517" s="21" t="s">
        <v>209</v>
      </c>
      <c r="BN517" s="21" t="s">
        <v>209</v>
      </c>
      <c r="BO517" s="21" t="s">
        <v>209</v>
      </c>
      <c r="BP517" s="21" t="s">
        <v>210</v>
      </c>
      <c r="BQ517" s="21" t="s">
        <v>209</v>
      </c>
      <c r="BR517" s="21" t="s">
        <v>209</v>
      </c>
      <c r="BS517" s="21" t="s">
        <v>209</v>
      </c>
      <c r="BT517" s="21" t="s">
        <v>209</v>
      </c>
      <c r="BU517" s="21" t="s">
        <v>209</v>
      </c>
      <c r="BV517" s="21" t="s">
        <v>209</v>
      </c>
      <c r="BW517" s="21" t="s">
        <v>209</v>
      </c>
      <c r="BX517" s="21" t="s">
        <v>209</v>
      </c>
      <c r="BY517" s="21" t="s">
        <v>209</v>
      </c>
      <c r="BZ517" s="21">
        <f t="shared" si="2"/>
        <v>13</v>
      </c>
    </row>
    <row r="518" spans="1:78" ht="12.75" x14ac:dyDescent="0.2">
      <c r="A518" s="21" t="s">
        <v>750</v>
      </c>
      <c r="B518" s="21" t="s">
        <v>751</v>
      </c>
      <c r="C518" s="21" t="s">
        <v>763</v>
      </c>
      <c r="D518" s="21" t="s">
        <v>209</v>
      </c>
      <c r="E518" s="21" t="s">
        <v>210</v>
      </c>
      <c r="F518" s="21" t="s">
        <v>209</v>
      </c>
      <c r="G518" s="21" t="s">
        <v>209</v>
      </c>
      <c r="H518" s="21" t="s">
        <v>209</v>
      </c>
      <c r="I518" s="21" t="s">
        <v>209</v>
      </c>
      <c r="J518" s="21" t="s">
        <v>209</v>
      </c>
      <c r="K518" s="21" t="s">
        <v>209</v>
      </c>
      <c r="L518" s="21" t="s">
        <v>210</v>
      </c>
      <c r="M518" s="21" t="s">
        <v>209</v>
      </c>
      <c r="N518" s="21" t="s">
        <v>209</v>
      </c>
      <c r="O518" s="21" t="s">
        <v>209</v>
      </c>
      <c r="P518" s="21" t="s">
        <v>209</v>
      </c>
      <c r="Q518" s="21" t="s">
        <v>209</v>
      </c>
      <c r="R518" s="21" t="s">
        <v>209</v>
      </c>
      <c r="S518" s="21" t="s">
        <v>210</v>
      </c>
      <c r="T518" s="21" t="s">
        <v>210</v>
      </c>
      <c r="U518" s="21" t="s">
        <v>210</v>
      </c>
      <c r="V518" s="21" t="s">
        <v>210</v>
      </c>
      <c r="W518" s="21" t="s">
        <v>209</v>
      </c>
      <c r="X518" s="21" t="s">
        <v>209</v>
      </c>
      <c r="Y518" s="21" t="s">
        <v>209</v>
      </c>
      <c r="Z518" s="21" t="s">
        <v>209</v>
      </c>
      <c r="AA518" s="21" t="s">
        <v>209</v>
      </c>
      <c r="AB518" s="21" t="s">
        <v>209</v>
      </c>
      <c r="AC518" s="21" t="s">
        <v>209</v>
      </c>
      <c r="AD518" s="21" t="s">
        <v>209</v>
      </c>
      <c r="AE518" s="21" t="s">
        <v>209</v>
      </c>
      <c r="AF518" s="21" t="s">
        <v>209</v>
      </c>
      <c r="AG518" s="21" t="s">
        <v>209</v>
      </c>
      <c r="AH518" s="21" t="s">
        <v>209</v>
      </c>
      <c r="AI518" s="21" t="s">
        <v>209</v>
      </c>
      <c r="AJ518" s="21" t="s">
        <v>210</v>
      </c>
      <c r="AK518" s="21" t="s">
        <v>209</v>
      </c>
      <c r="AL518" s="21" t="s">
        <v>210</v>
      </c>
      <c r="AM518" s="21" t="s">
        <v>209</v>
      </c>
      <c r="AN518" s="21" t="s">
        <v>209</v>
      </c>
      <c r="AO518" s="21" t="s">
        <v>209</v>
      </c>
      <c r="AP518" s="21" t="s">
        <v>209</v>
      </c>
      <c r="AQ518" s="21" t="s">
        <v>209</v>
      </c>
      <c r="AR518" s="21" t="s">
        <v>209</v>
      </c>
      <c r="AS518" s="21" t="s">
        <v>209</v>
      </c>
      <c r="AT518" s="21" t="s">
        <v>209</v>
      </c>
      <c r="AU518" s="21" t="s">
        <v>209</v>
      </c>
      <c r="AV518" s="21" t="s">
        <v>209</v>
      </c>
      <c r="AW518" s="21" t="s">
        <v>209</v>
      </c>
      <c r="AX518" s="21" t="s">
        <v>209</v>
      </c>
      <c r="AY518" s="21" t="s">
        <v>210</v>
      </c>
      <c r="AZ518" s="21" t="s">
        <v>210</v>
      </c>
      <c r="BA518" s="21" t="s">
        <v>209</v>
      </c>
      <c r="BB518" s="21" t="s">
        <v>210</v>
      </c>
      <c r="BC518" s="21" t="s">
        <v>209</v>
      </c>
      <c r="BD518" s="21" t="s">
        <v>209</v>
      </c>
      <c r="BE518" s="21" t="s">
        <v>209</v>
      </c>
      <c r="BF518" s="21" t="s">
        <v>209</v>
      </c>
      <c r="BG518" s="21" t="s">
        <v>209</v>
      </c>
      <c r="BH518" s="21" t="s">
        <v>209</v>
      </c>
      <c r="BI518" s="21" t="s">
        <v>209</v>
      </c>
      <c r="BJ518" s="21" t="s">
        <v>209</v>
      </c>
      <c r="BK518" s="21" t="s">
        <v>210</v>
      </c>
      <c r="BL518" s="21" t="s">
        <v>209</v>
      </c>
      <c r="BM518" s="21" t="s">
        <v>210</v>
      </c>
      <c r="BN518" s="21" t="s">
        <v>210</v>
      </c>
      <c r="BO518" s="21" t="s">
        <v>209</v>
      </c>
      <c r="BP518" s="21" t="s">
        <v>210</v>
      </c>
      <c r="BQ518" s="21" t="s">
        <v>209</v>
      </c>
      <c r="BR518" s="21" t="s">
        <v>209</v>
      </c>
      <c r="BS518" s="21" t="s">
        <v>209</v>
      </c>
      <c r="BT518" s="21" t="s">
        <v>209</v>
      </c>
      <c r="BU518" s="21" t="s">
        <v>209</v>
      </c>
      <c r="BV518" s="21" t="s">
        <v>209</v>
      </c>
      <c r="BW518" s="21" t="s">
        <v>209</v>
      </c>
      <c r="BX518" s="21" t="s">
        <v>209</v>
      </c>
      <c r="BY518" s="21" t="s">
        <v>209</v>
      </c>
      <c r="BZ518" s="21">
        <f t="shared" si="2"/>
        <v>12</v>
      </c>
    </row>
    <row r="519" spans="1:78" ht="12.75" x14ac:dyDescent="0.2">
      <c r="A519" s="21" t="s">
        <v>750</v>
      </c>
      <c r="B519" s="21" t="s">
        <v>751</v>
      </c>
      <c r="C519" s="21" t="s">
        <v>764</v>
      </c>
      <c r="D519" s="21" t="s">
        <v>209</v>
      </c>
      <c r="E519" s="21" t="s">
        <v>210</v>
      </c>
      <c r="F519" s="21" t="s">
        <v>209</v>
      </c>
      <c r="G519" s="21" t="s">
        <v>209</v>
      </c>
      <c r="H519" s="21" t="s">
        <v>209</v>
      </c>
      <c r="I519" s="21" t="s">
        <v>209</v>
      </c>
      <c r="J519" s="21" t="s">
        <v>209</v>
      </c>
      <c r="K519" s="21" t="s">
        <v>209</v>
      </c>
      <c r="L519" s="21" t="s">
        <v>210</v>
      </c>
      <c r="M519" s="21" t="s">
        <v>209</v>
      </c>
      <c r="N519" s="21" t="s">
        <v>209</v>
      </c>
      <c r="O519" s="21" t="s">
        <v>209</v>
      </c>
      <c r="P519" s="21" t="s">
        <v>209</v>
      </c>
      <c r="Q519" s="21" t="s">
        <v>209</v>
      </c>
      <c r="R519" s="21" t="s">
        <v>209</v>
      </c>
      <c r="S519" s="21" t="s">
        <v>210</v>
      </c>
      <c r="T519" s="21" t="s">
        <v>210</v>
      </c>
      <c r="U519" s="21" t="s">
        <v>210</v>
      </c>
      <c r="V519" s="21" t="s">
        <v>210</v>
      </c>
      <c r="W519" s="21" t="s">
        <v>209</v>
      </c>
      <c r="X519" s="21" t="s">
        <v>209</v>
      </c>
      <c r="Y519" s="21" t="s">
        <v>209</v>
      </c>
      <c r="Z519" s="21" t="s">
        <v>209</v>
      </c>
      <c r="AA519" s="21" t="s">
        <v>210</v>
      </c>
      <c r="AB519" s="21" t="s">
        <v>209</v>
      </c>
      <c r="AC519" s="21" t="s">
        <v>209</v>
      </c>
      <c r="AD519" s="21" t="s">
        <v>209</v>
      </c>
      <c r="AE519" s="21" t="s">
        <v>209</v>
      </c>
      <c r="AF519" s="21" t="s">
        <v>210</v>
      </c>
      <c r="AG519" s="21" t="s">
        <v>209</v>
      </c>
      <c r="AH519" s="21" t="s">
        <v>209</v>
      </c>
      <c r="AI519" s="21" t="s">
        <v>209</v>
      </c>
      <c r="AJ519" s="21" t="s">
        <v>210</v>
      </c>
      <c r="AK519" s="21" t="s">
        <v>209</v>
      </c>
      <c r="AL519" s="21" t="s">
        <v>210</v>
      </c>
      <c r="AM519" s="21" t="s">
        <v>209</v>
      </c>
      <c r="AN519" s="21" t="s">
        <v>209</v>
      </c>
      <c r="AO519" s="21" t="s">
        <v>209</v>
      </c>
      <c r="AP519" s="21" t="s">
        <v>209</v>
      </c>
      <c r="AQ519" s="21" t="s">
        <v>209</v>
      </c>
      <c r="AR519" s="21" t="s">
        <v>209</v>
      </c>
      <c r="AS519" s="21" t="s">
        <v>209</v>
      </c>
      <c r="AT519" s="21" t="s">
        <v>209</v>
      </c>
      <c r="AU519" s="21" t="s">
        <v>209</v>
      </c>
      <c r="AV519" s="21" t="s">
        <v>209</v>
      </c>
      <c r="AW519" s="21" t="s">
        <v>209</v>
      </c>
      <c r="AX519" s="21" t="s">
        <v>209</v>
      </c>
      <c r="AY519" s="21" t="s">
        <v>210</v>
      </c>
      <c r="AZ519" s="21" t="s">
        <v>210</v>
      </c>
      <c r="BA519" s="21" t="s">
        <v>209</v>
      </c>
      <c r="BB519" s="21" t="s">
        <v>210</v>
      </c>
      <c r="BC519" s="21" t="s">
        <v>209</v>
      </c>
      <c r="BD519" s="21" t="s">
        <v>209</v>
      </c>
      <c r="BE519" s="21" t="s">
        <v>209</v>
      </c>
      <c r="BF519" s="21" t="s">
        <v>209</v>
      </c>
      <c r="BG519" s="21" t="s">
        <v>209</v>
      </c>
      <c r="BH519" s="21" t="s">
        <v>209</v>
      </c>
      <c r="BI519" s="21" t="s">
        <v>209</v>
      </c>
      <c r="BJ519" s="21" t="s">
        <v>209</v>
      </c>
      <c r="BK519" s="21" t="s">
        <v>209</v>
      </c>
      <c r="BL519" s="21" t="s">
        <v>209</v>
      </c>
      <c r="BM519" s="21" t="s">
        <v>209</v>
      </c>
      <c r="BN519" s="21" t="s">
        <v>209</v>
      </c>
      <c r="BO519" s="21" t="s">
        <v>209</v>
      </c>
      <c r="BP519" s="21" t="s">
        <v>210</v>
      </c>
      <c r="BQ519" s="21" t="s">
        <v>209</v>
      </c>
      <c r="BR519" s="21" t="s">
        <v>209</v>
      </c>
      <c r="BS519" s="21" t="s">
        <v>209</v>
      </c>
      <c r="BT519" s="21" t="s">
        <v>209</v>
      </c>
      <c r="BU519" s="21" t="s">
        <v>209</v>
      </c>
      <c r="BV519" s="21" t="s">
        <v>209</v>
      </c>
      <c r="BW519" s="21" t="s">
        <v>209</v>
      </c>
      <c r="BX519" s="21" t="s">
        <v>209</v>
      </c>
      <c r="BY519" s="21" t="s">
        <v>209</v>
      </c>
      <c r="BZ519" s="21">
        <f t="shared" si="2"/>
        <v>13</v>
      </c>
    </row>
    <row r="520" spans="1:78" ht="12.75" x14ac:dyDescent="0.2">
      <c r="A520" s="21" t="s">
        <v>750</v>
      </c>
      <c r="B520" s="21" t="s">
        <v>751</v>
      </c>
      <c r="C520" s="21" t="s">
        <v>765</v>
      </c>
      <c r="D520" s="21" t="s">
        <v>209</v>
      </c>
      <c r="E520" s="21" t="s">
        <v>210</v>
      </c>
      <c r="F520" s="21" t="s">
        <v>209</v>
      </c>
      <c r="G520" s="21" t="s">
        <v>209</v>
      </c>
      <c r="H520" s="21" t="s">
        <v>209</v>
      </c>
      <c r="I520" s="21" t="s">
        <v>209</v>
      </c>
      <c r="J520" s="21" t="s">
        <v>209</v>
      </c>
      <c r="K520" s="21" t="s">
        <v>209</v>
      </c>
      <c r="L520" s="21" t="s">
        <v>210</v>
      </c>
      <c r="M520" s="21" t="s">
        <v>209</v>
      </c>
      <c r="N520" s="21" t="s">
        <v>209</v>
      </c>
      <c r="O520" s="21" t="s">
        <v>209</v>
      </c>
      <c r="P520" s="21" t="s">
        <v>209</v>
      </c>
      <c r="Q520" s="21" t="s">
        <v>209</v>
      </c>
      <c r="R520" s="21" t="s">
        <v>209</v>
      </c>
      <c r="S520" s="21" t="s">
        <v>210</v>
      </c>
      <c r="T520" s="21" t="s">
        <v>210</v>
      </c>
      <c r="U520" s="21" t="s">
        <v>210</v>
      </c>
      <c r="V520" s="21" t="s">
        <v>210</v>
      </c>
      <c r="W520" s="21" t="s">
        <v>209</v>
      </c>
      <c r="X520" s="21" t="s">
        <v>209</v>
      </c>
      <c r="Y520" s="21" t="s">
        <v>209</v>
      </c>
      <c r="Z520" s="21" t="s">
        <v>209</v>
      </c>
      <c r="AA520" s="21" t="s">
        <v>210</v>
      </c>
      <c r="AB520" s="21" t="s">
        <v>209</v>
      </c>
      <c r="AC520" s="21" t="s">
        <v>209</v>
      </c>
      <c r="AD520" s="21" t="s">
        <v>209</v>
      </c>
      <c r="AE520" s="21" t="s">
        <v>209</v>
      </c>
      <c r="AF520" s="21" t="s">
        <v>210</v>
      </c>
      <c r="AG520" s="21" t="s">
        <v>209</v>
      </c>
      <c r="AH520" s="21" t="s">
        <v>209</v>
      </c>
      <c r="AI520" s="21" t="s">
        <v>209</v>
      </c>
      <c r="AJ520" s="21" t="s">
        <v>210</v>
      </c>
      <c r="AK520" s="21" t="s">
        <v>209</v>
      </c>
      <c r="AL520" s="21" t="s">
        <v>210</v>
      </c>
      <c r="AM520" s="21" t="s">
        <v>209</v>
      </c>
      <c r="AN520" s="21" t="s">
        <v>209</v>
      </c>
      <c r="AO520" s="21" t="s">
        <v>209</v>
      </c>
      <c r="AP520" s="21" t="s">
        <v>209</v>
      </c>
      <c r="AQ520" s="21" t="s">
        <v>209</v>
      </c>
      <c r="AR520" s="21" t="s">
        <v>209</v>
      </c>
      <c r="AS520" s="21" t="s">
        <v>209</v>
      </c>
      <c r="AT520" s="21" t="s">
        <v>209</v>
      </c>
      <c r="AU520" s="21" t="s">
        <v>209</v>
      </c>
      <c r="AV520" s="21" t="s">
        <v>209</v>
      </c>
      <c r="AW520" s="21" t="s">
        <v>209</v>
      </c>
      <c r="AX520" s="21" t="s">
        <v>209</v>
      </c>
      <c r="AY520" s="21" t="s">
        <v>210</v>
      </c>
      <c r="AZ520" s="21" t="s">
        <v>210</v>
      </c>
      <c r="BA520" s="21" t="s">
        <v>209</v>
      </c>
      <c r="BB520" s="21" t="s">
        <v>210</v>
      </c>
      <c r="BC520" s="21" t="s">
        <v>209</v>
      </c>
      <c r="BD520" s="21" t="s">
        <v>209</v>
      </c>
      <c r="BE520" s="21" t="s">
        <v>209</v>
      </c>
      <c r="BF520" s="21" t="s">
        <v>209</v>
      </c>
      <c r="BG520" s="21" t="s">
        <v>209</v>
      </c>
      <c r="BH520" s="21" t="s">
        <v>209</v>
      </c>
      <c r="BI520" s="21" t="s">
        <v>209</v>
      </c>
      <c r="BJ520" s="21" t="s">
        <v>209</v>
      </c>
      <c r="BK520" s="21" t="s">
        <v>209</v>
      </c>
      <c r="BL520" s="21" t="s">
        <v>209</v>
      </c>
      <c r="BM520" s="21" t="s">
        <v>209</v>
      </c>
      <c r="BN520" s="21" t="s">
        <v>209</v>
      </c>
      <c r="BO520" s="21" t="s">
        <v>209</v>
      </c>
      <c r="BP520" s="21" t="s">
        <v>210</v>
      </c>
      <c r="BQ520" s="21" t="s">
        <v>209</v>
      </c>
      <c r="BR520" s="21" t="s">
        <v>209</v>
      </c>
      <c r="BS520" s="21" t="s">
        <v>209</v>
      </c>
      <c r="BT520" s="21" t="s">
        <v>209</v>
      </c>
      <c r="BU520" s="21" t="s">
        <v>209</v>
      </c>
      <c r="BV520" s="21" t="s">
        <v>209</v>
      </c>
      <c r="BW520" s="21" t="s">
        <v>209</v>
      </c>
      <c r="BX520" s="21" t="s">
        <v>209</v>
      </c>
      <c r="BY520" s="21" t="s">
        <v>209</v>
      </c>
      <c r="BZ520" s="21">
        <f t="shared" si="2"/>
        <v>13</v>
      </c>
    </row>
    <row r="521" spans="1:78" ht="12.75" x14ac:dyDescent="0.2">
      <c r="A521" s="21" t="s">
        <v>750</v>
      </c>
      <c r="B521" s="21" t="s">
        <v>751</v>
      </c>
      <c r="C521" s="21" t="s">
        <v>766</v>
      </c>
      <c r="D521" s="21" t="s">
        <v>209</v>
      </c>
      <c r="E521" s="21" t="s">
        <v>210</v>
      </c>
      <c r="F521" s="21" t="s">
        <v>209</v>
      </c>
      <c r="G521" s="21" t="s">
        <v>209</v>
      </c>
      <c r="H521" s="21" t="s">
        <v>209</v>
      </c>
      <c r="I521" s="21" t="s">
        <v>209</v>
      </c>
      <c r="J521" s="21" t="s">
        <v>209</v>
      </c>
      <c r="K521" s="21" t="s">
        <v>209</v>
      </c>
      <c r="L521" s="21" t="s">
        <v>210</v>
      </c>
      <c r="M521" s="21" t="s">
        <v>209</v>
      </c>
      <c r="N521" s="21" t="s">
        <v>209</v>
      </c>
      <c r="O521" s="21" t="s">
        <v>209</v>
      </c>
      <c r="P521" s="21" t="s">
        <v>209</v>
      </c>
      <c r="Q521" s="21" t="s">
        <v>209</v>
      </c>
      <c r="R521" s="21" t="s">
        <v>209</v>
      </c>
      <c r="S521" s="21" t="s">
        <v>210</v>
      </c>
      <c r="T521" s="21" t="s">
        <v>210</v>
      </c>
      <c r="U521" s="21" t="s">
        <v>210</v>
      </c>
      <c r="V521" s="21" t="s">
        <v>210</v>
      </c>
      <c r="W521" s="21" t="s">
        <v>209</v>
      </c>
      <c r="X521" s="21" t="s">
        <v>209</v>
      </c>
      <c r="Y521" s="21" t="s">
        <v>209</v>
      </c>
      <c r="Z521" s="21" t="s">
        <v>209</v>
      </c>
      <c r="AA521" s="21" t="s">
        <v>210</v>
      </c>
      <c r="AB521" s="21" t="s">
        <v>209</v>
      </c>
      <c r="AC521" s="21" t="s">
        <v>209</v>
      </c>
      <c r="AD521" s="21" t="s">
        <v>209</v>
      </c>
      <c r="AE521" s="21" t="s">
        <v>209</v>
      </c>
      <c r="AF521" s="21" t="s">
        <v>210</v>
      </c>
      <c r="AG521" s="21" t="s">
        <v>209</v>
      </c>
      <c r="AH521" s="21" t="s">
        <v>209</v>
      </c>
      <c r="AI521" s="21" t="s">
        <v>209</v>
      </c>
      <c r="AJ521" s="21" t="s">
        <v>210</v>
      </c>
      <c r="AK521" s="21" t="s">
        <v>209</v>
      </c>
      <c r="AL521" s="21" t="s">
        <v>210</v>
      </c>
      <c r="AM521" s="21" t="s">
        <v>209</v>
      </c>
      <c r="AN521" s="21" t="s">
        <v>209</v>
      </c>
      <c r="AO521" s="21" t="s">
        <v>209</v>
      </c>
      <c r="AP521" s="21" t="s">
        <v>209</v>
      </c>
      <c r="AQ521" s="21" t="s">
        <v>209</v>
      </c>
      <c r="AR521" s="21" t="s">
        <v>209</v>
      </c>
      <c r="AS521" s="21" t="s">
        <v>209</v>
      </c>
      <c r="AT521" s="21" t="s">
        <v>209</v>
      </c>
      <c r="AU521" s="21" t="s">
        <v>209</v>
      </c>
      <c r="AV521" s="21" t="s">
        <v>209</v>
      </c>
      <c r="AW521" s="21" t="s">
        <v>209</v>
      </c>
      <c r="AX521" s="21" t="s">
        <v>209</v>
      </c>
      <c r="AY521" s="21" t="s">
        <v>210</v>
      </c>
      <c r="AZ521" s="21" t="s">
        <v>210</v>
      </c>
      <c r="BA521" s="21" t="s">
        <v>209</v>
      </c>
      <c r="BB521" s="21" t="s">
        <v>210</v>
      </c>
      <c r="BC521" s="21" t="s">
        <v>209</v>
      </c>
      <c r="BD521" s="21" t="s">
        <v>209</v>
      </c>
      <c r="BE521" s="21" t="s">
        <v>209</v>
      </c>
      <c r="BF521" s="21" t="s">
        <v>209</v>
      </c>
      <c r="BG521" s="21" t="s">
        <v>209</v>
      </c>
      <c r="BH521" s="21" t="s">
        <v>209</v>
      </c>
      <c r="BI521" s="21" t="s">
        <v>209</v>
      </c>
      <c r="BJ521" s="21" t="s">
        <v>209</v>
      </c>
      <c r="BK521" s="21" t="s">
        <v>209</v>
      </c>
      <c r="BL521" s="21" t="s">
        <v>209</v>
      </c>
      <c r="BM521" s="21" t="s">
        <v>209</v>
      </c>
      <c r="BN521" s="21" t="s">
        <v>209</v>
      </c>
      <c r="BO521" s="21" t="s">
        <v>209</v>
      </c>
      <c r="BP521" s="21" t="s">
        <v>210</v>
      </c>
      <c r="BQ521" s="21" t="s">
        <v>209</v>
      </c>
      <c r="BR521" s="21" t="s">
        <v>209</v>
      </c>
      <c r="BS521" s="21" t="s">
        <v>209</v>
      </c>
      <c r="BT521" s="21" t="s">
        <v>209</v>
      </c>
      <c r="BU521" s="21" t="s">
        <v>209</v>
      </c>
      <c r="BV521" s="21" t="s">
        <v>209</v>
      </c>
      <c r="BW521" s="21" t="s">
        <v>209</v>
      </c>
      <c r="BX521" s="21" t="s">
        <v>209</v>
      </c>
      <c r="BY521" s="21" t="s">
        <v>209</v>
      </c>
      <c r="BZ521" s="21">
        <f t="shared" si="2"/>
        <v>13</v>
      </c>
    </row>
    <row r="522" spans="1:78" ht="12.75" x14ac:dyDescent="0.2">
      <c r="A522" s="21" t="s">
        <v>750</v>
      </c>
      <c r="B522" s="21" t="s">
        <v>751</v>
      </c>
      <c r="C522" s="21" t="s">
        <v>767</v>
      </c>
      <c r="D522" s="21" t="s">
        <v>209</v>
      </c>
      <c r="E522" s="21" t="s">
        <v>210</v>
      </c>
      <c r="F522" s="21" t="s">
        <v>209</v>
      </c>
      <c r="G522" s="21" t="s">
        <v>209</v>
      </c>
      <c r="H522" s="21" t="s">
        <v>209</v>
      </c>
      <c r="I522" s="21" t="s">
        <v>209</v>
      </c>
      <c r="J522" s="21" t="s">
        <v>209</v>
      </c>
      <c r="K522" s="21" t="s">
        <v>209</v>
      </c>
      <c r="L522" s="21" t="s">
        <v>210</v>
      </c>
      <c r="M522" s="21" t="s">
        <v>209</v>
      </c>
      <c r="N522" s="21" t="s">
        <v>209</v>
      </c>
      <c r="O522" s="21" t="s">
        <v>209</v>
      </c>
      <c r="P522" s="21" t="s">
        <v>209</v>
      </c>
      <c r="Q522" s="21" t="s">
        <v>209</v>
      </c>
      <c r="R522" s="21" t="s">
        <v>209</v>
      </c>
      <c r="S522" s="21" t="s">
        <v>210</v>
      </c>
      <c r="T522" s="21" t="s">
        <v>210</v>
      </c>
      <c r="U522" s="21" t="s">
        <v>210</v>
      </c>
      <c r="V522" s="21" t="s">
        <v>210</v>
      </c>
      <c r="W522" s="21" t="s">
        <v>209</v>
      </c>
      <c r="X522" s="21" t="s">
        <v>209</v>
      </c>
      <c r="Y522" s="21" t="s">
        <v>209</v>
      </c>
      <c r="Z522" s="21" t="s">
        <v>209</v>
      </c>
      <c r="AA522" s="21" t="s">
        <v>210</v>
      </c>
      <c r="AB522" s="21" t="s">
        <v>209</v>
      </c>
      <c r="AC522" s="21" t="s">
        <v>209</v>
      </c>
      <c r="AD522" s="21" t="s">
        <v>209</v>
      </c>
      <c r="AE522" s="21" t="s">
        <v>209</v>
      </c>
      <c r="AF522" s="21" t="s">
        <v>210</v>
      </c>
      <c r="AG522" s="21" t="s">
        <v>209</v>
      </c>
      <c r="AH522" s="21" t="s">
        <v>209</v>
      </c>
      <c r="AI522" s="21" t="s">
        <v>209</v>
      </c>
      <c r="AJ522" s="21" t="s">
        <v>210</v>
      </c>
      <c r="AK522" s="21" t="s">
        <v>209</v>
      </c>
      <c r="AL522" s="21" t="s">
        <v>210</v>
      </c>
      <c r="AM522" s="21" t="s">
        <v>209</v>
      </c>
      <c r="AN522" s="21" t="s">
        <v>209</v>
      </c>
      <c r="AO522" s="21" t="s">
        <v>209</v>
      </c>
      <c r="AP522" s="21" t="s">
        <v>209</v>
      </c>
      <c r="AQ522" s="21" t="s">
        <v>209</v>
      </c>
      <c r="AR522" s="21" t="s">
        <v>209</v>
      </c>
      <c r="AS522" s="21" t="s">
        <v>209</v>
      </c>
      <c r="AT522" s="21" t="s">
        <v>209</v>
      </c>
      <c r="AU522" s="21" t="s">
        <v>209</v>
      </c>
      <c r="AV522" s="21" t="s">
        <v>209</v>
      </c>
      <c r="AW522" s="21" t="s">
        <v>209</v>
      </c>
      <c r="AX522" s="21" t="s">
        <v>209</v>
      </c>
      <c r="AY522" s="21" t="s">
        <v>210</v>
      </c>
      <c r="AZ522" s="21" t="s">
        <v>210</v>
      </c>
      <c r="BA522" s="21" t="s">
        <v>209</v>
      </c>
      <c r="BB522" s="21" t="s">
        <v>210</v>
      </c>
      <c r="BC522" s="21" t="s">
        <v>210</v>
      </c>
      <c r="BD522" s="21" t="s">
        <v>209</v>
      </c>
      <c r="BE522" s="21" t="s">
        <v>209</v>
      </c>
      <c r="BF522" s="21" t="s">
        <v>209</v>
      </c>
      <c r="BG522" s="21" t="s">
        <v>209</v>
      </c>
      <c r="BH522" s="21" t="s">
        <v>209</v>
      </c>
      <c r="BI522" s="21" t="s">
        <v>209</v>
      </c>
      <c r="BJ522" s="21" t="s">
        <v>209</v>
      </c>
      <c r="BK522" s="21" t="s">
        <v>213</v>
      </c>
      <c r="BL522" s="21" t="s">
        <v>209</v>
      </c>
      <c r="BM522" s="21" t="s">
        <v>209</v>
      </c>
      <c r="BN522" s="21" t="s">
        <v>209</v>
      </c>
      <c r="BO522" s="21" t="s">
        <v>209</v>
      </c>
      <c r="BP522" s="21" t="s">
        <v>210</v>
      </c>
      <c r="BQ522" s="21" t="s">
        <v>209</v>
      </c>
      <c r="BR522" s="21" t="s">
        <v>209</v>
      </c>
      <c r="BS522" s="21" t="s">
        <v>209</v>
      </c>
      <c r="BT522" s="21" t="s">
        <v>209</v>
      </c>
      <c r="BU522" s="21" t="s">
        <v>209</v>
      </c>
      <c r="BV522" s="21" t="s">
        <v>209</v>
      </c>
      <c r="BW522" s="21" t="s">
        <v>209</v>
      </c>
      <c r="BX522" s="21" t="s">
        <v>209</v>
      </c>
      <c r="BY522" s="21" t="s">
        <v>209</v>
      </c>
      <c r="BZ522" s="21">
        <f t="shared" si="2"/>
        <v>14</v>
      </c>
    </row>
    <row r="523" spans="1:78" ht="12.75" x14ac:dyDescent="0.2">
      <c r="A523" s="21" t="s">
        <v>750</v>
      </c>
      <c r="B523" s="21" t="s">
        <v>751</v>
      </c>
      <c r="C523" s="21" t="s">
        <v>768</v>
      </c>
      <c r="D523" s="21" t="s">
        <v>209</v>
      </c>
      <c r="E523" s="21" t="s">
        <v>210</v>
      </c>
      <c r="F523" s="21" t="s">
        <v>209</v>
      </c>
      <c r="G523" s="21" t="s">
        <v>209</v>
      </c>
      <c r="H523" s="21" t="s">
        <v>209</v>
      </c>
      <c r="I523" s="21" t="s">
        <v>209</v>
      </c>
      <c r="J523" s="21" t="s">
        <v>209</v>
      </c>
      <c r="K523" s="21" t="s">
        <v>209</v>
      </c>
      <c r="L523" s="21" t="s">
        <v>210</v>
      </c>
      <c r="M523" s="21" t="s">
        <v>209</v>
      </c>
      <c r="N523" s="21" t="s">
        <v>209</v>
      </c>
      <c r="O523" s="21" t="s">
        <v>209</v>
      </c>
      <c r="P523" s="21" t="s">
        <v>209</v>
      </c>
      <c r="Q523" s="21" t="s">
        <v>209</v>
      </c>
      <c r="R523" s="21" t="s">
        <v>209</v>
      </c>
      <c r="S523" s="21" t="s">
        <v>210</v>
      </c>
      <c r="T523" s="21" t="s">
        <v>210</v>
      </c>
      <c r="U523" s="21" t="s">
        <v>210</v>
      </c>
      <c r="V523" s="21" t="s">
        <v>210</v>
      </c>
      <c r="W523" s="21" t="s">
        <v>209</v>
      </c>
      <c r="X523" s="21" t="s">
        <v>209</v>
      </c>
      <c r="Y523" s="21" t="s">
        <v>209</v>
      </c>
      <c r="Z523" s="21" t="s">
        <v>209</v>
      </c>
      <c r="AA523" s="21" t="s">
        <v>210</v>
      </c>
      <c r="AB523" s="21" t="s">
        <v>209</v>
      </c>
      <c r="AC523" s="21" t="s">
        <v>209</v>
      </c>
      <c r="AD523" s="21" t="s">
        <v>209</v>
      </c>
      <c r="AE523" s="21" t="s">
        <v>209</v>
      </c>
      <c r="AF523" s="21" t="s">
        <v>210</v>
      </c>
      <c r="AG523" s="21" t="s">
        <v>209</v>
      </c>
      <c r="AH523" s="21" t="s">
        <v>209</v>
      </c>
      <c r="AI523" s="21" t="s">
        <v>209</v>
      </c>
      <c r="AJ523" s="21" t="s">
        <v>210</v>
      </c>
      <c r="AK523" s="21" t="s">
        <v>209</v>
      </c>
      <c r="AL523" s="21" t="s">
        <v>210</v>
      </c>
      <c r="AM523" s="21" t="s">
        <v>209</v>
      </c>
      <c r="AN523" s="21" t="s">
        <v>209</v>
      </c>
      <c r="AO523" s="21" t="s">
        <v>209</v>
      </c>
      <c r="AP523" s="21" t="s">
        <v>209</v>
      </c>
      <c r="AQ523" s="21" t="s">
        <v>209</v>
      </c>
      <c r="AR523" s="21" t="s">
        <v>209</v>
      </c>
      <c r="AS523" s="21" t="s">
        <v>209</v>
      </c>
      <c r="AT523" s="21" t="s">
        <v>209</v>
      </c>
      <c r="AU523" s="21" t="s">
        <v>209</v>
      </c>
      <c r="AV523" s="21" t="s">
        <v>209</v>
      </c>
      <c r="AW523" s="21" t="s">
        <v>209</v>
      </c>
      <c r="AX523" s="21" t="s">
        <v>209</v>
      </c>
      <c r="AY523" s="21" t="s">
        <v>210</v>
      </c>
      <c r="AZ523" s="21" t="s">
        <v>210</v>
      </c>
      <c r="BA523" s="21" t="s">
        <v>209</v>
      </c>
      <c r="BB523" s="21" t="s">
        <v>210</v>
      </c>
      <c r="BC523" s="21" t="s">
        <v>209</v>
      </c>
      <c r="BD523" s="21" t="s">
        <v>209</v>
      </c>
      <c r="BE523" s="21" t="s">
        <v>209</v>
      </c>
      <c r="BF523" s="21" t="s">
        <v>209</v>
      </c>
      <c r="BG523" s="21" t="s">
        <v>209</v>
      </c>
      <c r="BH523" s="21" t="s">
        <v>209</v>
      </c>
      <c r="BI523" s="21" t="s">
        <v>209</v>
      </c>
      <c r="BJ523" s="21" t="s">
        <v>209</v>
      </c>
      <c r="BK523" s="21" t="s">
        <v>213</v>
      </c>
      <c r="BL523" s="21" t="s">
        <v>209</v>
      </c>
      <c r="BM523" s="21" t="s">
        <v>209</v>
      </c>
      <c r="BN523" s="21" t="s">
        <v>209</v>
      </c>
      <c r="BO523" s="21" t="s">
        <v>209</v>
      </c>
      <c r="BP523" s="21" t="s">
        <v>210</v>
      </c>
      <c r="BQ523" s="21" t="s">
        <v>209</v>
      </c>
      <c r="BR523" s="21" t="s">
        <v>209</v>
      </c>
      <c r="BS523" s="21" t="s">
        <v>209</v>
      </c>
      <c r="BT523" s="21" t="s">
        <v>209</v>
      </c>
      <c r="BU523" s="21" t="s">
        <v>209</v>
      </c>
      <c r="BV523" s="21" t="s">
        <v>209</v>
      </c>
      <c r="BW523" s="21" t="s">
        <v>209</v>
      </c>
      <c r="BX523" s="21" t="s">
        <v>209</v>
      </c>
      <c r="BY523" s="21" t="s">
        <v>209</v>
      </c>
      <c r="BZ523" s="21">
        <f t="shared" si="2"/>
        <v>13</v>
      </c>
    </row>
    <row r="524" spans="1:78" ht="12.75" x14ac:dyDescent="0.2">
      <c r="A524" s="21" t="s">
        <v>750</v>
      </c>
      <c r="B524" s="21" t="s">
        <v>751</v>
      </c>
      <c r="C524" s="21" t="s">
        <v>769</v>
      </c>
      <c r="D524" s="21" t="s">
        <v>209</v>
      </c>
      <c r="E524" s="21" t="s">
        <v>210</v>
      </c>
      <c r="F524" s="21" t="s">
        <v>209</v>
      </c>
      <c r="G524" s="21" t="s">
        <v>209</v>
      </c>
      <c r="H524" s="21" t="s">
        <v>209</v>
      </c>
      <c r="I524" s="21" t="s">
        <v>209</v>
      </c>
      <c r="J524" s="21" t="s">
        <v>209</v>
      </c>
      <c r="K524" s="21" t="s">
        <v>209</v>
      </c>
      <c r="L524" s="21" t="s">
        <v>210</v>
      </c>
      <c r="M524" s="21" t="s">
        <v>209</v>
      </c>
      <c r="N524" s="21" t="s">
        <v>209</v>
      </c>
      <c r="O524" s="21" t="s">
        <v>209</v>
      </c>
      <c r="P524" s="21" t="s">
        <v>209</v>
      </c>
      <c r="Q524" s="21" t="s">
        <v>209</v>
      </c>
      <c r="R524" s="21" t="s">
        <v>209</v>
      </c>
      <c r="S524" s="21" t="s">
        <v>210</v>
      </c>
      <c r="T524" s="21" t="s">
        <v>210</v>
      </c>
      <c r="U524" s="21" t="s">
        <v>210</v>
      </c>
      <c r="V524" s="21" t="s">
        <v>210</v>
      </c>
      <c r="W524" s="21" t="s">
        <v>209</v>
      </c>
      <c r="X524" s="21" t="s">
        <v>209</v>
      </c>
      <c r="Y524" s="21" t="s">
        <v>209</v>
      </c>
      <c r="Z524" s="21" t="s">
        <v>209</v>
      </c>
      <c r="AA524" s="21" t="s">
        <v>210</v>
      </c>
      <c r="AB524" s="21" t="s">
        <v>209</v>
      </c>
      <c r="AC524" s="21" t="s">
        <v>209</v>
      </c>
      <c r="AD524" s="21" t="s">
        <v>209</v>
      </c>
      <c r="AE524" s="21" t="s">
        <v>209</v>
      </c>
      <c r="AF524" s="21" t="s">
        <v>210</v>
      </c>
      <c r="AG524" s="21" t="s">
        <v>209</v>
      </c>
      <c r="AH524" s="21" t="s">
        <v>209</v>
      </c>
      <c r="AI524" s="21" t="s">
        <v>209</v>
      </c>
      <c r="AJ524" s="21" t="s">
        <v>210</v>
      </c>
      <c r="AK524" s="21" t="s">
        <v>209</v>
      </c>
      <c r="AL524" s="21" t="s">
        <v>210</v>
      </c>
      <c r="AM524" s="21" t="s">
        <v>209</v>
      </c>
      <c r="AN524" s="21" t="s">
        <v>209</v>
      </c>
      <c r="AO524" s="21" t="s">
        <v>209</v>
      </c>
      <c r="AP524" s="21" t="s">
        <v>209</v>
      </c>
      <c r="AQ524" s="21" t="s">
        <v>209</v>
      </c>
      <c r="AR524" s="21" t="s">
        <v>209</v>
      </c>
      <c r="AS524" s="21" t="s">
        <v>209</v>
      </c>
      <c r="AT524" s="21" t="s">
        <v>209</v>
      </c>
      <c r="AU524" s="21" t="s">
        <v>209</v>
      </c>
      <c r="AV524" s="21" t="s">
        <v>209</v>
      </c>
      <c r="AW524" s="21" t="s">
        <v>209</v>
      </c>
      <c r="AX524" s="21" t="s">
        <v>209</v>
      </c>
      <c r="AY524" s="21" t="s">
        <v>209</v>
      </c>
      <c r="AZ524" s="21" t="s">
        <v>210</v>
      </c>
      <c r="BA524" s="21" t="s">
        <v>209</v>
      </c>
      <c r="BB524" s="21" t="s">
        <v>209</v>
      </c>
      <c r="BC524" s="21" t="s">
        <v>210</v>
      </c>
      <c r="BD524" s="21" t="s">
        <v>209</v>
      </c>
      <c r="BE524" s="21" t="s">
        <v>209</v>
      </c>
      <c r="BF524" s="21" t="s">
        <v>209</v>
      </c>
      <c r="BG524" s="21" t="s">
        <v>209</v>
      </c>
      <c r="BH524" s="21" t="s">
        <v>209</v>
      </c>
      <c r="BI524" s="21" t="s">
        <v>209</v>
      </c>
      <c r="BJ524" s="21" t="s">
        <v>209</v>
      </c>
      <c r="BK524" s="21" t="s">
        <v>213</v>
      </c>
      <c r="BL524" s="21" t="s">
        <v>209</v>
      </c>
      <c r="BM524" s="21" t="s">
        <v>210</v>
      </c>
      <c r="BN524" s="21" t="s">
        <v>210</v>
      </c>
      <c r="BO524" s="21" t="s">
        <v>209</v>
      </c>
      <c r="BP524" s="21" t="s">
        <v>213</v>
      </c>
      <c r="BQ524" s="21" t="s">
        <v>209</v>
      </c>
      <c r="BR524" s="21" t="s">
        <v>209</v>
      </c>
      <c r="BS524" s="21" t="s">
        <v>209</v>
      </c>
      <c r="BT524" s="21" t="s">
        <v>209</v>
      </c>
      <c r="BU524" s="21" t="s">
        <v>209</v>
      </c>
      <c r="BV524" s="21" t="s">
        <v>209</v>
      </c>
      <c r="BW524" s="21" t="s">
        <v>209</v>
      </c>
      <c r="BX524" s="21" t="s">
        <v>209</v>
      </c>
      <c r="BY524" s="21" t="s">
        <v>209</v>
      </c>
      <c r="BZ524" s="21">
        <f t="shared" si="2"/>
        <v>12</v>
      </c>
    </row>
    <row r="525" spans="1:78" ht="12.75" x14ac:dyDescent="0.2">
      <c r="A525" s="21" t="s">
        <v>750</v>
      </c>
      <c r="B525" s="21" t="s">
        <v>751</v>
      </c>
      <c r="C525" s="21" t="s">
        <v>770</v>
      </c>
      <c r="D525" s="21" t="s">
        <v>209</v>
      </c>
      <c r="E525" s="21" t="s">
        <v>210</v>
      </c>
      <c r="F525" s="21" t="s">
        <v>209</v>
      </c>
      <c r="G525" s="21" t="s">
        <v>209</v>
      </c>
      <c r="H525" s="21" t="s">
        <v>209</v>
      </c>
      <c r="I525" s="21" t="s">
        <v>209</v>
      </c>
      <c r="J525" s="21" t="s">
        <v>209</v>
      </c>
      <c r="K525" s="21" t="s">
        <v>209</v>
      </c>
      <c r="L525" s="21" t="s">
        <v>210</v>
      </c>
      <c r="M525" s="21" t="s">
        <v>209</v>
      </c>
      <c r="N525" s="21" t="s">
        <v>209</v>
      </c>
      <c r="O525" s="21" t="s">
        <v>209</v>
      </c>
      <c r="P525" s="21" t="s">
        <v>209</v>
      </c>
      <c r="Q525" s="21" t="s">
        <v>209</v>
      </c>
      <c r="R525" s="21" t="s">
        <v>209</v>
      </c>
      <c r="S525" s="21" t="s">
        <v>210</v>
      </c>
      <c r="T525" s="21" t="s">
        <v>210</v>
      </c>
      <c r="U525" s="21" t="s">
        <v>210</v>
      </c>
      <c r="V525" s="21" t="s">
        <v>210</v>
      </c>
      <c r="W525" s="21" t="s">
        <v>209</v>
      </c>
      <c r="X525" s="21" t="s">
        <v>209</v>
      </c>
      <c r="Y525" s="21" t="s">
        <v>209</v>
      </c>
      <c r="Z525" s="21" t="s">
        <v>209</v>
      </c>
      <c r="AA525" s="21" t="s">
        <v>210</v>
      </c>
      <c r="AB525" s="21" t="s">
        <v>209</v>
      </c>
      <c r="AC525" s="21" t="s">
        <v>209</v>
      </c>
      <c r="AD525" s="21" t="s">
        <v>209</v>
      </c>
      <c r="AE525" s="21" t="s">
        <v>209</v>
      </c>
      <c r="AF525" s="21" t="s">
        <v>210</v>
      </c>
      <c r="AG525" s="21" t="s">
        <v>209</v>
      </c>
      <c r="AH525" s="21" t="s">
        <v>209</v>
      </c>
      <c r="AI525" s="21" t="s">
        <v>209</v>
      </c>
      <c r="AJ525" s="21" t="s">
        <v>210</v>
      </c>
      <c r="AK525" s="21" t="s">
        <v>209</v>
      </c>
      <c r="AL525" s="21" t="s">
        <v>210</v>
      </c>
      <c r="AM525" s="21" t="s">
        <v>209</v>
      </c>
      <c r="AN525" s="21" t="s">
        <v>209</v>
      </c>
      <c r="AO525" s="21" t="s">
        <v>209</v>
      </c>
      <c r="AP525" s="21" t="s">
        <v>209</v>
      </c>
      <c r="AQ525" s="21" t="s">
        <v>209</v>
      </c>
      <c r="AR525" s="21" t="s">
        <v>209</v>
      </c>
      <c r="AS525" s="21" t="s">
        <v>209</v>
      </c>
      <c r="AT525" s="21" t="s">
        <v>209</v>
      </c>
      <c r="AU525" s="21" t="s">
        <v>209</v>
      </c>
      <c r="AV525" s="21" t="s">
        <v>209</v>
      </c>
      <c r="AW525" s="21" t="s">
        <v>209</v>
      </c>
      <c r="AX525" s="21" t="s">
        <v>209</v>
      </c>
      <c r="AY525" s="21" t="s">
        <v>210</v>
      </c>
      <c r="AZ525" s="21" t="s">
        <v>210</v>
      </c>
      <c r="BA525" s="21" t="s">
        <v>209</v>
      </c>
      <c r="BB525" s="21" t="s">
        <v>210</v>
      </c>
      <c r="BC525" s="21" t="s">
        <v>209</v>
      </c>
      <c r="BD525" s="21" t="s">
        <v>209</v>
      </c>
      <c r="BE525" s="21" t="s">
        <v>209</v>
      </c>
      <c r="BF525" s="21" t="s">
        <v>209</v>
      </c>
      <c r="BG525" s="21" t="s">
        <v>209</v>
      </c>
      <c r="BH525" s="21" t="s">
        <v>209</v>
      </c>
      <c r="BI525" s="21" t="s">
        <v>209</v>
      </c>
      <c r="BJ525" s="21" t="s">
        <v>209</v>
      </c>
      <c r="BK525" s="21" t="s">
        <v>209</v>
      </c>
      <c r="BL525" s="21" t="s">
        <v>209</v>
      </c>
      <c r="BM525" s="21" t="s">
        <v>210</v>
      </c>
      <c r="BN525" s="21" t="s">
        <v>210</v>
      </c>
      <c r="BO525" s="21" t="s">
        <v>209</v>
      </c>
      <c r="BP525" s="21" t="s">
        <v>213</v>
      </c>
      <c r="BQ525" s="21" t="s">
        <v>209</v>
      </c>
      <c r="BR525" s="21" t="s">
        <v>209</v>
      </c>
      <c r="BS525" s="21" t="s">
        <v>209</v>
      </c>
      <c r="BT525" s="21" t="s">
        <v>209</v>
      </c>
      <c r="BU525" s="21" t="s">
        <v>209</v>
      </c>
      <c r="BV525" s="21" t="s">
        <v>209</v>
      </c>
      <c r="BW525" s="21" t="s">
        <v>209</v>
      </c>
      <c r="BX525" s="21" t="s">
        <v>209</v>
      </c>
      <c r="BY525" s="21" t="s">
        <v>209</v>
      </c>
      <c r="BZ525" s="21">
        <f t="shared" si="2"/>
        <v>13</v>
      </c>
    </row>
    <row r="526" spans="1:78" ht="12.75" x14ac:dyDescent="0.2">
      <c r="A526" s="21" t="s">
        <v>750</v>
      </c>
      <c r="B526" s="21" t="s">
        <v>751</v>
      </c>
      <c r="C526" s="21" t="s">
        <v>771</v>
      </c>
      <c r="D526" s="21" t="s">
        <v>209</v>
      </c>
      <c r="E526" s="21" t="s">
        <v>210</v>
      </c>
      <c r="F526" s="21" t="s">
        <v>209</v>
      </c>
      <c r="G526" s="21" t="s">
        <v>209</v>
      </c>
      <c r="H526" s="21" t="s">
        <v>209</v>
      </c>
      <c r="I526" s="21" t="s">
        <v>209</v>
      </c>
      <c r="J526" s="21" t="s">
        <v>209</v>
      </c>
      <c r="K526" s="21" t="s">
        <v>209</v>
      </c>
      <c r="L526" s="21" t="s">
        <v>210</v>
      </c>
      <c r="M526" s="21" t="s">
        <v>209</v>
      </c>
      <c r="N526" s="21" t="s">
        <v>209</v>
      </c>
      <c r="O526" s="21" t="s">
        <v>209</v>
      </c>
      <c r="P526" s="21" t="s">
        <v>209</v>
      </c>
      <c r="Q526" s="21" t="s">
        <v>209</v>
      </c>
      <c r="R526" s="21" t="s">
        <v>209</v>
      </c>
      <c r="S526" s="21" t="s">
        <v>213</v>
      </c>
      <c r="T526" s="21" t="s">
        <v>213</v>
      </c>
      <c r="U526" s="21" t="s">
        <v>213</v>
      </c>
      <c r="V526" s="21" t="s">
        <v>213</v>
      </c>
      <c r="W526" s="21" t="s">
        <v>209</v>
      </c>
      <c r="X526" s="21" t="s">
        <v>209</v>
      </c>
      <c r="Y526" s="21" t="s">
        <v>209</v>
      </c>
      <c r="Z526" s="21" t="s">
        <v>209</v>
      </c>
      <c r="AA526" s="21" t="s">
        <v>209</v>
      </c>
      <c r="AB526" s="21" t="s">
        <v>209</v>
      </c>
      <c r="AC526" s="21" t="s">
        <v>209</v>
      </c>
      <c r="AD526" s="21" t="s">
        <v>209</v>
      </c>
      <c r="AE526" s="21" t="s">
        <v>209</v>
      </c>
      <c r="AF526" s="21" t="s">
        <v>209</v>
      </c>
      <c r="AG526" s="21" t="s">
        <v>209</v>
      </c>
      <c r="AH526" s="21" t="s">
        <v>209</v>
      </c>
      <c r="AI526" s="21" t="s">
        <v>209</v>
      </c>
      <c r="AJ526" s="21" t="s">
        <v>209</v>
      </c>
      <c r="AK526" s="21" t="s">
        <v>209</v>
      </c>
      <c r="AL526" s="21" t="s">
        <v>209</v>
      </c>
      <c r="AM526" s="21" t="s">
        <v>209</v>
      </c>
      <c r="AN526" s="21" t="s">
        <v>209</v>
      </c>
      <c r="AO526" s="21" t="s">
        <v>209</v>
      </c>
      <c r="AP526" s="21" t="s">
        <v>209</v>
      </c>
      <c r="AQ526" s="21" t="s">
        <v>209</v>
      </c>
      <c r="AR526" s="21" t="s">
        <v>209</v>
      </c>
      <c r="AS526" s="21" t="s">
        <v>209</v>
      </c>
      <c r="AT526" s="21" t="s">
        <v>209</v>
      </c>
      <c r="AU526" s="21" t="s">
        <v>209</v>
      </c>
      <c r="AV526" s="21" t="s">
        <v>209</v>
      </c>
      <c r="AW526" s="21" t="s">
        <v>209</v>
      </c>
      <c r="AX526" s="21" t="s">
        <v>209</v>
      </c>
      <c r="AY526" s="21" t="s">
        <v>210</v>
      </c>
      <c r="AZ526" s="21" t="s">
        <v>210</v>
      </c>
      <c r="BA526" s="21" t="s">
        <v>209</v>
      </c>
      <c r="BB526" s="21" t="s">
        <v>210</v>
      </c>
      <c r="BC526" s="21" t="s">
        <v>209</v>
      </c>
      <c r="BD526" s="21" t="s">
        <v>209</v>
      </c>
      <c r="BE526" s="21" t="s">
        <v>209</v>
      </c>
      <c r="BF526" s="21" t="s">
        <v>209</v>
      </c>
      <c r="BG526" s="21" t="s">
        <v>209</v>
      </c>
      <c r="BH526" s="21" t="s">
        <v>209</v>
      </c>
      <c r="BI526" s="21" t="s">
        <v>209</v>
      </c>
      <c r="BJ526" s="21" t="s">
        <v>209</v>
      </c>
      <c r="BK526" s="21" t="s">
        <v>209</v>
      </c>
      <c r="BL526" s="21" t="s">
        <v>209</v>
      </c>
      <c r="BM526" s="21" t="s">
        <v>209</v>
      </c>
      <c r="BN526" s="21" t="s">
        <v>209</v>
      </c>
      <c r="BO526" s="21" t="s">
        <v>209</v>
      </c>
      <c r="BP526" s="21" t="s">
        <v>209</v>
      </c>
      <c r="BQ526" s="21" t="s">
        <v>209</v>
      </c>
      <c r="BR526" s="21" t="s">
        <v>209</v>
      </c>
      <c r="BS526" s="21" t="s">
        <v>209</v>
      </c>
      <c r="BT526" s="21" t="s">
        <v>209</v>
      </c>
      <c r="BU526" s="21" t="s">
        <v>209</v>
      </c>
      <c r="BV526" s="21" t="s">
        <v>209</v>
      </c>
      <c r="BW526" s="21" t="s">
        <v>209</v>
      </c>
      <c r="BX526" s="21" t="s">
        <v>209</v>
      </c>
      <c r="BY526" s="21" t="s">
        <v>209</v>
      </c>
      <c r="BZ526" s="21">
        <f t="shared" si="2"/>
        <v>5</v>
      </c>
    </row>
    <row r="527" spans="1:78" ht="12.75" x14ac:dyDescent="0.2">
      <c r="A527" s="21" t="s">
        <v>750</v>
      </c>
      <c r="B527" s="21" t="s">
        <v>751</v>
      </c>
      <c r="C527" s="21" t="s">
        <v>772</v>
      </c>
      <c r="D527" s="21" t="s">
        <v>209</v>
      </c>
      <c r="E527" s="21" t="s">
        <v>210</v>
      </c>
      <c r="F527" s="21" t="s">
        <v>209</v>
      </c>
      <c r="G527" s="21" t="s">
        <v>209</v>
      </c>
      <c r="H527" s="21" t="s">
        <v>209</v>
      </c>
      <c r="I527" s="21" t="s">
        <v>209</v>
      </c>
      <c r="J527" s="21" t="s">
        <v>209</v>
      </c>
      <c r="K527" s="21" t="s">
        <v>209</v>
      </c>
      <c r="L527" s="21" t="s">
        <v>210</v>
      </c>
      <c r="M527" s="21" t="s">
        <v>209</v>
      </c>
      <c r="N527" s="21" t="s">
        <v>209</v>
      </c>
      <c r="O527" s="21" t="s">
        <v>209</v>
      </c>
      <c r="P527" s="21" t="s">
        <v>209</v>
      </c>
      <c r="Q527" s="21" t="s">
        <v>209</v>
      </c>
      <c r="R527" s="21" t="s">
        <v>209</v>
      </c>
      <c r="S527" s="21" t="s">
        <v>213</v>
      </c>
      <c r="T527" s="21" t="s">
        <v>213</v>
      </c>
      <c r="U527" s="21" t="s">
        <v>213</v>
      </c>
      <c r="V527" s="21" t="s">
        <v>213</v>
      </c>
      <c r="W527" s="21" t="s">
        <v>209</v>
      </c>
      <c r="X527" s="21" t="s">
        <v>209</v>
      </c>
      <c r="Y527" s="21" t="s">
        <v>210</v>
      </c>
      <c r="Z527" s="21" t="s">
        <v>209</v>
      </c>
      <c r="AA527" s="21" t="s">
        <v>209</v>
      </c>
      <c r="AB527" s="21" t="s">
        <v>209</v>
      </c>
      <c r="AC527" s="21" t="s">
        <v>209</v>
      </c>
      <c r="AD527" s="21" t="s">
        <v>210</v>
      </c>
      <c r="AE527" s="21" t="s">
        <v>209</v>
      </c>
      <c r="AF527" s="21" t="s">
        <v>209</v>
      </c>
      <c r="AG527" s="21" t="s">
        <v>209</v>
      </c>
      <c r="AH527" s="21" t="s">
        <v>209</v>
      </c>
      <c r="AI527" s="21" t="s">
        <v>209</v>
      </c>
      <c r="AJ527" s="21" t="s">
        <v>209</v>
      </c>
      <c r="AK527" s="21" t="s">
        <v>209</v>
      </c>
      <c r="AL527" s="21" t="s">
        <v>209</v>
      </c>
      <c r="AM527" s="21" t="s">
        <v>209</v>
      </c>
      <c r="AN527" s="21" t="s">
        <v>209</v>
      </c>
      <c r="AO527" s="21" t="s">
        <v>209</v>
      </c>
      <c r="AP527" s="21" t="s">
        <v>209</v>
      </c>
      <c r="AQ527" s="21" t="s">
        <v>209</v>
      </c>
      <c r="AR527" s="21" t="s">
        <v>209</v>
      </c>
      <c r="AS527" s="21" t="s">
        <v>209</v>
      </c>
      <c r="AT527" s="21" t="s">
        <v>209</v>
      </c>
      <c r="AU527" s="21" t="s">
        <v>209</v>
      </c>
      <c r="AV527" s="21" t="s">
        <v>209</v>
      </c>
      <c r="AW527" s="21" t="s">
        <v>209</v>
      </c>
      <c r="AX527" s="21" t="s">
        <v>209</v>
      </c>
      <c r="AY527" s="21" t="s">
        <v>210</v>
      </c>
      <c r="AZ527" s="21" t="s">
        <v>210</v>
      </c>
      <c r="BA527" s="21" t="s">
        <v>209</v>
      </c>
      <c r="BB527" s="21" t="s">
        <v>210</v>
      </c>
      <c r="BC527" s="21" t="s">
        <v>209</v>
      </c>
      <c r="BD527" s="21" t="s">
        <v>209</v>
      </c>
      <c r="BE527" s="21" t="s">
        <v>209</v>
      </c>
      <c r="BF527" s="21" t="s">
        <v>209</v>
      </c>
      <c r="BG527" s="21" t="s">
        <v>209</v>
      </c>
      <c r="BH527" s="21" t="s">
        <v>209</v>
      </c>
      <c r="BI527" s="21" t="s">
        <v>209</v>
      </c>
      <c r="BJ527" s="21" t="s">
        <v>209</v>
      </c>
      <c r="BK527" s="21" t="s">
        <v>209</v>
      </c>
      <c r="BL527" s="21" t="s">
        <v>209</v>
      </c>
      <c r="BM527" s="21" t="s">
        <v>209</v>
      </c>
      <c r="BN527" s="21" t="s">
        <v>209</v>
      </c>
      <c r="BO527" s="21" t="s">
        <v>209</v>
      </c>
      <c r="BP527" s="21" t="s">
        <v>209</v>
      </c>
      <c r="BQ527" s="21" t="s">
        <v>209</v>
      </c>
      <c r="BR527" s="21" t="s">
        <v>209</v>
      </c>
      <c r="BS527" s="21" t="s">
        <v>209</v>
      </c>
      <c r="BT527" s="21" t="s">
        <v>209</v>
      </c>
      <c r="BU527" s="21" t="s">
        <v>209</v>
      </c>
      <c r="BV527" s="21" t="s">
        <v>209</v>
      </c>
      <c r="BW527" s="21" t="s">
        <v>209</v>
      </c>
      <c r="BX527" s="21" t="s">
        <v>209</v>
      </c>
      <c r="BY527" s="21" t="s">
        <v>209</v>
      </c>
      <c r="BZ527" s="21">
        <f t="shared" si="2"/>
        <v>7</v>
      </c>
    </row>
    <row r="528" spans="1:78" ht="12.75" x14ac:dyDescent="0.2">
      <c r="A528" s="21" t="s">
        <v>750</v>
      </c>
      <c r="B528" s="21" t="s">
        <v>751</v>
      </c>
      <c r="C528" s="21" t="s">
        <v>773</v>
      </c>
      <c r="D528" s="21" t="s">
        <v>209</v>
      </c>
      <c r="E528" s="21" t="s">
        <v>210</v>
      </c>
      <c r="F528" s="21" t="s">
        <v>209</v>
      </c>
      <c r="G528" s="21" t="s">
        <v>209</v>
      </c>
      <c r="H528" s="21" t="s">
        <v>209</v>
      </c>
      <c r="I528" s="21" t="s">
        <v>209</v>
      </c>
      <c r="J528" s="21" t="s">
        <v>209</v>
      </c>
      <c r="K528" s="21" t="s">
        <v>209</v>
      </c>
      <c r="L528" s="21" t="s">
        <v>210</v>
      </c>
      <c r="M528" s="21" t="s">
        <v>209</v>
      </c>
      <c r="N528" s="21" t="s">
        <v>209</v>
      </c>
      <c r="O528" s="21" t="s">
        <v>209</v>
      </c>
      <c r="P528" s="21" t="s">
        <v>209</v>
      </c>
      <c r="Q528" s="21" t="s">
        <v>209</v>
      </c>
      <c r="R528" s="21" t="s">
        <v>209</v>
      </c>
      <c r="S528" s="21" t="s">
        <v>210</v>
      </c>
      <c r="T528" s="21" t="s">
        <v>210</v>
      </c>
      <c r="U528" s="21" t="s">
        <v>210</v>
      </c>
      <c r="V528" s="21" t="s">
        <v>210</v>
      </c>
      <c r="W528" s="21" t="s">
        <v>209</v>
      </c>
      <c r="X528" s="21" t="s">
        <v>209</v>
      </c>
      <c r="Y528" s="21" t="s">
        <v>209</v>
      </c>
      <c r="Z528" s="21" t="s">
        <v>209</v>
      </c>
      <c r="AA528" s="21" t="s">
        <v>209</v>
      </c>
      <c r="AB528" s="21" t="s">
        <v>209</v>
      </c>
      <c r="AC528" s="21" t="s">
        <v>209</v>
      </c>
      <c r="AD528" s="21" t="s">
        <v>209</v>
      </c>
      <c r="AE528" s="21" t="s">
        <v>209</v>
      </c>
      <c r="AF528" s="21" t="s">
        <v>209</v>
      </c>
      <c r="AG528" s="21" t="s">
        <v>209</v>
      </c>
      <c r="AH528" s="21" t="s">
        <v>209</v>
      </c>
      <c r="AI528" s="21" t="s">
        <v>209</v>
      </c>
      <c r="AJ528" s="21" t="s">
        <v>210</v>
      </c>
      <c r="AK528" s="21" t="s">
        <v>209</v>
      </c>
      <c r="AL528" s="21" t="s">
        <v>210</v>
      </c>
      <c r="AM528" s="21" t="s">
        <v>209</v>
      </c>
      <c r="AN528" s="21" t="s">
        <v>210</v>
      </c>
      <c r="AO528" s="21" t="s">
        <v>209</v>
      </c>
      <c r="AP528" s="21" t="s">
        <v>209</v>
      </c>
      <c r="AQ528" s="21" t="s">
        <v>209</v>
      </c>
      <c r="AR528" s="21" t="s">
        <v>209</v>
      </c>
      <c r="AS528" s="21" t="s">
        <v>210</v>
      </c>
      <c r="AT528" s="21" t="s">
        <v>209</v>
      </c>
      <c r="AU528" s="21" t="s">
        <v>209</v>
      </c>
      <c r="AV528" s="21" t="s">
        <v>209</v>
      </c>
      <c r="AW528" s="21" t="s">
        <v>209</v>
      </c>
      <c r="AX528" s="21" t="s">
        <v>210</v>
      </c>
      <c r="AY528" s="21" t="s">
        <v>210</v>
      </c>
      <c r="AZ528" s="21" t="s">
        <v>209</v>
      </c>
      <c r="BA528" s="21" t="s">
        <v>210</v>
      </c>
      <c r="BB528" s="21" t="s">
        <v>210</v>
      </c>
      <c r="BC528" s="21" t="s">
        <v>209</v>
      </c>
      <c r="BD528" s="21" t="s">
        <v>209</v>
      </c>
      <c r="BE528" s="21" t="s">
        <v>209</v>
      </c>
      <c r="BF528" s="21" t="s">
        <v>209</v>
      </c>
      <c r="BG528" s="21" t="s">
        <v>209</v>
      </c>
      <c r="BH528" s="21" t="s">
        <v>209</v>
      </c>
      <c r="BI528" s="21" t="s">
        <v>209</v>
      </c>
      <c r="BJ528" s="21" t="s">
        <v>209</v>
      </c>
      <c r="BK528" s="21" t="s">
        <v>213</v>
      </c>
      <c r="BL528" s="21" t="s">
        <v>209</v>
      </c>
      <c r="BM528" s="21" t="s">
        <v>209</v>
      </c>
      <c r="BN528" s="21" t="s">
        <v>209</v>
      </c>
      <c r="BO528" s="21" t="s">
        <v>209</v>
      </c>
      <c r="BP528" s="21" t="s">
        <v>213</v>
      </c>
      <c r="BQ528" s="21" t="s">
        <v>209</v>
      </c>
      <c r="BR528" s="21" t="s">
        <v>209</v>
      </c>
      <c r="BS528" s="21" t="s">
        <v>209</v>
      </c>
      <c r="BT528" s="21" t="s">
        <v>209</v>
      </c>
      <c r="BU528" s="21" t="s">
        <v>209</v>
      </c>
      <c r="BV528" s="21" t="s">
        <v>209</v>
      </c>
      <c r="BW528" s="21" t="s">
        <v>209</v>
      </c>
      <c r="BX528" s="21" t="s">
        <v>209</v>
      </c>
      <c r="BY528" s="21" t="s">
        <v>209</v>
      </c>
      <c r="BZ528" s="21">
        <f t="shared" si="2"/>
        <v>14</v>
      </c>
    </row>
    <row r="529" spans="1:78" ht="12.75" x14ac:dyDescent="0.2">
      <c r="A529" s="21" t="s">
        <v>750</v>
      </c>
      <c r="B529" s="21" t="s">
        <v>751</v>
      </c>
      <c r="C529" s="21" t="s">
        <v>774</v>
      </c>
      <c r="D529" s="21" t="s">
        <v>209</v>
      </c>
      <c r="E529" s="21" t="s">
        <v>209</v>
      </c>
      <c r="F529" s="21" t="s">
        <v>209</v>
      </c>
      <c r="G529" s="21" t="s">
        <v>209</v>
      </c>
      <c r="H529" s="21" t="s">
        <v>209</v>
      </c>
      <c r="I529" s="21" t="s">
        <v>209</v>
      </c>
      <c r="J529" s="21" t="s">
        <v>209</v>
      </c>
      <c r="K529" s="21" t="s">
        <v>209</v>
      </c>
      <c r="L529" s="21" t="s">
        <v>209</v>
      </c>
      <c r="M529" s="21" t="s">
        <v>209</v>
      </c>
      <c r="N529" s="21" t="s">
        <v>209</v>
      </c>
      <c r="O529" s="21" t="s">
        <v>209</v>
      </c>
      <c r="P529" s="21" t="s">
        <v>209</v>
      </c>
      <c r="Q529" s="21" t="s">
        <v>209</v>
      </c>
      <c r="R529" s="21" t="s">
        <v>209</v>
      </c>
      <c r="S529" s="21" t="s">
        <v>210</v>
      </c>
      <c r="T529" s="21" t="s">
        <v>210</v>
      </c>
      <c r="U529" s="21" t="s">
        <v>210</v>
      </c>
      <c r="V529" s="21" t="s">
        <v>210</v>
      </c>
      <c r="W529" s="21" t="s">
        <v>210</v>
      </c>
      <c r="X529" s="21" t="s">
        <v>209</v>
      </c>
      <c r="Y529" s="21" t="s">
        <v>209</v>
      </c>
      <c r="Z529" s="21" t="s">
        <v>209</v>
      </c>
      <c r="AA529" s="21" t="s">
        <v>210</v>
      </c>
      <c r="AB529" s="21" t="s">
        <v>209</v>
      </c>
      <c r="AC529" s="21" t="s">
        <v>210</v>
      </c>
      <c r="AD529" s="21" t="s">
        <v>209</v>
      </c>
      <c r="AE529" s="21" t="s">
        <v>209</v>
      </c>
      <c r="AF529" s="21" t="s">
        <v>210</v>
      </c>
      <c r="AG529" s="21" t="s">
        <v>209</v>
      </c>
      <c r="AH529" s="21" t="s">
        <v>209</v>
      </c>
      <c r="AI529" s="21" t="s">
        <v>209</v>
      </c>
      <c r="AJ529" s="21" t="s">
        <v>209</v>
      </c>
      <c r="AK529" s="21" t="s">
        <v>209</v>
      </c>
      <c r="AL529" s="21" t="s">
        <v>209</v>
      </c>
      <c r="AM529" s="21" t="s">
        <v>209</v>
      </c>
      <c r="AN529" s="21" t="s">
        <v>210</v>
      </c>
      <c r="AO529" s="21" t="s">
        <v>210</v>
      </c>
      <c r="AP529" s="21" t="s">
        <v>209</v>
      </c>
      <c r="AQ529" s="21" t="s">
        <v>209</v>
      </c>
      <c r="AR529" s="21" t="s">
        <v>209</v>
      </c>
      <c r="AS529" s="21" t="s">
        <v>210</v>
      </c>
      <c r="AT529" s="21" t="s">
        <v>210</v>
      </c>
      <c r="AU529" s="21" t="s">
        <v>209</v>
      </c>
      <c r="AV529" s="21" t="s">
        <v>209</v>
      </c>
      <c r="AW529" s="21" t="s">
        <v>209</v>
      </c>
      <c r="AX529" s="21" t="s">
        <v>209</v>
      </c>
      <c r="AY529" s="21" t="s">
        <v>210</v>
      </c>
      <c r="AZ529" s="21" t="s">
        <v>209</v>
      </c>
      <c r="BA529" s="21" t="s">
        <v>209</v>
      </c>
      <c r="BB529" s="21" t="s">
        <v>210</v>
      </c>
      <c r="BC529" s="21" t="s">
        <v>209</v>
      </c>
      <c r="BD529" s="21" t="s">
        <v>209</v>
      </c>
      <c r="BE529" s="21" t="s">
        <v>209</v>
      </c>
      <c r="BF529" s="21" t="s">
        <v>209</v>
      </c>
      <c r="BG529" s="21" t="s">
        <v>209</v>
      </c>
      <c r="BH529" s="21" t="s">
        <v>209</v>
      </c>
      <c r="BI529" s="21" t="s">
        <v>209</v>
      </c>
      <c r="BJ529" s="21" t="s">
        <v>209</v>
      </c>
      <c r="BK529" s="21" t="s">
        <v>210</v>
      </c>
      <c r="BL529" s="21" t="s">
        <v>209</v>
      </c>
      <c r="BM529" s="21" t="s">
        <v>209</v>
      </c>
      <c r="BN529" s="21" t="s">
        <v>209</v>
      </c>
      <c r="BO529" s="21" t="s">
        <v>209</v>
      </c>
      <c r="BP529" s="21" t="s">
        <v>209</v>
      </c>
      <c r="BQ529" s="21" t="s">
        <v>209</v>
      </c>
      <c r="BR529" s="21" t="s">
        <v>209</v>
      </c>
      <c r="BS529" s="21" t="s">
        <v>209</v>
      </c>
      <c r="BT529" s="21" t="s">
        <v>209</v>
      </c>
      <c r="BU529" s="21" t="s">
        <v>209</v>
      </c>
      <c r="BV529" s="21" t="s">
        <v>209</v>
      </c>
      <c r="BW529" s="21" t="s">
        <v>209</v>
      </c>
      <c r="BX529" s="21" t="s">
        <v>209</v>
      </c>
      <c r="BY529" s="21" t="s">
        <v>209</v>
      </c>
      <c r="BZ529" s="21">
        <f t="shared" si="2"/>
        <v>15</v>
      </c>
    </row>
    <row r="530" spans="1:78" ht="12.75" x14ac:dyDescent="0.2">
      <c r="A530" s="21" t="s">
        <v>750</v>
      </c>
      <c r="B530" s="21" t="s">
        <v>751</v>
      </c>
      <c r="C530" s="21" t="s">
        <v>775</v>
      </c>
      <c r="D530" s="21" t="s">
        <v>209</v>
      </c>
      <c r="E530" s="21" t="s">
        <v>209</v>
      </c>
      <c r="F530" s="21" t="s">
        <v>209</v>
      </c>
      <c r="G530" s="21" t="s">
        <v>209</v>
      </c>
      <c r="H530" s="21" t="s">
        <v>209</v>
      </c>
      <c r="I530" s="21" t="s">
        <v>209</v>
      </c>
      <c r="J530" s="21" t="s">
        <v>209</v>
      </c>
      <c r="K530" s="21" t="s">
        <v>209</v>
      </c>
      <c r="L530" s="21" t="s">
        <v>209</v>
      </c>
      <c r="M530" s="21" t="s">
        <v>209</v>
      </c>
      <c r="N530" s="21" t="s">
        <v>209</v>
      </c>
      <c r="O530" s="21" t="s">
        <v>209</v>
      </c>
      <c r="P530" s="21" t="s">
        <v>209</v>
      </c>
      <c r="Q530" s="21" t="s">
        <v>209</v>
      </c>
      <c r="R530" s="21" t="s">
        <v>209</v>
      </c>
      <c r="S530" s="21" t="s">
        <v>210</v>
      </c>
      <c r="T530" s="21" t="s">
        <v>210</v>
      </c>
      <c r="U530" s="21" t="s">
        <v>210</v>
      </c>
      <c r="V530" s="21" t="s">
        <v>210</v>
      </c>
      <c r="W530" s="21" t="s">
        <v>210</v>
      </c>
      <c r="X530" s="21" t="s">
        <v>209</v>
      </c>
      <c r="Y530" s="21" t="s">
        <v>209</v>
      </c>
      <c r="Z530" s="21" t="s">
        <v>209</v>
      </c>
      <c r="AA530" s="21" t="s">
        <v>209</v>
      </c>
      <c r="AB530" s="21" t="s">
        <v>209</v>
      </c>
      <c r="AC530" s="21" t="s">
        <v>210</v>
      </c>
      <c r="AD530" s="21" t="s">
        <v>209</v>
      </c>
      <c r="AE530" s="21" t="s">
        <v>209</v>
      </c>
      <c r="AF530" s="21" t="s">
        <v>209</v>
      </c>
      <c r="AG530" s="21" t="s">
        <v>209</v>
      </c>
      <c r="AH530" s="21" t="s">
        <v>209</v>
      </c>
      <c r="AI530" s="21" t="s">
        <v>209</v>
      </c>
      <c r="AJ530" s="21" t="s">
        <v>209</v>
      </c>
      <c r="AK530" s="21" t="s">
        <v>209</v>
      </c>
      <c r="AL530" s="21" t="s">
        <v>209</v>
      </c>
      <c r="AM530" s="21" t="s">
        <v>209</v>
      </c>
      <c r="AN530" s="21" t="s">
        <v>209</v>
      </c>
      <c r="AO530" s="21" t="s">
        <v>209</v>
      </c>
      <c r="AP530" s="21" t="s">
        <v>209</v>
      </c>
      <c r="AQ530" s="21" t="s">
        <v>209</v>
      </c>
      <c r="AR530" s="21" t="s">
        <v>209</v>
      </c>
      <c r="AS530" s="21" t="s">
        <v>209</v>
      </c>
      <c r="AT530" s="21" t="s">
        <v>209</v>
      </c>
      <c r="AU530" s="21" t="s">
        <v>209</v>
      </c>
      <c r="AV530" s="21" t="s">
        <v>209</v>
      </c>
      <c r="AW530" s="21" t="s">
        <v>209</v>
      </c>
      <c r="AX530" s="21" t="s">
        <v>209</v>
      </c>
      <c r="AY530" s="21" t="s">
        <v>210</v>
      </c>
      <c r="AZ530" s="21" t="s">
        <v>209</v>
      </c>
      <c r="BA530" s="21" t="s">
        <v>209</v>
      </c>
      <c r="BB530" s="21" t="s">
        <v>210</v>
      </c>
      <c r="BC530" s="21" t="s">
        <v>209</v>
      </c>
      <c r="BD530" s="21" t="s">
        <v>209</v>
      </c>
      <c r="BE530" s="21" t="s">
        <v>209</v>
      </c>
      <c r="BF530" s="21" t="s">
        <v>209</v>
      </c>
      <c r="BG530" s="21" t="s">
        <v>209</v>
      </c>
      <c r="BH530" s="21" t="s">
        <v>209</v>
      </c>
      <c r="BI530" s="21" t="s">
        <v>209</v>
      </c>
      <c r="BJ530" s="21" t="s">
        <v>209</v>
      </c>
      <c r="BK530" s="21" t="s">
        <v>210</v>
      </c>
      <c r="BL530" s="21" t="s">
        <v>209</v>
      </c>
      <c r="BM530" s="21" t="s">
        <v>209</v>
      </c>
      <c r="BN530" s="21" t="s">
        <v>209</v>
      </c>
      <c r="BO530" s="21" t="s">
        <v>209</v>
      </c>
      <c r="BP530" s="21" t="s">
        <v>209</v>
      </c>
      <c r="BQ530" s="21" t="s">
        <v>209</v>
      </c>
      <c r="BR530" s="21" t="s">
        <v>209</v>
      </c>
      <c r="BS530" s="21" t="s">
        <v>209</v>
      </c>
      <c r="BT530" s="21" t="s">
        <v>209</v>
      </c>
      <c r="BU530" s="21" t="s">
        <v>209</v>
      </c>
      <c r="BV530" s="21" t="s">
        <v>209</v>
      </c>
      <c r="BW530" s="21" t="s">
        <v>209</v>
      </c>
      <c r="BX530" s="21" t="s">
        <v>209</v>
      </c>
      <c r="BY530" s="21" t="s">
        <v>209</v>
      </c>
      <c r="BZ530" s="21">
        <f t="shared" si="2"/>
        <v>9</v>
      </c>
    </row>
    <row r="531" spans="1:78" ht="12.75" x14ac:dyDescent="0.2">
      <c r="A531" s="21" t="s">
        <v>750</v>
      </c>
      <c r="B531" s="21" t="s">
        <v>751</v>
      </c>
      <c r="C531" s="21" t="s">
        <v>776</v>
      </c>
      <c r="D531" s="21" t="s">
        <v>209</v>
      </c>
      <c r="E531" s="21" t="s">
        <v>210</v>
      </c>
      <c r="F531" s="21" t="s">
        <v>209</v>
      </c>
      <c r="G531" s="21" t="s">
        <v>209</v>
      </c>
      <c r="H531" s="21" t="s">
        <v>209</v>
      </c>
      <c r="I531" s="21" t="s">
        <v>209</v>
      </c>
      <c r="J531" s="21" t="s">
        <v>209</v>
      </c>
      <c r="K531" s="21" t="s">
        <v>209</v>
      </c>
      <c r="L531" s="21" t="s">
        <v>210</v>
      </c>
      <c r="M531" s="21" t="s">
        <v>209</v>
      </c>
      <c r="N531" s="21" t="s">
        <v>209</v>
      </c>
      <c r="O531" s="21" t="s">
        <v>209</v>
      </c>
      <c r="P531" s="21" t="s">
        <v>209</v>
      </c>
      <c r="Q531" s="21" t="s">
        <v>209</v>
      </c>
      <c r="R531" s="21" t="s">
        <v>209</v>
      </c>
      <c r="S531" s="21" t="s">
        <v>210</v>
      </c>
      <c r="T531" s="21" t="s">
        <v>210</v>
      </c>
      <c r="U531" s="21" t="s">
        <v>210</v>
      </c>
      <c r="V531" s="21" t="s">
        <v>210</v>
      </c>
      <c r="W531" s="21" t="s">
        <v>209</v>
      </c>
      <c r="X531" s="21" t="s">
        <v>209</v>
      </c>
      <c r="Y531" s="21" t="s">
        <v>209</v>
      </c>
      <c r="Z531" s="21" t="s">
        <v>209</v>
      </c>
      <c r="AA531" s="21" t="s">
        <v>210</v>
      </c>
      <c r="AB531" s="21" t="s">
        <v>209</v>
      </c>
      <c r="AC531" s="21" t="s">
        <v>209</v>
      </c>
      <c r="AD531" s="21" t="s">
        <v>209</v>
      </c>
      <c r="AE531" s="21" t="s">
        <v>209</v>
      </c>
      <c r="AF531" s="21" t="s">
        <v>210</v>
      </c>
      <c r="AG531" s="21" t="s">
        <v>209</v>
      </c>
      <c r="AH531" s="21" t="s">
        <v>209</v>
      </c>
      <c r="AI531" s="21" t="s">
        <v>209</v>
      </c>
      <c r="AJ531" s="21" t="s">
        <v>210</v>
      </c>
      <c r="AK531" s="21" t="s">
        <v>209</v>
      </c>
      <c r="AL531" s="21" t="s">
        <v>210</v>
      </c>
      <c r="AM531" s="21" t="s">
        <v>209</v>
      </c>
      <c r="AN531" s="21" t="s">
        <v>209</v>
      </c>
      <c r="AO531" s="21" t="s">
        <v>209</v>
      </c>
      <c r="AP531" s="21" t="s">
        <v>209</v>
      </c>
      <c r="AQ531" s="21" t="s">
        <v>209</v>
      </c>
      <c r="AR531" s="21" t="s">
        <v>209</v>
      </c>
      <c r="AS531" s="21" t="s">
        <v>209</v>
      </c>
      <c r="AT531" s="21" t="s">
        <v>209</v>
      </c>
      <c r="AU531" s="21" t="s">
        <v>209</v>
      </c>
      <c r="AV531" s="21" t="s">
        <v>209</v>
      </c>
      <c r="AW531" s="21" t="s">
        <v>209</v>
      </c>
      <c r="AX531" s="21" t="s">
        <v>210</v>
      </c>
      <c r="AY531" s="21" t="s">
        <v>210</v>
      </c>
      <c r="AZ531" s="21" t="s">
        <v>210</v>
      </c>
      <c r="BA531" s="21" t="s">
        <v>210</v>
      </c>
      <c r="BB531" s="21" t="s">
        <v>210</v>
      </c>
      <c r="BC531" s="21" t="s">
        <v>210</v>
      </c>
      <c r="BD531" s="21" t="s">
        <v>209</v>
      </c>
      <c r="BE531" s="21" t="s">
        <v>209</v>
      </c>
      <c r="BF531" s="21" t="s">
        <v>209</v>
      </c>
      <c r="BG531" s="21" t="s">
        <v>209</v>
      </c>
      <c r="BH531" s="21" t="s">
        <v>209</v>
      </c>
      <c r="BI531" s="21" t="s">
        <v>209</v>
      </c>
      <c r="BJ531" s="21" t="s">
        <v>209</v>
      </c>
      <c r="BK531" s="21" t="s">
        <v>213</v>
      </c>
      <c r="BL531" s="21" t="s">
        <v>209</v>
      </c>
      <c r="BM531" s="21" t="s">
        <v>209</v>
      </c>
      <c r="BN531" s="21" t="s">
        <v>209</v>
      </c>
      <c r="BO531" s="21" t="s">
        <v>209</v>
      </c>
      <c r="BP531" s="21" t="s">
        <v>213</v>
      </c>
      <c r="BQ531" s="21" t="s">
        <v>209</v>
      </c>
      <c r="BR531" s="21" t="s">
        <v>209</v>
      </c>
      <c r="BS531" s="21" t="s">
        <v>209</v>
      </c>
      <c r="BT531" s="21" t="s">
        <v>209</v>
      </c>
      <c r="BU531" s="21" t="s">
        <v>209</v>
      </c>
      <c r="BV531" s="21" t="s">
        <v>209</v>
      </c>
      <c r="BW531" s="21" t="s">
        <v>209</v>
      </c>
      <c r="BX531" s="21" t="s">
        <v>209</v>
      </c>
      <c r="BY531" s="21" t="s">
        <v>209</v>
      </c>
      <c r="BZ531" s="21">
        <f t="shared" si="2"/>
        <v>16</v>
      </c>
    </row>
    <row r="532" spans="1:78" ht="12.75" x14ac:dyDescent="0.2">
      <c r="A532" s="21" t="s">
        <v>750</v>
      </c>
      <c r="B532" s="21" t="s">
        <v>751</v>
      </c>
      <c r="C532" s="21" t="s">
        <v>777</v>
      </c>
      <c r="D532" s="21" t="s">
        <v>209</v>
      </c>
      <c r="E532" s="21" t="s">
        <v>210</v>
      </c>
      <c r="F532" s="21" t="s">
        <v>209</v>
      </c>
      <c r="G532" s="21" t="s">
        <v>209</v>
      </c>
      <c r="H532" s="21" t="s">
        <v>209</v>
      </c>
      <c r="I532" s="21" t="s">
        <v>209</v>
      </c>
      <c r="J532" s="21" t="s">
        <v>209</v>
      </c>
      <c r="K532" s="21" t="s">
        <v>209</v>
      </c>
      <c r="L532" s="21" t="s">
        <v>210</v>
      </c>
      <c r="M532" s="21" t="s">
        <v>209</v>
      </c>
      <c r="N532" s="21" t="s">
        <v>209</v>
      </c>
      <c r="O532" s="21" t="s">
        <v>209</v>
      </c>
      <c r="P532" s="21" t="s">
        <v>209</v>
      </c>
      <c r="Q532" s="21" t="s">
        <v>209</v>
      </c>
      <c r="R532" s="21" t="s">
        <v>209</v>
      </c>
      <c r="S532" s="21" t="s">
        <v>209</v>
      </c>
      <c r="T532" s="21" t="s">
        <v>209</v>
      </c>
      <c r="U532" s="21" t="s">
        <v>209</v>
      </c>
      <c r="V532" s="21" t="s">
        <v>209</v>
      </c>
      <c r="W532" s="21" t="s">
        <v>209</v>
      </c>
      <c r="X532" s="21" t="s">
        <v>209</v>
      </c>
      <c r="Y532" s="21" t="s">
        <v>209</v>
      </c>
      <c r="Z532" s="21" t="s">
        <v>209</v>
      </c>
      <c r="AA532" s="21" t="s">
        <v>209</v>
      </c>
      <c r="AB532" s="21" t="s">
        <v>209</v>
      </c>
      <c r="AC532" s="21" t="s">
        <v>209</v>
      </c>
      <c r="AD532" s="21" t="s">
        <v>209</v>
      </c>
      <c r="AE532" s="21" t="s">
        <v>209</v>
      </c>
      <c r="AF532" s="21" t="s">
        <v>209</v>
      </c>
      <c r="AG532" s="21" t="s">
        <v>209</v>
      </c>
      <c r="AH532" s="21" t="s">
        <v>209</v>
      </c>
      <c r="AI532" s="21" t="s">
        <v>209</v>
      </c>
      <c r="AJ532" s="21" t="s">
        <v>209</v>
      </c>
      <c r="AK532" s="21" t="s">
        <v>209</v>
      </c>
      <c r="AL532" s="21" t="s">
        <v>209</v>
      </c>
      <c r="AM532" s="21" t="s">
        <v>209</v>
      </c>
      <c r="AN532" s="21" t="s">
        <v>209</v>
      </c>
      <c r="AO532" s="21" t="s">
        <v>209</v>
      </c>
      <c r="AP532" s="21" t="s">
        <v>209</v>
      </c>
      <c r="AQ532" s="21" t="s">
        <v>209</v>
      </c>
      <c r="AR532" s="21" t="s">
        <v>209</v>
      </c>
      <c r="AS532" s="21" t="s">
        <v>209</v>
      </c>
      <c r="AT532" s="21" t="s">
        <v>209</v>
      </c>
      <c r="AU532" s="21" t="s">
        <v>209</v>
      </c>
      <c r="AV532" s="21" t="s">
        <v>209</v>
      </c>
      <c r="AW532" s="21" t="s">
        <v>209</v>
      </c>
      <c r="AX532" s="21" t="s">
        <v>209</v>
      </c>
      <c r="AY532" s="21" t="s">
        <v>210</v>
      </c>
      <c r="AZ532" s="21" t="s">
        <v>209</v>
      </c>
      <c r="BA532" s="21" t="s">
        <v>209</v>
      </c>
      <c r="BB532" s="21" t="s">
        <v>210</v>
      </c>
      <c r="BC532" s="21" t="s">
        <v>209</v>
      </c>
      <c r="BD532" s="21" t="s">
        <v>209</v>
      </c>
      <c r="BE532" s="21" t="s">
        <v>209</v>
      </c>
      <c r="BF532" s="21" t="s">
        <v>209</v>
      </c>
      <c r="BG532" s="21" t="s">
        <v>209</v>
      </c>
      <c r="BH532" s="21" t="s">
        <v>209</v>
      </c>
      <c r="BI532" s="21" t="s">
        <v>209</v>
      </c>
      <c r="BJ532" s="21" t="s">
        <v>209</v>
      </c>
      <c r="BK532" s="21" t="s">
        <v>209</v>
      </c>
      <c r="BL532" s="21" t="s">
        <v>209</v>
      </c>
      <c r="BM532" s="21" t="s">
        <v>209</v>
      </c>
      <c r="BN532" s="21" t="s">
        <v>209</v>
      </c>
      <c r="BO532" s="21" t="s">
        <v>209</v>
      </c>
      <c r="BP532" s="21" t="s">
        <v>209</v>
      </c>
      <c r="BQ532" s="21" t="s">
        <v>209</v>
      </c>
      <c r="BR532" s="21" t="s">
        <v>209</v>
      </c>
      <c r="BS532" s="21" t="s">
        <v>209</v>
      </c>
      <c r="BT532" s="21" t="s">
        <v>209</v>
      </c>
      <c r="BU532" s="21" t="s">
        <v>209</v>
      </c>
      <c r="BV532" s="21" t="s">
        <v>209</v>
      </c>
      <c r="BW532" s="21" t="s">
        <v>209</v>
      </c>
      <c r="BX532" s="21" t="s">
        <v>209</v>
      </c>
      <c r="BY532" s="21" t="s">
        <v>209</v>
      </c>
      <c r="BZ532" s="21">
        <f t="shared" si="2"/>
        <v>4</v>
      </c>
    </row>
    <row r="533" spans="1:78" ht="12.75" x14ac:dyDescent="0.2">
      <c r="A533" s="21" t="s">
        <v>750</v>
      </c>
      <c r="B533" s="21" t="s">
        <v>751</v>
      </c>
      <c r="C533" s="21" t="s">
        <v>778</v>
      </c>
      <c r="D533" s="21" t="s">
        <v>209</v>
      </c>
      <c r="E533" s="21" t="s">
        <v>210</v>
      </c>
      <c r="F533" s="21" t="s">
        <v>209</v>
      </c>
      <c r="G533" s="21" t="s">
        <v>209</v>
      </c>
      <c r="H533" s="21" t="s">
        <v>209</v>
      </c>
      <c r="I533" s="21" t="s">
        <v>209</v>
      </c>
      <c r="J533" s="21" t="s">
        <v>209</v>
      </c>
      <c r="K533" s="21" t="s">
        <v>209</v>
      </c>
      <c r="L533" s="21" t="s">
        <v>210</v>
      </c>
      <c r="M533" s="21" t="s">
        <v>209</v>
      </c>
      <c r="N533" s="21" t="s">
        <v>209</v>
      </c>
      <c r="O533" s="21" t="s">
        <v>209</v>
      </c>
      <c r="P533" s="21" t="s">
        <v>209</v>
      </c>
      <c r="Q533" s="21" t="s">
        <v>209</v>
      </c>
      <c r="R533" s="21" t="s">
        <v>209</v>
      </c>
      <c r="S533" s="21" t="s">
        <v>210</v>
      </c>
      <c r="T533" s="21" t="s">
        <v>210</v>
      </c>
      <c r="U533" s="21" t="s">
        <v>210</v>
      </c>
      <c r="V533" s="21" t="s">
        <v>210</v>
      </c>
      <c r="W533" s="21" t="s">
        <v>209</v>
      </c>
      <c r="X533" s="21" t="s">
        <v>209</v>
      </c>
      <c r="Y533" s="21" t="s">
        <v>209</v>
      </c>
      <c r="Z533" s="21" t="s">
        <v>209</v>
      </c>
      <c r="AA533" s="21" t="s">
        <v>210</v>
      </c>
      <c r="AB533" s="21" t="s">
        <v>209</v>
      </c>
      <c r="AC533" s="21" t="s">
        <v>209</v>
      </c>
      <c r="AD533" s="21" t="s">
        <v>209</v>
      </c>
      <c r="AE533" s="21" t="s">
        <v>209</v>
      </c>
      <c r="AF533" s="21" t="s">
        <v>210</v>
      </c>
      <c r="AG533" s="21" t="s">
        <v>209</v>
      </c>
      <c r="AH533" s="21" t="s">
        <v>209</v>
      </c>
      <c r="AI533" s="21" t="s">
        <v>209</v>
      </c>
      <c r="AJ533" s="21" t="s">
        <v>210</v>
      </c>
      <c r="AK533" s="21" t="s">
        <v>210</v>
      </c>
      <c r="AL533" s="21" t="s">
        <v>210</v>
      </c>
      <c r="AM533" s="21" t="s">
        <v>209</v>
      </c>
      <c r="AN533" s="21" t="s">
        <v>209</v>
      </c>
      <c r="AO533" s="21" t="s">
        <v>209</v>
      </c>
      <c r="AP533" s="21" t="s">
        <v>209</v>
      </c>
      <c r="AQ533" s="21" t="s">
        <v>209</v>
      </c>
      <c r="AR533" s="21" t="s">
        <v>209</v>
      </c>
      <c r="AS533" s="21" t="s">
        <v>209</v>
      </c>
      <c r="AT533" s="21" t="s">
        <v>209</v>
      </c>
      <c r="AU533" s="21" t="s">
        <v>209</v>
      </c>
      <c r="AV533" s="21" t="s">
        <v>209</v>
      </c>
      <c r="AW533" s="21" t="s">
        <v>209</v>
      </c>
      <c r="AX533" s="21" t="s">
        <v>210</v>
      </c>
      <c r="AY533" s="21" t="s">
        <v>210</v>
      </c>
      <c r="AZ533" s="21" t="s">
        <v>210</v>
      </c>
      <c r="BA533" s="21" t="s">
        <v>210</v>
      </c>
      <c r="BB533" s="21" t="s">
        <v>210</v>
      </c>
      <c r="BC533" s="21" t="s">
        <v>209</v>
      </c>
      <c r="BD533" s="21" t="s">
        <v>209</v>
      </c>
      <c r="BE533" s="21" t="s">
        <v>209</v>
      </c>
      <c r="BF533" s="21" t="s">
        <v>209</v>
      </c>
      <c r="BG533" s="21" t="s">
        <v>209</v>
      </c>
      <c r="BH533" s="21" t="s">
        <v>209</v>
      </c>
      <c r="BI533" s="21" t="s">
        <v>209</v>
      </c>
      <c r="BJ533" s="21" t="s">
        <v>209</v>
      </c>
      <c r="BK533" s="21" t="s">
        <v>209</v>
      </c>
      <c r="BL533" s="21" t="s">
        <v>209</v>
      </c>
      <c r="BM533" s="21" t="s">
        <v>209</v>
      </c>
      <c r="BN533" s="21" t="s">
        <v>209</v>
      </c>
      <c r="BO533" s="21" t="s">
        <v>209</v>
      </c>
      <c r="BP533" s="21" t="s">
        <v>210</v>
      </c>
      <c r="BQ533" s="21" t="s">
        <v>209</v>
      </c>
      <c r="BR533" s="21" t="s">
        <v>209</v>
      </c>
      <c r="BS533" s="21" t="s">
        <v>209</v>
      </c>
      <c r="BT533" s="21" t="s">
        <v>209</v>
      </c>
      <c r="BU533" s="21" t="s">
        <v>209</v>
      </c>
      <c r="BV533" s="21" t="s">
        <v>209</v>
      </c>
      <c r="BW533" s="21" t="s">
        <v>209</v>
      </c>
      <c r="BX533" s="21" t="s">
        <v>209</v>
      </c>
      <c r="BY533" s="21" t="s">
        <v>209</v>
      </c>
      <c r="BZ533" s="21">
        <f t="shared" si="2"/>
        <v>16</v>
      </c>
    </row>
    <row r="534" spans="1:78" ht="12.75" x14ac:dyDescent="0.2">
      <c r="A534" s="21" t="s">
        <v>750</v>
      </c>
      <c r="B534" s="21" t="s">
        <v>751</v>
      </c>
      <c r="C534" s="21" t="s">
        <v>779</v>
      </c>
      <c r="D534" s="21" t="s">
        <v>209</v>
      </c>
      <c r="E534" s="21" t="s">
        <v>210</v>
      </c>
      <c r="F534" s="21" t="s">
        <v>209</v>
      </c>
      <c r="G534" s="21" t="s">
        <v>209</v>
      </c>
      <c r="H534" s="21" t="s">
        <v>209</v>
      </c>
      <c r="I534" s="21" t="s">
        <v>209</v>
      </c>
      <c r="J534" s="21" t="s">
        <v>209</v>
      </c>
      <c r="K534" s="21" t="s">
        <v>209</v>
      </c>
      <c r="L534" s="21" t="s">
        <v>210</v>
      </c>
      <c r="M534" s="21" t="s">
        <v>209</v>
      </c>
      <c r="N534" s="21" t="s">
        <v>209</v>
      </c>
      <c r="O534" s="21" t="s">
        <v>209</v>
      </c>
      <c r="P534" s="21" t="s">
        <v>209</v>
      </c>
      <c r="Q534" s="21" t="s">
        <v>209</v>
      </c>
      <c r="R534" s="21" t="s">
        <v>209</v>
      </c>
      <c r="S534" s="21" t="s">
        <v>210</v>
      </c>
      <c r="T534" s="21" t="s">
        <v>210</v>
      </c>
      <c r="U534" s="21" t="s">
        <v>210</v>
      </c>
      <c r="V534" s="21" t="s">
        <v>210</v>
      </c>
      <c r="W534" s="21" t="s">
        <v>209</v>
      </c>
      <c r="X534" s="21" t="s">
        <v>209</v>
      </c>
      <c r="Y534" s="21" t="s">
        <v>209</v>
      </c>
      <c r="Z534" s="21" t="s">
        <v>209</v>
      </c>
      <c r="AA534" s="21" t="s">
        <v>210</v>
      </c>
      <c r="AB534" s="21" t="s">
        <v>209</v>
      </c>
      <c r="AC534" s="21" t="s">
        <v>209</v>
      </c>
      <c r="AD534" s="21" t="s">
        <v>209</v>
      </c>
      <c r="AE534" s="21" t="s">
        <v>209</v>
      </c>
      <c r="AF534" s="21" t="s">
        <v>210</v>
      </c>
      <c r="AG534" s="21" t="s">
        <v>209</v>
      </c>
      <c r="AH534" s="21" t="s">
        <v>209</v>
      </c>
      <c r="AI534" s="21" t="s">
        <v>209</v>
      </c>
      <c r="AJ534" s="21" t="s">
        <v>210</v>
      </c>
      <c r="AK534" s="21" t="s">
        <v>209</v>
      </c>
      <c r="AL534" s="21" t="s">
        <v>210</v>
      </c>
      <c r="AM534" s="21" t="s">
        <v>209</v>
      </c>
      <c r="AN534" s="21" t="s">
        <v>209</v>
      </c>
      <c r="AO534" s="21" t="s">
        <v>209</v>
      </c>
      <c r="AP534" s="21" t="s">
        <v>209</v>
      </c>
      <c r="AQ534" s="21" t="s">
        <v>209</v>
      </c>
      <c r="AR534" s="21" t="s">
        <v>209</v>
      </c>
      <c r="AS534" s="21" t="s">
        <v>209</v>
      </c>
      <c r="AT534" s="21" t="s">
        <v>209</v>
      </c>
      <c r="AU534" s="21" t="s">
        <v>209</v>
      </c>
      <c r="AV534" s="21" t="s">
        <v>209</v>
      </c>
      <c r="AW534" s="21" t="s">
        <v>209</v>
      </c>
      <c r="AX534" s="21" t="s">
        <v>209</v>
      </c>
      <c r="AY534" s="21" t="s">
        <v>210</v>
      </c>
      <c r="AZ534" s="21" t="s">
        <v>210</v>
      </c>
      <c r="BA534" s="21" t="s">
        <v>209</v>
      </c>
      <c r="BB534" s="21" t="s">
        <v>210</v>
      </c>
      <c r="BC534" s="21" t="s">
        <v>209</v>
      </c>
      <c r="BD534" s="21" t="s">
        <v>209</v>
      </c>
      <c r="BE534" s="21" t="s">
        <v>209</v>
      </c>
      <c r="BF534" s="21" t="s">
        <v>209</v>
      </c>
      <c r="BG534" s="21" t="s">
        <v>209</v>
      </c>
      <c r="BH534" s="21" t="s">
        <v>209</v>
      </c>
      <c r="BI534" s="21" t="s">
        <v>209</v>
      </c>
      <c r="BJ534" s="21" t="s">
        <v>209</v>
      </c>
      <c r="BK534" s="21" t="s">
        <v>209</v>
      </c>
      <c r="BL534" s="21" t="s">
        <v>209</v>
      </c>
      <c r="BM534" s="21" t="s">
        <v>209</v>
      </c>
      <c r="BN534" s="21" t="s">
        <v>209</v>
      </c>
      <c r="BO534" s="21" t="s">
        <v>209</v>
      </c>
      <c r="BP534" s="21" t="s">
        <v>210</v>
      </c>
      <c r="BQ534" s="21" t="s">
        <v>209</v>
      </c>
      <c r="BR534" s="21" t="s">
        <v>209</v>
      </c>
      <c r="BS534" s="21" t="s">
        <v>209</v>
      </c>
      <c r="BT534" s="21" t="s">
        <v>209</v>
      </c>
      <c r="BU534" s="21" t="s">
        <v>209</v>
      </c>
      <c r="BV534" s="21" t="s">
        <v>209</v>
      </c>
      <c r="BW534" s="21" t="s">
        <v>209</v>
      </c>
      <c r="BX534" s="21" t="s">
        <v>209</v>
      </c>
      <c r="BY534" s="21" t="s">
        <v>209</v>
      </c>
      <c r="BZ534" s="21">
        <f t="shared" si="2"/>
        <v>13</v>
      </c>
    </row>
    <row r="535" spans="1:78" ht="12.75" x14ac:dyDescent="0.2">
      <c r="A535" s="21" t="s">
        <v>750</v>
      </c>
      <c r="B535" s="21" t="s">
        <v>751</v>
      </c>
      <c r="C535" s="21" t="s">
        <v>780</v>
      </c>
      <c r="D535" s="21" t="s">
        <v>209</v>
      </c>
      <c r="E535" s="21" t="s">
        <v>210</v>
      </c>
      <c r="F535" s="21" t="s">
        <v>209</v>
      </c>
      <c r="G535" s="21" t="s">
        <v>209</v>
      </c>
      <c r="H535" s="21" t="s">
        <v>209</v>
      </c>
      <c r="I535" s="21" t="s">
        <v>209</v>
      </c>
      <c r="J535" s="21" t="s">
        <v>209</v>
      </c>
      <c r="K535" s="21" t="s">
        <v>209</v>
      </c>
      <c r="L535" s="21" t="s">
        <v>210</v>
      </c>
      <c r="M535" s="21" t="s">
        <v>209</v>
      </c>
      <c r="N535" s="21" t="s">
        <v>209</v>
      </c>
      <c r="O535" s="21" t="s">
        <v>209</v>
      </c>
      <c r="P535" s="21" t="s">
        <v>209</v>
      </c>
      <c r="Q535" s="21" t="s">
        <v>209</v>
      </c>
      <c r="R535" s="21" t="s">
        <v>209</v>
      </c>
      <c r="S535" s="21" t="s">
        <v>210</v>
      </c>
      <c r="T535" s="21" t="s">
        <v>210</v>
      </c>
      <c r="U535" s="21" t="s">
        <v>210</v>
      </c>
      <c r="V535" s="21" t="s">
        <v>210</v>
      </c>
      <c r="W535" s="21" t="s">
        <v>209</v>
      </c>
      <c r="X535" s="21" t="s">
        <v>209</v>
      </c>
      <c r="Y535" s="21" t="s">
        <v>209</v>
      </c>
      <c r="Z535" s="21" t="s">
        <v>209</v>
      </c>
      <c r="AA535" s="21" t="s">
        <v>210</v>
      </c>
      <c r="AB535" s="21" t="s">
        <v>209</v>
      </c>
      <c r="AC535" s="21" t="s">
        <v>209</v>
      </c>
      <c r="AD535" s="21" t="s">
        <v>209</v>
      </c>
      <c r="AE535" s="21" t="s">
        <v>209</v>
      </c>
      <c r="AF535" s="21" t="s">
        <v>210</v>
      </c>
      <c r="AG535" s="21" t="s">
        <v>209</v>
      </c>
      <c r="AH535" s="21" t="s">
        <v>209</v>
      </c>
      <c r="AI535" s="21" t="s">
        <v>209</v>
      </c>
      <c r="AJ535" s="21" t="s">
        <v>210</v>
      </c>
      <c r="AK535" s="21" t="s">
        <v>209</v>
      </c>
      <c r="AL535" s="21" t="s">
        <v>210</v>
      </c>
      <c r="AM535" s="21" t="s">
        <v>209</v>
      </c>
      <c r="AN535" s="21" t="s">
        <v>209</v>
      </c>
      <c r="AO535" s="21" t="s">
        <v>209</v>
      </c>
      <c r="AP535" s="21" t="s">
        <v>209</v>
      </c>
      <c r="AQ535" s="21" t="s">
        <v>209</v>
      </c>
      <c r="AR535" s="21" t="s">
        <v>209</v>
      </c>
      <c r="AS535" s="21" t="s">
        <v>209</v>
      </c>
      <c r="AT535" s="21" t="s">
        <v>209</v>
      </c>
      <c r="AU535" s="21" t="s">
        <v>209</v>
      </c>
      <c r="AV535" s="21" t="s">
        <v>209</v>
      </c>
      <c r="AW535" s="21" t="s">
        <v>209</v>
      </c>
      <c r="AX535" s="21" t="s">
        <v>210</v>
      </c>
      <c r="AY535" s="21" t="s">
        <v>210</v>
      </c>
      <c r="AZ535" s="21" t="s">
        <v>210</v>
      </c>
      <c r="BA535" s="21" t="s">
        <v>210</v>
      </c>
      <c r="BB535" s="21" t="s">
        <v>210</v>
      </c>
      <c r="BC535" s="21" t="s">
        <v>209</v>
      </c>
      <c r="BD535" s="21" t="s">
        <v>209</v>
      </c>
      <c r="BE535" s="21" t="s">
        <v>209</v>
      </c>
      <c r="BF535" s="21" t="s">
        <v>209</v>
      </c>
      <c r="BG535" s="21" t="s">
        <v>209</v>
      </c>
      <c r="BH535" s="21" t="s">
        <v>209</v>
      </c>
      <c r="BI535" s="21" t="s">
        <v>209</v>
      </c>
      <c r="BJ535" s="21" t="s">
        <v>209</v>
      </c>
      <c r="BK535" s="21" t="s">
        <v>209</v>
      </c>
      <c r="BL535" s="21" t="s">
        <v>209</v>
      </c>
      <c r="BM535" s="21" t="s">
        <v>209</v>
      </c>
      <c r="BN535" s="21" t="s">
        <v>209</v>
      </c>
      <c r="BO535" s="21" t="s">
        <v>209</v>
      </c>
      <c r="BP535" s="21" t="s">
        <v>210</v>
      </c>
      <c r="BQ535" s="21" t="s">
        <v>209</v>
      </c>
      <c r="BR535" s="21" t="s">
        <v>209</v>
      </c>
      <c r="BS535" s="21" t="s">
        <v>209</v>
      </c>
      <c r="BT535" s="21" t="s">
        <v>209</v>
      </c>
      <c r="BU535" s="21" t="s">
        <v>209</v>
      </c>
      <c r="BV535" s="21" t="s">
        <v>209</v>
      </c>
      <c r="BW535" s="21" t="s">
        <v>209</v>
      </c>
      <c r="BX535" s="21" t="s">
        <v>209</v>
      </c>
      <c r="BY535" s="21" t="s">
        <v>209</v>
      </c>
      <c r="BZ535" s="21">
        <f t="shared" si="2"/>
        <v>15</v>
      </c>
    </row>
    <row r="536" spans="1:78" ht="12.75" x14ac:dyDescent="0.2">
      <c r="A536" s="21" t="s">
        <v>750</v>
      </c>
      <c r="B536" s="21" t="s">
        <v>751</v>
      </c>
      <c r="C536" s="21" t="s">
        <v>781</v>
      </c>
      <c r="D536" s="21" t="s">
        <v>209</v>
      </c>
      <c r="E536" s="21" t="s">
        <v>210</v>
      </c>
      <c r="F536" s="21" t="s">
        <v>209</v>
      </c>
      <c r="G536" s="21" t="s">
        <v>209</v>
      </c>
      <c r="H536" s="21" t="s">
        <v>209</v>
      </c>
      <c r="I536" s="21" t="s">
        <v>209</v>
      </c>
      <c r="J536" s="21" t="s">
        <v>209</v>
      </c>
      <c r="K536" s="21" t="s">
        <v>209</v>
      </c>
      <c r="L536" s="21" t="s">
        <v>210</v>
      </c>
      <c r="M536" s="21" t="s">
        <v>209</v>
      </c>
      <c r="N536" s="21" t="s">
        <v>209</v>
      </c>
      <c r="O536" s="21" t="s">
        <v>209</v>
      </c>
      <c r="P536" s="21" t="s">
        <v>209</v>
      </c>
      <c r="Q536" s="21" t="s">
        <v>209</v>
      </c>
      <c r="R536" s="21" t="s">
        <v>209</v>
      </c>
      <c r="S536" s="21" t="s">
        <v>210</v>
      </c>
      <c r="T536" s="21" t="s">
        <v>210</v>
      </c>
      <c r="U536" s="21" t="s">
        <v>210</v>
      </c>
      <c r="V536" s="21" t="s">
        <v>210</v>
      </c>
      <c r="W536" s="21" t="s">
        <v>209</v>
      </c>
      <c r="X536" s="21" t="s">
        <v>209</v>
      </c>
      <c r="Y536" s="21" t="s">
        <v>209</v>
      </c>
      <c r="Z536" s="21" t="s">
        <v>209</v>
      </c>
      <c r="AA536" s="21" t="s">
        <v>209</v>
      </c>
      <c r="AB536" s="21" t="s">
        <v>209</v>
      </c>
      <c r="AC536" s="21" t="s">
        <v>209</v>
      </c>
      <c r="AD536" s="21" t="s">
        <v>209</v>
      </c>
      <c r="AE536" s="21" t="s">
        <v>209</v>
      </c>
      <c r="AF536" s="21" t="s">
        <v>209</v>
      </c>
      <c r="AG536" s="21" t="s">
        <v>209</v>
      </c>
      <c r="AH536" s="21" t="s">
        <v>209</v>
      </c>
      <c r="AI536" s="21" t="s">
        <v>209</v>
      </c>
      <c r="AJ536" s="21" t="s">
        <v>210</v>
      </c>
      <c r="AK536" s="21" t="s">
        <v>209</v>
      </c>
      <c r="AL536" s="21" t="s">
        <v>210</v>
      </c>
      <c r="AM536" s="21" t="s">
        <v>209</v>
      </c>
      <c r="AN536" s="21" t="s">
        <v>209</v>
      </c>
      <c r="AO536" s="21" t="s">
        <v>209</v>
      </c>
      <c r="AP536" s="21" t="s">
        <v>209</v>
      </c>
      <c r="AQ536" s="21" t="s">
        <v>209</v>
      </c>
      <c r="AR536" s="21" t="s">
        <v>209</v>
      </c>
      <c r="AS536" s="21" t="s">
        <v>209</v>
      </c>
      <c r="AT536" s="21" t="s">
        <v>209</v>
      </c>
      <c r="AU536" s="21" t="s">
        <v>209</v>
      </c>
      <c r="AV536" s="21" t="s">
        <v>209</v>
      </c>
      <c r="AW536" s="21" t="s">
        <v>209</v>
      </c>
      <c r="AX536" s="21" t="s">
        <v>209</v>
      </c>
      <c r="AY536" s="21" t="s">
        <v>210</v>
      </c>
      <c r="AZ536" s="21" t="s">
        <v>210</v>
      </c>
      <c r="BA536" s="21" t="s">
        <v>209</v>
      </c>
      <c r="BB536" s="21" t="s">
        <v>210</v>
      </c>
      <c r="BC536" s="21" t="s">
        <v>209</v>
      </c>
      <c r="BD536" s="21" t="s">
        <v>209</v>
      </c>
      <c r="BE536" s="21" t="s">
        <v>209</v>
      </c>
      <c r="BF536" s="21" t="s">
        <v>210</v>
      </c>
      <c r="BG536" s="21" t="s">
        <v>209</v>
      </c>
      <c r="BH536" s="21" t="s">
        <v>209</v>
      </c>
      <c r="BI536" s="21" t="s">
        <v>210</v>
      </c>
      <c r="BJ536" s="21" t="s">
        <v>209</v>
      </c>
      <c r="BK536" s="21" t="s">
        <v>209</v>
      </c>
      <c r="BL536" s="21" t="s">
        <v>209</v>
      </c>
      <c r="BM536" s="21" t="s">
        <v>209</v>
      </c>
      <c r="BN536" s="21" t="s">
        <v>209</v>
      </c>
      <c r="BO536" s="21" t="s">
        <v>209</v>
      </c>
      <c r="BP536" s="21" t="s">
        <v>210</v>
      </c>
      <c r="BQ536" s="21" t="s">
        <v>209</v>
      </c>
      <c r="BR536" s="21" t="s">
        <v>209</v>
      </c>
      <c r="BS536" s="21" t="s">
        <v>209</v>
      </c>
      <c r="BT536" s="21" t="s">
        <v>209</v>
      </c>
      <c r="BU536" s="21" t="s">
        <v>209</v>
      </c>
      <c r="BV536" s="21" t="s">
        <v>209</v>
      </c>
      <c r="BW536" s="21" t="s">
        <v>209</v>
      </c>
      <c r="BX536" s="21" t="s">
        <v>209</v>
      </c>
      <c r="BY536" s="21" t="s">
        <v>209</v>
      </c>
      <c r="BZ536" s="21">
        <f t="shared" si="2"/>
        <v>13</v>
      </c>
    </row>
    <row r="537" spans="1:78" ht="12.75" x14ac:dyDescent="0.2">
      <c r="A537" s="21" t="s">
        <v>750</v>
      </c>
      <c r="B537" s="21" t="s">
        <v>751</v>
      </c>
      <c r="C537" s="21" t="s">
        <v>782</v>
      </c>
      <c r="D537" s="21" t="s">
        <v>209</v>
      </c>
      <c r="E537" s="21" t="s">
        <v>210</v>
      </c>
      <c r="F537" s="21" t="s">
        <v>209</v>
      </c>
      <c r="G537" s="21" t="s">
        <v>209</v>
      </c>
      <c r="H537" s="21" t="s">
        <v>209</v>
      </c>
      <c r="I537" s="21" t="s">
        <v>209</v>
      </c>
      <c r="J537" s="21" t="s">
        <v>209</v>
      </c>
      <c r="K537" s="21" t="s">
        <v>209</v>
      </c>
      <c r="L537" s="21" t="s">
        <v>210</v>
      </c>
      <c r="M537" s="21" t="s">
        <v>209</v>
      </c>
      <c r="N537" s="21" t="s">
        <v>209</v>
      </c>
      <c r="O537" s="21" t="s">
        <v>209</v>
      </c>
      <c r="P537" s="21" t="s">
        <v>209</v>
      </c>
      <c r="Q537" s="21" t="s">
        <v>209</v>
      </c>
      <c r="R537" s="21" t="s">
        <v>209</v>
      </c>
      <c r="S537" s="21" t="s">
        <v>213</v>
      </c>
      <c r="T537" s="21" t="s">
        <v>213</v>
      </c>
      <c r="U537" s="21" t="s">
        <v>213</v>
      </c>
      <c r="V537" s="21" t="s">
        <v>213</v>
      </c>
      <c r="W537" s="21" t="s">
        <v>209</v>
      </c>
      <c r="X537" s="21" t="s">
        <v>209</v>
      </c>
      <c r="Y537" s="21" t="s">
        <v>209</v>
      </c>
      <c r="Z537" s="21" t="s">
        <v>209</v>
      </c>
      <c r="AA537" s="21" t="s">
        <v>209</v>
      </c>
      <c r="AB537" s="21" t="s">
        <v>209</v>
      </c>
      <c r="AC537" s="21" t="s">
        <v>209</v>
      </c>
      <c r="AD537" s="21" t="s">
        <v>209</v>
      </c>
      <c r="AE537" s="21" t="s">
        <v>209</v>
      </c>
      <c r="AF537" s="21" t="s">
        <v>209</v>
      </c>
      <c r="AG537" s="21" t="s">
        <v>209</v>
      </c>
      <c r="AH537" s="21" t="s">
        <v>209</v>
      </c>
      <c r="AI537" s="21" t="s">
        <v>209</v>
      </c>
      <c r="AJ537" s="21" t="s">
        <v>209</v>
      </c>
      <c r="AK537" s="21" t="s">
        <v>209</v>
      </c>
      <c r="AL537" s="21" t="s">
        <v>209</v>
      </c>
      <c r="AM537" s="21" t="s">
        <v>209</v>
      </c>
      <c r="AN537" s="21" t="s">
        <v>209</v>
      </c>
      <c r="AO537" s="21" t="s">
        <v>209</v>
      </c>
      <c r="AP537" s="21" t="s">
        <v>209</v>
      </c>
      <c r="AQ537" s="21" t="s">
        <v>209</v>
      </c>
      <c r="AR537" s="21" t="s">
        <v>209</v>
      </c>
      <c r="AS537" s="21" t="s">
        <v>209</v>
      </c>
      <c r="AT537" s="21" t="s">
        <v>209</v>
      </c>
      <c r="AU537" s="21" t="s">
        <v>209</v>
      </c>
      <c r="AV537" s="21" t="s">
        <v>209</v>
      </c>
      <c r="AW537" s="21" t="s">
        <v>209</v>
      </c>
      <c r="AX537" s="21" t="s">
        <v>209</v>
      </c>
      <c r="AY537" s="21" t="s">
        <v>210</v>
      </c>
      <c r="AZ537" s="21" t="s">
        <v>209</v>
      </c>
      <c r="BA537" s="21" t="s">
        <v>209</v>
      </c>
      <c r="BB537" s="21" t="s">
        <v>210</v>
      </c>
      <c r="BC537" s="21" t="s">
        <v>209</v>
      </c>
      <c r="BD537" s="21" t="s">
        <v>209</v>
      </c>
      <c r="BE537" s="21" t="s">
        <v>209</v>
      </c>
      <c r="BF537" s="21" t="s">
        <v>209</v>
      </c>
      <c r="BG537" s="21" t="s">
        <v>209</v>
      </c>
      <c r="BH537" s="21" t="s">
        <v>209</v>
      </c>
      <c r="BI537" s="21" t="s">
        <v>209</v>
      </c>
      <c r="BJ537" s="21" t="s">
        <v>209</v>
      </c>
      <c r="BK537" s="21" t="s">
        <v>209</v>
      </c>
      <c r="BL537" s="21" t="s">
        <v>209</v>
      </c>
      <c r="BM537" s="21" t="s">
        <v>209</v>
      </c>
      <c r="BN537" s="21" t="s">
        <v>209</v>
      </c>
      <c r="BO537" s="21" t="s">
        <v>209</v>
      </c>
      <c r="BP537" s="21" t="s">
        <v>209</v>
      </c>
      <c r="BQ537" s="21" t="s">
        <v>209</v>
      </c>
      <c r="BR537" s="21" t="s">
        <v>209</v>
      </c>
      <c r="BS537" s="21" t="s">
        <v>209</v>
      </c>
      <c r="BT537" s="21" t="s">
        <v>209</v>
      </c>
      <c r="BU537" s="21" t="s">
        <v>209</v>
      </c>
      <c r="BV537" s="21" t="s">
        <v>209</v>
      </c>
      <c r="BW537" s="21" t="s">
        <v>209</v>
      </c>
      <c r="BX537" s="21" t="s">
        <v>209</v>
      </c>
      <c r="BY537" s="21" t="s">
        <v>209</v>
      </c>
      <c r="BZ537" s="21">
        <f t="shared" si="2"/>
        <v>4</v>
      </c>
    </row>
    <row r="538" spans="1:78" ht="12.75" x14ac:dyDescent="0.2">
      <c r="A538" s="21" t="s">
        <v>750</v>
      </c>
      <c r="B538" s="21" t="s">
        <v>751</v>
      </c>
      <c r="C538" s="21" t="s">
        <v>783</v>
      </c>
      <c r="D538" s="21" t="s">
        <v>209</v>
      </c>
      <c r="E538" s="21" t="s">
        <v>210</v>
      </c>
      <c r="F538" s="21" t="s">
        <v>209</v>
      </c>
      <c r="G538" s="21" t="s">
        <v>209</v>
      </c>
      <c r="H538" s="21" t="s">
        <v>209</v>
      </c>
      <c r="I538" s="21" t="s">
        <v>209</v>
      </c>
      <c r="J538" s="21" t="s">
        <v>209</v>
      </c>
      <c r="K538" s="21" t="s">
        <v>209</v>
      </c>
      <c r="L538" s="21" t="s">
        <v>210</v>
      </c>
      <c r="M538" s="21" t="s">
        <v>209</v>
      </c>
      <c r="N538" s="21" t="s">
        <v>209</v>
      </c>
      <c r="O538" s="21" t="s">
        <v>209</v>
      </c>
      <c r="P538" s="21" t="s">
        <v>209</v>
      </c>
      <c r="Q538" s="21" t="s">
        <v>209</v>
      </c>
      <c r="R538" s="21" t="s">
        <v>209</v>
      </c>
      <c r="S538" s="21" t="s">
        <v>213</v>
      </c>
      <c r="T538" s="21" t="s">
        <v>213</v>
      </c>
      <c r="U538" s="21" t="s">
        <v>213</v>
      </c>
      <c r="V538" s="21" t="s">
        <v>213</v>
      </c>
      <c r="W538" s="21" t="s">
        <v>209</v>
      </c>
      <c r="X538" s="21" t="s">
        <v>209</v>
      </c>
      <c r="Y538" s="21" t="s">
        <v>209</v>
      </c>
      <c r="Z538" s="21" t="s">
        <v>209</v>
      </c>
      <c r="AA538" s="21" t="s">
        <v>209</v>
      </c>
      <c r="AB538" s="21" t="s">
        <v>209</v>
      </c>
      <c r="AC538" s="21" t="s">
        <v>209</v>
      </c>
      <c r="AD538" s="21" t="s">
        <v>209</v>
      </c>
      <c r="AE538" s="21" t="s">
        <v>209</v>
      </c>
      <c r="AF538" s="21" t="s">
        <v>209</v>
      </c>
      <c r="AG538" s="21" t="s">
        <v>209</v>
      </c>
      <c r="AH538" s="21" t="s">
        <v>209</v>
      </c>
      <c r="AI538" s="21" t="s">
        <v>209</v>
      </c>
      <c r="AJ538" s="21" t="s">
        <v>209</v>
      </c>
      <c r="AK538" s="21" t="s">
        <v>209</v>
      </c>
      <c r="AL538" s="21" t="s">
        <v>209</v>
      </c>
      <c r="AM538" s="21" t="s">
        <v>209</v>
      </c>
      <c r="AN538" s="21" t="s">
        <v>209</v>
      </c>
      <c r="AO538" s="21" t="s">
        <v>209</v>
      </c>
      <c r="AP538" s="21" t="s">
        <v>209</v>
      </c>
      <c r="AQ538" s="21" t="s">
        <v>209</v>
      </c>
      <c r="AR538" s="21" t="s">
        <v>209</v>
      </c>
      <c r="AS538" s="21" t="s">
        <v>209</v>
      </c>
      <c r="AT538" s="21" t="s">
        <v>209</v>
      </c>
      <c r="AU538" s="21" t="s">
        <v>209</v>
      </c>
      <c r="AV538" s="21" t="s">
        <v>209</v>
      </c>
      <c r="AW538" s="21" t="s">
        <v>209</v>
      </c>
      <c r="AX538" s="21" t="s">
        <v>209</v>
      </c>
      <c r="AY538" s="21" t="s">
        <v>210</v>
      </c>
      <c r="AZ538" s="21" t="s">
        <v>210</v>
      </c>
      <c r="BA538" s="21" t="s">
        <v>209</v>
      </c>
      <c r="BB538" s="21" t="s">
        <v>210</v>
      </c>
      <c r="BC538" s="21" t="s">
        <v>209</v>
      </c>
      <c r="BD538" s="21" t="s">
        <v>209</v>
      </c>
      <c r="BE538" s="21" t="s">
        <v>209</v>
      </c>
      <c r="BF538" s="21" t="s">
        <v>209</v>
      </c>
      <c r="BG538" s="21" t="s">
        <v>209</v>
      </c>
      <c r="BH538" s="21" t="s">
        <v>209</v>
      </c>
      <c r="BI538" s="21" t="s">
        <v>209</v>
      </c>
      <c r="BJ538" s="21" t="s">
        <v>209</v>
      </c>
      <c r="BK538" s="21" t="s">
        <v>209</v>
      </c>
      <c r="BL538" s="21" t="s">
        <v>209</v>
      </c>
      <c r="BM538" s="21" t="s">
        <v>209</v>
      </c>
      <c r="BN538" s="21" t="s">
        <v>209</v>
      </c>
      <c r="BO538" s="21" t="s">
        <v>209</v>
      </c>
      <c r="BP538" s="21" t="s">
        <v>209</v>
      </c>
      <c r="BQ538" s="21" t="s">
        <v>209</v>
      </c>
      <c r="BR538" s="21" t="s">
        <v>209</v>
      </c>
      <c r="BS538" s="21" t="s">
        <v>209</v>
      </c>
      <c r="BT538" s="21" t="s">
        <v>209</v>
      </c>
      <c r="BU538" s="21" t="s">
        <v>209</v>
      </c>
      <c r="BV538" s="21" t="s">
        <v>209</v>
      </c>
      <c r="BW538" s="21" t="s">
        <v>209</v>
      </c>
      <c r="BX538" s="21" t="s">
        <v>209</v>
      </c>
      <c r="BY538" s="21" t="s">
        <v>209</v>
      </c>
      <c r="BZ538" s="21">
        <f t="shared" si="2"/>
        <v>5</v>
      </c>
    </row>
    <row r="539" spans="1:78" ht="12.75" x14ac:dyDescent="0.2">
      <c r="A539" s="21" t="s">
        <v>750</v>
      </c>
      <c r="B539" s="21" t="s">
        <v>751</v>
      </c>
      <c r="C539" s="21" t="s">
        <v>784</v>
      </c>
      <c r="D539" s="21" t="s">
        <v>209</v>
      </c>
      <c r="E539" s="21" t="s">
        <v>210</v>
      </c>
      <c r="F539" s="21" t="s">
        <v>209</v>
      </c>
      <c r="G539" s="21" t="s">
        <v>209</v>
      </c>
      <c r="H539" s="21" t="s">
        <v>209</v>
      </c>
      <c r="I539" s="21" t="s">
        <v>209</v>
      </c>
      <c r="J539" s="21" t="s">
        <v>209</v>
      </c>
      <c r="K539" s="21" t="s">
        <v>209</v>
      </c>
      <c r="L539" s="21" t="s">
        <v>210</v>
      </c>
      <c r="M539" s="21" t="s">
        <v>209</v>
      </c>
      <c r="N539" s="21" t="s">
        <v>209</v>
      </c>
      <c r="O539" s="21" t="s">
        <v>209</v>
      </c>
      <c r="P539" s="21" t="s">
        <v>209</v>
      </c>
      <c r="Q539" s="21" t="s">
        <v>209</v>
      </c>
      <c r="R539" s="21" t="s">
        <v>209</v>
      </c>
      <c r="S539" s="21" t="s">
        <v>210</v>
      </c>
      <c r="T539" s="21" t="s">
        <v>210</v>
      </c>
      <c r="U539" s="21" t="s">
        <v>210</v>
      </c>
      <c r="V539" s="21" t="s">
        <v>210</v>
      </c>
      <c r="W539" s="21" t="s">
        <v>209</v>
      </c>
      <c r="X539" s="21" t="s">
        <v>209</v>
      </c>
      <c r="Y539" s="21" t="s">
        <v>209</v>
      </c>
      <c r="Z539" s="21" t="s">
        <v>209</v>
      </c>
      <c r="AA539" s="21" t="s">
        <v>210</v>
      </c>
      <c r="AB539" s="21" t="s">
        <v>209</v>
      </c>
      <c r="AC539" s="21" t="s">
        <v>209</v>
      </c>
      <c r="AD539" s="21" t="s">
        <v>209</v>
      </c>
      <c r="AE539" s="21" t="s">
        <v>209</v>
      </c>
      <c r="AF539" s="21" t="s">
        <v>210</v>
      </c>
      <c r="AG539" s="21" t="s">
        <v>209</v>
      </c>
      <c r="AH539" s="21" t="s">
        <v>209</v>
      </c>
      <c r="AI539" s="21" t="s">
        <v>209</v>
      </c>
      <c r="AJ539" s="21" t="s">
        <v>210</v>
      </c>
      <c r="AK539" s="21" t="s">
        <v>209</v>
      </c>
      <c r="AL539" s="21" t="s">
        <v>210</v>
      </c>
      <c r="AM539" s="21" t="s">
        <v>209</v>
      </c>
      <c r="AN539" s="21" t="s">
        <v>209</v>
      </c>
      <c r="AO539" s="21" t="s">
        <v>209</v>
      </c>
      <c r="AP539" s="21" t="s">
        <v>209</v>
      </c>
      <c r="AQ539" s="21" t="s">
        <v>209</v>
      </c>
      <c r="AR539" s="21" t="s">
        <v>209</v>
      </c>
      <c r="AS539" s="21" t="s">
        <v>209</v>
      </c>
      <c r="AT539" s="21" t="s">
        <v>209</v>
      </c>
      <c r="AU539" s="21" t="s">
        <v>209</v>
      </c>
      <c r="AV539" s="21" t="s">
        <v>209</v>
      </c>
      <c r="AW539" s="21" t="s">
        <v>209</v>
      </c>
      <c r="AX539" s="21" t="s">
        <v>210</v>
      </c>
      <c r="AY539" s="21" t="s">
        <v>210</v>
      </c>
      <c r="AZ539" s="21" t="s">
        <v>210</v>
      </c>
      <c r="BA539" s="21" t="s">
        <v>210</v>
      </c>
      <c r="BB539" s="21" t="s">
        <v>210</v>
      </c>
      <c r="BC539" s="21" t="s">
        <v>209</v>
      </c>
      <c r="BD539" s="21" t="s">
        <v>209</v>
      </c>
      <c r="BE539" s="21" t="s">
        <v>209</v>
      </c>
      <c r="BF539" s="21" t="s">
        <v>209</v>
      </c>
      <c r="BG539" s="21" t="s">
        <v>209</v>
      </c>
      <c r="BH539" s="21" t="s">
        <v>209</v>
      </c>
      <c r="BI539" s="21" t="s">
        <v>209</v>
      </c>
      <c r="BJ539" s="21" t="s">
        <v>209</v>
      </c>
      <c r="BK539" s="21" t="s">
        <v>213</v>
      </c>
      <c r="BL539" s="21" t="s">
        <v>209</v>
      </c>
      <c r="BM539" s="21" t="s">
        <v>209</v>
      </c>
      <c r="BN539" s="21" t="s">
        <v>209</v>
      </c>
      <c r="BO539" s="21" t="s">
        <v>209</v>
      </c>
      <c r="BP539" s="21" t="s">
        <v>213</v>
      </c>
      <c r="BQ539" s="21" t="s">
        <v>209</v>
      </c>
      <c r="BR539" s="21" t="s">
        <v>209</v>
      </c>
      <c r="BS539" s="21" t="s">
        <v>209</v>
      </c>
      <c r="BT539" s="21" t="s">
        <v>209</v>
      </c>
      <c r="BU539" s="21" t="s">
        <v>209</v>
      </c>
      <c r="BV539" s="21" t="s">
        <v>209</v>
      </c>
      <c r="BW539" s="21" t="s">
        <v>209</v>
      </c>
      <c r="BX539" s="21" t="s">
        <v>209</v>
      </c>
      <c r="BY539" s="21" t="s">
        <v>209</v>
      </c>
      <c r="BZ539" s="21">
        <f t="shared" si="2"/>
        <v>15</v>
      </c>
    </row>
    <row r="540" spans="1:78" ht="12.75" x14ac:dyDescent="0.2">
      <c r="A540" s="21" t="s">
        <v>750</v>
      </c>
      <c r="B540" s="21" t="s">
        <v>751</v>
      </c>
      <c r="C540" s="21" t="s">
        <v>785</v>
      </c>
      <c r="D540" s="21" t="s">
        <v>209</v>
      </c>
      <c r="E540" s="21" t="s">
        <v>210</v>
      </c>
      <c r="F540" s="21" t="s">
        <v>209</v>
      </c>
      <c r="G540" s="21" t="s">
        <v>209</v>
      </c>
      <c r="H540" s="21" t="s">
        <v>209</v>
      </c>
      <c r="I540" s="21" t="s">
        <v>209</v>
      </c>
      <c r="J540" s="21" t="s">
        <v>209</v>
      </c>
      <c r="K540" s="21" t="s">
        <v>209</v>
      </c>
      <c r="L540" s="21" t="s">
        <v>210</v>
      </c>
      <c r="M540" s="21" t="s">
        <v>209</v>
      </c>
      <c r="N540" s="21" t="s">
        <v>209</v>
      </c>
      <c r="O540" s="21" t="s">
        <v>209</v>
      </c>
      <c r="P540" s="21" t="s">
        <v>209</v>
      </c>
      <c r="Q540" s="21" t="s">
        <v>209</v>
      </c>
      <c r="R540" s="21" t="s">
        <v>209</v>
      </c>
      <c r="S540" s="21" t="s">
        <v>210</v>
      </c>
      <c r="T540" s="21" t="s">
        <v>210</v>
      </c>
      <c r="U540" s="21" t="s">
        <v>210</v>
      </c>
      <c r="V540" s="21" t="s">
        <v>210</v>
      </c>
      <c r="W540" s="21" t="s">
        <v>209</v>
      </c>
      <c r="X540" s="21" t="s">
        <v>209</v>
      </c>
      <c r="Y540" s="21" t="s">
        <v>209</v>
      </c>
      <c r="Z540" s="21" t="s">
        <v>209</v>
      </c>
      <c r="AA540" s="21" t="s">
        <v>209</v>
      </c>
      <c r="AB540" s="21" t="s">
        <v>209</v>
      </c>
      <c r="AC540" s="21" t="s">
        <v>209</v>
      </c>
      <c r="AD540" s="21" t="s">
        <v>209</v>
      </c>
      <c r="AE540" s="21" t="s">
        <v>209</v>
      </c>
      <c r="AF540" s="21" t="s">
        <v>209</v>
      </c>
      <c r="AG540" s="21" t="s">
        <v>209</v>
      </c>
      <c r="AH540" s="21" t="s">
        <v>209</v>
      </c>
      <c r="AI540" s="21" t="s">
        <v>209</v>
      </c>
      <c r="AJ540" s="21" t="s">
        <v>210</v>
      </c>
      <c r="AK540" s="21" t="s">
        <v>209</v>
      </c>
      <c r="AL540" s="21" t="s">
        <v>210</v>
      </c>
      <c r="AM540" s="21" t="s">
        <v>209</v>
      </c>
      <c r="AN540" s="21" t="s">
        <v>209</v>
      </c>
      <c r="AO540" s="21" t="s">
        <v>209</v>
      </c>
      <c r="AP540" s="21" t="s">
        <v>209</v>
      </c>
      <c r="AQ540" s="21" t="s">
        <v>209</v>
      </c>
      <c r="AR540" s="21" t="s">
        <v>209</v>
      </c>
      <c r="AS540" s="21" t="s">
        <v>209</v>
      </c>
      <c r="AT540" s="21" t="s">
        <v>209</v>
      </c>
      <c r="AU540" s="21" t="s">
        <v>209</v>
      </c>
      <c r="AV540" s="21" t="s">
        <v>209</v>
      </c>
      <c r="AW540" s="21" t="s">
        <v>209</v>
      </c>
      <c r="AX540" s="21" t="s">
        <v>209</v>
      </c>
      <c r="AY540" s="21" t="s">
        <v>210</v>
      </c>
      <c r="AZ540" s="21" t="s">
        <v>210</v>
      </c>
      <c r="BA540" s="21" t="s">
        <v>209</v>
      </c>
      <c r="BB540" s="21" t="s">
        <v>210</v>
      </c>
      <c r="BC540" s="21" t="s">
        <v>209</v>
      </c>
      <c r="BD540" s="21" t="s">
        <v>209</v>
      </c>
      <c r="BE540" s="21" t="s">
        <v>209</v>
      </c>
      <c r="BF540" s="21" t="s">
        <v>209</v>
      </c>
      <c r="BG540" s="21" t="s">
        <v>209</v>
      </c>
      <c r="BH540" s="21" t="s">
        <v>209</v>
      </c>
      <c r="BI540" s="21" t="s">
        <v>209</v>
      </c>
      <c r="BJ540" s="21" t="s">
        <v>209</v>
      </c>
      <c r="BK540" s="21" t="s">
        <v>213</v>
      </c>
      <c r="BL540" s="21" t="s">
        <v>209</v>
      </c>
      <c r="BM540" s="21" t="s">
        <v>209</v>
      </c>
      <c r="BN540" s="21" t="s">
        <v>209</v>
      </c>
      <c r="BO540" s="21" t="s">
        <v>209</v>
      </c>
      <c r="BP540" s="21" t="s">
        <v>210</v>
      </c>
      <c r="BQ540" s="21" t="s">
        <v>209</v>
      </c>
      <c r="BR540" s="21" t="s">
        <v>209</v>
      </c>
      <c r="BS540" s="21" t="s">
        <v>209</v>
      </c>
      <c r="BT540" s="21" t="s">
        <v>209</v>
      </c>
      <c r="BU540" s="21" t="s">
        <v>209</v>
      </c>
      <c r="BV540" s="21" t="s">
        <v>209</v>
      </c>
      <c r="BW540" s="21" t="s">
        <v>209</v>
      </c>
      <c r="BX540" s="21" t="s">
        <v>209</v>
      </c>
      <c r="BY540" s="21" t="s">
        <v>209</v>
      </c>
      <c r="BZ540" s="21">
        <f t="shared" si="2"/>
        <v>11</v>
      </c>
    </row>
    <row r="541" spans="1:78" ht="12.75" x14ac:dyDescent="0.2">
      <c r="A541" s="21" t="s">
        <v>750</v>
      </c>
      <c r="B541" s="21" t="s">
        <v>751</v>
      </c>
      <c r="C541" s="21" t="s">
        <v>786</v>
      </c>
      <c r="D541" s="21" t="s">
        <v>209</v>
      </c>
      <c r="E541" s="21" t="s">
        <v>209</v>
      </c>
      <c r="F541" s="21" t="s">
        <v>209</v>
      </c>
      <c r="G541" s="21" t="s">
        <v>209</v>
      </c>
      <c r="H541" s="21" t="s">
        <v>209</v>
      </c>
      <c r="I541" s="21" t="s">
        <v>209</v>
      </c>
      <c r="J541" s="21" t="s">
        <v>209</v>
      </c>
      <c r="K541" s="21" t="s">
        <v>210</v>
      </c>
      <c r="L541" s="21" t="s">
        <v>209</v>
      </c>
      <c r="M541" s="21" t="s">
        <v>209</v>
      </c>
      <c r="N541" s="21" t="s">
        <v>209</v>
      </c>
      <c r="O541" s="21" t="s">
        <v>209</v>
      </c>
      <c r="P541" s="21" t="s">
        <v>209</v>
      </c>
      <c r="Q541" s="21" t="s">
        <v>209</v>
      </c>
      <c r="R541" s="21" t="s">
        <v>210</v>
      </c>
      <c r="S541" s="21" t="s">
        <v>210</v>
      </c>
      <c r="T541" s="21" t="s">
        <v>210</v>
      </c>
      <c r="U541" s="21" t="s">
        <v>210</v>
      </c>
      <c r="V541" s="21" t="s">
        <v>210</v>
      </c>
      <c r="W541" s="21" t="s">
        <v>210</v>
      </c>
      <c r="X541" s="21" t="s">
        <v>209</v>
      </c>
      <c r="Y541" s="21" t="s">
        <v>209</v>
      </c>
      <c r="Z541" s="21" t="s">
        <v>209</v>
      </c>
      <c r="AA541" s="21" t="s">
        <v>210</v>
      </c>
      <c r="AB541" s="21" t="s">
        <v>209</v>
      </c>
      <c r="AC541" s="21" t="s">
        <v>210</v>
      </c>
      <c r="AD541" s="21" t="s">
        <v>209</v>
      </c>
      <c r="AE541" s="21" t="s">
        <v>209</v>
      </c>
      <c r="AF541" s="21" t="s">
        <v>210</v>
      </c>
      <c r="AG541" s="21" t="s">
        <v>209</v>
      </c>
      <c r="AH541" s="21" t="s">
        <v>209</v>
      </c>
      <c r="AI541" s="21" t="s">
        <v>209</v>
      </c>
      <c r="AJ541" s="21" t="s">
        <v>209</v>
      </c>
      <c r="AK541" s="21" t="s">
        <v>209</v>
      </c>
      <c r="AL541" s="21" t="s">
        <v>209</v>
      </c>
      <c r="AM541" s="21" t="s">
        <v>209</v>
      </c>
      <c r="AN541" s="21" t="s">
        <v>210</v>
      </c>
      <c r="AO541" s="21" t="s">
        <v>209</v>
      </c>
      <c r="AP541" s="21" t="s">
        <v>209</v>
      </c>
      <c r="AQ541" s="21" t="s">
        <v>209</v>
      </c>
      <c r="AR541" s="21" t="s">
        <v>209</v>
      </c>
      <c r="AS541" s="21" t="s">
        <v>210</v>
      </c>
      <c r="AT541" s="21" t="s">
        <v>209</v>
      </c>
      <c r="AU541" s="21" t="s">
        <v>209</v>
      </c>
      <c r="AV541" s="21" t="s">
        <v>209</v>
      </c>
      <c r="AW541" s="21" t="s">
        <v>209</v>
      </c>
      <c r="AX541" s="21" t="s">
        <v>210</v>
      </c>
      <c r="AY541" s="21" t="s">
        <v>210</v>
      </c>
      <c r="AZ541" s="21" t="s">
        <v>210</v>
      </c>
      <c r="BA541" s="21" t="s">
        <v>210</v>
      </c>
      <c r="BB541" s="21" t="s">
        <v>210</v>
      </c>
      <c r="BC541" s="21" t="s">
        <v>210</v>
      </c>
      <c r="BD541" s="21" t="s">
        <v>209</v>
      </c>
      <c r="BE541" s="21" t="s">
        <v>209</v>
      </c>
      <c r="BF541" s="21" t="s">
        <v>209</v>
      </c>
      <c r="BG541" s="21" t="s">
        <v>209</v>
      </c>
      <c r="BH541" s="21" t="s">
        <v>209</v>
      </c>
      <c r="BI541" s="21" t="s">
        <v>209</v>
      </c>
      <c r="BJ541" s="21" t="s">
        <v>209</v>
      </c>
      <c r="BK541" s="21" t="s">
        <v>210</v>
      </c>
      <c r="BL541" s="21" t="s">
        <v>209</v>
      </c>
      <c r="BM541" s="21" t="s">
        <v>209</v>
      </c>
      <c r="BN541" s="21" t="s">
        <v>209</v>
      </c>
      <c r="BO541" s="21" t="s">
        <v>209</v>
      </c>
      <c r="BP541" s="21" t="s">
        <v>209</v>
      </c>
      <c r="BQ541" s="21" t="s">
        <v>209</v>
      </c>
      <c r="BR541" s="21" t="s">
        <v>209</v>
      </c>
      <c r="BS541" s="21" t="s">
        <v>209</v>
      </c>
      <c r="BT541" s="21" t="s">
        <v>209</v>
      </c>
      <c r="BU541" s="21" t="s">
        <v>209</v>
      </c>
      <c r="BV541" s="21" t="s">
        <v>209</v>
      </c>
      <c r="BW541" s="21" t="s">
        <v>209</v>
      </c>
      <c r="BX541" s="21" t="s">
        <v>209</v>
      </c>
      <c r="BY541" s="21" t="s">
        <v>209</v>
      </c>
      <c r="BZ541" s="21">
        <f t="shared" si="2"/>
        <v>19</v>
      </c>
    </row>
    <row r="542" spans="1:78" ht="12.75" x14ac:dyDescent="0.2">
      <c r="A542" s="21" t="s">
        <v>750</v>
      </c>
      <c r="B542" s="21" t="s">
        <v>751</v>
      </c>
      <c r="C542" s="21" t="s">
        <v>787</v>
      </c>
      <c r="D542" s="21" t="s">
        <v>209</v>
      </c>
      <c r="E542" s="21" t="s">
        <v>209</v>
      </c>
      <c r="F542" s="21" t="s">
        <v>209</v>
      </c>
      <c r="G542" s="21" t="s">
        <v>209</v>
      </c>
      <c r="H542" s="21" t="s">
        <v>209</v>
      </c>
      <c r="I542" s="21" t="s">
        <v>209</v>
      </c>
      <c r="J542" s="21" t="s">
        <v>209</v>
      </c>
      <c r="K542" s="21" t="s">
        <v>210</v>
      </c>
      <c r="L542" s="21" t="s">
        <v>209</v>
      </c>
      <c r="M542" s="21" t="s">
        <v>209</v>
      </c>
      <c r="N542" s="21" t="s">
        <v>209</v>
      </c>
      <c r="O542" s="21" t="s">
        <v>209</v>
      </c>
      <c r="P542" s="21" t="s">
        <v>209</v>
      </c>
      <c r="Q542" s="21" t="s">
        <v>209</v>
      </c>
      <c r="R542" s="21" t="s">
        <v>210</v>
      </c>
      <c r="S542" s="21" t="s">
        <v>210</v>
      </c>
      <c r="T542" s="21" t="s">
        <v>210</v>
      </c>
      <c r="U542" s="21" t="s">
        <v>210</v>
      </c>
      <c r="V542" s="21" t="s">
        <v>210</v>
      </c>
      <c r="W542" s="21" t="s">
        <v>210</v>
      </c>
      <c r="X542" s="21" t="s">
        <v>209</v>
      </c>
      <c r="Y542" s="21" t="s">
        <v>209</v>
      </c>
      <c r="Z542" s="21" t="s">
        <v>209</v>
      </c>
      <c r="AA542" s="21" t="s">
        <v>210</v>
      </c>
      <c r="AB542" s="21" t="s">
        <v>209</v>
      </c>
      <c r="AC542" s="21" t="s">
        <v>210</v>
      </c>
      <c r="AD542" s="21" t="s">
        <v>209</v>
      </c>
      <c r="AE542" s="21" t="s">
        <v>209</v>
      </c>
      <c r="AF542" s="21" t="s">
        <v>210</v>
      </c>
      <c r="AG542" s="21" t="s">
        <v>209</v>
      </c>
      <c r="AH542" s="21" t="s">
        <v>209</v>
      </c>
      <c r="AI542" s="21" t="s">
        <v>209</v>
      </c>
      <c r="AJ542" s="21" t="s">
        <v>209</v>
      </c>
      <c r="AK542" s="21" t="s">
        <v>209</v>
      </c>
      <c r="AL542" s="21" t="s">
        <v>209</v>
      </c>
      <c r="AM542" s="21" t="s">
        <v>209</v>
      </c>
      <c r="AN542" s="21" t="s">
        <v>210</v>
      </c>
      <c r="AO542" s="21" t="s">
        <v>209</v>
      </c>
      <c r="AP542" s="21" t="s">
        <v>209</v>
      </c>
      <c r="AQ542" s="21" t="s">
        <v>209</v>
      </c>
      <c r="AR542" s="21" t="s">
        <v>209</v>
      </c>
      <c r="AS542" s="21" t="s">
        <v>210</v>
      </c>
      <c r="AT542" s="21" t="s">
        <v>209</v>
      </c>
      <c r="AU542" s="21" t="s">
        <v>209</v>
      </c>
      <c r="AV542" s="21" t="s">
        <v>209</v>
      </c>
      <c r="AW542" s="21" t="s">
        <v>209</v>
      </c>
      <c r="AX542" s="21" t="s">
        <v>210</v>
      </c>
      <c r="AY542" s="21" t="s">
        <v>210</v>
      </c>
      <c r="AZ542" s="21" t="s">
        <v>210</v>
      </c>
      <c r="BA542" s="21" t="s">
        <v>210</v>
      </c>
      <c r="BB542" s="21" t="s">
        <v>210</v>
      </c>
      <c r="BC542" s="21" t="s">
        <v>210</v>
      </c>
      <c r="BD542" s="21" t="s">
        <v>209</v>
      </c>
      <c r="BE542" s="21" t="s">
        <v>209</v>
      </c>
      <c r="BF542" s="21" t="s">
        <v>209</v>
      </c>
      <c r="BG542" s="21" t="s">
        <v>209</v>
      </c>
      <c r="BH542" s="21" t="s">
        <v>209</v>
      </c>
      <c r="BI542" s="21" t="s">
        <v>209</v>
      </c>
      <c r="BJ542" s="21" t="s">
        <v>209</v>
      </c>
      <c r="BK542" s="21" t="s">
        <v>210</v>
      </c>
      <c r="BL542" s="21" t="s">
        <v>209</v>
      </c>
      <c r="BM542" s="21" t="s">
        <v>209</v>
      </c>
      <c r="BN542" s="21" t="s">
        <v>209</v>
      </c>
      <c r="BO542" s="21" t="s">
        <v>209</v>
      </c>
      <c r="BP542" s="21" t="s">
        <v>209</v>
      </c>
      <c r="BQ542" s="21" t="s">
        <v>209</v>
      </c>
      <c r="BR542" s="21" t="s">
        <v>209</v>
      </c>
      <c r="BS542" s="21" t="s">
        <v>209</v>
      </c>
      <c r="BT542" s="21" t="s">
        <v>209</v>
      </c>
      <c r="BU542" s="21" t="s">
        <v>209</v>
      </c>
      <c r="BV542" s="21" t="s">
        <v>209</v>
      </c>
      <c r="BW542" s="21" t="s">
        <v>209</v>
      </c>
      <c r="BX542" s="21" t="s">
        <v>209</v>
      </c>
      <c r="BY542" s="21" t="s">
        <v>209</v>
      </c>
      <c r="BZ542" s="21">
        <f t="shared" si="2"/>
        <v>19</v>
      </c>
    </row>
    <row r="543" spans="1:78" ht="12.75" x14ac:dyDescent="0.2">
      <c r="A543" s="21" t="s">
        <v>750</v>
      </c>
      <c r="B543" s="21" t="s">
        <v>751</v>
      </c>
      <c r="C543" s="21" t="s">
        <v>788</v>
      </c>
      <c r="D543" s="21" t="s">
        <v>209</v>
      </c>
      <c r="E543" s="21" t="s">
        <v>210</v>
      </c>
      <c r="F543" s="21" t="s">
        <v>209</v>
      </c>
      <c r="G543" s="21" t="s">
        <v>209</v>
      </c>
      <c r="H543" s="21" t="s">
        <v>209</v>
      </c>
      <c r="I543" s="21" t="s">
        <v>209</v>
      </c>
      <c r="J543" s="21" t="s">
        <v>209</v>
      </c>
      <c r="K543" s="21" t="s">
        <v>209</v>
      </c>
      <c r="L543" s="21" t="s">
        <v>210</v>
      </c>
      <c r="M543" s="21" t="s">
        <v>209</v>
      </c>
      <c r="N543" s="21" t="s">
        <v>209</v>
      </c>
      <c r="O543" s="21" t="s">
        <v>209</v>
      </c>
      <c r="P543" s="21" t="s">
        <v>209</v>
      </c>
      <c r="Q543" s="21" t="s">
        <v>209</v>
      </c>
      <c r="R543" s="21" t="s">
        <v>209</v>
      </c>
      <c r="S543" s="21" t="s">
        <v>210</v>
      </c>
      <c r="T543" s="21" t="s">
        <v>210</v>
      </c>
      <c r="U543" s="21" t="s">
        <v>210</v>
      </c>
      <c r="V543" s="21" t="s">
        <v>210</v>
      </c>
      <c r="W543" s="21" t="s">
        <v>209</v>
      </c>
      <c r="X543" s="21" t="s">
        <v>209</v>
      </c>
      <c r="Y543" s="21" t="s">
        <v>209</v>
      </c>
      <c r="Z543" s="21" t="s">
        <v>209</v>
      </c>
      <c r="AA543" s="21" t="s">
        <v>210</v>
      </c>
      <c r="AB543" s="21" t="s">
        <v>209</v>
      </c>
      <c r="AC543" s="21" t="s">
        <v>209</v>
      </c>
      <c r="AD543" s="21" t="s">
        <v>209</v>
      </c>
      <c r="AE543" s="21" t="s">
        <v>209</v>
      </c>
      <c r="AF543" s="21" t="s">
        <v>210</v>
      </c>
      <c r="AG543" s="21" t="s">
        <v>209</v>
      </c>
      <c r="AH543" s="21" t="s">
        <v>209</v>
      </c>
      <c r="AI543" s="21" t="s">
        <v>209</v>
      </c>
      <c r="AJ543" s="21" t="s">
        <v>210</v>
      </c>
      <c r="AK543" s="21" t="s">
        <v>209</v>
      </c>
      <c r="AL543" s="21" t="s">
        <v>210</v>
      </c>
      <c r="AM543" s="21" t="s">
        <v>209</v>
      </c>
      <c r="AN543" s="21" t="s">
        <v>209</v>
      </c>
      <c r="AO543" s="21" t="s">
        <v>209</v>
      </c>
      <c r="AP543" s="21" t="s">
        <v>209</v>
      </c>
      <c r="AQ543" s="21" t="s">
        <v>209</v>
      </c>
      <c r="AR543" s="21" t="s">
        <v>209</v>
      </c>
      <c r="AS543" s="21" t="s">
        <v>209</v>
      </c>
      <c r="AT543" s="21" t="s">
        <v>209</v>
      </c>
      <c r="AU543" s="21" t="s">
        <v>209</v>
      </c>
      <c r="AV543" s="21" t="s">
        <v>209</v>
      </c>
      <c r="AW543" s="21" t="s">
        <v>209</v>
      </c>
      <c r="AX543" s="21" t="s">
        <v>209</v>
      </c>
      <c r="AY543" s="21" t="s">
        <v>210</v>
      </c>
      <c r="AZ543" s="21" t="s">
        <v>210</v>
      </c>
      <c r="BA543" s="21" t="s">
        <v>209</v>
      </c>
      <c r="BB543" s="21" t="s">
        <v>210</v>
      </c>
      <c r="BC543" s="21" t="s">
        <v>209</v>
      </c>
      <c r="BD543" s="21" t="s">
        <v>209</v>
      </c>
      <c r="BE543" s="21" t="s">
        <v>209</v>
      </c>
      <c r="BF543" s="21" t="s">
        <v>209</v>
      </c>
      <c r="BG543" s="21" t="s">
        <v>209</v>
      </c>
      <c r="BH543" s="21" t="s">
        <v>209</v>
      </c>
      <c r="BI543" s="21" t="s">
        <v>209</v>
      </c>
      <c r="BJ543" s="21" t="s">
        <v>209</v>
      </c>
      <c r="BK543" s="21" t="s">
        <v>209</v>
      </c>
      <c r="BL543" s="21" t="s">
        <v>209</v>
      </c>
      <c r="BM543" s="21" t="s">
        <v>209</v>
      </c>
      <c r="BN543" s="21" t="s">
        <v>209</v>
      </c>
      <c r="BO543" s="21" t="s">
        <v>209</v>
      </c>
      <c r="BP543" s="21" t="s">
        <v>210</v>
      </c>
      <c r="BQ543" s="21" t="s">
        <v>209</v>
      </c>
      <c r="BR543" s="21" t="s">
        <v>209</v>
      </c>
      <c r="BS543" s="21" t="s">
        <v>209</v>
      </c>
      <c r="BT543" s="21" t="s">
        <v>209</v>
      </c>
      <c r="BU543" s="21" t="s">
        <v>209</v>
      </c>
      <c r="BV543" s="21" t="s">
        <v>209</v>
      </c>
      <c r="BW543" s="21" t="s">
        <v>209</v>
      </c>
      <c r="BX543" s="21" t="s">
        <v>209</v>
      </c>
      <c r="BY543" s="21" t="s">
        <v>209</v>
      </c>
      <c r="BZ543" s="21">
        <f t="shared" si="2"/>
        <v>13</v>
      </c>
    </row>
    <row r="544" spans="1:78" ht="12.75" x14ac:dyDescent="0.2">
      <c r="A544" s="21" t="s">
        <v>750</v>
      </c>
      <c r="B544" s="21" t="s">
        <v>751</v>
      </c>
      <c r="C544" s="21" t="s">
        <v>789</v>
      </c>
      <c r="D544" s="21" t="s">
        <v>209</v>
      </c>
      <c r="E544" s="21" t="s">
        <v>210</v>
      </c>
      <c r="F544" s="21" t="s">
        <v>209</v>
      </c>
      <c r="G544" s="21" t="s">
        <v>209</v>
      </c>
      <c r="H544" s="21" t="s">
        <v>209</v>
      </c>
      <c r="I544" s="21" t="s">
        <v>209</v>
      </c>
      <c r="J544" s="21" t="s">
        <v>209</v>
      </c>
      <c r="K544" s="21" t="s">
        <v>209</v>
      </c>
      <c r="L544" s="21" t="s">
        <v>210</v>
      </c>
      <c r="M544" s="21" t="s">
        <v>209</v>
      </c>
      <c r="N544" s="21" t="s">
        <v>209</v>
      </c>
      <c r="O544" s="21" t="s">
        <v>209</v>
      </c>
      <c r="P544" s="21" t="s">
        <v>209</v>
      </c>
      <c r="Q544" s="21" t="s">
        <v>209</v>
      </c>
      <c r="R544" s="21" t="s">
        <v>209</v>
      </c>
      <c r="S544" s="21" t="s">
        <v>210</v>
      </c>
      <c r="T544" s="21" t="s">
        <v>210</v>
      </c>
      <c r="U544" s="21" t="s">
        <v>210</v>
      </c>
      <c r="V544" s="21" t="s">
        <v>210</v>
      </c>
      <c r="W544" s="21" t="s">
        <v>209</v>
      </c>
      <c r="X544" s="21" t="s">
        <v>209</v>
      </c>
      <c r="Y544" s="21" t="s">
        <v>209</v>
      </c>
      <c r="Z544" s="21" t="s">
        <v>209</v>
      </c>
      <c r="AA544" s="21" t="s">
        <v>210</v>
      </c>
      <c r="AB544" s="21" t="s">
        <v>209</v>
      </c>
      <c r="AC544" s="21" t="s">
        <v>209</v>
      </c>
      <c r="AD544" s="21" t="s">
        <v>209</v>
      </c>
      <c r="AE544" s="21" t="s">
        <v>209</v>
      </c>
      <c r="AF544" s="21" t="s">
        <v>210</v>
      </c>
      <c r="AG544" s="21" t="s">
        <v>209</v>
      </c>
      <c r="AH544" s="21" t="s">
        <v>210</v>
      </c>
      <c r="AI544" s="21" t="s">
        <v>210</v>
      </c>
      <c r="AJ544" s="21" t="s">
        <v>210</v>
      </c>
      <c r="AK544" s="21" t="s">
        <v>209</v>
      </c>
      <c r="AL544" s="21" t="s">
        <v>210</v>
      </c>
      <c r="AM544" s="21" t="s">
        <v>209</v>
      </c>
      <c r="AN544" s="21" t="s">
        <v>209</v>
      </c>
      <c r="AO544" s="21" t="s">
        <v>209</v>
      </c>
      <c r="AP544" s="21" t="s">
        <v>209</v>
      </c>
      <c r="AQ544" s="21" t="s">
        <v>209</v>
      </c>
      <c r="AR544" s="21" t="s">
        <v>209</v>
      </c>
      <c r="AS544" s="21" t="s">
        <v>209</v>
      </c>
      <c r="AT544" s="21" t="s">
        <v>209</v>
      </c>
      <c r="AU544" s="21" t="s">
        <v>209</v>
      </c>
      <c r="AV544" s="21" t="s">
        <v>209</v>
      </c>
      <c r="AW544" s="21" t="s">
        <v>209</v>
      </c>
      <c r="AX544" s="21" t="s">
        <v>209</v>
      </c>
      <c r="AY544" s="21" t="s">
        <v>210</v>
      </c>
      <c r="AZ544" s="21" t="s">
        <v>210</v>
      </c>
      <c r="BA544" s="21" t="s">
        <v>209</v>
      </c>
      <c r="BB544" s="21" t="s">
        <v>210</v>
      </c>
      <c r="BC544" s="21" t="s">
        <v>209</v>
      </c>
      <c r="BD544" s="21" t="s">
        <v>209</v>
      </c>
      <c r="BE544" s="21" t="s">
        <v>209</v>
      </c>
      <c r="BF544" s="21" t="s">
        <v>209</v>
      </c>
      <c r="BG544" s="21" t="s">
        <v>209</v>
      </c>
      <c r="BH544" s="21" t="s">
        <v>209</v>
      </c>
      <c r="BI544" s="21" t="s">
        <v>209</v>
      </c>
      <c r="BJ544" s="21" t="s">
        <v>209</v>
      </c>
      <c r="BK544" s="21" t="s">
        <v>209</v>
      </c>
      <c r="BL544" s="21" t="s">
        <v>209</v>
      </c>
      <c r="BM544" s="21" t="s">
        <v>209</v>
      </c>
      <c r="BN544" s="21" t="s">
        <v>209</v>
      </c>
      <c r="BO544" s="21" t="s">
        <v>209</v>
      </c>
      <c r="BP544" s="21" t="s">
        <v>213</v>
      </c>
      <c r="BQ544" s="21" t="s">
        <v>209</v>
      </c>
      <c r="BR544" s="21" t="s">
        <v>209</v>
      </c>
      <c r="BS544" s="21" t="s">
        <v>209</v>
      </c>
      <c r="BT544" s="21" t="s">
        <v>209</v>
      </c>
      <c r="BU544" s="21" t="s">
        <v>209</v>
      </c>
      <c r="BV544" s="21" t="s">
        <v>209</v>
      </c>
      <c r="BW544" s="21" t="s">
        <v>209</v>
      </c>
      <c r="BX544" s="21" t="s">
        <v>209</v>
      </c>
      <c r="BY544" s="21" t="s">
        <v>209</v>
      </c>
      <c r="BZ544" s="21">
        <f t="shared" si="2"/>
        <v>15</v>
      </c>
    </row>
    <row r="545" spans="1:78" ht="12.75" x14ac:dyDescent="0.2">
      <c r="A545" s="21" t="s">
        <v>750</v>
      </c>
      <c r="B545" s="21" t="s">
        <v>751</v>
      </c>
      <c r="C545" s="21" t="s">
        <v>790</v>
      </c>
      <c r="D545" s="21" t="s">
        <v>209</v>
      </c>
      <c r="E545" s="21" t="s">
        <v>210</v>
      </c>
      <c r="F545" s="21" t="s">
        <v>209</v>
      </c>
      <c r="G545" s="21" t="s">
        <v>209</v>
      </c>
      <c r="H545" s="21" t="s">
        <v>209</v>
      </c>
      <c r="I545" s="21" t="s">
        <v>209</v>
      </c>
      <c r="J545" s="21" t="s">
        <v>209</v>
      </c>
      <c r="K545" s="21" t="s">
        <v>209</v>
      </c>
      <c r="L545" s="21" t="s">
        <v>210</v>
      </c>
      <c r="M545" s="21" t="s">
        <v>209</v>
      </c>
      <c r="N545" s="21" t="s">
        <v>209</v>
      </c>
      <c r="O545" s="21" t="s">
        <v>209</v>
      </c>
      <c r="P545" s="21" t="s">
        <v>209</v>
      </c>
      <c r="Q545" s="21" t="s">
        <v>209</v>
      </c>
      <c r="R545" s="21" t="s">
        <v>209</v>
      </c>
      <c r="S545" s="21" t="s">
        <v>210</v>
      </c>
      <c r="T545" s="21" t="s">
        <v>210</v>
      </c>
      <c r="U545" s="21" t="s">
        <v>210</v>
      </c>
      <c r="V545" s="21" t="s">
        <v>210</v>
      </c>
      <c r="W545" s="21" t="s">
        <v>209</v>
      </c>
      <c r="X545" s="21" t="s">
        <v>209</v>
      </c>
      <c r="Y545" s="21" t="s">
        <v>209</v>
      </c>
      <c r="Z545" s="21" t="s">
        <v>209</v>
      </c>
      <c r="AA545" s="21" t="s">
        <v>209</v>
      </c>
      <c r="AB545" s="21" t="s">
        <v>209</v>
      </c>
      <c r="AC545" s="21" t="s">
        <v>209</v>
      </c>
      <c r="AD545" s="21" t="s">
        <v>209</v>
      </c>
      <c r="AE545" s="21" t="s">
        <v>209</v>
      </c>
      <c r="AF545" s="21" t="s">
        <v>209</v>
      </c>
      <c r="AG545" s="21" t="s">
        <v>209</v>
      </c>
      <c r="AH545" s="21" t="s">
        <v>209</v>
      </c>
      <c r="AI545" s="21" t="s">
        <v>209</v>
      </c>
      <c r="AJ545" s="21" t="s">
        <v>210</v>
      </c>
      <c r="AK545" s="21" t="s">
        <v>209</v>
      </c>
      <c r="AL545" s="21" t="s">
        <v>210</v>
      </c>
      <c r="AM545" s="21" t="s">
        <v>209</v>
      </c>
      <c r="AN545" s="21" t="s">
        <v>209</v>
      </c>
      <c r="AO545" s="21" t="s">
        <v>209</v>
      </c>
      <c r="AP545" s="21" t="s">
        <v>209</v>
      </c>
      <c r="AQ545" s="21" t="s">
        <v>209</v>
      </c>
      <c r="AR545" s="21" t="s">
        <v>209</v>
      </c>
      <c r="AS545" s="21" t="s">
        <v>209</v>
      </c>
      <c r="AT545" s="21" t="s">
        <v>209</v>
      </c>
      <c r="AU545" s="21" t="s">
        <v>209</v>
      </c>
      <c r="AV545" s="21" t="s">
        <v>209</v>
      </c>
      <c r="AW545" s="21" t="s">
        <v>209</v>
      </c>
      <c r="AX545" s="21" t="s">
        <v>209</v>
      </c>
      <c r="AY545" s="21" t="s">
        <v>210</v>
      </c>
      <c r="AZ545" s="21" t="s">
        <v>210</v>
      </c>
      <c r="BA545" s="21" t="s">
        <v>209</v>
      </c>
      <c r="BB545" s="21" t="s">
        <v>210</v>
      </c>
      <c r="BC545" s="21" t="s">
        <v>209</v>
      </c>
      <c r="BD545" s="21" t="s">
        <v>209</v>
      </c>
      <c r="BE545" s="21" t="s">
        <v>209</v>
      </c>
      <c r="BF545" s="21" t="s">
        <v>209</v>
      </c>
      <c r="BG545" s="21" t="s">
        <v>209</v>
      </c>
      <c r="BH545" s="21" t="s">
        <v>209</v>
      </c>
      <c r="BI545" s="21" t="s">
        <v>209</v>
      </c>
      <c r="BJ545" s="21" t="s">
        <v>209</v>
      </c>
      <c r="BK545" s="21" t="s">
        <v>209</v>
      </c>
      <c r="BL545" s="21" t="s">
        <v>209</v>
      </c>
      <c r="BM545" s="21" t="s">
        <v>209</v>
      </c>
      <c r="BN545" s="21" t="s">
        <v>209</v>
      </c>
      <c r="BO545" s="21" t="s">
        <v>209</v>
      </c>
      <c r="BP545" s="21" t="s">
        <v>210</v>
      </c>
      <c r="BQ545" s="21" t="s">
        <v>209</v>
      </c>
      <c r="BR545" s="21" t="s">
        <v>209</v>
      </c>
      <c r="BS545" s="21" t="s">
        <v>209</v>
      </c>
      <c r="BT545" s="21" t="s">
        <v>209</v>
      </c>
      <c r="BU545" s="21" t="s">
        <v>209</v>
      </c>
      <c r="BV545" s="21" t="s">
        <v>209</v>
      </c>
      <c r="BW545" s="21" t="s">
        <v>209</v>
      </c>
      <c r="BX545" s="21" t="s">
        <v>209</v>
      </c>
      <c r="BY545" s="21" t="s">
        <v>209</v>
      </c>
      <c r="BZ545" s="21">
        <f t="shared" si="2"/>
        <v>11</v>
      </c>
    </row>
    <row r="546" spans="1:78" ht="12.75" x14ac:dyDescent="0.2">
      <c r="A546" s="21" t="s">
        <v>750</v>
      </c>
      <c r="B546" s="21" t="s">
        <v>751</v>
      </c>
      <c r="C546" s="21" t="s">
        <v>791</v>
      </c>
      <c r="D546" s="21" t="s">
        <v>209</v>
      </c>
      <c r="E546" s="21" t="s">
        <v>210</v>
      </c>
      <c r="F546" s="21" t="s">
        <v>209</v>
      </c>
      <c r="G546" s="21" t="s">
        <v>209</v>
      </c>
      <c r="H546" s="21" t="s">
        <v>209</v>
      </c>
      <c r="I546" s="21" t="s">
        <v>209</v>
      </c>
      <c r="J546" s="21" t="s">
        <v>209</v>
      </c>
      <c r="K546" s="21" t="s">
        <v>209</v>
      </c>
      <c r="L546" s="21" t="s">
        <v>210</v>
      </c>
      <c r="M546" s="21" t="s">
        <v>209</v>
      </c>
      <c r="N546" s="21" t="s">
        <v>209</v>
      </c>
      <c r="O546" s="21" t="s">
        <v>209</v>
      </c>
      <c r="P546" s="21" t="s">
        <v>209</v>
      </c>
      <c r="Q546" s="21" t="s">
        <v>209</v>
      </c>
      <c r="R546" s="21" t="s">
        <v>209</v>
      </c>
      <c r="S546" s="21" t="s">
        <v>209</v>
      </c>
      <c r="T546" s="21" t="s">
        <v>209</v>
      </c>
      <c r="U546" s="21" t="s">
        <v>209</v>
      </c>
      <c r="V546" s="21" t="s">
        <v>209</v>
      </c>
      <c r="W546" s="21" t="s">
        <v>209</v>
      </c>
      <c r="X546" s="21" t="s">
        <v>209</v>
      </c>
      <c r="Y546" s="21" t="s">
        <v>209</v>
      </c>
      <c r="Z546" s="21" t="s">
        <v>209</v>
      </c>
      <c r="AA546" s="21" t="s">
        <v>209</v>
      </c>
      <c r="AB546" s="21" t="s">
        <v>209</v>
      </c>
      <c r="AC546" s="21" t="s">
        <v>209</v>
      </c>
      <c r="AD546" s="21" t="s">
        <v>209</v>
      </c>
      <c r="AE546" s="21" t="s">
        <v>209</v>
      </c>
      <c r="AF546" s="21" t="s">
        <v>209</v>
      </c>
      <c r="AG546" s="21" t="s">
        <v>209</v>
      </c>
      <c r="AH546" s="21" t="s">
        <v>209</v>
      </c>
      <c r="AI546" s="21" t="s">
        <v>209</v>
      </c>
      <c r="AJ546" s="21" t="s">
        <v>209</v>
      </c>
      <c r="AK546" s="21" t="s">
        <v>209</v>
      </c>
      <c r="AL546" s="21" t="s">
        <v>209</v>
      </c>
      <c r="AM546" s="21" t="s">
        <v>209</v>
      </c>
      <c r="AN546" s="21" t="s">
        <v>209</v>
      </c>
      <c r="AO546" s="21" t="s">
        <v>209</v>
      </c>
      <c r="AP546" s="21" t="s">
        <v>209</v>
      </c>
      <c r="AQ546" s="21" t="s">
        <v>209</v>
      </c>
      <c r="AR546" s="21" t="s">
        <v>209</v>
      </c>
      <c r="AS546" s="21" t="s">
        <v>209</v>
      </c>
      <c r="AT546" s="21" t="s">
        <v>209</v>
      </c>
      <c r="AU546" s="21" t="s">
        <v>209</v>
      </c>
      <c r="AV546" s="21" t="s">
        <v>209</v>
      </c>
      <c r="AW546" s="21" t="s">
        <v>209</v>
      </c>
      <c r="AX546" s="21" t="s">
        <v>209</v>
      </c>
      <c r="AY546" s="21" t="s">
        <v>210</v>
      </c>
      <c r="AZ546" s="21" t="s">
        <v>210</v>
      </c>
      <c r="BA546" s="21" t="s">
        <v>209</v>
      </c>
      <c r="BB546" s="21" t="s">
        <v>210</v>
      </c>
      <c r="BC546" s="21" t="s">
        <v>210</v>
      </c>
      <c r="BD546" s="21" t="s">
        <v>209</v>
      </c>
      <c r="BE546" s="21" t="s">
        <v>209</v>
      </c>
      <c r="BF546" s="21" t="s">
        <v>209</v>
      </c>
      <c r="BG546" s="21" t="s">
        <v>209</v>
      </c>
      <c r="BH546" s="21" t="s">
        <v>209</v>
      </c>
      <c r="BI546" s="21" t="s">
        <v>209</v>
      </c>
      <c r="BJ546" s="21" t="s">
        <v>209</v>
      </c>
      <c r="BK546" s="21" t="s">
        <v>209</v>
      </c>
      <c r="BL546" s="21" t="s">
        <v>209</v>
      </c>
      <c r="BM546" s="21" t="s">
        <v>209</v>
      </c>
      <c r="BN546" s="21" t="s">
        <v>209</v>
      </c>
      <c r="BO546" s="21" t="s">
        <v>209</v>
      </c>
      <c r="BP546" s="21" t="s">
        <v>209</v>
      </c>
      <c r="BQ546" s="21" t="s">
        <v>209</v>
      </c>
      <c r="BR546" s="21" t="s">
        <v>209</v>
      </c>
      <c r="BS546" s="21" t="s">
        <v>209</v>
      </c>
      <c r="BT546" s="21" t="s">
        <v>209</v>
      </c>
      <c r="BU546" s="21" t="s">
        <v>209</v>
      </c>
      <c r="BV546" s="21" t="s">
        <v>209</v>
      </c>
      <c r="BW546" s="21" t="s">
        <v>209</v>
      </c>
      <c r="BX546" s="21" t="s">
        <v>209</v>
      </c>
      <c r="BY546" s="21" t="s">
        <v>209</v>
      </c>
      <c r="BZ546" s="21">
        <f t="shared" si="2"/>
        <v>6</v>
      </c>
    </row>
    <row r="547" spans="1:78" ht="12.75" x14ac:dyDescent="0.2">
      <c r="A547" s="21" t="s">
        <v>750</v>
      </c>
      <c r="B547" s="21" t="s">
        <v>751</v>
      </c>
      <c r="C547" s="21" t="s">
        <v>792</v>
      </c>
      <c r="D547" s="21" t="s">
        <v>209</v>
      </c>
      <c r="E547" s="21" t="s">
        <v>210</v>
      </c>
      <c r="F547" s="21" t="s">
        <v>209</v>
      </c>
      <c r="G547" s="21" t="s">
        <v>209</v>
      </c>
      <c r="H547" s="21" t="s">
        <v>209</v>
      </c>
      <c r="I547" s="21" t="s">
        <v>209</v>
      </c>
      <c r="J547" s="21" t="s">
        <v>209</v>
      </c>
      <c r="K547" s="21" t="s">
        <v>209</v>
      </c>
      <c r="L547" s="21" t="s">
        <v>210</v>
      </c>
      <c r="M547" s="21" t="s">
        <v>209</v>
      </c>
      <c r="N547" s="21" t="s">
        <v>209</v>
      </c>
      <c r="O547" s="21" t="s">
        <v>209</v>
      </c>
      <c r="P547" s="21" t="s">
        <v>209</v>
      </c>
      <c r="Q547" s="21" t="s">
        <v>209</v>
      </c>
      <c r="R547" s="21" t="s">
        <v>209</v>
      </c>
      <c r="S547" s="21" t="s">
        <v>210</v>
      </c>
      <c r="T547" s="21" t="s">
        <v>210</v>
      </c>
      <c r="U547" s="21" t="s">
        <v>210</v>
      </c>
      <c r="V547" s="21" t="s">
        <v>210</v>
      </c>
      <c r="W547" s="21" t="s">
        <v>209</v>
      </c>
      <c r="X547" s="21" t="s">
        <v>209</v>
      </c>
      <c r="Y547" s="21" t="s">
        <v>209</v>
      </c>
      <c r="Z547" s="21" t="s">
        <v>209</v>
      </c>
      <c r="AA547" s="21" t="s">
        <v>209</v>
      </c>
      <c r="AB547" s="21" t="s">
        <v>209</v>
      </c>
      <c r="AC547" s="21" t="s">
        <v>209</v>
      </c>
      <c r="AD547" s="21" t="s">
        <v>209</v>
      </c>
      <c r="AE547" s="21" t="s">
        <v>209</v>
      </c>
      <c r="AF547" s="21" t="s">
        <v>209</v>
      </c>
      <c r="AG547" s="21" t="s">
        <v>209</v>
      </c>
      <c r="AH547" s="21" t="s">
        <v>209</v>
      </c>
      <c r="AI547" s="21" t="s">
        <v>209</v>
      </c>
      <c r="AJ547" s="21" t="s">
        <v>210</v>
      </c>
      <c r="AK547" s="21" t="s">
        <v>209</v>
      </c>
      <c r="AL547" s="21" t="s">
        <v>210</v>
      </c>
      <c r="AM547" s="21" t="s">
        <v>209</v>
      </c>
      <c r="AN547" s="21" t="s">
        <v>209</v>
      </c>
      <c r="AO547" s="21" t="s">
        <v>209</v>
      </c>
      <c r="AP547" s="21" t="s">
        <v>209</v>
      </c>
      <c r="AQ547" s="21" t="s">
        <v>209</v>
      </c>
      <c r="AR547" s="21" t="s">
        <v>209</v>
      </c>
      <c r="AS547" s="21" t="s">
        <v>209</v>
      </c>
      <c r="AT547" s="21" t="s">
        <v>209</v>
      </c>
      <c r="AU547" s="21" t="s">
        <v>209</v>
      </c>
      <c r="AV547" s="21" t="s">
        <v>209</v>
      </c>
      <c r="AW547" s="21" t="s">
        <v>209</v>
      </c>
      <c r="AX547" s="21" t="s">
        <v>209</v>
      </c>
      <c r="AY547" s="21" t="s">
        <v>210</v>
      </c>
      <c r="AZ547" s="21" t="s">
        <v>210</v>
      </c>
      <c r="BA547" s="21" t="s">
        <v>209</v>
      </c>
      <c r="BB547" s="21" t="s">
        <v>210</v>
      </c>
      <c r="BC547" s="21" t="s">
        <v>209</v>
      </c>
      <c r="BD547" s="21" t="s">
        <v>209</v>
      </c>
      <c r="BE547" s="21" t="s">
        <v>209</v>
      </c>
      <c r="BF547" s="21" t="s">
        <v>209</v>
      </c>
      <c r="BG547" s="21" t="s">
        <v>209</v>
      </c>
      <c r="BH547" s="21" t="s">
        <v>209</v>
      </c>
      <c r="BI547" s="21" t="s">
        <v>209</v>
      </c>
      <c r="BJ547" s="21" t="s">
        <v>209</v>
      </c>
      <c r="BK547" s="21" t="s">
        <v>209</v>
      </c>
      <c r="BL547" s="21" t="s">
        <v>209</v>
      </c>
      <c r="BM547" s="21" t="s">
        <v>209</v>
      </c>
      <c r="BN547" s="21" t="s">
        <v>209</v>
      </c>
      <c r="BO547" s="21" t="s">
        <v>209</v>
      </c>
      <c r="BP547" s="21" t="s">
        <v>210</v>
      </c>
      <c r="BQ547" s="21" t="s">
        <v>209</v>
      </c>
      <c r="BR547" s="21" t="s">
        <v>209</v>
      </c>
      <c r="BS547" s="21" t="s">
        <v>209</v>
      </c>
      <c r="BT547" s="21" t="s">
        <v>209</v>
      </c>
      <c r="BU547" s="21" t="s">
        <v>209</v>
      </c>
      <c r="BV547" s="21" t="s">
        <v>209</v>
      </c>
      <c r="BW547" s="21" t="s">
        <v>209</v>
      </c>
      <c r="BX547" s="21" t="s">
        <v>209</v>
      </c>
      <c r="BY547" s="21" t="s">
        <v>209</v>
      </c>
      <c r="BZ547" s="21">
        <f t="shared" si="2"/>
        <v>11</v>
      </c>
    </row>
    <row r="548" spans="1:78" ht="12.75" x14ac:dyDescent="0.2">
      <c r="A548" s="21" t="s">
        <v>750</v>
      </c>
      <c r="B548" s="21" t="s">
        <v>751</v>
      </c>
      <c r="C548" s="21" t="s">
        <v>793</v>
      </c>
      <c r="D548" s="21" t="s">
        <v>209</v>
      </c>
      <c r="E548" s="21" t="s">
        <v>210</v>
      </c>
      <c r="F548" s="21" t="s">
        <v>209</v>
      </c>
      <c r="G548" s="21" t="s">
        <v>209</v>
      </c>
      <c r="H548" s="21" t="s">
        <v>209</v>
      </c>
      <c r="I548" s="21" t="s">
        <v>209</v>
      </c>
      <c r="J548" s="21" t="s">
        <v>209</v>
      </c>
      <c r="K548" s="21" t="s">
        <v>209</v>
      </c>
      <c r="L548" s="21" t="s">
        <v>210</v>
      </c>
      <c r="M548" s="21" t="s">
        <v>209</v>
      </c>
      <c r="N548" s="21" t="s">
        <v>209</v>
      </c>
      <c r="O548" s="21" t="s">
        <v>209</v>
      </c>
      <c r="P548" s="21" t="s">
        <v>209</v>
      </c>
      <c r="Q548" s="21" t="s">
        <v>209</v>
      </c>
      <c r="R548" s="21" t="s">
        <v>209</v>
      </c>
      <c r="S548" s="21" t="s">
        <v>210</v>
      </c>
      <c r="T548" s="21" t="s">
        <v>210</v>
      </c>
      <c r="U548" s="21" t="s">
        <v>210</v>
      </c>
      <c r="V548" s="21" t="s">
        <v>210</v>
      </c>
      <c r="W548" s="21" t="s">
        <v>209</v>
      </c>
      <c r="X548" s="21" t="s">
        <v>209</v>
      </c>
      <c r="Y548" s="21" t="s">
        <v>209</v>
      </c>
      <c r="Z548" s="21" t="s">
        <v>209</v>
      </c>
      <c r="AA548" s="21" t="s">
        <v>209</v>
      </c>
      <c r="AB548" s="21" t="s">
        <v>209</v>
      </c>
      <c r="AC548" s="21" t="s">
        <v>209</v>
      </c>
      <c r="AD548" s="21" t="s">
        <v>209</v>
      </c>
      <c r="AE548" s="21" t="s">
        <v>209</v>
      </c>
      <c r="AF548" s="21" t="s">
        <v>209</v>
      </c>
      <c r="AG548" s="21" t="s">
        <v>209</v>
      </c>
      <c r="AH548" s="21" t="s">
        <v>209</v>
      </c>
      <c r="AI548" s="21" t="s">
        <v>209</v>
      </c>
      <c r="AJ548" s="21" t="s">
        <v>210</v>
      </c>
      <c r="AK548" s="21" t="s">
        <v>209</v>
      </c>
      <c r="AL548" s="21" t="s">
        <v>210</v>
      </c>
      <c r="AM548" s="21" t="s">
        <v>209</v>
      </c>
      <c r="AN548" s="21" t="s">
        <v>209</v>
      </c>
      <c r="AO548" s="21" t="s">
        <v>209</v>
      </c>
      <c r="AP548" s="21" t="s">
        <v>209</v>
      </c>
      <c r="AQ548" s="21" t="s">
        <v>209</v>
      </c>
      <c r="AR548" s="21" t="s">
        <v>209</v>
      </c>
      <c r="AS548" s="21" t="s">
        <v>209</v>
      </c>
      <c r="AT548" s="21" t="s">
        <v>209</v>
      </c>
      <c r="AU548" s="21" t="s">
        <v>209</v>
      </c>
      <c r="AV548" s="21" t="s">
        <v>209</v>
      </c>
      <c r="AW548" s="21" t="s">
        <v>209</v>
      </c>
      <c r="AX548" s="21" t="s">
        <v>209</v>
      </c>
      <c r="AY548" s="21" t="s">
        <v>210</v>
      </c>
      <c r="AZ548" s="21" t="s">
        <v>210</v>
      </c>
      <c r="BA548" s="21" t="s">
        <v>209</v>
      </c>
      <c r="BB548" s="21" t="s">
        <v>210</v>
      </c>
      <c r="BC548" s="21" t="s">
        <v>209</v>
      </c>
      <c r="BD548" s="21" t="s">
        <v>209</v>
      </c>
      <c r="BE548" s="21" t="s">
        <v>209</v>
      </c>
      <c r="BF548" s="21" t="s">
        <v>209</v>
      </c>
      <c r="BG548" s="21" t="s">
        <v>209</v>
      </c>
      <c r="BH548" s="21" t="s">
        <v>209</v>
      </c>
      <c r="BI548" s="21" t="s">
        <v>209</v>
      </c>
      <c r="BJ548" s="21" t="s">
        <v>209</v>
      </c>
      <c r="BK548" s="21" t="s">
        <v>209</v>
      </c>
      <c r="BL548" s="21" t="s">
        <v>209</v>
      </c>
      <c r="BM548" s="21" t="s">
        <v>209</v>
      </c>
      <c r="BN548" s="21" t="s">
        <v>209</v>
      </c>
      <c r="BO548" s="21" t="s">
        <v>209</v>
      </c>
      <c r="BP548" s="21" t="s">
        <v>213</v>
      </c>
      <c r="BQ548" s="21" t="s">
        <v>209</v>
      </c>
      <c r="BR548" s="21" t="s">
        <v>209</v>
      </c>
      <c r="BS548" s="21" t="s">
        <v>209</v>
      </c>
      <c r="BT548" s="21" t="s">
        <v>209</v>
      </c>
      <c r="BU548" s="21" t="s">
        <v>209</v>
      </c>
      <c r="BV548" s="21" t="s">
        <v>209</v>
      </c>
      <c r="BW548" s="21" t="s">
        <v>209</v>
      </c>
      <c r="BX548" s="21" t="s">
        <v>209</v>
      </c>
      <c r="BY548" s="21" t="s">
        <v>209</v>
      </c>
      <c r="BZ548" s="21">
        <f t="shared" si="2"/>
        <v>11</v>
      </c>
    </row>
    <row r="549" spans="1:78" ht="12.75" x14ac:dyDescent="0.2">
      <c r="A549" s="21" t="s">
        <v>750</v>
      </c>
      <c r="B549" s="21" t="s">
        <v>751</v>
      </c>
      <c r="C549" s="21" t="s">
        <v>794</v>
      </c>
      <c r="D549" s="21" t="s">
        <v>209</v>
      </c>
      <c r="E549" s="21" t="s">
        <v>210</v>
      </c>
      <c r="F549" s="21" t="s">
        <v>209</v>
      </c>
      <c r="G549" s="21" t="s">
        <v>209</v>
      </c>
      <c r="H549" s="21" t="s">
        <v>209</v>
      </c>
      <c r="I549" s="21" t="s">
        <v>209</v>
      </c>
      <c r="J549" s="21" t="s">
        <v>209</v>
      </c>
      <c r="K549" s="21" t="s">
        <v>209</v>
      </c>
      <c r="L549" s="21" t="s">
        <v>210</v>
      </c>
      <c r="M549" s="21" t="s">
        <v>209</v>
      </c>
      <c r="N549" s="21" t="s">
        <v>209</v>
      </c>
      <c r="O549" s="21" t="s">
        <v>209</v>
      </c>
      <c r="P549" s="21" t="s">
        <v>209</v>
      </c>
      <c r="Q549" s="21" t="s">
        <v>209</v>
      </c>
      <c r="R549" s="21" t="s">
        <v>209</v>
      </c>
      <c r="S549" s="21" t="s">
        <v>210</v>
      </c>
      <c r="T549" s="21" t="s">
        <v>210</v>
      </c>
      <c r="U549" s="21" t="s">
        <v>210</v>
      </c>
      <c r="V549" s="21" t="s">
        <v>210</v>
      </c>
      <c r="W549" s="21" t="s">
        <v>209</v>
      </c>
      <c r="X549" s="21" t="s">
        <v>209</v>
      </c>
      <c r="Y549" s="21" t="s">
        <v>209</v>
      </c>
      <c r="Z549" s="21" t="s">
        <v>209</v>
      </c>
      <c r="AA549" s="21" t="s">
        <v>209</v>
      </c>
      <c r="AB549" s="21" t="s">
        <v>209</v>
      </c>
      <c r="AC549" s="21" t="s">
        <v>209</v>
      </c>
      <c r="AD549" s="21" t="s">
        <v>209</v>
      </c>
      <c r="AE549" s="21" t="s">
        <v>209</v>
      </c>
      <c r="AF549" s="21" t="s">
        <v>209</v>
      </c>
      <c r="AG549" s="21" t="s">
        <v>209</v>
      </c>
      <c r="AH549" s="21" t="s">
        <v>209</v>
      </c>
      <c r="AI549" s="21" t="s">
        <v>209</v>
      </c>
      <c r="AJ549" s="21" t="s">
        <v>210</v>
      </c>
      <c r="AK549" s="21" t="s">
        <v>209</v>
      </c>
      <c r="AL549" s="21" t="s">
        <v>210</v>
      </c>
      <c r="AM549" s="21" t="s">
        <v>209</v>
      </c>
      <c r="AN549" s="21" t="s">
        <v>209</v>
      </c>
      <c r="AO549" s="21" t="s">
        <v>209</v>
      </c>
      <c r="AP549" s="21" t="s">
        <v>209</v>
      </c>
      <c r="AQ549" s="21" t="s">
        <v>209</v>
      </c>
      <c r="AR549" s="21" t="s">
        <v>209</v>
      </c>
      <c r="AS549" s="21" t="s">
        <v>209</v>
      </c>
      <c r="AT549" s="21" t="s">
        <v>209</v>
      </c>
      <c r="AU549" s="21" t="s">
        <v>209</v>
      </c>
      <c r="AV549" s="21" t="s">
        <v>209</v>
      </c>
      <c r="AW549" s="21" t="s">
        <v>209</v>
      </c>
      <c r="AX549" s="21" t="s">
        <v>209</v>
      </c>
      <c r="AY549" s="21" t="s">
        <v>210</v>
      </c>
      <c r="AZ549" s="21" t="s">
        <v>210</v>
      </c>
      <c r="BA549" s="21" t="s">
        <v>209</v>
      </c>
      <c r="BB549" s="21" t="s">
        <v>210</v>
      </c>
      <c r="BC549" s="21" t="s">
        <v>209</v>
      </c>
      <c r="BD549" s="21" t="s">
        <v>209</v>
      </c>
      <c r="BE549" s="21" t="s">
        <v>209</v>
      </c>
      <c r="BF549" s="21" t="s">
        <v>209</v>
      </c>
      <c r="BG549" s="21" t="s">
        <v>209</v>
      </c>
      <c r="BH549" s="21" t="s">
        <v>209</v>
      </c>
      <c r="BI549" s="21" t="s">
        <v>209</v>
      </c>
      <c r="BJ549" s="21" t="s">
        <v>209</v>
      </c>
      <c r="BK549" s="21" t="s">
        <v>209</v>
      </c>
      <c r="BL549" s="21" t="s">
        <v>209</v>
      </c>
      <c r="BM549" s="21" t="s">
        <v>209</v>
      </c>
      <c r="BN549" s="21" t="s">
        <v>209</v>
      </c>
      <c r="BO549" s="21" t="s">
        <v>209</v>
      </c>
      <c r="BP549" s="21" t="s">
        <v>213</v>
      </c>
      <c r="BQ549" s="21" t="s">
        <v>209</v>
      </c>
      <c r="BR549" s="21" t="s">
        <v>209</v>
      </c>
      <c r="BS549" s="21" t="s">
        <v>209</v>
      </c>
      <c r="BT549" s="21" t="s">
        <v>209</v>
      </c>
      <c r="BU549" s="21" t="s">
        <v>209</v>
      </c>
      <c r="BV549" s="21" t="s">
        <v>209</v>
      </c>
      <c r="BW549" s="21" t="s">
        <v>209</v>
      </c>
      <c r="BX549" s="21" t="s">
        <v>209</v>
      </c>
      <c r="BY549" s="21" t="s">
        <v>209</v>
      </c>
      <c r="BZ549" s="21">
        <f t="shared" si="2"/>
        <v>11</v>
      </c>
    </row>
    <row r="550" spans="1:78" ht="12.75" x14ac:dyDescent="0.2">
      <c r="A550" s="21" t="s">
        <v>750</v>
      </c>
      <c r="B550" s="21" t="s">
        <v>751</v>
      </c>
      <c r="C550" s="21" t="s">
        <v>795</v>
      </c>
      <c r="D550" s="21" t="s">
        <v>209</v>
      </c>
      <c r="E550" s="21" t="s">
        <v>210</v>
      </c>
      <c r="F550" s="21" t="s">
        <v>209</v>
      </c>
      <c r="G550" s="21" t="s">
        <v>209</v>
      </c>
      <c r="H550" s="21" t="s">
        <v>209</v>
      </c>
      <c r="I550" s="21" t="s">
        <v>209</v>
      </c>
      <c r="J550" s="21" t="s">
        <v>209</v>
      </c>
      <c r="K550" s="21" t="s">
        <v>209</v>
      </c>
      <c r="L550" s="21" t="s">
        <v>210</v>
      </c>
      <c r="M550" s="21" t="s">
        <v>209</v>
      </c>
      <c r="N550" s="21" t="s">
        <v>209</v>
      </c>
      <c r="O550" s="21" t="s">
        <v>209</v>
      </c>
      <c r="P550" s="21" t="s">
        <v>209</v>
      </c>
      <c r="Q550" s="21" t="s">
        <v>209</v>
      </c>
      <c r="R550" s="21" t="s">
        <v>209</v>
      </c>
      <c r="S550" s="21" t="s">
        <v>213</v>
      </c>
      <c r="T550" s="21" t="s">
        <v>213</v>
      </c>
      <c r="U550" s="21" t="s">
        <v>213</v>
      </c>
      <c r="V550" s="21" t="s">
        <v>213</v>
      </c>
      <c r="W550" s="21" t="s">
        <v>209</v>
      </c>
      <c r="X550" s="21" t="s">
        <v>209</v>
      </c>
      <c r="Y550" s="21" t="s">
        <v>209</v>
      </c>
      <c r="Z550" s="21" t="s">
        <v>209</v>
      </c>
      <c r="AA550" s="21" t="s">
        <v>209</v>
      </c>
      <c r="AB550" s="21" t="s">
        <v>209</v>
      </c>
      <c r="AC550" s="21" t="s">
        <v>209</v>
      </c>
      <c r="AD550" s="21" t="s">
        <v>209</v>
      </c>
      <c r="AE550" s="21" t="s">
        <v>209</v>
      </c>
      <c r="AF550" s="21" t="s">
        <v>209</v>
      </c>
      <c r="AG550" s="21" t="s">
        <v>209</v>
      </c>
      <c r="AH550" s="21" t="s">
        <v>209</v>
      </c>
      <c r="AI550" s="21" t="s">
        <v>209</v>
      </c>
      <c r="AJ550" s="21" t="s">
        <v>209</v>
      </c>
      <c r="AK550" s="21" t="s">
        <v>209</v>
      </c>
      <c r="AL550" s="21" t="s">
        <v>209</v>
      </c>
      <c r="AM550" s="21" t="s">
        <v>209</v>
      </c>
      <c r="AN550" s="21" t="s">
        <v>209</v>
      </c>
      <c r="AO550" s="21" t="s">
        <v>209</v>
      </c>
      <c r="AP550" s="21" t="s">
        <v>209</v>
      </c>
      <c r="AQ550" s="21" t="s">
        <v>209</v>
      </c>
      <c r="AR550" s="21" t="s">
        <v>209</v>
      </c>
      <c r="AS550" s="21" t="s">
        <v>209</v>
      </c>
      <c r="AT550" s="21" t="s">
        <v>209</v>
      </c>
      <c r="AU550" s="21" t="s">
        <v>209</v>
      </c>
      <c r="AV550" s="21" t="s">
        <v>209</v>
      </c>
      <c r="AW550" s="21" t="s">
        <v>209</v>
      </c>
      <c r="AX550" s="21" t="s">
        <v>209</v>
      </c>
      <c r="AY550" s="21" t="s">
        <v>210</v>
      </c>
      <c r="AZ550" s="21" t="s">
        <v>210</v>
      </c>
      <c r="BA550" s="21" t="s">
        <v>209</v>
      </c>
      <c r="BB550" s="21" t="s">
        <v>210</v>
      </c>
      <c r="BC550" s="21" t="s">
        <v>209</v>
      </c>
      <c r="BD550" s="21" t="s">
        <v>209</v>
      </c>
      <c r="BE550" s="21" t="s">
        <v>209</v>
      </c>
      <c r="BF550" s="21" t="s">
        <v>209</v>
      </c>
      <c r="BG550" s="21" t="s">
        <v>209</v>
      </c>
      <c r="BH550" s="21" t="s">
        <v>209</v>
      </c>
      <c r="BI550" s="21" t="s">
        <v>209</v>
      </c>
      <c r="BJ550" s="21" t="s">
        <v>209</v>
      </c>
      <c r="BK550" s="21" t="s">
        <v>209</v>
      </c>
      <c r="BL550" s="21" t="s">
        <v>209</v>
      </c>
      <c r="BM550" s="21" t="s">
        <v>209</v>
      </c>
      <c r="BN550" s="21" t="s">
        <v>209</v>
      </c>
      <c r="BO550" s="21" t="s">
        <v>209</v>
      </c>
      <c r="BP550" s="21" t="s">
        <v>209</v>
      </c>
      <c r="BQ550" s="21" t="s">
        <v>209</v>
      </c>
      <c r="BR550" s="21" t="s">
        <v>209</v>
      </c>
      <c r="BS550" s="21" t="s">
        <v>209</v>
      </c>
      <c r="BT550" s="21" t="s">
        <v>209</v>
      </c>
      <c r="BU550" s="21" t="s">
        <v>209</v>
      </c>
      <c r="BV550" s="21" t="s">
        <v>209</v>
      </c>
      <c r="BW550" s="21" t="s">
        <v>209</v>
      </c>
      <c r="BX550" s="21" t="s">
        <v>209</v>
      </c>
      <c r="BY550" s="21" t="s">
        <v>209</v>
      </c>
      <c r="BZ550" s="21">
        <f t="shared" si="2"/>
        <v>5</v>
      </c>
    </row>
    <row r="551" spans="1:78" ht="12.75" x14ac:dyDescent="0.2">
      <c r="A551" s="21" t="s">
        <v>750</v>
      </c>
      <c r="B551" s="21" t="s">
        <v>751</v>
      </c>
      <c r="C551" s="21" t="s">
        <v>796</v>
      </c>
      <c r="D551" s="21" t="s">
        <v>209</v>
      </c>
      <c r="E551" s="21" t="s">
        <v>210</v>
      </c>
      <c r="F551" s="21" t="s">
        <v>209</v>
      </c>
      <c r="G551" s="21" t="s">
        <v>209</v>
      </c>
      <c r="H551" s="21" t="s">
        <v>209</v>
      </c>
      <c r="I551" s="21" t="s">
        <v>209</v>
      </c>
      <c r="J551" s="21" t="s">
        <v>209</v>
      </c>
      <c r="K551" s="21" t="s">
        <v>209</v>
      </c>
      <c r="L551" s="21" t="s">
        <v>210</v>
      </c>
      <c r="M551" s="21" t="s">
        <v>209</v>
      </c>
      <c r="N551" s="21" t="s">
        <v>209</v>
      </c>
      <c r="O551" s="21" t="s">
        <v>209</v>
      </c>
      <c r="P551" s="21" t="s">
        <v>209</v>
      </c>
      <c r="Q551" s="21" t="s">
        <v>209</v>
      </c>
      <c r="R551" s="21" t="s">
        <v>209</v>
      </c>
      <c r="S551" s="21" t="s">
        <v>213</v>
      </c>
      <c r="T551" s="21" t="s">
        <v>213</v>
      </c>
      <c r="U551" s="21" t="s">
        <v>213</v>
      </c>
      <c r="V551" s="21" t="s">
        <v>213</v>
      </c>
      <c r="W551" s="21" t="s">
        <v>209</v>
      </c>
      <c r="X551" s="21" t="s">
        <v>209</v>
      </c>
      <c r="Y551" s="21" t="s">
        <v>209</v>
      </c>
      <c r="Z551" s="21" t="s">
        <v>209</v>
      </c>
      <c r="AA551" s="21" t="s">
        <v>209</v>
      </c>
      <c r="AB551" s="21" t="s">
        <v>209</v>
      </c>
      <c r="AC551" s="21" t="s">
        <v>209</v>
      </c>
      <c r="AD551" s="21" t="s">
        <v>209</v>
      </c>
      <c r="AE551" s="21" t="s">
        <v>209</v>
      </c>
      <c r="AF551" s="21" t="s">
        <v>209</v>
      </c>
      <c r="AG551" s="21" t="s">
        <v>209</v>
      </c>
      <c r="AH551" s="21" t="s">
        <v>209</v>
      </c>
      <c r="AI551" s="21" t="s">
        <v>209</v>
      </c>
      <c r="AJ551" s="21" t="s">
        <v>209</v>
      </c>
      <c r="AK551" s="21" t="s">
        <v>209</v>
      </c>
      <c r="AL551" s="21" t="s">
        <v>209</v>
      </c>
      <c r="AM551" s="21" t="s">
        <v>209</v>
      </c>
      <c r="AN551" s="21" t="s">
        <v>209</v>
      </c>
      <c r="AO551" s="21" t="s">
        <v>209</v>
      </c>
      <c r="AP551" s="21" t="s">
        <v>209</v>
      </c>
      <c r="AQ551" s="21" t="s">
        <v>209</v>
      </c>
      <c r="AR551" s="21" t="s">
        <v>209</v>
      </c>
      <c r="AS551" s="21" t="s">
        <v>209</v>
      </c>
      <c r="AT551" s="21" t="s">
        <v>209</v>
      </c>
      <c r="AU551" s="21" t="s">
        <v>209</v>
      </c>
      <c r="AV551" s="21" t="s">
        <v>209</v>
      </c>
      <c r="AW551" s="21" t="s">
        <v>209</v>
      </c>
      <c r="AX551" s="21" t="s">
        <v>209</v>
      </c>
      <c r="AY551" s="21" t="s">
        <v>210</v>
      </c>
      <c r="AZ551" s="21" t="s">
        <v>210</v>
      </c>
      <c r="BA551" s="21" t="s">
        <v>209</v>
      </c>
      <c r="BB551" s="21" t="s">
        <v>210</v>
      </c>
      <c r="BC551" s="21" t="s">
        <v>209</v>
      </c>
      <c r="BD551" s="21" t="s">
        <v>209</v>
      </c>
      <c r="BE551" s="21" t="s">
        <v>209</v>
      </c>
      <c r="BF551" s="21" t="s">
        <v>209</v>
      </c>
      <c r="BG551" s="21" t="s">
        <v>209</v>
      </c>
      <c r="BH551" s="21" t="s">
        <v>209</v>
      </c>
      <c r="BI551" s="21" t="s">
        <v>209</v>
      </c>
      <c r="BJ551" s="21" t="s">
        <v>209</v>
      </c>
      <c r="BK551" s="21" t="s">
        <v>209</v>
      </c>
      <c r="BL551" s="21" t="s">
        <v>209</v>
      </c>
      <c r="BM551" s="21" t="s">
        <v>209</v>
      </c>
      <c r="BN551" s="21" t="s">
        <v>209</v>
      </c>
      <c r="BO551" s="21" t="s">
        <v>209</v>
      </c>
      <c r="BP551" s="21" t="s">
        <v>209</v>
      </c>
      <c r="BQ551" s="21" t="s">
        <v>209</v>
      </c>
      <c r="BR551" s="21" t="s">
        <v>209</v>
      </c>
      <c r="BS551" s="21" t="s">
        <v>209</v>
      </c>
      <c r="BT551" s="21" t="s">
        <v>209</v>
      </c>
      <c r="BU551" s="21" t="s">
        <v>209</v>
      </c>
      <c r="BV551" s="21" t="s">
        <v>209</v>
      </c>
      <c r="BW551" s="21" t="s">
        <v>209</v>
      </c>
      <c r="BX551" s="21" t="s">
        <v>209</v>
      </c>
      <c r="BY551" s="21" t="s">
        <v>209</v>
      </c>
      <c r="BZ551" s="21">
        <f t="shared" si="2"/>
        <v>5</v>
      </c>
    </row>
    <row r="552" spans="1:78" ht="12.75" x14ac:dyDescent="0.2">
      <c r="A552" s="21" t="s">
        <v>750</v>
      </c>
      <c r="B552" s="21" t="s">
        <v>751</v>
      </c>
      <c r="C552" s="21" t="s">
        <v>797</v>
      </c>
      <c r="D552" s="21" t="s">
        <v>209</v>
      </c>
      <c r="E552" s="21" t="s">
        <v>210</v>
      </c>
      <c r="F552" s="21" t="s">
        <v>209</v>
      </c>
      <c r="G552" s="21" t="s">
        <v>209</v>
      </c>
      <c r="H552" s="21" t="s">
        <v>209</v>
      </c>
      <c r="I552" s="21" t="s">
        <v>209</v>
      </c>
      <c r="J552" s="21" t="s">
        <v>209</v>
      </c>
      <c r="K552" s="21" t="s">
        <v>209</v>
      </c>
      <c r="L552" s="21" t="s">
        <v>210</v>
      </c>
      <c r="M552" s="21" t="s">
        <v>209</v>
      </c>
      <c r="N552" s="21" t="s">
        <v>209</v>
      </c>
      <c r="O552" s="21" t="s">
        <v>209</v>
      </c>
      <c r="P552" s="21" t="s">
        <v>209</v>
      </c>
      <c r="Q552" s="21" t="s">
        <v>209</v>
      </c>
      <c r="R552" s="21" t="s">
        <v>209</v>
      </c>
      <c r="S552" s="21" t="s">
        <v>210</v>
      </c>
      <c r="T552" s="21" t="s">
        <v>210</v>
      </c>
      <c r="U552" s="21" t="s">
        <v>210</v>
      </c>
      <c r="V552" s="21" t="s">
        <v>210</v>
      </c>
      <c r="W552" s="21" t="s">
        <v>209</v>
      </c>
      <c r="X552" s="21" t="s">
        <v>209</v>
      </c>
      <c r="Y552" s="21" t="s">
        <v>209</v>
      </c>
      <c r="Z552" s="21" t="s">
        <v>209</v>
      </c>
      <c r="AA552" s="21" t="s">
        <v>209</v>
      </c>
      <c r="AB552" s="21" t="s">
        <v>209</v>
      </c>
      <c r="AC552" s="21" t="s">
        <v>209</v>
      </c>
      <c r="AD552" s="21" t="s">
        <v>209</v>
      </c>
      <c r="AE552" s="21" t="s">
        <v>209</v>
      </c>
      <c r="AF552" s="21" t="s">
        <v>209</v>
      </c>
      <c r="AG552" s="21" t="s">
        <v>209</v>
      </c>
      <c r="AH552" s="21" t="s">
        <v>209</v>
      </c>
      <c r="AI552" s="21" t="s">
        <v>209</v>
      </c>
      <c r="AJ552" s="21" t="s">
        <v>210</v>
      </c>
      <c r="AK552" s="21" t="s">
        <v>209</v>
      </c>
      <c r="AL552" s="21" t="s">
        <v>210</v>
      </c>
      <c r="AM552" s="21" t="s">
        <v>209</v>
      </c>
      <c r="AN552" s="21" t="s">
        <v>209</v>
      </c>
      <c r="AO552" s="21" t="s">
        <v>209</v>
      </c>
      <c r="AP552" s="21" t="s">
        <v>209</v>
      </c>
      <c r="AQ552" s="21" t="s">
        <v>209</v>
      </c>
      <c r="AR552" s="21" t="s">
        <v>209</v>
      </c>
      <c r="AS552" s="21" t="s">
        <v>209</v>
      </c>
      <c r="AT552" s="21" t="s">
        <v>209</v>
      </c>
      <c r="AU552" s="21" t="s">
        <v>209</v>
      </c>
      <c r="AV552" s="21" t="s">
        <v>209</v>
      </c>
      <c r="AW552" s="21" t="s">
        <v>209</v>
      </c>
      <c r="AX552" s="21" t="s">
        <v>209</v>
      </c>
      <c r="AY552" s="21" t="s">
        <v>210</v>
      </c>
      <c r="AZ552" s="21" t="s">
        <v>210</v>
      </c>
      <c r="BA552" s="21" t="s">
        <v>209</v>
      </c>
      <c r="BB552" s="21" t="s">
        <v>210</v>
      </c>
      <c r="BC552" s="21" t="s">
        <v>209</v>
      </c>
      <c r="BD552" s="21" t="s">
        <v>209</v>
      </c>
      <c r="BE552" s="21" t="s">
        <v>209</v>
      </c>
      <c r="BF552" s="21" t="s">
        <v>209</v>
      </c>
      <c r="BG552" s="21" t="s">
        <v>209</v>
      </c>
      <c r="BH552" s="21" t="s">
        <v>209</v>
      </c>
      <c r="BI552" s="21" t="s">
        <v>209</v>
      </c>
      <c r="BJ552" s="21" t="s">
        <v>209</v>
      </c>
      <c r="BK552" s="21" t="s">
        <v>213</v>
      </c>
      <c r="BL552" s="21" t="s">
        <v>209</v>
      </c>
      <c r="BM552" s="21" t="s">
        <v>209</v>
      </c>
      <c r="BN552" s="21" t="s">
        <v>209</v>
      </c>
      <c r="BO552" s="21" t="s">
        <v>209</v>
      </c>
      <c r="BP552" s="21" t="s">
        <v>213</v>
      </c>
      <c r="BQ552" s="21" t="s">
        <v>209</v>
      </c>
      <c r="BR552" s="21" t="s">
        <v>209</v>
      </c>
      <c r="BS552" s="21" t="s">
        <v>209</v>
      </c>
      <c r="BT552" s="21" t="s">
        <v>209</v>
      </c>
      <c r="BU552" s="21" t="s">
        <v>209</v>
      </c>
      <c r="BV552" s="21" t="s">
        <v>209</v>
      </c>
      <c r="BW552" s="21" t="s">
        <v>209</v>
      </c>
      <c r="BX552" s="21" t="s">
        <v>209</v>
      </c>
      <c r="BY552" s="21" t="s">
        <v>209</v>
      </c>
      <c r="BZ552" s="21">
        <f t="shared" si="2"/>
        <v>11</v>
      </c>
    </row>
    <row r="553" spans="1:78" ht="12.75" x14ac:dyDescent="0.2">
      <c r="A553" s="21" t="s">
        <v>750</v>
      </c>
      <c r="B553" s="21" t="s">
        <v>751</v>
      </c>
      <c r="C553" s="21" t="s">
        <v>798</v>
      </c>
      <c r="D553" s="21" t="s">
        <v>209</v>
      </c>
      <c r="E553" s="21" t="s">
        <v>210</v>
      </c>
      <c r="F553" s="21" t="s">
        <v>209</v>
      </c>
      <c r="G553" s="21" t="s">
        <v>209</v>
      </c>
      <c r="H553" s="21" t="s">
        <v>209</v>
      </c>
      <c r="I553" s="21" t="s">
        <v>209</v>
      </c>
      <c r="J553" s="21" t="s">
        <v>209</v>
      </c>
      <c r="K553" s="21" t="s">
        <v>209</v>
      </c>
      <c r="L553" s="21" t="s">
        <v>210</v>
      </c>
      <c r="M553" s="21" t="s">
        <v>209</v>
      </c>
      <c r="N553" s="21" t="s">
        <v>209</v>
      </c>
      <c r="O553" s="21" t="s">
        <v>209</v>
      </c>
      <c r="P553" s="21" t="s">
        <v>209</v>
      </c>
      <c r="Q553" s="21" t="s">
        <v>209</v>
      </c>
      <c r="R553" s="21" t="s">
        <v>209</v>
      </c>
      <c r="S553" s="21" t="s">
        <v>210</v>
      </c>
      <c r="T553" s="21" t="s">
        <v>210</v>
      </c>
      <c r="U553" s="21" t="s">
        <v>210</v>
      </c>
      <c r="V553" s="21" t="s">
        <v>210</v>
      </c>
      <c r="W553" s="21" t="s">
        <v>209</v>
      </c>
      <c r="X553" s="21" t="s">
        <v>209</v>
      </c>
      <c r="Y553" s="21" t="s">
        <v>209</v>
      </c>
      <c r="Z553" s="21" t="s">
        <v>209</v>
      </c>
      <c r="AA553" s="21" t="s">
        <v>209</v>
      </c>
      <c r="AB553" s="21" t="s">
        <v>209</v>
      </c>
      <c r="AC553" s="21" t="s">
        <v>209</v>
      </c>
      <c r="AD553" s="21" t="s">
        <v>209</v>
      </c>
      <c r="AE553" s="21" t="s">
        <v>209</v>
      </c>
      <c r="AF553" s="21" t="s">
        <v>209</v>
      </c>
      <c r="AG553" s="21" t="s">
        <v>209</v>
      </c>
      <c r="AH553" s="21" t="s">
        <v>209</v>
      </c>
      <c r="AI553" s="21" t="s">
        <v>209</v>
      </c>
      <c r="AJ553" s="21" t="s">
        <v>209</v>
      </c>
      <c r="AK553" s="21" t="s">
        <v>209</v>
      </c>
      <c r="AL553" s="21" t="s">
        <v>209</v>
      </c>
      <c r="AM553" s="21" t="s">
        <v>209</v>
      </c>
      <c r="AN553" s="21" t="s">
        <v>209</v>
      </c>
      <c r="AO553" s="21" t="s">
        <v>209</v>
      </c>
      <c r="AP553" s="21" t="s">
        <v>209</v>
      </c>
      <c r="AQ553" s="21" t="s">
        <v>209</v>
      </c>
      <c r="AR553" s="21" t="s">
        <v>209</v>
      </c>
      <c r="AS553" s="21" t="s">
        <v>209</v>
      </c>
      <c r="AT553" s="21" t="s">
        <v>209</v>
      </c>
      <c r="AU553" s="21" t="s">
        <v>209</v>
      </c>
      <c r="AV553" s="21" t="s">
        <v>209</v>
      </c>
      <c r="AW553" s="21" t="s">
        <v>209</v>
      </c>
      <c r="AX553" s="21" t="s">
        <v>209</v>
      </c>
      <c r="AY553" s="21" t="s">
        <v>210</v>
      </c>
      <c r="AZ553" s="21" t="s">
        <v>210</v>
      </c>
      <c r="BA553" s="21" t="s">
        <v>209</v>
      </c>
      <c r="BB553" s="21" t="s">
        <v>210</v>
      </c>
      <c r="BC553" s="21" t="s">
        <v>209</v>
      </c>
      <c r="BD553" s="21" t="s">
        <v>209</v>
      </c>
      <c r="BE553" s="21" t="s">
        <v>209</v>
      </c>
      <c r="BF553" s="21" t="s">
        <v>209</v>
      </c>
      <c r="BG553" s="21" t="s">
        <v>209</v>
      </c>
      <c r="BH553" s="21" t="s">
        <v>209</v>
      </c>
      <c r="BI553" s="21" t="s">
        <v>209</v>
      </c>
      <c r="BJ553" s="21" t="s">
        <v>209</v>
      </c>
      <c r="BK553" s="21" t="s">
        <v>209</v>
      </c>
      <c r="BL553" s="21" t="s">
        <v>209</v>
      </c>
      <c r="BM553" s="21" t="s">
        <v>209</v>
      </c>
      <c r="BN553" s="21" t="s">
        <v>209</v>
      </c>
      <c r="BO553" s="21" t="s">
        <v>209</v>
      </c>
      <c r="BP553" s="21" t="s">
        <v>210</v>
      </c>
      <c r="BQ553" s="21" t="s">
        <v>209</v>
      </c>
      <c r="BR553" s="21" t="s">
        <v>209</v>
      </c>
      <c r="BS553" s="21" t="s">
        <v>209</v>
      </c>
      <c r="BT553" s="21" t="s">
        <v>209</v>
      </c>
      <c r="BU553" s="21" t="s">
        <v>209</v>
      </c>
      <c r="BV553" s="21" t="s">
        <v>209</v>
      </c>
      <c r="BW553" s="21" t="s">
        <v>209</v>
      </c>
      <c r="BX553" s="21" t="s">
        <v>209</v>
      </c>
      <c r="BY553" s="21" t="s">
        <v>209</v>
      </c>
      <c r="BZ553" s="21">
        <f t="shared" si="2"/>
        <v>9</v>
      </c>
    </row>
    <row r="554" spans="1:78" ht="12.75" x14ac:dyDescent="0.2">
      <c r="A554" s="21" t="s">
        <v>750</v>
      </c>
      <c r="B554" s="21" t="s">
        <v>751</v>
      </c>
      <c r="C554" s="21" t="s">
        <v>799</v>
      </c>
      <c r="D554" s="21" t="s">
        <v>209</v>
      </c>
      <c r="E554" s="21" t="s">
        <v>210</v>
      </c>
      <c r="F554" s="21" t="s">
        <v>209</v>
      </c>
      <c r="G554" s="21" t="s">
        <v>209</v>
      </c>
      <c r="H554" s="21" t="s">
        <v>209</v>
      </c>
      <c r="I554" s="21" t="s">
        <v>209</v>
      </c>
      <c r="J554" s="21" t="s">
        <v>209</v>
      </c>
      <c r="K554" s="21" t="s">
        <v>209</v>
      </c>
      <c r="L554" s="21" t="s">
        <v>210</v>
      </c>
      <c r="M554" s="21" t="s">
        <v>209</v>
      </c>
      <c r="N554" s="21" t="s">
        <v>209</v>
      </c>
      <c r="O554" s="21" t="s">
        <v>209</v>
      </c>
      <c r="P554" s="21" t="s">
        <v>209</v>
      </c>
      <c r="Q554" s="21" t="s">
        <v>209</v>
      </c>
      <c r="R554" s="21" t="s">
        <v>209</v>
      </c>
      <c r="S554" s="21" t="s">
        <v>210</v>
      </c>
      <c r="T554" s="21" t="s">
        <v>210</v>
      </c>
      <c r="U554" s="21" t="s">
        <v>210</v>
      </c>
      <c r="V554" s="21" t="s">
        <v>210</v>
      </c>
      <c r="W554" s="21" t="s">
        <v>209</v>
      </c>
      <c r="X554" s="21" t="s">
        <v>209</v>
      </c>
      <c r="Y554" s="21" t="s">
        <v>209</v>
      </c>
      <c r="Z554" s="21" t="s">
        <v>209</v>
      </c>
      <c r="AA554" s="21" t="s">
        <v>209</v>
      </c>
      <c r="AB554" s="21" t="s">
        <v>209</v>
      </c>
      <c r="AC554" s="21" t="s">
        <v>209</v>
      </c>
      <c r="AD554" s="21" t="s">
        <v>209</v>
      </c>
      <c r="AE554" s="21" t="s">
        <v>209</v>
      </c>
      <c r="AF554" s="21" t="s">
        <v>209</v>
      </c>
      <c r="AG554" s="21" t="s">
        <v>209</v>
      </c>
      <c r="AH554" s="21" t="s">
        <v>209</v>
      </c>
      <c r="AI554" s="21" t="s">
        <v>209</v>
      </c>
      <c r="AJ554" s="21" t="s">
        <v>210</v>
      </c>
      <c r="AK554" s="21" t="s">
        <v>209</v>
      </c>
      <c r="AL554" s="21" t="s">
        <v>210</v>
      </c>
      <c r="AM554" s="21" t="s">
        <v>209</v>
      </c>
      <c r="AN554" s="21" t="s">
        <v>209</v>
      </c>
      <c r="AO554" s="21" t="s">
        <v>209</v>
      </c>
      <c r="AP554" s="21" t="s">
        <v>209</v>
      </c>
      <c r="AQ554" s="21" t="s">
        <v>209</v>
      </c>
      <c r="AR554" s="21" t="s">
        <v>209</v>
      </c>
      <c r="AS554" s="21" t="s">
        <v>209</v>
      </c>
      <c r="AT554" s="21" t="s">
        <v>209</v>
      </c>
      <c r="AU554" s="21" t="s">
        <v>209</v>
      </c>
      <c r="AV554" s="21" t="s">
        <v>209</v>
      </c>
      <c r="AW554" s="21" t="s">
        <v>209</v>
      </c>
      <c r="AX554" s="21" t="s">
        <v>209</v>
      </c>
      <c r="AY554" s="21" t="s">
        <v>210</v>
      </c>
      <c r="AZ554" s="21" t="s">
        <v>210</v>
      </c>
      <c r="BA554" s="21" t="s">
        <v>209</v>
      </c>
      <c r="BB554" s="21" t="s">
        <v>210</v>
      </c>
      <c r="BC554" s="21" t="s">
        <v>209</v>
      </c>
      <c r="BD554" s="21" t="s">
        <v>209</v>
      </c>
      <c r="BE554" s="21" t="s">
        <v>209</v>
      </c>
      <c r="BF554" s="21" t="s">
        <v>209</v>
      </c>
      <c r="BG554" s="21" t="s">
        <v>209</v>
      </c>
      <c r="BH554" s="21" t="s">
        <v>209</v>
      </c>
      <c r="BI554" s="21" t="s">
        <v>209</v>
      </c>
      <c r="BJ554" s="21" t="s">
        <v>209</v>
      </c>
      <c r="BK554" s="21" t="s">
        <v>209</v>
      </c>
      <c r="BL554" s="21" t="s">
        <v>209</v>
      </c>
      <c r="BM554" s="21" t="s">
        <v>209</v>
      </c>
      <c r="BN554" s="21" t="s">
        <v>209</v>
      </c>
      <c r="BO554" s="21" t="s">
        <v>209</v>
      </c>
      <c r="BP554" s="21" t="s">
        <v>210</v>
      </c>
      <c r="BQ554" s="21" t="s">
        <v>209</v>
      </c>
      <c r="BR554" s="21" t="s">
        <v>209</v>
      </c>
      <c r="BS554" s="21" t="s">
        <v>209</v>
      </c>
      <c r="BT554" s="21" t="s">
        <v>209</v>
      </c>
      <c r="BU554" s="21" t="s">
        <v>209</v>
      </c>
      <c r="BV554" s="21" t="s">
        <v>209</v>
      </c>
      <c r="BW554" s="21" t="s">
        <v>209</v>
      </c>
      <c r="BX554" s="21" t="s">
        <v>209</v>
      </c>
      <c r="BY554" s="21" t="s">
        <v>209</v>
      </c>
      <c r="BZ554" s="21">
        <f t="shared" si="2"/>
        <v>11</v>
      </c>
    </row>
    <row r="555" spans="1:78" ht="12.75" x14ac:dyDescent="0.2">
      <c r="A555" s="21" t="s">
        <v>750</v>
      </c>
      <c r="B555" s="21" t="s">
        <v>751</v>
      </c>
      <c r="C555" s="21" t="s">
        <v>800</v>
      </c>
      <c r="D555" s="21" t="s">
        <v>209</v>
      </c>
      <c r="E555" s="21" t="s">
        <v>210</v>
      </c>
      <c r="F555" s="21" t="s">
        <v>209</v>
      </c>
      <c r="G555" s="21" t="s">
        <v>209</v>
      </c>
      <c r="H555" s="21" t="s">
        <v>209</v>
      </c>
      <c r="I555" s="21" t="s">
        <v>209</v>
      </c>
      <c r="J555" s="21" t="s">
        <v>209</v>
      </c>
      <c r="K555" s="21" t="s">
        <v>209</v>
      </c>
      <c r="L555" s="21" t="s">
        <v>210</v>
      </c>
      <c r="M555" s="21" t="s">
        <v>209</v>
      </c>
      <c r="N555" s="21" t="s">
        <v>209</v>
      </c>
      <c r="O555" s="21" t="s">
        <v>209</v>
      </c>
      <c r="P555" s="21" t="s">
        <v>209</v>
      </c>
      <c r="Q555" s="21" t="s">
        <v>209</v>
      </c>
      <c r="R555" s="21" t="s">
        <v>209</v>
      </c>
      <c r="S555" s="21" t="s">
        <v>210</v>
      </c>
      <c r="T555" s="21" t="s">
        <v>210</v>
      </c>
      <c r="U555" s="21" t="s">
        <v>210</v>
      </c>
      <c r="V555" s="21" t="s">
        <v>210</v>
      </c>
      <c r="W555" s="21" t="s">
        <v>209</v>
      </c>
      <c r="X555" s="21" t="s">
        <v>209</v>
      </c>
      <c r="Y555" s="21" t="s">
        <v>209</v>
      </c>
      <c r="Z555" s="21" t="s">
        <v>209</v>
      </c>
      <c r="AA555" s="21" t="s">
        <v>209</v>
      </c>
      <c r="AB555" s="21" t="s">
        <v>209</v>
      </c>
      <c r="AC555" s="21" t="s">
        <v>209</v>
      </c>
      <c r="AD555" s="21" t="s">
        <v>209</v>
      </c>
      <c r="AE555" s="21" t="s">
        <v>209</v>
      </c>
      <c r="AF555" s="21" t="s">
        <v>209</v>
      </c>
      <c r="AG555" s="21" t="s">
        <v>209</v>
      </c>
      <c r="AH555" s="21" t="s">
        <v>209</v>
      </c>
      <c r="AI555" s="21" t="s">
        <v>209</v>
      </c>
      <c r="AJ555" s="21" t="s">
        <v>210</v>
      </c>
      <c r="AK555" s="21" t="s">
        <v>209</v>
      </c>
      <c r="AL555" s="21" t="s">
        <v>210</v>
      </c>
      <c r="AM555" s="21" t="s">
        <v>209</v>
      </c>
      <c r="AN555" s="21" t="s">
        <v>209</v>
      </c>
      <c r="AO555" s="21" t="s">
        <v>209</v>
      </c>
      <c r="AP555" s="21" t="s">
        <v>209</v>
      </c>
      <c r="AQ555" s="21" t="s">
        <v>209</v>
      </c>
      <c r="AR555" s="21" t="s">
        <v>209</v>
      </c>
      <c r="AS555" s="21" t="s">
        <v>209</v>
      </c>
      <c r="AT555" s="21" t="s">
        <v>209</v>
      </c>
      <c r="AU555" s="21" t="s">
        <v>209</v>
      </c>
      <c r="AV555" s="21" t="s">
        <v>209</v>
      </c>
      <c r="AW555" s="21" t="s">
        <v>209</v>
      </c>
      <c r="AX555" s="21" t="s">
        <v>209</v>
      </c>
      <c r="AY555" s="21" t="s">
        <v>210</v>
      </c>
      <c r="AZ555" s="21" t="s">
        <v>210</v>
      </c>
      <c r="BA555" s="21" t="s">
        <v>209</v>
      </c>
      <c r="BB555" s="21" t="s">
        <v>210</v>
      </c>
      <c r="BC555" s="21" t="s">
        <v>210</v>
      </c>
      <c r="BD555" s="21" t="s">
        <v>209</v>
      </c>
      <c r="BE555" s="21" t="s">
        <v>209</v>
      </c>
      <c r="BF555" s="21" t="s">
        <v>209</v>
      </c>
      <c r="BG555" s="21" t="s">
        <v>209</v>
      </c>
      <c r="BH555" s="21" t="s">
        <v>209</v>
      </c>
      <c r="BI555" s="21" t="s">
        <v>209</v>
      </c>
      <c r="BJ555" s="21" t="s">
        <v>209</v>
      </c>
      <c r="BK555" s="21" t="s">
        <v>209</v>
      </c>
      <c r="BL555" s="21" t="s">
        <v>209</v>
      </c>
      <c r="BM555" s="21" t="s">
        <v>209</v>
      </c>
      <c r="BN555" s="21" t="s">
        <v>209</v>
      </c>
      <c r="BO555" s="21" t="s">
        <v>209</v>
      </c>
      <c r="BP555" s="21" t="s">
        <v>210</v>
      </c>
      <c r="BQ555" s="21" t="s">
        <v>209</v>
      </c>
      <c r="BR555" s="21" t="s">
        <v>209</v>
      </c>
      <c r="BS555" s="21" t="s">
        <v>209</v>
      </c>
      <c r="BT555" s="21" t="s">
        <v>209</v>
      </c>
      <c r="BU555" s="21" t="s">
        <v>209</v>
      </c>
      <c r="BV555" s="21" t="s">
        <v>209</v>
      </c>
      <c r="BW555" s="21" t="s">
        <v>209</v>
      </c>
      <c r="BX555" s="21" t="s">
        <v>209</v>
      </c>
      <c r="BY555" s="21" t="s">
        <v>209</v>
      </c>
      <c r="BZ555" s="21">
        <f t="shared" si="2"/>
        <v>12</v>
      </c>
    </row>
    <row r="556" spans="1:78" ht="12.75" x14ac:dyDescent="0.2">
      <c r="A556" s="21" t="s">
        <v>750</v>
      </c>
      <c r="B556" s="21" t="s">
        <v>751</v>
      </c>
      <c r="C556" s="21" t="s">
        <v>801</v>
      </c>
      <c r="D556" s="21" t="s">
        <v>209</v>
      </c>
      <c r="E556" s="21" t="s">
        <v>210</v>
      </c>
      <c r="F556" s="21" t="s">
        <v>209</v>
      </c>
      <c r="G556" s="21" t="s">
        <v>209</v>
      </c>
      <c r="H556" s="21" t="s">
        <v>209</v>
      </c>
      <c r="I556" s="21" t="s">
        <v>209</v>
      </c>
      <c r="J556" s="21" t="s">
        <v>209</v>
      </c>
      <c r="K556" s="21" t="s">
        <v>209</v>
      </c>
      <c r="L556" s="21" t="s">
        <v>210</v>
      </c>
      <c r="M556" s="21" t="s">
        <v>209</v>
      </c>
      <c r="N556" s="21" t="s">
        <v>209</v>
      </c>
      <c r="O556" s="21" t="s">
        <v>209</v>
      </c>
      <c r="P556" s="21" t="s">
        <v>209</v>
      </c>
      <c r="Q556" s="21" t="s">
        <v>209</v>
      </c>
      <c r="R556" s="21" t="s">
        <v>209</v>
      </c>
      <c r="S556" s="21" t="s">
        <v>210</v>
      </c>
      <c r="T556" s="21" t="s">
        <v>210</v>
      </c>
      <c r="U556" s="21" t="s">
        <v>210</v>
      </c>
      <c r="V556" s="21" t="s">
        <v>210</v>
      </c>
      <c r="W556" s="21" t="s">
        <v>209</v>
      </c>
      <c r="X556" s="21" t="s">
        <v>209</v>
      </c>
      <c r="Y556" s="21" t="s">
        <v>210</v>
      </c>
      <c r="Z556" s="21" t="s">
        <v>209</v>
      </c>
      <c r="AA556" s="21" t="s">
        <v>209</v>
      </c>
      <c r="AB556" s="21" t="s">
        <v>209</v>
      </c>
      <c r="AC556" s="21" t="s">
        <v>209</v>
      </c>
      <c r="AD556" s="21" t="s">
        <v>210</v>
      </c>
      <c r="AE556" s="21" t="s">
        <v>209</v>
      </c>
      <c r="AF556" s="21" t="s">
        <v>209</v>
      </c>
      <c r="AG556" s="21" t="s">
        <v>209</v>
      </c>
      <c r="AH556" s="21" t="s">
        <v>209</v>
      </c>
      <c r="AI556" s="21" t="s">
        <v>209</v>
      </c>
      <c r="AJ556" s="21" t="s">
        <v>209</v>
      </c>
      <c r="AK556" s="21" t="s">
        <v>209</v>
      </c>
      <c r="AL556" s="21" t="s">
        <v>209</v>
      </c>
      <c r="AM556" s="21" t="s">
        <v>209</v>
      </c>
      <c r="AN556" s="21" t="s">
        <v>209</v>
      </c>
      <c r="AO556" s="21" t="s">
        <v>209</v>
      </c>
      <c r="AP556" s="21" t="s">
        <v>209</v>
      </c>
      <c r="AQ556" s="21" t="s">
        <v>209</v>
      </c>
      <c r="AR556" s="21" t="s">
        <v>209</v>
      </c>
      <c r="AS556" s="21" t="s">
        <v>209</v>
      </c>
      <c r="AT556" s="21" t="s">
        <v>209</v>
      </c>
      <c r="AU556" s="21" t="s">
        <v>209</v>
      </c>
      <c r="AV556" s="21" t="s">
        <v>209</v>
      </c>
      <c r="AW556" s="21" t="s">
        <v>209</v>
      </c>
      <c r="AX556" s="21" t="s">
        <v>209</v>
      </c>
      <c r="AY556" s="21" t="s">
        <v>210</v>
      </c>
      <c r="AZ556" s="21" t="s">
        <v>210</v>
      </c>
      <c r="BA556" s="21" t="s">
        <v>209</v>
      </c>
      <c r="BB556" s="21" t="s">
        <v>210</v>
      </c>
      <c r="BC556" s="21" t="s">
        <v>209</v>
      </c>
      <c r="BD556" s="21" t="s">
        <v>209</v>
      </c>
      <c r="BE556" s="21" t="s">
        <v>209</v>
      </c>
      <c r="BF556" s="21" t="s">
        <v>209</v>
      </c>
      <c r="BG556" s="21" t="s">
        <v>209</v>
      </c>
      <c r="BH556" s="21" t="s">
        <v>209</v>
      </c>
      <c r="BI556" s="21" t="s">
        <v>209</v>
      </c>
      <c r="BJ556" s="21" t="s">
        <v>213</v>
      </c>
      <c r="BK556" s="21" t="s">
        <v>209</v>
      </c>
      <c r="BL556" s="21" t="s">
        <v>209</v>
      </c>
      <c r="BM556" s="21" t="s">
        <v>209</v>
      </c>
      <c r="BN556" s="21" t="s">
        <v>209</v>
      </c>
      <c r="BO556" s="21" t="s">
        <v>209</v>
      </c>
      <c r="BP556" s="21" t="s">
        <v>210</v>
      </c>
      <c r="BQ556" s="21" t="s">
        <v>209</v>
      </c>
      <c r="BR556" s="21" t="s">
        <v>209</v>
      </c>
      <c r="BS556" s="21" t="s">
        <v>209</v>
      </c>
      <c r="BT556" s="21" t="s">
        <v>209</v>
      </c>
      <c r="BU556" s="21" t="s">
        <v>209</v>
      </c>
      <c r="BV556" s="21" t="s">
        <v>209</v>
      </c>
      <c r="BW556" s="21" t="s">
        <v>209</v>
      </c>
      <c r="BX556" s="21" t="s">
        <v>209</v>
      </c>
      <c r="BY556" s="21" t="s">
        <v>209</v>
      </c>
      <c r="BZ556" s="21">
        <f t="shared" si="2"/>
        <v>11</v>
      </c>
    </row>
    <row r="557" spans="1:78" ht="12.75" x14ac:dyDescent="0.2">
      <c r="A557" s="21" t="s">
        <v>750</v>
      </c>
      <c r="B557" s="21" t="s">
        <v>751</v>
      </c>
      <c r="C557" s="21" t="s">
        <v>802</v>
      </c>
      <c r="D557" s="21" t="s">
        <v>209</v>
      </c>
      <c r="E557" s="21" t="s">
        <v>210</v>
      </c>
      <c r="F557" s="21" t="s">
        <v>209</v>
      </c>
      <c r="G557" s="21" t="s">
        <v>209</v>
      </c>
      <c r="H557" s="21" t="s">
        <v>209</v>
      </c>
      <c r="I557" s="21" t="s">
        <v>209</v>
      </c>
      <c r="J557" s="21" t="s">
        <v>209</v>
      </c>
      <c r="K557" s="21" t="s">
        <v>209</v>
      </c>
      <c r="L557" s="21" t="s">
        <v>210</v>
      </c>
      <c r="M557" s="21" t="s">
        <v>209</v>
      </c>
      <c r="N557" s="21" t="s">
        <v>209</v>
      </c>
      <c r="O557" s="21" t="s">
        <v>209</v>
      </c>
      <c r="P557" s="21" t="s">
        <v>209</v>
      </c>
      <c r="Q557" s="21" t="s">
        <v>209</v>
      </c>
      <c r="R557" s="21" t="s">
        <v>209</v>
      </c>
      <c r="S557" s="21" t="s">
        <v>210</v>
      </c>
      <c r="T557" s="21" t="s">
        <v>210</v>
      </c>
      <c r="U557" s="21" t="s">
        <v>210</v>
      </c>
      <c r="V557" s="21" t="s">
        <v>210</v>
      </c>
      <c r="W557" s="21" t="s">
        <v>209</v>
      </c>
      <c r="X557" s="21" t="s">
        <v>209</v>
      </c>
      <c r="Y557" s="21" t="s">
        <v>209</v>
      </c>
      <c r="Z557" s="21" t="s">
        <v>209</v>
      </c>
      <c r="AA557" s="21" t="s">
        <v>209</v>
      </c>
      <c r="AB557" s="21" t="s">
        <v>209</v>
      </c>
      <c r="AC557" s="21" t="s">
        <v>209</v>
      </c>
      <c r="AD557" s="21" t="s">
        <v>209</v>
      </c>
      <c r="AE557" s="21" t="s">
        <v>209</v>
      </c>
      <c r="AF557" s="21" t="s">
        <v>209</v>
      </c>
      <c r="AG557" s="21" t="s">
        <v>209</v>
      </c>
      <c r="AH557" s="21" t="s">
        <v>209</v>
      </c>
      <c r="AI557" s="21" t="s">
        <v>209</v>
      </c>
      <c r="AJ557" s="21" t="s">
        <v>210</v>
      </c>
      <c r="AK557" s="21" t="s">
        <v>209</v>
      </c>
      <c r="AL557" s="21" t="s">
        <v>210</v>
      </c>
      <c r="AM557" s="21" t="s">
        <v>209</v>
      </c>
      <c r="AN557" s="21" t="s">
        <v>209</v>
      </c>
      <c r="AO557" s="21" t="s">
        <v>209</v>
      </c>
      <c r="AP557" s="21" t="s">
        <v>209</v>
      </c>
      <c r="AQ557" s="21" t="s">
        <v>209</v>
      </c>
      <c r="AR557" s="21" t="s">
        <v>209</v>
      </c>
      <c r="AS557" s="21" t="s">
        <v>209</v>
      </c>
      <c r="AT557" s="21" t="s">
        <v>209</v>
      </c>
      <c r="AU557" s="21" t="s">
        <v>209</v>
      </c>
      <c r="AV557" s="21" t="s">
        <v>209</v>
      </c>
      <c r="AW557" s="21" t="s">
        <v>209</v>
      </c>
      <c r="AX557" s="21" t="s">
        <v>209</v>
      </c>
      <c r="AY557" s="21" t="s">
        <v>210</v>
      </c>
      <c r="AZ557" s="21" t="s">
        <v>210</v>
      </c>
      <c r="BA557" s="21" t="s">
        <v>209</v>
      </c>
      <c r="BB557" s="21" t="s">
        <v>210</v>
      </c>
      <c r="BC557" s="21" t="s">
        <v>209</v>
      </c>
      <c r="BD557" s="21" t="s">
        <v>209</v>
      </c>
      <c r="BE557" s="21" t="s">
        <v>209</v>
      </c>
      <c r="BF557" s="21" t="s">
        <v>209</v>
      </c>
      <c r="BG557" s="21" t="s">
        <v>209</v>
      </c>
      <c r="BH557" s="21" t="s">
        <v>209</v>
      </c>
      <c r="BI557" s="21" t="s">
        <v>209</v>
      </c>
      <c r="BJ557" s="21" t="s">
        <v>209</v>
      </c>
      <c r="BK557" s="21" t="s">
        <v>209</v>
      </c>
      <c r="BL557" s="21" t="s">
        <v>209</v>
      </c>
      <c r="BM557" s="21" t="s">
        <v>209</v>
      </c>
      <c r="BN557" s="21" t="s">
        <v>209</v>
      </c>
      <c r="BO557" s="21" t="s">
        <v>209</v>
      </c>
      <c r="BP557" s="21" t="s">
        <v>213</v>
      </c>
      <c r="BQ557" s="21" t="s">
        <v>209</v>
      </c>
      <c r="BR557" s="21" t="s">
        <v>209</v>
      </c>
      <c r="BS557" s="21" t="s">
        <v>209</v>
      </c>
      <c r="BT557" s="21" t="s">
        <v>209</v>
      </c>
      <c r="BU557" s="21" t="s">
        <v>209</v>
      </c>
      <c r="BV557" s="21" t="s">
        <v>209</v>
      </c>
      <c r="BW557" s="21" t="s">
        <v>209</v>
      </c>
      <c r="BX557" s="21" t="s">
        <v>209</v>
      </c>
      <c r="BY557" s="21" t="s">
        <v>209</v>
      </c>
      <c r="BZ557" s="21">
        <f t="shared" si="2"/>
        <v>11</v>
      </c>
    </row>
    <row r="558" spans="1:78" ht="12.75" x14ac:dyDescent="0.2">
      <c r="A558" s="21" t="s">
        <v>750</v>
      </c>
      <c r="B558" s="21" t="s">
        <v>751</v>
      </c>
      <c r="C558" s="21" t="s">
        <v>803</v>
      </c>
      <c r="D558" s="21" t="s">
        <v>209</v>
      </c>
      <c r="E558" s="21" t="s">
        <v>210</v>
      </c>
      <c r="F558" s="21" t="s">
        <v>209</v>
      </c>
      <c r="G558" s="21" t="s">
        <v>209</v>
      </c>
      <c r="H558" s="21" t="s">
        <v>209</v>
      </c>
      <c r="I558" s="21" t="s">
        <v>209</v>
      </c>
      <c r="J558" s="21" t="s">
        <v>209</v>
      </c>
      <c r="K558" s="21" t="s">
        <v>209</v>
      </c>
      <c r="L558" s="21" t="s">
        <v>210</v>
      </c>
      <c r="M558" s="21" t="s">
        <v>209</v>
      </c>
      <c r="N558" s="21" t="s">
        <v>209</v>
      </c>
      <c r="O558" s="21" t="s">
        <v>209</v>
      </c>
      <c r="P558" s="21" t="s">
        <v>209</v>
      </c>
      <c r="Q558" s="21" t="s">
        <v>209</v>
      </c>
      <c r="R558" s="21" t="s">
        <v>209</v>
      </c>
      <c r="S558" s="21" t="s">
        <v>210</v>
      </c>
      <c r="T558" s="21" t="s">
        <v>210</v>
      </c>
      <c r="U558" s="21" t="s">
        <v>210</v>
      </c>
      <c r="V558" s="21" t="s">
        <v>210</v>
      </c>
      <c r="W558" s="21" t="s">
        <v>209</v>
      </c>
      <c r="X558" s="21" t="s">
        <v>209</v>
      </c>
      <c r="Y558" s="21" t="s">
        <v>209</v>
      </c>
      <c r="Z558" s="21" t="s">
        <v>209</v>
      </c>
      <c r="AA558" s="21" t="s">
        <v>209</v>
      </c>
      <c r="AB558" s="21" t="s">
        <v>209</v>
      </c>
      <c r="AC558" s="21" t="s">
        <v>209</v>
      </c>
      <c r="AD558" s="21" t="s">
        <v>209</v>
      </c>
      <c r="AE558" s="21" t="s">
        <v>209</v>
      </c>
      <c r="AF558" s="21" t="s">
        <v>209</v>
      </c>
      <c r="AG558" s="21" t="s">
        <v>209</v>
      </c>
      <c r="AH558" s="21" t="s">
        <v>209</v>
      </c>
      <c r="AI558" s="21" t="s">
        <v>209</v>
      </c>
      <c r="AJ558" s="21" t="s">
        <v>210</v>
      </c>
      <c r="AK558" s="21" t="s">
        <v>209</v>
      </c>
      <c r="AL558" s="21" t="s">
        <v>210</v>
      </c>
      <c r="AM558" s="21" t="s">
        <v>209</v>
      </c>
      <c r="AN558" s="21" t="s">
        <v>209</v>
      </c>
      <c r="AO558" s="21" t="s">
        <v>209</v>
      </c>
      <c r="AP558" s="21" t="s">
        <v>209</v>
      </c>
      <c r="AQ558" s="21" t="s">
        <v>209</v>
      </c>
      <c r="AR558" s="21" t="s">
        <v>209</v>
      </c>
      <c r="AS558" s="21" t="s">
        <v>209</v>
      </c>
      <c r="AT558" s="21" t="s">
        <v>209</v>
      </c>
      <c r="AU558" s="21" t="s">
        <v>209</v>
      </c>
      <c r="AV558" s="21" t="s">
        <v>209</v>
      </c>
      <c r="AW558" s="21" t="s">
        <v>209</v>
      </c>
      <c r="AX558" s="21" t="s">
        <v>209</v>
      </c>
      <c r="AY558" s="21" t="s">
        <v>210</v>
      </c>
      <c r="AZ558" s="21" t="s">
        <v>210</v>
      </c>
      <c r="BA558" s="21" t="s">
        <v>209</v>
      </c>
      <c r="BB558" s="21" t="s">
        <v>210</v>
      </c>
      <c r="BC558" s="21" t="s">
        <v>209</v>
      </c>
      <c r="BD558" s="21" t="s">
        <v>209</v>
      </c>
      <c r="BE558" s="21" t="s">
        <v>209</v>
      </c>
      <c r="BF558" s="21" t="s">
        <v>209</v>
      </c>
      <c r="BG558" s="21" t="s">
        <v>209</v>
      </c>
      <c r="BH558" s="21" t="s">
        <v>209</v>
      </c>
      <c r="BI558" s="21" t="s">
        <v>209</v>
      </c>
      <c r="BJ558" s="21" t="s">
        <v>209</v>
      </c>
      <c r="BK558" s="21" t="s">
        <v>209</v>
      </c>
      <c r="BL558" s="21" t="s">
        <v>209</v>
      </c>
      <c r="BM558" s="21" t="s">
        <v>209</v>
      </c>
      <c r="BN558" s="21" t="s">
        <v>209</v>
      </c>
      <c r="BO558" s="21" t="s">
        <v>209</v>
      </c>
      <c r="BP558" s="21" t="s">
        <v>210</v>
      </c>
      <c r="BQ558" s="21" t="s">
        <v>209</v>
      </c>
      <c r="BR558" s="21" t="s">
        <v>209</v>
      </c>
      <c r="BS558" s="21" t="s">
        <v>209</v>
      </c>
      <c r="BT558" s="21" t="s">
        <v>209</v>
      </c>
      <c r="BU558" s="21" t="s">
        <v>209</v>
      </c>
      <c r="BV558" s="21" t="s">
        <v>209</v>
      </c>
      <c r="BW558" s="21" t="s">
        <v>209</v>
      </c>
      <c r="BX558" s="21" t="s">
        <v>209</v>
      </c>
      <c r="BY558" s="21" t="s">
        <v>209</v>
      </c>
      <c r="BZ558" s="21">
        <f t="shared" si="2"/>
        <v>11</v>
      </c>
    </row>
    <row r="559" spans="1:78" ht="12.75" x14ac:dyDescent="0.2">
      <c r="A559" s="21" t="s">
        <v>750</v>
      </c>
      <c r="B559" s="21" t="s">
        <v>751</v>
      </c>
      <c r="C559" s="21" t="s">
        <v>804</v>
      </c>
      <c r="D559" s="21" t="s">
        <v>209</v>
      </c>
      <c r="E559" s="21" t="s">
        <v>209</v>
      </c>
      <c r="F559" s="21" t="s">
        <v>209</v>
      </c>
      <c r="G559" s="21" t="s">
        <v>209</v>
      </c>
      <c r="H559" s="21" t="s">
        <v>209</v>
      </c>
      <c r="I559" s="21" t="s">
        <v>209</v>
      </c>
      <c r="J559" s="21" t="s">
        <v>209</v>
      </c>
      <c r="K559" s="21" t="s">
        <v>209</v>
      </c>
      <c r="L559" s="21" t="s">
        <v>209</v>
      </c>
      <c r="M559" s="21" t="s">
        <v>209</v>
      </c>
      <c r="N559" s="21" t="s">
        <v>209</v>
      </c>
      <c r="O559" s="21" t="s">
        <v>209</v>
      </c>
      <c r="P559" s="21" t="s">
        <v>209</v>
      </c>
      <c r="Q559" s="21" t="s">
        <v>209</v>
      </c>
      <c r="R559" s="21" t="s">
        <v>209</v>
      </c>
      <c r="S559" s="21" t="s">
        <v>210</v>
      </c>
      <c r="T559" s="21" t="s">
        <v>210</v>
      </c>
      <c r="U559" s="21" t="s">
        <v>210</v>
      </c>
      <c r="V559" s="21" t="s">
        <v>210</v>
      </c>
      <c r="W559" s="21" t="s">
        <v>210</v>
      </c>
      <c r="X559" s="21" t="s">
        <v>209</v>
      </c>
      <c r="Y559" s="21" t="s">
        <v>209</v>
      </c>
      <c r="Z559" s="21" t="s">
        <v>209</v>
      </c>
      <c r="AA559" s="21" t="s">
        <v>210</v>
      </c>
      <c r="AB559" s="21" t="s">
        <v>209</v>
      </c>
      <c r="AC559" s="21" t="s">
        <v>210</v>
      </c>
      <c r="AD559" s="21" t="s">
        <v>209</v>
      </c>
      <c r="AE559" s="21" t="s">
        <v>209</v>
      </c>
      <c r="AF559" s="21" t="s">
        <v>210</v>
      </c>
      <c r="AG559" s="21" t="s">
        <v>209</v>
      </c>
      <c r="AH559" s="21" t="s">
        <v>209</v>
      </c>
      <c r="AI559" s="21" t="s">
        <v>209</v>
      </c>
      <c r="AJ559" s="21" t="s">
        <v>209</v>
      </c>
      <c r="AK559" s="21" t="s">
        <v>209</v>
      </c>
      <c r="AL559" s="21" t="s">
        <v>209</v>
      </c>
      <c r="AM559" s="21" t="s">
        <v>209</v>
      </c>
      <c r="AN559" s="21" t="s">
        <v>210</v>
      </c>
      <c r="AO559" s="21" t="s">
        <v>210</v>
      </c>
      <c r="AP559" s="21" t="s">
        <v>209</v>
      </c>
      <c r="AQ559" s="21" t="s">
        <v>209</v>
      </c>
      <c r="AR559" s="21" t="s">
        <v>209</v>
      </c>
      <c r="AS559" s="21" t="s">
        <v>210</v>
      </c>
      <c r="AT559" s="21" t="s">
        <v>210</v>
      </c>
      <c r="AU559" s="21" t="s">
        <v>209</v>
      </c>
      <c r="AV559" s="21" t="s">
        <v>209</v>
      </c>
      <c r="AW559" s="21" t="s">
        <v>209</v>
      </c>
      <c r="AX559" s="21" t="s">
        <v>209</v>
      </c>
      <c r="AY559" s="21" t="s">
        <v>210</v>
      </c>
      <c r="AZ559" s="21" t="s">
        <v>209</v>
      </c>
      <c r="BA559" s="21" t="s">
        <v>209</v>
      </c>
      <c r="BB559" s="21" t="s">
        <v>210</v>
      </c>
      <c r="BC559" s="21" t="s">
        <v>209</v>
      </c>
      <c r="BD559" s="21" t="s">
        <v>209</v>
      </c>
      <c r="BE559" s="21" t="s">
        <v>209</v>
      </c>
      <c r="BF559" s="21" t="s">
        <v>209</v>
      </c>
      <c r="BG559" s="21" t="s">
        <v>209</v>
      </c>
      <c r="BH559" s="21" t="s">
        <v>209</v>
      </c>
      <c r="BI559" s="21" t="s">
        <v>209</v>
      </c>
      <c r="BJ559" s="21" t="s">
        <v>209</v>
      </c>
      <c r="BK559" s="21" t="s">
        <v>210</v>
      </c>
      <c r="BL559" s="21" t="s">
        <v>209</v>
      </c>
      <c r="BM559" s="21" t="s">
        <v>209</v>
      </c>
      <c r="BN559" s="21" t="s">
        <v>209</v>
      </c>
      <c r="BO559" s="21" t="s">
        <v>209</v>
      </c>
      <c r="BP559" s="21" t="s">
        <v>209</v>
      </c>
      <c r="BQ559" s="21" t="s">
        <v>209</v>
      </c>
      <c r="BR559" s="21" t="s">
        <v>209</v>
      </c>
      <c r="BS559" s="21" t="s">
        <v>209</v>
      </c>
      <c r="BT559" s="21" t="s">
        <v>209</v>
      </c>
      <c r="BU559" s="21" t="s">
        <v>209</v>
      </c>
      <c r="BV559" s="21" t="s">
        <v>209</v>
      </c>
      <c r="BW559" s="21" t="s">
        <v>209</v>
      </c>
      <c r="BX559" s="21" t="s">
        <v>209</v>
      </c>
      <c r="BY559" s="21" t="s">
        <v>209</v>
      </c>
      <c r="BZ559" s="21">
        <f t="shared" si="2"/>
        <v>15</v>
      </c>
    </row>
    <row r="560" spans="1:78" ht="12.75" x14ac:dyDescent="0.2">
      <c r="A560" s="21" t="s">
        <v>750</v>
      </c>
      <c r="B560" s="21" t="s">
        <v>751</v>
      </c>
      <c r="C560" s="21" t="s">
        <v>805</v>
      </c>
      <c r="D560" s="21" t="s">
        <v>209</v>
      </c>
      <c r="E560" s="21" t="s">
        <v>209</v>
      </c>
      <c r="F560" s="21" t="s">
        <v>209</v>
      </c>
      <c r="G560" s="21" t="s">
        <v>209</v>
      </c>
      <c r="H560" s="21" t="s">
        <v>209</v>
      </c>
      <c r="I560" s="21" t="s">
        <v>209</v>
      </c>
      <c r="J560" s="21" t="s">
        <v>209</v>
      </c>
      <c r="K560" s="21" t="s">
        <v>210</v>
      </c>
      <c r="L560" s="21" t="s">
        <v>209</v>
      </c>
      <c r="M560" s="21" t="s">
        <v>209</v>
      </c>
      <c r="N560" s="21" t="s">
        <v>209</v>
      </c>
      <c r="O560" s="21" t="s">
        <v>209</v>
      </c>
      <c r="P560" s="21" t="s">
        <v>209</v>
      </c>
      <c r="Q560" s="21" t="s">
        <v>209</v>
      </c>
      <c r="R560" s="21" t="s">
        <v>210</v>
      </c>
      <c r="S560" s="21" t="s">
        <v>210</v>
      </c>
      <c r="T560" s="21" t="s">
        <v>210</v>
      </c>
      <c r="U560" s="21" t="s">
        <v>210</v>
      </c>
      <c r="V560" s="21" t="s">
        <v>210</v>
      </c>
      <c r="W560" s="21" t="s">
        <v>210</v>
      </c>
      <c r="X560" s="21" t="s">
        <v>209</v>
      </c>
      <c r="Y560" s="21" t="s">
        <v>209</v>
      </c>
      <c r="Z560" s="21" t="s">
        <v>209</v>
      </c>
      <c r="AA560" s="21" t="s">
        <v>210</v>
      </c>
      <c r="AB560" s="21" t="s">
        <v>209</v>
      </c>
      <c r="AC560" s="21" t="s">
        <v>210</v>
      </c>
      <c r="AD560" s="21" t="s">
        <v>209</v>
      </c>
      <c r="AE560" s="21" t="s">
        <v>209</v>
      </c>
      <c r="AF560" s="21" t="s">
        <v>210</v>
      </c>
      <c r="AG560" s="21" t="s">
        <v>209</v>
      </c>
      <c r="AH560" s="21" t="s">
        <v>209</v>
      </c>
      <c r="AI560" s="21" t="s">
        <v>209</v>
      </c>
      <c r="AJ560" s="21" t="s">
        <v>209</v>
      </c>
      <c r="AK560" s="21" t="s">
        <v>209</v>
      </c>
      <c r="AL560" s="21" t="s">
        <v>209</v>
      </c>
      <c r="AM560" s="21" t="s">
        <v>209</v>
      </c>
      <c r="AN560" s="21" t="s">
        <v>210</v>
      </c>
      <c r="AO560" s="21" t="s">
        <v>209</v>
      </c>
      <c r="AP560" s="21" t="s">
        <v>209</v>
      </c>
      <c r="AQ560" s="21" t="s">
        <v>209</v>
      </c>
      <c r="AR560" s="21" t="s">
        <v>209</v>
      </c>
      <c r="AS560" s="21" t="s">
        <v>210</v>
      </c>
      <c r="AT560" s="21" t="s">
        <v>209</v>
      </c>
      <c r="AU560" s="21" t="s">
        <v>209</v>
      </c>
      <c r="AV560" s="21" t="s">
        <v>209</v>
      </c>
      <c r="AW560" s="21" t="s">
        <v>209</v>
      </c>
      <c r="AX560" s="21" t="s">
        <v>210</v>
      </c>
      <c r="AY560" s="21" t="s">
        <v>210</v>
      </c>
      <c r="AZ560" s="21" t="s">
        <v>210</v>
      </c>
      <c r="BA560" s="21" t="s">
        <v>210</v>
      </c>
      <c r="BB560" s="21" t="s">
        <v>210</v>
      </c>
      <c r="BC560" s="21" t="s">
        <v>210</v>
      </c>
      <c r="BD560" s="21" t="s">
        <v>209</v>
      </c>
      <c r="BE560" s="21" t="s">
        <v>209</v>
      </c>
      <c r="BF560" s="21" t="s">
        <v>209</v>
      </c>
      <c r="BG560" s="21" t="s">
        <v>209</v>
      </c>
      <c r="BH560" s="21" t="s">
        <v>209</v>
      </c>
      <c r="BI560" s="21" t="s">
        <v>209</v>
      </c>
      <c r="BJ560" s="21" t="s">
        <v>209</v>
      </c>
      <c r="BK560" s="21" t="s">
        <v>210</v>
      </c>
      <c r="BL560" s="21" t="s">
        <v>209</v>
      </c>
      <c r="BM560" s="21" t="s">
        <v>209</v>
      </c>
      <c r="BN560" s="21" t="s">
        <v>209</v>
      </c>
      <c r="BO560" s="21" t="s">
        <v>209</v>
      </c>
      <c r="BP560" s="21" t="s">
        <v>209</v>
      </c>
      <c r="BQ560" s="21" t="s">
        <v>209</v>
      </c>
      <c r="BR560" s="21" t="s">
        <v>209</v>
      </c>
      <c r="BS560" s="21" t="s">
        <v>209</v>
      </c>
      <c r="BT560" s="21" t="s">
        <v>209</v>
      </c>
      <c r="BU560" s="21" t="s">
        <v>209</v>
      </c>
      <c r="BV560" s="21" t="s">
        <v>209</v>
      </c>
      <c r="BW560" s="21" t="s">
        <v>209</v>
      </c>
      <c r="BX560" s="21" t="s">
        <v>209</v>
      </c>
      <c r="BY560" s="21" t="s">
        <v>209</v>
      </c>
      <c r="BZ560" s="21">
        <f t="shared" si="2"/>
        <v>19</v>
      </c>
    </row>
    <row r="561" spans="1:78" ht="12.75" x14ac:dyDescent="0.2">
      <c r="A561" s="21" t="s">
        <v>750</v>
      </c>
      <c r="B561" s="21" t="s">
        <v>751</v>
      </c>
      <c r="C561" s="21" t="s">
        <v>806</v>
      </c>
      <c r="D561" s="21" t="s">
        <v>209</v>
      </c>
      <c r="E561" s="21" t="s">
        <v>209</v>
      </c>
      <c r="F561" s="21" t="s">
        <v>209</v>
      </c>
      <c r="G561" s="21" t="s">
        <v>209</v>
      </c>
      <c r="H561" s="21" t="s">
        <v>209</v>
      </c>
      <c r="I561" s="21" t="s">
        <v>209</v>
      </c>
      <c r="J561" s="21" t="s">
        <v>209</v>
      </c>
      <c r="K561" s="21" t="s">
        <v>209</v>
      </c>
      <c r="L561" s="21" t="s">
        <v>209</v>
      </c>
      <c r="M561" s="21" t="s">
        <v>209</v>
      </c>
      <c r="N561" s="21" t="s">
        <v>209</v>
      </c>
      <c r="O561" s="21" t="s">
        <v>209</v>
      </c>
      <c r="P561" s="21" t="s">
        <v>209</v>
      </c>
      <c r="Q561" s="21" t="s">
        <v>209</v>
      </c>
      <c r="R561" s="21" t="s">
        <v>209</v>
      </c>
      <c r="S561" s="21" t="s">
        <v>210</v>
      </c>
      <c r="T561" s="21" t="s">
        <v>210</v>
      </c>
      <c r="U561" s="21" t="s">
        <v>210</v>
      </c>
      <c r="V561" s="21" t="s">
        <v>210</v>
      </c>
      <c r="W561" s="21" t="s">
        <v>210</v>
      </c>
      <c r="X561" s="21" t="s">
        <v>209</v>
      </c>
      <c r="Y561" s="21" t="s">
        <v>209</v>
      </c>
      <c r="Z561" s="21" t="s">
        <v>209</v>
      </c>
      <c r="AA561" s="21" t="s">
        <v>210</v>
      </c>
      <c r="AB561" s="21" t="s">
        <v>209</v>
      </c>
      <c r="AC561" s="21" t="s">
        <v>210</v>
      </c>
      <c r="AD561" s="21" t="s">
        <v>209</v>
      </c>
      <c r="AE561" s="21" t="s">
        <v>209</v>
      </c>
      <c r="AF561" s="21" t="s">
        <v>210</v>
      </c>
      <c r="AG561" s="21" t="s">
        <v>209</v>
      </c>
      <c r="AH561" s="21" t="s">
        <v>209</v>
      </c>
      <c r="AI561" s="21" t="s">
        <v>209</v>
      </c>
      <c r="AJ561" s="21" t="s">
        <v>209</v>
      </c>
      <c r="AK561" s="21" t="s">
        <v>209</v>
      </c>
      <c r="AL561" s="21" t="s">
        <v>209</v>
      </c>
      <c r="AM561" s="21" t="s">
        <v>209</v>
      </c>
      <c r="AN561" s="21" t="s">
        <v>210</v>
      </c>
      <c r="AO561" s="21" t="s">
        <v>210</v>
      </c>
      <c r="AP561" s="21" t="s">
        <v>209</v>
      </c>
      <c r="AQ561" s="21" t="s">
        <v>209</v>
      </c>
      <c r="AR561" s="21" t="s">
        <v>209</v>
      </c>
      <c r="AS561" s="21" t="s">
        <v>210</v>
      </c>
      <c r="AT561" s="21" t="s">
        <v>210</v>
      </c>
      <c r="AU561" s="21" t="s">
        <v>209</v>
      </c>
      <c r="AV561" s="21" t="s">
        <v>209</v>
      </c>
      <c r="AW561" s="21" t="s">
        <v>209</v>
      </c>
      <c r="AX561" s="21" t="s">
        <v>209</v>
      </c>
      <c r="AY561" s="21" t="s">
        <v>210</v>
      </c>
      <c r="AZ561" s="21" t="s">
        <v>209</v>
      </c>
      <c r="BA561" s="21" t="s">
        <v>209</v>
      </c>
      <c r="BB561" s="21" t="s">
        <v>210</v>
      </c>
      <c r="BC561" s="21" t="s">
        <v>209</v>
      </c>
      <c r="BD561" s="21" t="s">
        <v>209</v>
      </c>
      <c r="BE561" s="21" t="s">
        <v>209</v>
      </c>
      <c r="BF561" s="21" t="s">
        <v>209</v>
      </c>
      <c r="BG561" s="21" t="s">
        <v>209</v>
      </c>
      <c r="BH561" s="21" t="s">
        <v>209</v>
      </c>
      <c r="BI561" s="21" t="s">
        <v>209</v>
      </c>
      <c r="BJ561" s="21" t="s">
        <v>209</v>
      </c>
      <c r="BK561" s="21" t="s">
        <v>210</v>
      </c>
      <c r="BL561" s="21" t="s">
        <v>209</v>
      </c>
      <c r="BM561" s="21" t="s">
        <v>209</v>
      </c>
      <c r="BN561" s="21" t="s">
        <v>209</v>
      </c>
      <c r="BO561" s="21" t="s">
        <v>209</v>
      </c>
      <c r="BP561" s="21" t="s">
        <v>209</v>
      </c>
      <c r="BQ561" s="21" t="s">
        <v>209</v>
      </c>
      <c r="BR561" s="21" t="s">
        <v>209</v>
      </c>
      <c r="BS561" s="21" t="s">
        <v>209</v>
      </c>
      <c r="BT561" s="21" t="s">
        <v>209</v>
      </c>
      <c r="BU561" s="21" t="s">
        <v>209</v>
      </c>
      <c r="BV561" s="21" t="s">
        <v>209</v>
      </c>
      <c r="BW561" s="21" t="s">
        <v>209</v>
      </c>
      <c r="BX561" s="21" t="s">
        <v>209</v>
      </c>
      <c r="BY561" s="21" t="s">
        <v>209</v>
      </c>
      <c r="BZ561" s="21">
        <f t="shared" si="2"/>
        <v>15</v>
      </c>
    </row>
    <row r="562" spans="1:78" ht="12.75" x14ac:dyDescent="0.2">
      <c r="A562" s="21" t="s">
        <v>750</v>
      </c>
      <c r="B562" s="21" t="s">
        <v>751</v>
      </c>
      <c r="C562" s="21" t="s">
        <v>807</v>
      </c>
      <c r="D562" s="21" t="s">
        <v>209</v>
      </c>
      <c r="E562" s="21" t="s">
        <v>210</v>
      </c>
      <c r="F562" s="21" t="s">
        <v>209</v>
      </c>
      <c r="G562" s="21" t="s">
        <v>209</v>
      </c>
      <c r="H562" s="21" t="s">
        <v>209</v>
      </c>
      <c r="I562" s="21" t="s">
        <v>209</v>
      </c>
      <c r="J562" s="21" t="s">
        <v>209</v>
      </c>
      <c r="K562" s="21" t="s">
        <v>209</v>
      </c>
      <c r="L562" s="21" t="s">
        <v>210</v>
      </c>
      <c r="M562" s="21" t="s">
        <v>209</v>
      </c>
      <c r="N562" s="21" t="s">
        <v>209</v>
      </c>
      <c r="O562" s="21" t="s">
        <v>209</v>
      </c>
      <c r="P562" s="21" t="s">
        <v>209</v>
      </c>
      <c r="Q562" s="21" t="s">
        <v>209</v>
      </c>
      <c r="R562" s="21" t="s">
        <v>209</v>
      </c>
      <c r="S562" s="21" t="s">
        <v>210</v>
      </c>
      <c r="T562" s="21" t="s">
        <v>210</v>
      </c>
      <c r="U562" s="21" t="s">
        <v>210</v>
      </c>
      <c r="V562" s="21" t="s">
        <v>210</v>
      </c>
      <c r="W562" s="21" t="s">
        <v>209</v>
      </c>
      <c r="X562" s="21" t="s">
        <v>209</v>
      </c>
      <c r="Y562" s="21" t="s">
        <v>209</v>
      </c>
      <c r="Z562" s="21" t="s">
        <v>209</v>
      </c>
      <c r="AA562" s="21" t="s">
        <v>209</v>
      </c>
      <c r="AB562" s="21" t="s">
        <v>209</v>
      </c>
      <c r="AC562" s="21" t="s">
        <v>209</v>
      </c>
      <c r="AD562" s="21" t="s">
        <v>209</v>
      </c>
      <c r="AE562" s="21" t="s">
        <v>209</v>
      </c>
      <c r="AF562" s="21" t="s">
        <v>209</v>
      </c>
      <c r="AG562" s="21" t="s">
        <v>209</v>
      </c>
      <c r="AH562" s="21" t="s">
        <v>209</v>
      </c>
      <c r="AI562" s="21" t="s">
        <v>209</v>
      </c>
      <c r="AJ562" s="21" t="s">
        <v>210</v>
      </c>
      <c r="AK562" s="21" t="s">
        <v>209</v>
      </c>
      <c r="AL562" s="21" t="s">
        <v>210</v>
      </c>
      <c r="AM562" s="21" t="s">
        <v>209</v>
      </c>
      <c r="AN562" s="21" t="s">
        <v>209</v>
      </c>
      <c r="AO562" s="21" t="s">
        <v>209</v>
      </c>
      <c r="AP562" s="21" t="s">
        <v>209</v>
      </c>
      <c r="AQ562" s="21" t="s">
        <v>209</v>
      </c>
      <c r="AR562" s="21" t="s">
        <v>209</v>
      </c>
      <c r="AS562" s="21" t="s">
        <v>209</v>
      </c>
      <c r="AT562" s="21" t="s">
        <v>209</v>
      </c>
      <c r="AU562" s="21" t="s">
        <v>209</v>
      </c>
      <c r="AV562" s="21" t="s">
        <v>209</v>
      </c>
      <c r="AW562" s="21" t="s">
        <v>209</v>
      </c>
      <c r="AX562" s="21" t="s">
        <v>209</v>
      </c>
      <c r="AY562" s="21" t="s">
        <v>210</v>
      </c>
      <c r="AZ562" s="21" t="s">
        <v>210</v>
      </c>
      <c r="BA562" s="21" t="s">
        <v>209</v>
      </c>
      <c r="BB562" s="21" t="s">
        <v>210</v>
      </c>
      <c r="BC562" s="21" t="s">
        <v>209</v>
      </c>
      <c r="BD562" s="21" t="s">
        <v>209</v>
      </c>
      <c r="BE562" s="21" t="s">
        <v>209</v>
      </c>
      <c r="BF562" s="21" t="s">
        <v>209</v>
      </c>
      <c r="BG562" s="21" t="s">
        <v>209</v>
      </c>
      <c r="BH562" s="21" t="s">
        <v>209</v>
      </c>
      <c r="BI562" s="21" t="s">
        <v>209</v>
      </c>
      <c r="BJ562" s="21" t="s">
        <v>209</v>
      </c>
      <c r="BK562" s="21" t="s">
        <v>209</v>
      </c>
      <c r="BL562" s="21" t="s">
        <v>209</v>
      </c>
      <c r="BM562" s="21" t="s">
        <v>209</v>
      </c>
      <c r="BN562" s="21" t="s">
        <v>209</v>
      </c>
      <c r="BO562" s="21" t="s">
        <v>209</v>
      </c>
      <c r="BP562" s="21" t="s">
        <v>210</v>
      </c>
      <c r="BQ562" s="21" t="s">
        <v>209</v>
      </c>
      <c r="BR562" s="21" t="s">
        <v>209</v>
      </c>
      <c r="BS562" s="21" t="s">
        <v>209</v>
      </c>
      <c r="BT562" s="21" t="s">
        <v>209</v>
      </c>
      <c r="BU562" s="21" t="s">
        <v>209</v>
      </c>
      <c r="BV562" s="21" t="s">
        <v>209</v>
      </c>
      <c r="BW562" s="21" t="s">
        <v>209</v>
      </c>
      <c r="BX562" s="21" t="s">
        <v>209</v>
      </c>
      <c r="BY562" s="21" t="s">
        <v>209</v>
      </c>
      <c r="BZ562" s="21">
        <f t="shared" si="2"/>
        <v>11</v>
      </c>
    </row>
    <row r="563" spans="1:78" ht="12.75" x14ac:dyDescent="0.2">
      <c r="A563" s="21" t="s">
        <v>750</v>
      </c>
      <c r="B563" s="21" t="s">
        <v>751</v>
      </c>
      <c r="C563" s="21" t="s">
        <v>808</v>
      </c>
      <c r="D563" s="21" t="s">
        <v>209</v>
      </c>
      <c r="E563" s="21" t="s">
        <v>209</v>
      </c>
      <c r="F563" s="21" t="s">
        <v>209</v>
      </c>
      <c r="G563" s="21" t="s">
        <v>209</v>
      </c>
      <c r="H563" s="21" t="s">
        <v>209</v>
      </c>
      <c r="I563" s="21" t="s">
        <v>209</v>
      </c>
      <c r="J563" s="21" t="s">
        <v>209</v>
      </c>
      <c r="K563" s="21" t="s">
        <v>209</v>
      </c>
      <c r="L563" s="21" t="s">
        <v>209</v>
      </c>
      <c r="M563" s="21" t="s">
        <v>209</v>
      </c>
      <c r="N563" s="21" t="s">
        <v>209</v>
      </c>
      <c r="O563" s="21" t="s">
        <v>209</v>
      </c>
      <c r="P563" s="21" t="s">
        <v>209</v>
      </c>
      <c r="Q563" s="21" t="s">
        <v>209</v>
      </c>
      <c r="R563" s="21" t="s">
        <v>209</v>
      </c>
      <c r="S563" s="21" t="s">
        <v>210</v>
      </c>
      <c r="T563" s="21" t="s">
        <v>210</v>
      </c>
      <c r="U563" s="21" t="s">
        <v>210</v>
      </c>
      <c r="V563" s="21" t="s">
        <v>210</v>
      </c>
      <c r="W563" s="21" t="s">
        <v>210</v>
      </c>
      <c r="X563" s="21" t="s">
        <v>209</v>
      </c>
      <c r="Y563" s="21" t="s">
        <v>209</v>
      </c>
      <c r="Z563" s="21" t="s">
        <v>209</v>
      </c>
      <c r="AA563" s="21" t="s">
        <v>210</v>
      </c>
      <c r="AB563" s="21" t="s">
        <v>209</v>
      </c>
      <c r="AC563" s="21" t="s">
        <v>210</v>
      </c>
      <c r="AD563" s="21" t="s">
        <v>209</v>
      </c>
      <c r="AE563" s="21" t="s">
        <v>209</v>
      </c>
      <c r="AF563" s="21" t="s">
        <v>210</v>
      </c>
      <c r="AG563" s="21" t="s">
        <v>209</v>
      </c>
      <c r="AH563" s="21" t="s">
        <v>209</v>
      </c>
      <c r="AI563" s="21" t="s">
        <v>209</v>
      </c>
      <c r="AJ563" s="21" t="s">
        <v>209</v>
      </c>
      <c r="AK563" s="21" t="s">
        <v>209</v>
      </c>
      <c r="AL563" s="21" t="s">
        <v>209</v>
      </c>
      <c r="AM563" s="21" t="s">
        <v>209</v>
      </c>
      <c r="AN563" s="21" t="s">
        <v>210</v>
      </c>
      <c r="AO563" s="21" t="s">
        <v>210</v>
      </c>
      <c r="AP563" s="21" t="s">
        <v>209</v>
      </c>
      <c r="AQ563" s="21" t="s">
        <v>209</v>
      </c>
      <c r="AR563" s="21" t="s">
        <v>209</v>
      </c>
      <c r="AS563" s="21" t="s">
        <v>210</v>
      </c>
      <c r="AT563" s="21" t="s">
        <v>210</v>
      </c>
      <c r="AU563" s="21" t="s">
        <v>209</v>
      </c>
      <c r="AV563" s="21" t="s">
        <v>209</v>
      </c>
      <c r="AW563" s="21" t="s">
        <v>209</v>
      </c>
      <c r="AX563" s="21" t="s">
        <v>209</v>
      </c>
      <c r="AY563" s="21" t="s">
        <v>210</v>
      </c>
      <c r="AZ563" s="21" t="s">
        <v>209</v>
      </c>
      <c r="BA563" s="21" t="s">
        <v>209</v>
      </c>
      <c r="BB563" s="21" t="s">
        <v>210</v>
      </c>
      <c r="BC563" s="21" t="s">
        <v>209</v>
      </c>
      <c r="BD563" s="21" t="s">
        <v>209</v>
      </c>
      <c r="BE563" s="21" t="s">
        <v>209</v>
      </c>
      <c r="BF563" s="21" t="s">
        <v>209</v>
      </c>
      <c r="BG563" s="21" t="s">
        <v>209</v>
      </c>
      <c r="BH563" s="21" t="s">
        <v>209</v>
      </c>
      <c r="BI563" s="21" t="s">
        <v>209</v>
      </c>
      <c r="BJ563" s="21" t="s">
        <v>209</v>
      </c>
      <c r="BK563" s="21" t="s">
        <v>210</v>
      </c>
      <c r="BL563" s="21" t="s">
        <v>209</v>
      </c>
      <c r="BM563" s="21" t="s">
        <v>209</v>
      </c>
      <c r="BN563" s="21" t="s">
        <v>209</v>
      </c>
      <c r="BO563" s="21" t="s">
        <v>209</v>
      </c>
      <c r="BP563" s="21" t="s">
        <v>209</v>
      </c>
      <c r="BQ563" s="21" t="s">
        <v>209</v>
      </c>
      <c r="BR563" s="21" t="s">
        <v>209</v>
      </c>
      <c r="BS563" s="21" t="s">
        <v>209</v>
      </c>
      <c r="BT563" s="21" t="s">
        <v>209</v>
      </c>
      <c r="BU563" s="21" t="s">
        <v>209</v>
      </c>
      <c r="BV563" s="21" t="s">
        <v>209</v>
      </c>
      <c r="BW563" s="21" t="s">
        <v>209</v>
      </c>
      <c r="BX563" s="21" t="s">
        <v>209</v>
      </c>
      <c r="BY563" s="21" t="s">
        <v>209</v>
      </c>
      <c r="BZ563" s="21">
        <f t="shared" si="2"/>
        <v>15</v>
      </c>
    </row>
    <row r="564" spans="1:78" ht="12.75" x14ac:dyDescent="0.2">
      <c r="A564" s="21" t="s">
        <v>750</v>
      </c>
      <c r="B564" s="21" t="s">
        <v>751</v>
      </c>
      <c r="C564" s="21" t="s">
        <v>809</v>
      </c>
      <c r="D564" s="21" t="s">
        <v>209</v>
      </c>
      <c r="E564" s="21" t="s">
        <v>210</v>
      </c>
      <c r="F564" s="21" t="s">
        <v>209</v>
      </c>
      <c r="G564" s="21" t="s">
        <v>209</v>
      </c>
      <c r="H564" s="21" t="s">
        <v>209</v>
      </c>
      <c r="I564" s="21" t="s">
        <v>209</v>
      </c>
      <c r="J564" s="21" t="s">
        <v>209</v>
      </c>
      <c r="K564" s="21" t="s">
        <v>209</v>
      </c>
      <c r="L564" s="21" t="s">
        <v>210</v>
      </c>
      <c r="M564" s="21" t="s">
        <v>209</v>
      </c>
      <c r="N564" s="21" t="s">
        <v>209</v>
      </c>
      <c r="O564" s="21" t="s">
        <v>209</v>
      </c>
      <c r="P564" s="21" t="s">
        <v>209</v>
      </c>
      <c r="Q564" s="21" t="s">
        <v>209</v>
      </c>
      <c r="R564" s="21" t="s">
        <v>209</v>
      </c>
      <c r="S564" s="21" t="s">
        <v>210</v>
      </c>
      <c r="T564" s="21" t="s">
        <v>210</v>
      </c>
      <c r="U564" s="21" t="s">
        <v>210</v>
      </c>
      <c r="V564" s="21" t="s">
        <v>210</v>
      </c>
      <c r="W564" s="21" t="s">
        <v>209</v>
      </c>
      <c r="X564" s="21" t="s">
        <v>209</v>
      </c>
      <c r="Y564" s="21" t="s">
        <v>209</v>
      </c>
      <c r="Z564" s="21" t="s">
        <v>209</v>
      </c>
      <c r="AA564" s="21" t="s">
        <v>209</v>
      </c>
      <c r="AB564" s="21" t="s">
        <v>209</v>
      </c>
      <c r="AC564" s="21" t="s">
        <v>209</v>
      </c>
      <c r="AD564" s="21" t="s">
        <v>209</v>
      </c>
      <c r="AE564" s="21" t="s">
        <v>209</v>
      </c>
      <c r="AF564" s="21" t="s">
        <v>209</v>
      </c>
      <c r="AG564" s="21" t="s">
        <v>209</v>
      </c>
      <c r="AH564" s="21" t="s">
        <v>209</v>
      </c>
      <c r="AI564" s="21" t="s">
        <v>209</v>
      </c>
      <c r="AJ564" s="21" t="s">
        <v>210</v>
      </c>
      <c r="AK564" s="21" t="s">
        <v>209</v>
      </c>
      <c r="AL564" s="21" t="s">
        <v>210</v>
      </c>
      <c r="AM564" s="21" t="s">
        <v>209</v>
      </c>
      <c r="AN564" s="21" t="s">
        <v>209</v>
      </c>
      <c r="AO564" s="21" t="s">
        <v>209</v>
      </c>
      <c r="AP564" s="21" t="s">
        <v>209</v>
      </c>
      <c r="AQ564" s="21" t="s">
        <v>209</v>
      </c>
      <c r="AR564" s="21" t="s">
        <v>209</v>
      </c>
      <c r="AS564" s="21" t="s">
        <v>209</v>
      </c>
      <c r="AT564" s="21" t="s">
        <v>209</v>
      </c>
      <c r="AU564" s="21" t="s">
        <v>209</v>
      </c>
      <c r="AV564" s="21" t="s">
        <v>209</v>
      </c>
      <c r="AW564" s="21" t="s">
        <v>209</v>
      </c>
      <c r="AX564" s="21" t="s">
        <v>209</v>
      </c>
      <c r="AY564" s="21" t="s">
        <v>210</v>
      </c>
      <c r="AZ564" s="21" t="s">
        <v>210</v>
      </c>
      <c r="BA564" s="21" t="s">
        <v>209</v>
      </c>
      <c r="BB564" s="21" t="s">
        <v>210</v>
      </c>
      <c r="BC564" s="21" t="s">
        <v>209</v>
      </c>
      <c r="BD564" s="21" t="s">
        <v>209</v>
      </c>
      <c r="BE564" s="21" t="s">
        <v>209</v>
      </c>
      <c r="BF564" s="21" t="s">
        <v>209</v>
      </c>
      <c r="BG564" s="21" t="s">
        <v>209</v>
      </c>
      <c r="BH564" s="21" t="s">
        <v>209</v>
      </c>
      <c r="BI564" s="21" t="s">
        <v>209</v>
      </c>
      <c r="BJ564" s="21" t="s">
        <v>209</v>
      </c>
      <c r="BK564" s="21" t="s">
        <v>209</v>
      </c>
      <c r="BL564" s="21" t="s">
        <v>209</v>
      </c>
      <c r="BM564" s="21" t="s">
        <v>209</v>
      </c>
      <c r="BN564" s="21" t="s">
        <v>209</v>
      </c>
      <c r="BO564" s="21" t="s">
        <v>209</v>
      </c>
      <c r="BP564" s="21" t="s">
        <v>210</v>
      </c>
      <c r="BQ564" s="21" t="s">
        <v>209</v>
      </c>
      <c r="BR564" s="21" t="s">
        <v>209</v>
      </c>
      <c r="BS564" s="21" t="s">
        <v>209</v>
      </c>
      <c r="BT564" s="21" t="s">
        <v>209</v>
      </c>
      <c r="BU564" s="21" t="s">
        <v>209</v>
      </c>
      <c r="BV564" s="21" t="s">
        <v>209</v>
      </c>
      <c r="BW564" s="21" t="s">
        <v>209</v>
      </c>
      <c r="BX564" s="21" t="s">
        <v>209</v>
      </c>
      <c r="BY564" s="21" t="s">
        <v>209</v>
      </c>
      <c r="BZ564" s="21">
        <f t="shared" si="2"/>
        <v>11</v>
      </c>
    </row>
    <row r="565" spans="1:78" ht="12.75" x14ac:dyDescent="0.2">
      <c r="A565" s="21" t="s">
        <v>750</v>
      </c>
      <c r="B565" s="21" t="s">
        <v>751</v>
      </c>
      <c r="C565" s="21" t="s">
        <v>688</v>
      </c>
      <c r="D565" s="21" t="s">
        <v>209</v>
      </c>
      <c r="E565" s="21" t="s">
        <v>210</v>
      </c>
      <c r="F565" s="21" t="s">
        <v>209</v>
      </c>
      <c r="G565" s="21" t="s">
        <v>209</v>
      </c>
      <c r="H565" s="21" t="s">
        <v>209</v>
      </c>
      <c r="I565" s="21" t="s">
        <v>209</v>
      </c>
      <c r="J565" s="21" t="s">
        <v>209</v>
      </c>
      <c r="K565" s="21" t="s">
        <v>209</v>
      </c>
      <c r="L565" s="21" t="s">
        <v>210</v>
      </c>
      <c r="M565" s="21" t="s">
        <v>209</v>
      </c>
      <c r="N565" s="21" t="s">
        <v>209</v>
      </c>
      <c r="O565" s="21" t="s">
        <v>209</v>
      </c>
      <c r="P565" s="21" t="s">
        <v>209</v>
      </c>
      <c r="Q565" s="21" t="s">
        <v>209</v>
      </c>
      <c r="R565" s="21" t="s">
        <v>209</v>
      </c>
      <c r="S565" s="21" t="s">
        <v>210</v>
      </c>
      <c r="T565" s="21" t="s">
        <v>210</v>
      </c>
      <c r="U565" s="21" t="s">
        <v>210</v>
      </c>
      <c r="V565" s="21" t="s">
        <v>210</v>
      </c>
      <c r="W565" s="21" t="s">
        <v>209</v>
      </c>
      <c r="X565" s="21" t="s">
        <v>209</v>
      </c>
      <c r="Y565" s="21" t="s">
        <v>209</v>
      </c>
      <c r="Z565" s="21" t="s">
        <v>209</v>
      </c>
      <c r="AA565" s="21" t="s">
        <v>209</v>
      </c>
      <c r="AB565" s="21" t="s">
        <v>209</v>
      </c>
      <c r="AC565" s="21" t="s">
        <v>209</v>
      </c>
      <c r="AD565" s="21" t="s">
        <v>209</v>
      </c>
      <c r="AE565" s="21" t="s">
        <v>209</v>
      </c>
      <c r="AF565" s="21" t="s">
        <v>209</v>
      </c>
      <c r="AG565" s="21" t="s">
        <v>209</v>
      </c>
      <c r="AH565" s="21" t="s">
        <v>209</v>
      </c>
      <c r="AI565" s="21" t="s">
        <v>209</v>
      </c>
      <c r="AJ565" s="21" t="s">
        <v>210</v>
      </c>
      <c r="AK565" s="21" t="s">
        <v>209</v>
      </c>
      <c r="AL565" s="21" t="s">
        <v>210</v>
      </c>
      <c r="AM565" s="21" t="s">
        <v>209</v>
      </c>
      <c r="AN565" s="21" t="s">
        <v>210</v>
      </c>
      <c r="AO565" s="21" t="s">
        <v>209</v>
      </c>
      <c r="AP565" s="21" t="s">
        <v>209</v>
      </c>
      <c r="AQ565" s="21" t="s">
        <v>209</v>
      </c>
      <c r="AR565" s="21" t="s">
        <v>209</v>
      </c>
      <c r="AS565" s="21" t="s">
        <v>210</v>
      </c>
      <c r="AT565" s="21" t="s">
        <v>209</v>
      </c>
      <c r="AU565" s="21" t="s">
        <v>209</v>
      </c>
      <c r="AV565" s="21" t="s">
        <v>209</v>
      </c>
      <c r="AW565" s="21" t="s">
        <v>209</v>
      </c>
      <c r="AX565" s="21" t="s">
        <v>210</v>
      </c>
      <c r="AY565" s="21" t="s">
        <v>210</v>
      </c>
      <c r="AZ565" s="21" t="s">
        <v>210</v>
      </c>
      <c r="BA565" s="21" t="s">
        <v>210</v>
      </c>
      <c r="BB565" s="21" t="s">
        <v>210</v>
      </c>
      <c r="BC565" s="21" t="s">
        <v>209</v>
      </c>
      <c r="BD565" s="21" t="s">
        <v>209</v>
      </c>
      <c r="BE565" s="21" t="s">
        <v>209</v>
      </c>
      <c r="BF565" s="21" t="s">
        <v>209</v>
      </c>
      <c r="BG565" s="21" t="s">
        <v>209</v>
      </c>
      <c r="BH565" s="21" t="s">
        <v>209</v>
      </c>
      <c r="BI565" s="21" t="s">
        <v>209</v>
      </c>
      <c r="BJ565" s="21" t="s">
        <v>209</v>
      </c>
      <c r="BK565" s="21" t="s">
        <v>210</v>
      </c>
      <c r="BL565" s="21" t="s">
        <v>209</v>
      </c>
      <c r="BM565" s="21" t="s">
        <v>210</v>
      </c>
      <c r="BN565" s="21" t="s">
        <v>210</v>
      </c>
      <c r="BO565" s="21" t="s">
        <v>209</v>
      </c>
      <c r="BP565" s="21" t="s">
        <v>210</v>
      </c>
      <c r="BQ565" s="21" t="s">
        <v>209</v>
      </c>
      <c r="BR565" s="21" t="s">
        <v>209</v>
      </c>
      <c r="BS565" s="21" t="s">
        <v>209</v>
      </c>
      <c r="BT565" s="21" t="s">
        <v>209</v>
      </c>
      <c r="BU565" s="21" t="s">
        <v>209</v>
      </c>
      <c r="BV565" s="21" t="s">
        <v>209</v>
      </c>
      <c r="BW565" s="21" t="s">
        <v>209</v>
      </c>
      <c r="BX565" s="21" t="s">
        <v>209</v>
      </c>
      <c r="BY565" s="21" t="s">
        <v>209</v>
      </c>
      <c r="BZ565" s="21">
        <f t="shared" si="2"/>
        <v>16</v>
      </c>
    </row>
    <row r="566" spans="1:78" ht="12.75" x14ac:dyDescent="0.2">
      <c r="A566" s="21" t="s">
        <v>750</v>
      </c>
      <c r="B566" s="21" t="s">
        <v>751</v>
      </c>
      <c r="C566" s="21" t="s">
        <v>810</v>
      </c>
      <c r="D566" s="21" t="s">
        <v>209</v>
      </c>
      <c r="E566" s="21" t="s">
        <v>210</v>
      </c>
      <c r="F566" s="21" t="s">
        <v>209</v>
      </c>
      <c r="G566" s="21" t="s">
        <v>209</v>
      </c>
      <c r="H566" s="21" t="s">
        <v>209</v>
      </c>
      <c r="I566" s="21" t="s">
        <v>209</v>
      </c>
      <c r="J566" s="21" t="s">
        <v>209</v>
      </c>
      <c r="K566" s="21" t="s">
        <v>209</v>
      </c>
      <c r="L566" s="21" t="s">
        <v>210</v>
      </c>
      <c r="M566" s="21" t="s">
        <v>209</v>
      </c>
      <c r="N566" s="21" t="s">
        <v>209</v>
      </c>
      <c r="O566" s="21" t="s">
        <v>209</v>
      </c>
      <c r="P566" s="21" t="s">
        <v>209</v>
      </c>
      <c r="Q566" s="21" t="s">
        <v>209</v>
      </c>
      <c r="R566" s="21" t="s">
        <v>209</v>
      </c>
      <c r="S566" s="21" t="s">
        <v>210</v>
      </c>
      <c r="T566" s="21" t="s">
        <v>210</v>
      </c>
      <c r="U566" s="21" t="s">
        <v>210</v>
      </c>
      <c r="V566" s="21" t="s">
        <v>210</v>
      </c>
      <c r="W566" s="21" t="s">
        <v>209</v>
      </c>
      <c r="X566" s="21" t="s">
        <v>209</v>
      </c>
      <c r="Y566" s="21" t="s">
        <v>209</v>
      </c>
      <c r="Z566" s="21" t="s">
        <v>209</v>
      </c>
      <c r="AA566" s="21" t="s">
        <v>209</v>
      </c>
      <c r="AB566" s="21" t="s">
        <v>209</v>
      </c>
      <c r="AC566" s="21" t="s">
        <v>209</v>
      </c>
      <c r="AD566" s="21" t="s">
        <v>209</v>
      </c>
      <c r="AE566" s="21" t="s">
        <v>209</v>
      </c>
      <c r="AF566" s="21" t="s">
        <v>209</v>
      </c>
      <c r="AG566" s="21" t="s">
        <v>209</v>
      </c>
      <c r="AH566" s="21" t="s">
        <v>209</v>
      </c>
      <c r="AI566" s="21" t="s">
        <v>209</v>
      </c>
      <c r="AJ566" s="21" t="s">
        <v>210</v>
      </c>
      <c r="AK566" s="21" t="s">
        <v>209</v>
      </c>
      <c r="AL566" s="21" t="s">
        <v>210</v>
      </c>
      <c r="AM566" s="21" t="s">
        <v>209</v>
      </c>
      <c r="AN566" s="21" t="s">
        <v>209</v>
      </c>
      <c r="AO566" s="21" t="s">
        <v>209</v>
      </c>
      <c r="AP566" s="21" t="s">
        <v>209</v>
      </c>
      <c r="AQ566" s="21" t="s">
        <v>209</v>
      </c>
      <c r="AR566" s="21" t="s">
        <v>209</v>
      </c>
      <c r="AS566" s="21" t="s">
        <v>209</v>
      </c>
      <c r="AT566" s="21" t="s">
        <v>209</v>
      </c>
      <c r="AU566" s="21" t="s">
        <v>209</v>
      </c>
      <c r="AV566" s="21" t="s">
        <v>209</v>
      </c>
      <c r="AW566" s="21" t="s">
        <v>209</v>
      </c>
      <c r="AX566" s="21" t="s">
        <v>209</v>
      </c>
      <c r="AY566" s="21" t="s">
        <v>210</v>
      </c>
      <c r="AZ566" s="21" t="s">
        <v>210</v>
      </c>
      <c r="BA566" s="21" t="s">
        <v>209</v>
      </c>
      <c r="BB566" s="21" t="s">
        <v>210</v>
      </c>
      <c r="BC566" s="21" t="s">
        <v>209</v>
      </c>
      <c r="BD566" s="21" t="s">
        <v>209</v>
      </c>
      <c r="BE566" s="21" t="s">
        <v>209</v>
      </c>
      <c r="BF566" s="21" t="s">
        <v>209</v>
      </c>
      <c r="BG566" s="21" t="s">
        <v>209</v>
      </c>
      <c r="BH566" s="21" t="s">
        <v>209</v>
      </c>
      <c r="BI566" s="21" t="s">
        <v>209</v>
      </c>
      <c r="BJ566" s="21" t="s">
        <v>209</v>
      </c>
      <c r="BK566" s="21" t="s">
        <v>213</v>
      </c>
      <c r="BL566" s="21" t="s">
        <v>209</v>
      </c>
      <c r="BM566" s="21" t="s">
        <v>209</v>
      </c>
      <c r="BN566" s="21" t="s">
        <v>209</v>
      </c>
      <c r="BO566" s="21" t="s">
        <v>209</v>
      </c>
      <c r="BP566" s="21" t="s">
        <v>210</v>
      </c>
      <c r="BQ566" s="21" t="s">
        <v>209</v>
      </c>
      <c r="BR566" s="21" t="s">
        <v>209</v>
      </c>
      <c r="BS566" s="21" t="s">
        <v>209</v>
      </c>
      <c r="BT566" s="21" t="s">
        <v>209</v>
      </c>
      <c r="BU566" s="21" t="s">
        <v>209</v>
      </c>
      <c r="BV566" s="21" t="s">
        <v>209</v>
      </c>
      <c r="BW566" s="21" t="s">
        <v>209</v>
      </c>
      <c r="BX566" s="21" t="s">
        <v>209</v>
      </c>
      <c r="BY566" s="21" t="s">
        <v>209</v>
      </c>
      <c r="BZ566" s="21">
        <f t="shared" si="2"/>
        <v>11</v>
      </c>
    </row>
    <row r="567" spans="1:78" ht="12.75" x14ac:dyDescent="0.2">
      <c r="A567" s="21" t="s">
        <v>750</v>
      </c>
      <c r="B567" s="21" t="s">
        <v>751</v>
      </c>
      <c r="C567" s="21" t="s">
        <v>811</v>
      </c>
      <c r="D567" s="21" t="s">
        <v>209</v>
      </c>
      <c r="E567" s="21" t="s">
        <v>210</v>
      </c>
      <c r="F567" s="21" t="s">
        <v>209</v>
      </c>
      <c r="G567" s="21" t="s">
        <v>209</v>
      </c>
      <c r="H567" s="21" t="s">
        <v>209</v>
      </c>
      <c r="I567" s="21" t="s">
        <v>209</v>
      </c>
      <c r="J567" s="21" t="s">
        <v>209</v>
      </c>
      <c r="K567" s="21" t="s">
        <v>209</v>
      </c>
      <c r="L567" s="21" t="s">
        <v>210</v>
      </c>
      <c r="M567" s="21" t="s">
        <v>209</v>
      </c>
      <c r="N567" s="21" t="s">
        <v>209</v>
      </c>
      <c r="O567" s="21" t="s">
        <v>209</v>
      </c>
      <c r="P567" s="21" t="s">
        <v>209</v>
      </c>
      <c r="Q567" s="21" t="s">
        <v>209</v>
      </c>
      <c r="R567" s="21" t="s">
        <v>209</v>
      </c>
      <c r="S567" s="21" t="s">
        <v>210</v>
      </c>
      <c r="T567" s="21" t="s">
        <v>210</v>
      </c>
      <c r="U567" s="21" t="s">
        <v>210</v>
      </c>
      <c r="V567" s="21" t="s">
        <v>210</v>
      </c>
      <c r="W567" s="21" t="s">
        <v>209</v>
      </c>
      <c r="X567" s="21" t="s">
        <v>209</v>
      </c>
      <c r="Y567" s="21" t="s">
        <v>209</v>
      </c>
      <c r="Z567" s="21" t="s">
        <v>209</v>
      </c>
      <c r="AA567" s="21" t="s">
        <v>210</v>
      </c>
      <c r="AB567" s="21" t="s">
        <v>209</v>
      </c>
      <c r="AC567" s="21" t="s">
        <v>209</v>
      </c>
      <c r="AD567" s="21" t="s">
        <v>209</v>
      </c>
      <c r="AE567" s="21" t="s">
        <v>209</v>
      </c>
      <c r="AF567" s="21" t="s">
        <v>210</v>
      </c>
      <c r="AG567" s="21" t="s">
        <v>209</v>
      </c>
      <c r="AH567" s="21" t="s">
        <v>209</v>
      </c>
      <c r="AI567" s="21" t="s">
        <v>209</v>
      </c>
      <c r="AJ567" s="21" t="s">
        <v>210</v>
      </c>
      <c r="AK567" s="21" t="s">
        <v>209</v>
      </c>
      <c r="AL567" s="21" t="s">
        <v>210</v>
      </c>
      <c r="AM567" s="21" t="s">
        <v>209</v>
      </c>
      <c r="AN567" s="21" t="s">
        <v>209</v>
      </c>
      <c r="AO567" s="21" t="s">
        <v>209</v>
      </c>
      <c r="AP567" s="21" t="s">
        <v>209</v>
      </c>
      <c r="AQ567" s="21" t="s">
        <v>209</v>
      </c>
      <c r="AR567" s="21" t="s">
        <v>209</v>
      </c>
      <c r="AS567" s="21" t="s">
        <v>209</v>
      </c>
      <c r="AT567" s="21" t="s">
        <v>209</v>
      </c>
      <c r="AU567" s="21" t="s">
        <v>209</v>
      </c>
      <c r="AV567" s="21" t="s">
        <v>209</v>
      </c>
      <c r="AW567" s="21" t="s">
        <v>209</v>
      </c>
      <c r="AX567" s="21" t="s">
        <v>209</v>
      </c>
      <c r="AY567" s="21" t="s">
        <v>210</v>
      </c>
      <c r="AZ567" s="21" t="s">
        <v>210</v>
      </c>
      <c r="BA567" s="21" t="s">
        <v>209</v>
      </c>
      <c r="BB567" s="21" t="s">
        <v>210</v>
      </c>
      <c r="BC567" s="21" t="s">
        <v>209</v>
      </c>
      <c r="BD567" s="21" t="s">
        <v>209</v>
      </c>
      <c r="BE567" s="21" t="s">
        <v>209</v>
      </c>
      <c r="BF567" s="21" t="s">
        <v>209</v>
      </c>
      <c r="BG567" s="21" t="s">
        <v>209</v>
      </c>
      <c r="BH567" s="21" t="s">
        <v>209</v>
      </c>
      <c r="BI567" s="21" t="s">
        <v>209</v>
      </c>
      <c r="BJ567" s="21" t="s">
        <v>213</v>
      </c>
      <c r="BK567" s="21" t="s">
        <v>213</v>
      </c>
      <c r="BL567" s="21" t="s">
        <v>210</v>
      </c>
      <c r="BM567" s="21" t="s">
        <v>210</v>
      </c>
      <c r="BN567" s="21" t="s">
        <v>210</v>
      </c>
      <c r="BO567" s="21" t="s">
        <v>209</v>
      </c>
      <c r="BP567" s="21" t="s">
        <v>210</v>
      </c>
      <c r="BQ567" s="21" t="s">
        <v>209</v>
      </c>
      <c r="BR567" s="21" t="s">
        <v>209</v>
      </c>
      <c r="BS567" s="21" t="s">
        <v>213</v>
      </c>
      <c r="BT567" s="21" t="s">
        <v>213</v>
      </c>
      <c r="BU567" s="21" t="s">
        <v>209</v>
      </c>
      <c r="BV567" s="21" t="s">
        <v>209</v>
      </c>
      <c r="BW567" s="21" t="s">
        <v>213</v>
      </c>
      <c r="BX567" s="21" t="s">
        <v>209</v>
      </c>
      <c r="BY567" s="21" t="s">
        <v>209</v>
      </c>
      <c r="BZ567" s="21">
        <f t="shared" si="2"/>
        <v>13</v>
      </c>
    </row>
    <row r="568" spans="1:78" ht="12.75" x14ac:dyDescent="0.2">
      <c r="A568" s="21" t="s">
        <v>750</v>
      </c>
      <c r="B568" s="21" t="s">
        <v>751</v>
      </c>
      <c r="C568" s="21" t="s">
        <v>812</v>
      </c>
      <c r="D568" s="21" t="s">
        <v>209</v>
      </c>
      <c r="E568" s="21" t="s">
        <v>210</v>
      </c>
      <c r="F568" s="21" t="s">
        <v>209</v>
      </c>
      <c r="G568" s="21" t="s">
        <v>209</v>
      </c>
      <c r="H568" s="21" t="s">
        <v>209</v>
      </c>
      <c r="I568" s="21" t="s">
        <v>209</v>
      </c>
      <c r="J568" s="21" t="s">
        <v>209</v>
      </c>
      <c r="K568" s="21" t="s">
        <v>209</v>
      </c>
      <c r="L568" s="21" t="s">
        <v>210</v>
      </c>
      <c r="M568" s="21" t="s">
        <v>209</v>
      </c>
      <c r="N568" s="21" t="s">
        <v>209</v>
      </c>
      <c r="O568" s="21" t="s">
        <v>209</v>
      </c>
      <c r="P568" s="21" t="s">
        <v>209</v>
      </c>
      <c r="Q568" s="21" t="s">
        <v>209</v>
      </c>
      <c r="R568" s="21" t="s">
        <v>209</v>
      </c>
      <c r="S568" s="21" t="s">
        <v>210</v>
      </c>
      <c r="T568" s="21" t="s">
        <v>210</v>
      </c>
      <c r="U568" s="21" t="s">
        <v>210</v>
      </c>
      <c r="V568" s="21" t="s">
        <v>210</v>
      </c>
      <c r="W568" s="21" t="s">
        <v>209</v>
      </c>
      <c r="X568" s="21" t="s">
        <v>209</v>
      </c>
      <c r="Y568" s="21" t="s">
        <v>210</v>
      </c>
      <c r="Z568" s="21" t="s">
        <v>209</v>
      </c>
      <c r="AA568" s="21" t="s">
        <v>210</v>
      </c>
      <c r="AB568" s="21" t="s">
        <v>209</v>
      </c>
      <c r="AC568" s="21" t="s">
        <v>209</v>
      </c>
      <c r="AD568" s="21" t="s">
        <v>210</v>
      </c>
      <c r="AE568" s="21" t="s">
        <v>209</v>
      </c>
      <c r="AF568" s="21" t="s">
        <v>210</v>
      </c>
      <c r="AG568" s="21" t="s">
        <v>209</v>
      </c>
      <c r="AH568" s="21" t="s">
        <v>209</v>
      </c>
      <c r="AI568" s="21" t="s">
        <v>209</v>
      </c>
      <c r="AJ568" s="21" t="s">
        <v>209</v>
      </c>
      <c r="AK568" s="21" t="s">
        <v>209</v>
      </c>
      <c r="AL568" s="21" t="s">
        <v>209</v>
      </c>
      <c r="AM568" s="21" t="s">
        <v>209</v>
      </c>
      <c r="AN568" s="21" t="s">
        <v>209</v>
      </c>
      <c r="AO568" s="21" t="s">
        <v>209</v>
      </c>
      <c r="AP568" s="21" t="s">
        <v>209</v>
      </c>
      <c r="AQ568" s="21" t="s">
        <v>209</v>
      </c>
      <c r="AR568" s="21" t="s">
        <v>209</v>
      </c>
      <c r="AS568" s="21" t="s">
        <v>209</v>
      </c>
      <c r="AT568" s="21" t="s">
        <v>209</v>
      </c>
      <c r="AU568" s="21" t="s">
        <v>209</v>
      </c>
      <c r="AV568" s="21" t="s">
        <v>209</v>
      </c>
      <c r="AW568" s="21" t="s">
        <v>209</v>
      </c>
      <c r="AX568" s="21" t="s">
        <v>209</v>
      </c>
      <c r="AY568" s="21" t="s">
        <v>210</v>
      </c>
      <c r="AZ568" s="21" t="s">
        <v>210</v>
      </c>
      <c r="BA568" s="21" t="s">
        <v>209</v>
      </c>
      <c r="BB568" s="21" t="s">
        <v>210</v>
      </c>
      <c r="BC568" s="21" t="s">
        <v>209</v>
      </c>
      <c r="BD568" s="21" t="s">
        <v>209</v>
      </c>
      <c r="BE568" s="21" t="s">
        <v>209</v>
      </c>
      <c r="BF568" s="21" t="s">
        <v>209</v>
      </c>
      <c r="BG568" s="21" t="s">
        <v>209</v>
      </c>
      <c r="BH568" s="21" t="s">
        <v>209</v>
      </c>
      <c r="BI568" s="21" t="s">
        <v>209</v>
      </c>
      <c r="BJ568" s="21" t="s">
        <v>213</v>
      </c>
      <c r="BK568" s="21" t="s">
        <v>210</v>
      </c>
      <c r="BL568" s="21" t="s">
        <v>210</v>
      </c>
      <c r="BM568" s="21" t="s">
        <v>210</v>
      </c>
      <c r="BN568" s="21" t="s">
        <v>210</v>
      </c>
      <c r="BO568" s="21" t="s">
        <v>209</v>
      </c>
      <c r="BP568" s="21" t="s">
        <v>210</v>
      </c>
      <c r="BQ568" s="21" t="s">
        <v>209</v>
      </c>
      <c r="BR568" s="21" t="s">
        <v>209</v>
      </c>
      <c r="BS568" s="21" t="s">
        <v>213</v>
      </c>
      <c r="BT568" s="21" t="s">
        <v>213</v>
      </c>
      <c r="BU568" s="21" t="s">
        <v>209</v>
      </c>
      <c r="BV568" s="21" t="s">
        <v>209</v>
      </c>
      <c r="BW568" s="21" t="s">
        <v>213</v>
      </c>
      <c r="BX568" s="21" t="s">
        <v>209</v>
      </c>
      <c r="BY568" s="21" t="s">
        <v>209</v>
      </c>
      <c r="BZ568" s="21">
        <f t="shared" si="2"/>
        <v>14</v>
      </c>
    </row>
    <row r="569" spans="1:78" ht="12.75" x14ac:dyDescent="0.2">
      <c r="A569" s="21" t="s">
        <v>750</v>
      </c>
      <c r="B569" s="21" t="s">
        <v>751</v>
      </c>
      <c r="C569" s="21" t="s">
        <v>813</v>
      </c>
      <c r="D569" s="21" t="s">
        <v>209</v>
      </c>
      <c r="E569" s="21" t="s">
        <v>210</v>
      </c>
      <c r="F569" s="21" t="s">
        <v>209</v>
      </c>
      <c r="G569" s="21" t="s">
        <v>209</v>
      </c>
      <c r="H569" s="21" t="s">
        <v>209</v>
      </c>
      <c r="I569" s="21" t="s">
        <v>209</v>
      </c>
      <c r="J569" s="21" t="s">
        <v>209</v>
      </c>
      <c r="K569" s="21" t="s">
        <v>209</v>
      </c>
      <c r="L569" s="21" t="s">
        <v>210</v>
      </c>
      <c r="M569" s="21" t="s">
        <v>209</v>
      </c>
      <c r="N569" s="21" t="s">
        <v>209</v>
      </c>
      <c r="O569" s="21" t="s">
        <v>209</v>
      </c>
      <c r="P569" s="21" t="s">
        <v>209</v>
      </c>
      <c r="Q569" s="21" t="s">
        <v>209</v>
      </c>
      <c r="R569" s="21" t="s">
        <v>209</v>
      </c>
      <c r="S569" s="21" t="s">
        <v>210</v>
      </c>
      <c r="T569" s="21" t="s">
        <v>210</v>
      </c>
      <c r="U569" s="21" t="s">
        <v>210</v>
      </c>
      <c r="V569" s="21" t="s">
        <v>210</v>
      </c>
      <c r="W569" s="21" t="s">
        <v>209</v>
      </c>
      <c r="X569" s="21" t="s">
        <v>209</v>
      </c>
      <c r="Y569" s="21" t="s">
        <v>209</v>
      </c>
      <c r="Z569" s="21" t="s">
        <v>209</v>
      </c>
      <c r="AA569" s="21" t="s">
        <v>209</v>
      </c>
      <c r="AB569" s="21" t="s">
        <v>209</v>
      </c>
      <c r="AC569" s="21" t="s">
        <v>209</v>
      </c>
      <c r="AD569" s="21" t="s">
        <v>209</v>
      </c>
      <c r="AE569" s="21" t="s">
        <v>209</v>
      </c>
      <c r="AF569" s="21" t="s">
        <v>209</v>
      </c>
      <c r="AG569" s="21" t="s">
        <v>209</v>
      </c>
      <c r="AH569" s="21" t="s">
        <v>209</v>
      </c>
      <c r="AI569" s="21" t="s">
        <v>209</v>
      </c>
      <c r="AJ569" s="21" t="s">
        <v>210</v>
      </c>
      <c r="AK569" s="21" t="s">
        <v>209</v>
      </c>
      <c r="AL569" s="21" t="s">
        <v>210</v>
      </c>
      <c r="AM569" s="21" t="s">
        <v>209</v>
      </c>
      <c r="AN569" s="21" t="s">
        <v>209</v>
      </c>
      <c r="AO569" s="21" t="s">
        <v>209</v>
      </c>
      <c r="AP569" s="21" t="s">
        <v>209</v>
      </c>
      <c r="AQ569" s="21" t="s">
        <v>209</v>
      </c>
      <c r="AR569" s="21" t="s">
        <v>209</v>
      </c>
      <c r="AS569" s="21" t="s">
        <v>209</v>
      </c>
      <c r="AT569" s="21" t="s">
        <v>209</v>
      </c>
      <c r="AU569" s="21" t="s">
        <v>209</v>
      </c>
      <c r="AV569" s="21" t="s">
        <v>209</v>
      </c>
      <c r="AW569" s="21" t="s">
        <v>209</v>
      </c>
      <c r="AX569" s="21" t="s">
        <v>209</v>
      </c>
      <c r="AY569" s="21" t="s">
        <v>210</v>
      </c>
      <c r="AZ569" s="21" t="s">
        <v>210</v>
      </c>
      <c r="BA569" s="21" t="s">
        <v>209</v>
      </c>
      <c r="BB569" s="21" t="s">
        <v>210</v>
      </c>
      <c r="BC569" s="21" t="s">
        <v>209</v>
      </c>
      <c r="BD569" s="21" t="s">
        <v>209</v>
      </c>
      <c r="BE569" s="21" t="s">
        <v>209</v>
      </c>
      <c r="BF569" s="21" t="s">
        <v>209</v>
      </c>
      <c r="BG569" s="21" t="s">
        <v>209</v>
      </c>
      <c r="BH569" s="21" t="s">
        <v>209</v>
      </c>
      <c r="BI569" s="21" t="s">
        <v>209</v>
      </c>
      <c r="BJ569" s="21" t="s">
        <v>209</v>
      </c>
      <c r="BK569" s="21" t="s">
        <v>210</v>
      </c>
      <c r="BL569" s="21" t="s">
        <v>210</v>
      </c>
      <c r="BM569" s="21" t="s">
        <v>210</v>
      </c>
      <c r="BN569" s="21" t="s">
        <v>210</v>
      </c>
      <c r="BO569" s="21" t="s">
        <v>210</v>
      </c>
      <c r="BP569" s="21" t="s">
        <v>210</v>
      </c>
      <c r="BQ569" s="21" t="s">
        <v>209</v>
      </c>
      <c r="BR569" s="21" t="s">
        <v>209</v>
      </c>
      <c r="BS569" s="21" t="s">
        <v>209</v>
      </c>
      <c r="BT569" s="21" t="s">
        <v>209</v>
      </c>
      <c r="BU569" s="21" t="s">
        <v>209</v>
      </c>
      <c r="BV569" s="21" t="s">
        <v>209</v>
      </c>
      <c r="BW569" s="21" t="s">
        <v>209</v>
      </c>
      <c r="BX569" s="21" t="s">
        <v>209</v>
      </c>
      <c r="BY569" s="21" t="s">
        <v>210</v>
      </c>
      <c r="BZ569" s="21">
        <f t="shared" si="2"/>
        <v>12</v>
      </c>
    </row>
    <row r="570" spans="1:78" ht="12.75" x14ac:dyDescent="0.2">
      <c r="A570" s="21" t="s">
        <v>750</v>
      </c>
      <c r="B570" s="21" t="s">
        <v>751</v>
      </c>
      <c r="C570" s="21" t="s">
        <v>814</v>
      </c>
      <c r="D570" s="21" t="s">
        <v>209</v>
      </c>
      <c r="E570" s="21" t="s">
        <v>210</v>
      </c>
      <c r="F570" s="21" t="s">
        <v>209</v>
      </c>
      <c r="G570" s="21" t="s">
        <v>209</v>
      </c>
      <c r="H570" s="21" t="s">
        <v>209</v>
      </c>
      <c r="I570" s="21" t="s">
        <v>209</v>
      </c>
      <c r="J570" s="21" t="s">
        <v>209</v>
      </c>
      <c r="K570" s="21" t="s">
        <v>209</v>
      </c>
      <c r="L570" s="21" t="s">
        <v>210</v>
      </c>
      <c r="M570" s="21" t="s">
        <v>209</v>
      </c>
      <c r="N570" s="21" t="s">
        <v>209</v>
      </c>
      <c r="O570" s="21" t="s">
        <v>209</v>
      </c>
      <c r="P570" s="21" t="s">
        <v>209</v>
      </c>
      <c r="Q570" s="21" t="s">
        <v>209</v>
      </c>
      <c r="R570" s="21" t="s">
        <v>209</v>
      </c>
      <c r="S570" s="21" t="s">
        <v>210</v>
      </c>
      <c r="T570" s="21" t="s">
        <v>210</v>
      </c>
      <c r="U570" s="21" t="s">
        <v>210</v>
      </c>
      <c r="V570" s="21" t="s">
        <v>210</v>
      </c>
      <c r="W570" s="21" t="s">
        <v>209</v>
      </c>
      <c r="X570" s="21" t="s">
        <v>209</v>
      </c>
      <c r="Y570" s="21" t="s">
        <v>209</v>
      </c>
      <c r="Z570" s="21" t="s">
        <v>209</v>
      </c>
      <c r="AA570" s="21" t="s">
        <v>209</v>
      </c>
      <c r="AB570" s="21" t="s">
        <v>209</v>
      </c>
      <c r="AC570" s="21" t="s">
        <v>209</v>
      </c>
      <c r="AD570" s="21" t="s">
        <v>209</v>
      </c>
      <c r="AE570" s="21" t="s">
        <v>209</v>
      </c>
      <c r="AF570" s="21" t="s">
        <v>209</v>
      </c>
      <c r="AG570" s="21" t="s">
        <v>209</v>
      </c>
      <c r="AH570" s="21" t="s">
        <v>209</v>
      </c>
      <c r="AI570" s="21" t="s">
        <v>209</v>
      </c>
      <c r="AJ570" s="21" t="s">
        <v>210</v>
      </c>
      <c r="AK570" s="21" t="s">
        <v>210</v>
      </c>
      <c r="AL570" s="21" t="s">
        <v>210</v>
      </c>
      <c r="AM570" s="21" t="s">
        <v>209</v>
      </c>
      <c r="AN570" s="21" t="s">
        <v>209</v>
      </c>
      <c r="AO570" s="21" t="s">
        <v>209</v>
      </c>
      <c r="AP570" s="21" t="s">
        <v>209</v>
      </c>
      <c r="AQ570" s="21" t="s">
        <v>209</v>
      </c>
      <c r="AR570" s="21" t="s">
        <v>209</v>
      </c>
      <c r="AS570" s="21" t="s">
        <v>209</v>
      </c>
      <c r="AT570" s="21" t="s">
        <v>209</v>
      </c>
      <c r="AU570" s="21" t="s">
        <v>209</v>
      </c>
      <c r="AV570" s="21" t="s">
        <v>209</v>
      </c>
      <c r="AW570" s="21" t="s">
        <v>209</v>
      </c>
      <c r="AX570" s="21" t="s">
        <v>209</v>
      </c>
      <c r="AY570" s="21" t="s">
        <v>210</v>
      </c>
      <c r="AZ570" s="21" t="s">
        <v>210</v>
      </c>
      <c r="BA570" s="21" t="s">
        <v>209</v>
      </c>
      <c r="BB570" s="21" t="s">
        <v>210</v>
      </c>
      <c r="BC570" s="21" t="s">
        <v>209</v>
      </c>
      <c r="BD570" s="21" t="s">
        <v>209</v>
      </c>
      <c r="BE570" s="21" t="s">
        <v>209</v>
      </c>
      <c r="BF570" s="21" t="s">
        <v>209</v>
      </c>
      <c r="BG570" s="21" t="s">
        <v>209</v>
      </c>
      <c r="BH570" s="21" t="s">
        <v>209</v>
      </c>
      <c r="BI570" s="21" t="s">
        <v>209</v>
      </c>
      <c r="BJ570" s="21" t="s">
        <v>209</v>
      </c>
      <c r="BK570" s="21" t="s">
        <v>213</v>
      </c>
      <c r="BL570" s="21" t="s">
        <v>209</v>
      </c>
      <c r="BM570" s="21" t="s">
        <v>209</v>
      </c>
      <c r="BN570" s="21" t="s">
        <v>209</v>
      </c>
      <c r="BO570" s="21" t="s">
        <v>209</v>
      </c>
      <c r="BP570" s="21" t="s">
        <v>213</v>
      </c>
      <c r="BQ570" s="21" t="s">
        <v>209</v>
      </c>
      <c r="BR570" s="21" t="s">
        <v>209</v>
      </c>
      <c r="BS570" s="21" t="s">
        <v>209</v>
      </c>
      <c r="BT570" s="21" t="s">
        <v>209</v>
      </c>
      <c r="BU570" s="21" t="s">
        <v>209</v>
      </c>
      <c r="BV570" s="21" t="s">
        <v>209</v>
      </c>
      <c r="BW570" s="21" t="s">
        <v>209</v>
      </c>
      <c r="BX570" s="21" t="s">
        <v>209</v>
      </c>
      <c r="BY570" s="21" t="s">
        <v>209</v>
      </c>
      <c r="BZ570" s="21">
        <f t="shared" si="2"/>
        <v>12</v>
      </c>
    </row>
    <row r="571" spans="1:78" ht="12.75" x14ac:dyDescent="0.2">
      <c r="A571" s="21" t="s">
        <v>750</v>
      </c>
      <c r="B571" s="21" t="s">
        <v>751</v>
      </c>
      <c r="C571" s="21" t="s">
        <v>815</v>
      </c>
      <c r="D571" s="21" t="s">
        <v>209</v>
      </c>
      <c r="E571" s="21" t="s">
        <v>210</v>
      </c>
      <c r="F571" s="21" t="s">
        <v>209</v>
      </c>
      <c r="G571" s="21" t="s">
        <v>209</v>
      </c>
      <c r="H571" s="21" t="s">
        <v>209</v>
      </c>
      <c r="I571" s="21" t="s">
        <v>209</v>
      </c>
      <c r="J571" s="21" t="s">
        <v>209</v>
      </c>
      <c r="K571" s="21" t="s">
        <v>209</v>
      </c>
      <c r="L571" s="21" t="s">
        <v>210</v>
      </c>
      <c r="M571" s="21" t="s">
        <v>209</v>
      </c>
      <c r="N571" s="21" t="s">
        <v>209</v>
      </c>
      <c r="O571" s="21" t="s">
        <v>209</v>
      </c>
      <c r="P571" s="21" t="s">
        <v>209</v>
      </c>
      <c r="Q571" s="21" t="s">
        <v>209</v>
      </c>
      <c r="R571" s="21" t="s">
        <v>209</v>
      </c>
      <c r="S571" s="21" t="s">
        <v>210</v>
      </c>
      <c r="T571" s="21" t="s">
        <v>210</v>
      </c>
      <c r="U571" s="21" t="s">
        <v>210</v>
      </c>
      <c r="V571" s="21" t="s">
        <v>210</v>
      </c>
      <c r="W571" s="21" t="s">
        <v>209</v>
      </c>
      <c r="X571" s="21" t="s">
        <v>209</v>
      </c>
      <c r="Y571" s="21" t="s">
        <v>209</v>
      </c>
      <c r="Z571" s="21" t="s">
        <v>209</v>
      </c>
      <c r="AA571" s="21" t="s">
        <v>209</v>
      </c>
      <c r="AB571" s="21" t="s">
        <v>209</v>
      </c>
      <c r="AC571" s="21" t="s">
        <v>209</v>
      </c>
      <c r="AD571" s="21" t="s">
        <v>209</v>
      </c>
      <c r="AE571" s="21" t="s">
        <v>209</v>
      </c>
      <c r="AF571" s="21" t="s">
        <v>209</v>
      </c>
      <c r="AG571" s="21" t="s">
        <v>209</v>
      </c>
      <c r="AH571" s="21" t="s">
        <v>209</v>
      </c>
      <c r="AI571" s="21" t="s">
        <v>209</v>
      </c>
      <c r="AJ571" s="21" t="s">
        <v>210</v>
      </c>
      <c r="AK571" s="21" t="s">
        <v>209</v>
      </c>
      <c r="AL571" s="21" t="s">
        <v>210</v>
      </c>
      <c r="AM571" s="21" t="s">
        <v>209</v>
      </c>
      <c r="AN571" s="21" t="s">
        <v>209</v>
      </c>
      <c r="AO571" s="21" t="s">
        <v>209</v>
      </c>
      <c r="AP571" s="21" t="s">
        <v>209</v>
      </c>
      <c r="AQ571" s="21" t="s">
        <v>209</v>
      </c>
      <c r="AR571" s="21" t="s">
        <v>209</v>
      </c>
      <c r="AS571" s="21" t="s">
        <v>209</v>
      </c>
      <c r="AT571" s="21" t="s">
        <v>209</v>
      </c>
      <c r="AU571" s="21" t="s">
        <v>209</v>
      </c>
      <c r="AV571" s="21" t="s">
        <v>209</v>
      </c>
      <c r="AW571" s="21" t="s">
        <v>209</v>
      </c>
      <c r="AX571" s="21" t="s">
        <v>210</v>
      </c>
      <c r="AY571" s="21" t="s">
        <v>210</v>
      </c>
      <c r="AZ571" s="21" t="s">
        <v>210</v>
      </c>
      <c r="BA571" s="21" t="s">
        <v>210</v>
      </c>
      <c r="BB571" s="21" t="s">
        <v>210</v>
      </c>
      <c r="BC571" s="21" t="s">
        <v>209</v>
      </c>
      <c r="BD571" s="21" t="s">
        <v>209</v>
      </c>
      <c r="BE571" s="21" t="s">
        <v>209</v>
      </c>
      <c r="BF571" s="21" t="s">
        <v>209</v>
      </c>
      <c r="BG571" s="21" t="s">
        <v>209</v>
      </c>
      <c r="BH571" s="21" t="s">
        <v>209</v>
      </c>
      <c r="BI571" s="21" t="s">
        <v>209</v>
      </c>
      <c r="BJ571" s="21" t="s">
        <v>209</v>
      </c>
      <c r="BK571" s="21" t="s">
        <v>209</v>
      </c>
      <c r="BL571" s="21" t="s">
        <v>209</v>
      </c>
      <c r="BM571" s="21" t="s">
        <v>209</v>
      </c>
      <c r="BN571" s="21" t="s">
        <v>209</v>
      </c>
      <c r="BO571" s="21" t="s">
        <v>209</v>
      </c>
      <c r="BP571" s="21" t="s">
        <v>210</v>
      </c>
      <c r="BQ571" s="21" t="s">
        <v>209</v>
      </c>
      <c r="BR571" s="21" t="s">
        <v>209</v>
      </c>
      <c r="BS571" s="21" t="s">
        <v>209</v>
      </c>
      <c r="BT571" s="21" t="s">
        <v>209</v>
      </c>
      <c r="BU571" s="21" t="s">
        <v>209</v>
      </c>
      <c r="BV571" s="21" t="s">
        <v>209</v>
      </c>
      <c r="BW571" s="21" t="s">
        <v>209</v>
      </c>
      <c r="BX571" s="21" t="s">
        <v>209</v>
      </c>
      <c r="BY571" s="21" t="s">
        <v>209</v>
      </c>
      <c r="BZ571" s="21">
        <f t="shared" si="2"/>
        <v>13</v>
      </c>
    </row>
    <row r="572" spans="1:78" ht="12.75" x14ac:dyDescent="0.2">
      <c r="A572" s="21" t="s">
        <v>750</v>
      </c>
      <c r="B572" s="21" t="s">
        <v>751</v>
      </c>
      <c r="C572" s="21" t="s">
        <v>816</v>
      </c>
      <c r="D572" s="21" t="s">
        <v>209</v>
      </c>
      <c r="E572" s="21" t="s">
        <v>210</v>
      </c>
      <c r="F572" s="21" t="s">
        <v>209</v>
      </c>
      <c r="G572" s="21" t="s">
        <v>209</v>
      </c>
      <c r="H572" s="21" t="s">
        <v>209</v>
      </c>
      <c r="I572" s="21" t="s">
        <v>209</v>
      </c>
      <c r="J572" s="21" t="s">
        <v>209</v>
      </c>
      <c r="K572" s="21" t="s">
        <v>209</v>
      </c>
      <c r="L572" s="21" t="s">
        <v>210</v>
      </c>
      <c r="M572" s="21" t="s">
        <v>209</v>
      </c>
      <c r="N572" s="21" t="s">
        <v>209</v>
      </c>
      <c r="O572" s="21" t="s">
        <v>209</v>
      </c>
      <c r="P572" s="21" t="s">
        <v>209</v>
      </c>
      <c r="Q572" s="21" t="s">
        <v>209</v>
      </c>
      <c r="R572" s="21" t="s">
        <v>209</v>
      </c>
      <c r="S572" s="21" t="s">
        <v>210</v>
      </c>
      <c r="T572" s="21" t="s">
        <v>210</v>
      </c>
      <c r="U572" s="21" t="s">
        <v>210</v>
      </c>
      <c r="V572" s="21" t="s">
        <v>210</v>
      </c>
      <c r="W572" s="21" t="s">
        <v>209</v>
      </c>
      <c r="X572" s="21" t="s">
        <v>209</v>
      </c>
      <c r="Y572" s="21" t="s">
        <v>209</v>
      </c>
      <c r="Z572" s="21" t="s">
        <v>209</v>
      </c>
      <c r="AA572" s="21" t="s">
        <v>210</v>
      </c>
      <c r="AB572" s="21" t="s">
        <v>209</v>
      </c>
      <c r="AC572" s="21" t="s">
        <v>209</v>
      </c>
      <c r="AD572" s="21" t="s">
        <v>209</v>
      </c>
      <c r="AE572" s="21" t="s">
        <v>209</v>
      </c>
      <c r="AF572" s="21" t="s">
        <v>210</v>
      </c>
      <c r="AG572" s="21" t="s">
        <v>209</v>
      </c>
      <c r="AH572" s="21" t="s">
        <v>209</v>
      </c>
      <c r="AI572" s="21" t="s">
        <v>209</v>
      </c>
      <c r="AJ572" s="21" t="s">
        <v>210</v>
      </c>
      <c r="AK572" s="21" t="s">
        <v>209</v>
      </c>
      <c r="AL572" s="21" t="s">
        <v>210</v>
      </c>
      <c r="AM572" s="21" t="s">
        <v>209</v>
      </c>
      <c r="AN572" s="21" t="s">
        <v>209</v>
      </c>
      <c r="AO572" s="21" t="s">
        <v>209</v>
      </c>
      <c r="AP572" s="21" t="s">
        <v>209</v>
      </c>
      <c r="AQ572" s="21" t="s">
        <v>209</v>
      </c>
      <c r="AR572" s="21" t="s">
        <v>209</v>
      </c>
      <c r="AS572" s="21" t="s">
        <v>209</v>
      </c>
      <c r="AT572" s="21" t="s">
        <v>209</v>
      </c>
      <c r="AU572" s="21" t="s">
        <v>209</v>
      </c>
      <c r="AV572" s="21" t="s">
        <v>209</v>
      </c>
      <c r="AW572" s="21" t="s">
        <v>209</v>
      </c>
      <c r="AX572" s="21" t="s">
        <v>209</v>
      </c>
      <c r="AY572" s="21" t="s">
        <v>210</v>
      </c>
      <c r="AZ572" s="21" t="s">
        <v>210</v>
      </c>
      <c r="BA572" s="21" t="s">
        <v>209</v>
      </c>
      <c r="BB572" s="21" t="s">
        <v>210</v>
      </c>
      <c r="BC572" s="21" t="s">
        <v>210</v>
      </c>
      <c r="BD572" s="21" t="s">
        <v>209</v>
      </c>
      <c r="BE572" s="21" t="s">
        <v>209</v>
      </c>
      <c r="BF572" s="21" t="s">
        <v>209</v>
      </c>
      <c r="BG572" s="21" t="s">
        <v>209</v>
      </c>
      <c r="BH572" s="21" t="s">
        <v>209</v>
      </c>
      <c r="BI572" s="21" t="s">
        <v>209</v>
      </c>
      <c r="BJ572" s="21" t="s">
        <v>209</v>
      </c>
      <c r="BK572" s="21" t="s">
        <v>209</v>
      </c>
      <c r="BL572" s="21" t="s">
        <v>209</v>
      </c>
      <c r="BM572" s="21" t="s">
        <v>209</v>
      </c>
      <c r="BN572" s="21" t="s">
        <v>209</v>
      </c>
      <c r="BO572" s="21" t="s">
        <v>209</v>
      </c>
      <c r="BP572" s="21" t="s">
        <v>210</v>
      </c>
      <c r="BQ572" s="21" t="s">
        <v>209</v>
      </c>
      <c r="BR572" s="21" t="s">
        <v>209</v>
      </c>
      <c r="BS572" s="21" t="s">
        <v>209</v>
      </c>
      <c r="BT572" s="21" t="s">
        <v>209</v>
      </c>
      <c r="BU572" s="21" t="s">
        <v>209</v>
      </c>
      <c r="BV572" s="21" t="s">
        <v>209</v>
      </c>
      <c r="BW572" s="21" t="s">
        <v>209</v>
      </c>
      <c r="BX572" s="21" t="s">
        <v>209</v>
      </c>
      <c r="BY572" s="21" t="s">
        <v>209</v>
      </c>
      <c r="BZ572" s="21">
        <f t="shared" si="2"/>
        <v>14</v>
      </c>
    </row>
    <row r="573" spans="1:78" ht="12.75" x14ac:dyDescent="0.2">
      <c r="A573" s="21" t="s">
        <v>750</v>
      </c>
      <c r="B573" s="21" t="s">
        <v>751</v>
      </c>
      <c r="C573" s="21" t="s">
        <v>817</v>
      </c>
      <c r="D573" s="21" t="s">
        <v>209</v>
      </c>
      <c r="E573" s="21" t="s">
        <v>209</v>
      </c>
      <c r="F573" s="21" t="s">
        <v>209</v>
      </c>
      <c r="G573" s="21" t="s">
        <v>209</v>
      </c>
      <c r="H573" s="21" t="s">
        <v>209</v>
      </c>
      <c r="I573" s="21" t="s">
        <v>209</v>
      </c>
      <c r="J573" s="21" t="s">
        <v>209</v>
      </c>
      <c r="K573" s="21" t="s">
        <v>209</v>
      </c>
      <c r="L573" s="21" t="s">
        <v>209</v>
      </c>
      <c r="M573" s="21" t="s">
        <v>209</v>
      </c>
      <c r="N573" s="21" t="s">
        <v>209</v>
      </c>
      <c r="O573" s="21" t="s">
        <v>209</v>
      </c>
      <c r="P573" s="21" t="s">
        <v>209</v>
      </c>
      <c r="Q573" s="21" t="s">
        <v>209</v>
      </c>
      <c r="R573" s="21" t="s">
        <v>209</v>
      </c>
      <c r="S573" s="21" t="s">
        <v>210</v>
      </c>
      <c r="T573" s="21" t="s">
        <v>210</v>
      </c>
      <c r="U573" s="21" t="s">
        <v>210</v>
      </c>
      <c r="V573" s="21" t="s">
        <v>210</v>
      </c>
      <c r="W573" s="21" t="s">
        <v>210</v>
      </c>
      <c r="X573" s="21" t="s">
        <v>209</v>
      </c>
      <c r="Y573" s="21" t="s">
        <v>209</v>
      </c>
      <c r="Z573" s="21" t="s">
        <v>209</v>
      </c>
      <c r="AA573" s="21" t="s">
        <v>209</v>
      </c>
      <c r="AB573" s="21" t="s">
        <v>209</v>
      </c>
      <c r="AC573" s="21" t="s">
        <v>210</v>
      </c>
      <c r="AD573" s="21" t="s">
        <v>209</v>
      </c>
      <c r="AE573" s="21" t="s">
        <v>209</v>
      </c>
      <c r="AF573" s="21" t="s">
        <v>209</v>
      </c>
      <c r="AG573" s="21" t="s">
        <v>209</v>
      </c>
      <c r="AH573" s="21" t="s">
        <v>209</v>
      </c>
      <c r="AI573" s="21" t="s">
        <v>209</v>
      </c>
      <c r="AJ573" s="21" t="s">
        <v>209</v>
      </c>
      <c r="AK573" s="21" t="s">
        <v>209</v>
      </c>
      <c r="AL573" s="21" t="s">
        <v>209</v>
      </c>
      <c r="AM573" s="21" t="s">
        <v>209</v>
      </c>
      <c r="AN573" s="21" t="s">
        <v>209</v>
      </c>
      <c r="AO573" s="21" t="s">
        <v>209</v>
      </c>
      <c r="AP573" s="21" t="s">
        <v>209</v>
      </c>
      <c r="AQ573" s="21" t="s">
        <v>209</v>
      </c>
      <c r="AR573" s="21" t="s">
        <v>209</v>
      </c>
      <c r="AS573" s="21" t="s">
        <v>209</v>
      </c>
      <c r="AT573" s="21" t="s">
        <v>209</v>
      </c>
      <c r="AU573" s="21" t="s">
        <v>209</v>
      </c>
      <c r="AV573" s="21" t="s">
        <v>209</v>
      </c>
      <c r="AW573" s="21" t="s">
        <v>209</v>
      </c>
      <c r="AX573" s="21" t="s">
        <v>209</v>
      </c>
      <c r="AY573" s="21" t="s">
        <v>210</v>
      </c>
      <c r="AZ573" s="21" t="s">
        <v>209</v>
      </c>
      <c r="BA573" s="21" t="s">
        <v>209</v>
      </c>
      <c r="BB573" s="21" t="s">
        <v>210</v>
      </c>
      <c r="BC573" s="21" t="s">
        <v>209</v>
      </c>
      <c r="BD573" s="21" t="s">
        <v>209</v>
      </c>
      <c r="BE573" s="21" t="s">
        <v>209</v>
      </c>
      <c r="BF573" s="21" t="s">
        <v>209</v>
      </c>
      <c r="BG573" s="21" t="s">
        <v>209</v>
      </c>
      <c r="BH573" s="21" t="s">
        <v>209</v>
      </c>
      <c r="BI573" s="21" t="s">
        <v>209</v>
      </c>
      <c r="BJ573" s="21" t="s">
        <v>209</v>
      </c>
      <c r="BK573" s="21" t="s">
        <v>210</v>
      </c>
      <c r="BL573" s="21" t="s">
        <v>209</v>
      </c>
      <c r="BM573" s="21" t="s">
        <v>209</v>
      </c>
      <c r="BN573" s="21" t="s">
        <v>209</v>
      </c>
      <c r="BO573" s="21" t="s">
        <v>209</v>
      </c>
      <c r="BP573" s="21" t="s">
        <v>209</v>
      </c>
      <c r="BQ573" s="21" t="s">
        <v>209</v>
      </c>
      <c r="BR573" s="21" t="s">
        <v>209</v>
      </c>
      <c r="BS573" s="21" t="s">
        <v>209</v>
      </c>
      <c r="BT573" s="21" t="s">
        <v>209</v>
      </c>
      <c r="BU573" s="21" t="s">
        <v>209</v>
      </c>
      <c r="BV573" s="21" t="s">
        <v>209</v>
      </c>
      <c r="BW573" s="21" t="s">
        <v>209</v>
      </c>
      <c r="BX573" s="21" t="s">
        <v>209</v>
      </c>
      <c r="BY573" s="21" t="s">
        <v>209</v>
      </c>
      <c r="BZ573" s="21">
        <f t="shared" si="2"/>
        <v>9</v>
      </c>
    </row>
    <row r="574" spans="1:78" ht="12.75" x14ac:dyDescent="0.2">
      <c r="A574" s="21" t="s">
        <v>750</v>
      </c>
      <c r="B574" s="21" t="s">
        <v>751</v>
      </c>
      <c r="C574" s="21" t="s">
        <v>818</v>
      </c>
      <c r="D574" s="21" t="s">
        <v>209</v>
      </c>
      <c r="E574" s="21" t="s">
        <v>210</v>
      </c>
      <c r="F574" s="21" t="s">
        <v>209</v>
      </c>
      <c r="G574" s="21" t="s">
        <v>209</v>
      </c>
      <c r="H574" s="21" t="s">
        <v>209</v>
      </c>
      <c r="I574" s="21" t="s">
        <v>209</v>
      </c>
      <c r="J574" s="21" t="s">
        <v>209</v>
      </c>
      <c r="K574" s="21" t="s">
        <v>209</v>
      </c>
      <c r="L574" s="21" t="s">
        <v>210</v>
      </c>
      <c r="M574" s="21" t="s">
        <v>209</v>
      </c>
      <c r="N574" s="21" t="s">
        <v>209</v>
      </c>
      <c r="O574" s="21" t="s">
        <v>209</v>
      </c>
      <c r="P574" s="21" t="s">
        <v>209</v>
      </c>
      <c r="Q574" s="21" t="s">
        <v>209</v>
      </c>
      <c r="R574" s="21" t="s">
        <v>209</v>
      </c>
      <c r="S574" s="21" t="s">
        <v>210</v>
      </c>
      <c r="T574" s="21" t="s">
        <v>210</v>
      </c>
      <c r="U574" s="21" t="s">
        <v>210</v>
      </c>
      <c r="V574" s="21" t="s">
        <v>210</v>
      </c>
      <c r="W574" s="21" t="s">
        <v>209</v>
      </c>
      <c r="X574" s="21" t="s">
        <v>209</v>
      </c>
      <c r="Y574" s="21" t="s">
        <v>209</v>
      </c>
      <c r="Z574" s="21" t="s">
        <v>209</v>
      </c>
      <c r="AA574" s="21" t="s">
        <v>209</v>
      </c>
      <c r="AB574" s="21" t="s">
        <v>209</v>
      </c>
      <c r="AC574" s="21" t="s">
        <v>209</v>
      </c>
      <c r="AD574" s="21" t="s">
        <v>209</v>
      </c>
      <c r="AE574" s="21" t="s">
        <v>209</v>
      </c>
      <c r="AF574" s="21" t="s">
        <v>209</v>
      </c>
      <c r="AG574" s="21" t="s">
        <v>209</v>
      </c>
      <c r="AH574" s="21" t="s">
        <v>209</v>
      </c>
      <c r="AI574" s="21" t="s">
        <v>209</v>
      </c>
      <c r="AJ574" s="21" t="s">
        <v>209</v>
      </c>
      <c r="AK574" s="21" t="s">
        <v>209</v>
      </c>
      <c r="AL574" s="21" t="s">
        <v>209</v>
      </c>
      <c r="AM574" s="21" t="s">
        <v>209</v>
      </c>
      <c r="AN574" s="21" t="s">
        <v>209</v>
      </c>
      <c r="AO574" s="21" t="s">
        <v>209</v>
      </c>
      <c r="AP574" s="21" t="s">
        <v>209</v>
      </c>
      <c r="AQ574" s="21" t="s">
        <v>209</v>
      </c>
      <c r="AR574" s="21" t="s">
        <v>209</v>
      </c>
      <c r="AS574" s="21" t="s">
        <v>209</v>
      </c>
      <c r="AT574" s="21" t="s">
        <v>209</v>
      </c>
      <c r="AU574" s="21" t="s">
        <v>209</v>
      </c>
      <c r="AV574" s="21" t="s">
        <v>209</v>
      </c>
      <c r="AW574" s="21" t="s">
        <v>209</v>
      </c>
      <c r="AX574" s="21" t="s">
        <v>209</v>
      </c>
      <c r="AY574" s="21" t="s">
        <v>210</v>
      </c>
      <c r="AZ574" s="21" t="s">
        <v>210</v>
      </c>
      <c r="BA574" s="21" t="s">
        <v>209</v>
      </c>
      <c r="BB574" s="21" t="s">
        <v>210</v>
      </c>
      <c r="BC574" s="21" t="s">
        <v>209</v>
      </c>
      <c r="BD574" s="21" t="s">
        <v>209</v>
      </c>
      <c r="BE574" s="21" t="s">
        <v>209</v>
      </c>
      <c r="BF574" s="21" t="s">
        <v>209</v>
      </c>
      <c r="BG574" s="21" t="s">
        <v>209</v>
      </c>
      <c r="BH574" s="21" t="s">
        <v>209</v>
      </c>
      <c r="BI574" s="21" t="s">
        <v>209</v>
      </c>
      <c r="BJ574" s="21" t="s">
        <v>213</v>
      </c>
      <c r="BK574" s="21" t="s">
        <v>209</v>
      </c>
      <c r="BL574" s="21" t="s">
        <v>210</v>
      </c>
      <c r="BM574" s="21" t="s">
        <v>209</v>
      </c>
      <c r="BN574" s="21" t="s">
        <v>209</v>
      </c>
      <c r="BO574" s="21" t="s">
        <v>209</v>
      </c>
      <c r="BP574" s="21" t="s">
        <v>210</v>
      </c>
      <c r="BQ574" s="21" t="s">
        <v>209</v>
      </c>
      <c r="BR574" s="21" t="s">
        <v>209</v>
      </c>
      <c r="BS574" s="21" t="s">
        <v>209</v>
      </c>
      <c r="BT574" s="21" t="s">
        <v>209</v>
      </c>
      <c r="BU574" s="21" t="s">
        <v>209</v>
      </c>
      <c r="BV574" s="21" t="s">
        <v>209</v>
      </c>
      <c r="BW574" s="21" t="s">
        <v>213</v>
      </c>
      <c r="BX574" s="21" t="s">
        <v>209</v>
      </c>
      <c r="BY574" s="21" t="s">
        <v>209</v>
      </c>
      <c r="BZ574" s="21">
        <f t="shared" si="2"/>
        <v>9</v>
      </c>
    </row>
    <row r="575" spans="1:78" ht="12.75" x14ac:dyDescent="0.2">
      <c r="A575" s="21" t="s">
        <v>750</v>
      </c>
      <c r="B575" s="21" t="s">
        <v>751</v>
      </c>
      <c r="C575" s="21" t="s">
        <v>819</v>
      </c>
      <c r="D575" s="21" t="s">
        <v>209</v>
      </c>
      <c r="E575" s="21" t="s">
        <v>210</v>
      </c>
      <c r="F575" s="21" t="s">
        <v>209</v>
      </c>
      <c r="G575" s="21" t="s">
        <v>209</v>
      </c>
      <c r="H575" s="21" t="s">
        <v>209</v>
      </c>
      <c r="I575" s="21" t="s">
        <v>209</v>
      </c>
      <c r="J575" s="21" t="s">
        <v>209</v>
      </c>
      <c r="K575" s="21" t="s">
        <v>209</v>
      </c>
      <c r="L575" s="21" t="s">
        <v>210</v>
      </c>
      <c r="M575" s="21" t="s">
        <v>209</v>
      </c>
      <c r="N575" s="21" t="s">
        <v>209</v>
      </c>
      <c r="O575" s="21" t="s">
        <v>209</v>
      </c>
      <c r="P575" s="21" t="s">
        <v>209</v>
      </c>
      <c r="Q575" s="21" t="s">
        <v>209</v>
      </c>
      <c r="R575" s="21" t="s">
        <v>209</v>
      </c>
      <c r="S575" s="21" t="s">
        <v>210</v>
      </c>
      <c r="T575" s="21" t="s">
        <v>210</v>
      </c>
      <c r="U575" s="21" t="s">
        <v>210</v>
      </c>
      <c r="V575" s="21" t="s">
        <v>210</v>
      </c>
      <c r="W575" s="21" t="s">
        <v>209</v>
      </c>
      <c r="X575" s="21" t="s">
        <v>209</v>
      </c>
      <c r="Y575" s="21" t="s">
        <v>209</v>
      </c>
      <c r="Z575" s="21" t="s">
        <v>209</v>
      </c>
      <c r="AA575" s="21" t="s">
        <v>209</v>
      </c>
      <c r="AB575" s="21" t="s">
        <v>209</v>
      </c>
      <c r="AC575" s="21" t="s">
        <v>209</v>
      </c>
      <c r="AD575" s="21" t="s">
        <v>209</v>
      </c>
      <c r="AE575" s="21" t="s">
        <v>209</v>
      </c>
      <c r="AF575" s="21" t="s">
        <v>209</v>
      </c>
      <c r="AG575" s="21" t="s">
        <v>209</v>
      </c>
      <c r="AH575" s="21" t="s">
        <v>209</v>
      </c>
      <c r="AI575" s="21" t="s">
        <v>209</v>
      </c>
      <c r="AJ575" s="21" t="s">
        <v>210</v>
      </c>
      <c r="AK575" s="21" t="s">
        <v>209</v>
      </c>
      <c r="AL575" s="21" t="s">
        <v>210</v>
      </c>
      <c r="AM575" s="21" t="s">
        <v>209</v>
      </c>
      <c r="AN575" s="21" t="s">
        <v>209</v>
      </c>
      <c r="AO575" s="21" t="s">
        <v>209</v>
      </c>
      <c r="AP575" s="21" t="s">
        <v>209</v>
      </c>
      <c r="AQ575" s="21" t="s">
        <v>209</v>
      </c>
      <c r="AR575" s="21" t="s">
        <v>209</v>
      </c>
      <c r="AS575" s="21" t="s">
        <v>209</v>
      </c>
      <c r="AT575" s="21" t="s">
        <v>209</v>
      </c>
      <c r="AU575" s="21" t="s">
        <v>209</v>
      </c>
      <c r="AV575" s="21" t="s">
        <v>209</v>
      </c>
      <c r="AW575" s="21" t="s">
        <v>209</v>
      </c>
      <c r="AX575" s="21" t="s">
        <v>209</v>
      </c>
      <c r="AY575" s="21" t="s">
        <v>210</v>
      </c>
      <c r="AZ575" s="21" t="s">
        <v>210</v>
      </c>
      <c r="BA575" s="21" t="s">
        <v>209</v>
      </c>
      <c r="BB575" s="21" t="s">
        <v>210</v>
      </c>
      <c r="BC575" s="21" t="s">
        <v>209</v>
      </c>
      <c r="BD575" s="21" t="s">
        <v>209</v>
      </c>
      <c r="BE575" s="21" t="s">
        <v>209</v>
      </c>
      <c r="BF575" s="21" t="s">
        <v>209</v>
      </c>
      <c r="BG575" s="21" t="s">
        <v>209</v>
      </c>
      <c r="BH575" s="21" t="s">
        <v>209</v>
      </c>
      <c r="BI575" s="21" t="s">
        <v>209</v>
      </c>
      <c r="BJ575" s="21" t="s">
        <v>209</v>
      </c>
      <c r="BK575" s="21" t="s">
        <v>209</v>
      </c>
      <c r="BL575" s="21" t="s">
        <v>209</v>
      </c>
      <c r="BM575" s="21" t="s">
        <v>209</v>
      </c>
      <c r="BN575" s="21" t="s">
        <v>209</v>
      </c>
      <c r="BO575" s="21" t="s">
        <v>209</v>
      </c>
      <c r="BP575" s="21" t="s">
        <v>210</v>
      </c>
      <c r="BQ575" s="21" t="s">
        <v>209</v>
      </c>
      <c r="BR575" s="21" t="s">
        <v>209</v>
      </c>
      <c r="BS575" s="21" t="s">
        <v>209</v>
      </c>
      <c r="BT575" s="21" t="s">
        <v>209</v>
      </c>
      <c r="BU575" s="21" t="s">
        <v>209</v>
      </c>
      <c r="BV575" s="21" t="s">
        <v>209</v>
      </c>
      <c r="BW575" s="21" t="s">
        <v>209</v>
      </c>
      <c r="BX575" s="21" t="s">
        <v>209</v>
      </c>
      <c r="BY575" s="21" t="s">
        <v>209</v>
      </c>
      <c r="BZ575" s="21">
        <f t="shared" si="2"/>
        <v>11</v>
      </c>
    </row>
    <row r="576" spans="1:78" ht="12.75" x14ac:dyDescent="0.2">
      <c r="A576" s="21" t="s">
        <v>750</v>
      </c>
      <c r="B576" s="21" t="s">
        <v>751</v>
      </c>
      <c r="C576" s="21" t="s">
        <v>820</v>
      </c>
      <c r="D576" s="21" t="s">
        <v>209</v>
      </c>
      <c r="E576" s="21" t="s">
        <v>210</v>
      </c>
      <c r="F576" s="21" t="s">
        <v>209</v>
      </c>
      <c r="G576" s="21" t="s">
        <v>209</v>
      </c>
      <c r="H576" s="21" t="s">
        <v>209</v>
      </c>
      <c r="I576" s="21" t="s">
        <v>209</v>
      </c>
      <c r="J576" s="21" t="s">
        <v>209</v>
      </c>
      <c r="K576" s="21" t="s">
        <v>209</v>
      </c>
      <c r="L576" s="21" t="s">
        <v>210</v>
      </c>
      <c r="M576" s="21" t="s">
        <v>209</v>
      </c>
      <c r="N576" s="21" t="s">
        <v>209</v>
      </c>
      <c r="O576" s="21" t="s">
        <v>209</v>
      </c>
      <c r="P576" s="21" t="s">
        <v>209</v>
      </c>
      <c r="Q576" s="21" t="s">
        <v>209</v>
      </c>
      <c r="R576" s="21" t="s">
        <v>209</v>
      </c>
      <c r="S576" s="21" t="s">
        <v>213</v>
      </c>
      <c r="T576" s="21" t="s">
        <v>213</v>
      </c>
      <c r="U576" s="21" t="s">
        <v>213</v>
      </c>
      <c r="V576" s="21" t="s">
        <v>213</v>
      </c>
      <c r="W576" s="21" t="s">
        <v>209</v>
      </c>
      <c r="X576" s="21" t="s">
        <v>209</v>
      </c>
      <c r="Y576" s="21" t="s">
        <v>209</v>
      </c>
      <c r="Z576" s="21" t="s">
        <v>209</v>
      </c>
      <c r="AA576" s="21" t="s">
        <v>209</v>
      </c>
      <c r="AB576" s="21" t="s">
        <v>209</v>
      </c>
      <c r="AC576" s="21" t="s">
        <v>209</v>
      </c>
      <c r="AD576" s="21" t="s">
        <v>209</v>
      </c>
      <c r="AE576" s="21" t="s">
        <v>209</v>
      </c>
      <c r="AF576" s="21" t="s">
        <v>209</v>
      </c>
      <c r="AG576" s="21" t="s">
        <v>209</v>
      </c>
      <c r="AH576" s="21" t="s">
        <v>209</v>
      </c>
      <c r="AI576" s="21" t="s">
        <v>209</v>
      </c>
      <c r="AJ576" s="21" t="s">
        <v>209</v>
      </c>
      <c r="AK576" s="21" t="s">
        <v>209</v>
      </c>
      <c r="AL576" s="21" t="s">
        <v>209</v>
      </c>
      <c r="AM576" s="21" t="s">
        <v>209</v>
      </c>
      <c r="AN576" s="21" t="s">
        <v>210</v>
      </c>
      <c r="AO576" s="21" t="s">
        <v>209</v>
      </c>
      <c r="AP576" s="21" t="s">
        <v>209</v>
      </c>
      <c r="AQ576" s="21" t="s">
        <v>209</v>
      </c>
      <c r="AR576" s="21" t="s">
        <v>209</v>
      </c>
      <c r="AS576" s="21" t="s">
        <v>210</v>
      </c>
      <c r="AT576" s="21" t="s">
        <v>209</v>
      </c>
      <c r="AU576" s="21" t="s">
        <v>209</v>
      </c>
      <c r="AV576" s="21" t="s">
        <v>209</v>
      </c>
      <c r="AW576" s="21" t="s">
        <v>209</v>
      </c>
      <c r="AX576" s="21" t="s">
        <v>209</v>
      </c>
      <c r="AY576" s="21" t="s">
        <v>210</v>
      </c>
      <c r="AZ576" s="21" t="s">
        <v>210</v>
      </c>
      <c r="BA576" s="21" t="s">
        <v>209</v>
      </c>
      <c r="BB576" s="21" t="s">
        <v>210</v>
      </c>
      <c r="BC576" s="21" t="s">
        <v>209</v>
      </c>
      <c r="BD576" s="21" t="s">
        <v>209</v>
      </c>
      <c r="BE576" s="21" t="s">
        <v>209</v>
      </c>
      <c r="BF576" s="21" t="s">
        <v>209</v>
      </c>
      <c r="BG576" s="21" t="s">
        <v>209</v>
      </c>
      <c r="BH576" s="21" t="s">
        <v>209</v>
      </c>
      <c r="BI576" s="21" t="s">
        <v>209</v>
      </c>
      <c r="BJ576" s="21" t="s">
        <v>209</v>
      </c>
      <c r="BK576" s="21" t="s">
        <v>209</v>
      </c>
      <c r="BL576" s="21" t="s">
        <v>209</v>
      </c>
      <c r="BM576" s="21" t="s">
        <v>209</v>
      </c>
      <c r="BN576" s="21" t="s">
        <v>209</v>
      </c>
      <c r="BO576" s="21" t="s">
        <v>209</v>
      </c>
      <c r="BP576" s="21" t="s">
        <v>209</v>
      </c>
      <c r="BQ576" s="21" t="s">
        <v>209</v>
      </c>
      <c r="BR576" s="21" t="s">
        <v>209</v>
      </c>
      <c r="BS576" s="21" t="s">
        <v>209</v>
      </c>
      <c r="BT576" s="21" t="s">
        <v>209</v>
      </c>
      <c r="BU576" s="21" t="s">
        <v>209</v>
      </c>
      <c r="BV576" s="21" t="s">
        <v>209</v>
      </c>
      <c r="BW576" s="21" t="s">
        <v>209</v>
      </c>
      <c r="BX576" s="21" t="s">
        <v>209</v>
      </c>
      <c r="BY576" s="21" t="s">
        <v>209</v>
      </c>
      <c r="BZ576" s="21">
        <f t="shared" si="2"/>
        <v>7</v>
      </c>
    </row>
    <row r="577" spans="1:78" ht="12.75" x14ac:dyDescent="0.2">
      <c r="A577" s="21" t="s">
        <v>750</v>
      </c>
      <c r="B577" s="21" t="s">
        <v>751</v>
      </c>
      <c r="C577" s="21" t="s">
        <v>821</v>
      </c>
      <c r="D577" s="21" t="s">
        <v>209</v>
      </c>
      <c r="E577" s="21" t="s">
        <v>210</v>
      </c>
      <c r="F577" s="21" t="s">
        <v>209</v>
      </c>
      <c r="G577" s="21" t="s">
        <v>209</v>
      </c>
      <c r="H577" s="21" t="s">
        <v>209</v>
      </c>
      <c r="I577" s="21" t="s">
        <v>209</v>
      </c>
      <c r="J577" s="21" t="s">
        <v>209</v>
      </c>
      <c r="K577" s="21" t="s">
        <v>209</v>
      </c>
      <c r="L577" s="21" t="s">
        <v>210</v>
      </c>
      <c r="M577" s="21" t="s">
        <v>209</v>
      </c>
      <c r="N577" s="21" t="s">
        <v>209</v>
      </c>
      <c r="O577" s="21" t="s">
        <v>209</v>
      </c>
      <c r="P577" s="21" t="s">
        <v>209</v>
      </c>
      <c r="Q577" s="21" t="s">
        <v>209</v>
      </c>
      <c r="R577" s="21" t="s">
        <v>209</v>
      </c>
      <c r="S577" s="21" t="s">
        <v>210</v>
      </c>
      <c r="T577" s="21" t="s">
        <v>210</v>
      </c>
      <c r="U577" s="21" t="s">
        <v>210</v>
      </c>
      <c r="V577" s="21" t="s">
        <v>210</v>
      </c>
      <c r="W577" s="21" t="s">
        <v>209</v>
      </c>
      <c r="X577" s="21" t="s">
        <v>209</v>
      </c>
      <c r="Y577" s="21" t="s">
        <v>209</v>
      </c>
      <c r="Z577" s="21" t="s">
        <v>209</v>
      </c>
      <c r="AA577" s="21" t="s">
        <v>209</v>
      </c>
      <c r="AB577" s="21" t="s">
        <v>209</v>
      </c>
      <c r="AC577" s="21" t="s">
        <v>209</v>
      </c>
      <c r="AD577" s="21" t="s">
        <v>209</v>
      </c>
      <c r="AE577" s="21" t="s">
        <v>209</v>
      </c>
      <c r="AF577" s="21" t="s">
        <v>209</v>
      </c>
      <c r="AG577" s="21" t="s">
        <v>209</v>
      </c>
      <c r="AH577" s="21" t="s">
        <v>209</v>
      </c>
      <c r="AI577" s="21" t="s">
        <v>209</v>
      </c>
      <c r="AJ577" s="21" t="s">
        <v>210</v>
      </c>
      <c r="AK577" s="21" t="s">
        <v>209</v>
      </c>
      <c r="AL577" s="21" t="s">
        <v>210</v>
      </c>
      <c r="AM577" s="21" t="s">
        <v>209</v>
      </c>
      <c r="AN577" s="21" t="s">
        <v>209</v>
      </c>
      <c r="AO577" s="21" t="s">
        <v>209</v>
      </c>
      <c r="AP577" s="21" t="s">
        <v>209</v>
      </c>
      <c r="AQ577" s="21" t="s">
        <v>209</v>
      </c>
      <c r="AR577" s="21" t="s">
        <v>209</v>
      </c>
      <c r="AS577" s="21" t="s">
        <v>209</v>
      </c>
      <c r="AT577" s="21" t="s">
        <v>209</v>
      </c>
      <c r="AU577" s="21" t="s">
        <v>209</v>
      </c>
      <c r="AV577" s="21" t="s">
        <v>209</v>
      </c>
      <c r="AW577" s="21" t="s">
        <v>209</v>
      </c>
      <c r="AX577" s="21" t="s">
        <v>209</v>
      </c>
      <c r="AY577" s="21" t="s">
        <v>210</v>
      </c>
      <c r="AZ577" s="21" t="s">
        <v>210</v>
      </c>
      <c r="BA577" s="21" t="s">
        <v>209</v>
      </c>
      <c r="BB577" s="21" t="s">
        <v>210</v>
      </c>
      <c r="BC577" s="21" t="s">
        <v>209</v>
      </c>
      <c r="BD577" s="21" t="s">
        <v>209</v>
      </c>
      <c r="BE577" s="21" t="s">
        <v>209</v>
      </c>
      <c r="BF577" s="21" t="s">
        <v>209</v>
      </c>
      <c r="BG577" s="21" t="s">
        <v>209</v>
      </c>
      <c r="BH577" s="21" t="s">
        <v>209</v>
      </c>
      <c r="BI577" s="21" t="s">
        <v>209</v>
      </c>
      <c r="BJ577" s="21" t="s">
        <v>209</v>
      </c>
      <c r="BK577" s="21" t="s">
        <v>209</v>
      </c>
      <c r="BL577" s="21" t="s">
        <v>209</v>
      </c>
      <c r="BM577" s="21" t="s">
        <v>209</v>
      </c>
      <c r="BN577" s="21" t="s">
        <v>209</v>
      </c>
      <c r="BO577" s="21" t="s">
        <v>209</v>
      </c>
      <c r="BP577" s="21" t="s">
        <v>210</v>
      </c>
      <c r="BQ577" s="21" t="s">
        <v>209</v>
      </c>
      <c r="BR577" s="21" t="s">
        <v>209</v>
      </c>
      <c r="BS577" s="21" t="s">
        <v>209</v>
      </c>
      <c r="BT577" s="21" t="s">
        <v>209</v>
      </c>
      <c r="BU577" s="21" t="s">
        <v>209</v>
      </c>
      <c r="BV577" s="21" t="s">
        <v>209</v>
      </c>
      <c r="BW577" s="21" t="s">
        <v>209</v>
      </c>
      <c r="BX577" s="21" t="s">
        <v>209</v>
      </c>
      <c r="BY577" s="21" t="s">
        <v>209</v>
      </c>
      <c r="BZ577" s="21">
        <f t="shared" si="2"/>
        <v>11</v>
      </c>
    </row>
    <row r="578" spans="1:78" ht="12.75" x14ac:dyDescent="0.2">
      <c r="A578" s="21" t="s">
        <v>750</v>
      </c>
      <c r="B578" s="21" t="s">
        <v>751</v>
      </c>
      <c r="C578" s="21" t="s">
        <v>822</v>
      </c>
      <c r="D578" s="21" t="s">
        <v>209</v>
      </c>
      <c r="E578" s="21" t="s">
        <v>210</v>
      </c>
      <c r="F578" s="21" t="s">
        <v>209</v>
      </c>
      <c r="G578" s="21" t="s">
        <v>209</v>
      </c>
      <c r="H578" s="21" t="s">
        <v>209</v>
      </c>
      <c r="I578" s="21" t="s">
        <v>209</v>
      </c>
      <c r="J578" s="21" t="s">
        <v>209</v>
      </c>
      <c r="K578" s="21" t="s">
        <v>209</v>
      </c>
      <c r="L578" s="21" t="s">
        <v>210</v>
      </c>
      <c r="M578" s="21" t="s">
        <v>209</v>
      </c>
      <c r="N578" s="21" t="s">
        <v>209</v>
      </c>
      <c r="O578" s="21" t="s">
        <v>209</v>
      </c>
      <c r="P578" s="21" t="s">
        <v>209</v>
      </c>
      <c r="Q578" s="21" t="s">
        <v>209</v>
      </c>
      <c r="R578" s="21" t="s">
        <v>209</v>
      </c>
      <c r="S578" s="21" t="s">
        <v>210</v>
      </c>
      <c r="T578" s="21" t="s">
        <v>210</v>
      </c>
      <c r="U578" s="21" t="s">
        <v>210</v>
      </c>
      <c r="V578" s="21" t="s">
        <v>210</v>
      </c>
      <c r="W578" s="21" t="s">
        <v>209</v>
      </c>
      <c r="X578" s="21" t="s">
        <v>209</v>
      </c>
      <c r="Y578" s="21" t="s">
        <v>210</v>
      </c>
      <c r="Z578" s="21" t="s">
        <v>209</v>
      </c>
      <c r="AA578" s="21" t="s">
        <v>210</v>
      </c>
      <c r="AB578" s="21" t="s">
        <v>209</v>
      </c>
      <c r="AC578" s="21" t="s">
        <v>209</v>
      </c>
      <c r="AD578" s="21" t="s">
        <v>210</v>
      </c>
      <c r="AE578" s="21" t="s">
        <v>209</v>
      </c>
      <c r="AF578" s="21" t="s">
        <v>210</v>
      </c>
      <c r="AG578" s="21" t="s">
        <v>209</v>
      </c>
      <c r="AH578" s="21" t="s">
        <v>209</v>
      </c>
      <c r="AI578" s="21" t="s">
        <v>209</v>
      </c>
      <c r="AJ578" s="21" t="s">
        <v>210</v>
      </c>
      <c r="AK578" s="21" t="s">
        <v>209</v>
      </c>
      <c r="AL578" s="21" t="s">
        <v>210</v>
      </c>
      <c r="AM578" s="21" t="s">
        <v>209</v>
      </c>
      <c r="AN578" s="21" t="s">
        <v>209</v>
      </c>
      <c r="AO578" s="21" t="s">
        <v>209</v>
      </c>
      <c r="AP578" s="21" t="s">
        <v>209</v>
      </c>
      <c r="AQ578" s="21" t="s">
        <v>209</v>
      </c>
      <c r="AR578" s="21" t="s">
        <v>209</v>
      </c>
      <c r="AS578" s="21" t="s">
        <v>209</v>
      </c>
      <c r="AT578" s="21" t="s">
        <v>209</v>
      </c>
      <c r="AU578" s="21" t="s">
        <v>209</v>
      </c>
      <c r="AV578" s="21" t="s">
        <v>209</v>
      </c>
      <c r="AW578" s="21" t="s">
        <v>209</v>
      </c>
      <c r="AX578" s="21" t="s">
        <v>209</v>
      </c>
      <c r="AY578" s="21" t="s">
        <v>210</v>
      </c>
      <c r="AZ578" s="21" t="s">
        <v>210</v>
      </c>
      <c r="BA578" s="21" t="s">
        <v>209</v>
      </c>
      <c r="BB578" s="21" t="s">
        <v>210</v>
      </c>
      <c r="BC578" s="21" t="s">
        <v>209</v>
      </c>
      <c r="BD578" s="21" t="s">
        <v>209</v>
      </c>
      <c r="BE578" s="21" t="s">
        <v>209</v>
      </c>
      <c r="BF578" s="21" t="s">
        <v>209</v>
      </c>
      <c r="BG578" s="21" t="s">
        <v>209</v>
      </c>
      <c r="BH578" s="21" t="s">
        <v>209</v>
      </c>
      <c r="BI578" s="21" t="s">
        <v>209</v>
      </c>
      <c r="BJ578" s="21" t="s">
        <v>209</v>
      </c>
      <c r="BK578" s="21" t="s">
        <v>209</v>
      </c>
      <c r="BL578" s="21" t="s">
        <v>209</v>
      </c>
      <c r="BM578" s="21" t="s">
        <v>209</v>
      </c>
      <c r="BN578" s="21" t="s">
        <v>209</v>
      </c>
      <c r="BO578" s="21" t="s">
        <v>209</v>
      </c>
      <c r="BP578" s="21" t="s">
        <v>210</v>
      </c>
      <c r="BQ578" s="21" t="s">
        <v>209</v>
      </c>
      <c r="BR578" s="21" t="s">
        <v>209</v>
      </c>
      <c r="BS578" s="21" t="s">
        <v>209</v>
      </c>
      <c r="BT578" s="21" t="s">
        <v>209</v>
      </c>
      <c r="BU578" s="21" t="s">
        <v>209</v>
      </c>
      <c r="BV578" s="21" t="s">
        <v>209</v>
      </c>
      <c r="BW578" s="21" t="s">
        <v>209</v>
      </c>
      <c r="BX578" s="21" t="s">
        <v>209</v>
      </c>
      <c r="BY578" s="21" t="s">
        <v>209</v>
      </c>
      <c r="BZ578" s="21">
        <f t="shared" si="2"/>
        <v>15</v>
      </c>
    </row>
    <row r="579" spans="1:78" ht="12.75" x14ac:dyDescent="0.2">
      <c r="A579" s="21" t="s">
        <v>750</v>
      </c>
      <c r="B579" s="21" t="s">
        <v>751</v>
      </c>
      <c r="C579" s="21" t="s">
        <v>823</v>
      </c>
      <c r="D579" s="21" t="s">
        <v>209</v>
      </c>
      <c r="E579" s="21" t="s">
        <v>210</v>
      </c>
      <c r="F579" s="21" t="s">
        <v>209</v>
      </c>
      <c r="G579" s="21" t="s">
        <v>209</v>
      </c>
      <c r="H579" s="21" t="s">
        <v>209</v>
      </c>
      <c r="I579" s="21" t="s">
        <v>209</v>
      </c>
      <c r="J579" s="21" t="s">
        <v>209</v>
      </c>
      <c r="K579" s="21" t="s">
        <v>209</v>
      </c>
      <c r="L579" s="21" t="s">
        <v>210</v>
      </c>
      <c r="M579" s="21" t="s">
        <v>209</v>
      </c>
      <c r="N579" s="21" t="s">
        <v>209</v>
      </c>
      <c r="O579" s="21" t="s">
        <v>209</v>
      </c>
      <c r="P579" s="21" t="s">
        <v>209</v>
      </c>
      <c r="Q579" s="21" t="s">
        <v>209</v>
      </c>
      <c r="R579" s="21" t="s">
        <v>209</v>
      </c>
      <c r="S579" s="21" t="s">
        <v>210</v>
      </c>
      <c r="T579" s="21" t="s">
        <v>210</v>
      </c>
      <c r="U579" s="21" t="s">
        <v>210</v>
      </c>
      <c r="V579" s="21" t="s">
        <v>210</v>
      </c>
      <c r="W579" s="21" t="s">
        <v>209</v>
      </c>
      <c r="X579" s="21" t="s">
        <v>209</v>
      </c>
      <c r="Y579" s="21" t="s">
        <v>209</v>
      </c>
      <c r="Z579" s="21" t="s">
        <v>209</v>
      </c>
      <c r="AA579" s="21" t="s">
        <v>209</v>
      </c>
      <c r="AB579" s="21" t="s">
        <v>209</v>
      </c>
      <c r="AC579" s="21" t="s">
        <v>209</v>
      </c>
      <c r="AD579" s="21" t="s">
        <v>209</v>
      </c>
      <c r="AE579" s="21" t="s">
        <v>209</v>
      </c>
      <c r="AF579" s="21" t="s">
        <v>209</v>
      </c>
      <c r="AG579" s="21" t="s">
        <v>209</v>
      </c>
      <c r="AH579" s="21" t="s">
        <v>209</v>
      </c>
      <c r="AI579" s="21" t="s">
        <v>209</v>
      </c>
      <c r="AJ579" s="21" t="s">
        <v>210</v>
      </c>
      <c r="AK579" s="21" t="s">
        <v>210</v>
      </c>
      <c r="AL579" s="21" t="s">
        <v>210</v>
      </c>
      <c r="AM579" s="21" t="s">
        <v>209</v>
      </c>
      <c r="AN579" s="21" t="s">
        <v>209</v>
      </c>
      <c r="AO579" s="21" t="s">
        <v>209</v>
      </c>
      <c r="AP579" s="21" t="s">
        <v>209</v>
      </c>
      <c r="AQ579" s="21" t="s">
        <v>209</v>
      </c>
      <c r="AR579" s="21" t="s">
        <v>209</v>
      </c>
      <c r="AS579" s="21" t="s">
        <v>209</v>
      </c>
      <c r="AT579" s="21" t="s">
        <v>209</v>
      </c>
      <c r="AU579" s="21" t="s">
        <v>209</v>
      </c>
      <c r="AV579" s="21" t="s">
        <v>209</v>
      </c>
      <c r="AW579" s="21" t="s">
        <v>209</v>
      </c>
      <c r="AX579" s="21" t="s">
        <v>209</v>
      </c>
      <c r="AY579" s="21" t="s">
        <v>209</v>
      </c>
      <c r="AZ579" s="21" t="s">
        <v>210</v>
      </c>
      <c r="BA579" s="21" t="s">
        <v>209</v>
      </c>
      <c r="BB579" s="21" t="s">
        <v>209</v>
      </c>
      <c r="BC579" s="21" t="s">
        <v>210</v>
      </c>
      <c r="BD579" s="21" t="s">
        <v>209</v>
      </c>
      <c r="BE579" s="21" t="s">
        <v>209</v>
      </c>
      <c r="BF579" s="21" t="s">
        <v>210</v>
      </c>
      <c r="BG579" s="21" t="s">
        <v>209</v>
      </c>
      <c r="BH579" s="21" t="s">
        <v>209</v>
      </c>
      <c r="BI579" s="21" t="s">
        <v>210</v>
      </c>
      <c r="BJ579" s="21" t="s">
        <v>209</v>
      </c>
      <c r="BK579" s="21" t="s">
        <v>210</v>
      </c>
      <c r="BL579" s="21" t="s">
        <v>209</v>
      </c>
      <c r="BM579" s="21" t="s">
        <v>209</v>
      </c>
      <c r="BN579" s="21" t="s">
        <v>209</v>
      </c>
      <c r="BO579" s="21" t="s">
        <v>209</v>
      </c>
      <c r="BP579" s="21" t="s">
        <v>209</v>
      </c>
      <c r="BQ579" s="21" t="s">
        <v>209</v>
      </c>
      <c r="BR579" s="21" t="s">
        <v>209</v>
      </c>
      <c r="BS579" s="21" t="s">
        <v>209</v>
      </c>
      <c r="BT579" s="21" t="s">
        <v>209</v>
      </c>
      <c r="BU579" s="21" t="s">
        <v>209</v>
      </c>
      <c r="BV579" s="21" t="s">
        <v>209</v>
      </c>
      <c r="BW579" s="21" t="s">
        <v>209</v>
      </c>
      <c r="BX579" s="21" t="s">
        <v>209</v>
      </c>
      <c r="BY579" s="21" t="s">
        <v>209</v>
      </c>
      <c r="BZ579" s="21">
        <f t="shared" si="2"/>
        <v>14</v>
      </c>
    </row>
    <row r="580" spans="1:78" ht="12.75" x14ac:dyDescent="0.2">
      <c r="A580" s="21" t="s">
        <v>750</v>
      </c>
      <c r="B580" s="21" t="s">
        <v>496</v>
      </c>
      <c r="C580" s="21" t="s">
        <v>497</v>
      </c>
      <c r="D580" s="21" t="s">
        <v>209</v>
      </c>
      <c r="E580" s="21" t="s">
        <v>209</v>
      </c>
      <c r="F580" s="21" t="s">
        <v>209</v>
      </c>
      <c r="G580" s="21" t="s">
        <v>209</v>
      </c>
      <c r="H580" s="21" t="s">
        <v>209</v>
      </c>
      <c r="I580" s="21" t="s">
        <v>209</v>
      </c>
      <c r="J580" s="21" t="s">
        <v>209</v>
      </c>
      <c r="K580" s="21" t="s">
        <v>210</v>
      </c>
      <c r="L580" s="21" t="s">
        <v>209</v>
      </c>
      <c r="M580" s="21" t="s">
        <v>209</v>
      </c>
      <c r="N580" s="21" t="s">
        <v>209</v>
      </c>
      <c r="O580" s="21" t="s">
        <v>209</v>
      </c>
      <c r="P580" s="21" t="s">
        <v>209</v>
      </c>
      <c r="Q580" s="21" t="s">
        <v>209</v>
      </c>
      <c r="R580" s="21" t="s">
        <v>210</v>
      </c>
      <c r="S580" s="21" t="s">
        <v>210</v>
      </c>
      <c r="T580" s="21" t="s">
        <v>210</v>
      </c>
      <c r="U580" s="21" t="s">
        <v>210</v>
      </c>
      <c r="V580" s="21" t="s">
        <v>210</v>
      </c>
      <c r="W580" s="21" t="s">
        <v>210</v>
      </c>
      <c r="X580" s="21" t="s">
        <v>209</v>
      </c>
      <c r="Y580" s="21" t="s">
        <v>210</v>
      </c>
      <c r="Z580" s="21" t="s">
        <v>209</v>
      </c>
      <c r="AA580" s="21" t="s">
        <v>210</v>
      </c>
      <c r="AB580" s="21" t="s">
        <v>209</v>
      </c>
      <c r="AC580" s="21" t="s">
        <v>210</v>
      </c>
      <c r="AD580" s="21" t="s">
        <v>210</v>
      </c>
      <c r="AE580" s="21" t="s">
        <v>209</v>
      </c>
      <c r="AF580" s="21" t="s">
        <v>210</v>
      </c>
      <c r="AG580" s="21" t="s">
        <v>209</v>
      </c>
      <c r="AH580" s="21" t="s">
        <v>209</v>
      </c>
      <c r="AI580" s="21" t="s">
        <v>209</v>
      </c>
      <c r="AJ580" s="21" t="s">
        <v>209</v>
      </c>
      <c r="AK580" s="21" t="s">
        <v>209</v>
      </c>
      <c r="AL580" s="21" t="s">
        <v>209</v>
      </c>
      <c r="AM580" s="21" t="s">
        <v>209</v>
      </c>
      <c r="AN580" s="21" t="s">
        <v>210</v>
      </c>
      <c r="AO580" s="21" t="s">
        <v>209</v>
      </c>
      <c r="AP580" s="21" t="s">
        <v>209</v>
      </c>
      <c r="AQ580" s="21" t="s">
        <v>209</v>
      </c>
      <c r="AR580" s="21" t="s">
        <v>209</v>
      </c>
      <c r="AS580" s="21" t="s">
        <v>210</v>
      </c>
      <c r="AT580" s="21" t="s">
        <v>209</v>
      </c>
      <c r="AU580" s="21" t="s">
        <v>209</v>
      </c>
      <c r="AV580" s="21" t="s">
        <v>209</v>
      </c>
      <c r="AW580" s="21" t="s">
        <v>209</v>
      </c>
      <c r="AX580" s="21" t="s">
        <v>210</v>
      </c>
      <c r="AY580" s="21" t="s">
        <v>210</v>
      </c>
      <c r="AZ580" s="21" t="s">
        <v>210</v>
      </c>
      <c r="BA580" s="21" t="s">
        <v>210</v>
      </c>
      <c r="BB580" s="21" t="s">
        <v>210</v>
      </c>
      <c r="BC580" s="21" t="s">
        <v>210</v>
      </c>
      <c r="BD580" s="21" t="s">
        <v>210</v>
      </c>
      <c r="BE580" s="21" t="s">
        <v>209</v>
      </c>
      <c r="BF580" s="21" t="s">
        <v>209</v>
      </c>
      <c r="BG580" s="21" t="s">
        <v>210</v>
      </c>
      <c r="BH580" s="21" t="s">
        <v>209</v>
      </c>
      <c r="BI580" s="21" t="s">
        <v>209</v>
      </c>
      <c r="BJ580" s="21" t="s">
        <v>209</v>
      </c>
      <c r="BK580" s="21" t="s">
        <v>210</v>
      </c>
      <c r="BL580" s="21" t="s">
        <v>209</v>
      </c>
      <c r="BM580" s="21" t="s">
        <v>209</v>
      </c>
      <c r="BN580" s="21" t="s">
        <v>209</v>
      </c>
      <c r="BO580" s="21" t="s">
        <v>209</v>
      </c>
      <c r="BP580" s="21" t="s">
        <v>209</v>
      </c>
      <c r="BQ580" s="21" t="s">
        <v>209</v>
      </c>
      <c r="BR580" s="21" t="s">
        <v>209</v>
      </c>
      <c r="BS580" s="21" t="s">
        <v>209</v>
      </c>
      <c r="BT580" s="21" t="s">
        <v>209</v>
      </c>
      <c r="BU580" s="21" t="s">
        <v>209</v>
      </c>
      <c r="BV580" s="21" t="s">
        <v>209</v>
      </c>
      <c r="BW580" s="21" t="s">
        <v>209</v>
      </c>
      <c r="BX580" s="21" t="s">
        <v>209</v>
      </c>
      <c r="BY580" s="21" t="s">
        <v>209</v>
      </c>
      <c r="BZ580" s="21">
        <f t="shared" si="2"/>
        <v>23</v>
      </c>
    </row>
    <row r="581" spans="1:78" ht="12.75" x14ac:dyDescent="0.2">
      <c r="A581" s="21" t="s">
        <v>750</v>
      </c>
      <c r="B581" s="21" t="s">
        <v>496</v>
      </c>
      <c r="C581" s="21" t="s">
        <v>498</v>
      </c>
      <c r="D581" s="21" t="s">
        <v>209</v>
      </c>
      <c r="E581" s="21" t="s">
        <v>209</v>
      </c>
      <c r="F581" s="21" t="s">
        <v>209</v>
      </c>
      <c r="G581" s="21" t="s">
        <v>209</v>
      </c>
      <c r="H581" s="21" t="s">
        <v>209</v>
      </c>
      <c r="I581" s="21" t="s">
        <v>209</v>
      </c>
      <c r="J581" s="21" t="s">
        <v>209</v>
      </c>
      <c r="K581" s="21" t="s">
        <v>210</v>
      </c>
      <c r="L581" s="21" t="s">
        <v>209</v>
      </c>
      <c r="M581" s="21" t="s">
        <v>209</v>
      </c>
      <c r="N581" s="21" t="s">
        <v>209</v>
      </c>
      <c r="O581" s="21" t="s">
        <v>209</v>
      </c>
      <c r="P581" s="21" t="s">
        <v>209</v>
      </c>
      <c r="Q581" s="21" t="s">
        <v>209</v>
      </c>
      <c r="R581" s="21" t="s">
        <v>210</v>
      </c>
      <c r="S581" s="21" t="s">
        <v>210</v>
      </c>
      <c r="T581" s="21" t="s">
        <v>210</v>
      </c>
      <c r="U581" s="21" t="s">
        <v>210</v>
      </c>
      <c r="V581" s="21" t="s">
        <v>210</v>
      </c>
      <c r="W581" s="21" t="s">
        <v>210</v>
      </c>
      <c r="X581" s="21" t="s">
        <v>209</v>
      </c>
      <c r="Y581" s="21" t="s">
        <v>210</v>
      </c>
      <c r="Z581" s="21" t="s">
        <v>209</v>
      </c>
      <c r="AA581" s="21" t="s">
        <v>210</v>
      </c>
      <c r="AB581" s="21" t="s">
        <v>209</v>
      </c>
      <c r="AC581" s="21" t="s">
        <v>210</v>
      </c>
      <c r="AD581" s="21" t="s">
        <v>210</v>
      </c>
      <c r="AE581" s="21" t="s">
        <v>209</v>
      </c>
      <c r="AF581" s="21" t="s">
        <v>210</v>
      </c>
      <c r="AG581" s="21" t="s">
        <v>209</v>
      </c>
      <c r="AH581" s="21" t="s">
        <v>209</v>
      </c>
      <c r="AI581" s="21" t="s">
        <v>209</v>
      </c>
      <c r="AJ581" s="21" t="s">
        <v>209</v>
      </c>
      <c r="AK581" s="21" t="s">
        <v>209</v>
      </c>
      <c r="AL581" s="21" t="s">
        <v>209</v>
      </c>
      <c r="AM581" s="21" t="s">
        <v>209</v>
      </c>
      <c r="AN581" s="21" t="s">
        <v>210</v>
      </c>
      <c r="AO581" s="21" t="s">
        <v>209</v>
      </c>
      <c r="AP581" s="21" t="s">
        <v>209</v>
      </c>
      <c r="AQ581" s="21" t="s">
        <v>209</v>
      </c>
      <c r="AR581" s="21" t="s">
        <v>209</v>
      </c>
      <c r="AS581" s="21" t="s">
        <v>210</v>
      </c>
      <c r="AT581" s="21" t="s">
        <v>209</v>
      </c>
      <c r="AU581" s="21" t="s">
        <v>209</v>
      </c>
      <c r="AV581" s="21" t="s">
        <v>209</v>
      </c>
      <c r="AW581" s="21" t="s">
        <v>209</v>
      </c>
      <c r="AX581" s="21" t="s">
        <v>210</v>
      </c>
      <c r="AY581" s="21" t="s">
        <v>210</v>
      </c>
      <c r="AZ581" s="21" t="s">
        <v>210</v>
      </c>
      <c r="BA581" s="21" t="s">
        <v>210</v>
      </c>
      <c r="BB581" s="21" t="s">
        <v>210</v>
      </c>
      <c r="BC581" s="21" t="s">
        <v>210</v>
      </c>
      <c r="BD581" s="21" t="s">
        <v>210</v>
      </c>
      <c r="BE581" s="21" t="s">
        <v>209</v>
      </c>
      <c r="BF581" s="21" t="s">
        <v>209</v>
      </c>
      <c r="BG581" s="21" t="s">
        <v>210</v>
      </c>
      <c r="BH581" s="21" t="s">
        <v>209</v>
      </c>
      <c r="BI581" s="21" t="s">
        <v>209</v>
      </c>
      <c r="BJ581" s="21" t="s">
        <v>209</v>
      </c>
      <c r="BK581" s="21" t="s">
        <v>210</v>
      </c>
      <c r="BL581" s="21" t="s">
        <v>209</v>
      </c>
      <c r="BM581" s="21" t="s">
        <v>209</v>
      </c>
      <c r="BN581" s="21" t="s">
        <v>209</v>
      </c>
      <c r="BO581" s="21" t="s">
        <v>209</v>
      </c>
      <c r="BP581" s="21" t="s">
        <v>209</v>
      </c>
      <c r="BQ581" s="21" t="s">
        <v>209</v>
      </c>
      <c r="BR581" s="21" t="s">
        <v>209</v>
      </c>
      <c r="BS581" s="21" t="s">
        <v>209</v>
      </c>
      <c r="BT581" s="21" t="s">
        <v>209</v>
      </c>
      <c r="BU581" s="21" t="s">
        <v>209</v>
      </c>
      <c r="BV581" s="21" t="s">
        <v>209</v>
      </c>
      <c r="BW581" s="21" t="s">
        <v>209</v>
      </c>
      <c r="BX581" s="21" t="s">
        <v>209</v>
      </c>
      <c r="BY581" s="21" t="s">
        <v>209</v>
      </c>
      <c r="BZ581" s="21">
        <f t="shared" si="2"/>
        <v>23</v>
      </c>
    </row>
    <row r="582" spans="1:78" ht="12.75" x14ac:dyDescent="0.2">
      <c r="A582" s="21" t="s">
        <v>750</v>
      </c>
      <c r="B582" s="21" t="s">
        <v>496</v>
      </c>
      <c r="C582" s="21" t="s">
        <v>499</v>
      </c>
      <c r="D582" s="21" t="s">
        <v>209</v>
      </c>
      <c r="E582" s="21" t="s">
        <v>210</v>
      </c>
      <c r="F582" s="21" t="s">
        <v>209</v>
      </c>
      <c r="G582" s="21" t="s">
        <v>209</v>
      </c>
      <c r="H582" s="21" t="s">
        <v>209</v>
      </c>
      <c r="I582" s="21" t="s">
        <v>209</v>
      </c>
      <c r="J582" s="21" t="s">
        <v>209</v>
      </c>
      <c r="K582" s="21" t="s">
        <v>210</v>
      </c>
      <c r="L582" s="21" t="s">
        <v>210</v>
      </c>
      <c r="M582" s="21" t="s">
        <v>209</v>
      </c>
      <c r="N582" s="21" t="s">
        <v>209</v>
      </c>
      <c r="O582" s="21" t="s">
        <v>209</v>
      </c>
      <c r="P582" s="21" t="s">
        <v>209</v>
      </c>
      <c r="Q582" s="21" t="s">
        <v>209</v>
      </c>
      <c r="R582" s="21" t="s">
        <v>210</v>
      </c>
      <c r="S582" s="21" t="s">
        <v>209</v>
      </c>
      <c r="T582" s="21" t="s">
        <v>210</v>
      </c>
      <c r="U582" s="21" t="s">
        <v>209</v>
      </c>
      <c r="V582" s="21" t="s">
        <v>210</v>
      </c>
      <c r="W582" s="21" t="s">
        <v>210</v>
      </c>
      <c r="X582" s="21" t="s">
        <v>209</v>
      </c>
      <c r="Y582" s="21" t="s">
        <v>209</v>
      </c>
      <c r="Z582" s="21" t="s">
        <v>209</v>
      </c>
      <c r="AA582" s="21" t="s">
        <v>210</v>
      </c>
      <c r="AB582" s="21" t="s">
        <v>209</v>
      </c>
      <c r="AC582" s="21" t="s">
        <v>210</v>
      </c>
      <c r="AD582" s="21" t="s">
        <v>209</v>
      </c>
      <c r="AE582" s="21" t="s">
        <v>209</v>
      </c>
      <c r="AF582" s="21" t="s">
        <v>210</v>
      </c>
      <c r="AG582" s="21" t="s">
        <v>209</v>
      </c>
      <c r="AH582" s="21" t="s">
        <v>209</v>
      </c>
      <c r="AI582" s="21" t="s">
        <v>209</v>
      </c>
      <c r="AJ582" s="21" t="s">
        <v>209</v>
      </c>
      <c r="AK582" s="21" t="s">
        <v>209</v>
      </c>
      <c r="AL582" s="21" t="s">
        <v>209</v>
      </c>
      <c r="AM582" s="21" t="s">
        <v>209</v>
      </c>
      <c r="AN582" s="21" t="s">
        <v>210</v>
      </c>
      <c r="AO582" s="21" t="s">
        <v>209</v>
      </c>
      <c r="AP582" s="21" t="s">
        <v>209</v>
      </c>
      <c r="AQ582" s="21" t="s">
        <v>209</v>
      </c>
      <c r="AR582" s="21" t="s">
        <v>209</v>
      </c>
      <c r="AS582" s="21" t="s">
        <v>210</v>
      </c>
      <c r="AT582" s="21" t="s">
        <v>209</v>
      </c>
      <c r="AU582" s="21" t="s">
        <v>209</v>
      </c>
      <c r="AV582" s="21" t="s">
        <v>209</v>
      </c>
      <c r="AW582" s="21" t="s">
        <v>209</v>
      </c>
      <c r="AX582" s="21" t="s">
        <v>210</v>
      </c>
      <c r="AY582" s="21" t="s">
        <v>210</v>
      </c>
      <c r="AZ582" s="21" t="s">
        <v>210</v>
      </c>
      <c r="BA582" s="21" t="s">
        <v>210</v>
      </c>
      <c r="BB582" s="21" t="s">
        <v>210</v>
      </c>
      <c r="BC582" s="21" t="s">
        <v>210</v>
      </c>
      <c r="BD582" s="21" t="s">
        <v>209</v>
      </c>
      <c r="BE582" s="21" t="s">
        <v>209</v>
      </c>
      <c r="BF582" s="21" t="s">
        <v>209</v>
      </c>
      <c r="BG582" s="21" t="s">
        <v>209</v>
      </c>
      <c r="BH582" s="21" t="s">
        <v>209</v>
      </c>
      <c r="BI582" s="21" t="s">
        <v>209</v>
      </c>
      <c r="BJ582" s="21" t="s">
        <v>209</v>
      </c>
      <c r="BK582" s="21" t="s">
        <v>210</v>
      </c>
      <c r="BL582" s="21" t="s">
        <v>209</v>
      </c>
      <c r="BM582" s="21" t="s">
        <v>209</v>
      </c>
      <c r="BN582" s="21" t="s">
        <v>209</v>
      </c>
      <c r="BO582" s="21" t="s">
        <v>209</v>
      </c>
      <c r="BP582" s="21" t="s">
        <v>209</v>
      </c>
      <c r="BQ582" s="21" t="s">
        <v>209</v>
      </c>
      <c r="BR582" s="21" t="s">
        <v>209</v>
      </c>
      <c r="BS582" s="21" t="s">
        <v>209</v>
      </c>
      <c r="BT582" s="21" t="s">
        <v>209</v>
      </c>
      <c r="BU582" s="21" t="s">
        <v>209</v>
      </c>
      <c r="BV582" s="21" t="s">
        <v>209</v>
      </c>
      <c r="BW582" s="21" t="s">
        <v>209</v>
      </c>
      <c r="BX582" s="21" t="s">
        <v>209</v>
      </c>
      <c r="BY582" s="21" t="s">
        <v>209</v>
      </c>
      <c r="BZ582" s="21">
        <f t="shared" si="2"/>
        <v>19</v>
      </c>
    </row>
    <row r="583" spans="1:78" ht="12.75" x14ac:dyDescent="0.2">
      <c r="A583" s="21" t="s">
        <v>750</v>
      </c>
      <c r="B583" s="21" t="s">
        <v>496</v>
      </c>
      <c r="C583" s="21" t="s">
        <v>500</v>
      </c>
      <c r="D583" s="21" t="s">
        <v>209</v>
      </c>
      <c r="E583" s="21" t="s">
        <v>210</v>
      </c>
      <c r="F583" s="21" t="s">
        <v>209</v>
      </c>
      <c r="G583" s="21" t="s">
        <v>209</v>
      </c>
      <c r="H583" s="21" t="s">
        <v>209</v>
      </c>
      <c r="I583" s="21" t="s">
        <v>209</v>
      </c>
      <c r="J583" s="21" t="s">
        <v>209</v>
      </c>
      <c r="K583" s="21" t="s">
        <v>210</v>
      </c>
      <c r="L583" s="21" t="s">
        <v>210</v>
      </c>
      <c r="M583" s="21" t="s">
        <v>209</v>
      </c>
      <c r="N583" s="21" t="s">
        <v>209</v>
      </c>
      <c r="O583" s="21" t="s">
        <v>209</v>
      </c>
      <c r="P583" s="21" t="s">
        <v>209</v>
      </c>
      <c r="Q583" s="21" t="s">
        <v>209</v>
      </c>
      <c r="R583" s="21" t="s">
        <v>210</v>
      </c>
      <c r="S583" s="21" t="s">
        <v>209</v>
      </c>
      <c r="T583" s="21" t="s">
        <v>209</v>
      </c>
      <c r="U583" s="21" t="s">
        <v>209</v>
      </c>
      <c r="V583" s="21" t="s">
        <v>209</v>
      </c>
      <c r="W583" s="21" t="s">
        <v>209</v>
      </c>
      <c r="X583" s="21" t="s">
        <v>209</v>
      </c>
      <c r="Y583" s="21" t="s">
        <v>209</v>
      </c>
      <c r="Z583" s="21" t="s">
        <v>209</v>
      </c>
      <c r="AA583" s="21" t="s">
        <v>209</v>
      </c>
      <c r="AB583" s="21" t="s">
        <v>209</v>
      </c>
      <c r="AC583" s="21" t="s">
        <v>209</v>
      </c>
      <c r="AD583" s="21" t="s">
        <v>209</v>
      </c>
      <c r="AE583" s="21" t="s">
        <v>209</v>
      </c>
      <c r="AF583" s="21" t="s">
        <v>209</v>
      </c>
      <c r="AG583" s="21" t="s">
        <v>209</v>
      </c>
      <c r="AH583" s="21" t="s">
        <v>209</v>
      </c>
      <c r="AI583" s="21" t="s">
        <v>209</v>
      </c>
      <c r="AJ583" s="21" t="s">
        <v>210</v>
      </c>
      <c r="AK583" s="21" t="s">
        <v>209</v>
      </c>
      <c r="AL583" s="21" t="s">
        <v>209</v>
      </c>
      <c r="AM583" s="21" t="s">
        <v>209</v>
      </c>
      <c r="AN583" s="21" t="s">
        <v>210</v>
      </c>
      <c r="AO583" s="21" t="s">
        <v>209</v>
      </c>
      <c r="AP583" s="21" t="s">
        <v>209</v>
      </c>
      <c r="AQ583" s="21" t="s">
        <v>209</v>
      </c>
      <c r="AR583" s="21" t="s">
        <v>209</v>
      </c>
      <c r="AS583" s="21" t="s">
        <v>210</v>
      </c>
      <c r="AT583" s="21" t="s">
        <v>209</v>
      </c>
      <c r="AU583" s="21" t="s">
        <v>209</v>
      </c>
      <c r="AV583" s="21" t="s">
        <v>209</v>
      </c>
      <c r="AW583" s="21" t="s">
        <v>209</v>
      </c>
      <c r="AX583" s="21" t="s">
        <v>209</v>
      </c>
      <c r="AY583" s="21" t="s">
        <v>210</v>
      </c>
      <c r="AZ583" s="21" t="s">
        <v>209</v>
      </c>
      <c r="BA583" s="21" t="s">
        <v>209</v>
      </c>
      <c r="BB583" s="21" t="s">
        <v>210</v>
      </c>
      <c r="BC583" s="21" t="s">
        <v>209</v>
      </c>
      <c r="BD583" s="21" t="s">
        <v>209</v>
      </c>
      <c r="BE583" s="21" t="s">
        <v>209</v>
      </c>
      <c r="BF583" s="21" t="s">
        <v>209</v>
      </c>
      <c r="BG583" s="21" t="s">
        <v>209</v>
      </c>
      <c r="BH583" s="21" t="s">
        <v>209</v>
      </c>
      <c r="BI583" s="21" t="s">
        <v>209</v>
      </c>
      <c r="BJ583" s="21" t="s">
        <v>209</v>
      </c>
      <c r="BK583" s="21" t="s">
        <v>209</v>
      </c>
      <c r="BL583" s="21" t="s">
        <v>209</v>
      </c>
      <c r="BM583" s="21" t="s">
        <v>209</v>
      </c>
      <c r="BN583" s="21" t="s">
        <v>209</v>
      </c>
      <c r="BO583" s="21" t="s">
        <v>209</v>
      </c>
      <c r="BP583" s="21" t="s">
        <v>209</v>
      </c>
      <c r="BQ583" s="21" t="s">
        <v>209</v>
      </c>
      <c r="BR583" s="21" t="s">
        <v>209</v>
      </c>
      <c r="BS583" s="21" t="s">
        <v>209</v>
      </c>
      <c r="BT583" s="21" t="s">
        <v>209</v>
      </c>
      <c r="BU583" s="21" t="s">
        <v>209</v>
      </c>
      <c r="BV583" s="21" t="s">
        <v>209</v>
      </c>
      <c r="BW583" s="21" t="s">
        <v>209</v>
      </c>
      <c r="BX583" s="21" t="s">
        <v>209</v>
      </c>
      <c r="BY583" s="21" t="s">
        <v>209</v>
      </c>
      <c r="BZ583" s="21">
        <f t="shared" si="2"/>
        <v>9</v>
      </c>
    </row>
    <row r="584" spans="1:78" ht="12.75" x14ac:dyDescent="0.2">
      <c r="A584" s="21" t="s">
        <v>750</v>
      </c>
      <c r="B584" s="21" t="s">
        <v>496</v>
      </c>
      <c r="C584" s="21" t="s">
        <v>501</v>
      </c>
      <c r="D584" s="21" t="s">
        <v>209</v>
      </c>
      <c r="E584" s="21" t="s">
        <v>210</v>
      </c>
      <c r="F584" s="21" t="s">
        <v>209</v>
      </c>
      <c r="G584" s="21" t="s">
        <v>209</v>
      </c>
      <c r="H584" s="21" t="s">
        <v>209</v>
      </c>
      <c r="I584" s="21" t="s">
        <v>209</v>
      </c>
      <c r="J584" s="21" t="s">
        <v>209</v>
      </c>
      <c r="K584" s="21" t="s">
        <v>210</v>
      </c>
      <c r="L584" s="21" t="s">
        <v>210</v>
      </c>
      <c r="M584" s="21" t="s">
        <v>209</v>
      </c>
      <c r="N584" s="21" t="s">
        <v>209</v>
      </c>
      <c r="O584" s="21" t="s">
        <v>209</v>
      </c>
      <c r="P584" s="21" t="s">
        <v>209</v>
      </c>
      <c r="Q584" s="21" t="s">
        <v>209</v>
      </c>
      <c r="R584" s="21" t="s">
        <v>210</v>
      </c>
      <c r="S584" s="21" t="s">
        <v>209</v>
      </c>
      <c r="T584" s="21" t="s">
        <v>209</v>
      </c>
      <c r="U584" s="21" t="s">
        <v>209</v>
      </c>
      <c r="V584" s="21" t="s">
        <v>209</v>
      </c>
      <c r="W584" s="21" t="s">
        <v>209</v>
      </c>
      <c r="X584" s="21" t="s">
        <v>209</v>
      </c>
      <c r="Y584" s="21" t="s">
        <v>209</v>
      </c>
      <c r="Z584" s="21" t="s">
        <v>209</v>
      </c>
      <c r="AA584" s="21" t="s">
        <v>209</v>
      </c>
      <c r="AB584" s="21" t="s">
        <v>209</v>
      </c>
      <c r="AC584" s="21" t="s">
        <v>209</v>
      </c>
      <c r="AD584" s="21" t="s">
        <v>209</v>
      </c>
      <c r="AE584" s="21" t="s">
        <v>209</v>
      </c>
      <c r="AF584" s="21" t="s">
        <v>209</v>
      </c>
      <c r="AG584" s="21" t="s">
        <v>209</v>
      </c>
      <c r="AH584" s="21" t="s">
        <v>209</v>
      </c>
      <c r="AI584" s="21" t="s">
        <v>209</v>
      </c>
      <c r="AJ584" s="21" t="s">
        <v>210</v>
      </c>
      <c r="AK584" s="21" t="s">
        <v>209</v>
      </c>
      <c r="AL584" s="21" t="s">
        <v>209</v>
      </c>
      <c r="AM584" s="21" t="s">
        <v>209</v>
      </c>
      <c r="AN584" s="21" t="s">
        <v>210</v>
      </c>
      <c r="AO584" s="21" t="s">
        <v>209</v>
      </c>
      <c r="AP584" s="21" t="s">
        <v>209</v>
      </c>
      <c r="AQ584" s="21" t="s">
        <v>209</v>
      </c>
      <c r="AR584" s="21" t="s">
        <v>209</v>
      </c>
      <c r="AS584" s="21" t="s">
        <v>210</v>
      </c>
      <c r="AT584" s="21" t="s">
        <v>209</v>
      </c>
      <c r="AU584" s="21" t="s">
        <v>209</v>
      </c>
      <c r="AV584" s="21" t="s">
        <v>209</v>
      </c>
      <c r="AW584" s="21" t="s">
        <v>209</v>
      </c>
      <c r="AX584" s="21" t="s">
        <v>209</v>
      </c>
      <c r="AY584" s="21" t="s">
        <v>210</v>
      </c>
      <c r="AZ584" s="21" t="s">
        <v>209</v>
      </c>
      <c r="BA584" s="21" t="s">
        <v>209</v>
      </c>
      <c r="BB584" s="21" t="s">
        <v>210</v>
      </c>
      <c r="BC584" s="21" t="s">
        <v>209</v>
      </c>
      <c r="BD584" s="21" t="s">
        <v>209</v>
      </c>
      <c r="BE584" s="21" t="s">
        <v>209</v>
      </c>
      <c r="BF584" s="21" t="s">
        <v>209</v>
      </c>
      <c r="BG584" s="21" t="s">
        <v>209</v>
      </c>
      <c r="BH584" s="21" t="s">
        <v>209</v>
      </c>
      <c r="BI584" s="21" t="s">
        <v>209</v>
      </c>
      <c r="BJ584" s="21" t="s">
        <v>209</v>
      </c>
      <c r="BK584" s="21" t="s">
        <v>209</v>
      </c>
      <c r="BL584" s="21" t="s">
        <v>209</v>
      </c>
      <c r="BM584" s="21" t="s">
        <v>209</v>
      </c>
      <c r="BN584" s="21" t="s">
        <v>209</v>
      </c>
      <c r="BO584" s="21" t="s">
        <v>209</v>
      </c>
      <c r="BP584" s="21" t="s">
        <v>209</v>
      </c>
      <c r="BQ584" s="21" t="s">
        <v>209</v>
      </c>
      <c r="BR584" s="21" t="s">
        <v>209</v>
      </c>
      <c r="BS584" s="21" t="s">
        <v>209</v>
      </c>
      <c r="BT584" s="21" t="s">
        <v>209</v>
      </c>
      <c r="BU584" s="21" t="s">
        <v>209</v>
      </c>
      <c r="BV584" s="21" t="s">
        <v>209</v>
      </c>
      <c r="BW584" s="21" t="s">
        <v>209</v>
      </c>
      <c r="BX584" s="21" t="s">
        <v>209</v>
      </c>
      <c r="BY584" s="21" t="s">
        <v>209</v>
      </c>
      <c r="BZ584" s="21">
        <f t="shared" si="2"/>
        <v>9</v>
      </c>
    </row>
    <row r="585" spans="1:78" ht="12.75" x14ac:dyDescent="0.2">
      <c r="A585" s="21" t="s">
        <v>750</v>
      </c>
      <c r="B585" s="21" t="s">
        <v>496</v>
      </c>
      <c r="C585" s="21" t="s">
        <v>502</v>
      </c>
      <c r="D585" s="21" t="s">
        <v>209</v>
      </c>
      <c r="E585" s="21" t="s">
        <v>210</v>
      </c>
      <c r="F585" s="21" t="s">
        <v>209</v>
      </c>
      <c r="G585" s="21" t="s">
        <v>209</v>
      </c>
      <c r="H585" s="21" t="s">
        <v>209</v>
      </c>
      <c r="I585" s="21" t="s">
        <v>209</v>
      </c>
      <c r="J585" s="21" t="s">
        <v>209</v>
      </c>
      <c r="K585" s="21" t="s">
        <v>210</v>
      </c>
      <c r="L585" s="21" t="s">
        <v>210</v>
      </c>
      <c r="M585" s="21" t="s">
        <v>209</v>
      </c>
      <c r="N585" s="21" t="s">
        <v>209</v>
      </c>
      <c r="O585" s="21" t="s">
        <v>209</v>
      </c>
      <c r="P585" s="21" t="s">
        <v>209</v>
      </c>
      <c r="Q585" s="21" t="s">
        <v>209</v>
      </c>
      <c r="R585" s="21" t="s">
        <v>210</v>
      </c>
      <c r="S585" s="21" t="s">
        <v>209</v>
      </c>
      <c r="T585" s="21" t="s">
        <v>209</v>
      </c>
      <c r="U585" s="21" t="s">
        <v>209</v>
      </c>
      <c r="V585" s="21" t="s">
        <v>209</v>
      </c>
      <c r="W585" s="21" t="s">
        <v>209</v>
      </c>
      <c r="X585" s="21" t="s">
        <v>209</v>
      </c>
      <c r="Y585" s="21" t="s">
        <v>209</v>
      </c>
      <c r="Z585" s="21" t="s">
        <v>209</v>
      </c>
      <c r="AA585" s="21" t="s">
        <v>209</v>
      </c>
      <c r="AB585" s="21" t="s">
        <v>209</v>
      </c>
      <c r="AC585" s="21" t="s">
        <v>209</v>
      </c>
      <c r="AD585" s="21" t="s">
        <v>209</v>
      </c>
      <c r="AE585" s="21" t="s">
        <v>209</v>
      </c>
      <c r="AF585" s="21" t="s">
        <v>209</v>
      </c>
      <c r="AG585" s="21" t="s">
        <v>209</v>
      </c>
      <c r="AH585" s="21" t="s">
        <v>209</v>
      </c>
      <c r="AI585" s="21" t="s">
        <v>209</v>
      </c>
      <c r="AJ585" s="21" t="s">
        <v>210</v>
      </c>
      <c r="AK585" s="21" t="s">
        <v>209</v>
      </c>
      <c r="AL585" s="21" t="s">
        <v>209</v>
      </c>
      <c r="AM585" s="21" t="s">
        <v>209</v>
      </c>
      <c r="AN585" s="21" t="s">
        <v>210</v>
      </c>
      <c r="AO585" s="21" t="s">
        <v>209</v>
      </c>
      <c r="AP585" s="21" t="s">
        <v>209</v>
      </c>
      <c r="AQ585" s="21" t="s">
        <v>209</v>
      </c>
      <c r="AR585" s="21" t="s">
        <v>209</v>
      </c>
      <c r="AS585" s="21" t="s">
        <v>210</v>
      </c>
      <c r="AT585" s="21" t="s">
        <v>209</v>
      </c>
      <c r="AU585" s="21" t="s">
        <v>209</v>
      </c>
      <c r="AV585" s="21" t="s">
        <v>209</v>
      </c>
      <c r="AW585" s="21" t="s">
        <v>209</v>
      </c>
      <c r="AX585" s="21" t="s">
        <v>209</v>
      </c>
      <c r="AY585" s="21" t="s">
        <v>210</v>
      </c>
      <c r="AZ585" s="21" t="s">
        <v>209</v>
      </c>
      <c r="BA585" s="21" t="s">
        <v>209</v>
      </c>
      <c r="BB585" s="21" t="s">
        <v>210</v>
      </c>
      <c r="BC585" s="21" t="s">
        <v>209</v>
      </c>
      <c r="BD585" s="21" t="s">
        <v>209</v>
      </c>
      <c r="BE585" s="21" t="s">
        <v>209</v>
      </c>
      <c r="BF585" s="21" t="s">
        <v>209</v>
      </c>
      <c r="BG585" s="21" t="s">
        <v>209</v>
      </c>
      <c r="BH585" s="21" t="s">
        <v>209</v>
      </c>
      <c r="BI585" s="21" t="s">
        <v>209</v>
      </c>
      <c r="BJ585" s="21" t="s">
        <v>209</v>
      </c>
      <c r="BK585" s="21" t="s">
        <v>209</v>
      </c>
      <c r="BL585" s="21" t="s">
        <v>209</v>
      </c>
      <c r="BM585" s="21" t="s">
        <v>209</v>
      </c>
      <c r="BN585" s="21" t="s">
        <v>209</v>
      </c>
      <c r="BO585" s="21" t="s">
        <v>209</v>
      </c>
      <c r="BP585" s="21" t="s">
        <v>209</v>
      </c>
      <c r="BQ585" s="21" t="s">
        <v>209</v>
      </c>
      <c r="BR585" s="21" t="s">
        <v>209</v>
      </c>
      <c r="BS585" s="21" t="s">
        <v>209</v>
      </c>
      <c r="BT585" s="21" t="s">
        <v>209</v>
      </c>
      <c r="BU585" s="21" t="s">
        <v>209</v>
      </c>
      <c r="BV585" s="21" t="s">
        <v>209</v>
      </c>
      <c r="BW585" s="21" t="s">
        <v>209</v>
      </c>
      <c r="BX585" s="21" t="s">
        <v>209</v>
      </c>
      <c r="BY585" s="21" t="s">
        <v>209</v>
      </c>
      <c r="BZ585" s="21">
        <f t="shared" si="2"/>
        <v>9</v>
      </c>
    </row>
    <row r="586" spans="1:78" ht="12.75" x14ac:dyDescent="0.2">
      <c r="A586" s="21" t="s">
        <v>750</v>
      </c>
      <c r="B586" s="21" t="s">
        <v>496</v>
      </c>
      <c r="C586" s="21" t="s">
        <v>503</v>
      </c>
      <c r="D586" s="21" t="s">
        <v>209</v>
      </c>
      <c r="E586" s="21" t="s">
        <v>210</v>
      </c>
      <c r="F586" s="21" t="s">
        <v>209</v>
      </c>
      <c r="G586" s="21" t="s">
        <v>209</v>
      </c>
      <c r="H586" s="21" t="s">
        <v>209</v>
      </c>
      <c r="I586" s="21" t="s">
        <v>209</v>
      </c>
      <c r="J586" s="21" t="s">
        <v>209</v>
      </c>
      <c r="K586" s="21" t="s">
        <v>210</v>
      </c>
      <c r="L586" s="21" t="s">
        <v>210</v>
      </c>
      <c r="M586" s="21" t="s">
        <v>209</v>
      </c>
      <c r="N586" s="21" t="s">
        <v>209</v>
      </c>
      <c r="O586" s="21" t="s">
        <v>209</v>
      </c>
      <c r="P586" s="21" t="s">
        <v>209</v>
      </c>
      <c r="Q586" s="21" t="s">
        <v>209</v>
      </c>
      <c r="R586" s="21" t="s">
        <v>210</v>
      </c>
      <c r="S586" s="21" t="s">
        <v>209</v>
      </c>
      <c r="T586" s="21" t="s">
        <v>209</v>
      </c>
      <c r="U586" s="21" t="s">
        <v>209</v>
      </c>
      <c r="V586" s="21" t="s">
        <v>209</v>
      </c>
      <c r="W586" s="21" t="s">
        <v>209</v>
      </c>
      <c r="X586" s="21" t="s">
        <v>209</v>
      </c>
      <c r="Y586" s="21" t="s">
        <v>209</v>
      </c>
      <c r="Z586" s="21" t="s">
        <v>209</v>
      </c>
      <c r="AA586" s="21" t="s">
        <v>209</v>
      </c>
      <c r="AB586" s="21" t="s">
        <v>209</v>
      </c>
      <c r="AC586" s="21" t="s">
        <v>209</v>
      </c>
      <c r="AD586" s="21" t="s">
        <v>209</v>
      </c>
      <c r="AE586" s="21" t="s">
        <v>209</v>
      </c>
      <c r="AF586" s="21" t="s">
        <v>209</v>
      </c>
      <c r="AG586" s="21" t="s">
        <v>209</v>
      </c>
      <c r="AH586" s="21" t="s">
        <v>209</v>
      </c>
      <c r="AI586" s="21" t="s">
        <v>209</v>
      </c>
      <c r="AJ586" s="21" t="s">
        <v>210</v>
      </c>
      <c r="AK586" s="21" t="s">
        <v>209</v>
      </c>
      <c r="AL586" s="21" t="s">
        <v>209</v>
      </c>
      <c r="AM586" s="21" t="s">
        <v>209</v>
      </c>
      <c r="AN586" s="21" t="s">
        <v>210</v>
      </c>
      <c r="AO586" s="21" t="s">
        <v>209</v>
      </c>
      <c r="AP586" s="21" t="s">
        <v>209</v>
      </c>
      <c r="AQ586" s="21" t="s">
        <v>209</v>
      </c>
      <c r="AR586" s="21" t="s">
        <v>209</v>
      </c>
      <c r="AS586" s="21" t="s">
        <v>210</v>
      </c>
      <c r="AT586" s="21" t="s">
        <v>209</v>
      </c>
      <c r="AU586" s="21" t="s">
        <v>209</v>
      </c>
      <c r="AV586" s="21" t="s">
        <v>209</v>
      </c>
      <c r="AW586" s="21" t="s">
        <v>209</v>
      </c>
      <c r="AX586" s="21" t="s">
        <v>209</v>
      </c>
      <c r="AY586" s="21" t="s">
        <v>210</v>
      </c>
      <c r="AZ586" s="21" t="s">
        <v>209</v>
      </c>
      <c r="BA586" s="21" t="s">
        <v>209</v>
      </c>
      <c r="BB586" s="21" t="s">
        <v>210</v>
      </c>
      <c r="BC586" s="21" t="s">
        <v>209</v>
      </c>
      <c r="BD586" s="21" t="s">
        <v>209</v>
      </c>
      <c r="BE586" s="21" t="s">
        <v>209</v>
      </c>
      <c r="BF586" s="21" t="s">
        <v>209</v>
      </c>
      <c r="BG586" s="21" t="s">
        <v>209</v>
      </c>
      <c r="BH586" s="21" t="s">
        <v>209</v>
      </c>
      <c r="BI586" s="21" t="s">
        <v>209</v>
      </c>
      <c r="BJ586" s="21" t="s">
        <v>209</v>
      </c>
      <c r="BK586" s="21" t="s">
        <v>209</v>
      </c>
      <c r="BL586" s="21" t="s">
        <v>209</v>
      </c>
      <c r="BM586" s="21" t="s">
        <v>209</v>
      </c>
      <c r="BN586" s="21" t="s">
        <v>209</v>
      </c>
      <c r="BO586" s="21" t="s">
        <v>209</v>
      </c>
      <c r="BP586" s="21" t="s">
        <v>209</v>
      </c>
      <c r="BQ586" s="21" t="s">
        <v>209</v>
      </c>
      <c r="BR586" s="21" t="s">
        <v>209</v>
      </c>
      <c r="BS586" s="21" t="s">
        <v>209</v>
      </c>
      <c r="BT586" s="21" t="s">
        <v>209</v>
      </c>
      <c r="BU586" s="21" t="s">
        <v>209</v>
      </c>
      <c r="BV586" s="21" t="s">
        <v>209</v>
      </c>
      <c r="BW586" s="21" t="s">
        <v>209</v>
      </c>
      <c r="BX586" s="21" t="s">
        <v>209</v>
      </c>
      <c r="BY586" s="21" t="s">
        <v>209</v>
      </c>
      <c r="BZ586" s="21">
        <f t="shared" si="2"/>
        <v>9</v>
      </c>
    </row>
    <row r="587" spans="1:78" ht="12.75" x14ac:dyDescent="0.2">
      <c r="A587" s="21" t="s">
        <v>750</v>
      </c>
      <c r="B587" s="21" t="s">
        <v>496</v>
      </c>
      <c r="C587" s="21" t="s">
        <v>504</v>
      </c>
      <c r="D587" s="21" t="s">
        <v>209</v>
      </c>
      <c r="E587" s="21" t="s">
        <v>210</v>
      </c>
      <c r="F587" s="21" t="s">
        <v>209</v>
      </c>
      <c r="G587" s="21" t="s">
        <v>209</v>
      </c>
      <c r="H587" s="21" t="s">
        <v>209</v>
      </c>
      <c r="I587" s="21" t="s">
        <v>209</v>
      </c>
      <c r="J587" s="21" t="s">
        <v>209</v>
      </c>
      <c r="K587" s="21" t="s">
        <v>210</v>
      </c>
      <c r="L587" s="21" t="s">
        <v>210</v>
      </c>
      <c r="M587" s="21" t="s">
        <v>209</v>
      </c>
      <c r="N587" s="21" t="s">
        <v>209</v>
      </c>
      <c r="O587" s="21" t="s">
        <v>209</v>
      </c>
      <c r="P587" s="21" t="s">
        <v>209</v>
      </c>
      <c r="Q587" s="21" t="s">
        <v>209</v>
      </c>
      <c r="R587" s="21" t="s">
        <v>210</v>
      </c>
      <c r="S587" s="21" t="s">
        <v>209</v>
      </c>
      <c r="T587" s="21" t="s">
        <v>209</v>
      </c>
      <c r="U587" s="21" t="s">
        <v>209</v>
      </c>
      <c r="V587" s="21" t="s">
        <v>209</v>
      </c>
      <c r="W587" s="21" t="s">
        <v>209</v>
      </c>
      <c r="X587" s="21" t="s">
        <v>209</v>
      </c>
      <c r="Y587" s="21" t="s">
        <v>209</v>
      </c>
      <c r="Z587" s="21" t="s">
        <v>209</v>
      </c>
      <c r="AA587" s="21" t="s">
        <v>209</v>
      </c>
      <c r="AB587" s="21" t="s">
        <v>209</v>
      </c>
      <c r="AC587" s="21" t="s">
        <v>209</v>
      </c>
      <c r="AD587" s="21" t="s">
        <v>209</v>
      </c>
      <c r="AE587" s="21" t="s">
        <v>209</v>
      </c>
      <c r="AF587" s="21" t="s">
        <v>209</v>
      </c>
      <c r="AG587" s="21" t="s">
        <v>209</v>
      </c>
      <c r="AH587" s="21" t="s">
        <v>209</v>
      </c>
      <c r="AI587" s="21" t="s">
        <v>209</v>
      </c>
      <c r="AJ587" s="21" t="s">
        <v>210</v>
      </c>
      <c r="AK587" s="21" t="s">
        <v>209</v>
      </c>
      <c r="AL587" s="21" t="s">
        <v>209</v>
      </c>
      <c r="AM587" s="21" t="s">
        <v>209</v>
      </c>
      <c r="AN587" s="21" t="s">
        <v>210</v>
      </c>
      <c r="AO587" s="21" t="s">
        <v>209</v>
      </c>
      <c r="AP587" s="21" t="s">
        <v>209</v>
      </c>
      <c r="AQ587" s="21" t="s">
        <v>209</v>
      </c>
      <c r="AR587" s="21" t="s">
        <v>209</v>
      </c>
      <c r="AS587" s="21" t="s">
        <v>210</v>
      </c>
      <c r="AT587" s="21" t="s">
        <v>209</v>
      </c>
      <c r="AU587" s="21" t="s">
        <v>209</v>
      </c>
      <c r="AV587" s="21" t="s">
        <v>209</v>
      </c>
      <c r="AW587" s="21" t="s">
        <v>209</v>
      </c>
      <c r="AX587" s="21" t="s">
        <v>209</v>
      </c>
      <c r="AY587" s="21" t="s">
        <v>210</v>
      </c>
      <c r="AZ587" s="21" t="s">
        <v>209</v>
      </c>
      <c r="BA587" s="21" t="s">
        <v>209</v>
      </c>
      <c r="BB587" s="21" t="s">
        <v>210</v>
      </c>
      <c r="BC587" s="21" t="s">
        <v>209</v>
      </c>
      <c r="BD587" s="21" t="s">
        <v>209</v>
      </c>
      <c r="BE587" s="21" t="s">
        <v>209</v>
      </c>
      <c r="BF587" s="21" t="s">
        <v>209</v>
      </c>
      <c r="BG587" s="21" t="s">
        <v>209</v>
      </c>
      <c r="BH587" s="21" t="s">
        <v>209</v>
      </c>
      <c r="BI587" s="21" t="s">
        <v>209</v>
      </c>
      <c r="BJ587" s="21" t="s">
        <v>209</v>
      </c>
      <c r="BK587" s="21" t="s">
        <v>209</v>
      </c>
      <c r="BL587" s="21" t="s">
        <v>209</v>
      </c>
      <c r="BM587" s="21" t="s">
        <v>209</v>
      </c>
      <c r="BN587" s="21" t="s">
        <v>209</v>
      </c>
      <c r="BO587" s="21" t="s">
        <v>209</v>
      </c>
      <c r="BP587" s="21" t="s">
        <v>209</v>
      </c>
      <c r="BQ587" s="21" t="s">
        <v>209</v>
      </c>
      <c r="BR587" s="21" t="s">
        <v>209</v>
      </c>
      <c r="BS587" s="21" t="s">
        <v>209</v>
      </c>
      <c r="BT587" s="21" t="s">
        <v>209</v>
      </c>
      <c r="BU587" s="21" t="s">
        <v>209</v>
      </c>
      <c r="BV587" s="21" t="s">
        <v>209</v>
      </c>
      <c r="BW587" s="21" t="s">
        <v>209</v>
      </c>
      <c r="BX587" s="21" t="s">
        <v>209</v>
      </c>
      <c r="BY587" s="21" t="s">
        <v>209</v>
      </c>
      <c r="BZ587" s="21">
        <f t="shared" si="2"/>
        <v>9</v>
      </c>
    </row>
    <row r="588" spans="1:78" ht="12.75" x14ac:dyDescent="0.2">
      <c r="A588" s="21" t="s">
        <v>750</v>
      </c>
      <c r="B588" s="21" t="s">
        <v>496</v>
      </c>
      <c r="C588" s="21" t="s">
        <v>505</v>
      </c>
      <c r="D588" s="21" t="s">
        <v>209</v>
      </c>
      <c r="E588" s="21" t="s">
        <v>210</v>
      </c>
      <c r="F588" s="21" t="s">
        <v>209</v>
      </c>
      <c r="G588" s="21" t="s">
        <v>209</v>
      </c>
      <c r="H588" s="21" t="s">
        <v>209</v>
      </c>
      <c r="I588" s="21" t="s">
        <v>209</v>
      </c>
      <c r="J588" s="21" t="s">
        <v>209</v>
      </c>
      <c r="K588" s="21" t="s">
        <v>210</v>
      </c>
      <c r="L588" s="21" t="s">
        <v>210</v>
      </c>
      <c r="M588" s="21" t="s">
        <v>209</v>
      </c>
      <c r="N588" s="21" t="s">
        <v>209</v>
      </c>
      <c r="O588" s="21" t="s">
        <v>209</v>
      </c>
      <c r="P588" s="21" t="s">
        <v>209</v>
      </c>
      <c r="Q588" s="21" t="s">
        <v>209</v>
      </c>
      <c r="R588" s="21" t="s">
        <v>210</v>
      </c>
      <c r="S588" s="21" t="s">
        <v>209</v>
      </c>
      <c r="T588" s="21" t="s">
        <v>209</v>
      </c>
      <c r="U588" s="21" t="s">
        <v>209</v>
      </c>
      <c r="V588" s="21" t="s">
        <v>209</v>
      </c>
      <c r="W588" s="21" t="s">
        <v>209</v>
      </c>
      <c r="X588" s="21" t="s">
        <v>209</v>
      </c>
      <c r="Y588" s="21" t="s">
        <v>209</v>
      </c>
      <c r="Z588" s="21" t="s">
        <v>209</v>
      </c>
      <c r="AA588" s="21" t="s">
        <v>209</v>
      </c>
      <c r="AB588" s="21" t="s">
        <v>209</v>
      </c>
      <c r="AC588" s="21" t="s">
        <v>209</v>
      </c>
      <c r="AD588" s="21" t="s">
        <v>209</v>
      </c>
      <c r="AE588" s="21" t="s">
        <v>209</v>
      </c>
      <c r="AF588" s="21" t="s">
        <v>209</v>
      </c>
      <c r="AG588" s="21" t="s">
        <v>209</v>
      </c>
      <c r="AH588" s="21" t="s">
        <v>209</v>
      </c>
      <c r="AI588" s="21" t="s">
        <v>209</v>
      </c>
      <c r="AJ588" s="21" t="s">
        <v>210</v>
      </c>
      <c r="AK588" s="21" t="s">
        <v>209</v>
      </c>
      <c r="AL588" s="21" t="s">
        <v>209</v>
      </c>
      <c r="AM588" s="21" t="s">
        <v>209</v>
      </c>
      <c r="AN588" s="21" t="s">
        <v>210</v>
      </c>
      <c r="AO588" s="21" t="s">
        <v>209</v>
      </c>
      <c r="AP588" s="21" t="s">
        <v>209</v>
      </c>
      <c r="AQ588" s="21" t="s">
        <v>209</v>
      </c>
      <c r="AR588" s="21" t="s">
        <v>209</v>
      </c>
      <c r="AS588" s="21" t="s">
        <v>210</v>
      </c>
      <c r="AT588" s="21" t="s">
        <v>209</v>
      </c>
      <c r="AU588" s="21" t="s">
        <v>209</v>
      </c>
      <c r="AV588" s="21" t="s">
        <v>209</v>
      </c>
      <c r="AW588" s="21" t="s">
        <v>209</v>
      </c>
      <c r="AX588" s="21" t="s">
        <v>209</v>
      </c>
      <c r="AY588" s="21" t="s">
        <v>210</v>
      </c>
      <c r="AZ588" s="21" t="s">
        <v>209</v>
      </c>
      <c r="BA588" s="21" t="s">
        <v>209</v>
      </c>
      <c r="BB588" s="21" t="s">
        <v>210</v>
      </c>
      <c r="BC588" s="21" t="s">
        <v>209</v>
      </c>
      <c r="BD588" s="21" t="s">
        <v>209</v>
      </c>
      <c r="BE588" s="21" t="s">
        <v>209</v>
      </c>
      <c r="BF588" s="21" t="s">
        <v>209</v>
      </c>
      <c r="BG588" s="21" t="s">
        <v>209</v>
      </c>
      <c r="BH588" s="21" t="s">
        <v>209</v>
      </c>
      <c r="BI588" s="21" t="s">
        <v>209</v>
      </c>
      <c r="BJ588" s="21" t="s">
        <v>209</v>
      </c>
      <c r="BK588" s="21" t="s">
        <v>209</v>
      </c>
      <c r="BL588" s="21" t="s">
        <v>209</v>
      </c>
      <c r="BM588" s="21" t="s">
        <v>209</v>
      </c>
      <c r="BN588" s="21" t="s">
        <v>209</v>
      </c>
      <c r="BO588" s="21" t="s">
        <v>209</v>
      </c>
      <c r="BP588" s="21" t="s">
        <v>209</v>
      </c>
      <c r="BQ588" s="21" t="s">
        <v>209</v>
      </c>
      <c r="BR588" s="21" t="s">
        <v>209</v>
      </c>
      <c r="BS588" s="21" t="s">
        <v>209</v>
      </c>
      <c r="BT588" s="21" t="s">
        <v>209</v>
      </c>
      <c r="BU588" s="21" t="s">
        <v>209</v>
      </c>
      <c r="BV588" s="21" t="s">
        <v>209</v>
      </c>
      <c r="BW588" s="21" t="s">
        <v>209</v>
      </c>
      <c r="BX588" s="21" t="s">
        <v>209</v>
      </c>
      <c r="BY588" s="21" t="s">
        <v>209</v>
      </c>
      <c r="BZ588" s="21">
        <f t="shared" si="2"/>
        <v>9</v>
      </c>
    </row>
    <row r="589" spans="1:78" ht="12.75" x14ac:dyDescent="0.2">
      <c r="A589" s="21" t="s">
        <v>750</v>
      </c>
      <c r="B589" s="21" t="s">
        <v>496</v>
      </c>
      <c r="C589" s="21" t="s">
        <v>506</v>
      </c>
      <c r="D589" s="21" t="s">
        <v>209</v>
      </c>
      <c r="E589" s="21" t="s">
        <v>210</v>
      </c>
      <c r="F589" s="21" t="s">
        <v>209</v>
      </c>
      <c r="G589" s="21" t="s">
        <v>209</v>
      </c>
      <c r="H589" s="21" t="s">
        <v>209</v>
      </c>
      <c r="I589" s="21" t="s">
        <v>209</v>
      </c>
      <c r="J589" s="21" t="s">
        <v>209</v>
      </c>
      <c r="K589" s="21" t="s">
        <v>210</v>
      </c>
      <c r="L589" s="21" t="s">
        <v>210</v>
      </c>
      <c r="M589" s="21" t="s">
        <v>209</v>
      </c>
      <c r="N589" s="21" t="s">
        <v>209</v>
      </c>
      <c r="O589" s="21" t="s">
        <v>209</v>
      </c>
      <c r="P589" s="21" t="s">
        <v>209</v>
      </c>
      <c r="Q589" s="21" t="s">
        <v>209</v>
      </c>
      <c r="R589" s="21" t="s">
        <v>210</v>
      </c>
      <c r="S589" s="21" t="s">
        <v>209</v>
      </c>
      <c r="T589" s="21" t="s">
        <v>209</v>
      </c>
      <c r="U589" s="21" t="s">
        <v>209</v>
      </c>
      <c r="V589" s="21" t="s">
        <v>209</v>
      </c>
      <c r="W589" s="21" t="s">
        <v>209</v>
      </c>
      <c r="X589" s="21" t="s">
        <v>209</v>
      </c>
      <c r="Y589" s="21" t="s">
        <v>209</v>
      </c>
      <c r="Z589" s="21" t="s">
        <v>209</v>
      </c>
      <c r="AA589" s="21" t="s">
        <v>209</v>
      </c>
      <c r="AB589" s="21" t="s">
        <v>209</v>
      </c>
      <c r="AC589" s="21" t="s">
        <v>209</v>
      </c>
      <c r="AD589" s="21" t="s">
        <v>209</v>
      </c>
      <c r="AE589" s="21" t="s">
        <v>209</v>
      </c>
      <c r="AF589" s="21" t="s">
        <v>209</v>
      </c>
      <c r="AG589" s="21" t="s">
        <v>209</v>
      </c>
      <c r="AH589" s="21" t="s">
        <v>209</v>
      </c>
      <c r="AI589" s="21" t="s">
        <v>209</v>
      </c>
      <c r="AJ589" s="21" t="s">
        <v>210</v>
      </c>
      <c r="AK589" s="21" t="s">
        <v>209</v>
      </c>
      <c r="AL589" s="21" t="s">
        <v>209</v>
      </c>
      <c r="AM589" s="21" t="s">
        <v>209</v>
      </c>
      <c r="AN589" s="21" t="s">
        <v>210</v>
      </c>
      <c r="AO589" s="21" t="s">
        <v>209</v>
      </c>
      <c r="AP589" s="21" t="s">
        <v>209</v>
      </c>
      <c r="AQ589" s="21" t="s">
        <v>209</v>
      </c>
      <c r="AR589" s="21" t="s">
        <v>209</v>
      </c>
      <c r="AS589" s="21" t="s">
        <v>210</v>
      </c>
      <c r="AT589" s="21" t="s">
        <v>209</v>
      </c>
      <c r="AU589" s="21" t="s">
        <v>209</v>
      </c>
      <c r="AV589" s="21" t="s">
        <v>209</v>
      </c>
      <c r="AW589" s="21" t="s">
        <v>209</v>
      </c>
      <c r="AX589" s="21" t="s">
        <v>209</v>
      </c>
      <c r="AY589" s="21" t="s">
        <v>210</v>
      </c>
      <c r="AZ589" s="21" t="s">
        <v>209</v>
      </c>
      <c r="BA589" s="21" t="s">
        <v>209</v>
      </c>
      <c r="BB589" s="21" t="s">
        <v>210</v>
      </c>
      <c r="BC589" s="21" t="s">
        <v>209</v>
      </c>
      <c r="BD589" s="21" t="s">
        <v>209</v>
      </c>
      <c r="BE589" s="21" t="s">
        <v>209</v>
      </c>
      <c r="BF589" s="21" t="s">
        <v>209</v>
      </c>
      <c r="BG589" s="21" t="s">
        <v>209</v>
      </c>
      <c r="BH589" s="21" t="s">
        <v>209</v>
      </c>
      <c r="BI589" s="21" t="s">
        <v>209</v>
      </c>
      <c r="BJ589" s="21" t="s">
        <v>209</v>
      </c>
      <c r="BK589" s="21" t="s">
        <v>209</v>
      </c>
      <c r="BL589" s="21" t="s">
        <v>209</v>
      </c>
      <c r="BM589" s="21" t="s">
        <v>209</v>
      </c>
      <c r="BN589" s="21" t="s">
        <v>209</v>
      </c>
      <c r="BO589" s="21" t="s">
        <v>209</v>
      </c>
      <c r="BP589" s="21" t="s">
        <v>209</v>
      </c>
      <c r="BQ589" s="21" t="s">
        <v>209</v>
      </c>
      <c r="BR589" s="21" t="s">
        <v>209</v>
      </c>
      <c r="BS589" s="21" t="s">
        <v>209</v>
      </c>
      <c r="BT589" s="21" t="s">
        <v>209</v>
      </c>
      <c r="BU589" s="21" t="s">
        <v>209</v>
      </c>
      <c r="BV589" s="21" t="s">
        <v>209</v>
      </c>
      <c r="BW589" s="21" t="s">
        <v>209</v>
      </c>
      <c r="BX589" s="21" t="s">
        <v>209</v>
      </c>
      <c r="BY589" s="21" t="s">
        <v>209</v>
      </c>
      <c r="BZ589" s="21">
        <f t="shared" si="2"/>
        <v>9</v>
      </c>
    </row>
    <row r="590" spans="1:78" ht="12.75" x14ac:dyDescent="0.2">
      <c r="A590" s="21" t="s">
        <v>750</v>
      </c>
      <c r="B590" s="21" t="s">
        <v>496</v>
      </c>
      <c r="C590" s="21" t="s">
        <v>507</v>
      </c>
      <c r="D590" s="21" t="s">
        <v>209</v>
      </c>
      <c r="E590" s="21" t="s">
        <v>209</v>
      </c>
      <c r="F590" s="21" t="s">
        <v>209</v>
      </c>
      <c r="G590" s="21" t="s">
        <v>209</v>
      </c>
      <c r="H590" s="21" t="s">
        <v>209</v>
      </c>
      <c r="I590" s="21" t="s">
        <v>209</v>
      </c>
      <c r="J590" s="21" t="s">
        <v>209</v>
      </c>
      <c r="K590" s="21" t="s">
        <v>210</v>
      </c>
      <c r="L590" s="21" t="s">
        <v>209</v>
      </c>
      <c r="M590" s="21" t="s">
        <v>209</v>
      </c>
      <c r="N590" s="21" t="s">
        <v>209</v>
      </c>
      <c r="O590" s="21" t="s">
        <v>209</v>
      </c>
      <c r="P590" s="21" t="s">
        <v>209</v>
      </c>
      <c r="Q590" s="21" t="s">
        <v>209</v>
      </c>
      <c r="R590" s="21" t="s">
        <v>210</v>
      </c>
      <c r="S590" s="21" t="s">
        <v>210</v>
      </c>
      <c r="T590" s="21" t="s">
        <v>210</v>
      </c>
      <c r="U590" s="21" t="s">
        <v>210</v>
      </c>
      <c r="V590" s="21" t="s">
        <v>210</v>
      </c>
      <c r="W590" s="21" t="s">
        <v>209</v>
      </c>
      <c r="X590" s="21" t="s">
        <v>209</v>
      </c>
      <c r="Y590" s="21" t="s">
        <v>209</v>
      </c>
      <c r="Z590" s="21" t="s">
        <v>209</v>
      </c>
      <c r="AA590" s="21" t="s">
        <v>210</v>
      </c>
      <c r="AB590" s="21" t="s">
        <v>209</v>
      </c>
      <c r="AC590" s="21" t="s">
        <v>209</v>
      </c>
      <c r="AD590" s="21" t="s">
        <v>209</v>
      </c>
      <c r="AE590" s="21" t="s">
        <v>209</v>
      </c>
      <c r="AF590" s="21" t="s">
        <v>210</v>
      </c>
      <c r="AG590" s="21" t="s">
        <v>209</v>
      </c>
      <c r="AH590" s="21" t="s">
        <v>209</v>
      </c>
      <c r="AI590" s="21" t="s">
        <v>209</v>
      </c>
      <c r="AJ590" s="21" t="s">
        <v>209</v>
      </c>
      <c r="AK590" s="21" t="s">
        <v>209</v>
      </c>
      <c r="AL590" s="21" t="s">
        <v>209</v>
      </c>
      <c r="AM590" s="21" t="s">
        <v>209</v>
      </c>
      <c r="AN590" s="21" t="s">
        <v>209</v>
      </c>
      <c r="AO590" s="21" t="s">
        <v>209</v>
      </c>
      <c r="AP590" s="21" t="s">
        <v>209</v>
      </c>
      <c r="AQ590" s="21" t="s">
        <v>209</v>
      </c>
      <c r="AR590" s="21" t="s">
        <v>209</v>
      </c>
      <c r="AS590" s="21" t="s">
        <v>209</v>
      </c>
      <c r="AT590" s="21" t="s">
        <v>209</v>
      </c>
      <c r="AU590" s="21" t="s">
        <v>209</v>
      </c>
      <c r="AV590" s="21" t="s">
        <v>209</v>
      </c>
      <c r="AW590" s="21" t="s">
        <v>209</v>
      </c>
      <c r="AX590" s="21" t="s">
        <v>210</v>
      </c>
      <c r="AY590" s="21" t="s">
        <v>209</v>
      </c>
      <c r="AZ590" s="21" t="s">
        <v>210</v>
      </c>
      <c r="BA590" s="21" t="s">
        <v>210</v>
      </c>
      <c r="BB590" s="21" t="s">
        <v>209</v>
      </c>
      <c r="BC590" s="21" t="s">
        <v>210</v>
      </c>
      <c r="BD590" s="21" t="s">
        <v>209</v>
      </c>
      <c r="BE590" s="21" t="s">
        <v>209</v>
      </c>
      <c r="BF590" s="21" t="s">
        <v>209</v>
      </c>
      <c r="BG590" s="21" t="s">
        <v>209</v>
      </c>
      <c r="BH590" s="21" t="s">
        <v>209</v>
      </c>
      <c r="BI590" s="21" t="s">
        <v>209</v>
      </c>
      <c r="BJ590" s="21" t="s">
        <v>209</v>
      </c>
      <c r="BK590" s="21" t="s">
        <v>210</v>
      </c>
      <c r="BL590" s="21" t="s">
        <v>209</v>
      </c>
      <c r="BM590" s="21" t="s">
        <v>209</v>
      </c>
      <c r="BN590" s="21" t="s">
        <v>209</v>
      </c>
      <c r="BO590" s="21" t="s">
        <v>209</v>
      </c>
      <c r="BP590" s="21" t="s">
        <v>209</v>
      </c>
      <c r="BQ590" s="21" t="s">
        <v>209</v>
      </c>
      <c r="BR590" s="21" t="s">
        <v>209</v>
      </c>
      <c r="BS590" s="21" t="s">
        <v>209</v>
      </c>
      <c r="BT590" s="21" t="s">
        <v>209</v>
      </c>
      <c r="BU590" s="21" t="s">
        <v>209</v>
      </c>
      <c r="BV590" s="21" t="s">
        <v>209</v>
      </c>
      <c r="BW590" s="21" t="s">
        <v>209</v>
      </c>
      <c r="BX590" s="21" t="s">
        <v>209</v>
      </c>
      <c r="BY590" s="21" t="s">
        <v>209</v>
      </c>
      <c r="BZ590" s="21">
        <f t="shared" si="2"/>
        <v>13</v>
      </c>
    </row>
    <row r="591" spans="1:78" ht="12.75" x14ac:dyDescent="0.2">
      <c r="A591" s="21" t="s">
        <v>750</v>
      </c>
      <c r="B591" s="21" t="s">
        <v>496</v>
      </c>
      <c r="C591" s="21" t="s">
        <v>508</v>
      </c>
      <c r="D591" s="21" t="s">
        <v>209</v>
      </c>
      <c r="E591" s="21" t="s">
        <v>209</v>
      </c>
      <c r="F591" s="21" t="s">
        <v>209</v>
      </c>
      <c r="G591" s="21" t="s">
        <v>209</v>
      </c>
      <c r="H591" s="21" t="s">
        <v>209</v>
      </c>
      <c r="I591" s="21" t="s">
        <v>209</v>
      </c>
      <c r="J591" s="21" t="s">
        <v>209</v>
      </c>
      <c r="K591" s="21" t="s">
        <v>210</v>
      </c>
      <c r="L591" s="21" t="s">
        <v>209</v>
      </c>
      <c r="M591" s="21" t="s">
        <v>209</v>
      </c>
      <c r="N591" s="21" t="s">
        <v>209</v>
      </c>
      <c r="O591" s="21" t="s">
        <v>209</v>
      </c>
      <c r="P591" s="21" t="s">
        <v>209</v>
      </c>
      <c r="Q591" s="21" t="s">
        <v>209</v>
      </c>
      <c r="R591" s="21" t="s">
        <v>210</v>
      </c>
      <c r="S591" s="21" t="s">
        <v>210</v>
      </c>
      <c r="T591" s="21" t="s">
        <v>210</v>
      </c>
      <c r="U591" s="21" t="s">
        <v>210</v>
      </c>
      <c r="V591" s="21" t="s">
        <v>210</v>
      </c>
      <c r="W591" s="21" t="s">
        <v>210</v>
      </c>
      <c r="X591" s="21" t="s">
        <v>209</v>
      </c>
      <c r="Y591" s="21" t="s">
        <v>209</v>
      </c>
      <c r="Z591" s="21" t="s">
        <v>209</v>
      </c>
      <c r="AA591" s="21" t="s">
        <v>210</v>
      </c>
      <c r="AB591" s="21" t="s">
        <v>209</v>
      </c>
      <c r="AC591" s="21" t="s">
        <v>210</v>
      </c>
      <c r="AD591" s="21" t="s">
        <v>209</v>
      </c>
      <c r="AE591" s="21" t="s">
        <v>209</v>
      </c>
      <c r="AF591" s="21" t="s">
        <v>210</v>
      </c>
      <c r="AG591" s="21" t="s">
        <v>209</v>
      </c>
      <c r="AH591" s="21" t="s">
        <v>209</v>
      </c>
      <c r="AI591" s="21" t="s">
        <v>209</v>
      </c>
      <c r="AJ591" s="21" t="s">
        <v>209</v>
      </c>
      <c r="AK591" s="21" t="s">
        <v>209</v>
      </c>
      <c r="AL591" s="21" t="s">
        <v>209</v>
      </c>
      <c r="AM591" s="21" t="s">
        <v>209</v>
      </c>
      <c r="AN591" s="21" t="s">
        <v>210</v>
      </c>
      <c r="AO591" s="21" t="s">
        <v>209</v>
      </c>
      <c r="AP591" s="21" t="s">
        <v>209</v>
      </c>
      <c r="AQ591" s="21" t="s">
        <v>209</v>
      </c>
      <c r="AR591" s="21" t="s">
        <v>209</v>
      </c>
      <c r="AS591" s="21" t="s">
        <v>210</v>
      </c>
      <c r="AT591" s="21" t="s">
        <v>209</v>
      </c>
      <c r="AU591" s="21" t="s">
        <v>209</v>
      </c>
      <c r="AV591" s="21" t="s">
        <v>209</v>
      </c>
      <c r="AW591" s="21" t="s">
        <v>209</v>
      </c>
      <c r="AX591" s="21" t="s">
        <v>209</v>
      </c>
      <c r="AY591" s="21" t="s">
        <v>210</v>
      </c>
      <c r="AZ591" s="21" t="s">
        <v>210</v>
      </c>
      <c r="BA591" s="21" t="s">
        <v>209</v>
      </c>
      <c r="BB591" s="21" t="s">
        <v>210</v>
      </c>
      <c r="BC591" s="21" t="s">
        <v>210</v>
      </c>
      <c r="BD591" s="21" t="s">
        <v>209</v>
      </c>
      <c r="BE591" s="21" t="s">
        <v>209</v>
      </c>
      <c r="BF591" s="21" t="s">
        <v>209</v>
      </c>
      <c r="BG591" s="21" t="s">
        <v>209</v>
      </c>
      <c r="BH591" s="21" t="s">
        <v>209</v>
      </c>
      <c r="BI591" s="21" t="s">
        <v>209</v>
      </c>
      <c r="BJ591" s="21" t="s">
        <v>209</v>
      </c>
      <c r="BK591" s="21" t="s">
        <v>210</v>
      </c>
      <c r="BL591" s="21" t="s">
        <v>209</v>
      </c>
      <c r="BM591" s="21" t="s">
        <v>209</v>
      </c>
      <c r="BN591" s="21" t="s">
        <v>209</v>
      </c>
      <c r="BO591" s="21" t="s">
        <v>209</v>
      </c>
      <c r="BP591" s="21" t="s">
        <v>209</v>
      </c>
      <c r="BQ591" s="21" t="s">
        <v>209</v>
      </c>
      <c r="BR591" s="21" t="s">
        <v>209</v>
      </c>
      <c r="BS591" s="21" t="s">
        <v>209</v>
      </c>
      <c r="BT591" s="21" t="s">
        <v>209</v>
      </c>
      <c r="BU591" s="21" t="s">
        <v>209</v>
      </c>
      <c r="BV591" s="21" t="s">
        <v>209</v>
      </c>
      <c r="BW591" s="21" t="s">
        <v>209</v>
      </c>
      <c r="BX591" s="21" t="s">
        <v>209</v>
      </c>
      <c r="BY591" s="21" t="s">
        <v>209</v>
      </c>
      <c r="BZ591" s="21">
        <f t="shared" si="2"/>
        <v>17</v>
      </c>
    </row>
    <row r="592" spans="1:78" ht="12.75" x14ac:dyDescent="0.2">
      <c r="A592" s="21" t="s">
        <v>750</v>
      </c>
      <c r="B592" s="21" t="s">
        <v>496</v>
      </c>
      <c r="C592" s="21" t="s">
        <v>509</v>
      </c>
      <c r="D592" s="21" t="s">
        <v>209</v>
      </c>
      <c r="E592" s="21" t="s">
        <v>209</v>
      </c>
      <c r="F592" s="21" t="s">
        <v>209</v>
      </c>
      <c r="G592" s="21" t="s">
        <v>209</v>
      </c>
      <c r="H592" s="21" t="s">
        <v>209</v>
      </c>
      <c r="I592" s="21" t="s">
        <v>209</v>
      </c>
      <c r="J592" s="21" t="s">
        <v>209</v>
      </c>
      <c r="K592" s="21" t="s">
        <v>210</v>
      </c>
      <c r="L592" s="21" t="s">
        <v>209</v>
      </c>
      <c r="M592" s="21" t="s">
        <v>209</v>
      </c>
      <c r="N592" s="21" t="s">
        <v>209</v>
      </c>
      <c r="O592" s="21" t="s">
        <v>209</v>
      </c>
      <c r="P592" s="21" t="s">
        <v>209</v>
      </c>
      <c r="Q592" s="21" t="s">
        <v>209</v>
      </c>
      <c r="R592" s="21" t="s">
        <v>210</v>
      </c>
      <c r="S592" s="21" t="s">
        <v>210</v>
      </c>
      <c r="T592" s="21" t="s">
        <v>209</v>
      </c>
      <c r="U592" s="21" t="s">
        <v>209</v>
      </c>
      <c r="V592" s="21" t="s">
        <v>210</v>
      </c>
      <c r="W592" s="21" t="s">
        <v>210</v>
      </c>
      <c r="X592" s="21" t="s">
        <v>209</v>
      </c>
      <c r="Y592" s="21" t="s">
        <v>209</v>
      </c>
      <c r="Z592" s="21" t="s">
        <v>209</v>
      </c>
      <c r="AA592" s="21" t="s">
        <v>210</v>
      </c>
      <c r="AB592" s="21" t="s">
        <v>209</v>
      </c>
      <c r="AC592" s="21" t="s">
        <v>210</v>
      </c>
      <c r="AD592" s="21" t="s">
        <v>209</v>
      </c>
      <c r="AE592" s="21" t="s">
        <v>209</v>
      </c>
      <c r="AF592" s="21" t="s">
        <v>210</v>
      </c>
      <c r="AG592" s="21" t="s">
        <v>209</v>
      </c>
      <c r="AH592" s="21" t="s">
        <v>209</v>
      </c>
      <c r="AI592" s="21" t="s">
        <v>209</v>
      </c>
      <c r="AJ592" s="21" t="s">
        <v>209</v>
      </c>
      <c r="AK592" s="21" t="s">
        <v>209</v>
      </c>
      <c r="AL592" s="21" t="s">
        <v>209</v>
      </c>
      <c r="AM592" s="21" t="s">
        <v>209</v>
      </c>
      <c r="AN592" s="21" t="s">
        <v>209</v>
      </c>
      <c r="AO592" s="21" t="s">
        <v>209</v>
      </c>
      <c r="AP592" s="21" t="s">
        <v>209</v>
      </c>
      <c r="AQ592" s="21" t="s">
        <v>209</v>
      </c>
      <c r="AR592" s="21" t="s">
        <v>209</v>
      </c>
      <c r="AS592" s="21" t="s">
        <v>209</v>
      </c>
      <c r="AT592" s="21" t="s">
        <v>209</v>
      </c>
      <c r="AU592" s="21" t="s">
        <v>209</v>
      </c>
      <c r="AV592" s="21" t="s">
        <v>209</v>
      </c>
      <c r="AW592" s="21" t="s">
        <v>209</v>
      </c>
      <c r="AX592" s="21" t="s">
        <v>210</v>
      </c>
      <c r="AY592" s="21" t="s">
        <v>210</v>
      </c>
      <c r="AZ592" s="21" t="s">
        <v>210</v>
      </c>
      <c r="BA592" s="21" t="s">
        <v>210</v>
      </c>
      <c r="BB592" s="21" t="s">
        <v>210</v>
      </c>
      <c r="BC592" s="21" t="s">
        <v>210</v>
      </c>
      <c r="BD592" s="21" t="s">
        <v>209</v>
      </c>
      <c r="BE592" s="21" t="s">
        <v>209</v>
      </c>
      <c r="BF592" s="21" t="s">
        <v>209</v>
      </c>
      <c r="BG592" s="21" t="s">
        <v>209</v>
      </c>
      <c r="BH592" s="21" t="s">
        <v>209</v>
      </c>
      <c r="BI592" s="21" t="s">
        <v>209</v>
      </c>
      <c r="BJ592" s="21" t="s">
        <v>209</v>
      </c>
      <c r="BK592" s="21" t="s">
        <v>210</v>
      </c>
      <c r="BL592" s="21" t="s">
        <v>209</v>
      </c>
      <c r="BM592" s="21" t="s">
        <v>209</v>
      </c>
      <c r="BN592" s="21" t="s">
        <v>209</v>
      </c>
      <c r="BO592" s="21" t="s">
        <v>209</v>
      </c>
      <c r="BP592" s="21" t="s">
        <v>209</v>
      </c>
      <c r="BQ592" s="21" t="s">
        <v>209</v>
      </c>
      <c r="BR592" s="21" t="s">
        <v>209</v>
      </c>
      <c r="BS592" s="21" t="s">
        <v>209</v>
      </c>
      <c r="BT592" s="21" t="s">
        <v>209</v>
      </c>
      <c r="BU592" s="21" t="s">
        <v>209</v>
      </c>
      <c r="BV592" s="21" t="s">
        <v>209</v>
      </c>
      <c r="BW592" s="21" t="s">
        <v>209</v>
      </c>
      <c r="BX592" s="21" t="s">
        <v>209</v>
      </c>
      <c r="BY592" s="21" t="s">
        <v>209</v>
      </c>
      <c r="BZ592" s="21">
        <f t="shared" si="2"/>
        <v>15</v>
      </c>
    </row>
    <row r="593" spans="1:78" ht="12.75" x14ac:dyDescent="0.2">
      <c r="A593" s="21" t="s">
        <v>750</v>
      </c>
      <c r="B593" s="21" t="s">
        <v>496</v>
      </c>
      <c r="C593" s="21" t="s">
        <v>510</v>
      </c>
      <c r="D593" s="21" t="s">
        <v>209</v>
      </c>
      <c r="E593" s="21" t="s">
        <v>209</v>
      </c>
      <c r="F593" s="21" t="s">
        <v>209</v>
      </c>
      <c r="G593" s="21" t="s">
        <v>209</v>
      </c>
      <c r="H593" s="21" t="s">
        <v>209</v>
      </c>
      <c r="I593" s="21" t="s">
        <v>209</v>
      </c>
      <c r="J593" s="21" t="s">
        <v>209</v>
      </c>
      <c r="K593" s="21" t="s">
        <v>209</v>
      </c>
      <c r="L593" s="21" t="s">
        <v>209</v>
      </c>
      <c r="M593" s="21" t="s">
        <v>209</v>
      </c>
      <c r="N593" s="21" t="s">
        <v>209</v>
      </c>
      <c r="O593" s="21" t="s">
        <v>209</v>
      </c>
      <c r="P593" s="21" t="s">
        <v>209</v>
      </c>
      <c r="Q593" s="21" t="s">
        <v>209</v>
      </c>
      <c r="R593" s="21" t="s">
        <v>209</v>
      </c>
      <c r="S593" s="21" t="s">
        <v>210</v>
      </c>
      <c r="T593" s="21" t="s">
        <v>210</v>
      </c>
      <c r="U593" s="21" t="s">
        <v>210</v>
      </c>
      <c r="V593" s="21" t="s">
        <v>210</v>
      </c>
      <c r="W593" s="21" t="s">
        <v>210</v>
      </c>
      <c r="X593" s="21" t="s">
        <v>209</v>
      </c>
      <c r="Y593" s="21" t="s">
        <v>209</v>
      </c>
      <c r="Z593" s="21" t="s">
        <v>209</v>
      </c>
      <c r="AA593" s="21" t="s">
        <v>209</v>
      </c>
      <c r="AB593" s="21" t="s">
        <v>209</v>
      </c>
      <c r="AC593" s="21" t="s">
        <v>210</v>
      </c>
      <c r="AD593" s="21" t="s">
        <v>209</v>
      </c>
      <c r="AE593" s="21" t="s">
        <v>209</v>
      </c>
      <c r="AF593" s="21" t="s">
        <v>209</v>
      </c>
      <c r="AG593" s="21" t="s">
        <v>209</v>
      </c>
      <c r="AH593" s="21" t="s">
        <v>209</v>
      </c>
      <c r="AI593" s="21" t="s">
        <v>209</v>
      </c>
      <c r="AJ593" s="21" t="s">
        <v>209</v>
      </c>
      <c r="AK593" s="21" t="s">
        <v>209</v>
      </c>
      <c r="AL593" s="21" t="s">
        <v>209</v>
      </c>
      <c r="AM593" s="21" t="s">
        <v>209</v>
      </c>
      <c r="AN593" s="21" t="s">
        <v>209</v>
      </c>
      <c r="AO593" s="21" t="s">
        <v>209</v>
      </c>
      <c r="AP593" s="21" t="s">
        <v>209</v>
      </c>
      <c r="AQ593" s="21" t="s">
        <v>209</v>
      </c>
      <c r="AR593" s="21" t="s">
        <v>209</v>
      </c>
      <c r="AS593" s="21" t="s">
        <v>209</v>
      </c>
      <c r="AT593" s="21" t="s">
        <v>209</v>
      </c>
      <c r="AU593" s="21" t="s">
        <v>209</v>
      </c>
      <c r="AV593" s="21" t="s">
        <v>209</v>
      </c>
      <c r="AW593" s="21" t="s">
        <v>209</v>
      </c>
      <c r="AX593" s="21" t="s">
        <v>210</v>
      </c>
      <c r="AY593" s="21" t="s">
        <v>210</v>
      </c>
      <c r="AZ593" s="21" t="s">
        <v>209</v>
      </c>
      <c r="BA593" s="21" t="s">
        <v>210</v>
      </c>
      <c r="BB593" s="21" t="s">
        <v>210</v>
      </c>
      <c r="BC593" s="21" t="s">
        <v>209</v>
      </c>
      <c r="BD593" s="21" t="s">
        <v>209</v>
      </c>
      <c r="BE593" s="21" t="s">
        <v>209</v>
      </c>
      <c r="BF593" s="21" t="s">
        <v>209</v>
      </c>
      <c r="BG593" s="21" t="s">
        <v>209</v>
      </c>
      <c r="BH593" s="21" t="s">
        <v>209</v>
      </c>
      <c r="BI593" s="21" t="s">
        <v>209</v>
      </c>
      <c r="BJ593" s="21" t="s">
        <v>209</v>
      </c>
      <c r="BK593" s="21" t="s">
        <v>210</v>
      </c>
      <c r="BL593" s="21" t="s">
        <v>209</v>
      </c>
      <c r="BM593" s="21" t="s">
        <v>209</v>
      </c>
      <c r="BN593" s="21" t="s">
        <v>209</v>
      </c>
      <c r="BO593" s="21" t="s">
        <v>209</v>
      </c>
      <c r="BP593" s="21" t="s">
        <v>209</v>
      </c>
      <c r="BQ593" s="21" t="s">
        <v>209</v>
      </c>
      <c r="BR593" s="21" t="s">
        <v>209</v>
      </c>
      <c r="BS593" s="21" t="s">
        <v>209</v>
      </c>
      <c r="BT593" s="21" t="s">
        <v>209</v>
      </c>
      <c r="BU593" s="21" t="s">
        <v>209</v>
      </c>
      <c r="BV593" s="21" t="s">
        <v>209</v>
      </c>
      <c r="BW593" s="21" t="s">
        <v>209</v>
      </c>
      <c r="BX593" s="21" t="s">
        <v>209</v>
      </c>
      <c r="BY593" s="21" t="s">
        <v>209</v>
      </c>
      <c r="BZ593" s="21">
        <f t="shared" si="2"/>
        <v>11</v>
      </c>
    </row>
    <row r="594" spans="1:78" ht="12.75" x14ac:dyDescent="0.2">
      <c r="A594" s="21" t="s">
        <v>750</v>
      </c>
      <c r="B594" s="21" t="s">
        <v>496</v>
      </c>
      <c r="C594" s="21" t="s">
        <v>511</v>
      </c>
      <c r="D594" s="21" t="s">
        <v>209</v>
      </c>
      <c r="E594" s="21" t="s">
        <v>210</v>
      </c>
      <c r="F594" s="21" t="s">
        <v>209</v>
      </c>
      <c r="G594" s="21" t="s">
        <v>209</v>
      </c>
      <c r="H594" s="21" t="s">
        <v>209</v>
      </c>
      <c r="I594" s="21" t="s">
        <v>209</v>
      </c>
      <c r="J594" s="21" t="s">
        <v>209</v>
      </c>
      <c r="K594" s="21" t="s">
        <v>210</v>
      </c>
      <c r="L594" s="21" t="s">
        <v>210</v>
      </c>
      <c r="M594" s="21" t="s">
        <v>209</v>
      </c>
      <c r="N594" s="21" t="s">
        <v>209</v>
      </c>
      <c r="O594" s="21" t="s">
        <v>209</v>
      </c>
      <c r="P594" s="21" t="s">
        <v>209</v>
      </c>
      <c r="Q594" s="21" t="s">
        <v>209</v>
      </c>
      <c r="R594" s="21" t="s">
        <v>210</v>
      </c>
      <c r="S594" s="21" t="s">
        <v>210</v>
      </c>
      <c r="T594" s="21" t="s">
        <v>210</v>
      </c>
      <c r="U594" s="21" t="s">
        <v>210</v>
      </c>
      <c r="V594" s="21" t="s">
        <v>210</v>
      </c>
      <c r="W594" s="21" t="s">
        <v>210</v>
      </c>
      <c r="X594" s="21" t="s">
        <v>209</v>
      </c>
      <c r="Y594" s="21" t="s">
        <v>209</v>
      </c>
      <c r="Z594" s="21" t="s">
        <v>209</v>
      </c>
      <c r="AA594" s="21" t="s">
        <v>210</v>
      </c>
      <c r="AB594" s="21" t="s">
        <v>209</v>
      </c>
      <c r="AC594" s="21" t="s">
        <v>210</v>
      </c>
      <c r="AD594" s="21" t="s">
        <v>209</v>
      </c>
      <c r="AE594" s="21" t="s">
        <v>209</v>
      </c>
      <c r="AF594" s="21" t="s">
        <v>210</v>
      </c>
      <c r="AG594" s="21" t="s">
        <v>209</v>
      </c>
      <c r="AH594" s="21" t="s">
        <v>209</v>
      </c>
      <c r="AI594" s="21" t="s">
        <v>209</v>
      </c>
      <c r="AJ594" s="21" t="s">
        <v>209</v>
      </c>
      <c r="AK594" s="21" t="s">
        <v>209</v>
      </c>
      <c r="AL594" s="21" t="s">
        <v>209</v>
      </c>
      <c r="AM594" s="21" t="s">
        <v>209</v>
      </c>
      <c r="AN594" s="21" t="s">
        <v>210</v>
      </c>
      <c r="AO594" s="21" t="s">
        <v>210</v>
      </c>
      <c r="AP594" s="21" t="s">
        <v>210</v>
      </c>
      <c r="AQ594" s="21" t="s">
        <v>210</v>
      </c>
      <c r="AR594" s="21" t="s">
        <v>209</v>
      </c>
      <c r="AS594" s="21" t="s">
        <v>210</v>
      </c>
      <c r="AT594" s="21" t="s">
        <v>210</v>
      </c>
      <c r="AU594" s="21" t="s">
        <v>210</v>
      </c>
      <c r="AV594" s="21" t="s">
        <v>210</v>
      </c>
      <c r="AW594" s="21" t="s">
        <v>209</v>
      </c>
      <c r="AX594" s="21" t="s">
        <v>210</v>
      </c>
      <c r="AY594" s="21" t="s">
        <v>210</v>
      </c>
      <c r="AZ594" s="21" t="s">
        <v>210</v>
      </c>
      <c r="BA594" s="21" t="s">
        <v>210</v>
      </c>
      <c r="BB594" s="21" t="s">
        <v>210</v>
      </c>
      <c r="BC594" s="21" t="s">
        <v>210</v>
      </c>
      <c r="BD594" s="21" t="s">
        <v>209</v>
      </c>
      <c r="BE594" s="21" t="s">
        <v>209</v>
      </c>
      <c r="BF594" s="21" t="s">
        <v>209</v>
      </c>
      <c r="BG594" s="21" t="s">
        <v>209</v>
      </c>
      <c r="BH594" s="21" t="s">
        <v>209</v>
      </c>
      <c r="BI594" s="21" t="s">
        <v>209</v>
      </c>
      <c r="BJ594" s="21" t="s">
        <v>209</v>
      </c>
      <c r="BK594" s="21" t="s">
        <v>210</v>
      </c>
      <c r="BL594" s="21" t="s">
        <v>209</v>
      </c>
      <c r="BM594" s="21" t="s">
        <v>209</v>
      </c>
      <c r="BN594" s="21" t="s">
        <v>209</v>
      </c>
      <c r="BO594" s="21" t="s">
        <v>209</v>
      </c>
      <c r="BP594" s="21" t="s">
        <v>209</v>
      </c>
      <c r="BQ594" s="21" t="s">
        <v>209</v>
      </c>
      <c r="BR594" s="21" t="s">
        <v>209</v>
      </c>
      <c r="BS594" s="21" t="s">
        <v>209</v>
      </c>
      <c r="BT594" s="21" t="s">
        <v>209</v>
      </c>
      <c r="BU594" s="21" t="s">
        <v>209</v>
      </c>
      <c r="BV594" s="21" t="s">
        <v>209</v>
      </c>
      <c r="BW594" s="21" t="s">
        <v>209</v>
      </c>
      <c r="BX594" s="21" t="s">
        <v>209</v>
      </c>
      <c r="BY594" s="21" t="s">
        <v>209</v>
      </c>
      <c r="BZ594" s="21">
        <f t="shared" si="2"/>
        <v>27</v>
      </c>
    </row>
    <row r="595" spans="1:78" ht="12.75" x14ac:dyDescent="0.2">
      <c r="A595" s="21" t="s">
        <v>750</v>
      </c>
      <c r="B595" s="21" t="s">
        <v>496</v>
      </c>
      <c r="C595" s="21" t="s">
        <v>512</v>
      </c>
      <c r="D595" s="21" t="s">
        <v>209</v>
      </c>
      <c r="E595" s="21" t="s">
        <v>209</v>
      </c>
      <c r="F595" s="21" t="s">
        <v>209</v>
      </c>
      <c r="G595" s="21" t="s">
        <v>209</v>
      </c>
      <c r="H595" s="21" t="s">
        <v>209</v>
      </c>
      <c r="I595" s="21" t="s">
        <v>209</v>
      </c>
      <c r="J595" s="21" t="s">
        <v>209</v>
      </c>
      <c r="K595" s="21" t="s">
        <v>210</v>
      </c>
      <c r="L595" s="21" t="s">
        <v>209</v>
      </c>
      <c r="M595" s="21" t="s">
        <v>209</v>
      </c>
      <c r="N595" s="21" t="s">
        <v>209</v>
      </c>
      <c r="O595" s="21" t="s">
        <v>209</v>
      </c>
      <c r="P595" s="21" t="s">
        <v>209</v>
      </c>
      <c r="Q595" s="21" t="s">
        <v>209</v>
      </c>
      <c r="R595" s="21" t="s">
        <v>210</v>
      </c>
      <c r="S595" s="21" t="s">
        <v>210</v>
      </c>
      <c r="T595" s="21" t="s">
        <v>210</v>
      </c>
      <c r="U595" s="21" t="s">
        <v>210</v>
      </c>
      <c r="V595" s="21" t="s">
        <v>210</v>
      </c>
      <c r="W595" s="21" t="s">
        <v>210</v>
      </c>
      <c r="X595" s="21" t="s">
        <v>209</v>
      </c>
      <c r="Y595" s="21" t="s">
        <v>209</v>
      </c>
      <c r="Z595" s="21" t="s">
        <v>209</v>
      </c>
      <c r="AA595" s="21" t="s">
        <v>210</v>
      </c>
      <c r="AB595" s="21" t="s">
        <v>209</v>
      </c>
      <c r="AC595" s="21" t="s">
        <v>210</v>
      </c>
      <c r="AD595" s="21" t="s">
        <v>209</v>
      </c>
      <c r="AE595" s="21" t="s">
        <v>209</v>
      </c>
      <c r="AF595" s="21" t="s">
        <v>210</v>
      </c>
      <c r="AG595" s="21" t="s">
        <v>209</v>
      </c>
      <c r="AH595" s="21" t="s">
        <v>209</v>
      </c>
      <c r="AI595" s="21" t="s">
        <v>209</v>
      </c>
      <c r="AJ595" s="21" t="s">
        <v>209</v>
      </c>
      <c r="AK595" s="21" t="s">
        <v>209</v>
      </c>
      <c r="AL595" s="21" t="s">
        <v>209</v>
      </c>
      <c r="AM595" s="21" t="s">
        <v>209</v>
      </c>
      <c r="AN595" s="21" t="s">
        <v>210</v>
      </c>
      <c r="AO595" s="21" t="s">
        <v>209</v>
      </c>
      <c r="AP595" s="21" t="s">
        <v>209</v>
      </c>
      <c r="AQ595" s="21" t="s">
        <v>209</v>
      </c>
      <c r="AR595" s="21" t="s">
        <v>209</v>
      </c>
      <c r="AS595" s="21" t="s">
        <v>210</v>
      </c>
      <c r="AT595" s="21" t="s">
        <v>209</v>
      </c>
      <c r="AU595" s="21" t="s">
        <v>209</v>
      </c>
      <c r="AV595" s="21" t="s">
        <v>209</v>
      </c>
      <c r="AW595" s="21" t="s">
        <v>209</v>
      </c>
      <c r="AX595" s="21" t="s">
        <v>209</v>
      </c>
      <c r="AY595" s="21" t="s">
        <v>210</v>
      </c>
      <c r="AZ595" s="21" t="s">
        <v>210</v>
      </c>
      <c r="BA595" s="21" t="s">
        <v>209</v>
      </c>
      <c r="BB595" s="21" t="s">
        <v>210</v>
      </c>
      <c r="BC595" s="21" t="s">
        <v>210</v>
      </c>
      <c r="BD595" s="21" t="s">
        <v>209</v>
      </c>
      <c r="BE595" s="21" t="s">
        <v>209</v>
      </c>
      <c r="BF595" s="21" t="s">
        <v>209</v>
      </c>
      <c r="BG595" s="21" t="s">
        <v>209</v>
      </c>
      <c r="BH595" s="21" t="s">
        <v>209</v>
      </c>
      <c r="BI595" s="21" t="s">
        <v>209</v>
      </c>
      <c r="BJ595" s="21" t="s">
        <v>209</v>
      </c>
      <c r="BK595" s="21" t="s">
        <v>210</v>
      </c>
      <c r="BL595" s="21" t="s">
        <v>209</v>
      </c>
      <c r="BM595" s="21" t="s">
        <v>209</v>
      </c>
      <c r="BN595" s="21" t="s">
        <v>209</v>
      </c>
      <c r="BO595" s="21" t="s">
        <v>209</v>
      </c>
      <c r="BP595" s="21" t="s">
        <v>209</v>
      </c>
      <c r="BQ595" s="21" t="s">
        <v>209</v>
      </c>
      <c r="BR595" s="21" t="s">
        <v>209</v>
      </c>
      <c r="BS595" s="21" t="s">
        <v>209</v>
      </c>
      <c r="BT595" s="21" t="s">
        <v>209</v>
      </c>
      <c r="BU595" s="21" t="s">
        <v>209</v>
      </c>
      <c r="BV595" s="21" t="s">
        <v>209</v>
      </c>
      <c r="BW595" s="21" t="s">
        <v>209</v>
      </c>
      <c r="BX595" s="21" t="s">
        <v>209</v>
      </c>
      <c r="BY595" s="21" t="s">
        <v>209</v>
      </c>
      <c r="BZ595" s="21">
        <f t="shared" si="2"/>
        <v>17</v>
      </c>
    </row>
    <row r="596" spans="1:78" ht="12.75" x14ac:dyDescent="0.2">
      <c r="A596" s="21" t="s">
        <v>750</v>
      </c>
      <c r="B596" s="21" t="s">
        <v>496</v>
      </c>
      <c r="C596" s="21" t="s">
        <v>513</v>
      </c>
      <c r="D596" s="21" t="s">
        <v>209</v>
      </c>
      <c r="E596" s="21" t="s">
        <v>210</v>
      </c>
      <c r="F596" s="21" t="s">
        <v>209</v>
      </c>
      <c r="G596" s="21" t="s">
        <v>209</v>
      </c>
      <c r="H596" s="21" t="s">
        <v>209</v>
      </c>
      <c r="I596" s="21" t="s">
        <v>209</v>
      </c>
      <c r="J596" s="21" t="s">
        <v>209</v>
      </c>
      <c r="K596" s="21" t="s">
        <v>210</v>
      </c>
      <c r="L596" s="21" t="s">
        <v>210</v>
      </c>
      <c r="M596" s="21" t="s">
        <v>209</v>
      </c>
      <c r="N596" s="21" t="s">
        <v>209</v>
      </c>
      <c r="O596" s="21" t="s">
        <v>209</v>
      </c>
      <c r="P596" s="21" t="s">
        <v>209</v>
      </c>
      <c r="Q596" s="21" t="s">
        <v>209</v>
      </c>
      <c r="R596" s="21" t="s">
        <v>210</v>
      </c>
      <c r="S596" s="21" t="s">
        <v>210</v>
      </c>
      <c r="T596" s="21" t="s">
        <v>210</v>
      </c>
      <c r="U596" s="21" t="s">
        <v>210</v>
      </c>
      <c r="V596" s="21" t="s">
        <v>210</v>
      </c>
      <c r="W596" s="21" t="s">
        <v>210</v>
      </c>
      <c r="X596" s="21" t="s">
        <v>209</v>
      </c>
      <c r="Y596" s="21" t="s">
        <v>209</v>
      </c>
      <c r="Z596" s="21" t="s">
        <v>209</v>
      </c>
      <c r="AA596" s="21" t="s">
        <v>210</v>
      </c>
      <c r="AB596" s="21" t="s">
        <v>209</v>
      </c>
      <c r="AC596" s="21" t="s">
        <v>210</v>
      </c>
      <c r="AD596" s="21" t="s">
        <v>209</v>
      </c>
      <c r="AE596" s="21" t="s">
        <v>209</v>
      </c>
      <c r="AF596" s="21" t="s">
        <v>210</v>
      </c>
      <c r="AG596" s="21" t="s">
        <v>209</v>
      </c>
      <c r="AH596" s="21" t="s">
        <v>209</v>
      </c>
      <c r="AI596" s="21" t="s">
        <v>209</v>
      </c>
      <c r="AJ596" s="21" t="s">
        <v>209</v>
      </c>
      <c r="AK596" s="21" t="s">
        <v>209</v>
      </c>
      <c r="AL596" s="21" t="s">
        <v>209</v>
      </c>
      <c r="AM596" s="21" t="s">
        <v>209</v>
      </c>
      <c r="AN596" s="21" t="s">
        <v>210</v>
      </c>
      <c r="AO596" s="21" t="s">
        <v>209</v>
      </c>
      <c r="AP596" s="21" t="s">
        <v>209</v>
      </c>
      <c r="AQ596" s="21" t="s">
        <v>209</v>
      </c>
      <c r="AR596" s="21" t="s">
        <v>209</v>
      </c>
      <c r="AS596" s="21" t="s">
        <v>210</v>
      </c>
      <c r="AT596" s="21" t="s">
        <v>209</v>
      </c>
      <c r="AU596" s="21" t="s">
        <v>209</v>
      </c>
      <c r="AV596" s="21" t="s">
        <v>209</v>
      </c>
      <c r="AW596" s="21" t="s">
        <v>209</v>
      </c>
      <c r="AX596" s="21" t="s">
        <v>210</v>
      </c>
      <c r="AY596" s="21" t="s">
        <v>210</v>
      </c>
      <c r="AZ596" s="21" t="s">
        <v>210</v>
      </c>
      <c r="BA596" s="21" t="s">
        <v>210</v>
      </c>
      <c r="BB596" s="21" t="s">
        <v>210</v>
      </c>
      <c r="BC596" s="21" t="s">
        <v>210</v>
      </c>
      <c r="BD596" s="21" t="s">
        <v>209</v>
      </c>
      <c r="BE596" s="21" t="s">
        <v>209</v>
      </c>
      <c r="BF596" s="21" t="s">
        <v>209</v>
      </c>
      <c r="BG596" s="21" t="s">
        <v>209</v>
      </c>
      <c r="BH596" s="21" t="s">
        <v>209</v>
      </c>
      <c r="BI596" s="21" t="s">
        <v>209</v>
      </c>
      <c r="BJ596" s="21" t="s">
        <v>209</v>
      </c>
      <c r="BK596" s="21" t="s">
        <v>210</v>
      </c>
      <c r="BL596" s="21" t="s">
        <v>209</v>
      </c>
      <c r="BM596" s="21" t="s">
        <v>209</v>
      </c>
      <c r="BN596" s="21" t="s">
        <v>209</v>
      </c>
      <c r="BO596" s="21" t="s">
        <v>209</v>
      </c>
      <c r="BP596" s="21" t="s">
        <v>209</v>
      </c>
      <c r="BQ596" s="21" t="s">
        <v>209</v>
      </c>
      <c r="BR596" s="21" t="s">
        <v>209</v>
      </c>
      <c r="BS596" s="21" t="s">
        <v>209</v>
      </c>
      <c r="BT596" s="21" t="s">
        <v>209</v>
      </c>
      <c r="BU596" s="21" t="s">
        <v>209</v>
      </c>
      <c r="BV596" s="21" t="s">
        <v>209</v>
      </c>
      <c r="BW596" s="21" t="s">
        <v>209</v>
      </c>
      <c r="BX596" s="21" t="s">
        <v>209</v>
      </c>
      <c r="BY596" s="21" t="s">
        <v>209</v>
      </c>
      <c r="BZ596" s="21">
        <f t="shared" si="2"/>
        <v>21</v>
      </c>
    </row>
    <row r="597" spans="1:78" ht="12.75" x14ac:dyDescent="0.2">
      <c r="A597" s="21" t="s">
        <v>750</v>
      </c>
      <c r="B597" s="21" t="s">
        <v>496</v>
      </c>
      <c r="C597" s="21" t="s">
        <v>514</v>
      </c>
      <c r="D597" s="21" t="s">
        <v>209</v>
      </c>
      <c r="E597" s="21" t="s">
        <v>210</v>
      </c>
      <c r="F597" s="21" t="s">
        <v>209</v>
      </c>
      <c r="G597" s="21" t="s">
        <v>209</v>
      </c>
      <c r="H597" s="21" t="s">
        <v>209</v>
      </c>
      <c r="I597" s="21" t="s">
        <v>209</v>
      </c>
      <c r="J597" s="21" t="s">
        <v>209</v>
      </c>
      <c r="K597" s="21" t="s">
        <v>210</v>
      </c>
      <c r="L597" s="21" t="s">
        <v>210</v>
      </c>
      <c r="M597" s="21" t="s">
        <v>209</v>
      </c>
      <c r="N597" s="21" t="s">
        <v>209</v>
      </c>
      <c r="O597" s="21" t="s">
        <v>209</v>
      </c>
      <c r="P597" s="21" t="s">
        <v>209</v>
      </c>
      <c r="Q597" s="21" t="s">
        <v>209</v>
      </c>
      <c r="R597" s="21" t="s">
        <v>210</v>
      </c>
      <c r="S597" s="21" t="s">
        <v>209</v>
      </c>
      <c r="T597" s="21" t="s">
        <v>209</v>
      </c>
      <c r="U597" s="21" t="s">
        <v>209</v>
      </c>
      <c r="V597" s="21" t="s">
        <v>209</v>
      </c>
      <c r="W597" s="21" t="s">
        <v>209</v>
      </c>
      <c r="X597" s="21" t="s">
        <v>209</v>
      </c>
      <c r="Y597" s="21" t="s">
        <v>209</v>
      </c>
      <c r="Z597" s="21" t="s">
        <v>209</v>
      </c>
      <c r="AA597" s="21" t="s">
        <v>209</v>
      </c>
      <c r="AB597" s="21" t="s">
        <v>209</v>
      </c>
      <c r="AC597" s="21" t="s">
        <v>209</v>
      </c>
      <c r="AD597" s="21" t="s">
        <v>209</v>
      </c>
      <c r="AE597" s="21" t="s">
        <v>209</v>
      </c>
      <c r="AF597" s="21" t="s">
        <v>209</v>
      </c>
      <c r="AG597" s="21" t="s">
        <v>209</v>
      </c>
      <c r="AH597" s="21" t="s">
        <v>209</v>
      </c>
      <c r="AI597" s="21" t="s">
        <v>209</v>
      </c>
      <c r="AJ597" s="21" t="s">
        <v>210</v>
      </c>
      <c r="AK597" s="21" t="s">
        <v>209</v>
      </c>
      <c r="AL597" s="21" t="s">
        <v>209</v>
      </c>
      <c r="AM597" s="21" t="s">
        <v>209</v>
      </c>
      <c r="AN597" s="21" t="s">
        <v>210</v>
      </c>
      <c r="AO597" s="21" t="s">
        <v>209</v>
      </c>
      <c r="AP597" s="21" t="s">
        <v>209</v>
      </c>
      <c r="AQ597" s="21" t="s">
        <v>209</v>
      </c>
      <c r="AR597" s="21" t="s">
        <v>209</v>
      </c>
      <c r="AS597" s="21" t="s">
        <v>210</v>
      </c>
      <c r="AT597" s="21" t="s">
        <v>209</v>
      </c>
      <c r="AU597" s="21" t="s">
        <v>209</v>
      </c>
      <c r="AV597" s="21" t="s">
        <v>209</v>
      </c>
      <c r="AW597" s="21" t="s">
        <v>209</v>
      </c>
      <c r="AX597" s="21" t="s">
        <v>209</v>
      </c>
      <c r="AY597" s="21" t="s">
        <v>210</v>
      </c>
      <c r="AZ597" s="21" t="s">
        <v>209</v>
      </c>
      <c r="BA597" s="21" t="s">
        <v>209</v>
      </c>
      <c r="BB597" s="21" t="s">
        <v>210</v>
      </c>
      <c r="BC597" s="21" t="s">
        <v>209</v>
      </c>
      <c r="BD597" s="21" t="s">
        <v>209</v>
      </c>
      <c r="BE597" s="21" t="s">
        <v>209</v>
      </c>
      <c r="BF597" s="21" t="s">
        <v>209</v>
      </c>
      <c r="BG597" s="21" t="s">
        <v>209</v>
      </c>
      <c r="BH597" s="21" t="s">
        <v>209</v>
      </c>
      <c r="BI597" s="21" t="s">
        <v>209</v>
      </c>
      <c r="BJ597" s="21" t="s">
        <v>209</v>
      </c>
      <c r="BK597" s="21" t="s">
        <v>209</v>
      </c>
      <c r="BL597" s="21" t="s">
        <v>209</v>
      </c>
      <c r="BM597" s="21" t="s">
        <v>209</v>
      </c>
      <c r="BN597" s="21" t="s">
        <v>209</v>
      </c>
      <c r="BO597" s="21" t="s">
        <v>209</v>
      </c>
      <c r="BP597" s="21" t="s">
        <v>209</v>
      </c>
      <c r="BQ597" s="21" t="s">
        <v>209</v>
      </c>
      <c r="BR597" s="21" t="s">
        <v>209</v>
      </c>
      <c r="BS597" s="21" t="s">
        <v>209</v>
      </c>
      <c r="BT597" s="21" t="s">
        <v>209</v>
      </c>
      <c r="BU597" s="21" t="s">
        <v>209</v>
      </c>
      <c r="BV597" s="21" t="s">
        <v>209</v>
      </c>
      <c r="BW597" s="21" t="s">
        <v>209</v>
      </c>
      <c r="BX597" s="21" t="s">
        <v>209</v>
      </c>
      <c r="BY597" s="21" t="s">
        <v>209</v>
      </c>
      <c r="BZ597" s="21">
        <f t="shared" si="2"/>
        <v>9</v>
      </c>
    </row>
    <row r="598" spans="1:78" ht="12.75" x14ac:dyDescent="0.2">
      <c r="A598" s="21" t="s">
        <v>750</v>
      </c>
      <c r="B598" s="21" t="s">
        <v>496</v>
      </c>
      <c r="C598" s="21" t="s">
        <v>515</v>
      </c>
      <c r="D598" s="21" t="s">
        <v>209</v>
      </c>
      <c r="E598" s="21" t="s">
        <v>209</v>
      </c>
      <c r="F598" s="21" t="s">
        <v>209</v>
      </c>
      <c r="G598" s="21" t="s">
        <v>209</v>
      </c>
      <c r="H598" s="21" t="s">
        <v>209</v>
      </c>
      <c r="I598" s="21" t="s">
        <v>209</v>
      </c>
      <c r="J598" s="21" t="s">
        <v>209</v>
      </c>
      <c r="K598" s="21" t="s">
        <v>209</v>
      </c>
      <c r="L598" s="21" t="s">
        <v>209</v>
      </c>
      <c r="M598" s="21" t="s">
        <v>209</v>
      </c>
      <c r="N598" s="21" t="s">
        <v>209</v>
      </c>
      <c r="O598" s="21" t="s">
        <v>209</v>
      </c>
      <c r="P598" s="21" t="s">
        <v>209</v>
      </c>
      <c r="Q598" s="21" t="s">
        <v>209</v>
      </c>
      <c r="R598" s="21" t="s">
        <v>209</v>
      </c>
      <c r="S598" s="21" t="s">
        <v>210</v>
      </c>
      <c r="T598" s="21" t="s">
        <v>210</v>
      </c>
      <c r="U598" s="21" t="s">
        <v>210</v>
      </c>
      <c r="V598" s="21" t="s">
        <v>210</v>
      </c>
      <c r="W598" s="21" t="s">
        <v>210</v>
      </c>
      <c r="X598" s="21" t="s">
        <v>209</v>
      </c>
      <c r="Y598" s="21" t="s">
        <v>209</v>
      </c>
      <c r="Z598" s="21" t="s">
        <v>209</v>
      </c>
      <c r="AA598" s="21" t="s">
        <v>209</v>
      </c>
      <c r="AB598" s="21" t="s">
        <v>209</v>
      </c>
      <c r="AC598" s="21" t="s">
        <v>210</v>
      </c>
      <c r="AD598" s="21" t="s">
        <v>209</v>
      </c>
      <c r="AE598" s="21" t="s">
        <v>209</v>
      </c>
      <c r="AF598" s="21" t="s">
        <v>209</v>
      </c>
      <c r="AG598" s="21" t="s">
        <v>209</v>
      </c>
      <c r="AH598" s="21" t="s">
        <v>209</v>
      </c>
      <c r="AI598" s="21" t="s">
        <v>209</v>
      </c>
      <c r="AJ598" s="21" t="s">
        <v>209</v>
      </c>
      <c r="AK598" s="21" t="s">
        <v>209</v>
      </c>
      <c r="AL598" s="21" t="s">
        <v>209</v>
      </c>
      <c r="AM598" s="21" t="s">
        <v>209</v>
      </c>
      <c r="AN598" s="21" t="s">
        <v>209</v>
      </c>
      <c r="AO598" s="21" t="s">
        <v>209</v>
      </c>
      <c r="AP598" s="21" t="s">
        <v>209</v>
      </c>
      <c r="AQ598" s="21" t="s">
        <v>209</v>
      </c>
      <c r="AR598" s="21" t="s">
        <v>209</v>
      </c>
      <c r="AS598" s="21" t="s">
        <v>209</v>
      </c>
      <c r="AT598" s="21" t="s">
        <v>209</v>
      </c>
      <c r="AU598" s="21" t="s">
        <v>209</v>
      </c>
      <c r="AV598" s="21" t="s">
        <v>209</v>
      </c>
      <c r="AW598" s="21" t="s">
        <v>209</v>
      </c>
      <c r="AX598" s="21" t="s">
        <v>210</v>
      </c>
      <c r="AY598" s="21" t="s">
        <v>210</v>
      </c>
      <c r="AZ598" s="21" t="s">
        <v>209</v>
      </c>
      <c r="BA598" s="21" t="s">
        <v>210</v>
      </c>
      <c r="BB598" s="21" t="s">
        <v>210</v>
      </c>
      <c r="BC598" s="21" t="s">
        <v>209</v>
      </c>
      <c r="BD598" s="21" t="s">
        <v>209</v>
      </c>
      <c r="BE598" s="21" t="s">
        <v>209</v>
      </c>
      <c r="BF598" s="21" t="s">
        <v>209</v>
      </c>
      <c r="BG598" s="21" t="s">
        <v>209</v>
      </c>
      <c r="BH598" s="21" t="s">
        <v>209</v>
      </c>
      <c r="BI598" s="21" t="s">
        <v>209</v>
      </c>
      <c r="BJ598" s="21" t="s">
        <v>209</v>
      </c>
      <c r="BK598" s="21" t="s">
        <v>210</v>
      </c>
      <c r="BL598" s="21" t="s">
        <v>209</v>
      </c>
      <c r="BM598" s="21" t="s">
        <v>209</v>
      </c>
      <c r="BN598" s="21" t="s">
        <v>209</v>
      </c>
      <c r="BO598" s="21" t="s">
        <v>209</v>
      </c>
      <c r="BP598" s="21" t="s">
        <v>209</v>
      </c>
      <c r="BQ598" s="21" t="s">
        <v>209</v>
      </c>
      <c r="BR598" s="21" t="s">
        <v>209</v>
      </c>
      <c r="BS598" s="21" t="s">
        <v>209</v>
      </c>
      <c r="BT598" s="21" t="s">
        <v>209</v>
      </c>
      <c r="BU598" s="21" t="s">
        <v>209</v>
      </c>
      <c r="BV598" s="21" t="s">
        <v>209</v>
      </c>
      <c r="BW598" s="21" t="s">
        <v>209</v>
      </c>
      <c r="BX598" s="21" t="s">
        <v>209</v>
      </c>
      <c r="BY598" s="21" t="s">
        <v>209</v>
      </c>
      <c r="BZ598" s="21">
        <f t="shared" si="2"/>
        <v>11</v>
      </c>
    </row>
    <row r="599" spans="1:78" ht="12.75" x14ac:dyDescent="0.2">
      <c r="A599" s="21" t="s">
        <v>750</v>
      </c>
      <c r="B599" s="21" t="s">
        <v>496</v>
      </c>
      <c r="C599" s="21" t="s">
        <v>516</v>
      </c>
      <c r="D599" s="21" t="s">
        <v>209</v>
      </c>
      <c r="E599" s="21" t="s">
        <v>209</v>
      </c>
      <c r="F599" s="21" t="s">
        <v>209</v>
      </c>
      <c r="G599" s="21" t="s">
        <v>209</v>
      </c>
      <c r="H599" s="21" t="s">
        <v>209</v>
      </c>
      <c r="I599" s="21" t="s">
        <v>209</v>
      </c>
      <c r="J599" s="21" t="s">
        <v>209</v>
      </c>
      <c r="K599" s="21" t="s">
        <v>210</v>
      </c>
      <c r="L599" s="21" t="s">
        <v>209</v>
      </c>
      <c r="M599" s="21" t="s">
        <v>209</v>
      </c>
      <c r="N599" s="21" t="s">
        <v>209</v>
      </c>
      <c r="O599" s="21" t="s">
        <v>209</v>
      </c>
      <c r="P599" s="21" t="s">
        <v>209</v>
      </c>
      <c r="Q599" s="21" t="s">
        <v>209</v>
      </c>
      <c r="R599" s="21" t="s">
        <v>210</v>
      </c>
      <c r="S599" s="21" t="s">
        <v>210</v>
      </c>
      <c r="T599" s="21" t="s">
        <v>209</v>
      </c>
      <c r="U599" s="21" t="s">
        <v>209</v>
      </c>
      <c r="V599" s="21" t="s">
        <v>210</v>
      </c>
      <c r="W599" s="21" t="s">
        <v>210</v>
      </c>
      <c r="X599" s="21" t="s">
        <v>209</v>
      </c>
      <c r="Y599" s="21" t="s">
        <v>209</v>
      </c>
      <c r="Z599" s="21" t="s">
        <v>209</v>
      </c>
      <c r="AA599" s="21" t="s">
        <v>210</v>
      </c>
      <c r="AB599" s="21" t="s">
        <v>209</v>
      </c>
      <c r="AC599" s="21" t="s">
        <v>210</v>
      </c>
      <c r="AD599" s="21" t="s">
        <v>209</v>
      </c>
      <c r="AE599" s="21" t="s">
        <v>209</v>
      </c>
      <c r="AF599" s="21" t="s">
        <v>210</v>
      </c>
      <c r="AG599" s="21" t="s">
        <v>209</v>
      </c>
      <c r="AH599" s="21" t="s">
        <v>209</v>
      </c>
      <c r="AI599" s="21" t="s">
        <v>209</v>
      </c>
      <c r="AJ599" s="21" t="s">
        <v>209</v>
      </c>
      <c r="AK599" s="21" t="s">
        <v>209</v>
      </c>
      <c r="AL599" s="21" t="s">
        <v>209</v>
      </c>
      <c r="AM599" s="21" t="s">
        <v>209</v>
      </c>
      <c r="AN599" s="21" t="s">
        <v>209</v>
      </c>
      <c r="AO599" s="21" t="s">
        <v>209</v>
      </c>
      <c r="AP599" s="21" t="s">
        <v>209</v>
      </c>
      <c r="AQ599" s="21" t="s">
        <v>209</v>
      </c>
      <c r="AR599" s="21" t="s">
        <v>209</v>
      </c>
      <c r="AS599" s="21" t="s">
        <v>209</v>
      </c>
      <c r="AT599" s="21" t="s">
        <v>209</v>
      </c>
      <c r="AU599" s="21" t="s">
        <v>209</v>
      </c>
      <c r="AV599" s="21" t="s">
        <v>209</v>
      </c>
      <c r="AW599" s="21" t="s">
        <v>209</v>
      </c>
      <c r="AX599" s="21" t="s">
        <v>210</v>
      </c>
      <c r="AY599" s="21" t="s">
        <v>210</v>
      </c>
      <c r="AZ599" s="21" t="s">
        <v>210</v>
      </c>
      <c r="BA599" s="21" t="s">
        <v>210</v>
      </c>
      <c r="BB599" s="21" t="s">
        <v>210</v>
      </c>
      <c r="BC599" s="21" t="s">
        <v>210</v>
      </c>
      <c r="BD599" s="21" t="s">
        <v>209</v>
      </c>
      <c r="BE599" s="21" t="s">
        <v>209</v>
      </c>
      <c r="BF599" s="21" t="s">
        <v>209</v>
      </c>
      <c r="BG599" s="21" t="s">
        <v>209</v>
      </c>
      <c r="BH599" s="21" t="s">
        <v>209</v>
      </c>
      <c r="BI599" s="21" t="s">
        <v>209</v>
      </c>
      <c r="BJ599" s="21" t="s">
        <v>209</v>
      </c>
      <c r="BK599" s="21" t="s">
        <v>210</v>
      </c>
      <c r="BL599" s="21" t="s">
        <v>209</v>
      </c>
      <c r="BM599" s="21" t="s">
        <v>209</v>
      </c>
      <c r="BN599" s="21" t="s">
        <v>209</v>
      </c>
      <c r="BO599" s="21" t="s">
        <v>209</v>
      </c>
      <c r="BP599" s="21" t="s">
        <v>209</v>
      </c>
      <c r="BQ599" s="21" t="s">
        <v>209</v>
      </c>
      <c r="BR599" s="21" t="s">
        <v>209</v>
      </c>
      <c r="BS599" s="21" t="s">
        <v>209</v>
      </c>
      <c r="BT599" s="21" t="s">
        <v>209</v>
      </c>
      <c r="BU599" s="21" t="s">
        <v>209</v>
      </c>
      <c r="BV599" s="21" t="s">
        <v>209</v>
      </c>
      <c r="BW599" s="21" t="s">
        <v>209</v>
      </c>
      <c r="BX599" s="21" t="s">
        <v>209</v>
      </c>
      <c r="BY599" s="21" t="s">
        <v>209</v>
      </c>
      <c r="BZ599" s="21">
        <f t="shared" si="2"/>
        <v>15</v>
      </c>
    </row>
    <row r="600" spans="1:78" ht="12.75" x14ac:dyDescent="0.2">
      <c r="A600" s="21" t="s">
        <v>750</v>
      </c>
      <c r="B600" s="21" t="s">
        <v>496</v>
      </c>
      <c r="C600" s="21" t="s">
        <v>517</v>
      </c>
      <c r="D600" s="21" t="s">
        <v>209</v>
      </c>
      <c r="E600" s="21" t="s">
        <v>210</v>
      </c>
      <c r="F600" s="21" t="s">
        <v>209</v>
      </c>
      <c r="G600" s="21" t="s">
        <v>209</v>
      </c>
      <c r="H600" s="21" t="s">
        <v>209</v>
      </c>
      <c r="I600" s="21" t="s">
        <v>209</v>
      </c>
      <c r="J600" s="21" t="s">
        <v>209</v>
      </c>
      <c r="K600" s="21" t="s">
        <v>210</v>
      </c>
      <c r="L600" s="21" t="s">
        <v>210</v>
      </c>
      <c r="M600" s="21" t="s">
        <v>209</v>
      </c>
      <c r="N600" s="21" t="s">
        <v>209</v>
      </c>
      <c r="O600" s="21" t="s">
        <v>209</v>
      </c>
      <c r="P600" s="21" t="s">
        <v>209</v>
      </c>
      <c r="Q600" s="21" t="s">
        <v>209</v>
      </c>
      <c r="R600" s="21" t="s">
        <v>210</v>
      </c>
      <c r="S600" s="21" t="s">
        <v>210</v>
      </c>
      <c r="T600" s="21" t="s">
        <v>210</v>
      </c>
      <c r="U600" s="21" t="s">
        <v>210</v>
      </c>
      <c r="V600" s="21" t="s">
        <v>210</v>
      </c>
      <c r="W600" s="21" t="s">
        <v>210</v>
      </c>
      <c r="X600" s="21" t="s">
        <v>209</v>
      </c>
      <c r="Y600" s="21" t="s">
        <v>209</v>
      </c>
      <c r="Z600" s="21" t="s">
        <v>209</v>
      </c>
      <c r="AA600" s="21" t="s">
        <v>210</v>
      </c>
      <c r="AB600" s="21" t="s">
        <v>209</v>
      </c>
      <c r="AC600" s="21" t="s">
        <v>210</v>
      </c>
      <c r="AD600" s="21" t="s">
        <v>209</v>
      </c>
      <c r="AE600" s="21" t="s">
        <v>209</v>
      </c>
      <c r="AF600" s="21" t="s">
        <v>210</v>
      </c>
      <c r="AG600" s="21" t="s">
        <v>209</v>
      </c>
      <c r="AH600" s="21" t="s">
        <v>209</v>
      </c>
      <c r="AI600" s="21" t="s">
        <v>209</v>
      </c>
      <c r="AJ600" s="21" t="s">
        <v>209</v>
      </c>
      <c r="AK600" s="21" t="s">
        <v>209</v>
      </c>
      <c r="AL600" s="21" t="s">
        <v>209</v>
      </c>
      <c r="AM600" s="21" t="s">
        <v>209</v>
      </c>
      <c r="AN600" s="21" t="s">
        <v>210</v>
      </c>
      <c r="AO600" s="21" t="s">
        <v>210</v>
      </c>
      <c r="AP600" s="21" t="s">
        <v>210</v>
      </c>
      <c r="AQ600" s="21" t="s">
        <v>210</v>
      </c>
      <c r="AR600" s="21" t="s">
        <v>209</v>
      </c>
      <c r="AS600" s="21" t="s">
        <v>210</v>
      </c>
      <c r="AT600" s="21" t="s">
        <v>210</v>
      </c>
      <c r="AU600" s="21" t="s">
        <v>210</v>
      </c>
      <c r="AV600" s="21" t="s">
        <v>210</v>
      </c>
      <c r="AW600" s="21" t="s">
        <v>209</v>
      </c>
      <c r="AX600" s="21" t="s">
        <v>209</v>
      </c>
      <c r="AY600" s="21" t="s">
        <v>210</v>
      </c>
      <c r="AZ600" s="21" t="s">
        <v>210</v>
      </c>
      <c r="BA600" s="21" t="s">
        <v>209</v>
      </c>
      <c r="BB600" s="21" t="s">
        <v>210</v>
      </c>
      <c r="BC600" s="21" t="s">
        <v>210</v>
      </c>
      <c r="BD600" s="21" t="s">
        <v>209</v>
      </c>
      <c r="BE600" s="21" t="s">
        <v>209</v>
      </c>
      <c r="BF600" s="21" t="s">
        <v>209</v>
      </c>
      <c r="BG600" s="21" t="s">
        <v>209</v>
      </c>
      <c r="BH600" s="21" t="s">
        <v>209</v>
      </c>
      <c r="BI600" s="21" t="s">
        <v>209</v>
      </c>
      <c r="BJ600" s="21" t="s">
        <v>209</v>
      </c>
      <c r="BK600" s="21" t="s">
        <v>210</v>
      </c>
      <c r="BL600" s="21" t="s">
        <v>209</v>
      </c>
      <c r="BM600" s="21" t="s">
        <v>209</v>
      </c>
      <c r="BN600" s="21" t="s">
        <v>209</v>
      </c>
      <c r="BO600" s="21" t="s">
        <v>209</v>
      </c>
      <c r="BP600" s="21" t="s">
        <v>209</v>
      </c>
      <c r="BQ600" s="21" t="s">
        <v>209</v>
      </c>
      <c r="BR600" s="21" t="s">
        <v>209</v>
      </c>
      <c r="BS600" s="21" t="s">
        <v>209</v>
      </c>
      <c r="BT600" s="21" t="s">
        <v>209</v>
      </c>
      <c r="BU600" s="21" t="s">
        <v>209</v>
      </c>
      <c r="BV600" s="21" t="s">
        <v>209</v>
      </c>
      <c r="BW600" s="21" t="s">
        <v>209</v>
      </c>
      <c r="BX600" s="21" t="s">
        <v>209</v>
      </c>
      <c r="BY600" s="21" t="s">
        <v>209</v>
      </c>
      <c r="BZ600" s="21">
        <f t="shared" si="2"/>
        <v>25</v>
      </c>
    </row>
    <row r="601" spans="1:78" ht="12.75" x14ac:dyDescent="0.2">
      <c r="A601" s="21" t="s">
        <v>750</v>
      </c>
      <c r="B601" s="21" t="s">
        <v>496</v>
      </c>
      <c r="C601" s="21" t="s">
        <v>518</v>
      </c>
      <c r="D601" s="21" t="s">
        <v>209</v>
      </c>
      <c r="E601" s="21" t="s">
        <v>210</v>
      </c>
      <c r="F601" s="21" t="s">
        <v>209</v>
      </c>
      <c r="G601" s="21" t="s">
        <v>209</v>
      </c>
      <c r="H601" s="21" t="s">
        <v>209</v>
      </c>
      <c r="I601" s="21" t="s">
        <v>209</v>
      </c>
      <c r="J601" s="21" t="s">
        <v>209</v>
      </c>
      <c r="K601" s="21" t="s">
        <v>210</v>
      </c>
      <c r="L601" s="21" t="s">
        <v>210</v>
      </c>
      <c r="M601" s="21" t="s">
        <v>209</v>
      </c>
      <c r="N601" s="21" t="s">
        <v>209</v>
      </c>
      <c r="O601" s="21" t="s">
        <v>209</v>
      </c>
      <c r="P601" s="21" t="s">
        <v>209</v>
      </c>
      <c r="Q601" s="21" t="s">
        <v>209</v>
      </c>
      <c r="R601" s="21" t="s">
        <v>210</v>
      </c>
      <c r="S601" s="21" t="s">
        <v>209</v>
      </c>
      <c r="T601" s="21" t="s">
        <v>209</v>
      </c>
      <c r="U601" s="21" t="s">
        <v>209</v>
      </c>
      <c r="V601" s="21" t="s">
        <v>209</v>
      </c>
      <c r="W601" s="21" t="s">
        <v>209</v>
      </c>
      <c r="X601" s="21" t="s">
        <v>209</v>
      </c>
      <c r="Y601" s="21" t="s">
        <v>209</v>
      </c>
      <c r="Z601" s="21" t="s">
        <v>209</v>
      </c>
      <c r="AA601" s="21" t="s">
        <v>209</v>
      </c>
      <c r="AB601" s="21" t="s">
        <v>209</v>
      </c>
      <c r="AC601" s="21" t="s">
        <v>209</v>
      </c>
      <c r="AD601" s="21" t="s">
        <v>209</v>
      </c>
      <c r="AE601" s="21" t="s">
        <v>209</v>
      </c>
      <c r="AF601" s="21" t="s">
        <v>209</v>
      </c>
      <c r="AG601" s="21" t="s">
        <v>209</v>
      </c>
      <c r="AH601" s="21" t="s">
        <v>209</v>
      </c>
      <c r="AI601" s="21" t="s">
        <v>209</v>
      </c>
      <c r="AJ601" s="21" t="s">
        <v>210</v>
      </c>
      <c r="AK601" s="21" t="s">
        <v>209</v>
      </c>
      <c r="AL601" s="21" t="s">
        <v>209</v>
      </c>
      <c r="AM601" s="21" t="s">
        <v>209</v>
      </c>
      <c r="AN601" s="21" t="s">
        <v>210</v>
      </c>
      <c r="AO601" s="21" t="s">
        <v>209</v>
      </c>
      <c r="AP601" s="21" t="s">
        <v>209</v>
      </c>
      <c r="AQ601" s="21" t="s">
        <v>209</v>
      </c>
      <c r="AR601" s="21" t="s">
        <v>209</v>
      </c>
      <c r="AS601" s="21" t="s">
        <v>210</v>
      </c>
      <c r="AT601" s="21" t="s">
        <v>209</v>
      </c>
      <c r="AU601" s="21" t="s">
        <v>209</v>
      </c>
      <c r="AV601" s="21" t="s">
        <v>209</v>
      </c>
      <c r="AW601" s="21" t="s">
        <v>209</v>
      </c>
      <c r="AX601" s="21" t="s">
        <v>209</v>
      </c>
      <c r="AY601" s="21" t="s">
        <v>210</v>
      </c>
      <c r="AZ601" s="21" t="s">
        <v>209</v>
      </c>
      <c r="BA601" s="21" t="s">
        <v>209</v>
      </c>
      <c r="BB601" s="21" t="s">
        <v>210</v>
      </c>
      <c r="BC601" s="21" t="s">
        <v>209</v>
      </c>
      <c r="BD601" s="21" t="s">
        <v>209</v>
      </c>
      <c r="BE601" s="21" t="s">
        <v>209</v>
      </c>
      <c r="BF601" s="21" t="s">
        <v>209</v>
      </c>
      <c r="BG601" s="21" t="s">
        <v>209</v>
      </c>
      <c r="BH601" s="21" t="s">
        <v>209</v>
      </c>
      <c r="BI601" s="21" t="s">
        <v>209</v>
      </c>
      <c r="BJ601" s="21" t="s">
        <v>209</v>
      </c>
      <c r="BK601" s="21" t="s">
        <v>209</v>
      </c>
      <c r="BL601" s="21" t="s">
        <v>209</v>
      </c>
      <c r="BM601" s="21" t="s">
        <v>209</v>
      </c>
      <c r="BN601" s="21" t="s">
        <v>209</v>
      </c>
      <c r="BO601" s="21" t="s">
        <v>209</v>
      </c>
      <c r="BP601" s="21" t="s">
        <v>209</v>
      </c>
      <c r="BQ601" s="21" t="s">
        <v>209</v>
      </c>
      <c r="BR601" s="21" t="s">
        <v>209</v>
      </c>
      <c r="BS601" s="21" t="s">
        <v>209</v>
      </c>
      <c r="BT601" s="21" t="s">
        <v>209</v>
      </c>
      <c r="BU601" s="21" t="s">
        <v>209</v>
      </c>
      <c r="BV601" s="21" t="s">
        <v>209</v>
      </c>
      <c r="BW601" s="21" t="s">
        <v>209</v>
      </c>
      <c r="BX601" s="21" t="s">
        <v>209</v>
      </c>
      <c r="BY601" s="21" t="s">
        <v>209</v>
      </c>
      <c r="BZ601" s="21">
        <f t="shared" si="2"/>
        <v>9</v>
      </c>
    </row>
    <row r="602" spans="1:78" ht="12.75" x14ac:dyDescent="0.2">
      <c r="A602" s="21" t="s">
        <v>750</v>
      </c>
      <c r="B602" s="21" t="s">
        <v>496</v>
      </c>
      <c r="C602" s="21" t="s">
        <v>519</v>
      </c>
      <c r="D602" s="21" t="s">
        <v>209</v>
      </c>
      <c r="E602" s="21" t="s">
        <v>210</v>
      </c>
      <c r="F602" s="21" t="s">
        <v>209</v>
      </c>
      <c r="G602" s="21" t="s">
        <v>209</v>
      </c>
      <c r="H602" s="21" t="s">
        <v>209</v>
      </c>
      <c r="I602" s="21" t="s">
        <v>209</v>
      </c>
      <c r="J602" s="21" t="s">
        <v>209</v>
      </c>
      <c r="K602" s="21" t="s">
        <v>210</v>
      </c>
      <c r="L602" s="21" t="s">
        <v>210</v>
      </c>
      <c r="M602" s="21" t="s">
        <v>209</v>
      </c>
      <c r="N602" s="21" t="s">
        <v>209</v>
      </c>
      <c r="O602" s="21" t="s">
        <v>209</v>
      </c>
      <c r="P602" s="21" t="s">
        <v>209</v>
      </c>
      <c r="Q602" s="21" t="s">
        <v>209</v>
      </c>
      <c r="R602" s="21" t="s">
        <v>210</v>
      </c>
      <c r="S602" s="21" t="s">
        <v>209</v>
      </c>
      <c r="T602" s="21" t="s">
        <v>209</v>
      </c>
      <c r="U602" s="21" t="s">
        <v>209</v>
      </c>
      <c r="V602" s="21" t="s">
        <v>209</v>
      </c>
      <c r="W602" s="21" t="s">
        <v>209</v>
      </c>
      <c r="X602" s="21" t="s">
        <v>209</v>
      </c>
      <c r="Y602" s="21" t="s">
        <v>209</v>
      </c>
      <c r="Z602" s="21" t="s">
        <v>209</v>
      </c>
      <c r="AA602" s="21" t="s">
        <v>209</v>
      </c>
      <c r="AB602" s="21" t="s">
        <v>209</v>
      </c>
      <c r="AC602" s="21" t="s">
        <v>209</v>
      </c>
      <c r="AD602" s="21" t="s">
        <v>209</v>
      </c>
      <c r="AE602" s="21" t="s">
        <v>209</v>
      </c>
      <c r="AF602" s="21" t="s">
        <v>209</v>
      </c>
      <c r="AG602" s="21" t="s">
        <v>209</v>
      </c>
      <c r="AH602" s="21" t="s">
        <v>209</v>
      </c>
      <c r="AI602" s="21" t="s">
        <v>209</v>
      </c>
      <c r="AJ602" s="21" t="s">
        <v>210</v>
      </c>
      <c r="AK602" s="21" t="s">
        <v>209</v>
      </c>
      <c r="AL602" s="21" t="s">
        <v>209</v>
      </c>
      <c r="AM602" s="21" t="s">
        <v>209</v>
      </c>
      <c r="AN602" s="21" t="s">
        <v>210</v>
      </c>
      <c r="AO602" s="21" t="s">
        <v>209</v>
      </c>
      <c r="AP602" s="21" t="s">
        <v>209</v>
      </c>
      <c r="AQ602" s="21" t="s">
        <v>209</v>
      </c>
      <c r="AR602" s="21" t="s">
        <v>209</v>
      </c>
      <c r="AS602" s="21" t="s">
        <v>210</v>
      </c>
      <c r="AT602" s="21" t="s">
        <v>209</v>
      </c>
      <c r="AU602" s="21" t="s">
        <v>209</v>
      </c>
      <c r="AV602" s="21" t="s">
        <v>209</v>
      </c>
      <c r="AW602" s="21" t="s">
        <v>209</v>
      </c>
      <c r="AX602" s="21" t="s">
        <v>209</v>
      </c>
      <c r="AY602" s="21" t="s">
        <v>210</v>
      </c>
      <c r="AZ602" s="21" t="s">
        <v>209</v>
      </c>
      <c r="BA602" s="21" t="s">
        <v>209</v>
      </c>
      <c r="BB602" s="21" t="s">
        <v>210</v>
      </c>
      <c r="BC602" s="21" t="s">
        <v>209</v>
      </c>
      <c r="BD602" s="21" t="s">
        <v>209</v>
      </c>
      <c r="BE602" s="21" t="s">
        <v>209</v>
      </c>
      <c r="BF602" s="21" t="s">
        <v>209</v>
      </c>
      <c r="BG602" s="21" t="s">
        <v>209</v>
      </c>
      <c r="BH602" s="21" t="s">
        <v>209</v>
      </c>
      <c r="BI602" s="21" t="s">
        <v>209</v>
      </c>
      <c r="BJ602" s="21" t="s">
        <v>209</v>
      </c>
      <c r="BK602" s="21" t="s">
        <v>209</v>
      </c>
      <c r="BL602" s="21" t="s">
        <v>209</v>
      </c>
      <c r="BM602" s="21" t="s">
        <v>209</v>
      </c>
      <c r="BN602" s="21" t="s">
        <v>209</v>
      </c>
      <c r="BO602" s="21" t="s">
        <v>209</v>
      </c>
      <c r="BP602" s="21" t="s">
        <v>209</v>
      </c>
      <c r="BQ602" s="21" t="s">
        <v>209</v>
      </c>
      <c r="BR602" s="21" t="s">
        <v>209</v>
      </c>
      <c r="BS602" s="21" t="s">
        <v>209</v>
      </c>
      <c r="BT602" s="21" t="s">
        <v>209</v>
      </c>
      <c r="BU602" s="21" t="s">
        <v>209</v>
      </c>
      <c r="BV602" s="21" t="s">
        <v>209</v>
      </c>
      <c r="BW602" s="21" t="s">
        <v>209</v>
      </c>
      <c r="BX602" s="21" t="s">
        <v>209</v>
      </c>
      <c r="BY602" s="21" t="s">
        <v>209</v>
      </c>
      <c r="BZ602" s="21">
        <f t="shared" si="2"/>
        <v>9</v>
      </c>
    </row>
    <row r="603" spans="1:78" ht="12.75" x14ac:dyDescent="0.2">
      <c r="A603" s="21" t="s">
        <v>750</v>
      </c>
      <c r="B603" s="21" t="s">
        <v>496</v>
      </c>
      <c r="C603" s="21" t="s">
        <v>520</v>
      </c>
      <c r="D603" s="21" t="s">
        <v>209</v>
      </c>
      <c r="E603" s="21" t="s">
        <v>210</v>
      </c>
      <c r="F603" s="21" t="s">
        <v>209</v>
      </c>
      <c r="G603" s="21" t="s">
        <v>209</v>
      </c>
      <c r="H603" s="21" t="s">
        <v>209</v>
      </c>
      <c r="I603" s="21" t="s">
        <v>209</v>
      </c>
      <c r="J603" s="21" t="s">
        <v>209</v>
      </c>
      <c r="K603" s="21" t="s">
        <v>210</v>
      </c>
      <c r="L603" s="21" t="s">
        <v>210</v>
      </c>
      <c r="M603" s="21" t="s">
        <v>209</v>
      </c>
      <c r="N603" s="21" t="s">
        <v>209</v>
      </c>
      <c r="O603" s="21" t="s">
        <v>209</v>
      </c>
      <c r="P603" s="21" t="s">
        <v>209</v>
      </c>
      <c r="Q603" s="21" t="s">
        <v>209</v>
      </c>
      <c r="R603" s="21" t="s">
        <v>210</v>
      </c>
      <c r="S603" s="21" t="s">
        <v>209</v>
      </c>
      <c r="T603" s="21" t="s">
        <v>209</v>
      </c>
      <c r="U603" s="21" t="s">
        <v>209</v>
      </c>
      <c r="V603" s="21" t="s">
        <v>209</v>
      </c>
      <c r="W603" s="21" t="s">
        <v>209</v>
      </c>
      <c r="X603" s="21" t="s">
        <v>209</v>
      </c>
      <c r="Y603" s="21" t="s">
        <v>209</v>
      </c>
      <c r="Z603" s="21" t="s">
        <v>209</v>
      </c>
      <c r="AA603" s="21" t="s">
        <v>209</v>
      </c>
      <c r="AB603" s="21" t="s">
        <v>209</v>
      </c>
      <c r="AC603" s="21" t="s">
        <v>209</v>
      </c>
      <c r="AD603" s="21" t="s">
        <v>209</v>
      </c>
      <c r="AE603" s="21" t="s">
        <v>209</v>
      </c>
      <c r="AF603" s="21" t="s">
        <v>209</v>
      </c>
      <c r="AG603" s="21" t="s">
        <v>209</v>
      </c>
      <c r="AH603" s="21" t="s">
        <v>209</v>
      </c>
      <c r="AI603" s="21" t="s">
        <v>209</v>
      </c>
      <c r="AJ603" s="21" t="s">
        <v>210</v>
      </c>
      <c r="AK603" s="21" t="s">
        <v>209</v>
      </c>
      <c r="AL603" s="21" t="s">
        <v>209</v>
      </c>
      <c r="AM603" s="21" t="s">
        <v>209</v>
      </c>
      <c r="AN603" s="21" t="s">
        <v>210</v>
      </c>
      <c r="AO603" s="21" t="s">
        <v>209</v>
      </c>
      <c r="AP603" s="21" t="s">
        <v>209</v>
      </c>
      <c r="AQ603" s="21" t="s">
        <v>209</v>
      </c>
      <c r="AR603" s="21" t="s">
        <v>209</v>
      </c>
      <c r="AS603" s="21" t="s">
        <v>210</v>
      </c>
      <c r="AT603" s="21" t="s">
        <v>209</v>
      </c>
      <c r="AU603" s="21" t="s">
        <v>209</v>
      </c>
      <c r="AV603" s="21" t="s">
        <v>209</v>
      </c>
      <c r="AW603" s="21" t="s">
        <v>209</v>
      </c>
      <c r="AX603" s="21" t="s">
        <v>209</v>
      </c>
      <c r="AY603" s="21" t="s">
        <v>210</v>
      </c>
      <c r="AZ603" s="21" t="s">
        <v>209</v>
      </c>
      <c r="BA603" s="21" t="s">
        <v>209</v>
      </c>
      <c r="BB603" s="21" t="s">
        <v>210</v>
      </c>
      <c r="BC603" s="21" t="s">
        <v>209</v>
      </c>
      <c r="BD603" s="21" t="s">
        <v>209</v>
      </c>
      <c r="BE603" s="21" t="s">
        <v>209</v>
      </c>
      <c r="BF603" s="21" t="s">
        <v>209</v>
      </c>
      <c r="BG603" s="21" t="s">
        <v>209</v>
      </c>
      <c r="BH603" s="21" t="s">
        <v>209</v>
      </c>
      <c r="BI603" s="21" t="s">
        <v>209</v>
      </c>
      <c r="BJ603" s="21" t="s">
        <v>209</v>
      </c>
      <c r="BK603" s="21" t="s">
        <v>209</v>
      </c>
      <c r="BL603" s="21" t="s">
        <v>209</v>
      </c>
      <c r="BM603" s="21" t="s">
        <v>209</v>
      </c>
      <c r="BN603" s="21" t="s">
        <v>209</v>
      </c>
      <c r="BO603" s="21" t="s">
        <v>209</v>
      </c>
      <c r="BP603" s="21" t="s">
        <v>209</v>
      </c>
      <c r="BQ603" s="21" t="s">
        <v>209</v>
      </c>
      <c r="BR603" s="21" t="s">
        <v>209</v>
      </c>
      <c r="BS603" s="21" t="s">
        <v>209</v>
      </c>
      <c r="BT603" s="21" t="s">
        <v>209</v>
      </c>
      <c r="BU603" s="21" t="s">
        <v>209</v>
      </c>
      <c r="BV603" s="21" t="s">
        <v>209</v>
      </c>
      <c r="BW603" s="21" t="s">
        <v>209</v>
      </c>
      <c r="BX603" s="21" t="s">
        <v>209</v>
      </c>
      <c r="BY603" s="21" t="s">
        <v>209</v>
      </c>
      <c r="BZ603" s="21">
        <f t="shared" si="2"/>
        <v>9</v>
      </c>
    </row>
    <row r="604" spans="1:78" ht="12.75" x14ac:dyDescent="0.2">
      <c r="A604" s="21" t="s">
        <v>750</v>
      </c>
      <c r="B604" s="21" t="s">
        <v>496</v>
      </c>
      <c r="C604" s="21" t="s">
        <v>521</v>
      </c>
      <c r="D604" s="21" t="s">
        <v>209</v>
      </c>
      <c r="E604" s="21" t="s">
        <v>210</v>
      </c>
      <c r="F604" s="21" t="s">
        <v>209</v>
      </c>
      <c r="G604" s="21" t="s">
        <v>209</v>
      </c>
      <c r="H604" s="21" t="s">
        <v>209</v>
      </c>
      <c r="I604" s="21" t="s">
        <v>209</v>
      </c>
      <c r="J604" s="21" t="s">
        <v>209</v>
      </c>
      <c r="K604" s="21" t="s">
        <v>210</v>
      </c>
      <c r="L604" s="21" t="s">
        <v>210</v>
      </c>
      <c r="M604" s="21" t="s">
        <v>209</v>
      </c>
      <c r="N604" s="21" t="s">
        <v>209</v>
      </c>
      <c r="O604" s="21" t="s">
        <v>209</v>
      </c>
      <c r="P604" s="21" t="s">
        <v>209</v>
      </c>
      <c r="Q604" s="21" t="s">
        <v>209</v>
      </c>
      <c r="R604" s="21" t="s">
        <v>210</v>
      </c>
      <c r="S604" s="21" t="s">
        <v>209</v>
      </c>
      <c r="T604" s="21" t="s">
        <v>209</v>
      </c>
      <c r="U604" s="21" t="s">
        <v>209</v>
      </c>
      <c r="V604" s="21" t="s">
        <v>209</v>
      </c>
      <c r="W604" s="21" t="s">
        <v>209</v>
      </c>
      <c r="X604" s="21" t="s">
        <v>209</v>
      </c>
      <c r="Y604" s="21" t="s">
        <v>209</v>
      </c>
      <c r="Z604" s="21" t="s">
        <v>209</v>
      </c>
      <c r="AA604" s="21" t="s">
        <v>209</v>
      </c>
      <c r="AB604" s="21" t="s">
        <v>209</v>
      </c>
      <c r="AC604" s="21" t="s">
        <v>209</v>
      </c>
      <c r="AD604" s="21" t="s">
        <v>209</v>
      </c>
      <c r="AE604" s="21" t="s">
        <v>209</v>
      </c>
      <c r="AF604" s="21" t="s">
        <v>209</v>
      </c>
      <c r="AG604" s="21" t="s">
        <v>209</v>
      </c>
      <c r="AH604" s="21" t="s">
        <v>209</v>
      </c>
      <c r="AI604" s="21" t="s">
        <v>209</v>
      </c>
      <c r="AJ604" s="21" t="s">
        <v>210</v>
      </c>
      <c r="AK604" s="21" t="s">
        <v>209</v>
      </c>
      <c r="AL604" s="21" t="s">
        <v>209</v>
      </c>
      <c r="AM604" s="21" t="s">
        <v>209</v>
      </c>
      <c r="AN604" s="21" t="s">
        <v>210</v>
      </c>
      <c r="AO604" s="21" t="s">
        <v>209</v>
      </c>
      <c r="AP604" s="21" t="s">
        <v>209</v>
      </c>
      <c r="AQ604" s="21" t="s">
        <v>209</v>
      </c>
      <c r="AR604" s="21" t="s">
        <v>209</v>
      </c>
      <c r="AS604" s="21" t="s">
        <v>210</v>
      </c>
      <c r="AT604" s="21" t="s">
        <v>209</v>
      </c>
      <c r="AU604" s="21" t="s">
        <v>209</v>
      </c>
      <c r="AV604" s="21" t="s">
        <v>209</v>
      </c>
      <c r="AW604" s="21" t="s">
        <v>209</v>
      </c>
      <c r="AX604" s="21" t="s">
        <v>209</v>
      </c>
      <c r="AY604" s="21" t="s">
        <v>210</v>
      </c>
      <c r="AZ604" s="21" t="s">
        <v>209</v>
      </c>
      <c r="BA604" s="21" t="s">
        <v>209</v>
      </c>
      <c r="BB604" s="21" t="s">
        <v>210</v>
      </c>
      <c r="BC604" s="21" t="s">
        <v>209</v>
      </c>
      <c r="BD604" s="21" t="s">
        <v>209</v>
      </c>
      <c r="BE604" s="21" t="s">
        <v>209</v>
      </c>
      <c r="BF604" s="21" t="s">
        <v>209</v>
      </c>
      <c r="BG604" s="21" t="s">
        <v>209</v>
      </c>
      <c r="BH604" s="21" t="s">
        <v>209</v>
      </c>
      <c r="BI604" s="21" t="s">
        <v>209</v>
      </c>
      <c r="BJ604" s="21" t="s">
        <v>209</v>
      </c>
      <c r="BK604" s="21" t="s">
        <v>209</v>
      </c>
      <c r="BL604" s="21" t="s">
        <v>209</v>
      </c>
      <c r="BM604" s="21" t="s">
        <v>209</v>
      </c>
      <c r="BN604" s="21" t="s">
        <v>209</v>
      </c>
      <c r="BO604" s="21" t="s">
        <v>209</v>
      </c>
      <c r="BP604" s="21" t="s">
        <v>209</v>
      </c>
      <c r="BQ604" s="21" t="s">
        <v>209</v>
      </c>
      <c r="BR604" s="21" t="s">
        <v>209</v>
      </c>
      <c r="BS604" s="21" t="s">
        <v>209</v>
      </c>
      <c r="BT604" s="21" t="s">
        <v>209</v>
      </c>
      <c r="BU604" s="21" t="s">
        <v>209</v>
      </c>
      <c r="BV604" s="21" t="s">
        <v>209</v>
      </c>
      <c r="BW604" s="21" t="s">
        <v>209</v>
      </c>
      <c r="BX604" s="21" t="s">
        <v>209</v>
      </c>
      <c r="BY604" s="21" t="s">
        <v>209</v>
      </c>
      <c r="BZ604" s="21">
        <f t="shared" si="2"/>
        <v>9</v>
      </c>
    </row>
    <row r="605" spans="1:78" ht="12.75" x14ac:dyDescent="0.2">
      <c r="A605" s="21" t="s">
        <v>750</v>
      </c>
      <c r="B605" s="21" t="s">
        <v>496</v>
      </c>
      <c r="C605" s="21" t="s">
        <v>522</v>
      </c>
      <c r="D605" s="21" t="s">
        <v>209</v>
      </c>
      <c r="E605" s="21" t="s">
        <v>210</v>
      </c>
      <c r="F605" s="21" t="s">
        <v>209</v>
      </c>
      <c r="G605" s="21" t="s">
        <v>209</v>
      </c>
      <c r="H605" s="21" t="s">
        <v>209</v>
      </c>
      <c r="I605" s="21" t="s">
        <v>209</v>
      </c>
      <c r="J605" s="21" t="s">
        <v>209</v>
      </c>
      <c r="K605" s="21" t="s">
        <v>210</v>
      </c>
      <c r="L605" s="21" t="s">
        <v>210</v>
      </c>
      <c r="M605" s="21" t="s">
        <v>209</v>
      </c>
      <c r="N605" s="21" t="s">
        <v>209</v>
      </c>
      <c r="O605" s="21" t="s">
        <v>209</v>
      </c>
      <c r="P605" s="21" t="s">
        <v>209</v>
      </c>
      <c r="Q605" s="21" t="s">
        <v>209</v>
      </c>
      <c r="R605" s="21" t="s">
        <v>210</v>
      </c>
      <c r="S605" s="21" t="s">
        <v>209</v>
      </c>
      <c r="T605" s="21" t="s">
        <v>209</v>
      </c>
      <c r="U605" s="21" t="s">
        <v>209</v>
      </c>
      <c r="V605" s="21" t="s">
        <v>209</v>
      </c>
      <c r="W605" s="21" t="s">
        <v>209</v>
      </c>
      <c r="X605" s="21" t="s">
        <v>209</v>
      </c>
      <c r="Y605" s="21" t="s">
        <v>209</v>
      </c>
      <c r="Z605" s="21" t="s">
        <v>209</v>
      </c>
      <c r="AA605" s="21" t="s">
        <v>209</v>
      </c>
      <c r="AB605" s="21" t="s">
        <v>209</v>
      </c>
      <c r="AC605" s="21" t="s">
        <v>209</v>
      </c>
      <c r="AD605" s="21" t="s">
        <v>209</v>
      </c>
      <c r="AE605" s="21" t="s">
        <v>209</v>
      </c>
      <c r="AF605" s="21" t="s">
        <v>209</v>
      </c>
      <c r="AG605" s="21" t="s">
        <v>209</v>
      </c>
      <c r="AH605" s="21" t="s">
        <v>209</v>
      </c>
      <c r="AI605" s="21" t="s">
        <v>209</v>
      </c>
      <c r="AJ605" s="21" t="s">
        <v>210</v>
      </c>
      <c r="AK605" s="21" t="s">
        <v>209</v>
      </c>
      <c r="AL605" s="21" t="s">
        <v>209</v>
      </c>
      <c r="AM605" s="21" t="s">
        <v>209</v>
      </c>
      <c r="AN605" s="21" t="s">
        <v>210</v>
      </c>
      <c r="AO605" s="21" t="s">
        <v>209</v>
      </c>
      <c r="AP605" s="21" t="s">
        <v>209</v>
      </c>
      <c r="AQ605" s="21" t="s">
        <v>209</v>
      </c>
      <c r="AR605" s="21" t="s">
        <v>209</v>
      </c>
      <c r="AS605" s="21" t="s">
        <v>210</v>
      </c>
      <c r="AT605" s="21" t="s">
        <v>209</v>
      </c>
      <c r="AU605" s="21" t="s">
        <v>209</v>
      </c>
      <c r="AV605" s="21" t="s">
        <v>209</v>
      </c>
      <c r="AW605" s="21" t="s">
        <v>209</v>
      </c>
      <c r="AX605" s="21" t="s">
        <v>209</v>
      </c>
      <c r="AY605" s="21" t="s">
        <v>210</v>
      </c>
      <c r="AZ605" s="21" t="s">
        <v>209</v>
      </c>
      <c r="BA605" s="21" t="s">
        <v>209</v>
      </c>
      <c r="BB605" s="21" t="s">
        <v>210</v>
      </c>
      <c r="BC605" s="21" t="s">
        <v>209</v>
      </c>
      <c r="BD605" s="21" t="s">
        <v>209</v>
      </c>
      <c r="BE605" s="21" t="s">
        <v>209</v>
      </c>
      <c r="BF605" s="21" t="s">
        <v>209</v>
      </c>
      <c r="BG605" s="21" t="s">
        <v>209</v>
      </c>
      <c r="BH605" s="21" t="s">
        <v>209</v>
      </c>
      <c r="BI605" s="21" t="s">
        <v>209</v>
      </c>
      <c r="BJ605" s="21" t="s">
        <v>209</v>
      </c>
      <c r="BK605" s="21" t="s">
        <v>209</v>
      </c>
      <c r="BL605" s="21" t="s">
        <v>209</v>
      </c>
      <c r="BM605" s="21" t="s">
        <v>209</v>
      </c>
      <c r="BN605" s="21" t="s">
        <v>209</v>
      </c>
      <c r="BO605" s="21" t="s">
        <v>209</v>
      </c>
      <c r="BP605" s="21" t="s">
        <v>209</v>
      </c>
      <c r="BQ605" s="21" t="s">
        <v>209</v>
      </c>
      <c r="BR605" s="21" t="s">
        <v>209</v>
      </c>
      <c r="BS605" s="21" t="s">
        <v>209</v>
      </c>
      <c r="BT605" s="21" t="s">
        <v>209</v>
      </c>
      <c r="BU605" s="21" t="s">
        <v>209</v>
      </c>
      <c r="BV605" s="21" t="s">
        <v>209</v>
      </c>
      <c r="BW605" s="21" t="s">
        <v>209</v>
      </c>
      <c r="BX605" s="21" t="s">
        <v>209</v>
      </c>
      <c r="BY605" s="21" t="s">
        <v>209</v>
      </c>
      <c r="BZ605" s="21">
        <f t="shared" si="2"/>
        <v>9</v>
      </c>
    </row>
    <row r="606" spans="1:78" ht="12.75" x14ac:dyDescent="0.2">
      <c r="A606" s="21" t="s">
        <v>750</v>
      </c>
      <c r="B606" s="21" t="s">
        <v>496</v>
      </c>
      <c r="C606" s="21" t="s">
        <v>523</v>
      </c>
      <c r="D606" s="21" t="s">
        <v>209</v>
      </c>
      <c r="E606" s="21" t="s">
        <v>210</v>
      </c>
      <c r="F606" s="21" t="s">
        <v>209</v>
      </c>
      <c r="G606" s="21" t="s">
        <v>209</v>
      </c>
      <c r="H606" s="21" t="s">
        <v>209</v>
      </c>
      <c r="I606" s="21" t="s">
        <v>209</v>
      </c>
      <c r="J606" s="21" t="s">
        <v>209</v>
      </c>
      <c r="K606" s="21" t="s">
        <v>210</v>
      </c>
      <c r="L606" s="21" t="s">
        <v>210</v>
      </c>
      <c r="M606" s="21" t="s">
        <v>209</v>
      </c>
      <c r="N606" s="21" t="s">
        <v>209</v>
      </c>
      <c r="O606" s="21" t="s">
        <v>209</v>
      </c>
      <c r="P606" s="21" t="s">
        <v>209</v>
      </c>
      <c r="Q606" s="21" t="s">
        <v>209</v>
      </c>
      <c r="R606" s="21" t="s">
        <v>210</v>
      </c>
      <c r="S606" s="21" t="s">
        <v>209</v>
      </c>
      <c r="T606" s="21" t="s">
        <v>209</v>
      </c>
      <c r="U606" s="21" t="s">
        <v>209</v>
      </c>
      <c r="V606" s="21" t="s">
        <v>209</v>
      </c>
      <c r="W606" s="21" t="s">
        <v>209</v>
      </c>
      <c r="X606" s="21" t="s">
        <v>209</v>
      </c>
      <c r="Y606" s="21" t="s">
        <v>209</v>
      </c>
      <c r="Z606" s="21" t="s">
        <v>209</v>
      </c>
      <c r="AA606" s="21" t="s">
        <v>209</v>
      </c>
      <c r="AB606" s="21" t="s">
        <v>209</v>
      </c>
      <c r="AC606" s="21" t="s">
        <v>209</v>
      </c>
      <c r="AD606" s="21" t="s">
        <v>209</v>
      </c>
      <c r="AE606" s="21" t="s">
        <v>209</v>
      </c>
      <c r="AF606" s="21" t="s">
        <v>209</v>
      </c>
      <c r="AG606" s="21" t="s">
        <v>209</v>
      </c>
      <c r="AH606" s="21" t="s">
        <v>209</v>
      </c>
      <c r="AI606" s="21" t="s">
        <v>209</v>
      </c>
      <c r="AJ606" s="21" t="s">
        <v>210</v>
      </c>
      <c r="AK606" s="21" t="s">
        <v>209</v>
      </c>
      <c r="AL606" s="21" t="s">
        <v>209</v>
      </c>
      <c r="AM606" s="21" t="s">
        <v>209</v>
      </c>
      <c r="AN606" s="21" t="s">
        <v>210</v>
      </c>
      <c r="AO606" s="21" t="s">
        <v>209</v>
      </c>
      <c r="AP606" s="21" t="s">
        <v>209</v>
      </c>
      <c r="AQ606" s="21" t="s">
        <v>209</v>
      </c>
      <c r="AR606" s="21" t="s">
        <v>209</v>
      </c>
      <c r="AS606" s="21" t="s">
        <v>210</v>
      </c>
      <c r="AT606" s="21" t="s">
        <v>209</v>
      </c>
      <c r="AU606" s="21" t="s">
        <v>209</v>
      </c>
      <c r="AV606" s="21" t="s">
        <v>209</v>
      </c>
      <c r="AW606" s="21" t="s">
        <v>209</v>
      </c>
      <c r="AX606" s="21" t="s">
        <v>209</v>
      </c>
      <c r="AY606" s="21" t="s">
        <v>210</v>
      </c>
      <c r="AZ606" s="21" t="s">
        <v>209</v>
      </c>
      <c r="BA606" s="21" t="s">
        <v>209</v>
      </c>
      <c r="BB606" s="21" t="s">
        <v>210</v>
      </c>
      <c r="BC606" s="21" t="s">
        <v>209</v>
      </c>
      <c r="BD606" s="21" t="s">
        <v>209</v>
      </c>
      <c r="BE606" s="21" t="s">
        <v>209</v>
      </c>
      <c r="BF606" s="21" t="s">
        <v>209</v>
      </c>
      <c r="BG606" s="21" t="s">
        <v>209</v>
      </c>
      <c r="BH606" s="21" t="s">
        <v>209</v>
      </c>
      <c r="BI606" s="21" t="s">
        <v>209</v>
      </c>
      <c r="BJ606" s="21" t="s">
        <v>209</v>
      </c>
      <c r="BK606" s="21" t="s">
        <v>209</v>
      </c>
      <c r="BL606" s="21" t="s">
        <v>209</v>
      </c>
      <c r="BM606" s="21" t="s">
        <v>209</v>
      </c>
      <c r="BN606" s="21" t="s">
        <v>209</v>
      </c>
      <c r="BO606" s="21" t="s">
        <v>209</v>
      </c>
      <c r="BP606" s="21" t="s">
        <v>209</v>
      </c>
      <c r="BQ606" s="21" t="s">
        <v>209</v>
      </c>
      <c r="BR606" s="21" t="s">
        <v>209</v>
      </c>
      <c r="BS606" s="21" t="s">
        <v>209</v>
      </c>
      <c r="BT606" s="21" t="s">
        <v>209</v>
      </c>
      <c r="BU606" s="21" t="s">
        <v>209</v>
      </c>
      <c r="BV606" s="21" t="s">
        <v>209</v>
      </c>
      <c r="BW606" s="21" t="s">
        <v>209</v>
      </c>
      <c r="BX606" s="21" t="s">
        <v>209</v>
      </c>
      <c r="BY606" s="21" t="s">
        <v>209</v>
      </c>
      <c r="BZ606" s="21">
        <f t="shared" si="2"/>
        <v>9</v>
      </c>
    </row>
    <row r="607" spans="1:78" ht="12.75" x14ac:dyDescent="0.2">
      <c r="A607" s="21" t="s">
        <v>750</v>
      </c>
      <c r="B607" s="21" t="s">
        <v>496</v>
      </c>
      <c r="C607" s="21" t="s">
        <v>524</v>
      </c>
      <c r="D607" s="21" t="s">
        <v>209</v>
      </c>
      <c r="E607" s="21" t="s">
        <v>210</v>
      </c>
      <c r="F607" s="21" t="s">
        <v>209</v>
      </c>
      <c r="G607" s="21" t="s">
        <v>209</v>
      </c>
      <c r="H607" s="21" t="s">
        <v>209</v>
      </c>
      <c r="I607" s="21" t="s">
        <v>209</v>
      </c>
      <c r="J607" s="21" t="s">
        <v>209</v>
      </c>
      <c r="K607" s="21" t="s">
        <v>210</v>
      </c>
      <c r="L607" s="21" t="s">
        <v>210</v>
      </c>
      <c r="M607" s="21" t="s">
        <v>209</v>
      </c>
      <c r="N607" s="21" t="s">
        <v>209</v>
      </c>
      <c r="O607" s="21" t="s">
        <v>209</v>
      </c>
      <c r="P607" s="21" t="s">
        <v>209</v>
      </c>
      <c r="Q607" s="21" t="s">
        <v>209</v>
      </c>
      <c r="R607" s="21" t="s">
        <v>210</v>
      </c>
      <c r="S607" s="21" t="s">
        <v>209</v>
      </c>
      <c r="T607" s="21" t="s">
        <v>209</v>
      </c>
      <c r="U607" s="21" t="s">
        <v>209</v>
      </c>
      <c r="V607" s="21" t="s">
        <v>209</v>
      </c>
      <c r="W607" s="21" t="s">
        <v>209</v>
      </c>
      <c r="X607" s="21" t="s">
        <v>209</v>
      </c>
      <c r="Y607" s="21" t="s">
        <v>209</v>
      </c>
      <c r="Z607" s="21" t="s">
        <v>209</v>
      </c>
      <c r="AA607" s="21" t="s">
        <v>209</v>
      </c>
      <c r="AB607" s="21" t="s">
        <v>209</v>
      </c>
      <c r="AC607" s="21" t="s">
        <v>209</v>
      </c>
      <c r="AD607" s="21" t="s">
        <v>209</v>
      </c>
      <c r="AE607" s="21" t="s">
        <v>209</v>
      </c>
      <c r="AF607" s="21" t="s">
        <v>209</v>
      </c>
      <c r="AG607" s="21" t="s">
        <v>209</v>
      </c>
      <c r="AH607" s="21" t="s">
        <v>209</v>
      </c>
      <c r="AI607" s="21" t="s">
        <v>209</v>
      </c>
      <c r="AJ607" s="21" t="s">
        <v>210</v>
      </c>
      <c r="AK607" s="21" t="s">
        <v>209</v>
      </c>
      <c r="AL607" s="21" t="s">
        <v>209</v>
      </c>
      <c r="AM607" s="21" t="s">
        <v>209</v>
      </c>
      <c r="AN607" s="21" t="s">
        <v>210</v>
      </c>
      <c r="AO607" s="21" t="s">
        <v>209</v>
      </c>
      <c r="AP607" s="21" t="s">
        <v>209</v>
      </c>
      <c r="AQ607" s="21" t="s">
        <v>209</v>
      </c>
      <c r="AR607" s="21" t="s">
        <v>209</v>
      </c>
      <c r="AS607" s="21" t="s">
        <v>210</v>
      </c>
      <c r="AT607" s="21" t="s">
        <v>209</v>
      </c>
      <c r="AU607" s="21" t="s">
        <v>209</v>
      </c>
      <c r="AV607" s="21" t="s">
        <v>209</v>
      </c>
      <c r="AW607" s="21" t="s">
        <v>209</v>
      </c>
      <c r="AX607" s="21" t="s">
        <v>209</v>
      </c>
      <c r="AY607" s="21" t="s">
        <v>210</v>
      </c>
      <c r="AZ607" s="21" t="s">
        <v>209</v>
      </c>
      <c r="BA607" s="21" t="s">
        <v>209</v>
      </c>
      <c r="BB607" s="21" t="s">
        <v>210</v>
      </c>
      <c r="BC607" s="21" t="s">
        <v>209</v>
      </c>
      <c r="BD607" s="21" t="s">
        <v>209</v>
      </c>
      <c r="BE607" s="21" t="s">
        <v>209</v>
      </c>
      <c r="BF607" s="21" t="s">
        <v>209</v>
      </c>
      <c r="BG607" s="21" t="s">
        <v>209</v>
      </c>
      <c r="BH607" s="21" t="s">
        <v>209</v>
      </c>
      <c r="BI607" s="21" t="s">
        <v>209</v>
      </c>
      <c r="BJ607" s="21" t="s">
        <v>209</v>
      </c>
      <c r="BK607" s="21" t="s">
        <v>209</v>
      </c>
      <c r="BL607" s="21" t="s">
        <v>209</v>
      </c>
      <c r="BM607" s="21" t="s">
        <v>209</v>
      </c>
      <c r="BN607" s="21" t="s">
        <v>209</v>
      </c>
      <c r="BO607" s="21" t="s">
        <v>209</v>
      </c>
      <c r="BP607" s="21" t="s">
        <v>209</v>
      </c>
      <c r="BQ607" s="21" t="s">
        <v>209</v>
      </c>
      <c r="BR607" s="21" t="s">
        <v>209</v>
      </c>
      <c r="BS607" s="21" t="s">
        <v>209</v>
      </c>
      <c r="BT607" s="21" t="s">
        <v>209</v>
      </c>
      <c r="BU607" s="21" t="s">
        <v>209</v>
      </c>
      <c r="BV607" s="21" t="s">
        <v>209</v>
      </c>
      <c r="BW607" s="21" t="s">
        <v>209</v>
      </c>
      <c r="BX607" s="21" t="s">
        <v>209</v>
      </c>
      <c r="BY607" s="21" t="s">
        <v>209</v>
      </c>
      <c r="BZ607" s="21">
        <f t="shared" si="2"/>
        <v>9</v>
      </c>
    </row>
    <row r="608" spans="1:78" ht="12.75" x14ac:dyDescent="0.2">
      <c r="A608" s="21" t="s">
        <v>750</v>
      </c>
      <c r="B608" s="21" t="s">
        <v>496</v>
      </c>
      <c r="C608" s="21" t="s">
        <v>525</v>
      </c>
      <c r="D608" s="21" t="s">
        <v>209</v>
      </c>
      <c r="E608" s="21" t="s">
        <v>210</v>
      </c>
      <c r="F608" s="21" t="s">
        <v>209</v>
      </c>
      <c r="G608" s="21" t="s">
        <v>209</v>
      </c>
      <c r="H608" s="21" t="s">
        <v>209</v>
      </c>
      <c r="I608" s="21" t="s">
        <v>209</v>
      </c>
      <c r="J608" s="21" t="s">
        <v>209</v>
      </c>
      <c r="K608" s="21" t="s">
        <v>210</v>
      </c>
      <c r="L608" s="21" t="s">
        <v>210</v>
      </c>
      <c r="M608" s="21" t="s">
        <v>209</v>
      </c>
      <c r="N608" s="21" t="s">
        <v>209</v>
      </c>
      <c r="O608" s="21" t="s">
        <v>209</v>
      </c>
      <c r="P608" s="21" t="s">
        <v>209</v>
      </c>
      <c r="Q608" s="21" t="s">
        <v>209</v>
      </c>
      <c r="R608" s="21" t="s">
        <v>210</v>
      </c>
      <c r="S608" s="21" t="s">
        <v>209</v>
      </c>
      <c r="T608" s="21" t="s">
        <v>209</v>
      </c>
      <c r="U608" s="21" t="s">
        <v>209</v>
      </c>
      <c r="V608" s="21" t="s">
        <v>209</v>
      </c>
      <c r="W608" s="21" t="s">
        <v>209</v>
      </c>
      <c r="X608" s="21" t="s">
        <v>209</v>
      </c>
      <c r="Y608" s="21" t="s">
        <v>209</v>
      </c>
      <c r="Z608" s="21" t="s">
        <v>209</v>
      </c>
      <c r="AA608" s="21" t="s">
        <v>209</v>
      </c>
      <c r="AB608" s="21" t="s">
        <v>209</v>
      </c>
      <c r="AC608" s="21" t="s">
        <v>209</v>
      </c>
      <c r="AD608" s="21" t="s">
        <v>209</v>
      </c>
      <c r="AE608" s="21" t="s">
        <v>209</v>
      </c>
      <c r="AF608" s="21" t="s">
        <v>209</v>
      </c>
      <c r="AG608" s="21" t="s">
        <v>209</v>
      </c>
      <c r="AH608" s="21" t="s">
        <v>209</v>
      </c>
      <c r="AI608" s="21" t="s">
        <v>209</v>
      </c>
      <c r="AJ608" s="21" t="s">
        <v>210</v>
      </c>
      <c r="AK608" s="21" t="s">
        <v>209</v>
      </c>
      <c r="AL608" s="21" t="s">
        <v>209</v>
      </c>
      <c r="AM608" s="21" t="s">
        <v>209</v>
      </c>
      <c r="AN608" s="21" t="s">
        <v>210</v>
      </c>
      <c r="AO608" s="21" t="s">
        <v>209</v>
      </c>
      <c r="AP608" s="21" t="s">
        <v>209</v>
      </c>
      <c r="AQ608" s="21" t="s">
        <v>209</v>
      </c>
      <c r="AR608" s="21" t="s">
        <v>209</v>
      </c>
      <c r="AS608" s="21" t="s">
        <v>210</v>
      </c>
      <c r="AT608" s="21" t="s">
        <v>209</v>
      </c>
      <c r="AU608" s="21" t="s">
        <v>209</v>
      </c>
      <c r="AV608" s="21" t="s">
        <v>209</v>
      </c>
      <c r="AW608" s="21" t="s">
        <v>209</v>
      </c>
      <c r="AX608" s="21" t="s">
        <v>209</v>
      </c>
      <c r="AY608" s="21" t="s">
        <v>210</v>
      </c>
      <c r="AZ608" s="21" t="s">
        <v>209</v>
      </c>
      <c r="BA608" s="21" t="s">
        <v>209</v>
      </c>
      <c r="BB608" s="21" t="s">
        <v>210</v>
      </c>
      <c r="BC608" s="21" t="s">
        <v>209</v>
      </c>
      <c r="BD608" s="21" t="s">
        <v>209</v>
      </c>
      <c r="BE608" s="21" t="s">
        <v>209</v>
      </c>
      <c r="BF608" s="21" t="s">
        <v>209</v>
      </c>
      <c r="BG608" s="21" t="s">
        <v>209</v>
      </c>
      <c r="BH608" s="21" t="s">
        <v>209</v>
      </c>
      <c r="BI608" s="21" t="s">
        <v>209</v>
      </c>
      <c r="BJ608" s="21" t="s">
        <v>209</v>
      </c>
      <c r="BK608" s="21" t="s">
        <v>209</v>
      </c>
      <c r="BL608" s="21" t="s">
        <v>209</v>
      </c>
      <c r="BM608" s="21" t="s">
        <v>209</v>
      </c>
      <c r="BN608" s="21" t="s">
        <v>209</v>
      </c>
      <c r="BO608" s="21" t="s">
        <v>209</v>
      </c>
      <c r="BP608" s="21" t="s">
        <v>209</v>
      </c>
      <c r="BQ608" s="21" t="s">
        <v>209</v>
      </c>
      <c r="BR608" s="21" t="s">
        <v>209</v>
      </c>
      <c r="BS608" s="21" t="s">
        <v>209</v>
      </c>
      <c r="BT608" s="21" t="s">
        <v>209</v>
      </c>
      <c r="BU608" s="21" t="s">
        <v>209</v>
      </c>
      <c r="BV608" s="21" t="s">
        <v>209</v>
      </c>
      <c r="BW608" s="21" t="s">
        <v>209</v>
      </c>
      <c r="BX608" s="21" t="s">
        <v>209</v>
      </c>
      <c r="BY608" s="21" t="s">
        <v>209</v>
      </c>
      <c r="BZ608" s="21">
        <f t="shared" si="2"/>
        <v>9</v>
      </c>
    </row>
    <row r="609" spans="1:78" ht="12.75" x14ac:dyDescent="0.2">
      <c r="A609" s="21" t="s">
        <v>750</v>
      </c>
      <c r="B609" s="21" t="s">
        <v>496</v>
      </c>
      <c r="C609" s="21" t="s">
        <v>526</v>
      </c>
      <c r="D609" s="21" t="s">
        <v>209</v>
      </c>
      <c r="E609" s="21" t="s">
        <v>209</v>
      </c>
      <c r="F609" s="21" t="s">
        <v>209</v>
      </c>
      <c r="G609" s="21" t="s">
        <v>209</v>
      </c>
      <c r="H609" s="21" t="s">
        <v>209</v>
      </c>
      <c r="I609" s="21" t="s">
        <v>209</v>
      </c>
      <c r="J609" s="21" t="s">
        <v>209</v>
      </c>
      <c r="K609" s="21" t="s">
        <v>210</v>
      </c>
      <c r="L609" s="21" t="s">
        <v>209</v>
      </c>
      <c r="M609" s="21" t="s">
        <v>209</v>
      </c>
      <c r="N609" s="21" t="s">
        <v>209</v>
      </c>
      <c r="O609" s="21" t="s">
        <v>209</v>
      </c>
      <c r="P609" s="21" t="s">
        <v>209</v>
      </c>
      <c r="Q609" s="21" t="s">
        <v>209</v>
      </c>
      <c r="R609" s="21" t="s">
        <v>210</v>
      </c>
      <c r="S609" s="21" t="s">
        <v>210</v>
      </c>
      <c r="T609" s="21" t="s">
        <v>210</v>
      </c>
      <c r="U609" s="21" t="s">
        <v>210</v>
      </c>
      <c r="V609" s="21" t="s">
        <v>210</v>
      </c>
      <c r="W609" s="21" t="s">
        <v>210</v>
      </c>
      <c r="X609" s="21" t="s">
        <v>209</v>
      </c>
      <c r="Y609" s="21" t="s">
        <v>209</v>
      </c>
      <c r="Z609" s="21" t="s">
        <v>209</v>
      </c>
      <c r="AA609" s="21" t="s">
        <v>210</v>
      </c>
      <c r="AB609" s="21" t="s">
        <v>209</v>
      </c>
      <c r="AC609" s="21" t="s">
        <v>210</v>
      </c>
      <c r="AD609" s="21" t="s">
        <v>209</v>
      </c>
      <c r="AE609" s="21" t="s">
        <v>209</v>
      </c>
      <c r="AF609" s="21" t="s">
        <v>210</v>
      </c>
      <c r="AG609" s="21" t="s">
        <v>209</v>
      </c>
      <c r="AH609" s="21" t="s">
        <v>209</v>
      </c>
      <c r="AI609" s="21" t="s">
        <v>209</v>
      </c>
      <c r="AJ609" s="21" t="s">
        <v>209</v>
      </c>
      <c r="AK609" s="21" t="s">
        <v>209</v>
      </c>
      <c r="AL609" s="21" t="s">
        <v>209</v>
      </c>
      <c r="AM609" s="21" t="s">
        <v>209</v>
      </c>
      <c r="AN609" s="21" t="s">
        <v>210</v>
      </c>
      <c r="AO609" s="21" t="s">
        <v>209</v>
      </c>
      <c r="AP609" s="21" t="s">
        <v>209</v>
      </c>
      <c r="AQ609" s="21" t="s">
        <v>209</v>
      </c>
      <c r="AR609" s="21" t="s">
        <v>209</v>
      </c>
      <c r="AS609" s="21" t="s">
        <v>210</v>
      </c>
      <c r="AT609" s="21" t="s">
        <v>209</v>
      </c>
      <c r="AU609" s="21" t="s">
        <v>209</v>
      </c>
      <c r="AV609" s="21" t="s">
        <v>209</v>
      </c>
      <c r="AW609" s="21" t="s">
        <v>209</v>
      </c>
      <c r="AX609" s="21" t="s">
        <v>209</v>
      </c>
      <c r="AY609" s="21" t="s">
        <v>210</v>
      </c>
      <c r="AZ609" s="21" t="s">
        <v>210</v>
      </c>
      <c r="BA609" s="21" t="s">
        <v>209</v>
      </c>
      <c r="BB609" s="21" t="s">
        <v>210</v>
      </c>
      <c r="BC609" s="21" t="s">
        <v>210</v>
      </c>
      <c r="BD609" s="21" t="s">
        <v>209</v>
      </c>
      <c r="BE609" s="21" t="s">
        <v>209</v>
      </c>
      <c r="BF609" s="21" t="s">
        <v>209</v>
      </c>
      <c r="BG609" s="21" t="s">
        <v>209</v>
      </c>
      <c r="BH609" s="21" t="s">
        <v>209</v>
      </c>
      <c r="BI609" s="21" t="s">
        <v>209</v>
      </c>
      <c r="BJ609" s="21" t="s">
        <v>209</v>
      </c>
      <c r="BK609" s="21" t="s">
        <v>210</v>
      </c>
      <c r="BL609" s="21" t="s">
        <v>209</v>
      </c>
      <c r="BM609" s="21" t="s">
        <v>209</v>
      </c>
      <c r="BN609" s="21" t="s">
        <v>209</v>
      </c>
      <c r="BO609" s="21" t="s">
        <v>209</v>
      </c>
      <c r="BP609" s="21" t="s">
        <v>209</v>
      </c>
      <c r="BQ609" s="21" t="s">
        <v>209</v>
      </c>
      <c r="BR609" s="21" t="s">
        <v>209</v>
      </c>
      <c r="BS609" s="21" t="s">
        <v>209</v>
      </c>
      <c r="BT609" s="21" t="s">
        <v>209</v>
      </c>
      <c r="BU609" s="21" t="s">
        <v>209</v>
      </c>
      <c r="BV609" s="21" t="s">
        <v>209</v>
      </c>
      <c r="BW609" s="21" t="s">
        <v>209</v>
      </c>
      <c r="BX609" s="21" t="s">
        <v>209</v>
      </c>
      <c r="BY609" s="21" t="s">
        <v>209</v>
      </c>
      <c r="BZ609" s="21">
        <f t="shared" si="2"/>
        <v>17</v>
      </c>
    </row>
    <row r="610" spans="1:78" ht="12.75" x14ac:dyDescent="0.2">
      <c r="A610" s="21" t="s">
        <v>750</v>
      </c>
      <c r="B610" s="21" t="s">
        <v>496</v>
      </c>
      <c r="C610" s="21" t="s">
        <v>527</v>
      </c>
      <c r="D610" s="21" t="s">
        <v>209</v>
      </c>
      <c r="E610" s="21" t="s">
        <v>210</v>
      </c>
      <c r="F610" s="21" t="s">
        <v>209</v>
      </c>
      <c r="G610" s="21" t="s">
        <v>209</v>
      </c>
      <c r="H610" s="21" t="s">
        <v>209</v>
      </c>
      <c r="I610" s="21" t="s">
        <v>209</v>
      </c>
      <c r="J610" s="21" t="s">
        <v>209</v>
      </c>
      <c r="K610" s="21" t="s">
        <v>210</v>
      </c>
      <c r="L610" s="21" t="s">
        <v>210</v>
      </c>
      <c r="M610" s="21" t="s">
        <v>209</v>
      </c>
      <c r="N610" s="21" t="s">
        <v>209</v>
      </c>
      <c r="O610" s="21" t="s">
        <v>209</v>
      </c>
      <c r="P610" s="21" t="s">
        <v>209</v>
      </c>
      <c r="Q610" s="21" t="s">
        <v>209</v>
      </c>
      <c r="R610" s="21" t="s">
        <v>210</v>
      </c>
      <c r="S610" s="21" t="s">
        <v>210</v>
      </c>
      <c r="T610" s="21" t="s">
        <v>210</v>
      </c>
      <c r="U610" s="21" t="s">
        <v>210</v>
      </c>
      <c r="V610" s="21" t="s">
        <v>210</v>
      </c>
      <c r="W610" s="21" t="s">
        <v>210</v>
      </c>
      <c r="X610" s="21" t="s">
        <v>209</v>
      </c>
      <c r="Y610" s="21" t="s">
        <v>209</v>
      </c>
      <c r="Z610" s="21" t="s">
        <v>209</v>
      </c>
      <c r="AA610" s="21" t="s">
        <v>210</v>
      </c>
      <c r="AB610" s="21" t="s">
        <v>209</v>
      </c>
      <c r="AC610" s="21" t="s">
        <v>210</v>
      </c>
      <c r="AD610" s="21" t="s">
        <v>209</v>
      </c>
      <c r="AE610" s="21" t="s">
        <v>209</v>
      </c>
      <c r="AF610" s="21" t="s">
        <v>210</v>
      </c>
      <c r="AG610" s="21" t="s">
        <v>209</v>
      </c>
      <c r="AH610" s="21" t="s">
        <v>209</v>
      </c>
      <c r="AI610" s="21" t="s">
        <v>209</v>
      </c>
      <c r="AJ610" s="21" t="s">
        <v>209</v>
      </c>
      <c r="AK610" s="21" t="s">
        <v>209</v>
      </c>
      <c r="AL610" s="21" t="s">
        <v>209</v>
      </c>
      <c r="AM610" s="21" t="s">
        <v>209</v>
      </c>
      <c r="AN610" s="21" t="s">
        <v>210</v>
      </c>
      <c r="AO610" s="21" t="s">
        <v>210</v>
      </c>
      <c r="AP610" s="21" t="s">
        <v>210</v>
      </c>
      <c r="AQ610" s="21" t="s">
        <v>210</v>
      </c>
      <c r="AR610" s="21" t="s">
        <v>209</v>
      </c>
      <c r="AS610" s="21" t="s">
        <v>210</v>
      </c>
      <c r="AT610" s="21" t="s">
        <v>210</v>
      </c>
      <c r="AU610" s="21" t="s">
        <v>210</v>
      </c>
      <c r="AV610" s="21" t="s">
        <v>210</v>
      </c>
      <c r="AW610" s="21" t="s">
        <v>209</v>
      </c>
      <c r="AX610" s="21" t="s">
        <v>210</v>
      </c>
      <c r="AY610" s="21" t="s">
        <v>210</v>
      </c>
      <c r="AZ610" s="21" t="s">
        <v>210</v>
      </c>
      <c r="BA610" s="21" t="s">
        <v>210</v>
      </c>
      <c r="BB610" s="21" t="s">
        <v>210</v>
      </c>
      <c r="BC610" s="21" t="s">
        <v>210</v>
      </c>
      <c r="BD610" s="21" t="s">
        <v>209</v>
      </c>
      <c r="BE610" s="21" t="s">
        <v>209</v>
      </c>
      <c r="BF610" s="21" t="s">
        <v>209</v>
      </c>
      <c r="BG610" s="21" t="s">
        <v>209</v>
      </c>
      <c r="BH610" s="21" t="s">
        <v>209</v>
      </c>
      <c r="BI610" s="21" t="s">
        <v>209</v>
      </c>
      <c r="BJ610" s="21" t="s">
        <v>209</v>
      </c>
      <c r="BK610" s="21" t="s">
        <v>210</v>
      </c>
      <c r="BL610" s="21" t="s">
        <v>209</v>
      </c>
      <c r="BM610" s="21" t="s">
        <v>209</v>
      </c>
      <c r="BN610" s="21" t="s">
        <v>209</v>
      </c>
      <c r="BO610" s="21" t="s">
        <v>209</v>
      </c>
      <c r="BP610" s="21" t="s">
        <v>209</v>
      </c>
      <c r="BQ610" s="21" t="s">
        <v>209</v>
      </c>
      <c r="BR610" s="21" t="s">
        <v>209</v>
      </c>
      <c r="BS610" s="21" t="s">
        <v>209</v>
      </c>
      <c r="BT610" s="21" t="s">
        <v>209</v>
      </c>
      <c r="BU610" s="21" t="s">
        <v>209</v>
      </c>
      <c r="BV610" s="21" t="s">
        <v>209</v>
      </c>
      <c r="BW610" s="21" t="s">
        <v>209</v>
      </c>
      <c r="BX610" s="21" t="s">
        <v>209</v>
      </c>
      <c r="BY610" s="21" t="s">
        <v>209</v>
      </c>
      <c r="BZ610" s="21">
        <f t="shared" si="2"/>
        <v>27</v>
      </c>
    </row>
    <row r="611" spans="1:78" ht="12.75" x14ac:dyDescent="0.2">
      <c r="A611" s="21" t="s">
        <v>750</v>
      </c>
      <c r="B611" s="21" t="s">
        <v>496</v>
      </c>
      <c r="C611" s="21" t="s">
        <v>528</v>
      </c>
      <c r="D611" s="21" t="s">
        <v>209</v>
      </c>
      <c r="E611" s="21" t="s">
        <v>210</v>
      </c>
      <c r="F611" s="21" t="s">
        <v>209</v>
      </c>
      <c r="G611" s="21" t="s">
        <v>209</v>
      </c>
      <c r="H611" s="21" t="s">
        <v>209</v>
      </c>
      <c r="I611" s="21" t="s">
        <v>209</v>
      </c>
      <c r="J611" s="21" t="s">
        <v>209</v>
      </c>
      <c r="K611" s="21" t="s">
        <v>210</v>
      </c>
      <c r="L611" s="21" t="s">
        <v>210</v>
      </c>
      <c r="M611" s="21" t="s">
        <v>209</v>
      </c>
      <c r="N611" s="21" t="s">
        <v>209</v>
      </c>
      <c r="O611" s="21" t="s">
        <v>209</v>
      </c>
      <c r="P611" s="21" t="s">
        <v>209</v>
      </c>
      <c r="Q611" s="21" t="s">
        <v>209</v>
      </c>
      <c r="R611" s="21" t="s">
        <v>210</v>
      </c>
      <c r="S611" s="21" t="s">
        <v>209</v>
      </c>
      <c r="T611" s="21" t="s">
        <v>209</v>
      </c>
      <c r="U611" s="21" t="s">
        <v>209</v>
      </c>
      <c r="V611" s="21" t="s">
        <v>209</v>
      </c>
      <c r="W611" s="21" t="s">
        <v>209</v>
      </c>
      <c r="X611" s="21" t="s">
        <v>209</v>
      </c>
      <c r="Y611" s="21" t="s">
        <v>209</v>
      </c>
      <c r="Z611" s="21" t="s">
        <v>209</v>
      </c>
      <c r="AA611" s="21" t="s">
        <v>209</v>
      </c>
      <c r="AB611" s="21" t="s">
        <v>209</v>
      </c>
      <c r="AC611" s="21" t="s">
        <v>209</v>
      </c>
      <c r="AD611" s="21" t="s">
        <v>209</v>
      </c>
      <c r="AE611" s="21" t="s">
        <v>209</v>
      </c>
      <c r="AF611" s="21" t="s">
        <v>209</v>
      </c>
      <c r="AG611" s="21" t="s">
        <v>209</v>
      </c>
      <c r="AH611" s="21" t="s">
        <v>209</v>
      </c>
      <c r="AI611" s="21" t="s">
        <v>209</v>
      </c>
      <c r="AJ611" s="21" t="s">
        <v>210</v>
      </c>
      <c r="AK611" s="21" t="s">
        <v>209</v>
      </c>
      <c r="AL611" s="21" t="s">
        <v>209</v>
      </c>
      <c r="AM611" s="21" t="s">
        <v>209</v>
      </c>
      <c r="AN611" s="21" t="s">
        <v>210</v>
      </c>
      <c r="AO611" s="21" t="s">
        <v>209</v>
      </c>
      <c r="AP611" s="21" t="s">
        <v>209</v>
      </c>
      <c r="AQ611" s="21" t="s">
        <v>209</v>
      </c>
      <c r="AR611" s="21" t="s">
        <v>209</v>
      </c>
      <c r="AS611" s="21" t="s">
        <v>210</v>
      </c>
      <c r="AT611" s="21" t="s">
        <v>209</v>
      </c>
      <c r="AU611" s="21" t="s">
        <v>209</v>
      </c>
      <c r="AV611" s="21" t="s">
        <v>209</v>
      </c>
      <c r="AW611" s="21" t="s">
        <v>209</v>
      </c>
      <c r="AX611" s="21" t="s">
        <v>209</v>
      </c>
      <c r="AY611" s="21" t="s">
        <v>210</v>
      </c>
      <c r="AZ611" s="21" t="s">
        <v>209</v>
      </c>
      <c r="BA611" s="21" t="s">
        <v>209</v>
      </c>
      <c r="BB611" s="21" t="s">
        <v>210</v>
      </c>
      <c r="BC611" s="21" t="s">
        <v>209</v>
      </c>
      <c r="BD611" s="21" t="s">
        <v>209</v>
      </c>
      <c r="BE611" s="21" t="s">
        <v>209</v>
      </c>
      <c r="BF611" s="21" t="s">
        <v>209</v>
      </c>
      <c r="BG611" s="21" t="s">
        <v>209</v>
      </c>
      <c r="BH611" s="21" t="s">
        <v>209</v>
      </c>
      <c r="BI611" s="21" t="s">
        <v>209</v>
      </c>
      <c r="BJ611" s="21" t="s">
        <v>209</v>
      </c>
      <c r="BK611" s="21" t="s">
        <v>209</v>
      </c>
      <c r="BL611" s="21" t="s">
        <v>209</v>
      </c>
      <c r="BM611" s="21" t="s">
        <v>209</v>
      </c>
      <c r="BN611" s="21" t="s">
        <v>209</v>
      </c>
      <c r="BO611" s="21" t="s">
        <v>209</v>
      </c>
      <c r="BP611" s="21" t="s">
        <v>209</v>
      </c>
      <c r="BQ611" s="21" t="s">
        <v>209</v>
      </c>
      <c r="BR611" s="21" t="s">
        <v>209</v>
      </c>
      <c r="BS611" s="21" t="s">
        <v>209</v>
      </c>
      <c r="BT611" s="21" t="s">
        <v>209</v>
      </c>
      <c r="BU611" s="21" t="s">
        <v>209</v>
      </c>
      <c r="BV611" s="21" t="s">
        <v>209</v>
      </c>
      <c r="BW611" s="21" t="s">
        <v>209</v>
      </c>
      <c r="BX611" s="21" t="s">
        <v>209</v>
      </c>
      <c r="BY611" s="21" t="s">
        <v>209</v>
      </c>
      <c r="BZ611" s="21">
        <f t="shared" si="2"/>
        <v>9</v>
      </c>
    </row>
    <row r="612" spans="1:78" ht="12.75" x14ac:dyDescent="0.2">
      <c r="A612" s="21" t="s">
        <v>750</v>
      </c>
      <c r="B612" s="21" t="s">
        <v>496</v>
      </c>
      <c r="C612" s="21" t="s">
        <v>529</v>
      </c>
      <c r="D612" s="21" t="s">
        <v>209</v>
      </c>
      <c r="E612" s="21" t="s">
        <v>210</v>
      </c>
      <c r="F612" s="21" t="s">
        <v>209</v>
      </c>
      <c r="G612" s="21" t="s">
        <v>209</v>
      </c>
      <c r="H612" s="21" t="s">
        <v>209</v>
      </c>
      <c r="I612" s="21" t="s">
        <v>209</v>
      </c>
      <c r="J612" s="21" t="s">
        <v>209</v>
      </c>
      <c r="K612" s="21" t="s">
        <v>210</v>
      </c>
      <c r="L612" s="21" t="s">
        <v>210</v>
      </c>
      <c r="M612" s="21" t="s">
        <v>209</v>
      </c>
      <c r="N612" s="21" t="s">
        <v>209</v>
      </c>
      <c r="O612" s="21" t="s">
        <v>209</v>
      </c>
      <c r="P612" s="21" t="s">
        <v>209</v>
      </c>
      <c r="Q612" s="21" t="s">
        <v>209</v>
      </c>
      <c r="R612" s="21" t="s">
        <v>210</v>
      </c>
      <c r="S612" s="21" t="s">
        <v>210</v>
      </c>
      <c r="T612" s="21" t="s">
        <v>210</v>
      </c>
      <c r="U612" s="21" t="s">
        <v>210</v>
      </c>
      <c r="V612" s="21" t="s">
        <v>210</v>
      </c>
      <c r="W612" s="21" t="s">
        <v>210</v>
      </c>
      <c r="X612" s="21" t="s">
        <v>209</v>
      </c>
      <c r="Y612" s="21" t="s">
        <v>209</v>
      </c>
      <c r="Z612" s="21" t="s">
        <v>209</v>
      </c>
      <c r="AA612" s="21" t="s">
        <v>210</v>
      </c>
      <c r="AB612" s="21" t="s">
        <v>209</v>
      </c>
      <c r="AC612" s="21" t="s">
        <v>210</v>
      </c>
      <c r="AD612" s="21" t="s">
        <v>209</v>
      </c>
      <c r="AE612" s="21" t="s">
        <v>209</v>
      </c>
      <c r="AF612" s="21" t="s">
        <v>210</v>
      </c>
      <c r="AG612" s="21" t="s">
        <v>209</v>
      </c>
      <c r="AH612" s="21" t="s">
        <v>209</v>
      </c>
      <c r="AI612" s="21" t="s">
        <v>209</v>
      </c>
      <c r="AJ612" s="21" t="s">
        <v>209</v>
      </c>
      <c r="AK612" s="21" t="s">
        <v>209</v>
      </c>
      <c r="AL612" s="21" t="s">
        <v>209</v>
      </c>
      <c r="AM612" s="21" t="s">
        <v>209</v>
      </c>
      <c r="AN612" s="21" t="s">
        <v>210</v>
      </c>
      <c r="AO612" s="21" t="s">
        <v>210</v>
      </c>
      <c r="AP612" s="21" t="s">
        <v>210</v>
      </c>
      <c r="AQ612" s="21" t="s">
        <v>210</v>
      </c>
      <c r="AR612" s="21" t="s">
        <v>209</v>
      </c>
      <c r="AS612" s="21" t="s">
        <v>210</v>
      </c>
      <c r="AT612" s="21" t="s">
        <v>210</v>
      </c>
      <c r="AU612" s="21" t="s">
        <v>210</v>
      </c>
      <c r="AV612" s="21" t="s">
        <v>210</v>
      </c>
      <c r="AW612" s="21" t="s">
        <v>209</v>
      </c>
      <c r="AX612" s="21" t="s">
        <v>209</v>
      </c>
      <c r="AY612" s="21" t="s">
        <v>210</v>
      </c>
      <c r="AZ612" s="21" t="s">
        <v>210</v>
      </c>
      <c r="BA612" s="21" t="s">
        <v>209</v>
      </c>
      <c r="BB612" s="21" t="s">
        <v>210</v>
      </c>
      <c r="BC612" s="21" t="s">
        <v>210</v>
      </c>
      <c r="BD612" s="21" t="s">
        <v>209</v>
      </c>
      <c r="BE612" s="21" t="s">
        <v>209</v>
      </c>
      <c r="BF612" s="21" t="s">
        <v>209</v>
      </c>
      <c r="BG612" s="21" t="s">
        <v>209</v>
      </c>
      <c r="BH612" s="21" t="s">
        <v>209</v>
      </c>
      <c r="BI612" s="21" t="s">
        <v>209</v>
      </c>
      <c r="BJ612" s="21" t="s">
        <v>209</v>
      </c>
      <c r="BK612" s="21" t="s">
        <v>210</v>
      </c>
      <c r="BL612" s="21" t="s">
        <v>209</v>
      </c>
      <c r="BM612" s="21" t="s">
        <v>209</v>
      </c>
      <c r="BN612" s="21" t="s">
        <v>209</v>
      </c>
      <c r="BO612" s="21" t="s">
        <v>209</v>
      </c>
      <c r="BP612" s="21" t="s">
        <v>209</v>
      </c>
      <c r="BQ612" s="21" t="s">
        <v>209</v>
      </c>
      <c r="BR612" s="21" t="s">
        <v>209</v>
      </c>
      <c r="BS612" s="21" t="s">
        <v>209</v>
      </c>
      <c r="BT612" s="21" t="s">
        <v>209</v>
      </c>
      <c r="BU612" s="21" t="s">
        <v>209</v>
      </c>
      <c r="BV612" s="21" t="s">
        <v>209</v>
      </c>
      <c r="BW612" s="21" t="s">
        <v>209</v>
      </c>
      <c r="BX612" s="21" t="s">
        <v>209</v>
      </c>
      <c r="BY612" s="21" t="s">
        <v>209</v>
      </c>
      <c r="BZ612" s="21">
        <f t="shared" si="2"/>
        <v>25</v>
      </c>
    </row>
    <row r="613" spans="1:78" ht="12.75" x14ac:dyDescent="0.2">
      <c r="A613" s="21" t="s">
        <v>750</v>
      </c>
      <c r="B613" s="21" t="s">
        <v>496</v>
      </c>
      <c r="C613" s="21" t="s">
        <v>530</v>
      </c>
      <c r="D613" s="21" t="s">
        <v>209</v>
      </c>
      <c r="E613" s="21" t="s">
        <v>210</v>
      </c>
      <c r="F613" s="21" t="s">
        <v>209</v>
      </c>
      <c r="G613" s="21" t="s">
        <v>209</v>
      </c>
      <c r="H613" s="21" t="s">
        <v>209</v>
      </c>
      <c r="I613" s="21" t="s">
        <v>209</v>
      </c>
      <c r="J613" s="21" t="s">
        <v>209</v>
      </c>
      <c r="K613" s="21" t="s">
        <v>210</v>
      </c>
      <c r="L613" s="21" t="s">
        <v>210</v>
      </c>
      <c r="M613" s="21" t="s">
        <v>209</v>
      </c>
      <c r="N613" s="21" t="s">
        <v>209</v>
      </c>
      <c r="O613" s="21" t="s">
        <v>209</v>
      </c>
      <c r="P613" s="21" t="s">
        <v>209</v>
      </c>
      <c r="Q613" s="21" t="s">
        <v>209</v>
      </c>
      <c r="R613" s="21" t="s">
        <v>210</v>
      </c>
      <c r="S613" s="21" t="s">
        <v>209</v>
      </c>
      <c r="T613" s="21" t="s">
        <v>209</v>
      </c>
      <c r="U613" s="21" t="s">
        <v>209</v>
      </c>
      <c r="V613" s="21" t="s">
        <v>209</v>
      </c>
      <c r="W613" s="21" t="s">
        <v>209</v>
      </c>
      <c r="X613" s="21" t="s">
        <v>209</v>
      </c>
      <c r="Y613" s="21" t="s">
        <v>209</v>
      </c>
      <c r="Z613" s="21" t="s">
        <v>209</v>
      </c>
      <c r="AA613" s="21" t="s">
        <v>209</v>
      </c>
      <c r="AB613" s="21" t="s">
        <v>209</v>
      </c>
      <c r="AC613" s="21" t="s">
        <v>209</v>
      </c>
      <c r="AD613" s="21" t="s">
        <v>209</v>
      </c>
      <c r="AE613" s="21" t="s">
        <v>209</v>
      </c>
      <c r="AF613" s="21" t="s">
        <v>209</v>
      </c>
      <c r="AG613" s="21" t="s">
        <v>209</v>
      </c>
      <c r="AH613" s="21" t="s">
        <v>209</v>
      </c>
      <c r="AI613" s="21" t="s">
        <v>209</v>
      </c>
      <c r="AJ613" s="21" t="s">
        <v>210</v>
      </c>
      <c r="AK613" s="21" t="s">
        <v>209</v>
      </c>
      <c r="AL613" s="21" t="s">
        <v>209</v>
      </c>
      <c r="AM613" s="21" t="s">
        <v>209</v>
      </c>
      <c r="AN613" s="21" t="s">
        <v>210</v>
      </c>
      <c r="AO613" s="21" t="s">
        <v>209</v>
      </c>
      <c r="AP613" s="21" t="s">
        <v>209</v>
      </c>
      <c r="AQ613" s="21" t="s">
        <v>209</v>
      </c>
      <c r="AR613" s="21" t="s">
        <v>209</v>
      </c>
      <c r="AS613" s="21" t="s">
        <v>210</v>
      </c>
      <c r="AT613" s="21" t="s">
        <v>209</v>
      </c>
      <c r="AU613" s="21" t="s">
        <v>209</v>
      </c>
      <c r="AV613" s="21" t="s">
        <v>209</v>
      </c>
      <c r="AW613" s="21" t="s">
        <v>209</v>
      </c>
      <c r="AX613" s="21" t="s">
        <v>209</v>
      </c>
      <c r="AY613" s="21" t="s">
        <v>210</v>
      </c>
      <c r="AZ613" s="21" t="s">
        <v>209</v>
      </c>
      <c r="BA613" s="21" t="s">
        <v>209</v>
      </c>
      <c r="BB613" s="21" t="s">
        <v>210</v>
      </c>
      <c r="BC613" s="21" t="s">
        <v>209</v>
      </c>
      <c r="BD613" s="21" t="s">
        <v>209</v>
      </c>
      <c r="BE613" s="21" t="s">
        <v>209</v>
      </c>
      <c r="BF613" s="21" t="s">
        <v>209</v>
      </c>
      <c r="BG613" s="21" t="s">
        <v>209</v>
      </c>
      <c r="BH613" s="21" t="s">
        <v>209</v>
      </c>
      <c r="BI613" s="21" t="s">
        <v>209</v>
      </c>
      <c r="BJ613" s="21" t="s">
        <v>209</v>
      </c>
      <c r="BK613" s="21" t="s">
        <v>209</v>
      </c>
      <c r="BL613" s="21" t="s">
        <v>209</v>
      </c>
      <c r="BM613" s="21" t="s">
        <v>209</v>
      </c>
      <c r="BN613" s="21" t="s">
        <v>209</v>
      </c>
      <c r="BO613" s="21" t="s">
        <v>209</v>
      </c>
      <c r="BP613" s="21" t="s">
        <v>209</v>
      </c>
      <c r="BQ613" s="21" t="s">
        <v>209</v>
      </c>
      <c r="BR613" s="21" t="s">
        <v>209</v>
      </c>
      <c r="BS613" s="21" t="s">
        <v>209</v>
      </c>
      <c r="BT613" s="21" t="s">
        <v>209</v>
      </c>
      <c r="BU613" s="21" t="s">
        <v>209</v>
      </c>
      <c r="BV613" s="21" t="s">
        <v>209</v>
      </c>
      <c r="BW613" s="21" t="s">
        <v>209</v>
      </c>
      <c r="BX613" s="21" t="s">
        <v>209</v>
      </c>
      <c r="BY613" s="21" t="s">
        <v>209</v>
      </c>
      <c r="BZ613" s="21">
        <f t="shared" si="2"/>
        <v>9</v>
      </c>
    </row>
    <row r="614" spans="1:78" ht="12.75" x14ac:dyDescent="0.2">
      <c r="A614" s="21" t="s">
        <v>750</v>
      </c>
      <c r="B614" s="21" t="s">
        <v>496</v>
      </c>
      <c r="C614" s="21" t="s">
        <v>531</v>
      </c>
      <c r="D614" s="21" t="s">
        <v>209</v>
      </c>
      <c r="E614" s="21" t="s">
        <v>210</v>
      </c>
      <c r="F614" s="21" t="s">
        <v>209</v>
      </c>
      <c r="G614" s="21" t="s">
        <v>209</v>
      </c>
      <c r="H614" s="21" t="s">
        <v>209</v>
      </c>
      <c r="I614" s="21" t="s">
        <v>209</v>
      </c>
      <c r="J614" s="21" t="s">
        <v>209</v>
      </c>
      <c r="K614" s="21" t="s">
        <v>210</v>
      </c>
      <c r="L614" s="21" t="s">
        <v>210</v>
      </c>
      <c r="M614" s="21" t="s">
        <v>209</v>
      </c>
      <c r="N614" s="21" t="s">
        <v>209</v>
      </c>
      <c r="O614" s="21" t="s">
        <v>209</v>
      </c>
      <c r="P614" s="21" t="s">
        <v>209</v>
      </c>
      <c r="Q614" s="21" t="s">
        <v>209</v>
      </c>
      <c r="R614" s="21" t="s">
        <v>210</v>
      </c>
      <c r="S614" s="21" t="s">
        <v>209</v>
      </c>
      <c r="T614" s="21" t="s">
        <v>209</v>
      </c>
      <c r="U614" s="21" t="s">
        <v>209</v>
      </c>
      <c r="V614" s="21" t="s">
        <v>209</v>
      </c>
      <c r="W614" s="21" t="s">
        <v>209</v>
      </c>
      <c r="X614" s="21" t="s">
        <v>209</v>
      </c>
      <c r="Y614" s="21" t="s">
        <v>209</v>
      </c>
      <c r="Z614" s="21" t="s">
        <v>209</v>
      </c>
      <c r="AA614" s="21" t="s">
        <v>209</v>
      </c>
      <c r="AB614" s="21" t="s">
        <v>209</v>
      </c>
      <c r="AC614" s="21" t="s">
        <v>209</v>
      </c>
      <c r="AD614" s="21" t="s">
        <v>209</v>
      </c>
      <c r="AE614" s="21" t="s">
        <v>209</v>
      </c>
      <c r="AF614" s="21" t="s">
        <v>209</v>
      </c>
      <c r="AG614" s="21" t="s">
        <v>209</v>
      </c>
      <c r="AH614" s="21" t="s">
        <v>209</v>
      </c>
      <c r="AI614" s="21" t="s">
        <v>209</v>
      </c>
      <c r="AJ614" s="21" t="s">
        <v>210</v>
      </c>
      <c r="AK614" s="21" t="s">
        <v>209</v>
      </c>
      <c r="AL614" s="21" t="s">
        <v>209</v>
      </c>
      <c r="AM614" s="21" t="s">
        <v>209</v>
      </c>
      <c r="AN614" s="21" t="s">
        <v>210</v>
      </c>
      <c r="AO614" s="21" t="s">
        <v>209</v>
      </c>
      <c r="AP614" s="21" t="s">
        <v>209</v>
      </c>
      <c r="AQ614" s="21" t="s">
        <v>209</v>
      </c>
      <c r="AR614" s="21" t="s">
        <v>209</v>
      </c>
      <c r="AS614" s="21" t="s">
        <v>210</v>
      </c>
      <c r="AT614" s="21" t="s">
        <v>209</v>
      </c>
      <c r="AU614" s="21" t="s">
        <v>209</v>
      </c>
      <c r="AV614" s="21" t="s">
        <v>209</v>
      </c>
      <c r="AW614" s="21" t="s">
        <v>209</v>
      </c>
      <c r="AX614" s="21" t="s">
        <v>209</v>
      </c>
      <c r="AY614" s="21" t="s">
        <v>210</v>
      </c>
      <c r="AZ614" s="21" t="s">
        <v>209</v>
      </c>
      <c r="BA614" s="21" t="s">
        <v>209</v>
      </c>
      <c r="BB614" s="21" t="s">
        <v>210</v>
      </c>
      <c r="BC614" s="21" t="s">
        <v>209</v>
      </c>
      <c r="BD614" s="21" t="s">
        <v>209</v>
      </c>
      <c r="BE614" s="21" t="s">
        <v>209</v>
      </c>
      <c r="BF614" s="21" t="s">
        <v>209</v>
      </c>
      <c r="BG614" s="21" t="s">
        <v>209</v>
      </c>
      <c r="BH614" s="21" t="s">
        <v>209</v>
      </c>
      <c r="BI614" s="21" t="s">
        <v>209</v>
      </c>
      <c r="BJ614" s="21" t="s">
        <v>209</v>
      </c>
      <c r="BK614" s="21" t="s">
        <v>209</v>
      </c>
      <c r="BL614" s="21" t="s">
        <v>209</v>
      </c>
      <c r="BM614" s="21" t="s">
        <v>209</v>
      </c>
      <c r="BN614" s="21" t="s">
        <v>209</v>
      </c>
      <c r="BO614" s="21" t="s">
        <v>209</v>
      </c>
      <c r="BP614" s="21" t="s">
        <v>209</v>
      </c>
      <c r="BQ614" s="21" t="s">
        <v>209</v>
      </c>
      <c r="BR614" s="21" t="s">
        <v>209</v>
      </c>
      <c r="BS614" s="21" t="s">
        <v>209</v>
      </c>
      <c r="BT614" s="21" t="s">
        <v>209</v>
      </c>
      <c r="BU614" s="21" t="s">
        <v>209</v>
      </c>
      <c r="BV614" s="21" t="s">
        <v>209</v>
      </c>
      <c r="BW614" s="21" t="s">
        <v>209</v>
      </c>
      <c r="BX614" s="21" t="s">
        <v>209</v>
      </c>
      <c r="BY614" s="21" t="s">
        <v>209</v>
      </c>
      <c r="BZ614" s="21">
        <f t="shared" si="2"/>
        <v>9</v>
      </c>
    </row>
    <row r="615" spans="1:78" ht="12.75" x14ac:dyDescent="0.2">
      <c r="A615" s="21" t="s">
        <v>750</v>
      </c>
      <c r="B615" s="21" t="s">
        <v>496</v>
      </c>
      <c r="C615" s="21" t="s">
        <v>532</v>
      </c>
      <c r="D615" s="21" t="s">
        <v>209</v>
      </c>
      <c r="E615" s="21" t="s">
        <v>210</v>
      </c>
      <c r="F615" s="21" t="s">
        <v>209</v>
      </c>
      <c r="G615" s="21" t="s">
        <v>209</v>
      </c>
      <c r="H615" s="21" t="s">
        <v>209</v>
      </c>
      <c r="I615" s="21" t="s">
        <v>209</v>
      </c>
      <c r="J615" s="21" t="s">
        <v>209</v>
      </c>
      <c r="K615" s="21" t="s">
        <v>210</v>
      </c>
      <c r="L615" s="21" t="s">
        <v>210</v>
      </c>
      <c r="M615" s="21" t="s">
        <v>209</v>
      </c>
      <c r="N615" s="21" t="s">
        <v>209</v>
      </c>
      <c r="O615" s="21" t="s">
        <v>209</v>
      </c>
      <c r="P615" s="21" t="s">
        <v>209</v>
      </c>
      <c r="Q615" s="21" t="s">
        <v>209</v>
      </c>
      <c r="R615" s="21" t="s">
        <v>210</v>
      </c>
      <c r="S615" s="21" t="s">
        <v>209</v>
      </c>
      <c r="T615" s="21" t="s">
        <v>210</v>
      </c>
      <c r="U615" s="21" t="s">
        <v>209</v>
      </c>
      <c r="V615" s="21" t="s">
        <v>210</v>
      </c>
      <c r="W615" s="21" t="s">
        <v>210</v>
      </c>
      <c r="X615" s="21" t="s">
        <v>209</v>
      </c>
      <c r="Y615" s="21" t="s">
        <v>209</v>
      </c>
      <c r="Z615" s="21" t="s">
        <v>209</v>
      </c>
      <c r="AA615" s="21" t="s">
        <v>210</v>
      </c>
      <c r="AB615" s="21" t="s">
        <v>209</v>
      </c>
      <c r="AC615" s="21" t="s">
        <v>210</v>
      </c>
      <c r="AD615" s="21" t="s">
        <v>209</v>
      </c>
      <c r="AE615" s="21" t="s">
        <v>209</v>
      </c>
      <c r="AF615" s="21" t="s">
        <v>210</v>
      </c>
      <c r="AG615" s="21" t="s">
        <v>209</v>
      </c>
      <c r="AH615" s="21" t="s">
        <v>209</v>
      </c>
      <c r="AI615" s="21" t="s">
        <v>209</v>
      </c>
      <c r="AJ615" s="21" t="s">
        <v>209</v>
      </c>
      <c r="AK615" s="21" t="s">
        <v>209</v>
      </c>
      <c r="AL615" s="21" t="s">
        <v>209</v>
      </c>
      <c r="AM615" s="21" t="s">
        <v>209</v>
      </c>
      <c r="AN615" s="21" t="s">
        <v>210</v>
      </c>
      <c r="AO615" s="21" t="s">
        <v>209</v>
      </c>
      <c r="AP615" s="21" t="s">
        <v>209</v>
      </c>
      <c r="AQ615" s="21" t="s">
        <v>209</v>
      </c>
      <c r="AR615" s="21" t="s">
        <v>209</v>
      </c>
      <c r="AS615" s="21" t="s">
        <v>210</v>
      </c>
      <c r="AT615" s="21" t="s">
        <v>209</v>
      </c>
      <c r="AU615" s="21" t="s">
        <v>209</v>
      </c>
      <c r="AV615" s="21" t="s">
        <v>209</v>
      </c>
      <c r="AW615" s="21" t="s">
        <v>209</v>
      </c>
      <c r="AX615" s="21" t="s">
        <v>210</v>
      </c>
      <c r="AY615" s="21" t="s">
        <v>210</v>
      </c>
      <c r="AZ615" s="21" t="s">
        <v>210</v>
      </c>
      <c r="BA615" s="21" t="s">
        <v>210</v>
      </c>
      <c r="BB615" s="21" t="s">
        <v>210</v>
      </c>
      <c r="BC615" s="21" t="s">
        <v>210</v>
      </c>
      <c r="BD615" s="21" t="s">
        <v>209</v>
      </c>
      <c r="BE615" s="21" t="s">
        <v>209</v>
      </c>
      <c r="BF615" s="21" t="s">
        <v>209</v>
      </c>
      <c r="BG615" s="21" t="s">
        <v>209</v>
      </c>
      <c r="BH615" s="21" t="s">
        <v>209</v>
      </c>
      <c r="BI615" s="21" t="s">
        <v>209</v>
      </c>
      <c r="BJ615" s="21" t="s">
        <v>209</v>
      </c>
      <c r="BK615" s="21" t="s">
        <v>210</v>
      </c>
      <c r="BL615" s="21" t="s">
        <v>209</v>
      </c>
      <c r="BM615" s="21" t="s">
        <v>209</v>
      </c>
      <c r="BN615" s="21" t="s">
        <v>209</v>
      </c>
      <c r="BO615" s="21" t="s">
        <v>209</v>
      </c>
      <c r="BP615" s="21" t="s">
        <v>209</v>
      </c>
      <c r="BQ615" s="21" t="s">
        <v>209</v>
      </c>
      <c r="BR615" s="21" t="s">
        <v>209</v>
      </c>
      <c r="BS615" s="21" t="s">
        <v>209</v>
      </c>
      <c r="BT615" s="21" t="s">
        <v>209</v>
      </c>
      <c r="BU615" s="21" t="s">
        <v>209</v>
      </c>
      <c r="BV615" s="21" t="s">
        <v>209</v>
      </c>
      <c r="BW615" s="21" t="s">
        <v>209</v>
      </c>
      <c r="BX615" s="21" t="s">
        <v>209</v>
      </c>
      <c r="BY615" s="21" t="s">
        <v>209</v>
      </c>
      <c r="BZ615" s="21">
        <f t="shared" si="2"/>
        <v>19</v>
      </c>
    </row>
    <row r="616" spans="1:78" ht="12.75" x14ac:dyDescent="0.2">
      <c r="A616" s="21" t="s">
        <v>750</v>
      </c>
      <c r="B616" s="21" t="s">
        <v>824</v>
      </c>
      <c r="C616" s="21" t="s">
        <v>825</v>
      </c>
      <c r="D616" s="21" t="s">
        <v>209</v>
      </c>
      <c r="E616" s="21" t="s">
        <v>210</v>
      </c>
      <c r="F616" s="21" t="s">
        <v>209</v>
      </c>
      <c r="G616" s="21" t="s">
        <v>209</v>
      </c>
      <c r="H616" s="21" t="s">
        <v>209</v>
      </c>
      <c r="I616" s="21" t="s">
        <v>209</v>
      </c>
      <c r="J616" s="21" t="s">
        <v>209</v>
      </c>
      <c r="K616" s="21" t="s">
        <v>209</v>
      </c>
      <c r="L616" s="21" t="s">
        <v>210</v>
      </c>
      <c r="M616" s="21" t="s">
        <v>209</v>
      </c>
      <c r="N616" s="21" t="s">
        <v>209</v>
      </c>
      <c r="O616" s="21" t="s">
        <v>209</v>
      </c>
      <c r="P616" s="21" t="s">
        <v>209</v>
      </c>
      <c r="Q616" s="21" t="s">
        <v>209</v>
      </c>
      <c r="R616" s="21" t="s">
        <v>209</v>
      </c>
      <c r="S616" s="21" t="s">
        <v>213</v>
      </c>
      <c r="T616" s="21" t="s">
        <v>213</v>
      </c>
      <c r="U616" s="21" t="s">
        <v>213</v>
      </c>
      <c r="V616" s="21" t="s">
        <v>213</v>
      </c>
      <c r="W616" s="21" t="s">
        <v>209</v>
      </c>
      <c r="X616" s="21" t="s">
        <v>209</v>
      </c>
      <c r="Y616" s="21" t="s">
        <v>209</v>
      </c>
      <c r="Z616" s="21" t="s">
        <v>213</v>
      </c>
      <c r="AA616" s="21" t="s">
        <v>209</v>
      </c>
      <c r="AB616" s="21" t="s">
        <v>209</v>
      </c>
      <c r="AC616" s="21" t="s">
        <v>209</v>
      </c>
      <c r="AD616" s="21" t="s">
        <v>209</v>
      </c>
      <c r="AE616" s="21" t="s">
        <v>213</v>
      </c>
      <c r="AF616" s="21" t="s">
        <v>209</v>
      </c>
      <c r="AG616" s="21" t="s">
        <v>209</v>
      </c>
      <c r="AH616" s="21" t="s">
        <v>209</v>
      </c>
      <c r="AI616" s="21" t="s">
        <v>209</v>
      </c>
      <c r="AJ616" s="21" t="s">
        <v>210</v>
      </c>
      <c r="AK616" s="21" t="s">
        <v>209</v>
      </c>
      <c r="AL616" s="21" t="s">
        <v>210</v>
      </c>
      <c r="AM616" s="21" t="s">
        <v>209</v>
      </c>
      <c r="AN616" s="21" t="s">
        <v>209</v>
      </c>
      <c r="AO616" s="21" t="s">
        <v>209</v>
      </c>
      <c r="AP616" s="21" t="s">
        <v>209</v>
      </c>
      <c r="AQ616" s="21" t="s">
        <v>209</v>
      </c>
      <c r="AR616" s="21" t="s">
        <v>209</v>
      </c>
      <c r="AS616" s="21" t="s">
        <v>209</v>
      </c>
      <c r="AT616" s="21" t="s">
        <v>209</v>
      </c>
      <c r="AU616" s="21" t="s">
        <v>209</v>
      </c>
      <c r="AV616" s="21" t="s">
        <v>209</v>
      </c>
      <c r="AW616" s="21" t="s">
        <v>209</v>
      </c>
      <c r="AX616" s="21" t="s">
        <v>209</v>
      </c>
      <c r="AY616" s="21" t="s">
        <v>210</v>
      </c>
      <c r="AZ616" s="21" t="s">
        <v>210</v>
      </c>
      <c r="BA616" s="21" t="s">
        <v>209</v>
      </c>
      <c r="BB616" s="21" t="s">
        <v>210</v>
      </c>
      <c r="BC616" s="21" t="s">
        <v>209</v>
      </c>
      <c r="BD616" s="21" t="s">
        <v>209</v>
      </c>
      <c r="BE616" s="21" t="s">
        <v>209</v>
      </c>
      <c r="BF616" s="21" t="s">
        <v>209</v>
      </c>
      <c r="BG616" s="21" t="s">
        <v>209</v>
      </c>
      <c r="BH616" s="21" t="s">
        <v>209</v>
      </c>
      <c r="BI616" s="21" t="s">
        <v>209</v>
      </c>
      <c r="BJ616" s="21" t="s">
        <v>209</v>
      </c>
      <c r="BK616" s="21" t="s">
        <v>209</v>
      </c>
      <c r="BL616" s="21" t="s">
        <v>209</v>
      </c>
      <c r="BM616" s="21" t="s">
        <v>209</v>
      </c>
      <c r="BN616" s="21" t="s">
        <v>209</v>
      </c>
      <c r="BO616" s="21" t="s">
        <v>209</v>
      </c>
      <c r="BP616" s="21" t="s">
        <v>209</v>
      </c>
      <c r="BQ616" s="21" t="s">
        <v>209</v>
      </c>
      <c r="BR616" s="21" t="s">
        <v>209</v>
      </c>
      <c r="BS616" s="21" t="s">
        <v>209</v>
      </c>
      <c r="BT616" s="21" t="s">
        <v>209</v>
      </c>
      <c r="BU616" s="21" t="s">
        <v>209</v>
      </c>
      <c r="BV616" s="21" t="s">
        <v>209</v>
      </c>
      <c r="BW616" s="21" t="s">
        <v>209</v>
      </c>
      <c r="BX616" s="21" t="s">
        <v>209</v>
      </c>
      <c r="BY616" s="21" t="s">
        <v>209</v>
      </c>
      <c r="BZ616" s="21">
        <f t="shared" si="2"/>
        <v>7</v>
      </c>
    </row>
    <row r="617" spans="1:78" ht="12.75" x14ac:dyDescent="0.2">
      <c r="A617" s="21" t="s">
        <v>750</v>
      </c>
      <c r="B617" s="21" t="s">
        <v>824</v>
      </c>
      <c r="C617" s="21" t="s">
        <v>826</v>
      </c>
      <c r="D617" s="21" t="s">
        <v>209</v>
      </c>
      <c r="E617" s="21" t="s">
        <v>210</v>
      </c>
      <c r="F617" s="21" t="s">
        <v>209</v>
      </c>
      <c r="G617" s="21" t="s">
        <v>209</v>
      </c>
      <c r="H617" s="21" t="s">
        <v>209</v>
      </c>
      <c r="I617" s="21" t="s">
        <v>209</v>
      </c>
      <c r="J617" s="21" t="s">
        <v>209</v>
      </c>
      <c r="K617" s="21" t="s">
        <v>209</v>
      </c>
      <c r="L617" s="21" t="s">
        <v>210</v>
      </c>
      <c r="M617" s="21" t="s">
        <v>209</v>
      </c>
      <c r="N617" s="21" t="s">
        <v>209</v>
      </c>
      <c r="O617" s="21" t="s">
        <v>209</v>
      </c>
      <c r="P617" s="21" t="s">
        <v>209</v>
      </c>
      <c r="Q617" s="21" t="s">
        <v>209</v>
      </c>
      <c r="R617" s="21" t="s">
        <v>209</v>
      </c>
      <c r="S617" s="21" t="s">
        <v>213</v>
      </c>
      <c r="T617" s="21" t="s">
        <v>213</v>
      </c>
      <c r="U617" s="21" t="s">
        <v>213</v>
      </c>
      <c r="V617" s="21" t="s">
        <v>213</v>
      </c>
      <c r="W617" s="21" t="s">
        <v>209</v>
      </c>
      <c r="X617" s="21" t="s">
        <v>209</v>
      </c>
      <c r="Y617" s="21" t="s">
        <v>209</v>
      </c>
      <c r="Z617" s="21" t="s">
        <v>213</v>
      </c>
      <c r="AA617" s="21" t="s">
        <v>209</v>
      </c>
      <c r="AB617" s="21" t="s">
        <v>209</v>
      </c>
      <c r="AC617" s="21" t="s">
        <v>209</v>
      </c>
      <c r="AD617" s="21" t="s">
        <v>209</v>
      </c>
      <c r="AE617" s="21" t="s">
        <v>213</v>
      </c>
      <c r="AF617" s="21" t="s">
        <v>209</v>
      </c>
      <c r="AG617" s="21" t="s">
        <v>209</v>
      </c>
      <c r="AH617" s="21" t="s">
        <v>209</v>
      </c>
      <c r="AI617" s="21" t="s">
        <v>209</v>
      </c>
      <c r="AJ617" s="21" t="s">
        <v>210</v>
      </c>
      <c r="AK617" s="21" t="s">
        <v>209</v>
      </c>
      <c r="AL617" s="21" t="s">
        <v>210</v>
      </c>
      <c r="AM617" s="21" t="s">
        <v>209</v>
      </c>
      <c r="AN617" s="21" t="s">
        <v>209</v>
      </c>
      <c r="AO617" s="21" t="s">
        <v>209</v>
      </c>
      <c r="AP617" s="21" t="s">
        <v>209</v>
      </c>
      <c r="AQ617" s="21" t="s">
        <v>209</v>
      </c>
      <c r="AR617" s="21" t="s">
        <v>209</v>
      </c>
      <c r="AS617" s="21" t="s">
        <v>209</v>
      </c>
      <c r="AT617" s="21" t="s">
        <v>209</v>
      </c>
      <c r="AU617" s="21" t="s">
        <v>209</v>
      </c>
      <c r="AV617" s="21" t="s">
        <v>209</v>
      </c>
      <c r="AW617" s="21" t="s">
        <v>209</v>
      </c>
      <c r="AX617" s="21" t="s">
        <v>209</v>
      </c>
      <c r="AY617" s="21" t="s">
        <v>210</v>
      </c>
      <c r="AZ617" s="21" t="s">
        <v>210</v>
      </c>
      <c r="BA617" s="21" t="s">
        <v>209</v>
      </c>
      <c r="BB617" s="21" t="s">
        <v>210</v>
      </c>
      <c r="BC617" s="21" t="s">
        <v>209</v>
      </c>
      <c r="BD617" s="21" t="s">
        <v>209</v>
      </c>
      <c r="BE617" s="21" t="s">
        <v>209</v>
      </c>
      <c r="BF617" s="21" t="s">
        <v>209</v>
      </c>
      <c r="BG617" s="21" t="s">
        <v>209</v>
      </c>
      <c r="BH617" s="21" t="s">
        <v>209</v>
      </c>
      <c r="BI617" s="21" t="s">
        <v>209</v>
      </c>
      <c r="BJ617" s="21" t="s">
        <v>209</v>
      </c>
      <c r="BK617" s="21" t="s">
        <v>209</v>
      </c>
      <c r="BL617" s="21" t="s">
        <v>209</v>
      </c>
      <c r="BM617" s="21" t="s">
        <v>209</v>
      </c>
      <c r="BN617" s="21" t="s">
        <v>209</v>
      </c>
      <c r="BO617" s="21" t="s">
        <v>209</v>
      </c>
      <c r="BP617" s="21" t="s">
        <v>209</v>
      </c>
      <c r="BQ617" s="21" t="s">
        <v>209</v>
      </c>
      <c r="BR617" s="21" t="s">
        <v>209</v>
      </c>
      <c r="BS617" s="21" t="s">
        <v>209</v>
      </c>
      <c r="BT617" s="21" t="s">
        <v>209</v>
      </c>
      <c r="BU617" s="21" t="s">
        <v>209</v>
      </c>
      <c r="BV617" s="21" t="s">
        <v>209</v>
      </c>
      <c r="BW617" s="21" t="s">
        <v>209</v>
      </c>
      <c r="BX617" s="21" t="s">
        <v>209</v>
      </c>
      <c r="BY617" s="21" t="s">
        <v>209</v>
      </c>
      <c r="BZ617" s="21">
        <f t="shared" si="2"/>
        <v>7</v>
      </c>
    </row>
    <row r="618" spans="1:78" ht="12.75" x14ac:dyDescent="0.2">
      <c r="A618" s="21" t="s">
        <v>750</v>
      </c>
      <c r="B618" s="21" t="s">
        <v>824</v>
      </c>
      <c r="C618" s="21" t="s">
        <v>827</v>
      </c>
      <c r="D618" s="21" t="s">
        <v>209</v>
      </c>
      <c r="E618" s="21" t="s">
        <v>210</v>
      </c>
      <c r="F618" s="21" t="s">
        <v>209</v>
      </c>
      <c r="G618" s="21" t="s">
        <v>209</v>
      </c>
      <c r="H618" s="21" t="s">
        <v>209</v>
      </c>
      <c r="I618" s="21" t="s">
        <v>209</v>
      </c>
      <c r="J618" s="21" t="s">
        <v>209</v>
      </c>
      <c r="K618" s="21" t="s">
        <v>209</v>
      </c>
      <c r="L618" s="21" t="s">
        <v>210</v>
      </c>
      <c r="M618" s="21" t="s">
        <v>209</v>
      </c>
      <c r="N618" s="21" t="s">
        <v>209</v>
      </c>
      <c r="O618" s="21" t="s">
        <v>209</v>
      </c>
      <c r="P618" s="21" t="s">
        <v>209</v>
      </c>
      <c r="Q618" s="21" t="s">
        <v>209</v>
      </c>
      <c r="R618" s="21" t="s">
        <v>209</v>
      </c>
      <c r="S618" s="21" t="s">
        <v>213</v>
      </c>
      <c r="T618" s="21" t="s">
        <v>213</v>
      </c>
      <c r="U618" s="21" t="s">
        <v>213</v>
      </c>
      <c r="V618" s="21" t="s">
        <v>213</v>
      </c>
      <c r="W618" s="21" t="s">
        <v>209</v>
      </c>
      <c r="X618" s="21" t="s">
        <v>209</v>
      </c>
      <c r="Y618" s="21" t="s">
        <v>209</v>
      </c>
      <c r="Z618" s="21" t="s">
        <v>213</v>
      </c>
      <c r="AA618" s="21" t="s">
        <v>209</v>
      </c>
      <c r="AB618" s="21" t="s">
        <v>209</v>
      </c>
      <c r="AC618" s="21" t="s">
        <v>209</v>
      </c>
      <c r="AD618" s="21" t="s">
        <v>209</v>
      </c>
      <c r="AE618" s="21" t="s">
        <v>213</v>
      </c>
      <c r="AF618" s="21" t="s">
        <v>209</v>
      </c>
      <c r="AG618" s="21" t="s">
        <v>209</v>
      </c>
      <c r="AH618" s="21" t="s">
        <v>209</v>
      </c>
      <c r="AI618" s="21" t="s">
        <v>209</v>
      </c>
      <c r="AJ618" s="21" t="s">
        <v>210</v>
      </c>
      <c r="AK618" s="21" t="s">
        <v>209</v>
      </c>
      <c r="AL618" s="21" t="s">
        <v>210</v>
      </c>
      <c r="AM618" s="21" t="s">
        <v>209</v>
      </c>
      <c r="AN618" s="21" t="s">
        <v>209</v>
      </c>
      <c r="AO618" s="21" t="s">
        <v>209</v>
      </c>
      <c r="AP618" s="21" t="s">
        <v>209</v>
      </c>
      <c r="AQ618" s="21" t="s">
        <v>209</v>
      </c>
      <c r="AR618" s="21" t="s">
        <v>209</v>
      </c>
      <c r="AS618" s="21" t="s">
        <v>209</v>
      </c>
      <c r="AT618" s="21" t="s">
        <v>209</v>
      </c>
      <c r="AU618" s="21" t="s">
        <v>209</v>
      </c>
      <c r="AV618" s="21" t="s">
        <v>209</v>
      </c>
      <c r="AW618" s="21" t="s">
        <v>209</v>
      </c>
      <c r="AX618" s="21" t="s">
        <v>209</v>
      </c>
      <c r="AY618" s="21" t="s">
        <v>210</v>
      </c>
      <c r="AZ618" s="21" t="s">
        <v>210</v>
      </c>
      <c r="BA618" s="21" t="s">
        <v>209</v>
      </c>
      <c r="BB618" s="21" t="s">
        <v>210</v>
      </c>
      <c r="BC618" s="21" t="s">
        <v>209</v>
      </c>
      <c r="BD618" s="21" t="s">
        <v>209</v>
      </c>
      <c r="BE618" s="21" t="s">
        <v>209</v>
      </c>
      <c r="BF618" s="21" t="s">
        <v>209</v>
      </c>
      <c r="BG618" s="21" t="s">
        <v>209</v>
      </c>
      <c r="BH618" s="21" t="s">
        <v>209</v>
      </c>
      <c r="BI618" s="21" t="s">
        <v>209</v>
      </c>
      <c r="BJ618" s="21" t="s">
        <v>209</v>
      </c>
      <c r="BK618" s="21" t="s">
        <v>209</v>
      </c>
      <c r="BL618" s="21" t="s">
        <v>209</v>
      </c>
      <c r="BM618" s="21" t="s">
        <v>209</v>
      </c>
      <c r="BN618" s="21" t="s">
        <v>209</v>
      </c>
      <c r="BO618" s="21" t="s">
        <v>209</v>
      </c>
      <c r="BP618" s="21" t="s">
        <v>209</v>
      </c>
      <c r="BQ618" s="21" t="s">
        <v>209</v>
      </c>
      <c r="BR618" s="21" t="s">
        <v>209</v>
      </c>
      <c r="BS618" s="21" t="s">
        <v>209</v>
      </c>
      <c r="BT618" s="21" t="s">
        <v>209</v>
      </c>
      <c r="BU618" s="21" t="s">
        <v>209</v>
      </c>
      <c r="BV618" s="21" t="s">
        <v>209</v>
      </c>
      <c r="BW618" s="21" t="s">
        <v>209</v>
      </c>
      <c r="BX618" s="21" t="s">
        <v>209</v>
      </c>
      <c r="BY618" s="21" t="s">
        <v>209</v>
      </c>
      <c r="BZ618" s="21">
        <f t="shared" si="2"/>
        <v>7</v>
      </c>
    </row>
    <row r="619" spans="1:78" ht="12.75" x14ac:dyDescent="0.2">
      <c r="A619" s="21" t="s">
        <v>750</v>
      </c>
      <c r="B619" s="21" t="s">
        <v>824</v>
      </c>
      <c r="C619" s="21" t="s">
        <v>828</v>
      </c>
      <c r="D619" s="21" t="s">
        <v>209</v>
      </c>
      <c r="E619" s="21" t="s">
        <v>210</v>
      </c>
      <c r="F619" s="21" t="s">
        <v>209</v>
      </c>
      <c r="G619" s="21" t="s">
        <v>209</v>
      </c>
      <c r="H619" s="21" t="s">
        <v>209</v>
      </c>
      <c r="I619" s="21" t="s">
        <v>209</v>
      </c>
      <c r="J619" s="21" t="s">
        <v>209</v>
      </c>
      <c r="K619" s="21" t="s">
        <v>209</v>
      </c>
      <c r="L619" s="21" t="s">
        <v>210</v>
      </c>
      <c r="M619" s="21" t="s">
        <v>209</v>
      </c>
      <c r="N619" s="21" t="s">
        <v>209</v>
      </c>
      <c r="O619" s="21" t="s">
        <v>209</v>
      </c>
      <c r="P619" s="21" t="s">
        <v>209</v>
      </c>
      <c r="Q619" s="21" t="s">
        <v>209</v>
      </c>
      <c r="R619" s="21" t="s">
        <v>209</v>
      </c>
      <c r="S619" s="21" t="s">
        <v>213</v>
      </c>
      <c r="T619" s="21" t="s">
        <v>213</v>
      </c>
      <c r="U619" s="21" t="s">
        <v>213</v>
      </c>
      <c r="V619" s="21" t="s">
        <v>213</v>
      </c>
      <c r="W619" s="21" t="s">
        <v>209</v>
      </c>
      <c r="X619" s="21" t="s">
        <v>209</v>
      </c>
      <c r="Y619" s="21" t="s">
        <v>209</v>
      </c>
      <c r="Z619" s="21" t="s">
        <v>213</v>
      </c>
      <c r="AA619" s="21" t="s">
        <v>209</v>
      </c>
      <c r="AB619" s="21" t="s">
        <v>209</v>
      </c>
      <c r="AC619" s="21" t="s">
        <v>209</v>
      </c>
      <c r="AD619" s="21" t="s">
        <v>209</v>
      </c>
      <c r="AE619" s="21" t="s">
        <v>213</v>
      </c>
      <c r="AF619" s="21" t="s">
        <v>209</v>
      </c>
      <c r="AG619" s="21" t="s">
        <v>209</v>
      </c>
      <c r="AH619" s="21" t="s">
        <v>209</v>
      </c>
      <c r="AI619" s="21" t="s">
        <v>209</v>
      </c>
      <c r="AJ619" s="21" t="s">
        <v>210</v>
      </c>
      <c r="AK619" s="21" t="s">
        <v>209</v>
      </c>
      <c r="AL619" s="21" t="s">
        <v>210</v>
      </c>
      <c r="AM619" s="21" t="s">
        <v>209</v>
      </c>
      <c r="AN619" s="21" t="s">
        <v>209</v>
      </c>
      <c r="AO619" s="21" t="s">
        <v>209</v>
      </c>
      <c r="AP619" s="21" t="s">
        <v>209</v>
      </c>
      <c r="AQ619" s="21" t="s">
        <v>209</v>
      </c>
      <c r="AR619" s="21" t="s">
        <v>209</v>
      </c>
      <c r="AS619" s="21" t="s">
        <v>209</v>
      </c>
      <c r="AT619" s="21" t="s">
        <v>209</v>
      </c>
      <c r="AU619" s="21" t="s">
        <v>209</v>
      </c>
      <c r="AV619" s="21" t="s">
        <v>209</v>
      </c>
      <c r="AW619" s="21" t="s">
        <v>209</v>
      </c>
      <c r="AX619" s="21" t="s">
        <v>209</v>
      </c>
      <c r="AY619" s="21" t="s">
        <v>210</v>
      </c>
      <c r="AZ619" s="21" t="s">
        <v>210</v>
      </c>
      <c r="BA619" s="21" t="s">
        <v>209</v>
      </c>
      <c r="BB619" s="21" t="s">
        <v>210</v>
      </c>
      <c r="BC619" s="21" t="s">
        <v>209</v>
      </c>
      <c r="BD619" s="21" t="s">
        <v>209</v>
      </c>
      <c r="BE619" s="21" t="s">
        <v>209</v>
      </c>
      <c r="BF619" s="21" t="s">
        <v>209</v>
      </c>
      <c r="BG619" s="21" t="s">
        <v>209</v>
      </c>
      <c r="BH619" s="21" t="s">
        <v>209</v>
      </c>
      <c r="BI619" s="21" t="s">
        <v>209</v>
      </c>
      <c r="BJ619" s="21" t="s">
        <v>209</v>
      </c>
      <c r="BK619" s="21" t="s">
        <v>209</v>
      </c>
      <c r="BL619" s="21" t="s">
        <v>209</v>
      </c>
      <c r="BM619" s="21" t="s">
        <v>209</v>
      </c>
      <c r="BN619" s="21" t="s">
        <v>209</v>
      </c>
      <c r="BO619" s="21" t="s">
        <v>209</v>
      </c>
      <c r="BP619" s="21" t="s">
        <v>209</v>
      </c>
      <c r="BQ619" s="21" t="s">
        <v>209</v>
      </c>
      <c r="BR619" s="21" t="s">
        <v>209</v>
      </c>
      <c r="BS619" s="21" t="s">
        <v>209</v>
      </c>
      <c r="BT619" s="21" t="s">
        <v>209</v>
      </c>
      <c r="BU619" s="21" t="s">
        <v>209</v>
      </c>
      <c r="BV619" s="21" t="s">
        <v>209</v>
      </c>
      <c r="BW619" s="21" t="s">
        <v>209</v>
      </c>
      <c r="BX619" s="21" t="s">
        <v>209</v>
      </c>
      <c r="BY619" s="21" t="s">
        <v>209</v>
      </c>
      <c r="BZ619" s="21">
        <f t="shared" si="2"/>
        <v>7</v>
      </c>
    </row>
    <row r="620" spans="1:78" ht="12.75" x14ac:dyDescent="0.2">
      <c r="A620" s="21" t="s">
        <v>750</v>
      </c>
      <c r="B620" s="21" t="s">
        <v>824</v>
      </c>
      <c r="C620" s="21" t="s">
        <v>829</v>
      </c>
      <c r="D620" s="21" t="s">
        <v>209</v>
      </c>
      <c r="E620" s="21" t="s">
        <v>210</v>
      </c>
      <c r="F620" s="21" t="s">
        <v>209</v>
      </c>
      <c r="G620" s="21" t="s">
        <v>209</v>
      </c>
      <c r="H620" s="21" t="s">
        <v>209</v>
      </c>
      <c r="I620" s="21" t="s">
        <v>209</v>
      </c>
      <c r="J620" s="21" t="s">
        <v>209</v>
      </c>
      <c r="K620" s="21" t="s">
        <v>209</v>
      </c>
      <c r="L620" s="21" t="s">
        <v>210</v>
      </c>
      <c r="M620" s="21" t="s">
        <v>209</v>
      </c>
      <c r="N620" s="21" t="s">
        <v>209</v>
      </c>
      <c r="O620" s="21" t="s">
        <v>209</v>
      </c>
      <c r="P620" s="21" t="s">
        <v>209</v>
      </c>
      <c r="Q620" s="21" t="s">
        <v>209</v>
      </c>
      <c r="R620" s="21" t="s">
        <v>209</v>
      </c>
      <c r="S620" s="21" t="s">
        <v>213</v>
      </c>
      <c r="T620" s="21" t="s">
        <v>213</v>
      </c>
      <c r="U620" s="21" t="s">
        <v>213</v>
      </c>
      <c r="V620" s="21" t="s">
        <v>213</v>
      </c>
      <c r="W620" s="21" t="s">
        <v>209</v>
      </c>
      <c r="X620" s="21" t="s">
        <v>209</v>
      </c>
      <c r="Y620" s="21" t="s">
        <v>209</v>
      </c>
      <c r="Z620" s="21" t="s">
        <v>213</v>
      </c>
      <c r="AA620" s="21" t="s">
        <v>209</v>
      </c>
      <c r="AB620" s="21" t="s">
        <v>209</v>
      </c>
      <c r="AC620" s="21" t="s">
        <v>209</v>
      </c>
      <c r="AD620" s="21" t="s">
        <v>209</v>
      </c>
      <c r="AE620" s="21" t="s">
        <v>213</v>
      </c>
      <c r="AF620" s="21" t="s">
        <v>209</v>
      </c>
      <c r="AG620" s="21" t="s">
        <v>209</v>
      </c>
      <c r="AH620" s="21" t="s">
        <v>209</v>
      </c>
      <c r="AI620" s="21" t="s">
        <v>209</v>
      </c>
      <c r="AJ620" s="21" t="s">
        <v>210</v>
      </c>
      <c r="AK620" s="21" t="s">
        <v>209</v>
      </c>
      <c r="AL620" s="21" t="s">
        <v>210</v>
      </c>
      <c r="AM620" s="21" t="s">
        <v>209</v>
      </c>
      <c r="AN620" s="21" t="s">
        <v>209</v>
      </c>
      <c r="AO620" s="21" t="s">
        <v>209</v>
      </c>
      <c r="AP620" s="21" t="s">
        <v>209</v>
      </c>
      <c r="AQ620" s="21" t="s">
        <v>209</v>
      </c>
      <c r="AR620" s="21" t="s">
        <v>209</v>
      </c>
      <c r="AS620" s="21" t="s">
        <v>209</v>
      </c>
      <c r="AT620" s="21" t="s">
        <v>209</v>
      </c>
      <c r="AU620" s="21" t="s">
        <v>209</v>
      </c>
      <c r="AV620" s="21" t="s">
        <v>209</v>
      </c>
      <c r="AW620" s="21" t="s">
        <v>209</v>
      </c>
      <c r="AX620" s="21" t="s">
        <v>209</v>
      </c>
      <c r="AY620" s="21" t="s">
        <v>210</v>
      </c>
      <c r="AZ620" s="21" t="s">
        <v>210</v>
      </c>
      <c r="BA620" s="21" t="s">
        <v>209</v>
      </c>
      <c r="BB620" s="21" t="s">
        <v>210</v>
      </c>
      <c r="BC620" s="21" t="s">
        <v>209</v>
      </c>
      <c r="BD620" s="21" t="s">
        <v>209</v>
      </c>
      <c r="BE620" s="21" t="s">
        <v>209</v>
      </c>
      <c r="BF620" s="21" t="s">
        <v>209</v>
      </c>
      <c r="BG620" s="21" t="s">
        <v>209</v>
      </c>
      <c r="BH620" s="21" t="s">
        <v>209</v>
      </c>
      <c r="BI620" s="21" t="s">
        <v>209</v>
      </c>
      <c r="BJ620" s="21" t="s">
        <v>209</v>
      </c>
      <c r="BK620" s="21" t="s">
        <v>209</v>
      </c>
      <c r="BL620" s="21" t="s">
        <v>209</v>
      </c>
      <c r="BM620" s="21" t="s">
        <v>209</v>
      </c>
      <c r="BN620" s="21" t="s">
        <v>209</v>
      </c>
      <c r="BO620" s="21" t="s">
        <v>209</v>
      </c>
      <c r="BP620" s="21" t="s">
        <v>209</v>
      </c>
      <c r="BQ620" s="21" t="s">
        <v>209</v>
      </c>
      <c r="BR620" s="21" t="s">
        <v>209</v>
      </c>
      <c r="BS620" s="21" t="s">
        <v>209</v>
      </c>
      <c r="BT620" s="21" t="s">
        <v>209</v>
      </c>
      <c r="BU620" s="21" t="s">
        <v>209</v>
      </c>
      <c r="BV620" s="21" t="s">
        <v>209</v>
      </c>
      <c r="BW620" s="21" t="s">
        <v>209</v>
      </c>
      <c r="BX620" s="21" t="s">
        <v>209</v>
      </c>
      <c r="BY620" s="21" t="s">
        <v>209</v>
      </c>
      <c r="BZ620" s="21">
        <f t="shared" si="2"/>
        <v>7</v>
      </c>
    </row>
    <row r="621" spans="1:78" ht="12.75" x14ac:dyDescent="0.2">
      <c r="A621" s="21" t="s">
        <v>750</v>
      </c>
      <c r="B621" s="21" t="s">
        <v>824</v>
      </c>
      <c r="C621" s="21" t="s">
        <v>830</v>
      </c>
      <c r="D621" s="21" t="s">
        <v>209</v>
      </c>
      <c r="E621" s="21" t="s">
        <v>210</v>
      </c>
      <c r="F621" s="21" t="s">
        <v>209</v>
      </c>
      <c r="G621" s="21" t="s">
        <v>209</v>
      </c>
      <c r="H621" s="21" t="s">
        <v>209</v>
      </c>
      <c r="I621" s="21" t="s">
        <v>209</v>
      </c>
      <c r="J621" s="21" t="s">
        <v>209</v>
      </c>
      <c r="K621" s="21" t="s">
        <v>209</v>
      </c>
      <c r="L621" s="21" t="s">
        <v>210</v>
      </c>
      <c r="M621" s="21" t="s">
        <v>209</v>
      </c>
      <c r="N621" s="21" t="s">
        <v>209</v>
      </c>
      <c r="O621" s="21" t="s">
        <v>209</v>
      </c>
      <c r="P621" s="21" t="s">
        <v>209</v>
      </c>
      <c r="Q621" s="21" t="s">
        <v>209</v>
      </c>
      <c r="R621" s="21" t="s">
        <v>209</v>
      </c>
      <c r="S621" s="21" t="s">
        <v>213</v>
      </c>
      <c r="T621" s="21" t="s">
        <v>213</v>
      </c>
      <c r="U621" s="21" t="s">
        <v>213</v>
      </c>
      <c r="V621" s="21" t="s">
        <v>213</v>
      </c>
      <c r="W621" s="21" t="s">
        <v>209</v>
      </c>
      <c r="X621" s="21" t="s">
        <v>209</v>
      </c>
      <c r="Y621" s="21" t="s">
        <v>209</v>
      </c>
      <c r="Z621" s="21" t="s">
        <v>213</v>
      </c>
      <c r="AA621" s="21" t="s">
        <v>209</v>
      </c>
      <c r="AB621" s="21" t="s">
        <v>209</v>
      </c>
      <c r="AC621" s="21" t="s">
        <v>209</v>
      </c>
      <c r="AD621" s="21" t="s">
        <v>209</v>
      </c>
      <c r="AE621" s="21" t="s">
        <v>213</v>
      </c>
      <c r="AF621" s="21" t="s">
        <v>209</v>
      </c>
      <c r="AG621" s="21" t="s">
        <v>209</v>
      </c>
      <c r="AH621" s="21" t="s">
        <v>209</v>
      </c>
      <c r="AI621" s="21" t="s">
        <v>209</v>
      </c>
      <c r="AJ621" s="21" t="s">
        <v>210</v>
      </c>
      <c r="AK621" s="21" t="s">
        <v>209</v>
      </c>
      <c r="AL621" s="21" t="s">
        <v>210</v>
      </c>
      <c r="AM621" s="21" t="s">
        <v>209</v>
      </c>
      <c r="AN621" s="21" t="s">
        <v>209</v>
      </c>
      <c r="AO621" s="21" t="s">
        <v>209</v>
      </c>
      <c r="AP621" s="21" t="s">
        <v>209</v>
      </c>
      <c r="AQ621" s="21" t="s">
        <v>209</v>
      </c>
      <c r="AR621" s="21" t="s">
        <v>209</v>
      </c>
      <c r="AS621" s="21" t="s">
        <v>209</v>
      </c>
      <c r="AT621" s="21" t="s">
        <v>209</v>
      </c>
      <c r="AU621" s="21" t="s">
        <v>209</v>
      </c>
      <c r="AV621" s="21" t="s">
        <v>209</v>
      </c>
      <c r="AW621" s="21" t="s">
        <v>209</v>
      </c>
      <c r="AX621" s="21" t="s">
        <v>209</v>
      </c>
      <c r="AY621" s="21" t="s">
        <v>210</v>
      </c>
      <c r="AZ621" s="21" t="s">
        <v>210</v>
      </c>
      <c r="BA621" s="21" t="s">
        <v>209</v>
      </c>
      <c r="BB621" s="21" t="s">
        <v>210</v>
      </c>
      <c r="BC621" s="21" t="s">
        <v>209</v>
      </c>
      <c r="BD621" s="21" t="s">
        <v>209</v>
      </c>
      <c r="BE621" s="21" t="s">
        <v>209</v>
      </c>
      <c r="BF621" s="21" t="s">
        <v>209</v>
      </c>
      <c r="BG621" s="21" t="s">
        <v>209</v>
      </c>
      <c r="BH621" s="21" t="s">
        <v>209</v>
      </c>
      <c r="BI621" s="21" t="s">
        <v>209</v>
      </c>
      <c r="BJ621" s="21" t="s">
        <v>209</v>
      </c>
      <c r="BK621" s="21" t="s">
        <v>209</v>
      </c>
      <c r="BL621" s="21" t="s">
        <v>209</v>
      </c>
      <c r="BM621" s="21" t="s">
        <v>209</v>
      </c>
      <c r="BN621" s="21" t="s">
        <v>209</v>
      </c>
      <c r="BO621" s="21" t="s">
        <v>209</v>
      </c>
      <c r="BP621" s="21" t="s">
        <v>209</v>
      </c>
      <c r="BQ621" s="21" t="s">
        <v>209</v>
      </c>
      <c r="BR621" s="21" t="s">
        <v>209</v>
      </c>
      <c r="BS621" s="21" t="s">
        <v>209</v>
      </c>
      <c r="BT621" s="21" t="s">
        <v>209</v>
      </c>
      <c r="BU621" s="21" t="s">
        <v>209</v>
      </c>
      <c r="BV621" s="21" t="s">
        <v>209</v>
      </c>
      <c r="BW621" s="21" t="s">
        <v>209</v>
      </c>
      <c r="BX621" s="21" t="s">
        <v>209</v>
      </c>
      <c r="BY621" s="21" t="s">
        <v>209</v>
      </c>
      <c r="BZ621" s="21">
        <f t="shared" si="2"/>
        <v>7</v>
      </c>
    </row>
    <row r="622" spans="1:78" ht="12.75" x14ac:dyDescent="0.2">
      <c r="A622" s="21" t="s">
        <v>750</v>
      </c>
      <c r="B622" s="21" t="s">
        <v>824</v>
      </c>
      <c r="C622" s="21" t="s">
        <v>831</v>
      </c>
      <c r="D622" s="21" t="s">
        <v>209</v>
      </c>
      <c r="E622" s="21" t="s">
        <v>210</v>
      </c>
      <c r="F622" s="21" t="s">
        <v>209</v>
      </c>
      <c r="G622" s="21" t="s">
        <v>209</v>
      </c>
      <c r="H622" s="21" t="s">
        <v>209</v>
      </c>
      <c r="I622" s="21" t="s">
        <v>209</v>
      </c>
      <c r="J622" s="21" t="s">
        <v>209</v>
      </c>
      <c r="K622" s="21" t="s">
        <v>209</v>
      </c>
      <c r="L622" s="21" t="s">
        <v>210</v>
      </c>
      <c r="M622" s="21" t="s">
        <v>209</v>
      </c>
      <c r="N622" s="21" t="s">
        <v>209</v>
      </c>
      <c r="O622" s="21" t="s">
        <v>209</v>
      </c>
      <c r="P622" s="21" t="s">
        <v>209</v>
      </c>
      <c r="Q622" s="21" t="s">
        <v>209</v>
      </c>
      <c r="R622" s="21" t="s">
        <v>209</v>
      </c>
      <c r="S622" s="21" t="s">
        <v>213</v>
      </c>
      <c r="T622" s="21" t="s">
        <v>213</v>
      </c>
      <c r="U622" s="21" t="s">
        <v>213</v>
      </c>
      <c r="V622" s="21" t="s">
        <v>213</v>
      </c>
      <c r="W622" s="21" t="s">
        <v>209</v>
      </c>
      <c r="X622" s="21" t="s">
        <v>209</v>
      </c>
      <c r="Y622" s="21" t="s">
        <v>209</v>
      </c>
      <c r="Z622" s="21" t="s">
        <v>213</v>
      </c>
      <c r="AA622" s="21" t="s">
        <v>209</v>
      </c>
      <c r="AB622" s="21" t="s">
        <v>209</v>
      </c>
      <c r="AC622" s="21" t="s">
        <v>209</v>
      </c>
      <c r="AD622" s="21" t="s">
        <v>209</v>
      </c>
      <c r="AE622" s="21" t="s">
        <v>213</v>
      </c>
      <c r="AF622" s="21" t="s">
        <v>209</v>
      </c>
      <c r="AG622" s="21" t="s">
        <v>209</v>
      </c>
      <c r="AH622" s="21" t="s">
        <v>209</v>
      </c>
      <c r="AI622" s="21" t="s">
        <v>209</v>
      </c>
      <c r="AJ622" s="21" t="s">
        <v>210</v>
      </c>
      <c r="AK622" s="21" t="s">
        <v>209</v>
      </c>
      <c r="AL622" s="21" t="s">
        <v>210</v>
      </c>
      <c r="AM622" s="21" t="s">
        <v>209</v>
      </c>
      <c r="AN622" s="21" t="s">
        <v>209</v>
      </c>
      <c r="AO622" s="21" t="s">
        <v>209</v>
      </c>
      <c r="AP622" s="21" t="s">
        <v>209</v>
      </c>
      <c r="AQ622" s="21" t="s">
        <v>209</v>
      </c>
      <c r="AR622" s="21" t="s">
        <v>209</v>
      </c>
      <c r="AS622" s="21" t="s">
        <v>209</v>
      </c>
      <c r="AT622" s="21" t="s">
        <v>209</v>
      </c>
      <c r="AU622" s="21" t="s">
        <v>209</v>
      </c>
      <c r="AV622" s="21" t="s">
        <v>209</v>
      </c>
      <c r="AW622" s="21" t="s">
        <v>209</v>
      </c>
      <c r="AX622" s="21" t="s">
        <v>209</v>
      </c>
      <c r="AY622" s="21" t="s">
        <v>210</v>
      </c>
      <c r="AZ622" s="21" t="s">
        <v>210</v>
      </c>
      <c r="BA622" s="21" t="s">
        <v>209</v>
      </c>
      <c r="BB622" s="21" t="s">
        <v>210</v>
      </c>
      <c r="BC622" s="21" t="s">
        <v>209</v>
      </c>
      <c r="BD622" s="21" t="s">
        <v>209</v>
      </c>
      <c r="BE622" s="21" t="s">
        <v>209</v>
      </c>
      <c r="BF622" s="21" t="s">
        <v>209</v>
      </c>
      <c r="BG622" s="21" t="s">
        <v>209</v>
      </c>
      <c r="BH622" s="21" t="s">
        <v>209</v>
      </c>
      <c r="BI622" s="21" t="s">
        <v>209</v>
      </c>
      <c r="BJ622" s="21" t="s">
        <v>209</v>
      </c>
      <c r="BK622" s="21" t="s">
        <v>209</v>
      </c>
      <c r="BL622" s="21" t="s">
        <v>209</v>
      </c>
      <c r="BM622" s="21" t="s">
        <v>209</v>
      </c>
      <c r="BN622" s="21" t="s">
        <v>209</v>
      </c>
      <c r="BO622" s="21" t="s">
        <v>209</v>
      </c>
      <c r="BP622" s="21" t="s">
        <v>209</v>
      </c>
      <c r="BQ622" s="21" t="s">
        <v>209</v>
      </c>
      <c r="BR622" s="21" t="s">
        <v>209</v>
      </c>
      <c r="BS622" s="21" t="s">
        <v>209</v>
      </c>
      <c r="BT622" s="21" t="s">
        <v>209</v>
      </c>
      <c r="BU622" s="21" t="s">
        <v>209</v>
      </c>
      <c r="BV622" s="21" t="s">
        <v>209</v>
      </c>
      <c r="BW622" s="21" t="s">
        <v>209</v>
      </c>
      <c r="BX622" s="21" t="s">
        <v>209</v>
      </c>
      <c r="BY622" s="21" t="s">
        <v>209</v>
      </c>
      <c r="BZ622" s="21">
        <f t="shared" si="2"/>
        <v>7</v>
      </c>
    </row>
    <row r="623" spans="1:78" ht="12.75" x14ac:dyDescent="0.2">
      <c r="A623" s="21" t="s">
        <v>750</v>
      </c>
      <c r="B623" s="21" t="s">
        <v>824</v>
      </c>
      <c r="C623" s="21" t="s">
        <v>832</v>
      </c>
      <c r="D623" s="21" t="s">
        <v>209</v>
      </c>
      <c r="E623" s="21" t="s">
        <v>210</v>
      </c>
      <c r="F623" s="21" t="s">
        <v>209</v>
      </c>
      <c r="G623" s="21" t="s">
        <v>209</v>
      </c>
      <c r="H623" s="21" t="s">
        <v>209</v>
      </c>
      <c r="I623" s="21" t="s">
        <v>209</v>
      </c>
      <c r="J623" s="21" t="s">
        <v>209</v>
      </c>
      <c r="K623" s="21" t="s">
        <v>209</v>
      </c>
      <c r="L623" s="21" t="s">
        <v>210</v>
      </c>
      <c r="M623" s="21" t="s">
        <v>209</v>
      </c>
      <c r="N623" s="21" t="s">
        <v>209</v>
      </c>
      <c r="O623" s="21" t="s">
        <v>209</v>
      </c>
      <c r="P623" s="21" t="s">
        <v>209</v>
      </c>
      <c r="Q623" s="21" t="s">
        <v>209</v>
      </c>
      <c r="R623" s="21" t="s">
        <v>209</v>
      </c>
      <c r="S623" s="21" t="s">
        <v>213</v>
      </c>
      <c r="T623" s="21" t="s">
        <v>213</v>
      </c>
      <c r="U623" s="21" t="s">
        <v>213</v>
      </c>
      <c r="V623" s="21" t="s">
        <v>213</v>
      </c>
      <c r="W623" s="21" t="s">
        <v>209</v>
      </c>
      <c r="X623" s="21" t="s">
        <v>209</v>
      </c>
      <c r="Y623" s="21" t="s">
        <v>209</v>
      </c>
      <c r="Z623" s="21" t="s">
        <v>213</v>
      </c>
      <c r="AA623" s="21" t="s">
        <v>209</v>
      </c>
      <c r="AB623" s="21" t="s">
        <v>209</v>
      </c>
      <c r="AC623" s="21" t="s">
        <v>209</v>
      </c>
      <c r="AD623" s="21" t="s">
        <v>209</v>
      </c>
      <c r="AE623" s="21" t="s">
        <v>213</v>
      </c>
      <c r="AF623" s="21" t="s">
        <v>209</v>
      </c>
      <c r="AG623" s="21" t="s">
        <v>209</v>
      </c>
      <c r="AH623" s="21" t="s">
        <v>209</v>
      </c>
      <c r="AI623" s="21" t="s">
        <v>209</v>
      </c>
      <c r="AJ623" s="21" t="s">
        <v>210</v>
      </c>
      <c r="AK623" s="21" t="s">
        <v>209</v>
      </c>
      <c r="AL623" s="21" t="s">
        <v>210</v>
      </c>
      <c r="AM623" s="21" t="s">
        <v>209</v>
      </c>
      <c r="AN623" s="21" t="s">
        <v>209</v>
      </c>
      <c r="AO623" s="21" t="s">
        <v>209</v>
      </c>
      <c r="AP623" s="21" t="s">
        <v>209</v>
      </c>
      <c r="AQ623" s="21" t="s">
        <v>209</v>
      </c>
      <c r="AR623" s="21" t="s">
        <v>209</v>
      </c>
      <c r="AS623" s="21" t="s">
        <v>209</v>
      </c>
      <c r="AT623" s="21" t="s">
        <v>209</v>
      </c>
      <c r="AU623" s="21" t="s">
        <v>209</v>
      </c>
      <c r="AV623" s="21" t="s">
        <v>209</v>
      </c>
      <c r="AW623" s="21" t="s">
        <v>209</v>
      </c>
      <c r="AX623" s="21" t="s">
        <v>209</v>
      </c>
      <c r="AY623" s="21" t="s">
        <v>210</v>
      </c>
      <c r="AZ623" s="21" t="s">
        <v>210</v>
      </c>
      <c r="BA623" s="21" t="s">
        <v>209</v>
      </c>
      <c r="BB623" s="21" t="s">
        <v>210</v>
      </c>
      <c r="BC623" s="21" t="s">
        <v>209</v>
      </c>
      <c r="BD623" s="21" t="s">
        <v>209</v>
      </c>
      <c r="BE623" s="21" t="s">
        <v>209</v>
      </c>
      <c r="BF623" s="21" t="s">
        <v>209</v>
      </c>
      <c r="BG623" s="21" t="s">
        <v>209</v>
      </c>
      <c r="BH623" s="21" t="s">
        <v>209</v>
      </c>
      <c r="BI623" s="21" t="s">
        <v>209</v>
      </c>
      <c r="BJ623" s="21" t="s">
        <v>209</v>
      </c>
      <c r="BK623" s="21" t="s">
        <v>209</v>
      </c>
      <c r="BL623" s="21" t="s">
        <v>209</v>
      </c>
      <c r="BM623" s="21" t="s">
        <v>209</v>
      </c>
      <c r="BN623" s="21" t="s">
        <v>209</v>
      </c>
      <c r="BO623" s="21" t="s">
        <v>209</v>
      </c>
      <c r="BP623" s="21" t="s">
        <v>209</v>
      </c>
      <c r="BQ623" s="21" t="s">
        <v>209</v>
      </c>
      <c r="BR623" s="21" t="s">
        <v>209</v>
      </c>
      <c r="BS623" s="21" t="s">
        <v>209</v>
      </c>
      <c r="BT623" s="21" t="s">
        <v>209</v>
      </c>
      <c r="BU623" s="21" t="s">
        <v>209</v>
      </c>
      <c r="BV623" s="21" t="s">
        <v>209</v>
      </c>
      <c r="BW623" s="21" t="s">
        <v>209</v>
      </c>
      <c r="BX623" s="21" t="s">
        <v>209</v>
      </c>
      <c r="BY623" s="21" t="s">
        <v>209</v>
      </c>
      <c r="BZ623" s="21">
        <f t="shared" si="2"/>
        <v>7</v>
      </c>
    </row>
    <row r="624" spans="1:78" ht="12.75" x14ac:dyDescent="0.2">
      <c r="A624" s="21" t="s">
        <v>750</v>
      </c>
      <c r="B624" s="21" t="s">
        <v>824</v>
      </c>
      <c r="C624" s="21" t="s">
        <v>833</v>
      </c>
      <c r="D624" s="21" t="s">
        <v>209</v>
      </c>
      <c r="E624" s="21" t="s">
        <v>210</v>
      </c>
      <c r="F624" s="21" t="s">
        <v>209</v>
      </c>
      <c r="G624" s="21" t="s">
        <v>209</v>
      </c>
      <c r="H624" s="21" t="s">
        <v>209</v>
      </c>
      <c r="I624" s="21" t="s">
        <v>209</v>
      </c>
      <c r="J624" s="21" t="s">
        <v>209</v>
      </c>
      <c r="K624" s="21" t="s">
        <v>209</v>
      </c>
      <c r="L624" s="21" t="s">
        <v>210</v>
      </c>
      <c r="M624" s="21" t="s">
        <v>209</v>
      </c>
      <c r="N624" s="21" t="s">
        <v>209</v>
      </c>
      <c r="O624" s="21" t="s">
        <v>209</v>
      </c>
      <c r="P624" s="21" t="s">
        <v>209</v>
      </c>
      <c r="Q624" s="21" t="s">
        <v>209</v>
      </c>
      <c r="R624" s="21" t="s">
        <v>209</v>
      </c>
      <c r="S624" s="21" t="s">
        <v>213</v>
      </c>
      <c r="T624" s="21" t="s">
        <v>213</v>
      </c>
      <c r="U624" s="21" t="s">
        <v>213</v>
      </c>
      <c r="V624" s="21" t="s">
        <v>213</v>
      </c>
      <c r="W624" s="21" t="s">
        <v>209</v>
      </c>
      <c r="X624" s="21" t="s">
        <v>209</v>
      </c>
      <c r="Y624" s="21" t="s">
        <v>209</v>
      </c>
      <c r="Z624" s="21" t="s">
        <v>213</v>
      </c>
      <c r="AA624" s="21" t="s">
        <v>209</v>
      </c>
      <c r="AB624" s="21" t="s">
        <v>209</v>
      </c>
      <c r="AC624" s="21" t="s">
        <v>209</v>
      </c>
      <c r="AD624" s="21" t="s">
        <v>209</v>
      </c>
      <c r="AE624" s="21" t="s">
        <v>213</v>
      </c>
      <c r="AF624" s="21" t="s">
        <v>209</v>
      </c>
      <c r="AG624" s="21" t="s">
        <v>209</v>
      </c>
      <c r="AH624" s="21" t="s">
        <v>209</v>
      </c>
      <c r="AI624" s="21" t="s">
        <v>209</v>
      </c>
      <c r="AJ624" s="21" t="s">
        <v>210</v>
      </c>
      <c r="AK624" s="21" t="s">
        <v>209</v>
      </c>
      <c r="AL624" s="21" t="s">
        <v>210</v>
      </c>
      <c r="AM624" s="21" t="s">
        <v>209</v>
      </c>
      <c r="AN624" s="21" t="s">
        <v>209</v>
      </c>
      <c r="AO624" s="21" t="s">
        <v>209</v>
      </c>
      <c r="AP624" s="21" t="s">
        <v>209</v>
      </c>
      <c r="AQ624" s="21" t="s">
        <v>209</v>
      </c>
      <c r="AR624" s="21" t="s">
        <v>209</v>
      </c>
      <c r="AS624" s="21" t="s">
        <v>209</v>
      </c>
      <c r="AT624" s="21" t="s">
        <v>209</v>
      </c>
      <c r="AU624" s="21" t="s">
        <v>209</v>
      </c>
      <c r="AV624" s="21" t="s">
        <v>209</v>
      </c>
      <c r="AW624" s="21" t="s">
        <v>209</v>
      </c>
      <c r="AX624" s="21" t="s">
        <v>209</v>
      </c>
      <c r="AY624" s="21" t="s">
        <v>210</v>
      </c>
      <c r="AZ624" s="21" t="s">
        <v>210</v>
      </c>
      <c r="BA624" s="21" t="s">
        <v>209</v>
      </c>
      <c r="BB624" s="21" t="s">
        <v>210</v>
      </c>
      <c r="BC624" s="21" t="s">
        <v>209</v>
      </c>
      <c r="BD624" s="21" t="s">
        <v>209</v>
      </c>
      <c r="BE624" s="21" t="s">
        <v>209</v>
      </c>
      <c r="BF624" s="21" t="s">
        <v>209</v>
      </c>
      <c r="BG624" s="21" t="s">
        <v>209</v>
      </c>
      <c r="BH624" s="21" t="s">
        <v>209</v>
      </c>
      <c r="BI624" s="21" t="s">
        <v>209</v>
      </c>
      <c r="BJ624" s="21" t="s">
        <v>209</v>
      </c>
      <c r="BK624" s="21" t="s">
        <v>209</v>
      </c>
      <c r="BL624" s="21" t="s">
        <v>209</v>
      </c>
      <c r="BM624" s="21" t="s">
        <v>209</v>
      </c>
      <c r="BN624" s="21" t="s">
        <v>209</v>
      </c>
      <c r="BO624" s="21" t="s">
        <v>209</v>
      </c>
      <c r="BP624" s="21" t="s">
        <v>209</v>
      </c>
      <c r="BQ624" s="21" t="s">
        <v>209</v>
      </c>
      <c r="BR624" s="21" t="s">
        <v>209</v>
      </c>
      <c r="BS624" s="21" t="s">
        <v>209</v>
      </c>
      <c r="BT624" s="21" t="s">
        <v>209</v>
      </c>
      <c r="BU624" s="21" t="s">
        <v>209</v>
      </c>
      <c r="BV624" s="21" t="s">
        <v>209</v>
      </c>
      <c r="BW624" s="21" t="s">
        <v>209</v>
      </c>
      <c r="BX624" s="21" t="s">
        <v>209</v>
      </c>
      <c r="BY624" s="21" t="s">
        <v>209</v>
      </c>
      <c r="BZ624" s="21">
        <f t="shared" si="2"/>
        <v>7</v>
      </c>
    </row>
    <row r="625" spans="1:78" ht="12.75" x14ac:dyDescent="0.2">
      <c r="A625" s="21" t="s">
        <v>750</v>
      </c>
      <c r="B625" s="21" t="s">
        <v>824</v>
      </c>
      <c r="C625" s="21" t="s">
        <v>834</v>
      </c>
      <c r="D625" s="21" t="s">
        <v>209</v>
      </c>
      <c r="E625" s="21" t="s">
        <v>210</v>
      </c>
      <c r="F625" s="21" t="s">
        <v>209</v>
      </c>
      <c r="G625" s="21" t="s">
        <v>209</v>
      </c>
      <c r="H625" s="21" t="s">
        <v>209</v>
      </c>
      <c r="I625" s="21" t="s">
        <v>209</v>
      </c>
      <c r="J625" s="21" t="s">
        <v>209</v>
      </c>
      <c r="K625" s="21" t="s">
        <v>209</v>
      </c>
      <c r="L625" s="21" t="s">
        <v>210</v>
      </c>
      <c r="M625" s="21" t="s">
        <v>209</v>
      </c>
      <c r="N625" s="21" t="s">
        <v>209</v>
      </c>
      <c r="O625" s="21" t="s">
        <v>209</v>
      </c>
      <c r="P625" s="21" t="s">
        <v>209</v>
      </c>
      <c r="Q625" s="21" t="s">
        <v>209</v>
      </c>
      <c r="R625" s="21" t="s">
        <v>209</v>
      </c>
      <c r="S625" s="21" t="s">
        <v>213</v>
      </c>
      <c r="T625" s="21" t="s">
        <v>213</v>
      </c>
      <c r="U625" s="21" t="s">
        <v>213</v>
      </c>
      <c r="V625" s="21" t="s">
        <v>213</v>
      </c>
      <c r="W625" s="21" t="s">
        <v>209</v>
      </c>
      <c r="X625" s="21" t="s">
        <v>209</v>
      </c>
      <c r="Y625" s="21" t="s">
        <v>209</v>
      </c>
      <c r="Z625" s="21" t="s">
        <v>213</v>
      </c>
      <c r="AA625" s="21" t="s">
        <v>209</v>
      </c>
      <c r="AB625" s="21" t="s">
        <v>209</v>
      </c>
      <c r="AC625" s="21" t="s">
        <v>209</v>
      </c>
      <c r="AD625" s="21" t="s">
        <v>209</v>
      </c>
      <c r="AE625" s="21" t="s">
        <v>213</v>
      </c>
      <c r="AF625" s="21" t="s">
        <v>209</v>
      </c>
      <c r="AG625" s="21" t="s">
        <v>209</v>
      </c>
      <c r="AH625" s="21" t="s">
        <v>209</v>
      </c>
      <c r="AI625" s="21" t="s">
        <v>209</v>
      </c>
      <c r="AJ625" s="21" t="s">
        <v>210</v>
      </c>
      <c r="AK625" s="21" t="s">
        <v>209</v>
      </c>
      <c r="AL625" s="21" t="s">
        <v>210</v>
      </c>
      <c r="AM625" s="21" t="s">
        <v>209</v>
      </c>
      <c r="AN625" s="21" t="s">
        <v>209</v>
      </c>
      <c r="AO625" s="21" t="s">
        <v>209</v>
      </c>
      <c r="AP625" s="21" t="s">
        <v>209</v>
      </c>
      <c r="AQ625" s="21" t="s">
        <v>209</v>
      </c>
      <c r="AR625" s="21" t="s">
        <v>209</v>
      </c>
      <c r="AS625" s="21" t="s">
        <v>209</v>
      </c>
      <c r="AT625" s="21" t="s">
        <v>209</v>
      </c>
      <c r="AU625" s="21" t="s">
        <v>209</v>
      </c>
      <c r="AV625" s="21" t="s">
        <v>209</v>
      </c>
      <c r="AW625" s="21" t="s">
        <v>209</v>
      </c>
      <c r="AX625" s="21" t="s">
        <v>209</v>
      </c>
      <c r="AY625" s="21" t="s">
        <v>210</v>
      </c>
      <c r="AZ625" s="21" t="s">
        <v>210</v>
      </c>
      <c r="BA625" s="21" t="s">
        <v>209</v>
      </c>
      <c r="BB625" s="21" t="s">
        <v>210</v>
      </c>
      <c r="BC625" s="21" t="s">
        <v>209</v>
      </c>
      <c r="BD625" s="21" t="s">
        <v>209</v>
      </c>
      <c r="BE625" s="21" t="s">
        <v>209</v>
      </c>
      <c r="BF625" s="21" t="s">
        <v>209</v>
      </c>
      <c r="BG625" s="21" t="s">
        <v>209</v>
      </c>
      <c r="BH625" s="21" t="s">
        <v>209</v>
      </c>
      <c r="BI625" s="21" t="s">
        <v>209</v>
      </c>
      <c r="BJ625" s="21" t="s">
        <v>209</v>
      </c>
      <c r="BK625" s="21" t="s">
        <v>209</v>
      </c>
      <c r="BL625" s="21" t="s">
        <v>209</v>
      </c>
      <c r="BM625" s="21" t="s">
        <v>209</v>
      </c>
      <c r="BN625" s="21" t="s">
        <v>209</v>
      </c>
      <c r="BO625" s="21" t="s">
        <v>209</v>
      </c>
      <c r="BP625" s="21" t="s">
        <v>209</v>
      </c>
      <c r="BQ625" s="21" t="s">
        <v>209</v>
      </c>
      <c r="BR625" s="21" t="s">
        <v>209</v>
      </c>
      <c r="BS625" s="21" t="s">
        <v>209</v>
      </c>
      <c r="BT625" s="21" t="s">
        <v>209</v>
      </c>
      <c r="BU625" s="21" t="s">
        <v>209</v>
      </c>
      <c r="BV625" s="21" t="s">
        <v>209</v>
      </c>
      <c r="BW625" s="21" t="s">
        <v>209</v>
      </c>
      <c r="BX625" s="21" t="s">
        <v>209</v>
      </c>
      <c r="BY625" s="21" t="s">
        <v>209</v>
      </c>
      <c r="BZ625" s="21">
        <f t="shared" si="2"/>
        <v>7</v>
      </c>
    </row>
    <row r="626" spans="1:78" ht="12.75" x14ac:dyDescent="0.2">
      <c r="A626" s="21" t="s">
        <v>750</v>
      </c>
      <c r="B626" s="21" t="s">
        <v>824</v>
      </c>
      <c r="C626" s="21" t="s">
        <v>835</v>
      </c>
      <c r="D626" s="21" t="s">
        <v>209</v>
      </c>
      <c r="E626" s="21" t="s">
        <v>210</v>
      </c>
      <c r="F626" s="21" t="s">
        <v>209</v>
      </c>
      <c r="G626" s="21" t="s">
        <v>209</v>
      </c>
      <c r="H626" s="21" t="s">
        <v>209</v>
      </c>
      <c r="I626" s="21" t="s">
        <v>209</v>
      </c>
      <c r="J626" s="21" t="s">
        <v>209</v>
      </c>
      <c r="K626" s="21" t="s">
        <v>209</v>
      </c>
      <c r="L626" s="21" t="s">
        <v>210</v>
      </c>
      <c r="M626" s="21" t="s">
        <v>209</v>
      </c>
      <c r="N626" s="21" t="s">
        <v>209</v>
      </c>
      <c r="O626" s="21" t="s">
        <v>209</v>
      </c>
      <c r="P626" s="21" t="s">
        <v>209</v>
      </c>
      <c r="Q626" s="21" t="s">
        <v>209</v>
      </c>
      <c r="R626" s="21" t="s">
        <v>209</v>
      </c>
      <c r="S626" s="21" t="s">
        <v>213</v>
      </c>
      <c r="T626" s="21" t="s">
        <v>213</v>
      </c>
      <c r="U626" s="21" t="s">
        <v>213</v>
      </c>
      <c r="V626" s="21" t="s">
        <v>213</v>
      </c>
      <c r="W626" s="21" t="s">
        <v>209</v>
      </c>
      <c r="X626" s="21" t="s">
        <v>209</v>
      </c>
      <c r="Y626" s="21" t="s">
        <v>209</v>
      </c>
      <c r="Z626" s="21" t="s">
        <v>213</v>
      </c>
      <c r="AA626" s="21" t="s">
        <v>209</v>
      </c>
      <c r="AB626" s="21" t="s">
        <v>209</v>
      </c>
      <c r="AC626" s="21" t="s">
        <v>209</v>
      </c>
      <c r="AD626" s="21" t="s">
        <v>209</v>
      </c>
      <c r="AE626" s="21" t="s">
        <v>213</v>
      </c>
      <c r="AF626" s="21" t="s">
        <v>209</v>
      </c>
      <c r="AG626" s="21" t="s">
        <v>209</v>
      </c>
      <c r="AH626" s="21" t="s">
        <v>209</v>
      </c>
      <c r="AI626" s="21" t="s">
        <v>209</v>
      </c>
      <c r="AJ626" s="21" t="s">
        <v>210</v>
      </c>
      <c r="AK626" s="21" t="s">
        <v>209</v>
      </c>
      <c r="AL626" s="21" t="s">
        <v>210</v>
      </c>
      <c r="AM626" s="21" t="s">
        <v>209</v>
      </c>
      <c r="AN626" s="21" t="s">
        <v>209</v>
      </c>
      <c r="AO626" s="21" t="s">
        <v>209</v>
      </c>
      <c r="AP626" s="21" t="s">
        <v>209</v>
      </c>
      <c r="AQ626" s="21" t="s">
        <v>209</v>
      </c>
      <c r="AR626" s="21" t="s">
        <v>209</v>
      </c>
      <c r="AS626" s="21" t="s">
        <v>209</v>
      </c>
      <c r="AT626" s="21" t="s">
        <v>209</v>
      </c>
      <c r="AU626" s="21" t="s">
        <v>209</v>
      </c>
      <c r="AV626" s="21" t="s">
        <v>209</v>
      </c>
      <c r="AW626" s="21" t="s">
        <v>209</v>
      </c>
      <c r="AX626" s="21" t="s">
        <v>209</v>
      </c>
      <c r="AY626" s="21" t="s">
        <v>210</v>
      </c>
      <c r="AZ626" s="21" t="s">
        <v>210</v>
      </c>
      <c r="BA626" s="21" t="s">
        <v>209</v>
      </c>
      <c r="BB626" s="21" t="s">
        <v>210</v>
      </c>
      <c r="BC626" s="21" t="s">
        <v>209</v>
      </c>
      <c r="BD626" s="21" t="s">
        <v>209</v>
      </c>
      <c r="BE626" s="21" t="s">
        <v>209</v>
      </c>
      <c r="BF626" s="21" t="s">
        <v>209</v>
      </c>
      <c r="BG626" s="21" t="s">
        <v>209</v>
      </c>
      <c r="BH626" s="21" t="s">
        <v>209</v>
      </c>
      <c r="BI626" s="21" t="s">
        <v>209</v>
      </c>
      <c r="BJ626" s="21" t="s">
        <v>209</v>
      </c>
      <c r="BK626" s="21" t="s">
        <v>209</v>
      </c>
      <c r="BL626" s="21" t="s">
        <v>209</v>
      </c>
      <c r="BM626" s="21" t="s">
        <v>209</v>
      </c>
      <c r="BN626" s="21" t="s">
        <v>209</v>
      </c>
      <c r="BO626" s="21" t="s">
        <v>209</v>
      </c>
      <c r="BP626" s="21" t="s">
        <v>209</v>
      </c>
      <c r="BQ626" s="21" t="s">
        <v>209</v>
      </c>
      <c r="BR626" s="21" t="s">
        <v>209</v>
      </c>
      <c r="BS626" s="21" t="s">
        <v>209</v>
      </c>
      <c r="BT626" s="21" t="s">
        <v>209</v>
      </c>
      <c r="BU626" s="21" t="s">
        <v>209</v>
      </c>
      <c r="BV626" s="21" t="s">
        <v>209</v>
      </c>
      <c r="BW626" s="21" t="s">
        <v>209</v>
      </c>
      <c r="BX626" s="21" t="s">
        <v>209</v>
      </c>
      <c r="BY626" s="21" t="s">
        <v>209</v>
      </c>
      <c r="BZ626" s="21">
        <f t="shared" si="2"/>
        <v>7</v>
      </c>
    </row>
    <row r="627" spans="1:78" ht="12.75" x14ac:dyDescent="0.2">
      <c r="A627" s="21" t="s">
        <v>750</v>
      </c>
      <c r="B627" s="21" t="s">
        <v>824</v>
      </c>
      <c r="C627" s="21" t="s">
        <v>836</v>
      </c>
      <c r="D627" s="21" t="s">
        <v>209</v>
      </c>
      <c r="E627" s="21" t="s">
        <v>210</v>
      </c>
      <c r="F627" s="21" t="s">
        <v>209</v>
      </c>
      <c r="G627" s="21" t="s">
        <v>209</v>
      </c>
      <c r="H627" s="21" t="s">
        <v>209</v>
      </c>
      <c r="I627" s="21" t="s">
        <v>209</v>
      </c>
      <c r="J627" s="21" t="s">
        <v>209</v>
      </c>
      <c r="K627" s="21" t="s">
        <v>209</v>
      </c>
      <c r="L627" s="21" t="s">
        <v>210</v>
      </c>
      <c r="M627" s="21" t="s">
        <v>209</v>
      </c>
      <c r="N627" s="21" t="s">
        <v>209</v>
      </c>
      <c r="O627" s="21" t="s">
        <v>209</v>
      </c>
      <c r="P627" s="21" t="s">
        <v>209</v>
      </c>
      <c r="Q627" s="21" t="s">
        <v>209</v>
      </c>
      <c r="R627" s="21" t="s">
        <v>209</v>
      </c>
      <c r="S627" s="21" t="s">
        <v>213</v>
      </c>
      <c r="T627" s="21" t="s">
        <v>213</v>
      </c>
      <c r="U627" s="21" t="s">
        <v>213</v>
      </c>
      <c r="V627" s="21" t="s">
        <v>213</v>
      </c>
      <c r="W627" s="21" t="s">
        <v>209</v>
      </c>
      <c r="X627" s="21" t="s">
        <v>209</v>
      </c>
      <c r="Y627" s="21" t="s">
        <v>209</v>
      </c>
      <c r="Z627" s="21" t="s">
        <v>213</v>
      </c>
      <c r="AA627" s="21" t="s">
        <v>209</v>
      </c>
      <c r="AB627" s="21" t="s">
        <v>209</v>
      </c>
      <c r="AC627" s="21" t="s">
        <v>209</v>
      </c>
      <c r="AD627" s="21" t="s">
        <v>209</v>
      </c>
      <c r="AE627" s="21" t="s">
        <v>213</v>
      </c>
      <c r="AF627" s="21" t="s">
        <v>209</v>
      </c>
      <c r="AG627" s="21" t="s">
        <v>209</v>
      </c>
      <c r="AH627" s="21" t="s">
        <v>209</v>
      </c>
      <c r="AI627" s="21" t="s">
        <v>209</v>
      </c>
      <c r="AJ627" s="21" t="s">
        <v>210</v>
      </c>
      <c r="AK627" s="21" t="s">
        <v>209</v>
      </c>
      <c r="AL627" s="21" t="s">
        <v>210</v>
      </c>
      <c r="AM627" s="21" t="s">
        <v>209</v>
      </c>
      <c r="AN627" s="21" t="s">
        <v>209</v>
      </c>
      <c r="AO627" s="21" t="s">
        <v>209</v>
      </c>
      <c r="AP627" s="21" t="s">
        <v>209</v>
      </c>
      <c r="AQ627" s="21" t="s">
        <v>209</v>
      </c>
      <c r="AR627" s="21" t="s">
        <v>209</v>
      </c>
      <c r="AS627" s="21" t="s">
        <v>209</v>
      </c>
      <c r="AT627" s="21" t="s">
        <v>209</v>
      </c>
      <c r="AU627" s="21" t="s">
        <v>209</v>
      </c>
      <c r="AV627" s="21" t="s">
        <v>209</v>
      </c>
      <c r="AW627" s="21" t="s">
        <v>209</v>
      </c>
      <c r="AX627" s="21" t="s">
        <v>209</v>
      </c>
      <c r="AY627" s="21" t="s">
        <v>210</v>
      </c>
      <c r="AZ627" s="21" t="s">
        <v>210</v>
      </c>
      <c r="BA627" s="21" t="s">
        <v>209</v>
      </c>
      <c r="BB627" s="21" t="s">
        <v>210</v>
      </c>
      <c r="BC627" s="21" t="s">
        <v>209</v>
      </c>
      <c r="BD627" s="21" t="s">
        <v>209</v>
      </c>
      <c r="BE627" s="21" t="s">
        <v>209</v>
      </c>
      <c r="BF627" s="21" t="s">
        <v>209</v>
      </c>
      <c r="BG627" s="21" t="s">
        <v>209</v>
      </c>
      <c r="BH627" s="21" t="s">
        <v>209</v>
      </c>
      <c r="BI627" s="21" t="s">
        <v>209</v>
      </c>
      <c r="BJ627" s="21" t="s">
        <v>209</v>
      </c>
      <c r="BK627" s="21" t="s">
        <v>209</v>
      </c>
      <c r="BL627" s="21" t="s">
        <v>209</v>
      </c>
      <c r="BM627" s="21" t="s">
        <v>209</v>
      </c>
      <c r="BN627" s="21" t="s">
        <v>209</v>
      </c>
      <c r="BO627" s="21" t="s">
        <v>209</v>
      </c>
      <c r="BP627" s="21" t="s">
        <v>209</v>
      </c>
      <c r="BQ627" s="21" t="s">
        <v>209</v>
      </c>
      <c r="BR627" s="21" t="s">
        <v>209</v>
      </c>
      <c r="BS627" s="21" t="s">
        <v>209</v>
      </c>
      <c r="BT627" s="21" t="s">
        <v>209</v>
      </c>
      <c r="BU627" s="21" t="s">
        <v>209</v>
      </c>
      <c r="BV627" s="21" t="s">
        <v>209</v>
      </c>
      <c r="BW627" s="21" t="s">
        <v>209</v>
      </c>
      <c r="BX627" s="21" t="s">
        <v>209</v>
      </c>
      <c r="BY627" s="21" t="s">
        <v>209</v>
      </c>
      <c r="BZ627" s="21">
        <f t="shared" si="2"/>
        <v>7</v>
      </c>
    </row>
    <row r="628" spans="1:78" ht="12.75" x14ac:dyDescent="0.2">
      <c r="A628" s="21" t="s">
        <v>750</v>
      </c>
      <c r="B628" s="21" t="s">
        <v>824</v>
      </c>
      <c r="C628" s="21" t="s">
        <v>837</v>
      </c>
      <c r="D628" s="21" t="s">
        <v>209</v>
      </c>
      <c r="E628" s="21" t="s">
        <v>210</v>
      </c>
      <c r="F628" s="21" t="s">
        <v>209</v>
      </c>
      <c r="G628" s="21" t="s">
        <v>209</v>
      </c>
      <c r="H628" s="21" t="s">
        <v>209</v>
      </c>
      <c r="I628" s="21" t="s">
        <v>209</v>
      </c>
      <c r="J628" s="21" t="s">
        <v>209</v>
      </c>
      <c r="K628" s="21" t="s">
        <v>209</v>
      </c>
      <c r="L628" s="21" t="s">
        <v>210</v>
      </c>
      <c r="M628" s="21" t="s">
        <v>209</v>
      </c>
      <c r="N628" s="21" t="s">
        <v>209</v>
      </c>
      <c r="O628" s="21" t="s">
        <v>209</v>
      </c>
      <c r="P628" s="21" t="s">
        <v>209</v>
      </c>
      <c r="Q628" s="21" t="s">
        <v>209</v>
      </c>
      <c r="R628" s="21" t="s">
        <v>209</v>
      </c>
      <c r="S628" s="21" t="s">
        <v>213</v>
      </c>
      <c r="T628" s="21" t="s">
        <v>213</v>
      </c>
      <c r="U628" s="21" t="s">
        <v>213</v>
      </c>
      <c r="V628" s="21" t="s">
        <v>213</v>
      </c>
      <c r="W628" s="21" t="s">
        <v>209</v>
      </c>
      <c r="X628" s="21" t="s">
        <v>209</v>
      </c>
      <c r="Y628" s="21" t="s">
        <v>209</v>
      </c>
      <c r="Z628" s="21" t="s">
        <v>213</v>
      </c>
      <c r="AA628" s="21" t="s">
        <v>209</v>
      </c>
      <c r="AB628" s="21" t="s">
        <v>209</v>
      </c>
      <c r="AC628" s="21" t="s">
        <v>209</v>
      </c>
      <c r="AD628" s="21" t="s">
        <v>209</v>
      </c>
      <c r="AE628" s="21" t="s">
        <v>213</v>
      </c>
      <c r="AF628" s="21" t="s">
        <v>209</v>
      </c>
      <c r="AG628" s="21" t="s">
        <v>209</v>
      </c>
      <c r="AH628" s="21" t="s">
        <v>209</v>
      </c>
      <c r="AI628" s="21" t="s">
        <v>209</v>
      </c>
      <c r="AJ628" s="21" t="s">
        <v>210</v>
      </c>
      <c r="AK628" s="21" t="s">
        <v>209</v>
      </c>
      <c r="AL628" s="21" t="s">
        <v>210</v>
      </c>
      <c r="AM628" s="21" t="s">
        <v>209</v>
      </c>
      <c r="AN628" s="21" t="s">
        <v>209</v>
      </c>
      <c r="AO628" s="21" t="s">
        <v>209</v>
      </c>
      <c r="AP628" s="21" t="s">
        <v>209</v>
      </c>
      <c r="AQ628" s="21" t="s">
        <v>209</v>
      </c>
      <c r="AR628" s="21" t="s">
        <v>209</v>
      </c>
      <c r="AS628" s="21" t="s">
        <v>209</v>
      </c>
      <c r="AT628" s="21" t="s">
        <v>209</v>
      </c>
      <c r="AU628" s="21" t="s">
        <v>209</v>
      </c>
      <c r="AV628" s="21" t="s">
        <v>209</v>
      </c>
      <c r="AW628" s="21" t="s">
        <v>209</v>
      </c>
      <c r="AX628" s="21" t="s">
        <v>209</v>
      </c>
      <c r="AY628" s="21" t="s">
        <v>210</v>
      </c>
      <c r="AZ628" s="21" t="s">
        <v>210</v>
      </c>
      <c r="BA628" s="21" t="s">
        <v>209</v>
      </c>
      <c r="BB628" s="21" t="s">
        <v>210</v>
      </c>
      <c r="BC628" s="21" t="s">
        <v>209</v>
      </c>
      <c r="BD628" s="21" t="s">
        <v>209</v>
      </c>
      <c r="BE628" s="21" t="s">
        <v>209</v>
      </c>
      <c r="BF628" s="21" t="s">
        <v>209</v>
      </c>
      <c r="BG628" s="21" t="s">
        <v>209</v>
      </c>
      <c r="BH628" s="21" t="s">
        <v>209</v>
      </c>
      <c r="BI628" s="21" t="s">
        <v>209</v>
      </c>
      <c r="BJ628" s="21" t="s">
        <v>209</v>
      </c>
      <c r="BK628" s="21" t="s">
        <v>209</v>
      </c>
      <c r="BL628" s="21" t="s">
        <v>209</v>
      </c>
      <c r="BM628" s="21" t="s">
        <v>209</v>
      </c>
      <c r="BN628" s="21" t="s">
        <v>209</v>
      </c>
      <c r="BO628" s="21" t="s">
        <v>209</v>
      </c>
      <c r="BP628" s="21" t="s">
        <v>209</v>
      </c>
      <c r="BQ628" s="21" t="s">
        <v>209</v>
      </c>
      <c r="BR628" s="21" t="s">
        <v>209</v>
      </c>
      <c r="BS628" s="21" t="s">
        <v>209</v>
      </c>
      <c r="BT628" s="21" t="s">
        <v>209</v>
      </c>
      <c r="BU628" s="21" t="s">
        <v>209</v>
      </c>
      <c r="BV628" s="21" t="s">
        <v>209</v>
      </c>
      <c r="BW628" s="21" t="s">
        <v>209</v>
      </c>
      <c r="BX628" s="21" t="s">
        <v>209</v>
      </c>
      <c r="BY628" s="21" t="s">
        <v>209</v>
      </c>
      <c r="BZ628" s="21">
        <f t="shared" si="2"/>
        <v>7</v>
      </c>
    </row>
    <row r="629" spans="1:78" ht="12.75" x14ac:dyDescent="0.2">
      <c r="A629" s="21" t="s">
        <v>750</v>
      </c>
      <c r="B629" s="21" t="s">
        <v>824</v>
      </c>
      <c r="C629" s="21" t="s">
        <v>838</v>
      </c>
      <c r="D629" s="21" t="s">
        <v>209</v>
      </c>
      <c r="E629" s="21" t="s">
        <v>210</v>
      </c>
      <c r="F629" s="21" t="s">
        <v>209</v>
      </c>
      <c r="G629" s="21" t="s">
        <v>209</v>
      </c>
      <c r="H629" s="21" t="s">
        <v>209</v>
      </c>
      <c r="I629" s="21" t="s">
        <v>209</v>
      </c>
      <c r="J629" s="21" t="s">
        <v>209</v>
      </c>
      <c r="K629" s="21" t="s">
        <v>209</v>
      </c>
      <c r="L629" s="21" t="s">
        <v>210</v>
      </c>
      <c r="M629" s="21" t="s">
        <v>209</v>
      </c>
      <c r="N629" s="21" t="s">
        <v>209</v>
      </c>
      <c r="O629" s="21" t="s">
        <v>209</v>
      </c>
      <c r="P629" s="21" t="s">
        <v>209</v>
      </c>
      <c r="Q629" s="21" t="s">
        <v>209</v>
      </c>
      <c r="R629" s="21" t="s">
        <v>209</v>
      </c>
      <c r="S629" s="21" t="s">
        <v>213</v>
      </c>
      <c r="T629" s="21" t="s">
        <v>213</v>
      </c>
      <c r="U629" s="21" t="s">
        <v>213</v>
      </c>
      <c r="V629" s="21" t="s">
        <v>213</v>
      </c>
      <c r="W629" s="21" t="s">
        <v>209</v>
      </c>
      <c r="X629" s="21" t="s">
        <v>209</v>
      </c>
      <c r="Y629" s="21" t="s">
        <v>209</v>
      </c>
      <c r="Z629" s="21" t="s">
        <v>213</v>
      </c>
      <c r="AA629" s="21" t="s">
        <v>209</v>
      </c>
      <c r="AB629" s="21" t="s">
        <v>209</v>
      </c>
      <c r="AC629" s="21" t="s">
        <v>209</v>
      </c>
      <c r="AD629" s="21" t="s">
        <v>209</v>
      </c>
      <c r="AE629" s="21" t="s">
        <v>213</v>
      </c>
      <c r="AF629" s="21" t="s">
        <v>209</v>
      </c>
      <c r="AG629" s="21" t="s">
        <v>209</v>
      </c>
      <c r="AH629" s="21" t="s">
        <v>209</v>
      </c>
      <c r="AI629" s="21" t="s">
        <v>209</v>
      </c>
      <c r="AJ629" s="21" t="s">
        <v>210</v>
      </c>
      <c r="AK629" s="21" t="s">
        <v>209</v>
      </c>
      <c r="AL629" s="21" t="s">
        <v>210</v>
      </c>
      <c r="AM629" s="21" t="s">
        <v>209</v>
      </c>
      <c r="AN629" s="21" t="s">
        <v>209</v>
      </c>
      <c r="AO629" s="21" t="s">
        <v>209</v>
      </c>
      <c r="AP629" s="21" t="s">
        <v>209</v>
      </c>
      <c r="AQ629" s="21" t="s">
        <v>209</v>
      </c>
      <c r="AR629" s="21" t="s">
        <v>209</v>
      </c>
      <c r="AS629" s="21" t="s">
        <v>209</v>
      </c>
      <c r="AT629" s="21" t="s">
        <v>209</v>
      </c>
      <c r="AU629" s="21" t="s">
        <v>209</v>
      </c>
      <c r="AV629" s="21" t="s">
        <v>209</v>
      </c>
      <c r="AW629" s="21" t="s">
        <v>209</v>
      </c>
      <c r="AX629" s="21" t="s">
        <v>209</v>
      </c>
      <c r="AY629" s="21" t="s">
        <v>210</v>
      </c>
      <c r="AZ629" s="21" t="s">
        <v>210</v>
      </c>
      <c r="BA629" s="21" t="s">
        <v>209</v>
      </c>
      <c r="BB629" s="21" t="s">
        <v>210</v>
      </c>
      <c r="BC629" s="21" t="s">
        <v>209</v>
      </c>
      <c r="BD629" s="21" t="s">
        <v>209</v>
      </c>
      <c r="BE629" s="21" t="s">
        <v>209</v>
      </c>
      <c r="BF629" s="21" t="s">
        <v>209</v>
      </c>
      <c r="BG629" s="21" t="s">
        <v>209</v>
      </c>
      <c r="BH629" s="21" t="s">
        <v>209</v>
      </c>
      <c r="BI629" s="21" t="s">
        <v>209</v>
      </c>
      <c r="BJ629" s="21" t="s">
        <v>209</v>
      </c>
      <c r="BK629" s="21" t="s">
        <v>209</v>
      </c>
      <c r="BL629" s="21" t="s">
        <v>209</v>
      </c>
      <c r="BM629" s="21" t="s">
        <v>209</v>
      </c>
      <c r="BN629" s="21" t="s">
        <v>209</v>
      </c>
      <c r="BO629" s="21" t="s">
        <v>209</v>
      </c>
      <c r="BP629" s="21" t="s">
        <v>209</v>
      </c>
      <c r="BQ629" s="21" t="s">
        <v>209</v>
      </c>
      <c r="BR629" s="21" t="s">
        <v>209</v>
      </c>
      <c r="BS629" s="21" t="s">
        <v>209</v>
      </c>
      <c r="BT629" s="21" t="s">
        <v>209</v>
      </c>
      <c r="BU629" s="21" t="s">
        <v>209</v>
      </c>
      <c r="BV629" s="21" t="s">
        <v>209</v>
      </c>
      <c r="BW629" s="21" t="s">
        <v>209</v>
      </c>
      <c r="BX629" s="21" t="s">
        <v>209</v>
      </c>
      <c r="BY629" s="21" t="s">
        <v>209</v>
      </c>
      <c r="BZ629" s="21">
        <f t="shared" si="2"/>
        <v>7</v>
      </c>
    </row>
    <row r="630" spans="1:78" ht="12.75" x14ac:dyDescent="0.2">
      <c r="A630" s="21" t="s">
        <v>750</v>
      </c>
      <c r="B630" s="21" t="s">
        <v>824</v>
      </c>
      <c r="C630" s="21" t="s">
        <v>839</v>
      </c>
      <c r="D630" s="21" t="s">
        <v>209</v>
      </c>
      <c r="E630" s="21" t="s">
        <v>210</v>
      </c>
      <c r="F630" s="21" t="s">
        <v>209</v>
      </c>
      <c r="G630" s="21" t="s">
        <v>209</v>
      </c>
      <c r="H630" s="21" t="s">
        <v>209</v>
      </c>
      <c r="I630" s="21" t="s">
        <v>209</v>
      </c>
      <c r="J630" s="21" t="s">
        <v>209</v>
      </c>
      <c r="K630" s="21" t="s">
        <v>209</v>
      </c>
      <c r="L630" s="21" t="s">
        <v>210</v>
      </c>
      <c r="M630" s="21" t="s">
        <v>209</v>
      </c>
      <c r="N630" s="21" t="s">
        <v>209</v>
      </c>
      <c r="O630" s="21" t="s">
        <v>209</v>
      </c>
      <c r="P630" s="21" t="s">
        <v>209</v>
      </c>
      <c r="Q630" s="21" t="s">
        <v>209</v>
      </c>
      <c r="R630" s="21" t="s">
        <v>209</v>
      </c>
      <c r="S630" s="21" t="s">
        <v>213</v>
      </c>
      <c r="T630" s="21" t="s">
        <v>213</v>
      </c>
      <c r="U630" s="21" t="s">
        <v>213</v>
      </c>
      <c r="V630" s="21" t="s">
        <v>213</v>
      </c>
      <c r="W630" s="21" t="s">
        <v>209</v>
      </c>
      <c r="X630" s="21" t="s">
        <v>209</v>
      </c>
      <c r="Y630" s="21" t="s">
        <v>209</v>
      </c>
      <c r="Z630" s="21" t="s">
        <v>213</v>
      </c>
      <c r="AA630" s="21" t="s">
        <v>209</v>
      </c>
      <c r="AB630" s="21" t="s">
        <v>209</v>
      </c>
      <c r="AC630" s="21" t="s">
        <v>209</v>
      </c>
      <c r="AD630" s="21" t="s">
        <v>209</v>
      </c>
      <c r="AE630" s="21" t="s">
        <v>213</v>
      </c>
      <c r="AF630" s="21" t="s">
        <v>209</v>
      </c>
      <c r="AG630" s="21" t="s">
        <v>209</v>
      </c>
      <c r="AH630" s="21" t="s">
        <v>209</v>
      </c>
      <c r="AI630" s="21" t="s">
        <v>209</v>
      </c>
      <c r="AJ630" s="21" t="s">
        <v>210</v>
      </c>
      <c r="AK630" s="21" t="s">
        <v>209</v>
      </c>
      <c r="AL630" s="21" t="s">
        <v>210</v>
      </c>
      <c r="AM630" s="21" t="s">
        <v>209</v>
      </c>
      <c r="AN630" s="21" t="s">
        <v>209</v>
      </c>
      <c r="AO630" s="21" t="s">
        <v>209</v>
      </c>
      <c r="AP630" s="21" t="s">
        <v>209</v>
      </c>
      <c r="AQ630" s="21" t="s">
        <v>209</v>
      </c>
      <c r="AR630" s="21" t="s">
        <v>209</v>
      </c>
      <c r="AS630" s="21" t="s">
        <v>209</v>
      </c>
      <c r="AT630" s="21" t="s">
        <v>209</v>
      </c>
      <c r="AU630" s="21" t="s">
        <v>209</v>
      </c>
      <c r="AV630" s="21" t="s">
        <v>209</v>
      </c>
      <c r="AW630" s="21" t="s">
        <v>209</v>
      </c>
      <c r="AX630" s="21" t="s">
        <v>209</v>
      </c>
      <c r="AY630" s="21" t="s">
        <v>210</v>
      </c>
      <c r="AZ630" s="21" t="s">
        <v>210</v>
      </c>
      <c r="BA630" s="21" t="s">
        <v>209</v>
      </c>
      <c r="BB630" s="21" t="s">
        <v>210</v>
      </c>
      <c r="BC630" s="21" t="s">
        <v>209</v>
      </c>
      <c r="BD630" s="21" t="s">
        <v>209</v>
      </c>
      <c r="BE630" s="21" t="s">
        <v>209</v>
      </c>
      <c r="BF630" s="21" t="s">
        <v>209</v>
      </c>
      <c r="BG630" s="21" t="s">
        <v>209</v>
      </c>
      <c r="BH630" s="21" t="s">
        <v>209</v>
      </c>
      <c r="BI630" s="21" t="s">
        <v>209</v>
      </c>
      <c r="BJ630" s="21" t="s">
        <v>209</v>
      </c>
      <c r="BK630" s="21" t="s">
        <v>209</v>
      </c>
      <c r="BL630" s="21" t="s">
        <v>209</v>
      </c>
      <c r="BM630" s="21" t="s">
        <v>209</v>
      </c>
      <c r="BN630" s="21" t="s">
        <v>209</v>
      </c>
      <c r="BO630" s="21" t="s">
        <v>209</v>
      </c>
      <c r="BP630" s="21" t="s">
        <v>209</v>
      </c>
      <c r="BQ630" s="21" t="s">
        <v>209</v>
      </c>
      <c r="BR630" s="21" t="s">
        <v>209</v>
      </c>
      <c r="BS630" s="21" t="s">
        <v>209</v>
      </c>
      <c r="BT630" s="21" t="s">
        <v>209</v>
      </c>
      <c r="BU630" s="21" t="s">
        <v>209</v>
      </c>
      <c r="BV630" s="21" t="s">
        <v>209</v>
      </c>
      <c r="BW630" s="21" t="s">
        <v>209</v>
      </c>
      <c r="BX630" s="21" t="s">
        <v>209</v>
      </c>
      <c r="BY630" s="21" t="s">
        <v>209</v>
      </c>
      <c r="BZ630" s="21">
        <f t="shared" si="2"/>
        <v>7</v>
      </c>
    </row>
    <row r="631" spans="1:78" ht="12.75" x14ac:dyDescent="0.2">
      <c r="A631" s="21" t="s">
        <v>750</v>
      </c>
      <c r="B631" s="21" t="s">
        <v>824</v>
      </c>
      <c r="C631" s="21" t="s">
        <v>840</v>
      </c>
      <c r="D631" s="21" t="s">
        <v>209</v>
      </c>
      <c r="E631" s="21" t="s">
        <v>210</v>
      </c>
      <c r="F631" s="21" t="s">
        <v>209</v>
      </c>
      <c r="G631" s="21" t="s">
        <v>209</v>
      </c>
      <c r="H631" s="21" t="s">
        <v>209</v>
      </c>
      <c r="I631" s="21" t="s">
        <v>209</v>
      </c>
      <c r="J631" s="21" t="s">
        <v>209</v>
      </c>
      <c r="K631" s="21" t="s">
        <v>209</v>
      </c>
      <c r="L631" s="21" t="s">
        <v>210</v>
      </c>
      <c r="M631" s="21" t="s">
        <v>209</v>
      </c>
      <c r="N631" s="21" t="s">
        <v>209</v>
      </c>
      <c r="O631" s="21" t="s">
        <v>209</v>
      </c>
      <c r="P631" s="21" t="s">
        <v>209</v>
      </c>
      <c r="Q631" s="21" t="s">
        <v>209</v>
      </c>
      <c r="R631" s="21" t="s">
        <v>209</v>
      </c>
      <c r="S631" s="21" t="s">
        <v>213</v>
      </c>
      <c r="T631" s="21" t="s">
        <v>213</v>
      </c>
      <c r="U631" s="21" t="s">
        <v>213</v>
      </c>
      <c r="V631" s="21" t="s">
        <v>213</v>
      </c>
      <c r="W631" s="21" t="s">
        <v>209</v>
      </c>
      <c r="X631" s="21" t="s">
        <v>209</v>
      </c>
      <c r="Y631" s="21" t="s">
        <v>209</v>
      </c>
      <c r="Z631" s="21" t="s">
        <v>213</v>
      </c>
      <c r="AA631" s="21" t="s">
        <v>209</v>
      </c>
      <c r="AB631" s="21" t="s">
        <v>209</v>
      </c>
      <c r="AC631" s="21" t="s">
        <v>209</v>
      </c>
      <c r="AD631" s="21" t="s">
        <v>209</v>
      </c>
      <c r="AE631" s="21" t="s">
        <v>213</v>
      </c>
      <c r="AF631" s="21" t="s">
        <v>209</v>
      </c>
      <c r="AG631" s="21" t="s">
        <v>209</v>
      </c>
      <c r="AH631" s="21" t="s">
        <v>209</v>
      </c>
      <c r="AI631" s="21" t="s">
        <v>209</v>
      </c>
      <c r="AJ631" s="21" t="s">
        <v>210</v>
      </c>
      <c r="AK631" s="21" t="s">
        <v>209</v>
      </c>
      <c r="AL631" s="21" t="s">
        <v>210</v>
      </c>
      <c r="AM631" s="21" t="s">
        <v>209</v>
      </c>
      <c r="AN631" s="21" t="s">
        <v>209</v>
      </c>
      <c r="AO631" s="21" t="s">
        <v>209</v>
      </c>
      <c r="AP631" s="21" t="s">
        <v>209</v>
      </c>
      <c r="AQ631" s="21" t="s">
        <v>209</v>
      </c>
      <c r="AR631" s="21" t="s">
        <v>209</v>
      </c>
      <c r="AS631" s="21" t="s">
        <v>209</v>
      </c>
      <c r="AT631" s="21" t="s">
        <v>209</v>
      </c>
      <c r="AU631" s="21" t="s">
        <v>209</v>
      </c>
      <c r="AV631" s="21" t="s">
        <v>209</v>
      </c>
      <c r="AW631" s="21" t="s">
        <v>209</v>
      </c>
      <c r="AX631" s="21" t="s">
        <v>209</v>
      </c>
      <c r="AY631" s="21" t="s">
        <v>210</v>
      </c>
      <c r="AZ631" s="21" t="s">
        <v>210</v>
      </c>
      <c r="BA631" s="21" t="s">
        <v>209</v>
      </c>
      <c r="BB631" s="21" t="s">
        <v>210</v>
      </c>
      <c r="BC631" s="21" t="s">
        <v>209</v>
      </c>
      <c r="BD631" s="21" t="s">
        <v>209</v>
      </c>
      <c r="BE631" s="21" t="s">
        <v>209</v>
      </c>
      <c r="BF631" s="21" t="s">
        <v>209</v>
      </c>
      <c r="BG631" s="21" t="s">
        <v>209</v>
      </c>
      <c r="BH631" s="21" t="s">
        <v>209</v>
      </c>
      <c r="BI631" s="21" t="s">
        <v>209</v>
      </c>
      <c r="BJ631" s="21" t="s">
        <v>209</v>
      </c>
      <c r="BK631" s="21" t="s">
        <v>209</v>
      </c>
      <c r="BL631" s="21" t="s">
        <v>209</v>
      </c>
      <c r="BM631" s="21" t="s">
        <v>209</v>
      </c>
      <c r="BN631" s="21" t="s">
        <v>209</v>
      </c>
      <c r="BO631" s="21" t="s">
        <v>209</v>
      </c>
      <c r="BP631" s="21" t="s">
        <v>209</v>
      </c>
      <c r="BQ631" s="21" t="s">
        <v>209</v>
      </c>
      <c r="BR631" s="21" t="s">
        <v>209</v>
      </c>
      <c r="BS631" s="21" t="s">
        <v>209</v>
      </c>
      <c r="BT631" s="21" t="s">
        <v>209</v>
      </c>
      <c r="BU631" s="21" t="s">
        <v>209</v>
      </c>
      <c r="BV631" s="21" t="s">
        <v>209</v>
      </c>
      <c r="BW631" s="21" t="s">
        <v>209</v>
      </c>
      <c r="BX631" s="21" t="s">
        <v>209</v>
      </c>
      <c r="BY631" s="21" t="s">
        <v>209</v>
      </c>
      <c r="BZ631" s="21">
        <f t="shared" si="2"/>
        <v>7</v>
      </c>
    </row>
    <row r="632" spans="1:78" ht="12.75" x14ac:dyDescent="0.2">
      <c r="A632" s="21" t="s">
        <v>750</v>
      </c>
      <c r="B632" s="21" t="s">
        <v>824</v>
      </c>
      <c r="C632" s="21" t="s">
        <v>841</v>
      </c>
      <c r="D632" s="21" t="s">
        <v>209</v>
      </c>
      <c r="E632" s="21" t="s">
        <v>210</v>
      </c>
      <c r="F632" s="21" t="s">
        <v>209</v>
      </c>
      <c r="G632" s="21" t="s">
        <v>209</v>
      </c>
      <c r="H632" s="21" t="s">
        <v>209</v>
      </c>
      <c r="I632" s="21" t="s">
        <v>209</v>
      </c>
      <c r="J632" s="21" t="s">
        <v>209</v>
      </c>
      <c r="K632" s="21" t="s">
        <v>209</v>
      </c>
      <c r="L632" s="21" t="s">
        <v>210</v>
      </c>
      <c r="M632" s="21" t="s">
        <v>209</v>
      </c>
      <c r="N632" s="21" t="s">
        <v>209</v>
      </c>
      <c r="O632" s="21" t="s">
        <v>209</v>
      </c>
      <c r="P632" s="21" t="s">
        <v>209</v>
      </c>
      <c r="Q632" s="21" t="s">
        <v>209</v>
      </c>
      <c r="R632" s="21" t="s">
        <v>209</v>
      </c>
      <c r="S632" s="21" t="s">
        <v>213</v>
      </c>
      <c r="T632" s="21" t="s">
        <v>213</v>
      </c>
      <c r="U632" s="21" t="s">
        <v>213</v>
      </c>
      <c r="V632" s="21" t="s">
        <v>213</v>
      </c>
      <c r="W632" s="21" t="s">
        <v>209</v>
      </c>
      <c r="X632" s="21" t="s">
        <v>209</v>
      </c>
      <c r="Y632" s="21" t="s">
        <v>209</v>
      </c>
      <c r="Z632" s="21" t="s">
        <v>213</v>
      </c>
      <c r="AA632" s="21" t="s">
        <v>209</v>
      </c>
      <c r="AB632" s="21" t="s">
        <v>209</v>
      </c>
      <c r="AC632" s="21" t="s">
        <v>209</v>
      </c>
      <c r="AD632" s="21" t="s">
        <v>209</v>
      </c>
      <c r="AE632" s="21" t="s">
        <v>213</v>
      </c>
      <c r="AF632" s="21" t="s">
        <v>209</v>
      </c>
      <c r="AG632" s="21" t="s">
        <v>209</v>
      </c>
      <c r="AH632" s="21" t="s">
        <v>209</v>
      </c>
      <c r="AI632" s="21" t="s">
        <v>209</v>
      </c>
      <c r="AJ632" s="21" t="s">
        <v>210</v>
      </c>
      <c r="AK632" s="21" t="s">
        <v>209</v>
      </c>
      <c r="AL632" s="21" t="s">
        <v>210</v>
      </c>
      <c r="AM632" s="21" t="s">
        <v>209</v>
      </c>
      <c r="AN632" s="21" t="s">
        <v>209</v>
      </c>
      <c r="AO632" s="21" t="s">
        <v>209</v>
      </c>
      <c r="AP632" s="21" t="s">
        <v>209</v>
      </c>
      <c r="AQ632" s="21" t="s">
        <v>209</v>
      </c>
      <c r="AR632" s="21" t="s">
        <v>209</v>
      </c>
      <c r="AS632" s="21" t="s">
        <v>209</v>
      </c>
      <c r="AT632" s="21" t="s">
        <v>209</v>
      </c>
      <c r="AU632" s="21" t="s">
        <v>209</v>
      </c>
      <c r="AV632" s="21" t="s">
        <v>209</v>
      </c>
      <c r="AW632" s="21" t="s">
        <v>209</v>
      </c>
      <c r="AX632" s="21" t="s">
        <v>209</v>
      </c>
      <c r="AY632" s="21" t="s">
        <v>210</v>
      </c>
      <c r="AZ632" s="21" t="s">
        <v>210</v>
      </c>
      <c r="BA632" s="21" t="s">
        <v>209</v>
      </c>
      <c r="BB632" s="21" t="s">
        <v>210</v>
      </c>
      <c r="BC632" s="21" t="s">
        <v>209</v>
      </c>
      <c r="BD632" s="21" t="s">
        <v>209</v>
      </c>
      <c r="BE632" s="21" t="s">
        <v>209</v>
      </c>
      <c r="BF632" s="21" t="s">
        <v>209</v>
      </c>
      <c r="BG632" s="21" t="s">
        <v>209</v>
      </c>
      <c r="BH632" s="21" t="s">
        <v>209</v>
      </c>
      <c r="BI632" s="21" t="s">
        <v>209</v>
      </c>
      <c r="BJ632" s="21" t="s">
        <v>209</v>
      </c>
      <c r="BK632" s="21" t="s">
        <v>209</v>
      </c>
      <c r="BL632" s="21" t="s">
        <v>209</v>
      </c>
      <c r="BM632" s="21" t="s">
        <v>209</v>
      </c>
      <c r="BN632" s="21" t="s">
        <v>209</v>
      </c>
      <c r="BO632" s="21" t="s">
        <v>209</v>
      </c>
      <c r="BP632" s="21" t="s">
        <v>209</v>
      </c>
      <c r="BQ632" s="21" t="s">
        <v>209</v>
      </c>
      <c r="BR632" s="21" t="s">
        <v>209</v>
      </c>
      <c r="BS632" s="21" t="s">
        <v>209</v>
      </c>
      <c r="BT632" s="21" t="s">
        <v>209</v>
      </c>
      <c r="BU632" s="21" t="s">
        <v>209</v>
      </c>
      <c r="BV632" s="21" t="s">
        <v>209</v>
      </c>
      <c r="BW632" s="21" t="s">
        <v>209</v>
      </c>
      <c r="BX632" s="21" t="s">
        <v>209</v>
      </c>
      <c r="BY632" s="21" t="s">
        <v>209</v>
      </c>
      <c r="BZ632" s="21">
        <f t="shared" si="2"/>
        <v>7</v>
      </c>
    </row>
    <row r="633" spans="1:78" ht="12.75" x14ac:dyDescent="0.2">
      <c r="A633" s="21" t="s">
        <v>750</v>
      </c>
      <c r="B633" s="21" t="s">
        <v>824</v>
      </c>
      <c r="C633" s="21" t="s">
        <v>842</v>
      </c>
      <c r="D633" s="21" t="s">
        <v>209</v>
      </c>
      <c r="E633" s="21" t="s">
        <v>210</v>
      </c>
      <c r="F633" s="21" t="s">
        <v>209</v>
      </c>
      <c r="G633" s="21" t="s">
        <v>209</v>
      </c>
      <c r="H633" s="21" t="s">
        <v>209</v>
      </c>
      <c r="I633" s="21" t="s">
        <v>209</v>
      </c>
      <c r="J633" s="21" t="s">
        <v>209</v>
      </c>
      <c r="K633" s="21" t="s">
        <v>209</v>
      </c>
      <c r="L633" s="21" t="s">
        <v>210</v>
      </c>
      <c r="M633" s="21" t="s">
        <v>209</v>
      </c>
      <c r="N633" s="21" t="s">
        <v>209</v>
      </c>
      <c r="O633" s="21" t="s">
        <v>209</v>
      </c>
      <c r="P633" s="21" t="s">
        <v>209</v>
      </c>
      <c r="Q633" s="21" t="s">
        <v>209</v>
      </c>
      <c r="R633" s="21" t="s">
        <v>209</v>
      </c>
      <c r="S633" s="21" t="s">
        <v>213</v>
      </c>
      <c r="T633" s="21" t="s">
        <v>213</v>
      </c>
      <c r="U633" s="21" t="s">
        <v>213</v>
      </c>
      <c r="V633" s="21" t="s">
        <v>213</v>
      </c>
      <c r="W633" s="21" t="s">
        <v>209</v>
      </c>
      <c r="X633" s="21" t="s">
        <v>209</v>
      </c>
      <c r="Y633" s="21" t="s">
        <v>209</v>
      </c>
      <c r="Z633" s="21" t="s">
        <v>213</v>
      </c>
      <c r="AA633" s="21" t="s">
        <v>209</v>
      </c>
      <c r="AB633" s="21" t="s">
        <v>209</v>
      </c>
      <c r="AC633" s="21" t="s">
        <v>209</v>
      </c>
      <c r="AD633" s="21" t="s">
        <v>209</v>
      </c>
      <c r="AE633" s="21" t="s">
        <v>213</v>
      </c>
      <c r="AF633" s="21" t="s">
        <v>209</v>
      </c>
      <c r="AG633" s="21" t="s">
        <v>209</v>
      </c>
      <c r="AH633" s="21" t="s">
        <v>209</v>
      </c>
      <c r="AI633" s="21" t="s">
        <v>209</v>
      </c>
      <c r="AJ633" s="21" t="s">
        <v>210</v>
      </c>
      <c r="AK633" s="21" t="s">
        <v>209</v>
      </c>
      <c r="AL633" s="21" t="s">
        <v>210</v>
      </c>
      <c r="AM633" s="21" t="s">
        <v>209</v>
      </c>
      <c r="AN633" s="21" t="s">
        <v>209</v>
      </c>
      <c r="AO633" s="21" t="s">
        <v>209</v>
      </c>
      <c r="AP633" s="21" t="s">
        <v>209</v>
      </c>
      <c r="AQ633" s="21" t="s">
        <v>209</v>
      </c>
      <c r="AR633" s="21" t="s">
        <v>209</v>
      </c>
      <c r="AS633" s="21" t="s">
        <v>209</v>
      </c>
      <c r="AT633" s="21" t="s">
        <v>209</v>
      </c>
      <c r="AU633" s="21" t="s">
        <v>209</v>
      </c>
      <c r="AV633" s="21" t="s">
        <v>209</v>
      </c>
      <c r="AW633" s="21" t="s">
        <v>209</v>
      </c>
      <c r="AX633" s="21" t="s">
        <v>209</v>
      </c>
      <c r="AY633" s="21" t="s">
        <v>210</v>
      </c>
      <c r="AZ633" s="21" t="s">
        <v>210</v>
      </c>
      <c r="BA633" s="21" t="s">
        <v>209</v>
      </c>
      <c r="BB633" s="21" t="s">
        <v>210</v>
      </c>
      <c r="BC633" s="21" t="s">
        <v>209</v>
      </c>
      <c r="BD633" s="21" t="s">
        <v>209</v>
      </c>
      <c r="BE633" s="21" t="s">
        <v>209</v>
      </c>
      <c r="BF633" s="21" t="s">
        <v>209</v>
      </c>
      <c r="BG633" s="21" t="s">
        <v>209</v>
      </c>
      <c r="BH633" s="21" t="s">
        <v>209</v>
      </c>
      <c r="BI633" s="21" t="s">
        <v>209</v>
      </c>
      <c r="BJ633" s="21" t="s">
        <v>209</v>
      </c>
      <c r="BK633" s="21" t="s">
        <v>209</v>
      </c>
      <c r="BL633" s="21" t="s">
        <v>209</v>
      </c>
      <c r="BM633" s="21" t="s">
        <v>209</v>
      </c>
      <c r="BN633" s="21" t="s">
        <v>209</v>
      </c>
      <c r="BO633" s="21" t="s">
        <v>209</v>
      </c>
      <c r="BP633" s="21" t="s">
        <v>209</v>
      </c>
      <c r="BQ633" s="21" t="s">
        <v>209</v>
      </c>
      <c r="BR633" s="21" t="s">
        <v>209</v>
      </c>
      <c r="BS633" s="21" t="s">
        <v>209</v>
      </c>
      <c r="BT633" s="21" t="s">
        <v>209</v>
      </c>
      <c r="BU633" s="21" t="s">
        <v>209</v>
      </c>
      <c r="BV633" s="21" t="s">
        <v>209</v>
      </c>
      <c r="BW633" s="21" t="s">
        <v>209</v>
      </c>
      <c r="BX633" s="21" t="s">
        <v>209</v>
      </c>
      <c r="BY633" s="21" t="s">
        <v>209</v>
      </c>
      <c r="BZ633" s="21">
        <f t="shared" si="2"/>
        <v>7</v>
      </c>
    </row>
    <row r="634" spans="1:78" ht="12.75" x14ac:dyDescent="0.2">
      <c r="A634" s="21" t="s">
        <v>750</v>
      </c>
      <c r="B634" s="21" t="s">
        <v>824</v>
      </c>
      <c r="C634" s="21" t="s">
        <v>843</v>
      </c>
      <c r="D634" s="21" t="s">
        <v>209</v>
      </c>
      <c r="E634" s="21" t="s">
        <v>210</v>
      </c>
      <c r="F634" s="21" t="s">
        <v>209</v>
      </c>
      <c r="G634" s="21" t="s">
        <v>209</v>
      </c>
      <c r="H634" s="21" t="s">
        <v>209</v>
      </c>
      <c r="I634" s="21" t="s">
        <v>209</v>
      </c>
      <c r="J634" s="21" t="s">
        <v>209</v>
      </c>
      <c r="K634" s="21" t="s">
        <v>209</v>
      </c>
      <c r="L634" s="21" t="s">
        <v>210</v>
      </c>
      <c r="M634" s="21" t="s">
        <v>209</v>
      </c>
      <c r="N634" s="21" t="s">
        <v>209</v>
      </c>
      <c r="O634" s="21" t="s">
        <v>209</v>
      </c>
      <c r="P634" s="21" t="s">
        <v>209</v>
      </c>
      <c r="Q634" s="21" t="s">
        <v>209</v>
      </c>
      <c r="R634" s="21" t="s">
        <v>209</v>
      </c>
      <c r="S634" s="21" t="s">
        <v>213</v>
      </c>
      <c r="T634" s="21" t="s">
        <v>213</v>
      </c>
      <c r="U634" s="21" t="s">
        <v>213</v>
      </c>
      <c r="V634" s="21" t="s">
        <v>213</v>
      </c>
      <c r="W634" s="21" t="s">
        <v>209</v>
      </c>
      <c r="X634" s="21" t="s">
        <v>209</v>
      </c>
      <c r="Y634" s="21" t="s">
        <v>209</v>
      </c>
      <c r="Z634" s="21" t="s">
        <v>213</v>
      </c>
      <c r="AA634" s="21" t="s">
        <v>209</v>
      </c>
      <c r="AB634" s="21" t="s">
        <v>209</v>
      </c>
      <c r="AC634" s="21" t="s">
        <v>209</v>
      </c>
      <c r="AD634" s="21" t="s">
        <v>209</v>
      </c>
      <c r="AE634" s="21" t="s">
        <v>213</v>
      </c>
      <c r="AF634" s="21" t="s">
        <v>209</v>
      </c>
      <c r="AG634" s="21" t="s">
        <v>209</v>
      </c>
      <c r="AH634" s="21" t="s">
        <v>209</v>
      </c>
      <c r="AI634" s="21" t="s">
        <v>209</v>
      </c>
      <c r="AJ634" s="21" t="s">
        <v>210</v>
      </c>
      <c r="AK634" s="21" t="s">
        <v>209</v>
      </c>
      <c r="AL634" s="21" t="s">
        <v>210</v>
      </c>
      <c r="AM634" s="21" t="s">
        <v>209</v>
      </c>
      <c r="AN634" s="21" t="s">
        <v>209</v>
      </c>
      <c r="AO634" s="21" t="s">
        <v>209</v>
      </c>
      <c r="AP634" s="21" t="s">
        <v>209</v>
      </c>
      <c r="AQ634" s="21" t="s">
        <v>209</v>
      </c>
      <c r="AR634" s="21" t="s">
        <v>209</v>
      </c>
      <c r="AS634" s="21" t="s">
        <v>209</v>
      </c>
      <c r="AT634" s="21" t="s">
        <v>209</v>
      </c>
      <c r="AU634" s="21" t="s">
        <v>209</v>
      </c>
      <c r="AV634" s="21" t="s">
        <v>209</v>
      </c>
      <c r="AW634" s="21" t="s">
        <v>209</v>
      </c>
      <c r="AX634" s="21" t="s">
        <v>209</v>
      </c>
      <c r="AY634" s="21" t="s">
        <v>210</v>
      </c>
      <c r="AZ634" s="21" t="s">
        <v>210</v>
      </c>
      <c r="BA634" s="21" t="s">
        <v>209</v>
      </c>
      <c r="BB634" s="21" t="s">
        <v>210</v>
      </c>
      <c r="BC634" s="21" t="s">
        <v>209</v>
      </c>
      <c r="BD634" s="21" t="s">
        <v>209</v>
      </c>
      <c r="BE634" s="21" t="s">
        <v>209</v>
      </c>
      <c r="BF634" s="21" t="s">
        <v>209</v>
      </c>
      <c r="BG634" s="21" t="s">
        <v>209</v>
      </c>
      <c r="BH634" s="21" t="s">
        <v>209</v>
      </c>
      <c r="BI634" s="21" t="s">
        <v>209</v>
      </c>
      <c r="BJ634" s="21" t="s">
        <v>209</v>
      </c>
      <c r="BK634" s="21" t="s">
        <v>209</v>
      </c>
      <c r="BL634" s="21" t="s">
        <v>209</v>
      </c>
      <c r="BM634" s="21" t="s">
        <v>209</v>
      </c>
      <c r="BN634" s="21" t="s">
        <v>209</v>
      </c>
      <c r="BO634" s="21" t="s">
        <v>209</v>
      </c>
      <c r="BP634" s="21" t="s">
        <v>209</v>
      </c>
      <c r="BQ634" s="21" t="s">
        <v>209</v>
      </c>
      <c r="BR634" s="21" t="s">
        <v>209</v>
      </c>
      <c r="BS634" s="21" t="s">
        <v>209</v>
      </c>
      <c r="BT634" s="21" t="s">
        <v>209</v>
      </c>
      <c r="BU634" s="21" t="s">
        <v>209</v>
      </c>
      <c r="BV634" s="21" t="s">
        <v>209</v>
      </c>
      <c r="BW634" s="21" t="s">
        <v>209</v>
      </c>
      <c r="BX634" s="21" t="s">
        <v>209</v>
      </c>
      <c r="BY634" s="21" t="s">
        <v>209</v>
      </c>
      <c r="BZ634" s="21">
        <f t="shared" si="2"/>
        <v>7</v>
      </c>
    </row>
    <row r="635" spans="1:78" ht="12.75" x14ac:dyDescent="0.2">
      <c r="A635" s="21" t="s">
        <v>750</v>
      </c>
      <c r="B635" s="21" t="s">
        <v>824</v>
      </c>
      <c r="C635" s="21" t="s">
        <v>844</v>
      </c>
      <c r="D635" s="21" t="s">
        <v>209</v>
      </c>
      <c r="E635" s="21" t="s">
        <v>210</v>
      </c>
      <c r="F635" s="21" t="s">
        <v>209</v>
      </c>
      <c r="G635" s="21" t="s">
        <v>209</v>
      </c>
      <c r="H635" s="21" t="s">
        <v>209</v>
      </c>
      <c r="I635" s="21" t="s">
        <v>209</v>
      </c>
      <c r="J635" s="21" t="s">
        <v>209</v>
      </c>
      <c r="K635" s="21" t="s">
        <v>209</v>
      </c>
      <c r="L635" s="21" t="s">
        <v>210</v>
      </c>
      <c r="M635" s="21" t="s">
        <v>209</v>
      </c>
      <c r="N635" s="21" t="s">
        <v>209</v>
      </c>
      <c r="O635" s="21" t="s">
        <v>209</v>
      </c>
      <c r="P635" s="21" t="s">
        <v>209</v>
      </c>
      <c r="Q635" s="21" t="s">
        <v>209</v>
      </c>
      <c r="R635" s="21" t="s">
        <v>209</v>
      </c>
      <c r="S635" s="21" t="s">
        <v>213</v>
      </c>
      <c r="T635" s="21" t="s">
        <v>213</v>
      </c>
      <c r="U635" s="21" t="s">
        <v>213</v>
      </c>
      <c r="V635" s="21" t="s">
        <v>213</v>
      </c>
      <c r="W635" s="21" t="s">
        <v>209</v>
      </c>
      <c r="X635" s="21" t="s">
        <v>209</v>
      </c>
      <c r="Y635" s="21" t="s">
        <v>209</v>
      </c>
      <c r="Z635" s="21" t="s">
        <v>213</v>
      </c>
      <c r="AA635" s="21" t="s">
        <v>209</v>
      </c>
      <c r="AB635" s="21" t="s">
        <v>209</v>
      </c>
      <c r="AC635" s="21" t="s">
        <v>209</v>
      </c>
      <c r="AD635" s="21" t="s">
        <v>209</v>
      </c>
      <c r="AE635" s="21" t="s">
        <v>213</v>
      </c>
      <c r="AF635" s="21" t="s">
        <v>209</v>
      </c>
      <c r="AG635" s="21" t="s">
        <v>209</v>
      </c>
      <c r="AH635" s="21" t="s">
        <v>209</v>
      </c>
      <c r="AI635" s="21" t="s">
        <v>209</v>
      </c>
      <c r="AJ635" s="21" t="s">
        <v>210</v>
      </c>
      <c r="AK635" s="21" t="s">
        <v>209</v>
      </c>
      <c r="AL635" s="21" t="s">
        <v>210</v>
      </c>
      <c r="AM635" s="21" t="s">
        <v>209</v>
      </c>
      <c r="AN635" s="21" t="s">
        <v>209</v>
      </c>
      <c r="AO635" s="21" t="s">
        <v>209</v>
      </c>
      <c r="AP635" s="21" t="s">
        <v>209</v>
      </c>
      <c r="AQ635" s="21" t="s">
        <v>209</v>
      </c>
      <c r="AR635" s="21" t="s">
        <v>209</v>
      </c>
      <c r="AS635" s="21" t="s">
        <v>209</v>
      </c>
      <c r="AT635" s="21" t="s">
        <v>209</v>
      </c>
      <c r="AU635" s="21" t="s">
        <v>209</v>
      </c>
      <c r="AV635" s="21" t="s">
        <v>209</v>
      </c>
      <c r="AW635" s="21" t="s">
        <v>209</v>
      </c>
      <c r="AX635" s="21" t="s">
        <v>209</v>
      </c>
      <c r="AY635" s="21" t="s">
        <v>210</v>
      </c>
      <c r="AZ635" s="21" t="s">
        <v>210</v>
      </c>
      <c r="BA635" s="21" t="s">
        <v>209</v>
      </c>
      <c r="BB635" s="21" t="s">
        <v>210</v>
      </c>
      <c r="BC635" s="21" t="s">
        <v>209</v>
      </c>
      <c r="BD635" s="21" t="s">
        <v>209</v>
      </c>
      <c r="BE635" s="21" t="s">
        <v>209</v>
      </c>
      <c r="BF635" s="21" t="s">
        <v>209</v>
      </c>
      <c r="BG635" s="21" t="s">
        <v>209</v>
      </c>
      <c r="BH635" s="21" t="s">
        <v>209</v>
      </c>
      <c r="BI635" s="21" t="s">
        <v>209</v>
      </c>
      <c r="BJ635" s="21" t="s">
        <v>209</v>
      </c>
      <c r="BK635" s="21" t="s">
        <v>209</v>
      </c>
      <c r="BL635" s="21" t="s">
        <v>209</v>
      </c>
      <c r="BM635" s="21" t="s">
        <v>209</v>
      </c>
      <c r="BN635" s="21" t="s">
        <v>209</v>
      </c>
      <c r="BO635" s="21" t="s">
        <v>209</v>
      </c>
      <c r="BP635" s="21" t="s">
        <v>209</v>
      </c>
      <c r="BQ635" s="21" t="s">
        <v>209</v>
      </c>
      <c r="BR635" s="21" t="s">
        <v>209</v>
      </c>
      <c r="BS635" s="21" t="s">
        <v>209</v>
      </c>
      <c r="BT635" s="21" t="s">
        <v>209</v>
      </c>
      <c r="BU635" s="21" t="s">
        <v>209</v>
      </c>
      <c r="BV635" s="21" t="s">
        <v>209</v>
      </c>
      <c r="BW635" s="21" t="s">
        <v>209</v>
      </c>
      <c r="BX635" s="21" t="s">
        <v>209</v>
      </c>
      <c r="BY635" s="21" t="s">
        <v>209</v>
      </c>
      <c r="BZ635" s="21">
        <f t="shared" si="2"/>
        <v>7</v>
      </c>
    </row>
    <row r="636" spans="1:78" ht="12.75" x14ac:dyDescent="0.2">
      <c r="A636" s="21" t="s">
        <v>750</v>
      </c>
      <c r="B636" s="21" t="s">
        <v>824</v>
      </c>
      <c r="C636" s="21" t="s">
        <v>845</v>
      </c>
      <c r="D636" s="21" t="s">
        <v>209</v>
      </c>
      <c r="E636" s="21" t="s">
        <v>210</v>
      </c>
      <c r="F636" s="21" t="s">
        <v>209</v>
      </c>
      <c r="G636" s="21" t="s">
        <v>209</v>
      </c>
      <c r="H636" s="21" t="s">
        <v>209</v>
      </c>
      <c r="I636" s="21" t="s">
        <v>209</v>
      </c>
      <c r="J636" s="21" t="s">
        <v>209</v>
      </c>
      <c r="K636" s="21" t="s">
        <v>209</v>
      </c>
      <c r="L636" s="21" t="s">
        <v>210</v>
      </c>
      <c r="M636" s="21" t="s">
        <v>209</v>
      </c>
      <c r="N636" s="21" t="s">
        <v>209</v>
      </c>
      <c r="O636" s="21" t="s">
        <v>209</v>
      </c>
      <c r="P636" s="21" t="s">
        <v>209</v>
      </c>
      <c r="Q636" s="21" t="s">
        <v>209</v>
      </c>
      <c r="R636" s="21" t="s">
        <v>209</v>
      </c>
      <c r="S636" s="21" t="s">
        <v>213</v>
      </c>
      <c r="T636" s="21" t="s">
        <v>213</v>
      </c>
      <c r="U636" s="21" t="s">
        <v>213</v>
      </c>
      <c r="V636" s="21" t="s">
        <v>213</v>
      </c>
      <c r="W636" s="21" t="s">
        <v>209</v>
      </c>
      <c r="X636" s="21" t="s">
        <v>209</v>
      </c>
      <c r="Y636" s="21" t="s">
        <v>209</v>
      </c>
      <c r="Z636" s="21" t="s">
        <v>213</v>
      </c>
      <c r="AA636" s="21" t="s">
        <v>209</v>
      </c>
      <c r="AB636" s="21" t="s">
        <v>209</v>
      </c>
      <c r="AC636" s="21" t="s">
        <v>209</v>
      </c>
      <c r="AD636" s="21" t="s">
        <v>209</v>
      </c>
      <c r="AE636" s="21" t="s">
        <v>213</v>
      </c>
      <c r="AF636" s="21" t="s">
        <v>209</v>
      </c>
      <c r="AG636" s="21" t="s">
        <v>209</v>
      </c>
      <c r="AH636" s="21" t="s">
        <v>209</v>
      </c>
      <c r="AI636" s="21" t="s">
        <v>209</v>
      </c>
      <c r="AJ636" s="21" t="s">
        <v>210</v>
      </c>
      <c r="AK636" s="21" t="s">
        <v>209</v>
      </c>
      <c r="AL636" s="21" t="s">
        <v>210</v>
      </c>
      <c r="AM636" s="21" t="s">
        <v>209</v>
      </c>
      <c r="AN636" s="21" t="s">
        <v>209</v>
      </c>
      <c r="AO636" s="21" t="s">
        <v>209</v>
      </c>
      <c r="AP636" s="21" t="s">
        <v>209</v>
      </c>
      <c r="AQ636" s="21" t="s">
        <v>209</v>
      </c>
      <c r="AR636" s="21" t="s">
        <v>209</v>
      </c>
      <c r="AS636" s="21" t="s">
        <v>209</v>
      </c>
      <c r="AT636" s="21" t="s">
        <v>209</v>
      </c>
      <c r="AU636" s="21" t="s">
        <v>209</v>
      </c>
      <c r="AV636" s="21" t="s">
        <v>209</v>
      </c>
      <c r="AW636" s="21" t="s">
        <v>209</v>
      </c>
      <c r="AX636" s="21" t="s">
        <v>209</v>
      </c>
      <c r="AY636" s="21" t="s">
        <v>210</v>
      </c>
      <c r="AZ636" s="21" t="s">
        <v>210</v>
      </c>
      <c r="BA636" s="21" t="s">
        <v>209</v>
      </c>
      <c r="BB636" s="21" t="s">
        <v>210</v>
      </c>
      <c r="BC636" s="21" t="s">
        <v>209</v>
      </c>
      <c r="BD636" s="21" t="s">
        <v>209</v>
      </c>
      <c r="BE636" s="21" t="s">
        <v>209</v>
      </c>
      <c r="BF636" s="21" t="s">
        <v>209</v>
      </c>
      <c r="BG636" s="21" t="s">
        <v>209</v>
      </c>
      <c r="BH636" s="21" t="s">
        <v>209</v>
      </c>
      <c r="BI636" s="21" t="s">
        <v>209</v>
      </c>
      <c r="BJ636" s="21" t="s">
        <v>209</v>
      </c>
      <c r="BK636" s="21" t="s">
        <v>209</v>
      </c>
      <c r="BL636" s="21" t="s">
        <v>209</v>
      </c>
      <c r="BM636" s="21" t="s">
        <v>209</v>
      </c>
      <c r="BN636" s="21" t="s">
        <v>209</v>
      </c>
      <c r="BO636" s="21" t="s">
        <v>209</v>
      </c>
      <c r="BP636" s="21" t="s">
        <v>209</v>
      </c>
      <c r="BQ636" s="21" t="s">
        <v>209</v>
      </c>
      <c r="BR636" s="21" t="s">
        <v>209</v>
      </c>
      <c r="BS636" s="21" t="s">
        <v>209</v>
      </c>
      <c r="BT636" s="21" t="s">
        <v>209</v>
      </c>
      <c r="BU636" s="21" t="s">
        <v>209</v>
      </c>
      <c r="BV636" s="21" t="s">
        <v>209</v>
      </c>
      <c r="BW636" s="21" t="s">
        <v>209</v>
      </c>
      <c r="BX636" s="21" t="s">
        <v>209</v>
      </c>
      <c r="BY636" s="21" t="s">
        <v>209</v>
      </c>
      <c r="BZ636" s="21">
        <f t="shared" si="2"/>
        <v>7</v>
      </c>
    </row>
    <row r="637" spans="1:78" ht="12.75" x14ac:dyDescent="0.2">
      <c r="A637" s="21" t="s">
        <v>750</v>
      </c>
      <c r="B637" s="21" t="s">
        <v>824</v>
      </c>
      <c r="C637" s="21" t="s">
        <v>846</v>
      </c>
      <c r="D637" s="21" t="s">
        <v>209</v>
      </c>
      <c r="E637" s="21" t="s">
        <v>210</v>
      </c>
      <c r="F637" s="21" t="s">
        <v>209</v>
      </c>
      <c r="G637" s="21" t="s">
        <v>209</v>
      </c>
      <c r="H637" s="21" t="s">
        <v>209</v>
      </c>
      <c r="I637" s="21" t="s">
        <v>209</v>
      </c>
      <c r="J637" s="21" t="s">
        <v>209</v>
      </c>
      <c r="K637" s="21" t="s">
        <v>209</v>
      </c>
      <c r="L637" s="21" t="s">
        <v>210</v>
      </c>
      <c r="M637" s="21" t="s">
        <v>209</v>
      </c>
      <c r="N637" s="21" t="s">
        <v>209</v>
      </c>
      <c r="O637" s="21" t="s">
        <v>209</v>
      </c>
      <c r="P637" s="21" t="s">
        <v>209</v>
      </c>
      <c r="Q637" s="21" t="s">
        <v>209</v>
      </c>
      <c r="R637" s="21" t="s">
        <v>209</v>
      </c>
      <c r="S637" s="21" t="s">
        <v>213</v>
      </c>
      <c r="T637" s="21" t="s">
        <v>213</v>
      </c>
      <c r="U637" s="21" t="s">
        <v>213</v>
      </c>
      <c r="V637" s="21" t="s">
        <v>213</v>
      </c>
      <c r="W637" s="21" t="s">
        <v>209</v>
      </c>
      <c r="X637" s="21" t="s">
        <v>209</v>
      </c>
      <c r="Y637" s="21" t="s">
        <v>209</v>
      </c>
      <c r="Z637" s="21" t="s">
        <v>213</v>
      </c>
      <c r="AA637" s="21" t="s">
        <v>209</v>
      </c>
      <c r="AB637" s="21" t="s">
        <v>209</v>
      </c>
      <c r="AC637" s="21" t="s">
        <v>209</v>
      </c>
      <c r="AD637" s="21" t="s">
        <v>209</v>
      </c>
      <c r="AE637" s="21" t="s">
        <v>213</v>
      </c>
      <c r="AF637" s="21" t="s">
        <v>209</v>
      </c>
      <c r="AG637" s="21" t="s">
        <v>209</v>
      </c>
      <c r="AH637" s="21" t="s">
        <v>209</v>
      </c>
      <c r="AI637" s="21" t="s">
        <v>209</v>
      </c>
      <c r="AJ637" s="21" t="s">
        <v>210</v>
      </c>
      <c r="AK637" s="21" t="s">
        <v>209</v>
      </c>
      <c r="AL637" s="21" t="s">
        <v>210</v>
      </c>
      <c r="AM637" s="21" t="s">
        <v>209</v>
      </c>
      <c r="AN637" s="21" t="s">
        <v>209</v>
      </c>
      <c r="AO637" s="21" t="s">
        <v>209</v>
      </c>
      <c r="AP637" s="21" t="s">
        <v>209</v>
      </c>
      <c r="AQ637" s="21" t="s">
        <v>209</v>
      </c>
      <c r="AR637" s="21" t="s">
        <v>209</v>
      </c>
      <c r="AS637" s="21" t="s">
        <v>209</v>
      </c>
      <c r="AT637" s="21" t="s">
        <v>209</v>
      </c>
      <c r="AU637" s="21" t="s">
        <v>209</v>
      </c>
      <c r="AV637" s="21" t="s">
        <v>209</v>
      </c>
      <c r="AW637" s="21" t="s">
        <v>209</v>
      </c>
      <c r="AX637" s="21" t="s">
        <v>209</v>
      </c>
      <c r="AY637" s="21" t="s">
        <v>210</v>
      </c>
      <c r="AZ637" s="21" t="s">
        <v>210</v>
      </c>
      <c r="BA637" s="21" t="s">
        <v>209</v>
      </c>
      <c r="BB637" s="21" t="s">
        <v>210</v>
      </c>
      <c r="BC637" s="21" t="s">
        <v>209</v>
      </c>
      <c r="BD637" s="21" t="s">
        <v>209</v>
      </c>
      <c r="BE637" s="21" t="s">
        <v>209</v>
      </c>
      <c r="BF637" s="21" t="s">
        <v>209</v>
      </c>
      <c r="BG637" s="21" t="s">
        <v>209</v>
      </c>
      <c r="BH637" s="21" t="s">
        <v>209</v>
      </c>
      <c r="BI637" s="21" t="s">
        <v>209</v>
      </c>
      <c r="BJ637" s="21" t="s">
        <v>209</v>
      </c>
      <c r="BK637" s="21" t="s">
        <v>209</v>
      </c>
      <c r="BL637" s="21" t="s">
        <v>209</v>
      </c>
      <c r="BM637" s="21" t="s">
        <v>209</v>
      </c>
      <c r="BN637" s="21" t="s">
        <v>209</v>
      </c>
      <c r="BO637" s="21" t="s">
        <v>209</v>
      </c>
      <c r="BP637" s="21" t="s">
        <v>209</v>
      </c>
      <c r="BQ637" s="21" t="s">
        <v>209</v>
      </c>
      <c r="BR637" s="21" t="s">
        <v>209</v>
      </c>
      <c r="BS637" s="21" t="s">
        <v>209</v>
      </c>
      <c r="BT637" s="21" t="s">
        <v>209</v>
      </c>
      <c r="BU637" s="21" t="s">
        <v>209</v>
      </c>
      <c r="BV637" s="21" t="s">
        <v>209</v>
      </c>
      <c r="BW637" s="21" t="s">
        <v>209</v>
      </c>
      <c r="BX637" s="21" t="s">
        <v>209</v>
      </c>
      <c r="BY637" s="21" t="s">
        <v>209</v>
      </c>
      <c r="BZ637" s="21">
        <f t="shared" si="2"/>
        <v>7</v>
      </c>
    </row>
    <row r="638" spans="1:78" ht="12.75" x14ac:dyDescent="0.2">
      <c r="A638" s="21" t="s">
        <v>750</v>
      </c>
      <c r="B638" s="21" t="s">
        <v>824</v>
      </c>
      <c r="C638" s="21" t="s">
        <v>847</v>
      </c>
      <c r="D638" s="21" t="s">
        <v>209</v>
      </c>
      <c r="E638" s="21" t="s">
        <v>210</v>
      </c>
      <c r="F638" s="21" t="s">
        <v>209</v>
      </c>
      <c r="G638" s="21" t="s">
        <v>209</v>
      </c>
      <c r="H638" s="21" t="s">
        <v>209</v>
      </c>
      <c r="I638" s="21" t="s">
        <v>209</v>
      </c>
      <c r="J638" s="21" t="s">
        <v>209</v>
      </c>
      <c r="K638" s="21" t="s">
        <v>209</v>
      </c>
      <c r="L638" s="21" t="s">
        <v>210</v>
      </c>
      <c r="M638" s="21" t="s">
        <v>209</v>
      </c>
      <c r="N638" s="21" t="s">
        <v>209</v>
      </c>
      <c r="O638" s="21" t="s">
        <v>209</v>
      </c>
      <c r="P638" s="21" t="s">
        <v>209</v>
      </c>
      <c r="Q638" s="21" t="s">
        <v>209</v>
      </c>
      <c r="R638" s="21" t="s">
        <v>209</v>
      </c>
      <c r="S638" s="21" t="s">
        <v>213</v>
      </c>
      <c r="T638" s="21" t="s">
        <v>213</v>
      </c>
      <c r="U638" s="21" t="s">
        <v>213</v>
      </c>
      <c r="V638" s="21" t="s">
        <v>213</v>
      </c>
      <c r="W638" s="21" t="s">
        <v>209</v>
      </c>
      <c r="X638" s="21" t="s">
        <v>209</v>
      </c>
      <c r="Y638" s="21" t="s">
        <v>209</v>
      </c>
      <c r="Z638" s="21" t="s">
        <v>213</v>
      </c>
      <c r="AA638" s="21" t="s">
        <v>209</v>
      </c>
      <c r="AB638" s="21" t="s">
        <v>209</v>
      </c>
      <c r="AC638" s="21" t="s">
        <v>209</v>
      </c>
      <c r="AD638" s="21" t="s">
        <v>209</v>
      </c>
      <c r="AE638" s="21" t="s">
        <v>213</v>
      </c>
      <c r="AF638" s="21" t="s">
        <v>209</v>
      </c>
      <c r="AG638" s="21" t="s">
        <v>209</v>
      </c>
      <c r="AH638" s="21" t="s">
        <v>209</v>
      </c>
      <c r="AI638" s="21" t="s">
        <v>209</v>
      </c>
      <c r="AJ638" s="21" t="s">
        <v>210</v>
      </c>
      <c r="AK638" s="21" t="s">
        <v>209</v>
      </c>
      <c r="AL638" s="21" t="s">
        <v>210</v>
      </c>
      <c r="AM638" s="21" t="s">
        <v>209</v>
      </c>
      <c r="AN638" s="21" t="s">
        <v>209</v>
      </c>
      <c r="AO638" s="21" t="s">
        <v>209</v>
      </c>
      <c r="AP638" s="21" t="s">
        <v>209</v>
      </c>
      <c r="AQ638" s="21" t="s">
        <v>209</v>
      </c>
      <c r="AR638" s="21" t="s">
        <v>209</v>
      </c>
      <c r="AS638" s="21" t="s">
        <v>209</v>
      </c>
      <c r="AT638" s="21" t="s">
        <v>209</v>
      </c>
      <c r="AU638" s="21" t="s">
        <v>209</v>
      </c>
      <c r="AV638" s="21" t="s">
        <v>209</v>
      </c>
      <c r="AW638" s="21" t="s">
        <v>209</v>
      </c>
      <c r="AX638" s="21" t="s">
        <v>209</v>
      </c>
      <c r="AY638" s="21" t="s">
        <v>210</v>
      </c>
      <c r="AZ638" s="21" t="s">
        <v>210</v>
      </c>
      <c r="BA638" s="21" t="s">
        <v>209</v>
      </c>
      <c r="BB638" s="21" t="s">
        <v>210</v>
      </c>
      <c r="BC638" s="21" t="s">
        <v>209</v>
      </c>
      <c r="BD638" s="21" t="s">
        <v>209</v>
      </c>
      <c r="BE638" s="21" t="s">
        <v>209</v>
      </c>
      <c r="BF638" s="21" t="s">
        <v>209</v>
      </c>
      <c r="BG638" s="21" t="s">
        <v>209</v>
      </c>
      <c r="BH638" s="21" t="s">
        <v>209</v>
      </c>
      <c r="BI638" s="21" t="s">
        <v>209</v>
      </c>
      <c r="BJ638" s="21" t="s">
        <v>209</v>
      </c>
      <c r="BK638" s="21" t="s">
        <v>209</v>
      </c>
      <c r="BL638" s="21" t="s">
        <v>209</v>
      </c>
      <c r="BM638" s="21" t="s">
        <v>209</v>
      </c>
      <c r="BN638" s="21" t="s">
        <v>209</v>
      </c>
      <c r="BO638" s="21" t="s">
        <v>209</v>
      </c>
      <c r="BP638" s="21" t="s">
        <v>209</v>
      </c>
      <c r="BQ638" s="21" t="s">
        <v>209</v>
      </c>
      <c r="BR638" s="21" t="s">
        <v>209</v>
      </c>
      <c r="BS638" s="21" t="s">
        <v>209</v>
      </c>
      <c r="BT638" s="21" t="s">
        <v>209</v>
      </c>
      <c r="BU638" s="21" t="s">
        <v>209</v>
      </c>
      <c r="BV638" s="21" t="s">
        <v>209</v>
      </c>
      <c r="BW638" s="21" t="s">
        <v>209</v>
      </c>
      <c r="BX638" s="21" t="s">
        <v>209</v>
      </c>
      <c r="BY638" s="21" t="s">
        <v>209</v>
      </c>
      <c r="BZ638" s="21">
        <f t="shared" si="2"/>
        <v>7</v>
      </c>
    </row>
    <row r="639" spans="1:78" ht="12.75" x14ac:dyDescent="0.2">
      <c r="A639" s="21" t="s">
        <v>750</v>
      </c>
      <c r="B639" s="21" t="s">
        <v>824</v>
      </c>
      <c r="C639" s="21" t="s">
        <v>848</v>
      </c>
      <c r="D639" s="21" t="s">
        <v>209</v>
      </c>
      <c r="E639" s="21" t="s">
        <v>210</v>
      </c>
      <c r="F639" s="21" t="s">
        <v>209</v>
      </c>
      <c r="G639" s="21" t="s">
        <v>209</v>
      </c>
      <c r="H639" s="21" t="s">
        <v>209</v>
      </c>
      <c r="I639" s="21" t="s">
        <v>209</v>
      </c>
      <c r="J639" s="21" t="s">
        <v>209</v>
      </c>
      <c r="K639" s="21" t="s">
        <v>209</v>
      </c>
      <c r="L639" s="21" t="s">
        <v>210</v>
      </c>
      <c r="M639" s="21" t="s">
        <v>209</v>
      </c>
      <c r="N639" s="21" t="s">
        <v>209</v>
      </c>
      <c r="O639" s="21" t="s">
        <v>209</v>
      </c>
      <c r="P639" s="21" t="s">
        <v>209</v>
      </c>
      <c r="Q639" s="21" t="s">
        <v>209</v>
      </c>
      <c r="R639" s="21" t="s">
        <v>209</v>
      </c>
      <c r="S639" s="21" t="s">
        <v>213</v>
      </c>
      <c r="T639" s="21" t="s">
        <v>213</v>
      </c>
      <c r="U639" s="21" t="s">
        <v>213</v>
      </c>
      <c r="V639" s="21" t="s">
        <v>213</v>
      </c>
      <c r="W639" s="21" t="s">
        <v>209</v>
      </c>
      <c r="X639" s="21" t="s">
        <v>209</v>
      </c>
      <c r="Y639" s="21" t="s">
        <v>209</v>
      </c>
      <c r="Z639" s="21" t="s">
        <v>213</v>
      </c>
      <c r="AA639" s="21" t="s">
        <v>209</v>
      </c>
      <c r="AB639" s="21" t="s">
        <v>209</v>
      </c>
      <c r="AC639" s="21" t="s">
        <v>209</v>
      </c>
      <c r="AD639" s="21" t="s">
        <v>209</v>
      </c>
      <c r="AE639" s="21" t="s">
        <v>213</v>
      </c>
      <c r="AF639" s="21" t="s">
        <v>209</v>
      </c>
      <c r="AG639" s="21" t="s">
        <v>209</v>
      </c>
      <c r="AH639" s="21" t="s">
        <v>209</v>
      </c>
      <c r="AI639" s="21" t="s">
        <v>209</v>
      </c>
      <c r="AJ639" s="21" t="s">
        <v>210</v>
      </c>
      <c r="AK639" s="21" t="s">
        <v>209</v>
      </c>
      <c r="AL639" s="21" t="s">
        <v>210</v>
      </c>
      <c r="AM639" s="21" t="s">
        <v>209</v>
      </c>
      <c r="AN639" s="21" t="s">
        <v>209</v>
      </c>
      <c r="AO639" s="21" t="s">
        <v>209</v>
      </c>
      <c r="AP639" s="21" t="s">
        <v>209</v>
      </c>
      <c r="AQ639" s="21" t="s">
        <v>209</v>
      </c>
      <c r="AR639" s="21" t="s">
        <v>209</v>
      </c>
      <c r="AS639" s="21" t="s">
        <v>209</v>
      </c>
      <c r="AT639" s="21" t="s">
        <v>209</v>
      </c>
      <c r="AU639" s="21" t="s">
        <v>209</v>
      </c>
      <c r="AV639" s="21" t="s">
        <v>209</v>
      </c>
      <c r="AW639" s="21" t="s">
        <v>209</v>
      </c>
      <c r="AX639" s="21" t="s">
        <v>209</v>
      </c>
      <c r="AY639" s="21" t="s">
        <v>210</v>
      </c>
      <c r="AZ639" s="21" t="s">
        <v>210</v>
      </c>
      <c r="BA639" s="21" t="s">
        <v>209</v>
      </c>
      <c r="BB639" s="21" t="s">
        <v>210</v>
      </c>
      <c r="BC639" s="21" t="s">
        <v>209</v>
      </c>
      <c r="BD639" s="21" t="s">
        <v>209</v>
      </c>
      <c r="BE639" s="21" t="s">
        <v>209</v>
      </c>
      <c r="BF639" s="21" t="s">
        <v>209</v>
      </c>
      <c r="BG639" s="21" t="s">
        <v>209</v>
      </c>
      <c r="BH639" s="21" t="s">
        <v>209</v>
      </c>
      <c r="BI639" s="21" t="s">
        <v>209</v>
      </c>
      <c r="BJ639" s="21" t="s">
        <v>209</v>
      </c>
      <c r="BK639" s="21" t="s">
        <v>209</v>
      </c>
      <c r="BL639" s="21" t="s">
        <v>209</v>
      </c>
      <c r="BM639" s="21" t="s">
        <v>209</v>
      </c>
      <c r="BN639" s="21" t="s">
        <v>209</v>
      </c>
      <c r="BO639" s="21" t="s">
        <v>209</v>
      </c>
      <c r="BP639" s="21" t="s">
        <v>209</v>
      </c>
      <c r="BQ639" s="21" t="s">
        <v>209</v>
      </c>
      <c r="BR639" s="21" t="s">
        <v>209</v>
      </c>
      <c r="BS639" s="21" t="s">
        <v>209</v>
      </c>
      <c r="BT639" s="21" t="s">
        <v>209</v>
      </c>
      <c r="BU639" s="21" t="s">
        <v>209</v>
      </c>
      <c r="BV639" s="21" t="s">
        <v>209</v>
      </c>
      <c r="BW639" s="21" t="s">
        <v>209</v>
      </c>
      <c r="BX639" s="21" t="s">
        <v>209</v>
      </c>
      <c r="BY639" s="21" t="s">
        <v>209</v>
      </c>
      <c r="BZ639" s="21">
        <f t="shared" si="2"/>
        <v>7</v>
      </c>
    </row>
    <row r="640" spans="1:78" ht="12.75" x14ac:dyDescent="0.2">
      <c r="A640" s="21" t="s">
        <v>750</v>
      </c>
      <c r="B640" s="21" t="s">
        <v>824</v>
      </c>
      <c r="C640" s="21" t="s">
        <v>849</v>
      </c>
      <c r="D640" s="21" t="s">
        <v>209</v>
      </c>
      <c r="E640" s="21" t="s">
        <v>210</v>
      </c>
      <c r="F640" s="21" t="s">
        <v>209</v>
      </c>
      <c r="G640" s="21" t="s">
        <v>209</v>
      </c>
      <c r="H640" s="21" t="s">
        <v>209</v>
      </c>
      <c r="I640" s="21" t="s">
        <v>209</v>
      </c>
      <c r="J640" s="21" t="s">
        <v>209</v>
      </c>
      <c r="K640" s="21" t="s">
        <v>209</v>
      </c>
      <c r="L640" s="21" t="s">
        <v>210</v>
      </c>
      <c r="M640" s="21" t="s">
        <v>209</v>
      </c>
      <c r="N640" s="21" t="s">
        <v>209</v>
      </c>
      <c r="O640" s="21" t="s">
        <v>209</v>
      </c>
      <c r="P640" s="21" t="s">
        <v>209</v>
      </c>
      <c r="Q640" s="21" t="s">
        <v>209</v>
      </c>
      <c r="R640" s="21" t="s">
        <v>209</v>
      </c>
      <c r="S640" s="21" t="s">
        <v>213</v>
      </c>
      <c r="T640" s="21" t="s">
        <v>213</v>
      </c>
      <c r="U640" s="21" t="s">
        <v>213</v>
      </c>
      <c r="V640" s="21" t="s">
        <v>213</v>
      </c>
      <c r="W640" s="21" t="s">
        <v>209</v>
      </c>
      <c r="X640" s="21" t="s">
        <v>209</v>
      </c>
      <c r="Y640" s="21" t="s">
        <v>209</v>
      </c>
      <c r="Z640" s="21" t="s">
        <v>213</v>
      </c>
      <c r="AA640" s="21" t="s">
        <v>209</v>
      </c>
      <c r="AB640" s="21" t="s">
        <v>209</v>
      </c>
      <c r="AC640" s="21" t="s">
        <v>209</v>
      </c>
      <c r="AD640" s="21" t="s">
        <v>209</v>
      </c>
      <c r="AE640" s="21" t="s">
        <v>213</v>
      </c>
      <c r="AF640" s="21" t="s">
        <v>209</v>
      </c>
      <c r="AG640" s="21" t="s">
        <v>209</v>
      </c>
      <c r="AH640" s="21" t="s">
        <v>209</v>
      </c>
      <c r="AI640" s="21" t="s">
        <v>209</v>
      </c>
      <c r="AJ640" s="21" t="s">
        <v>210</v>
      </c>
      <c r="AK640" s="21" t="s">
        <v>209</v>
      </c>
      <c r="AL640" s="21" t="s">
        <v>210</v>
      </c>
      <c r="AM640" s="21" t="s">
        <v>209</v>
      </c>
      <c r="AN640" s="21" t="s">
        <v>209</v>
      </c>
      <c r="AO640" s="21" t="s">
        <v>209</v>
      </c>
      <c r="AP640" s="21" t="s">
        <v>209</v>
      </c>
      <c r="AQ640" s="21" t="s">
        <v>209</v>
      </c>
      <c r="AR640" s="21" t="s">
        <v>209</v>
      </c>
      <c r="AS640" s="21" t="s">
        <v>209</v>
      </c>
      <c r="AT640" s="21" t="s">
        <v>209</v>
      </c>
      <c r="AU640" s="21" t="s">
        <v>209</v>
      </c>
      <c r="AV640" s="21" t="s">
        <v>209</v>
      </c>
      <c r="AW640" s="21" t="s">
        <v>209</v>
      </c>
      <c r="AX640" s="21" t="s">
        <v>209</v>
      </c>
      <c r="AY640" s="21" t="s">
        <v>210</v>
      </c>
      <c r="AZ640" s="21" t="s">
        <v>210</v>
      </c>
      <c r="BA640" s="21" t="s">
        <v>209</v>
      </c>
      <c r="BB640" s="21" t="s">
        <v>210</v>
      </c>
      <c r="BC640" s="21" t="s">
        <v>209</v>
      </c>
      <c r="BD640" s="21" t="s">
        <v>209</v>
      </c>
      <c r="BE640" s="21" t="s">
        <v>209</v>
      </c>
      <c r="BF640" s="21" t="s">
        <v>209</v>
      </c>
      <c r="BG640" s="21" t="s">
        <v>209</v>
      </c>
      <c r="BH640" s="21" t="s">
        <v>209</v>
      </c>
      <c r="BI640" s="21" t="s">
        <v>209</v>
      </c>
      <c r="BJ640" s="21" t="s">
        <v>209</v>
      </c>
      <c r="BK640" s="21" t="s">
        <v>209</v>
      </c>
      <c r="BL640" s="21" t="s">
        <v>209</v>
      </c>
      <c r="BM640" s="21" t="s">
        <v>209</v>
      </c>
      <c r="BN640" s="21" t="s">
        <v>209</v>
      </c>
      <c r="BO640" s="21" t="s">
        <v>209</v>
      </c>
      <c r="BP640" s="21" t="s">
        <v>209</v>
      </c>
      <c r="BQ640" s="21" t="s">
        <v>209</v>
      </c>
      <c r="BR640" s="21" t="s">
        <v>209</v>
      </c>
      <c r="BS640" s="21" t="s">
        <v>209</v>
      </c>
      <c r="BT640" s="21" t="s">
        <v>209</v>
      </c>
      <c r="BU640" s="21" t="s">
        <v>209</v>
      </c>
      <c r="BV640" s="21" t="s">
        <v>209</v>
      </c>
      <c r="BW640" s="21" t="s">
        <v>209</v>
      </c>
      <c r="BX640" s="21" t="s">
        <v>209</v>
      </c>
      <c r="BY640" s="21" t="s">
        <v>209</v>
      </c>
      <c r="BZ640" s="21">
        <f t="shared" si="2"/>
        <v>7</v>
      </c>
    </row>
    <row r="641" spans="1:78" ht="12.75" x14ac:dyDescent="0.2">
      <c r="A641" s="21" t="s">
        <v>750</v>
      </c>
      <c r="B641" s="21" t="s">
        <v>824</v>
      </c>
      <c r="C641" s="21" t="s">
        <v>850</v>
      </c>
      <c r="D641" s="21" t="s">
        <v>209</v>
      </c>
      <c r="E641" s="21" t="s">
        <v>210</v>
      </c>
      <c r="F641" s="21" t="s">
        <v>209</v>
      </c>
      <c r="G641" s="21" t="s">
        <v>209</v>
      </c>
      <c r="H641" s="21" t="s">
        <v>209</v>
      </c>
      <c r="I641" s="21" t="s">
        <v>209</v>
      </c>
      <c r="J641" s="21" t="s">
        <v>209</v>
      </c>
      <c r="K641" s="21" t="s">
        <v>209</v>
      </c>
      <c r="L641" s="21" t="s">
        <v>210</v>
      </c>
      <c r="M641" s="21" t="s">
        <v>209</v>
      </c>
      <c r="N641" s="21" t="s">
        <v>209</v>
      </c>
      <c r="O641" s="21" t="s">
        <v>209</v>
      </c>
      <c r="P641" s="21" t="s">
        <v>209</v>
      </c>
      <c r="Q641" s="21" t="s">
        <v>209</v>
      </c>
      <c r="R641" s="21" t="s">
        <v>209</v>
      </c>
      <c r="S641" s="21" t="s">
        <v>213</v>
      </c>
      <c r="T641" s="21" t="s">
        <v>213</v>
      </c>
      <c r="U641" s="21" t="s">
        <v>213</v>
      </c>
      <c r="V641" s="21" t="s">
        <v>213</v>
      </c>
      <c r="W641" s="21" t="s">
        <v>209</v>
      </c>
      <c r="X641" s="21" t="s">
        <v>209</v>
      </c>
      <c r="Y641" s="21" t="s">
        <v>209</v>
      </c>
      <c r="Z641" s="21" t="s">
        <v>213</v>
      </c>
      <c r="AA641" s="21" t="s">
        <v>209</v>
      </c>
      <c r="AB641" s="21" t="s">
        <v>209</v>
      </c>
      <c r="AC641" s="21" t="s">
        <v>209</v>
      </c>
      <c r="AD641" s="21" t="s">
        <v>209</v>
      </c>
      <c r="AE641" s="21" t="s">
        <v>213</v>
      </c>
      <c r="AF641" s="21" t="s">
        <v>209</v>
      </c>
      <c r="AG641" s="21" t="s">
        <v>209</v>
      </c>
      <c r="AH641" s="21" t="s">
        <v>209</v>
      </c>
      <c r="AI641" s="21" t="s">
        <v>209</v>
      </c>
      <c r="AJ641" s="21" t="s">
        <v>210</v>
      </c>
      <c r="AK641" s="21" t="s">
        <v>209</v>
      </c>
      <c r="AL641" s="21" t="s">
        <v>210</v>
      </c>
      <c r="AM641" s="21" t="s">
        <v>209</v>
      </c>
      <c r="AN641" s="21" t="s">
        <v>209</v>
      </c>
      <c r="AO641" s="21" t="s">
        <v>209</v>
      </c>
      <c r="AP641" s="21" t="s">
        <v>209</v>
      </c>
      <c r="AQ641" s="21" t="s">
        <v>209</v>
      </c>
      <c r="AR641" s="21" t="s">
        <v>209</v>
      </c>
      <c r="AS641" s="21" t="s">
        <v>209</v>
      </c>
      <c r="AT641" s="21" t="s">
        <v>209</v>
      </c>
      <c r="AU641" s="21" t="s">
        <v>209</v>
      </c>
      <c r="AV641" s="21" t="s">
        <v>209</v>
      </c>
      <c r="AW641" s="21" t="s">
        <v>209</v>
      </c>
      <c r="AX641" s="21" t="s">
        <v>209</v>
      </c>
      <c r="AY641" s="21" t="s">
        <v>210</v>
      </c>
      <c r="AZ641" s="21" t="s">
        <v>210</v>
      </c>
      <c r="BA641" s="21" t="s">
        <v>209</v>
      </c>
      <c r="BB641" s="21" t="s">
        <v>210</v>
      </c>
      <c r="BC641" s="21" t="s">
        <v>209</v>
      </c>
      <c r="BD641" s="21" t="s">
        <v>209</v>
      </c>
      <c r="BE641" s="21" t="s">
        <v>209</v>
      </c>
      <c r="BF641" s="21" t="s">
        <v>209</v>
      </c>
      <c r="BG641" s="21" t="s">
        <v>209</v>
      </c>
      <c r="BH641" s="21" t="s">
        <v>209</v>
      </c>
      <c r="BI641" s="21" t="s">
        <v>209</v>
      </c>
      <c r="BJ641" s="21" t="s">
        <v>209</v>
      </c>
      <c r="BK641" s="21" t="s">
        <v>209</v>
      </c>
      <c r="BL641" s="21" t="s">
        <v>209</v>
      </c>
      <c r="BM641" s="21" t="s">
        <v>209</v>
      </c>
      <c r="BN641" s="21" t="s">
        <v>209</v>
      </c>
      <c r="BO641" s="21" t="s">
        <v>209</v>
      </c>
      <c r="BP641" s="21" t="s">
        <v>209</v>
      </c>
      <c r="BQ641" s="21" t="s">
        <v>209</v>
      </c>
      <c r="BR641" s="21" t="s">
        <v>209</v>
      </c>
      <c r="BS641" s="21" t="s">
        <v>209</v>
      </c>
      <c r="BT641" s="21" t="s">
        <v>209</v>
      </c>
      <c r="BU641" s="21" t="s">
        <v>209</v>
      </c>
      <c r="BV641" s="21" t="s">
        <v>209</v>
      </c>
      <c r="BW641" s="21" t="s">
        <v>209</v>
      </c>
      <c r="BX641" s="21" t="s">
        <v>209</v>
      </c>
      <c r="BY641" s="21" t="s">
        <v>209</v>
      </c>
      <c r="BZ641" s="21">
        <f t="shared" si="2"/>
        <v>7</v>
      </c>
    </row>
    <row r="642" spans="1:78" ht="12.75" x14ac:dyDescent="0.2">
      <c r="A642" s="21" t="s">
        <v>750</v>
      </c>
      <c r="B642" s="21" t="s">
        <v>851</v>
      </c>
      <c r="C642" s="21" t="s">
        <v>852</v>
      </c>
      <c r="D642" s="21" t="s">
        <v>209</v>
      </c>
      <c r="E642" s="21" t="s">
        <v>210</v>
      </c>
      <c r="F642" s="21" t="s">
        <v>209</v>
      </c>
      <c r="G642" s="21" t="s">
        <v>209</v>
      </c>
      <c r="H642" s="21" t="s">
        <v>209</v>
      </c>
      <c r="I642" s="21" t="s">
        <v>209</v>
      </c>
      <c r="J642" s="21" t="s">
        <v>209</v>
      </c>
      <c r="K642" s="21" t="s">
        <v>209</v>
      </c>
      <c r="L642" s="21" t="s">
        <v>210</v>
      </c>
      <c r="M642" s="21" t="s">
        <v>209</v>
      </c>
      <c r="N642" s="21" t="s">
        <v>209</v>
      </c>
      <c r="O642" s="21" t="s">
        <v>209</v>
      </c>
      <c r="P642" s="21" t="s">
        <v>209</v>
      </c>
      <c r="Q642" s="21" t="s">
        <v>209</v>
      </c>
      <c r="R642" s="21" t="s">
        <v>209</v>
      </c>
      <c r="S642" s="21" t="s">
        <v>210</v>
      </c>
      <c r="T642" s="21" t="s">
        <v>210</v>
      </c>
      <c r="U642" s="21" t="s">
        <v>210</v>
      </c>
      <c r="V642" s="21" t="s">
        <v>210</v>
      </c>
      <c r="W642" s="21" t="s">
        <v>209</v>
      </c>
      <c r="X642" s="21" t="s">
        <v>209</v>
      </c>
      <c r="Y642" s="21" t="s">
        <v>209</v>
      </c>
      <c r="Z642" s="21" t="s">
        <v>209</v>
      </c>
      <c r="AA642" s="21" t="s">
        <v>209</v>
      </c>
      <c r="AB642" s="21" t="s">
        <v>209</v>
      </c>
      <c r="AC642" s="21" t="s">
        <v>209</v>
      </c>
      <c r="AD642" s="21" t="s">
        <v>209</v>
      </c>
      <c r="AE642" s="21" t="s">
        <v>209</v>
      </c>
      <c r="AF642" s="21" t="s">
        <v>209</v>
      </c>
      <c r="AG642" s="21" t="s">
        <v>209</v>
      </c>
      <c r="AH642" s="21" t="s">
        <v>210</v>
      </c>
      <c r="AI642" s="21" t="s">
        <v>210</v>
      </c>
      <c r="AJ642" s="21" t="s">
        <v>210</v>
      </c>
      <c r="AK642" s="21" t="s">
        <v>210</v>
      </c>
      <c r="AL642" s="21" t="s">
        <v>210</v>
      </c>
      <c r="AM642" s="21" t="s">
        <v>209</v>
      </c>
      <c r="AN642" s="21" t="s">
        <v>209</v>
      </c>
      <c r="AO642" s="21" t="s">
        <v>209</v>
      </c>
      <c r="AP642" s="21" t="s">
        <v>209</v>
      </c>
      <c r="AQ642" s="21" t="s">
        <v>209</v>
      </c>
      <c r="AR642" s="21" t="s">
        <v>209</v>
      </c>
      <c r="AS642" s="21" t="s">
        <v>209</v>
      </c>
      <c r="AT642" s="21" t="s">
        <v>209</v>
      </c>
      <c r="AU642" s="21" t="s">
        <v>209</v>
      </c>
      <c r="AV642" s="21" t="s">
        <v>209</v>
      </c>
      <c r="AW642" s="21" t="s">
        <v>209</v>
      </c>
      <c r="AX642" s="21" t="s">
        <v>209</v>
      </c>
      <c r="AY642" s="21" t="s">
        <v>209</v>
      </c>
      <c r="AZ642" s="21" t="s">
        <v>210</v>
      </c>
      <c r="BA642" s="21" t="s">
        <v>209</v>
      </c>
      <c r="BB642" s="21" t="s">
        <v>209</v>
      </c>
      <c r="BC642" s="21" t="s">
        <v>210</v>
      </c>
      <c r="BD642" s="21" t="s">
        <v>209</v>
      </c>
      <c r="BE642" s="21" t="s">
        <v>209</v>
      </c>
      <c r="BF642" s="21" t="s">
        <v>209</v>
      </c>
      <c r="BG642" s="21" t="s">
        <v>209</v>
      </c>
      <c r="BH642" s="21" t="s">
        <v>209</v>
      </c>
      <c r="BI642" s="21" t="s">
        <v>209</v>
      </c>
      <c r="BJ642" s="21" t="s">
        <v>209</v>
      </c>
      <c r="BK642" s="21" t="s">
        <v>213</v>
      </c>
      <c r="BL642" s="21" t="s">
        <v>210</v>
      </c>
      <c r="BM642" s="21" t="s">
        <v>209</v>
      </c>
      <c r="BN642" s="21" t="s">
        <v>209</v>
      </c>
      <c r="BO642" s="21" t="s">
        <v>210</v>
      </c>
      <c r="BP642" s="21" t="s">
        <v>210</v>
      </c>
      <c r="BQ642" s="21" t="s">
        <v>209</v>
      </c>
      <c r="BR642" s="21" t="s">
        <v>210</v>
      </c>
      <c r="BS642" s="21" t="s">
        <v>213</v>
      </c>
      <c r="BT642" s="21" t="s">
        <v>210</v>
      </c>
      <c r="BU642" s="21" t="s">
        <v>209</v>
      </c>
      <c r="BV642" s="21" t="s">
        <v>209</v>
      </c>
      <c r="BW642" s="21" t="s">
        <v>210</v>
      </c>
      <c r="BX642" s="21" t="s">
        <v>209</v>
      </c>
      <c r="BY642" s="21" t="s">
        <v>210</v>
      </c>
      <c r="BZ642" s="21">
        <f t="shared" si="2"/>
        <v>13</v>
      </c>
    </row>
    <row r="643" spans="1:78" ht="12.75" x14ac:dyDescent="0.2">
      <c r="A643" s="21" t="s">
        <v>750</v>
      </c>
      <c r="B643" s="21" t="s">
        <v>851</v>
      </c>
      <c r="C643" s="21" t="s">
        <v>853</v>
      </c>
      <c r="D643" s="21" t="s">
        <v>209</v>
      </c>
      <c r="E643" s="21" t="s">
        <v>210</v>
      </c>
      <c r="F643" s="21" t="s">
        <v>209</v>
      </c>
      <c r="G643" s="21" t="s">
        <v>209</v>
      </c>
      <c r="H643" s="21" t="s">
        <v>209</v>
      </c>
      <c r="I643" s="21" t="s">
        <v>209</v>
      </c>
      <c r="J643" s="21" t="s">
        <v>209</v>
      </c>
      <c r="K643" s="21" t="s">
        <v>209</v>
      </c>
      <c r="L643" s="21" t="s">
        <v>210</v>
      </c>
      <c r="M643" s="21" t="s">
        <v>209</v>
      </c>
      <c r="N643" s="21" t="s">
        <v>209</v>
      </c>
      <c r="O643" s="21" t="s">
        <v>209</v>
      </c>
      <c r="P643" s="21" t="s">
        <v>209</v>
      </c>
      <c r="Q643" s="21" t="s">
        <v>209</v>
      </c>
      <c r="R643" s="21" t="s">
        <v>209</v>
      </c>
      <c r="S643" s="21" t="s">
        <v>210</v>
      </c>
      <c r="T643" s="21" t="s">
        <v>210</v>
      </c>
      <c r="U643" s="21" t="s">
        <v>210</v>
      </c>
      <c r="V643" s="21" t="s">
        <v>210</v>
      </c>
      <c r="W643" s="21" t="s">
        <v>209</v>
      </c>
      <c r="X643" s="21" t="s">
        <v>209</v>
      </c>
      <c r="Y643" s="21" t="s">
        <v>209</v>
      </c>
      <c r="Z643" s="21" t="s">
        <v>209</v>
      </c>
      <c r="AA643" s="21" t="s">
        <v>209</v>
      </c>
      <c r="AB643" s="21" t="s">
        <v>209</v>
      </c>
      <c r="AC643" s="21" t="s">
        <v>209</v>
      </c>
      <c r="AD643" s="21" t="s">
        <v>209</v>
      </c>
      <c r="AE643" s="21" t="s">
        <v>209</v>
      </c>
      <c r="AF643" s="21" t="s">
        <v>209</v>
      </c>
      <c r="AG643" s="21" t="s">
        <v>209</v>
      </c>
      <c r="AH643" s="21" t="s">
        <v>209</v>
      </c>
      <c r="AI643" s="21" t="s">
        <v>209</v>
      </c>
      <c r="AJ643" s="21" t="s">
        <v>210</v>
      </c>
      <c r="AK643" s="21" t="s">
        <v>210</v>
      </c>
      <c r="AL643" s="21" t="s">
        <v>210</v>
      </c>
      <c r="AM643" s="21" t="s">
        <v>209</v>
      </c>
      <c r="AN643" s="21" t="s">
        <v>209</v>
      </c>
      <c r="AO643" s="21" t="s">
        <v>209</v>
      </c>
      <c r="AP643" s="21" t="s">
        <v>209</v>
      </c>
      <c r="AQ643" s="21" t="s">
        <v>209</v>
      </c>
      <c r="AR643" s="21" t="s">
        <v>209</v>
      </c>
      <c r="AS643" s="21" t="s">
        <v>209</v>
      </c>
      <c r="AT643" s="21" t="s">
        <v>209</v>
      </c>
      <c r="AU643" s="21" t="s">
        <v>209</v>
      </c>
      <c r="AV643" s="21" t="s">
        <v>209</v>
      </c>
      <c r="AW643" s="21" t="s">
        <v>209</v>
      </c>
      <c r="AX643" s="21" t="s">
        <v>209</v>
      </c>
      <c r="AY643" s="21" t="s">
        <v>209</v>
      </c>
      <c r="AZ643" s="21" t="s">
        <v>210</v>
      </c>
      <c r="BA643" s="21" t="s">
        <v>209</v>
      </c>
      <c r="BB643" s="21" t="s">
        <v>209</v>
      </c>
      <c r="BC643" s="21" t="s">
        <v>210</v>
      </c>
      <c r="BD643" s="21" t="s">
        <v>209</v>
      </c>
      <c r="BE643" s="21" t="s">
        <v>209</v>
      </c>
      <c r="BF643" s="21" t="s">
        <v>209</v>
      </c>
      <c r="BG643" s="21" t="s">
        <v>209</v>
      </c>
      <c r="BH643" s="21" t="s">
        <v>209</v>
      </c>
      <c r="BI643" s="21" t="s">
        <v>209</v>
      </c>
      <c r="BJ643" s="21" t="s">
        <v>209</v>
      </c>
      <c r="BK643" s="21" t="s">
        <v>213</v>
      </c>
      <c r="BL643" s="21" t="s">
        <v>210</v>
      </c>
      <c r="BM643" s="21" t="s">
        <v>209</v>
      </c>
      <c r="BN643" s="21" t="s">
        <v>209</v>
      </c>
      <c r="BO643" s="21" t="s">
        <v>210</v>
      </c>
      <c r="BP643" s="21" t="s">
        <v>210</v>
      </c>
      <c r="BQ643" s="21" t="s">
        <v>209</v>
      </c>
      <c r="BR643" s="21" t="s">
        <v>210</v>
      </c>
      <c r="BS643" s="21" t="s">
        <v>213</v>
      </c>
      <c r="BT643" s="21" t="s">
        <v>210</v>
      </c>
      <c r="BU643" s="21" t="s">
        <v>209</v>
      </c>
      <c r="BV643" s="21" t="s">
        <v>209</v>
      </c>
      <c r="BW643" s="21" t="s">
        <v>210</v>
      </c>
      <c r="BX643" s="21" t="s">
        <v>210</v>
      </c>
      <c r="BY643" s="21" t="s">
        <v>210</v>
      </c>
      <c r="BZ643" s="21">
        <f t="shared" si="2"/>
        <v>11</v>
      </c>
    </row>
    <row r="644" spans="1:78" ht="12.75" x14ac:dyDescent="0.2">
      <c r="A644" s="21" t="s">
        <v>750</v>
      </c>
      <c r="B644" s="21" t="s">
        <v>851</v>
      </c>
      <c r="C644" s="21" t="s">
        <v>854</v>
      </c>
      <c r="D644" s="21" t="s">
        <v>209</v>
      </c>
      <c r="E644" s="21" t="s">
        <v>210</v>
      </c>
      <c r="F644" s="21" t="s">
        <v>209</v>
      </c>
      <c r="G644" s="21" t="s">
        <v>209</v>
      </c>
      <c r="H644" s="21" t="s">
        <v>209</v>
      </c>
      <c r="I644" s="21" t="s">
        <v>209</v>
      </c>
      <c r="J644" s="21" t="s">
        <v>209</v>
      </c>
      <c r="K644" s="21" t="s">
        <v>209</v>
      </c>
      <c r="L644" s="21" t="s">
        <v>210</v>
      </c>
      <c r="M644" s="21" t="s">
        <v>209</v>
      </c>
      <c r="N644" s="21" t="s">
        <v>209</v>
      </c>
      <c r="O644" s="21" t="s">
        <v>209</v>
      </c>
      <c r="P644" s="21" t="s">
        <v>209</v>
      </c>
      <c r="Q644" s="21" t="s">
        <v>209</v>
      </c>
      <c r="R644" s="21" t="s">
        <v>209</v>
      </c>
      <c r="S644" s="21" t="s">
        <v>210</v>
      </c>
      <c r="T644" s="21" t="s">
        <v>210</v>
      </c>
      <c r="U644" s="21" t="s">
        <v>210</v>
      </c>
      <c r="V644" s="21" t="s">
        <v>210</v>
      </c>
      <c r="W644" s="21" t="s">
        <v>209</v>
      </c>
      <c r="X644" s="21" t="s">
        <v>209</v>
      </c>
      <c r="Y644" s="21" t="s">
        <v>209</v>
      </c>
      <c r="Z644" s="21" t="s">
        <v>209</v>
      </c>
      <c r="AA644" s="21" t="s">
        <v>209</v>
      </c>
      <c r="AB644" s="21" t="s">
        <v>209</v>
      </c>
      <c r="AC644" s="21" t="s">
        <v>209</v>
      </c>
      <c r="AD644" s="21" t="s">
        <v>209</v>
      </c>
      <c r="AE644" s="21" t="s">
        <v>209</v>
      </c>
      <c r="AF644" s="21" t="s">
        <v>209</v>
      </c>
      <c r="AG644" s="21" t="s">
        <v>209</v>
      </c>
      <c r="AH644" s="21" t="s">
        <v>209</v>
      </c>
      <c r="AI644" s="21" t="s">
        <v>209</v>
      </c>
      <c r="AJ644" s="21" t="s">
        <v>210</v>
      </c>
      <c r="AK644" s="21" t="s">
        <v>210</v>
      </c>
      <c r="AL644" s="21" t="s">
        <v>210</v>
      </c>
      <c r="AM644" s="21" t="s">
        <v>209</v>
      </c>
      <c r="AN644" s="21" t="s">
        <v>209</v>
      </c>
      <c r="AO644" s="21" t="s">
        <v>209</v>
      </c>
      <c r="AP644" s="21" t="s">
        <v>209</v>
      </c>
      <c r="AQ644" s="21" t="s">
        <v>209</v>
      </c>
      <c r="AR644" s="21" t="s">
        <v>209</v>
      </c>
      <c r="AS644" s="21" t="s">
        <v>209</v>
      </c>
      <c r="AT644" s="21" t="s">
        <v>209</v>
      </c>
      <c r="AU644" s="21" t="s">
        <v>209</v>
      </c>
      <c r="AV644" s="21" t="s">
        <v>209</v>
      </c>
      <c r="AW644" s="21" t="s">
        <v>209</v>
      </c>
      <c r="AX644" s="21" t="s">
        <v>209</v>
      </c>
      <c r="AY644" s="21" t="s">
        <v>209</v>
      </c>
      <c r="AZ644" s="21" t="s">
        <v>210</v>
      </c>
      <c r="BA644" s="21" t="s">
        <v>209</v>
      </c>
      <c r="BB644" s="21" t="s">
        <v>209</v>
      </c>
      <c r="BC644" s="21" t="s">
        <v>210</v>
      </c>
      <c r="BD644" s="21" t="s">
        <v>209</v>
      </c>
      <c r="BE644" s="21" t="s">
        <v>209</v>
      </c>
      <c r="BF644" s="21" t="s">
        <v>209</v>
      </c>
      <c r="BG644" s="21" t="s">
        <v>209</v>
      </c>
      <c r="BH644" s="21" t="s">
        <v>209</v>
      </c>
      <c r="BI644" s="21" t="s">
        <v>209</v>
      </c>
      <c r="BJ644" s="21" t="s">
        <v>209</v>
      </c>
      <c r="BK644" s="21" t="s">
        <v>213</v>
      </c>
      <c r="BL644" s="21" t="s">
        <v>210</v>
      </c>
      <c r="BM644" s="21" t="s">
        <v>213</v>
      </c>
      <c r="BN644" s="21" t="s">
        <v>213</v>
      </c>
      <c r="BO644" s="21" t="s">
        <v>210</v>
      </c>
      <c r="BP644" s="21" t="s">
        <v>210</v>
      </c>
      <c r="BQ644" s="21" t="s">
        <v>209</v>
      </c>
      <c r="BR644" s="21" t="s">
        <v>210</v>
      </c>
      <c r="BS644" s="21" t="s">
        <v>213</v>
      </c>
      <c r="BT644" s="21" t="s">
        <v>210</v>
      </c>
      <c r="BU644" s="21" t="s">
        <v>209</v>
      </c>
      <c r="BV644" s="21" t="s">
        <v>209</v>
      </c>
      <c r="BW644" s="21" t="s">
        <v>210</v>
      </c>
      <c r="BX644" s="21" t="s">
        <v>209</v>
      </c>
      <c r="BY644" s="21" t="s">
        <v>210</v>
      </c>
      <c r="BZ644" s="21">
        <f t="shared" si="2"/>
        <v>11</v>
      </c>
    </row>
    <row r="645" spans="1:78" ht="12.75" x14ac:dyDescent="0.2">
      <c r="A645" s="21" t="s">
        <v>750</v>
      </c>
      <c r="B645" s="21" t="s">
        <v>851</v>
      </c>
      <c r="C645" s="21" t="s">
        <v>855</v>
      </c>
      <c r="D645" s="21" t="s">
        <v>209</v>
      </c>
      <c r="E645" s="21" t="s">
        <v>210</v>
      </c>
      <c r="F645" s="21" t="s">
        <v>209</v>
      </c>
      <c r="G645" s="21" t="s">
        <v>209</v>
      </c>
      <c r="H645" s="21" t="s">
        <v>209</v>
      </c>
      <c r="I645" s="21" t="s">
        <v>209</v>
      </c>
      <c r="J645" s="21" t="s">
        <v>209</v>
      </c>
      <c r="K645" s="21" t="s">
        <v>209</v>
      </c>
      <c r="L645" s="21" t="s">
        <v>210</v>
      </c>
      <c r="M645" s="21" t="s">
        <v>209</v>
      </c>
      <c r="N645" s="21" t="s">
        <v>209</v>
      </c>
      <c r="O645" s="21" t="s">
        <v>209</v>
      </c>
      <c r="P645" s="21" t="s">
        <v>209</v>
      </c>
      <c r="Q645" s="21" t="s">
        <v>209</v>
      </c>
      <c r="R645" s="21" t="s">
        <v>209</v>
      </c>
      <c r="S645" s="21" t="s">
        <v>210</v>
      </c>
      <c r="T645" s="21" t="s">
        <v>210</v>
      </c>
      <c r="U645" s="21" t="s">
        <v>210</v>
      </c>
      <c r="V645" s="21" t="s">
        <v>210</v>
      </c>
      <c r="W645" s="21" t="s">
        <v>209</v>
      </c>
      <c r="X645" s="21" t="s">
        <v>209</v>
      </c>
      <c r="Y645" s="21" t="s">
        <v>209</v>
      </c>
      <c r="Z645" s="21" t="s">
        <v>209</v>
      </c>
      <c r="AA645" s="21" t="s">
        <v>209</v>
      </c>
      <c r="AB645" s="21" t="s">
        <v>209</v>
      </c>
      <c r="AC645" s="21" t="s">
        <v>209</v>
      </c>
      <c r="AD645" s="21" t="s">
        <v>209</v>
      </c>
      <c r="AE645" s="21" t="s">
        <v>209</v>
      </c>
      <c r="AF645" s="21" t="s">
        <v>209</v>
      </c>
      <c r="AG645" s="21" t="s">
        <v>209</v>
      </c>
      <c r="AH645" s="21" t="s">
        <v>210</v>
      </c>
      <c r="AI645" s="21" t="s">
        <v>210</v>
      </c>
      <c r="AJ645" s="21" t="s">
        <v>210</v>
      </c>
      <c r="AK645" s="21" t="s">
        <v>210</v>
      </c>
      <c r="AL645" s="21" t="s">
        <v>210</v>
      </c>
      <c r="AM645" s="21" t="s">
        <v>209</v>
      </c>
      <c r="AN645" s="21" t="s">
        <v>209</v>
      </c>
      <c r="AO645" s="21" t="s">
        <v>209</v>
      </c>
      <c r="AP645" s="21" t="s">
        <v>209</v>
      </c>
      <c r="AQ645" s="21" t="s">
        <v>209</v>
      </c>
      <c r="AR645" s="21" t="s">
        <v>209</v>
      </c>
      <c r="AS645" s="21" t="s">
        <v>209</v>
      </c>
      <c r="AT645" s="21" t="s">
        <v>209</v>
      </c>
      <c r="AU645" s="21" t="s">
        <v>209</v>
      </c>
      <c r="AV645" s="21" t="s">
        <v>209</v>
      </c>
      <c r="AW645" s="21" t="s">
        <v>209</v>
      </c>
      <c r="AX645" s="21" t="s">
        <v>209</v>
      </c>
      <c r="AY645" s="21" t="s">
        <v>209</v>
      </c>
      <c r="AZ645" s="21" t="s">
        <v>210</v>
      </c>
      <c r="BA645" s="21" t="s">
        <v>209</v>
      </c>
      <c r="BB645" s="21" t="s">
        <v>209</v>
      </c>
      <c r="BC645" s="21" t="s">
        <v>210</v>
      </c>
      <c r="BD645" s="21" t="s">
        <v>209</v>
      </c>
      <c r="BE645" s="21" t="s">
        <v>209</v>
      </c>
      <c r="BF645" s="21" t="s">
        <v>209</v>
      </c>
      <c r="BG645" s="21" t="s">
        <v>209</v>
      </c>
      <c r="BH645" s="21" t="s">
        <v>209</v>
      </c>
      <c r="BI645" s="21" t="s">
        <v>209</v>
      </c>
      <c r="BJ645" s="21" t="s">
        <v>209</v>
      </c>
      <c r="BK645" s="21" t="s">
        <v>213</v>
      </c>
      <c r="BL645" s="21" t="s">
        <v>210</v>
      </c>
      <c r="BM645" s="21" t="s">
        <v>210</v>
      </c>
      <c r="BN645" s="21" t="s">
        <v>210</v>
      </c>
      <c r="BO645" s="21" t="s">
        <v>210</v>
      </c>
      <c r="BP645" s="21" t="s">
        <v>210</v>
      </c>
      <c r="BQ645" s="21" t="s">
        <v>209</v>
      </c>
      <c r="BR645" s="21" t="s">
        <v>210</v>
      </c>
      <c r="BS645" s="21" t="s">
        <v>213</v>
      </c>
      <c r="BT645" s="21" t="s">
        <v>210</v>
      </c>
      <c r="BU645" s="21" t="s">
        <v>209</v>
      </c>
      <c r="BV645" s="21" t="s">
        <v>209</v>
      </c>
      <c r="BW645" s="21" t="s">
        <v>210</v>
      </c>
      <c r="BX645" s="21" t="s">
        <v>209</v>
      </c>
      <c r="BY645" s="21" t="s">
        <v>210</v>
      </c>
      <c r="BZ645" s="21">
        <f t="shared" si="2"/>
        <v>13</v>
      </c>
    </row>
    <row r="646" spans="1:78" ht="12.75" x14ac:dyDescent="0.2">
      <c r="A646" s="21" t="s">
        <v>750</v>
      </c>
      <c r="B646" s="21" t="s">
        <v>856</v>
      </c>
      <c r="C646" s="21" t="s">
        <v>857</v>
      </c>
      <c r="D646" s="21" t="s">
        <v>209</v>
      </c>
      <c r="E646" s="21" t="s">
        <v>210</v>
      </c>
      <c r="F646" s="21" t="s">
        <v>209</v>
      </c>
      <c r="G646" s="21" t="s">
        <v>209</v>
      </c>
      <c r="H646" s="21" t="s">
        <v>209</v>
      </c>
      <c r="I646" s="21" t="s">
        <v>209</v>
      </c>
      <c r="J646" s="21" t="s">
        <v>209</v>
      </c>
      <c r="K646" s="21" t="s">
        <v>209</v>
      </c>
      <c r="L646" s="21" t="s">
        <v>210</v>
      </c>
      <c r="M646" s="21" t="s">
        <v>209</v>
      </c>
      <c r="N646" s="21" t="s">
        <v>209</v>
      </c>
      <c r="O646" s="21" t="s">
        <v>209</v>
      </c>
      <c r="P646" s="21" t="s">
        <v>209</v>
      </c>
      <c r="Q646" s="21" t="s">
        <v>209</v>
      </c>
      <c r="R646" s="21" t="s">
        <v>209</v>
      </c>
      <c r="S646" s="21" t="s">
        <v>213</v>
      </c>
      <c r="T646" s="21" t="s">
        <v>213</v>
      </c>
      <c r="U646" s="21" t="s">
        <v>213</v>
      </c>
      <c r="V646" s="21" t="s">
        <v>213</v>
      </c>
      <c r="W646" s="21" t="s">
        <v>209</v>
      </c>
      <c r="X646" s="21" t="s">
        <v>209</v>
      </c>
      <c r="Y646" s="21" t="s">
        <v>209</v>
      </c>
      <c r="Z646" s="21" t="s">
        <v>209</v>
      </c>
      <c r="AA646" s="21" t="s">
        <v>209</v>
      </c>
      <c r="AB646" s="21" t="s">
        <v>209</v>
      </c>
      <c r="AC646" s="21" t="s">
        <v>209</v>
      </c>
      <c r="AD646" s="21" t="s">
        <v>209</v>
      </c>
      <c r="AE646" s="21" t="s">
        <v>209</v>
      </c>
      <c r="AF646" s="21" t="s">
        <v>209</v>
      </c>
      <c r="AG646" s="21" t="s">
        <v>209</v>
      </c>
      <c r="AH646" s="21" t="s">
        <v>209</v>
      </c>
      <c r="AI646" s="21" t="s">
        <v>209</v>
      </c>
      <c r="AJ646" s="21" t="s">
        <v>209</v>
      </c>
      <c r="AK646" s="21" t="s">
        <v>209</v>
      </c>
      <c r="AL646" s="21" t="s">
        <v>209</v>
      </c>
      <c r="AM646" s="21" t="s">
        <v>209</v>
      </c>
      <c r="AN646" s="21" t="s">
        <v>209</v>
      </c>
      <c r="AO646" s="21" t="s">
        <v>209</v>
      </c>
      <c r="AP646" s="21" t="s">
        <v>209</v>
      </c>
      <c r="AQ646" s="21" t="s">
        <v>209</v>
      </c>
      <c r="AR646" s="21" t="s">
        <v>209</v>
      </c>
      <c r="AS646" s="21" t="s">
        <v>209</v>
      </c>
      <c r="AT646" s="21" t="s">
        <v>209</v>
      </c>
      <c r="AU646" s="21" t="s">
        <v>209</v>
      </c>
      <c r="AV646" s="21" t="s">
        <v>209</v>
      </c>
      <c r="AW646" s="21" t="s">
        <v>209</v>
      </c>
      <c r="AX646" s="21" t="s">
        <v>209</v>
      </c>
      <c r="AY646" s="21" t="s">
        <v>209</v>
      </c>
      <c r="AZ646" s="21" t="s">
        <v>210</v>
      </c>
      <c r="BA646" s="21" t="s">
        <v>209</v>
      </c>
      <c r="BB646" s="21" t="s">
        <v>209</v>
      </c>
      <c r="BC646" s="21" t="s">
        <v>209</v>
      </c>
      <c r="BD646" s="21" t="s">
        <v>209</v>
      </c>
      <c r="BE646" s="21" t="s">
        <v>209</v>
      </c>
      <c r="BF646" s="21" t="s">
        <v>209</v>
      </c>
      <c r="BG646" s="21" t="s">
        <v>209</v>
      </c>
      <c r="BH646" s="21" t="s">
        <v>209</v>
      </c>
      <c r="BI646" s="21" t="s">
        <v>209</v>
      </c>
      <c r="BJ646" s="21" t="s">
        <v>209</v>
      </c>
      <c r="BK646" s="21" t="s">
        <v>209</v>
      </c>
      <c r="BL646" s="21" t="s">
        <v>209</v>
      </c>
      <c r="BM646" s="21" t="s">
        <v>209</v>
      </c>
      <c r="BN646" s="21" t="s">
        <v>209</v>
      </c>
      <c r="BO646" s="21" t="s">
        <v>209</v>
      </c>
      <c r="BP646" s="21" t="s">
        <v>209</v>
      </c>
      <c r="BQ646" s="21" t="s">
        <v>209</v>
      </c>
      <c r="BR646" s="21" t="s">
        <v>209</v>
      </c>
      <c r="BS646" s="21" t="s">
        <v>209</v>
      </c>
      <c r="BT646" s="21" t="s">
        <v>209</v>
      </c>
      <c r="BU646" s="21" t="s">
        <v>209</v>
      </c>
      <c r="BV646" s="21" t="s">
        <v>209</v>
      </c>
      <c r="BW646" s="21" t="s">
        <v>209</v>
      </c>
      <c r="BX646" s="21" t="s">
        <v>209</v>
      </c>
      <c r="BY646" s="21" t="s">
        <v>209</v>
      </c>
      <c r="BZ646" s="21">
        <f t="shared" si="2"/>
        <v>3</v>
      </c>
    </row>
    <row r="647" spans="1:78" ht="12.75" x14ac:dyDescent="0.2">
      <c r="A647" s="21" t="s">
        <v>750</v>
      </c>
      <c r="B647" s="21" t="s">
        <v>856</v>
      </c>
      <c r="C647" s="21" t="s">
        <v>858</v>
      </c>
      <c r="D647" s="21" t="s">
        <v>209</v>
      </c>
      <c r="E647" s="21" t="s">
        <v>210</v>
      </c>
      <c r="F647" s="21" t="s">
        <v>209</v>
      </c>
      <c r="G647" s="21" t="s">
        <v>209</v>
      </c>
      <c r="H647" s="21" t="s">
        <v>209</v>
      </c>
      <c r="I647" s="21" t="s">
        <v>209</v>
      </c>
      <c r="J647" s="21" t="s">
        <v>209</v>
      </c>
      <c r="K647" s="21" t="s">
        <v>209</v>
      </c>
      <c r="L647" s="21" t="s">
        <v>210</v>
      </c>
      <c r="M647" s="21" t="s">
        <v>209</v>
      </c>
      <c r="N647" s="21" t="s">
        <v>209</v>
      </c>
      <c r="O647" s="21" t="s">
        <v>209</v>
      </c>
      <c r="P647" s="21" t="s">
        <v>209</v>
      </c>
      <c r="Q647" s="21" t="s">
        <v>209</v>
      </c>
      <c r="R647" s="21" t="s">
        <v>209</v>
      </c>
      <c r="S647" s="21" t="s">
        <v>213</v>
      </c>
      <c r="T647" s="21" t="s">
        <v>213</v>
      </c>
      <c r="U647" s="21" t="s">
        <v>213</v>
      </c>
      <c r="V647" s="21" t="s">
        <v>213</v>
      </c>
      <c r="W647" s="21" t="s">
        <v>209</v>
      </c>
      <c r="X647" s="21" t="s">
        <v>209</v>
      </c>
      <c r="Y647" s="21" t="s">
        <v>209</v>
      </c>
      <c r="Z647" s="21" t="s">
        <v>209</v>
      </c>
      <c r="AA647" s="21" t="s">
        <v>209</v>
      </c>
      <c r="AB647" s="21" t="s">
        <v>209</v>
      </c>
      <c r="AC647" s="21" t="s">
        <v>209</v>
      </c>
      <c r="AD647" s="21" t="s">
        <v>209</v>
      </c>
      <c r="AE647" s="21" t="s">
        <v>209</v>
      </c>
      <c r="AF647" s="21" t="s">
        <v>209</v>
      </c>
      <c r="AG647" s="21" t="s">
        <v>209</v>
      </c>
      <c r="AH647" s="21" t="s">
        <v>209</v>
      </c>
      <c r="AI647" s="21" t="s">
        <v>209</v>
      </c>
      <c r="AJ647" s="21" t="s">
        <v>210</v>
      </c>
      <c r="AK647" s="21" t="s">
        <v>210</v>
      </c>
      <c r="AL647" s="21" t="s">
        <v>210</v>
      </c>
      <c r="AM647" s="21" t="s">
        <v>209</v>
      </c>
      <c r="AN647" s="21" t="s">
        <v>209</v>
      </c>
      <c r="AO647" s="21" t="s">
        <v>209</v>
      </c>
      <c r="AP647" s="21" t="s">
        <v>209</v>
      </c>
      <c r="AQ647" s="21" t="s">
        <v>209</v>
      </c>
      <c r="AR647" s="21" t="s">
        <v>209</v>
      </c>
      <c r="AS647" s="21" t="s">
        <v>209</v>
      </c>
      <c r="AT647" s="21" t="s">
        <v>209</v>
      </c>
      <c r="AU647" s="21" t="s">
        <v>209</v>
      </c>
      <c r="AV647" s="21" t="s">
        <v>209</v>
      </c>
      <c r="AW647" s="21" t="s">
        <v>209</v>
      </c>
      <c r="AX647" s="21" t="s">
        <v>209</v>
      </c>
      <c r="AY647" s="21" t="s">
        <v>210</v>
      </c>
      <c r="AZ647" s="21" t="s">
        <v>210</v>
      </c>
      <c r="BA647" s="21" t="s">
        <v>209</v>
      </c>
      <c r="BB647" s="21" t="s">
        <v>210</v>
      </c>
      <c r="BC647" s="21" t="s">
        <v>209</v>
      </c>
      <c r="BD647" s="21" t="s">
        <v>209</v>
      </c>
      <c r="BE647" s="21" t="s">
        <v>209</v>
      </c>
      <c r="BF647" s="21" t="s">
        <v>209</v>
      </c>
      <c r="BG647" s="21" t="s">
        <v>209</v>
      </c>
      <c r="BH647" s="21" t="s">
        <v>209</v>
      </c>
      <c r="BI647" s="21" t="s">
        <v>209</v>
      </c>
      <c r="BJ647" s="21" t="s">
        <v>209</v>
      </c>
      <c r="BK647" s="21" t="s">
        <v>209</v>
      </c>
      <c r="BL647" s="21" t="s">
        <v>210</v>
      </c>
      <c r="BM647" s="21" t="s">
        <v>209</v>
      </c>
      <c r="BN647" s="21" t="s">
        <v>209</v>
      </c>
      <c r="BO647" s="21" t="s">
        <v>210</v>
      </c>
      <c r="BP647" s="21" t="s">
        <v>210</v>
      </c>
      <c r="BQ647" s="21" t="s">
        <v>209</v>
      </c>
      <c r="BR647" s="21" t="s">
        <v>210</v>
      </c>
      <c r="BS647" s="21" t="s">
        <v>213</v>
      </c>
      <c r="BT647" s="21" t="s">
        <v>210</v>
      </c>
      <c r="BU647" s="21" t="s">
        <v>209</v>
      </c>
      <c r="BV647" s="21" t="s">
        <v>213</v>
      </c>
      <c r="BW647" s="21" t="s">
        <v>210</v>
      </c>
      <c r="BX647" s="21" t="s">
        <v>209</v>
      </c>
      <c r="BY647" s="21" t="s">
        <v>210</v>
      </c>
      <c r="BZ647" s="21">
        <f t="shared" si="2"/>
        <v>8</v>
      </c>
    </row>
    <row r="648" spans="1:78" ht="12.75" x14ac:dyDescent="0.2">
      <c r="A648" s="21" t="s">
        <v>750</v>
      </c>
      <c r="B648" s="21" t="s">
        <v>856</v>
      </c>
      <c r="C648" s="21" t="s">
        <v>856</v>
      </c>
      <c r="D648" s="21" t="s">
        <v>209</v>
      </c>
      <c r="E648" s="21" t="s">
        <v>210</v>
      </c>
      <c r="F648" s="21" t="s">
        <v>209</v>
      </c>
      <c r="G648" s="21" t="s">
        <v>209</v>
      </c>
      <c r="H648" s="21" t="s">
        <v>209</v>
      </c>
      <c r="I648" s="21" t="s">
        <v>209</v>
      </c>
      <c r="J648" s="21" t="s">
        <v>209</v>
      </c>
      <c r="K648" s="21" t="s">
        <v>209</v>
      </c>
      <c r="L648" s="21" t="s">
        <v>210</v>
      </c>
      <c r="M648" s="21" t="s">
        <v>209</v>
      </c>
      <c r="N648" s="21" t="s">
        <v>209</v>
      </c>
      <c r="O648" s="21" t="s">
        <v>209</v>
      </c>
      <c r="P648" s="21" t="s">
        <v>209</v>
      </c>
      <c r="Q648" s="21" t="s">
        <v>209</v>
      </c>
      <c r="R648" s="21" t="s">
        <v>209</v>
      </c>
      <c r="S648" s="21" t="s">
        <v>210</v>
      </c>
      <c r="T648" s="21" t="s">
        <v>210</v>
      </c>
      <c r="U648" s="21" t="s">
        <v>210</v>
      </c>
      <c r="V648" s="21" t="s">
        <v>210</v>
      </c>
      <c r="W648" s="21" t="s">
        <v>209</v>
      </c>
      <c r="X648" s="21" t="s">
        <v>209</v>
      </c>
      <c r="Y648" s="21" t="s">
        <v>209</v>
      </c>
      <c r="Z648" s="21" t="s">
        <v>209</v>
      </c>
      <c r="AA648" s="21" t="s">
        <v>209</v>
      </c>
      <c r="AB648" s="21" t="s">
        <v>209</v>
      </c>
      <c r="AC648" s="21" t="s">
        <v>209</v>
      </c>
      <c r="AD648" s="21" t="s">
        <v>209</v>
      </c>
      <c r="AE648" s="21" t="s">
        <v>209</v>
      </c>
      <c r="AF648" s="21" t="s">
        <v>209</v>
      </c>
      <c r="AG648" s="21" t="s">
        <v>209</v>
      </c>
      <c r="AH648" s="21" t="s">
        <v>209</v>
      </c>
      <c r="AI648" s="21" t="s">
        <v>209</v>
      </c>
      <c r="AJ648" s="21" t="s">
        <v>210</v>
      </c>
      <c r="AK648" s="21" t="s">
        <v>210</v>
      </c>
      <c r="AL648" s="21" t="s">
        <v>210</v>
      </c>
      <c r="AM648" s="21" t="s">
        <v>209</v>
      </c>
      <c r="AN648" s="21" t="s">
        <v>209</v>
      </c>
      <c r="AO648" s="21" t="s">
        <v>209</v>
      </c>
      <c r="AP648" s="21" t="s">
        <v>209</v>
      </c>
      <c r="AQ648" s="21" t="s">
        <v>209</v>
      </c>
      <c r="AR648" s="21" t="s">
        <v>209</v>
      </c>
      <c r="AS648" s="21" t="s">
        <v>209</v>
      </c>
      <c r="AT648" s="21" t="s">
        <v>209</v>
      </c>
      <c r="AU648" s="21" t="s">
        <v>209</v>
      </c>
      <c r="AV648" s="21" t="s">
        <v>209</v>
      </c>
      <c r="AW648" s="21" t="s">
        <v>209</v>
      </c>
      <c r="AX648" s="21" t="s">
        <v>209</v>
      </c>
      <c r="AY648" s="21" t="s">
        <v>209</v>
      </c>
      <c r="AZ648" s="21" t="s">
        <v>210</v>
      </c>
      <c r="BA648" s="21" t="s">
        <v>209</v>
      </c>
      <c r="BB648" s="21" t="s">
        <v>209</v>
      </c>
      <c r="BC648" s="21" t="s">
        <v>210</v>
      </c>
      <c r="BD648" s="21" t="s">
        <v>209</v>
      </c>
      <c r="BE648" s="21" t="s">
        <v>209</v>
      </c>
      <c r="BF648" s="21" t="s">
        <v>209</v>
      </c>
      <c r="BG648" s="21" t="s">
        <v>209</v>
      </c>
      <c r="BH648" s="21" t="s">
        <v>209</v>
      </c>
      <c r="BI648" s="21" t="s">
        <v>209</v>
      </c>
      <c r="BJ648" s="21" t="s">
        <v>209</v>
      </c>
      <c r="BK648" s="21" t="s">
        <v>209</v>
      </c>
      <c r="BL648" s="21" t="s">
        <v>210</v>
      </c>
      <c r="BM648" s="21" t="s">
        <v>209</v>
      </c>
      <c r="BN648" s="21" t="s">
        <v>209</v>
      </c>
      <c r="BO648" s="21" t="s">
        <v>210</v>
      </c>
      <c r="BP648" s="21" t="s">
        <v>210</v>
      </c>
      <c r="BQ648" s="21" t="s">
        <v>209</v>
      </c>
      <c r="BR648" s="21" t="s">
        <v>210</v>
      </c>
      <c r="BS648" s="21" t="s">
        <v>213</v>
      </c>
      <c r="BT648" s="21" t="s">
        <v>210</v>
      </c>
      <c r="BU648" s="21" t="s">
        <v>209</v>
      </c>
      <c r="BV648" s="21" t="s">
        <v>213</v>
      </c>
      <c r="BW648" s="21" t="s">
        <v>210</v>
      </c>
      <c r="BX648" s="21" t="s">
        <v>209</v>
      </c>
      <c r="BY648" s="21" t="s">
        <v>210</v>
      </c>
      <c r="BZ648" s="21">
        <f t="shared" si="2"/>
        <v>11</v>
      </c>
    </row>
    <row r="649" spans="1:78" ht="12.75" x14ac:dyDescent="0.2">
      <c r="A649" s="21" t="s">
        <v>750</v>
      </c>
      <c r="B649" s="21" t="s">
        <v>856</v>
      </c>
      <c r="C649" s="21" t="s">
        <v>859</v>
      </c>
      <c r="D649" s="21" t="s">
        <v>209</v>
      </c>
      <c r="E649" s="21" t="s">
        <v>210</v>
      </c>
      <c r="F649" s="21" t="s">
        <v>209</v>
      </c>
      <c r="G649" s="21" t="s">
        <v>209</v>
      </c>
      <c r="H649" s="21" t="s">
        <v>209</v>
      </c>
      <c r="I649" s="21" t="s">
        <v>209</v>
      </c>
      <c r="J649" s="21" t="s">
        <v>209</v>
      </c>
      <c r="K649" s="21" t="s">
        <v>209</v>
      </c>
      <c r="L649" s="21" t="s">
        <v>210</v>
      </c>
      <c r="M649" s="21" t="s">
        <v>209</v>
      </c>
      <c r="N649" s="21" t="s">
        <v>209</v>
      </c>
      <c r="O649" s="21" t="s">
        <v>209</v>
      </c>
      <c r="P649" s="21" t="s">
        <v>209</v>
      </c>
      <c r="Q649" s="21" t="s">
        <v>209</v>
      </c>
      <c r="R649" s="21" t="s">
        <v>209</v>
      </c>
      <c r="S649" s="21" t="s">
        <v>213</v>
      </c>
      <c r="T649" s="21" t="s">
        <v>213</v>
      </c>
      <c r="U649" s="21" t="s">
        <v>213</v>
      </c>
      <c r="V649" s="21" t="s">
        <v>213</v>
      </c>
      <c r="W649" s="21" t="s">
        <v>209</v>
      </c>
      <c r="X649" s="21" t="s">
        <v>209</v>
      </c>
      <c r="Y649" s="21" t="s">
        <v>209</v>
      </c>
      <c r="Z649" s="21" t="s">
        <v>209</v>
      </c>
      <c r="AA649" s="21" t="s">
        <v>209</v>
      </c>
      <c r="AB649" s="21" t="s">
        <v>209</v>
      </c>
      <c r="AC649" s="21" t="s">
        <v>209</v>
      </c>
      <c r="AD649" s="21" t="s">
        <v>209</v>
      </c>
      <c r="AE649" s="21" t="s">
        <v>209</v>
      </c>
      <c r="AF649" s="21" t="s">
        <v>209</v>
      </c>
      <c r="AG649" s="21" t="s">
        <v>209</v>
      </c>
      <c r="AH649" s="21" t="s">
        <v>209</v>
      </c>
      <c r="AI649" s="21" t="s">
        <v>209</v>
      </c>
      <c r="AJ649" s="21" t="s">
        <v>209</v>
      </c>
      <c r="AK649" s="21" t="s">
        <v>209</v>
      </c>
      <c r="AL649" s="21" t="s">
        <v>209</v>
      </c>
      <c r="AM649" s="21" t="s">
        <v>209</v>
      </c>
      <c r="AN649" s="21" t="s">
        <v>209</v>
      </c>
      <c r="AO649" s="21" t="s">
        <v>209</v>
      </c>
      <c r="AP649" s="21" t="s">
        <v>209</v>
      </c>
      <c r="AQ649" s="21" t="s">
        <v>209</v>
      </c>
      <c r="AR649" s="21" t="s">
        <v>209</v>
      </c>
      <c r="AS649" s="21" t="s">
        <v>209</v>
      </c>
      <c r="AT649" s="21" t="s">
        <v>209</v>
      </c>
      <c r="AU649" s="21" t="s">
        <v>209</v>
      </c>
      <c r="AV649" s="21" t="s">
        <v>209</v>
      </c>
      <c r="AW649" s="21" t="s">
        <v>209</v>
      </c>
      <c r="AX649" s="21" t="s">
        <v>209</v>
      </c>
      <c r="AY649" s="21" t="s">
        <v>209</v>
      </c>
      <c r="AZ649" s="21" t="s">
        <v>210</v>
      </c>
      <c r="BA649" s="21" t="s">
        <v>209</v>
      </c>
      <c r="BB649" s="21" t="s">
        <v>209</v>
      </c>
      <c r="BC649" s="21" t="s">
        <v>210</v>
      </c>
      <c r="BD649" s="21" t="s">
        <v>209</v>
      </c>
      <c r="BE649" s="21" t="s">
        <v>209</v>
      </c>
      <c r="BF649" s="21" t="s">
        <v>209</v>
      </c>
      <c r="BG649" s="21" t="s">
        <v>209</v>
      </c>
      <c r="BH649" s="21" t="s">
        <v>209</v>
      </c>
      <c r="BI649" s="21" t="s">
        <v>209</v>
      </c>
      <c r="BJ649" s="21" t="s">
        <v>209</v>
      </c>
      <c r="BK649" s="21" t="s">
        <v>209</v>
      </c>
      <c r="BL649" s="21" t="s">
        <v>209</v>
      </c>
      <c r="BM649" s="21" t="s">
        <v>209</v>
      </c>
      <c r="BN649" s="21" t="s">
        <v>209</v>
      </c>
      <c r="BO649" s="21" t="s">
        <v>209</v>
      </c>
      <c r="BP649" s="21" t="s">
        <v>209</v>
      </c>
      <c r="BQ649" s="21" t="s">
        <v>209</v>
      </c>
      <c r="BR649" s="21" t="s">
        <v>209</v>
      </c>
      <c r="BS649" s="21" t="s">
        <v>209</v>
      </c>
      <c r="BT649" s="21" t="s">
        <v>209</v>
      </c>
      <c r="BU649" s="21" t="s">
        <v>209</v>
      </c>
      <c r="BV649" s="21" t="s">
        <v>209</v>
      </c>
      <c r="BW649" s="21" t="s">
        <v>209</v>
      </c>
      <c r="BX649" s="21" t="s">
        <v>209</v>
      </c>
      <c r="BY649" s="21" t="s">
        <v>209</v>
      </c>
      <c r="BZ649" s="21">
        <f t="shared" si="2"/>
        <v>4</v>
      </c>
    </row>
    <row r="650" spans="1:78" ht="12.75" x14ac:dyDescent="0.2">
      <c r="A650" s="21" t="s">
        <v>750</v>
      </c>
      <c r="B650" s="21" t="s">
        <v>856</v>
      </c>
      <c r="C650" s="21" t="s">
        <v>860</v>
      </c>
      <c r="D650" s="21" t="s">
        <v>209</v>
      </c>
      <c r="E650" s="21" t="s">
        <v>210</v>
      </c>
      <c r="F650" s="21" t="s">
        <v>209</v>
      </c>
      <c r="G650" s="21" t="s">
        <v>209</v>
      </c>
      <c r="H650" s="21" t="s">
        <v>209</v>
      </c>
      <c r="I650" s="21" t="s">
        <v>209</v>
      </c>
      <c r="J650" s="21" t="s">
        <v>209</v>
      </c>
      <c r="K650" s="21" t="s">
        <v>209</v>
      </c>
      <c r="L650" s="21" t="s">
        <v>210</v>
      </c>
      <c r="M650" s="21" t="s">
        <v>209</v>
      </c>
      <c r="N650" s="21" t="s">
        <v>209</v>
      </c>
      <c r="O650" s="21" t="s">
        <v>209</v>
      </c>
      <c r="P650" s="21" t="s">
        <v>209</v>
      </c>
      <c r="Q650" s="21" t="s">
        <v>209</v>
      </c>
      <c r="R650" s="21" t="s">
        <v>209</v>
      </c>
      <c r="S650" s="21" t="s">
        <v>210</v>
      </c>
      <c r="T650" s="21" t="s">
        <v>210</v>
      </c>
      <c r="U650" s="21" t="s">
        <v>210</v>
      </c>
      <c r="V650" s="21" t="s">
        <v>210</v>
      </c>
      <c r="W650" s="21" t="s">
        <v>209</v>
      </c>
      <c r="X650" s="21" t="s">
        <v>209</v>
      </c>
      <c r="Y650" s="21" t="s">
        <v>209</v>
      </c>
      <c r="Z650" s="21" t="s">
        <v>209</v>
      </c>
      <c r="AA650" s="21" t="s">
        <v>209</v>
      </c>
      <c r="AB650" s="21" t="s">
        <v>209</v>
      </c>
      <c r="AC650" s="21" t="s">
        <v>209</v>
      </c>
      <c r="AD650" s="21" t="s">
        <v>209</v>
      </c>
      <c r="AE650" s="21" t="s">
        <v>209</v>
      </c>
      <c r="AF650" s="21" t="s">
        <v>209</v>
      </c>
      <c r="AG650" s="21" t="s">
        <v>209</v>
      </c>
      <c r="AH650" s="21" t="s">
        <v>209</v>
      </c>
      <c r="AI650" s="21" t="s">
        <v>209</v>
      </c>
      <c r="AJ650" s="21" t="s">
        <v>210</v>
      </c>
      <c r="AK650" s="21" t="s">
        <v>210</v>
      </c>
      <c r="AL650" s="21" t="s">
        <v>210</v>
      </c>
      <c r="AM650" s="21" t="s">
        <v>209</v>
      </c>
      <c r="AN650" s="21" t="s">
        <v>209</v>
      </c>
      <c r="AO650" s="21" t="s">
        <v>209</v>
      </c>
      <c r="AP650" s="21" t="s">
        <v>209</v>
      </c>
      <c r="AQ650" s="21" t="s">
        <v>209</v>
      </c>
      <c r="AR650" s="21" t="s">
        <v>209</v>
      </c>
      <c r="AS650" s="21" t="s">
        <v>209</v>
      </c>
      <c r="AT650" s="21" t="s">
        <v>209</v>
      </c>
      <c r="AU650" s="21" t="s">
        <v>209</v>
      </c>
      <c r="AV650" s="21" t="s">
        <v>209</v>
      </c>
      <c r="AW650" s="21" t="s">
        <v>209</v>
      </c>
      <c r="AX650" s="21" t="s">
        <v>209</v>
      </c>
      <c r="AY650" s="21" t="s">
        <v>210</v>
      </c>
      <c r="AZ650" s="21" t="s">
        <v>210</v>
      </c>
      <c r="BA650" s="21" t="s">
        <v>209</v>
      </c>
      <c r="BB650" s="21" t="s">
        <v>210</v>
      </c>
      <c r="BC650" s="21" t="s">
        <v>210</v>
      </c>
      <c r="BD650" s="21" t="s">
        <v>209</v>
      </c>
      <c r="BE650" s="21" t="s">
        <v>209</v>
      </c>
      <c r="BF650" s="21" t="s">
        <v>209</v>
      </c>
      <c r="BG650" s="21" t="s">
        <v>209</v>
      </c>
      <c r="BH650" s="21" t="s">
        <v>209</v>
      </c>
      <c r="BI650" s="21" t="s">
        <v>209</v>
      </c>
      <c r="BJ650" s="21" t="s">
        <v>209</v>
      </c>
      <c r="BK650" s="21" t="s">
        <v>209</v>
      </c>
      <c r="BL650" s="21" t="s">
        <v>210</v>
      </c>
      <c r="BM650" s="21" t="s">
        <v>209</v>
      </c>
      <c r="BN650" s="21" t="s">
        <v>209</v>
      </c>
      <c r="BO650" s="21" t="s">
        <v>210</v>
      </c>
      <c r="BP650" s="21" t="s">
        <v>210</v>
      </c>
      <c r="BQ650" s="21" t="s">
        <v>209</v>
      </c>
      <c r="BR650" s="21" t="s">
        <v>210</v>
      </c>
      <c r="BS650" s="21" t="s">
        <v>213</v>
      </c>
      <c r="BT650" s="21" t="s">
        <v>210</v>
      </c>
      <c r="BU650" s="21" t="s">
        <v>209</v>
      </c>
      <c r="BV650" s="21" t="s">
        <v>213</v>
      </c>
      <c r="BW650" s="21" t="s">
        <v>210</v>
      </c>
      <c r="BX650" s="21" t="s">
        <v>210</v>
      </c>
      <c r="BY650" s="21" t="s">
        <v>210</v>
      </c>
      <c r="BZ650" s="21">
        <f t="shared" si="2"/>
        <v>13</v>
      </c>
    </row>
    <row r="651" spans="1:78" ht="12.75" x14ac:dyDescent="0.2">
      <c r="A651" s="21" t="s">
        <v>750</v>
      </c>
      <c r="B651" s="21" t="s">
        <v>861</v>
      </c>
      <c r="C651" s="21" t="s">
        <v>862</v>
      </c>
      <c r="D651" s="21" t="s">
        <v>209</v>
      </c>
      <c r="E651" s="21" t="s">
        <v>210</v>
      </c>
      <c r="F651" s="21" t="s">
        <v>209</v>
      </c>
      <c r="G651" s="21" t="s">
        <v>209</v>
      </c>
      <c r="H651" s="21" t="s">
        <v>209</v>
      </c>
      <c r="I651" s="21" t="s">
        <v>209</v>
      </c>
      <c r="J651" s="21" t="s">
        <v>209</v>
      </c>
      <c r="K651" s="21" t="s">
        <v>209</v>
      </c>
      <c r="L651" s="21" t="s">
        <v>210</v>
      </c>
      <c r="M651" s="21" t="s">
        <v>209</v>
      </c>
      <c r="N651" s="21" t="s">
        <v>209</v>
      </c>
      <c r="O651" s="21" t="s">
        <v>209</v>
      </c>
      <c r="P651" s="21" t="s">
        <v>209</v>
      </c>
      <c r="Q651" s="21" t="s">
        <v>209</v>
      </c>
      <c r="R651" s="21" t="s">
        <v>209</v>
      </c>
      <c r="S651" s="21" t="s">
        <v>213</v>
      </c>
      <c r="T651" s="21" t="s">
        <v>213</v>
      </c>
      <c r="U651" s="21" t="s">
        <v>213</v>
      </c>
      <c r="V651" s="21" t="s">
        <v>213</v>
      </c>
      <c r="W651" s="21" t="s">
        <v>209</v>
      </c>
      <c r="X651" s="21" t="s">
        <v>209</v>
      </c>
      <c r="Y651" s="21" t="s">
        <v>209</v>
      </c>
      <c r="Z651" s="21" t="s">
        <v>209</v>
      </c>
      <c r="AA651" s="21" t="s">
        <v>209</v>
      </c>
      <c r="AB651" s="21" t="s">
        <v>209</v>
      </c>
      <c r="AC651" s="21" t="s">
        <v>209</v>
      </c>
      <c r="AD651" s="21" t="s">
        <v>209</v>
      </c>
      <c r="AE651" s="21" t="s">
        <v>209</v>
      </c>
      <c r="AF651" s="21" t="s">
        <v>209</v>
      </c>
      <c r="AG651" s="21" t="s">
        <v>209</v>
      </c>
      <c r="AH651" s="21" t="s">
        <v>209</v>
      </c>
      <c r="AI651" s="21" t="s">
        <v>209</v>
      </c>
      <c r="AJ651" s="21" t="s">
        <v>210</v>
      </c>
      <c r="AK651" s="21" t="s">
        <v>210</v>
      </c>
      <c r="AL651" s="21" t="s">
        <v>210</v>
      </c>
      <c r="AM651" s="21" t="s">
        <v>209</v>
      </c>
      <c r="AN651" s="21" t="s">
        <v>209</v>
      </c>
      <c r="AO651" s="21" t="s">
        <v>209</v>
      </c>
      <c r="AP651" s="21" t="s">
        <v>209</v>
      </c>
      <c r="AQ651" s="21" t="s">
        <v>209</v>
      </c>
      <c r="AR651" s="21" t="s">
        <v>209</v>
      </c>
      <c r="AS651" s="21" t="s">
        <v>209</v>
      </c>
      <c r="AT651" s="21" t="s">
        <v>209</v>
      </c>
      <c r="AU651" s="21" t="s">
        <v>209</v>
      </c>
      <c r="AV651" s="21" t="s">
        <v>209</v>
      </c>
      <c r="AW651" s="21" t="s">
        <v>209</v>
      </c>
      <c r="AX651" s="21" t="s">
        <v>209</v>
      </c>
      <c r="AY651" s="21" t="s">
        <v>210</v>
      </c>
      <c r="AZ651" s="21" t="s">
        <v>210</v>
      </c>
      <c r="BA651" s="21" t="s">
        <v>209</v>
      </c>
      <c r="BB651" s="21" t="s">
        <v>210</v>
      </c>
      <c r="BC651" s="21" t="s">
        <v>210</v>
      </c>
      <c r="BD651" s="21" t="s">
        <v>209</v>
      </c>
      <c r="BE651" s="21" t="s">
        <v>209</v>
      </c>
      <c r="BF651" s="21" t="s">
        <v>209</v>
      </c>
      <c r="BG651" s="21" t="s">
        <v>209</v>
      </c>
      <c r="BH651" s="21" t="s">
        <v>209</v>
      </c>
      <c r="BI651" s="21" t="s">
        <v>209</v>
      </c>
      <c r="BJ651" s="21" t="s">
        <v>209</v>
      </c>
      <c r="BK651" s="21" t="s">
        <v>213</v>
      </c>
      <c r="BL651" s="21" t="s">
        <v>209</v>
      </c>
      <c r="BM651" s="21" t="s">
        <v>213</v>
      </c>
      <c r="BN651" s="21" t="s">
        <v>213</v>
      </c>
      <c r="BO651" s="21" t="s">
        <v>209</v>
      </c>
      <c r="BP651" s="21" t="s">
        <v>213</v>
      </c>
      <c r="BQ651" s="21" t="s">
        <v>209</v>
      </c>
      <c r="BR651" s="21" t="s">
        <v>209</v>
      </c>
      <c r="BS651" s="21" t="s">
        <v>209</v>
      </c>
      <c r="BT651" s="21" t="s">
        <v>209</v>
      </c>
      <c r="BU651" s="21" t="s">
        <v>209</v>
      </c>
      <c r="BV651" s="21" t="s">
        <v>209</v>
      </c>
      <c r="BW651" s="21" t="s">
        <v>209</v>
      </c>
      <c r="BX651" s="21" t="s">
        <v>209</v>
      </c>
      <c r="BY651" s="21" t="s">
        <v>209</v>
      </c>
      <c r="BZ651" s="21">
        <f t="shared" si="2"/>
        <v>9</v>
      </c>
    </row>
    <row r="652" spans="1:78" ht="12.75" x14ac:dyDescent="0.2">
      <c r="A652" s="21" t="s">
        <v>750</v>
      </c>
      <c r="B652" s="21" t="s">
        <v>861</v>
      </c>
      <c r="C652" s="21" t="s">
        <v>863</v>
      </c>
      <c r="D652" s="21" t="s">
        <v>209</v>
      </c>
      <c r="E652" s="21" t="s">
        <v>210</v>
      </c>
      <c r="F652" s="21" t="s">
        <v>209</v>
      </c>
      <c r="G652" s="21" t="s">
        <v>209</v>
      </c>
      <c r="H652" s="21" t="s">
        <v>209</v>
      </c>
      <c r="I652" s="21" t="s">
        <v>209</v>
      </c>
      <c r="J652" s="21" t="s">
        <v>209</v>
      </c>
      <c r="K652" s="21" t="s">
        <v>209</v>
      </c>
      <c r="L652" s="21" t="s">
        <v>210</v>
      </c>
      <c r="M652" s="21" t="s">
        <v>209</v>
      </c>
      <c r="N652" s="21" t="s">
        <v>209</v>
      </c>
      <c r="O652" s="21" t="s">
        <v>209</v>
      </c>
      <c r="P652" s="21" t="s">
        <v>209</v>
      </c>
      <c r="Q652" s="21" t="s">
        <v>209</v>
      </c>
      <c r="R652" s="21" t="s">
        <v>209</v>
      </c>
      <c r="S652" s="21" t="s">
        <v>213</v>
      </c>
      <c r="T652" s="21" t="s">
        <v>213</v>
      </c>
      <c r="U652" s="21" t="s">
        <v>213</v>
      </c>
      <c r="V652" s="21" t="s">
        <v>213</v>
      </c>
      <c r="W652" s="21" t="s">
        <v>209</v>
      </c>
      <c r="X652" s="21" t="s">
        <v>209</v>
      </c>
      <c r="Y652" s="21" t="s">
        <v>209</v>
      </c>
      <c r="Z652" s="21" t="s">
        <v>209</v>
      </c>
      <c r="AA652" s="21" t="s">
        <v>209</v>
      </c>
      <c r="AB652" s="21" t="s">
        <v>209</v>
      </c>
      <c r="AC652" s="21" t="s">
        <v>209</v>
      </c>
      <c r="AD652" s="21" t="s">
        <v>209</v>
      </c>
      <c r="AE652" s="21" t="s">
        <v>209</v>
      </c>
      <c r="AF652" s="21" t="s">
        <v>209</v>
      </c>
      <c r="AG652" s="21" t="s">
        <v>209</v>
      </c>
      <c r="AH652" s="21" t="s">
        <v>209</v>
      </c>
      <c r="AI652" s="21" t="s">
        <v>209</v>
      </c>
      <c r="AJ652" s="21" t="s">
        <v>209</v>
      </c>
      <c r="AK652" s="21" t="s">
        <v>209</v>
      </c>
      <c r="AL652" s="21" t="s">
        <v>209</v>
      </c>
      <c r="AM652" s="21" t="s">
        <v>209</v>
      </c>
      <c r="AN652" s="21" t="s">
        <v>209</v>
      </c>
      <c r="AO652" s="21" t="s">
        <v>209</v>
      </c>
      <c r="AP652" s="21" t="s">
        <v>209</v>
      </c>
      <c r="AQ652" s="21" t="s">
        <v>209</v>
      </c>
      <c r="AR652" s="21" t="s">
        <v>209</v>
      </c>
      <c r="AS652" s="21" t="s">
        <v>209</v>
      </c>
      <c r="AT652" s="21" t="s">
        <v>209</v>
      </c>
      <c r="AU652" s="21" t="s">
        <v>209</v>
      </c>
      <c r="AV652" s="21" t="s">
        <v>209</v>
      </c>
      <c r="AW652" s="21" t="s">
        <v>209</v>
      </c>
      <c r="AX652" s="21" t="s">
        <v>209</v>
      </c>
      <c r="AY652" s="21" t="s">
        <v>210</v>
      </c>
      <c r="AZ652" s="21" t="s">
        <v>210</v>
      </c>
      <c r="BA652" s="21" t="s">
        <v>209</v>
      </c>
      <c r="BB652" s="21" t="s">
        <v>210</v>
      </c>
      <c r="BC652" s="21" t="s">
        <v>210</v>
      </c>
      <c r="BD652" s="21" t="s">
        <v>209</v>
      </c>
      <c r="BE652" s="21" t="s">
        <v>209</v>
      </c>
      <c r="BF652" s="21" t="s">
        <v>209</v>
      </c>
      <c r="BG652" s="21" t="s">
        <v>209</v>
      </c>
      <c r="BH652" s="21" t="s">
        <v>209</v>
      </c>
      <c r="BI652" s="21" t="s">
        <v>209</v>
      </c>
      <c r="BJ652" s="21" t="s">
        <v>209</v>
      </c>
      <c r="BK652" s="21" t="s">
        <v>209</v>
      </c>
      <c r="BL652" s="21" t="s">
        <v>209</v>
      </c>
      <c r="BM652" s="21" t="s">
        <v>209</v>
      </c>
      <c r="BN652" s="21" t="s">
        <v>209</v>
      </c>
      <c r="BO652" s="21" t="s">
        <v>209</v>
      </c>
      <c r="BP652" s="21" t="s">
        <v>209</v>
      </c>
      <c r="BQ652" s="21" t="s">
        <v>209</v>
      </c>
      <c r="BR652" s="21" t="s">
        <v>209</v>
      </c>
      <c r="BS652" s="21" t="s">
        <v>209</v>
      </c>
      <c r="BT652" s="21" t="s">
        <v>209</v>
      </c>
      <c r="BU652" s="21" t="s">
        <v>209</v>
      </c>
      <c r="BV652" s="21" t="s">
        <v>209</v>
      </c>
      <c r="BW652" s="21" t="s">
        <v>209</v>
      </c>
      <c r="BX652" s="21" t="s">
        <v>209</v>
      </c>
      <c r="BY652" s="21" t="s">
        <v>209</v>
      </c>
      <c r="BZ652" s="21">
        <f t="shared" si="2"/>
        <v>6</v>
      </c>
    </row>
    <row r="653" spans="1:78" ht="12.75" x14ac:dyDescent="0.2">
      <c r="A653" s="21" t="s">
        <v>750</v>
      </c>
      <c r="B653" s="21" t="s">
        <v>861</v>
      </c>
      <c r="C653" s="21" t="s">
        <v>864</v>
      </c>
      <c r="D653" s="21" t="s">
        <v>209</v>
      </c>
      <c r="E653" s="21" t="s">
        <v>210</v>
      </c>
      <c r="F653" s="21" t="s">
        <v>209</v>
      </c>
      <c r="G653" s="21" t="s">
        <v>209</v>
      </c>
      <c r="H653" s="21" t="s">
        <v>209</v>
      </c>
      <c r="I653" s="21" t="s">
        <v>209</v>
      </c>
      <c r="J653" s="21" t="s">
        <v>209</v>
      </c>
      <c r="K653" s="21" t="s">
        <v>209</v>
      </c>
      <c r="L653" s="21" t="s">
        <v>210</v>
      </c>
      <c r="M653" s="21" t="s">
        <v>209</v>
      </c>
      <c r="N653" s="21" t="s">
        <v>209</v>
      </c>
      <c r="O653" s="21" t="s">
        <v>209</v>
      </c>
      <c r="P653" s="21" t="s">
        <v>209</v>
      </c>
      <c r="Q653" s="21" t="s">
        <v>209</v>
      </c>
      <c r="R653" s="21" t="s">
        <v>209</v>
      </c>
      <c r="S653" s="21" t="s">
        <v>213</v>
      </c>
      <c r="T653" s="21" t="s">
        <v>213</v>
      </c>
      <c r="U653" s="21" t="s">
        <v>213</v>
      </c>
      <c r="V653" s="21" t="s">
        <v>213</v>
      </c>
      <c r="W653" s="21" t="s">
        <v>209</v>
      </c>
      <c r="X653" s="21" t="s">
        <v>209</v>
      </c>
      <c r="Y653" s="21" t="s">
        <v>209</v>
      </c>
      <c r="Z653" s="21" t="s">
        <v>209</v>
      </c>
      <c r="AA653" s="21" t="s">
        <v>209</v>
      </c>
      <c r="AB653" s="21" t="s">
        <v>209</v>
      </c>
      <c r="AC653" s="21" t="s">
        <v>209</v>
      </c>
      <c r="AD653" s="21" t="s">
        <v>209</v>
      </c>
      <c r="AE653" s="21" t="s">
        <v>209</v>
      </c>
      <c r="AF653" s="21" t="s">
        <v>209</v>
      </c>
      <c r="AG653" s="21" t="s">
        <v>209</v>
      </c>
      <c r="AH653" s="21" t="s">
        <v>209</v>
      </c>
      <c r="AI653" s="21" t="s">
        <v>209</v>
      </c>
      <c r="AJ653" s="21" t="s">
        <v>210</v>
      </c>
      <c r="AK653" s="21" t="s">
        <v>209</v>
      </c>
      <c r="AL653" s="21" t="s">
        <v>210</v>
      </c>
      <c r="AM653" s="21" t="s">
        <v>209</v>
      </c>
      <c r="AN653" s="21" t="s">
        <v>209</v>
      </c>
      <c r="AO653" s="21" t="s">
        <v>209</v>
      </c>
      <c r="AP653" s="21" t="s">
        <v>209</v>
      </c>
      <c r="AQ653" s="21" t="s">
        <v>209</v>
      </c>
      <c r="AR653" s="21" t="s">
        <v>209</v>
      </c>
      <c r="AS653" s="21" t="s">
        <v>209</v>
      </c>
      <c r="AT653" s="21" t="s">
        <v>209</v>
      </c>
      <c r="AU653" s="21" t="s">
        <v>209</v>
      </c>
      <c r="AV653" s="21" t="s">
        <v>209</v>
      </c>
      <c r="AW653" s="21" t="s">
        <v>209</v>
      </c>
      <c r="AX653" s="21" t="s">
        <v>209</v>
      </c>
      <c r="AY653" s="21" t="s">
        <v>210</v>
      </c>
      <c r="AZ653" s="21" t="s">
        <v>210</v>
      </c>
      <c r="BA653" s="21" t="s">
        <v>209</v>
      </c>
      <c r="BB653" s="21" t="s">
        <v>210</v>
      </c>
      <c r="BC653" s="21" t="s">
        <v>210</v>
      </c>
      <c r="BD653" s="21" t="s">
        <v>209</v>
      </c>
      <c r="BE653" s="21" t="s">
        <v>209</v>
      </c>
      <c r="BF653" s="21" t="s">
        <v>209</v>
      </c>
      <c r="BG653" s="21" t="s">
        <v>209</v>
      </c>
      <c r="BH653" s="21" t="s">
        <v>209</v>
      </c>
      <c r="BI653" s="21" t="s">
        <v>209</v>
      </c>
      <c r="BJ653" s="21" t="s">
        <v>209</v>
      </c>
      <c r="BK653" s="21" t="s">
        <v>213</v>
      </c>
      <c r="BL653" s="21" t="s">
        <v>209</v>
      </c>
      <c r="BM653" s="21" t="s">
        <v>213</v>
      </c>
      <c r="BN653" s="21" t="s">
        <v>213</v>
      </c>
      <c r="BO653" s="21" t="s">
        <v>209</v>
      </c>
      <c r="BP653" s="21" t="s">
        <v>213</v>
      </c>
      <c r="BQ653" s="21" t="s">
        <v>209</v>
      </c>
      <c r="BR653" s="21" t="s">
        <v>209</v>
      </c>
      <c r="BS653" s="21" t="s">
        <v>209</v>
      </c>
      <c r="BT653" s="21" t="s">
        <v>209</v>
      </c>
      <c r="BU653" s="21" t="s">
        <v>209</v>
      </c>
      <c r="BV653" s="21" t="s">
        <v>209</v>
      </c>
      <c r="BW653" s="21" t="s">
        <v>209</v>
      </c>
      <c r="BX653" s="21" t="s">
        <v>209</v>
      </c>
      <c r="BY653" s="21" t="s">
        <v>209</v>
      </c>
      <c r="BZ653" s="21">
        <f t="shared" si="2"/>
        <v>8</v>
      </c>
    </row>
    <row r="654" spans="1:78" ht="12.75" x14ac:dyDescent="0.2">
      <c r="A654" s="21" t="s">
        <v>750</v>
      </c>
      <c r="B654" s="21" t="s">
        <v>861</v>
      </c>
      <c r="C654" s="21" t="s">
        <v>865</v>
      </c>
      <c r="D654" s="21" t="s">
        <v>209</v>
      </c>
      <c r="E654" s="21" t="s">
        <v>210</v>
      </c>
      <c r="F654" s="21" t="s">
        <v>209</v>
      </c>
      <c r="G654" s="21" t="s">
        <v>209</v>
      </c>
      <c r="H654" s="21" t="s">
        <v>209</v>
      </c>
      <c r="I654" s="21" t="s">
        <v>209</v>
      </c>
      <c r="J654" s="21" t="s">
        <v>209</v>
      </c>
      <c r="K654" s="21" t="s">
        <v>209</v>
      </c>
      <c r="L654" s="21" t="s">
        <v>210</v>
      </c>
      <c r="M654" s="21" t="s">
        <v>209</v>
      </c>
      <c r="N654" s="21" t="s">
        <v>209</v>
      </c>
      <c r="O654" s="21" t="s">
        <v>209</v>
      </c>
      <c r="P654" s="21" t="s">
        <v>209</v>
      </c>
      <c r="Q654" s="21" t="s">
        <v>209</v>
      </c>
      <c r="R654" s="21" t="s">
        <v>209</v>
      </c>
      <c r="S654" s="21" t="s">
        <v>213</v>
      </c>
      <c r="T654" s="21" t="s">
        <v>213</v>
      </c>
      <c r="U654" s="21" t="s">
        <v>213</v>
      </c>
      <c r="V654" s="21" t="s">
        <v>213</v>
      </c>
      <c r="W654" s="21" t="s">
        <v>209</v>
      </c>
      <c r="X654" s="21" t="s">
        <v>209</v>
      </c>
      <c r="Y654" s="21" t="s">
        <v>209</v>
      </c>
      <c r="Z654" s="21" t="s">
        <v>209</v>
      </c>
      <c r="AA654" s="21" t="s">
        <v>209</v>
      </c>
      <c r="AB654" s="21" t="s">
        <v>209</v>
      </c>
      <c r="AC654" s="21" t="s">
        <v>209</v>
      </c>
      <c r="AD654" s="21" t="s">
        <v>209</v>
      </c>
      <c r="AE654" s="21" t="s">
        <v>209</v>
      </c>
      <c r="AF654" s="21" t="s">
        <v>209</v>
      </c>
      <c r="AG654" s="21" t="s">
        <v>209</v>
      </c>
      <c r="AH654" s="21" t="s">
        <v>209</v>
      </c>
      <c r="AI654" s="21" t="s">
        <v>209</v>
      </c>
      <c r="AJ654" s="21" t="s">
        <v>210</v>
      </c>
      <c r="AK654" s="21" t="s">
        <v>210</v>
      </c>
      <c r="AL654" s="21" t="s">
        <v>210</v>
      </c>
      <c r="AM654" s="21" t="s">
        <v>209</v>
      </c>
      <c r="AN654" s="21" t="s">
        <v>209</v>
      </c>
      <c r="AO654" s="21" t="s">
        <v>209</v>
      </c>
      <c r="AP654" s="21" t="s">
        <v>209</v>
      </c>
      <c r="AQ654" s="21" t="s">
        <v>209</v>
      </c>
      <c r="AR654" s="21" t="s">
        <v>209</v>
      </c>
      <c r="AS654" s="21" t="s">
        <v>209</v>
      </c>
      <c r="AT654" s="21" t="s">
        <v>209</v>
      </c>
      <c r="AU654" s="21" t="s">
        <v>209</v>
      </c>
      <c r="AV654" s="21" t="s">
        <v>209</v>
      </c>
      <c r="AW654" s="21" t="s">
        <v>209</v>
      </c>
      <c r="AX654" s="21" t="s">
        <v>210</v>
      </c>
      <c r="AY654" s="21" t="s">
        <v>210</v>
      </c>
      <c r="AZ654" s="21" t="s">
        <v>210</v>
      </c>
      <c r="BA654" s="21" t="s">
        <v>210</v>
      </c>
      <c r="BB654" s="21" t="s">
        <v>210</v>
      </c>
      <c r="BC654" s="21" t="s">
        <v>210</v>
      </c>
      <c r="BD654" s="21" t="s">
        <v>209</v>
      </c>
      <c r="BE654" s="21" t="s">
        <v>209</v>
      </c>
      <c r="BF654" s="21" t="s">
        <v>209</v>
      </c>
      <c r="BG654" s="21" t="s">
        <v>209</v>
      </c>
      <c r="BH654" s="21" t="s">
        <v>209</v>
      </c>
      <c r="BI654" s="21" t="s">
        <v>209</v>
      </c>
      <c r="BJ654" s="21" t="s">
        <v>209</v>
      </c>
      <c r="BK654" s="21" t="s">
        <v>213</v>
      </c>
      <c r="BL654" s="21" t="s">
        <v>210</v>
      </c>
      <c r="BM654" s="21" t="s">
        <v>213</v>
      </c>
      <c r="BN654" s="21" t="s">
        <v>213</v>
      </c>
      <c r="BO654" s="21" t="s">
        <v>210</v>
      </c>
      <c r="BP654" s="21" t="s">
        <v>210</v>
      </c>
      <c r="BQ654" s="21" t="s">
        <v>209</v>
      </c>
      <c r="BR654" s="21" t="s">
        <v>209</v>
      </c>
      <c r="BS654" s="21" t="s">
        <v>209</v>
      </c>
      <c r="BT654" s="21" t="s">
        <v>210</v>
      </c>
      <c r="BU654" s="21" t="s">
        <v>209</v>
      </c>
      <c r="BV654" s="21" t="s">
        <v>209</v>
      </c>
      <c r="BW654" s="21" t="s">
        <v>210</v>
      </c>
      <c r="BX654" s="21" t="s">
        <v>209</v>
      </c>
      <c r="BY654" s="21" t="s">
        <v>210</v>
      </c>
      <c r="BZ654" s="21">
        <f t="shared" si="2"/>
        <v>11</v>
      </c>
    </row>
    <row r="655" spans="1:78" ht="12.75" x14ac:dyDescent="0.2">
      <c r="A655" s="21" t="s">
        <v>750</v>
      </c>
      <c r="B655" s="21" t="s">
        <v>861</v>
      </c>
      <c r="C655" s="21" t="s">
        <v>866</v>
      </c>
      <c r="D655" s="21" t="s">
        <v>209</v>
      </c>
      <c r="E655" s="21" t="s">
        <v>210</v>
      </c>
      <c r="F655" s="21" t="s">
        <v>209</v>
      </c>
      <c r="G655" s="21" t="s">
        <v>209</v>
      </c>
      <c r="H655" s="21" t="s">
        <v>209</v>
      </c>
      <c r="I655" s="21" t="s">
        <v>209</v>
      </c>
      <c r="J655" s="21" t="s">
        <v>209</v>
      </c>
      <c r="K655" s="21" t="s">
        <v>209</v>
      </c>
      <c r="L655" s="21" t="s">
        <v>210</v>
      </c>
      <c r="M655" s="21" t="s">
        <v>209</v>
      </c>
      <c r="N655" s="21" t="s">
        <v>209</v>
      </c>
      <c r="O655" s="21" t="s">
        <v>209</v>
      </c>
      <c r="P655" s="21" t="s">
        <v>209</v>
      </c>
      <c r="Q655" s="21" t="s">
        <v>209</v>
      </c>
      <c r="R655" s="21" t="s">
        <v>209</v>
      </c>
      <c r="S655" s="21" t="s">
        <v>213</v>
      </c>
      <c r="T655" s="21" t="s">
        <v>213</v>
      </c>
      <c r="U655" s="21" t="s">
        <v>213</v>
      </c>
      <c r="V655" s="21" t="s">
        <v>213</v>
      </c>
      <c r="W655" s="21" t="s">
        <v>209</v>
      </c>
      <c r="X655" s="21" t="s">
        <v>209</v>
      </c>
      <c r="Y655" s="21" t="s">
        <v>209</v>
      </c>
      <c r="Z655" s="21" t="s">
        <v>209</v>
      </c>
      <c r="AA655" s="21" t="s">
        <v>209</v>
      </c>
      <c r="AB655" s="21" t="s">
        <v>209</v>
      </c>
      <c r="AC655" s="21" t="s">
        <v>209</v>
      </c>
      <c r="AD655" s="21" t="s">
        <v>209</v>
      </c>
      <c r="AE655" s="21" t="s">
        <v>209</v>
      </c>
      <c r="AF655" s="21" t="s">
        <v>209</v>
      </c>
      <c r="AG655" s="21" t="s">
        <v>209</v>
      </c>
      <c r="AH655" s="21" t="s">
        <v>209</v>
      </c>
      <c r="AI655" s="21" t="s">
        <v>209</v>
      </c>
      <c r="AJ655" s="21" t="s">
        <v>210</v>
      </c>
      <c r="AK655" s="21" t="s">
        <v>209</v>
      </c>
      <c r="AL655" s="21" t="s">
        <v>210</v>
      </c>
      <c r="AM655" s="21" t="s">
        <v>209</v>
      </c>
      <c r="AN655" s="21" t="s">
        <v>209</v>
      </c>
      <c r="AO655" s="21" t="s">
        <v>209</v>
      </c>
      <c r="AP655" s="21" t="s">
        <v>209</v>
      </c>
      <c r="AQ655" s="21" t="s">
        <v>209</v>
      </c>
      <c r="AR655" s="21" t="s">
        <v>209</v>
      </c>
      <c r="AS655" s="21" t="s">
        <v>209</v>
      </c>
      <c r="AT655" s="21" t="s">
        <v>209</v>
      </c>
      <c r="AU655" s="21" t="s">
        <v>209</v>
      </c>
      <c r="AV655" s="21" t="s">
        <v>209</v>
      </c>
      <c r="AW655" s="21" t="s">
        <v>209</v>
      </c>
      <c r="AX655" s="21" t="s">
        <v>209</v>
      </c>
      <c r="AY655" s="21" t="s">
        <v>210</v>
      </c>
      <c r="AZ655" s="21" t="s">
        <v>210</v>
      </c>
      <c r="BA655" s="21" t="s">
        <v>209</v>
      </c>
      <c r="BB655" s="21" t="s">
        <v>210</v>
      </c>
      <c r="BC655" s="21" t="s">
        <v>210</v>
      </c>
      <c r="BD655" s="21" t="s">
        <v>209</v>
      </c>
      <c r="BE655" s="21" t="s">
        <v>209</v>
      </c>
      <c r="BF655" s="21" t="s">
        <v>209</v>
      </c>
      <c r="BG655" s="21" t="s">
        <v>209</v>
      </c>
      <c r="BH655" s="21" t="s">
        <v>209</v>
      </c>
      <c r="BI655" s="21" t="s">
        <v>209</v>
      </c>
      <c r="BJ655" s="21" t="s">
        <v>209</v>
      </c>
      <c r="BK655" s="21" t="s">
        <v>213</v>
      </c>
      <c r="BL655" s="21" t="s">
        <v>210</v>
      </c>
      <c r="BM655" s="21" t="s">
        <v>213</v>
      </c>
      <c r="BN655" s="21" t="s">
        <v>213</v>
      </c>
      <c r="BO655" s="21" t="s">
        <v>210</v>
      </c>
      <c r="BP655" s="21" t="s">
        <v>210</v>
      </c>
      <c r="BQ655" s="21" t="s">
        <v>209</v>
      </c>
      <c r="BR655" s="21" t="s">
        <v>209</v>
      </c>
      <c r="BS655" s="21" t="s">
        <v>209</v>
      </c>
      <c r="BT655" s="21" t="s">
        <v>210</v>
      </c>
      <c r="BU655" s="21" t="s">
        <v>209</v>
      </c>
      <c r="BV655" s="21" t="s">
        <v>209</v>
      </c>
      <c r="BW655" s="21" t="s">
        <v>210</v>
      </c>
      <c r="BX655" s="21" t="s">
        <v>209</v>
      </c>
      <c r="BY655" s="21" t="s">
        <v>210</v>
      </c>
      <c r="BZ655" s="21">
        <f t="shared" si="2"/>
        <v>8</v>
      </c>
    </row>
    <row r="656" spans="1:78" ht="12.75" x14ac:dyDescent="0.2">
      <c r="A656" s="21" t="s">
        <v>750</v>
      </c>
      <c r="B656" s="21" t="s">
        <v>861</v>
      </c>
      <c r="C656" s="21" t="s">
        <v>867</v>
      </c>
      <c r="D656" s="21" t="s">
        <v>209</v>
      </c>
      <c r="E656" s="21" t="s">
        <v>210</v>
      </c>
      <c r="F656" s="21" t="s">
        <v>209</v>
      </c>
      <c r="G656" s="21" t="s">
        <v>209</v>
      </c>
      <c r="H656" s="21" t="s">
        <v>209</v>
      </c>
      <c r="I656" s="21" t="s">
        <v>209</v>
      </c>
      <c r="J656" s="21" t="s">
        <v>209</v>
      </c>
      <c r="K656" s="21" t="s">
        <v>209</v>
      </c>
      <c r="L656" s="21" t="s">
        <v>210</v>
      </c>
      <c r="M656" s="21" t="s">
        <v>209</v>
      </c>
      <c r="N656" s="21" t="s">
        <v>209</v>
      </c>
      <c r="O656" s="21" t="s">
        <v>209</v>
      </c>
      <c r="P656" s="21" t="s">
        <v>209</v>
      </c>
      <c r="Q656" s="21" t="s">
        <v>209</v>
      </c>
      <c r="R656" s="21" t="s">
        <v>209</v>
      </c>
      <c r="S656" s="21" t="s">
        <v>213</v>
      </c>
      <c r="T656" s="21" t="s">
        <v>213</v>
      </c>
      <c r="U656" s="21" t="s">
        <v>213</v>
      </c>
      <c r="V656" s="21" t="s">
        <v>213</v>
      </c>
      <c r="W656" s="21" t="s">
        <v>209</v>
      </c>
      <c r="X656" s="21" t="s">
        <v>209</v>
      </c>
      <c r="Y656" s="21" t="s">
        <v>209</v>
      </c>
      <c r="Z656" s="21" t="s">
        <v>209</v>
      </c>
      <c r="AA656" s="21" t="s">
        <v>209</v>
      </c>
      <c r="AB656" s="21" t="s">
        <v>209</v>
      </c>
      <c r="AC656" s="21" t="s">
        <v>209</v>
      </c>
      <c r="AD656" s="21" t="s">
        <v>209</v>
      </c>
      <c r="AE656" s="21" t="s">
        <v>209</v>
      </c>
      <c r="AF656" s="21" t="s">
        <v>209</v>
      </c>
      <c r="AG656" s="21" t="s">
        <v>209</v>
      </c>
      <c r="AH656" s="21" t="s">
        <v>209</v>
      </c>
      <c r="AI656" s="21" t="s">
        <v>209</v>
      </c>
      <c r="AJ656" s="21" t="s">
        <v>209</v>
      </c>
      <c r="AK656" s="21" t="s">
        <v>209</v>
      </c>
      <c r="AL656" s="21" t="s">
        <v>209</v>
      </c>
      <c r="AM656" s="21" t="s">
        <v>209</v>
      </c>
      <c r="AN656" s="21" t="s">
        <v>209</v>
      </c>
      <c r="AO656" s="21" t="s">
        <v>209</v>
      </c>
      <c r="AP656" s="21" t="s">
        <v>209</v>
      </c>
      <c r="AQ656" s="21" t="s">
        <v>209</v>
      </c>
      <c r="AR656" s="21" t="s">
        <v>209</v>
      </c>
      <c r="AS656" s="21" t="s">
        <v>209</v>
      </c>
      <c r="AT656" s="21" t="s">
        <v>209</v>
      </c>
      <c r="AU656" s="21" t="s">
        <v>209</v>
      </c>
      <c r="AV656" s="21" t="s">
        <v>209</v>
      </c>
      <c r="AW656" s="21" t="s">
        <v>209</v>
      </c>
      <c r="AX656" s="21" t="s">
        <v>209</v>
      </c>
      <c r="AY656" s="21" t="s">
        <v>210</v>
      </c>
      <c r="AZ656" s="21" t="s">
        <v>210</v>
      </c>
      <c r="BA656" s="21" t="s">
        <v>209</v>
      </c>
      <c r="BB656" s="21" t="s">
        <v>210</v>
      </c>
      <c r="BC656" s="21" t="s">
        <v>210</v>
      </c>
      <c r="BD656" s="21" t="s">
        <v>209</v>
      </c>
      <c r="BE656" s="21" t="s">
        <v>209</v>
      </c>
      <c r="BF656" s="21" t="s">
        <v>209</v>
      </c>
      <c r="BG656" s="21" t="s">
        <v>209</v>
      </c>
      <c r="BH656" s="21" t="s">
        <v>209</v>
      </c>
      <c r="BI656" s="21" t="s">
        <v>209</v>
      </c>
      <c r="BJ656" s="21" t="s">
        <v>209</v>
      </c>
      <c r="BK656" s="21" t="s">
        <v>209</v>
      </c>
      <c r="BL656" s="21" t="s">
        <v>209</v>
      </c>
      <c r="BM656" s="21" t="s">
        <v>209</v>
      </c>
      <c r="BN656" s="21" t="s">
        <v>209</v>
      </c>
      <c r="BO656" s="21" t="s">
        <v>209</v>
      </c>
      <c r="BP656" s="21" t="s">
        <v>209</v>
      </c>
      <c r="BQ656" s="21" t="s">
        <v>209</v>
      </c>
      <c r="BR656" s="21" t="s">
        <v>209</v>
      </c>
      <c r="BS656" s="21" t="s">
        <v>209</v>
      </c>
      <c r="BT656" s="21" t="s">
        <v>209</v>
      </c>
      <c r="BU656" s="21" t="s">
        <v>209</v>
      </c>
      <c r="BV656" s="21" t="s">
        <v>209</v>
      </c>
      <c r="BW656" s="21" t="s">
        <v>209</v>
      </c>
      <c r="BX656" s="21" t="s">
        <v>209</v>
      </c>
      <c r="BY656" s="21" t="s">
        <v>209</v>
      </c>
      <c r="BZ656" s="21">
        <f t="shared" si="2"/>
        <v>6</v>
      </c>
    </row>
    <row r="657" spans="1:78" ht="12.75" x14ac:dyDescent="0.2">
      <c r="A657" s="21" t="s">
        <v>750</v>
      </c>
      <c r="B657" s="21" t="s">
        <v>861</v>
      </c>
      <c r="C657" s="21" t="s">
        <v>868</v>
      </c>
      <c r="D657" s="21" t="s">
        <v>209</v>
      </c>
      <c r="E657" s="21" t="s">
        <v>210</v>
      </c>
      <c r="F657" s="21" t="s">
        <v>209</v>
      </c>
      <c r="G657" s="21" t="s">
        <v>209</v>
      </c>
      <c r="H657" s="21" t="s">
        <v>209</v>
      </c>
      <c r="I657" s="21" t="s">
        <v>209</v>
      </c>
      <c r="J657" s="21" t="s">
        <v>209</v>
      </c>
      <c r="K657" s="21" t="s">
        <v>209</v>
      </c>
      <c r="L657" s="21" t="s">
        <v>210</v>
      </c>
      <c r="M657" s="21" t="s">
        <v>209</v>
      </c>
      <c r="N657" s="21" t="s">
        <v>209</v>
      </c>
      <c r="O657" s="21" t="s">
        <v>209</v>
      </c>
      <c r="P657" s="21" t="s">
        <v>209</v>
      </c>
      <c r="Q657" s="21" t="s">
        <v>209</v>
      </c>
      <c r="R657" s="21" t="s">
        <v>209</v>
      </c>
      <c r="S657" s="21" t="s">
        <v>213</v>
      </c>
      <c r="T657" s="21" t="s">
        <v>213</v>
      </c>
      <c r="U657" s="21" t="s">
        <v>213</v>
      </c>
      <c r="V657" s="21" t="s">
        <v>213</v>
      </c>
      <c r="W657" s="21" t="s">
        <v>209</v>
      </c>
      <c r="X657" s="21" t="s">
        <v>209</v>
      </c>
      <c r="Y657" s="21" t="s">
        <v>209</v>
      </c>
      <c r="Z657" s="21" t="s">
        <v>209</v>
      </c>
      <c r="AA657" s="21" t="s">
        <v>209</v>
      </c>
      <c r="AB657" s="21" t="s">
        <v>209</v>
      </c>
      <c r="AC657" s="21" t="s">
        <v>209</v>
      </c>
      <c r="AD657" s="21" t="s">
        <v>209</v>
      </c>
      <c r="AE657" s="21" t="s">
        <v>209</v>
      </c>
      <c r="AF657" s="21" t="s">
        <v>209</v>
      </c>
      <c r="AG657" s="21" t="s">
        <v>209</v>
      </c>
      <c r="AH657" s="21" t="s">
        <v>209</v>
      </c>
      <c r="AI657" s="21" t="s">
        <v>209</v>
      </c>
      <c r="AJ657" s="21" t="s">
        <v>209</v>
      </c>
      <c r="AK657" s="21" t="s">
        <v>209</v>
      </c>
      <c r="AL657" s="21" t="s">
        <v>209</v>
      </c>
      <c r="AM657" s="21" t="s">
        <v>209</v>
      </c>
      <c r="AN657" s="21" t="s">
        <v>209</v>
      </c>
      <c r="AO657" s="21" t="s">
        <v>209</v>
      </c>
      <c r="AP657" s="21" t="s">
        <v>209</v>
      </c>
      <c r="AQ657" s="21" t="s">
        <v>209</v>
      </c>
      <c r="AR657" s="21" t="s">
        <v>209</v>
      </c>
      <c r="AS657" s="21" t="s">
        <v>209</v>
      </c>
      <c r="AT657" s="21" t="s">
        <v>209</v>
      </c>
      <c r="AU657" s="21" t="s">
        <v>209</v>
      </c>
      <c r="AV657" s="21" t="s">
        <v>209</v>
      </c>
      <c r="AW657" s="21" t="s">
        <v>209</v>
      </c>
      <c r="AX657" s="21" t="s">
        <v>209</v>
      </c>
      <c r="AY657" s="21" t="s">
        <v>210</v>
      </c>
      <c r="AZ657" s="21" t="s">
        <v>210</v>
      </c>
      <c r="BA657" s="21" t="s">
        <v>209</v>
      </c>
      <c r="BB657" s="21" t="s">
        <v>210</v>
      </c>
      <c r="BC657" s="21" t="s">
        <v>210</v>
      </c>
      <c r="BD657" s="21" t="s">
        <v>209</v>
      </c>
      <c r="BE657" s="21" t="s">
        <v>209</v>
      </c>
      <c r="BF657" s="21" t="s">
        <v>209</v>
      </c>
      <c r="BG657" s="21" t="s">
        <v>209</v>
      </c>
      <c r="BH657" s="21" t="s">
        <v>209</v>
      </c>
      <c r="BI657" s="21" t="s">
        <v>209</v>
      </c>
      <c r="BJ657" s="21" t="s">
        <v>209</v>
      </c>
      <c r="BK657" s="21" t="s">
        <v>209</v>
      </c>
      <c r="BL657" s="21" t="s">
        <v>209</v>
      </c>
      <c r="BM657" s="21" t="s">
        <v>209</v>
      </c>
      <c r="BN657" s="21" t="s">
        <v>209</v>
      </c>
      <c r="BO657" s="21" t="s">
        <v>209</v>
      </c>
      <c r="BP657" s="21" t="s">
        <v>209</v>
      </c>
      <c r="BQ657" s="21" t="s">
        <v>209</v>
      </c>
      <c r="BR657" s="21" t="s">
        <v>209</v>
      </c>
      <c r="BS657" s="21" t="s">
        <v>209</v>
      </c>
      <c r="BT657" s="21" t="s">
        <v>209</v>
      </c>
      <c r="BU657" s="21" t="s">
        <v>209</v>
      </c>
      <c r="BV657" s="21" t="s">
        <v>209</v>
      </c>
      <c r="BW657" s="21" t="s">
        <v>209</v>
      </c>
      <c r="BX657" s="21" t="s">
        <v>209</v>
      </c>
      <c r="BY657" s="21" t="s">
        <v>209</v>
      </c>
      <c r="BZ657" s="21">
        <f t="shared" si="2"/>
        <v>6</v>
      </c>
    </row>
    <row r="658" spans="1:78" ht="12.75" x14ac:dyDescent="0.2">
      <c r="A658" s="21" t="s">
        <v>750</v>
      </c>
      <c r="B658" s="21" t="s">
        <v>861</v>
      </c>
      <c r="C658" s="21" t="s">
        <v>869</v>
      </c>
      <c r="D658" s="21" t="s">
        <v>209</v>
      </c>
      <c r="E658" s="21" t="s">
        <v>210</v>
      </c>
      <c r="F658" s="21" t="s">
        <v>209</v>
      </c>
      <c r="G658" s="21" t="s">
        <v>209</v>
      </c>
      <c r="H658" s="21" t="s">
        <v>209</v>
      </c>
      <c r="I658" s="21" t="s">
        <v>209</v>
      </c>
      <c r="J658" s="21" t="s">
        <v>209</v>
      </c>
      <c r="K658" s="21" t="s">
        <v>209</v>
      </c>
      <c r="L658" s="21" t="s">
        <v>210</v>
      </c>
      <c r="M658" s="21" t="s">
        <v>209</v>
      </c>
      <c r="N658" s="21" t="s">
        <v>209</v>
      </c>
      <c r="O658" s="21" t="s">
        <v>209</v>
      </c>
      <c r="P658" s="21" t="s">
        <v>209</v>
      </c>
      <c r="Q658" s="21" t="s">
        <v>209</v>
      </c>
      <c r="R658" s="21" t="s">
        <v>209</v>
      </c>
      <c r="S658" s="21" t="s">
        <v>213</v>
      </c>
      <c r="T658" s="21" t="s">
        <v>213</v>
      </c>
      <c r="U658" s="21" t="s">
        <v>213</v>
      </c>
      <c r="V658" s="21" t="s">
        <v>213</v>
      </c>
      <c r="W658" s="21" t="s">
        <v>209</v>
      </c>
      <c r="X658" s="21" t="s">
        <v>209</v>
      </c>
      <c r="Y658" s="21" t="s">
        <v>209</v>
      </c>
      <c r="Z658" s="21" t="s">
        <v>209</v>
      </c>
      <c r="AA658" s="21" t="s">
        <v>209</v>
      </c>
      <c r="AB658" s="21" t="s">
        <v>209</v>
      </c>
      <c r="AC658" s="21" t="s">
        <v>209</v>
      </c>
      <c r="AD658" s="21" t="s">
        <v>209</v>
      </c>
      <c r="AE658" s="21" t="s">
        <v>209</v>
      </c>
      <c r="AF658" s="21" t="s">
        <v>209</v>
      </c>
      <c r="AG658" s="21" t="s">
        <v>209</v>
      </c>
      <c r="AH658" s="21" t="s">
        <v>209</v>
      </c>
      <c r="AI658" s="21" t="s">
        <v>209</v>
      </c>
      <c r="AJ658" s="21" t="s">
        <v>209</v>
      </c>
      <c r="AK658" s="21" t="s">
        <v>209</v>
      </c>
      <c r="AL658" s="21" t="s">
        <v>209</v>
      </c>
      <c r="AM658" s="21" t="s">
        <v>209</v>
      </c>
      <c r="AN658" s="21" t="s">
        <v>209</v>
      </c>
      <c r="AO658" s="21" t="s">
        <v>209</v>
      </c>
      <c r="AP658" s="21" t="s">
        <v>209</v>
      </c>
      <c r="AQ658" s="21" t="s">
        <v>209</v>
      </c>
      <c r="AR658" s="21" t="s">
        <v>209</v>
      </c>
      <c r="AS658" s="21" t="s">
        <v>209</v>
      </c>
      <c r="AT658" s="21" t="s">
        <v>209</v>
      </c>
      <c r="AU658" s="21" t="s">
        <v>209</v>
      </c>
      <c r="AV658" s="21" t="s">
        <v>209</v>
      </c>
      <c r="AW658" s="21" t="s">
        <v>209</v>
      </c>
      <c r="AX658" s="21" t="s">
        <v>209</v>
      </c>
      <c r="AY658" s="21" t="s">
        <v>210</v>
      </c>
      <c r="AZ658" s="21" t="s">
        <v>210</v>
      </c>
      <c r="BA658" s="21" t="s">
        <v>209</v>
      </c>
      <c r="BB658" s="21" t="s">
        <v>210</v>
      </c>
      <c r="BC658" s="21" t="s">
        <v>210</v>
      </c>
      <c r="BD658" s="21" t="s">
        <v>209</v>
      </c>
      <c r="BE658" s="21" t="s">
        <v>209</v>
      </c>
      <c r="BF658" s="21" t="s">
        <v>209</v>
      </c>
      <c r="BG658" s="21" t="s">
        <v>209</v>
      </c>
      <c r="BH658" s="21" t="s">
        <v>209</v>
      </c>
      <c r="BI658" s="21" t="s">
        <v>209</v>
      </c>
      <c r="BJ658" s="21" t="s">
        <v>209</v>
      </c>
      <c r="BK658" s="21" t="s">
        <v>209</v>
      </c>
      <c r="BL658" s="21" t="s">
        <v>209</v>
      </c>
      <c r="BM658" s="21" t="s">
        <v>209</v>
      </c>
      <c r="BN658" s="21" t="s">
        <v>209</v>
      </c>
      <c r="BO658" s="21" t="s">
        <v>209</v>
      </c>
      <c r="BP658" s="21" t="s">
        <v>209</v>
      </c>
      <c r="BQ658" s="21" t="s">
        <v>209</v>
      </c>
      <c r="BR658" s="21" t="s">
        <v>209</v>
      </c>
      <c r="BS658" s="21" t="s">
        <v>209</v>
      </c>
      <c r="BT658" s="21" t="s">
        <v>209</v>
      </c>
      <c r="BU658" s="21" t="s">
        <v>209</v>
      </c>
      <c r="BV658" s="21" t="s">
        <v>209</v>
      </c>
      <c r="BW658" s="21" t="s">
        <v>209</v>
      </c>
      <c r="BX658" s="21" t="s">
        <v>209</v>
      </c>
      <c r="BY658" s="21" t="s">
        <v>209</v>
      </c>
      <c r="BZ658" s="21">
        <f t="shared" si="2"/>
        <v>6</v>
      </c>
    </row>
    <row r="659" spans="1:78" ht="12.75" x14ac:dyDescent="0.2">
      <c r="A659" s="21" t="s">
        <v>750</v>
      </c>
      <c r="B659" s="21" t="s">
        <v>861</v>
      </c>
      <c r="C659" s="21" t="s">
        <v>870</v>
      </c>
      <c r="D659" s="21" t="s">
        <v>209</v>
      </c>
      <c r="E659" s="21" t="s">
        <v>210</v>
      </c>
      <c r="F659" s="21" t="s">
        <v>209</v>
      </c>
      <c r="G659" s="21" t="s">
        <v>209</v>
      </c>
      <c r="H659" s="21" t="s">
        <v>209</v>
      </c>
      <c r="I659" s="21" t="s">
        <v>209</v>
      </c>
      <c r="J659" s="21" t="s">
        <v>209</v>
      </c>
      <c r="K659" s="21" t="s">
        <v>209</v>
      </c>
      <c r="L659" s="21" t="s">
        <v>210</v>
      </c>
      <c r="M659" s="21" t="s">
        <v>209</v>
      </c>
      <c r="N659" s="21" t="s">
        <v>209</v>
      </c>
      <c r="O659" s="21" t="s">
        <v>209</v>
      </c>
      <c r="P659" s="21" t="s">
        <v>209</v>
      </c>
      <c r="Q659" s="21" t="s">
        <v>209</v>
      </c>
      <c r="R659" s="21" t="s">
        <v>209</v>
      </c>
      <c r="S659" s="21" t="s">
        <v>213</v>
      </c>
      <c r="T659" s="21" t="s">
        <v>213</v>
      </c>
      <c r="U659" s="21" t="s">
        <v>213</v>
      </c>
      <c r="V659" s="21" t="s">
        <v>213</v>
      </c>
      <c r="W659" s="21" t="s">
        <v>209</v>
      </c>
      <c r="X659" s="21" t="s">
        <v>209</v>
      </c>
      <c r="Y659" s="21" t="s">
        <v>209</v>
      </c>
      <c r="Z659" s="21" t="s">
        <v>209</v>
      </c>
      <c r="AA659" s="21" t="s">
        <v>209</v>
      </c>
      <c r="AB659" s="21" t="s">
        <v>209</v>
      </c>
      <c r="AC659" s="21" t="s">
        <v>209</v>
      </c>
      <c r="AD659" s="21" t="s">
        <v>209</v>
      </c>
      <c r="AE659" s="21" t="s">
        <v>209</v>
      </c>
      <c r="AF659" s="21" t="s">
        <v>209</v>
      </c>
      <c r="AG659" s="21" t="s">
        <v>209</v>
      </c>
      <c r="AH659" s="21" t="s">
        <v>209</v>
      </c>
      <c r="AI659" s="21" t="s">
        <v>209</v>
      </c>
      <c r="AJ659" s="21" t="s">
        <v>209</v>
      </c>
      <c r="AK659" s="21" t="s">
        <v>209</v>
      </c>
      <c r="AL659" s="21" t="s">
        <v>209</v>
      </c>
      <c r="AM659" s="21" t="s">
        <v>209</v>
      </c>
      <c r="AN659" s="21" t="s">
        <v>209</v>
      </c>
      <c r="AO659" s="21" t="s">
        <v>209</v>
      </c>
      <c r="AP659" s="21" t="s">
        <v>209</v>
      </c>
      <c r="AQ659" s="21" t="s">
        <v>209</v>
      </c>
      <c r="AR659" s="21" t="s">
        <v>209</v>
      </c>
      <c r="AS659" s="21" t="s">
        <v>209</v>
      </c>
      <c r="AT659" s="21" t="s">
        <v>209</v>
      </c>
      <c r="AU659" s="21" t="s">
        <v>209</v>
      </c>
      <c r="AV659" s="21" t="s">
        <v>209</v>
      </c>
      <c r="AW659" s="21" t="s">
        <v>209</v>
      </c>
      <c r="AX659" s="21" t="s">
        <v>209</v>
      </c>
      <c r="AY659" s="21" t="s">
        <v>210</v>
      </c>
      <c r="AZ659" s="21" t="s">
        <v>210</v>
      </c>
      <c r="BA659" s="21" t="s">
        <v>209</v>
      </c>
      <c r="BB659" s="21" t="s">
        <v>210</v>
      </c>
      <c r="BC659" s="21" t="s">
        <v>210</v>
      </c>
      <c r="BD659" s="21" t="s">
        <v>209</v>
      </c>
      <c r="BE659" s="21" t="s">
        <v>209</v>
      </c>
      <c r="BF659" s="21" t="s">
        <v>209</v>
      </c>
      <c r="BG659" s="21" t="s">
        <v>209</v>
      </c>
      <c r="BH659" s="21" t="s">
        <v>209</v>
      </c>
      <c r="BI659" s="21" t="s">
        <v>209</v>
      </c>
      <c r="BJ659" s="21" t="s">
        <v>209</v>
      </c>
      <c r="BK659" s="21" t="s">
        <v>209</v>
      </c>
      <c r="BL659" s="21" t="s">
        <v>209</v>
      </c>
      <c r="BM659" s="21" t="s">
        <v>209</v>
      </c>
      <c r="BN659" s="21" t="s">
        <v>209</v>
      </c>
      <c r="BO659" s="21" t="s">
        <v>209</v>
      </c>
      <c r="BP659" s="21" t="s">
        <v>209</v>
      </c>
      <c r="BQ659" s="21" t="s">
        <v>209</v>
      </c>
      <c r="BR659" s="21" t="s">
        <v>209</v>
      </c>
      <c r="BS659" s="21" t="s">
        <v>209</v>
      </c>
      <c r="BT659" s="21" t="s">
        <v>209</v>
      </c>
      <c r="BU659" s="21" t="s">
        <v>209</v>
      </c>
      <c r="BV659" s="21" t="s">
        <v>209</v>
      </c>
      <c r="BW659" s="21" t="s">
        <v>209</v>
      </c>
      <c r="BX659" s="21" t="s">
        <v>209</v>
      </c>
      <c r="BY659" s="21" t="s">
        <v>209</v>
      </c>
      <c r="BZ659" s="21">
        <f t="shared" si="2"/>
        <v>6</v>
      </c>
    </row>
    <row r="660" spans="1:78" ht="12.75" x14ac:dyDescent="0.2">
      <c r="A660" s="21" t="s">
        <v>750</v>
      </c>
      <c r="B660" s="21" t="s">
        <v>861</v>
      </c>
      <c r="C660" s="21" t="s">
        <v>871</v>
      </c>
      <c r="D660" s="21" t="s">
        <v>209</v>
      </c>
      <c r="E660" s="21" t="s">
        <v>210</v>
      </c>
      <c r="F660" s="21" t="s">
        <v>209</v>
      </c>
      <c r="G660" s="21" t="s">
        <v>209</v>
      </c>
      <c r="H660" s="21" t="s">
        <v>209</v>
      </c>
      <c r="I660" s="21" t="s">
        <v>209</v>
      </c>
      <c r="J660" s="21" t="s">
        <v>209</v>
      </c>
      <c r="K660" s="21" t="s">
        <v>209</v>
      </c>
      <c r="L660" s="21" t="s">
        <v>210</v>
      </c>
      <c r="M660" s="21" t="s">
        <v>209</v>
      </c>
      <c r="N660" s="21" t="s">
        <v>209</v>
      </c>
      <c r="O660" s="21" t="s">
        <v>209</v>
      </c>
      <c r="P660" s="21" t="s">
        <v>209</v>
      </c>
      <c r="Q660" s="21" t="s">
        <v>209</v>
      </c>
      <c r="R660" s="21" t="s">
        <v>209</v>
      </c>
      <c r="S660" s="21" t="s">
        <v>213</v>
      </c>
      <c r="T660" s="21" t="s">
        <v>213</v>
      </c>
      <c r="U660" s="21" t="s">
        <v>213</v>
      </c>
      <c r="V660" s="21" t="s">
        <v>213</v>
      </c>
      <c r="W660" s="21" t="s">
        <v>209</v>
      </c>
      <c r="X660" s="21" t="s">
        <v>209</v>
      </c>
      <c r="Y660" s="21" t="s">
        <v>209</v>
      </c>
      <c r="Z660" s="21" t="s">
        <v>209</v>
      </c>
      <c r="AA660" s="21" t="s">
        <v>209</v>
      </c>
      <c r="AB660" s="21" t="s">
        <v>209</v>
      </c>
      <c r="AC660" s="21" t="s">
        <v>209</v>
      </c>
      <c r="AD660" s="21" t="s">
        <v>209</v>
      </c>
      <c r="AE660" s="21" t="s">
        <v>209</v>
      </c>
      <c r="AF660" s="21" t="s">
        <v>209</v>
      </c>
      <c r="AG660" s="21" t="s">
        <v>209</v>
      </c>
      <c r="AH660" s="21" t="s">
        <v>209</v>
      </c>
      <c r="AI660" s="21" t="s">
        <v>209</v>
      </c>
      <c r="AJ660" s="21" t="s">
        <v>210</v>
      </c>
      <c r="AK660" s="21" t="s">
        <v>209</v>
      </c>
      <c r="AL660" s="21" t="s">
        <v>210</v>
      </c>
      <c r="AM660" s="21" t="s">
        <v>209</v>
      </c>
      <c r="AN660" s="21" t="s">
        <v>209</v>
      </c>
      <c r="AO660" s="21" t="s">
        <v>209</v>
      </c>
      <c r="AP660" s="21" t="s">
        <v>209</v>
      </c>
      <c r="AQ660" s="21" t="s">
        <v>209</v>
      </c>
      <c r="AR660" s="21" t="s">
        <v>209</v>
      </c>
      <c r="AS660" s="21" t="s">
        <v>209</v>
      </c>
      <c r="AT660" s="21" t="s">
        <v>209</v>
      </c>
      <c r="AU660" s="21" t="s">
        <v>209</v>
      </c>
      <c r="AV660" s="21" t="s">
        <v>209</v>
      </c>
      <c r="AW660" s="21" t="s">
        <v>209</v>
      </c>
      <c r="AX660" s="21" t="s">
        <v>209</v>
      </c>
      <c r="AY660" s="21" t="s">
        <v>210</v>
      </c>
      <c r="AZ660" s="21" t="s">
        <v>210</v>
      </c>
      <c r="BA660" s="21" t="s">
        <v>209</v>
      </c>
      <c r="BB660" s="21" t="s">
        <v>210</v>
      </c>
      <c r="BC660" s="21" t="s">
        <v>210</v>
      </c>
      <c r="BD660" s="21" t="s">
        <v>209</v>
      </c>
      <c r="BE660" s="21" t="s">
        <v>209</v>
      </c>
      <c r="BF660" s="21" t="s">
        <v>209</v>
      </c>
      <c r="BG660" s="21" t="s">
        <v>209</v>
      </c>
      <c r="BH660" s="21" t="s">
        <v>209</v>
      </c>
      <c r="BI660" s="21" t="s">
        <v>209</v>
      </c>
      <c r="BJ660" s="21" t="s">
        <v>209</v>
      </c>
      <c r="BK660" s="21" t="s">
        <v>213</v>
      </c>
      <c r="BL660" s="21" t="s">
        <v>210</v>
      </c>
      <c r="BM660" s="21" t="s">
        <v>213</v>
      </c>
      <c r="BN660" s="21" t="s">
        <v>213</v>
      </c>
      <c r="BO660" s="21" t="s">
        <v>210</v>
      </c>
      <c r="BP660" s="21" t="s">
        <v>210</v>
      </c>
      <c r="BQ660" s="21" t="s">
        <v>209</v>
      </c>
      <c r="BR660" s="21" t="s">
        <v>209</v>
      </c>
      <c r="BS660" s="21" t="s">
        <v>209</v>
      </c>
      <c r="BT660" s="21" t="s">
        <v>210</v>
      </c>
      <c r="BU660" s="21" t="s">
        <v>209</v>
      </c>
      <c r="BV660" s="21" t="s">
        <v>209</v>
      </c>
      <c r="BW660" s="21" t="s">
        <v>210</v>
      </c>
      <c r="BX660" s="21" t="s">
        <v>209</v>
      </c>
      <c r="BY660" s="21" t="s">
        <v>210</v>
      </c>
      <c r="BZ660" s="21">
        <f t="shared" si="2"/>
        <v>8</v>
      </c>
    </row>
    <row r="661" spans="1:78" ht="12.75" x14ac:dyDescent="0.2">
      <c r="A661" s="21" t="s">
        <v>750</v>
      </c>
      <c r="B661" s="21" t="s">
        <v>861</v>
      </c>
      <c r="C661" s="21" t="s">
        <v>872</v>
      </c>
      <c r="D661" s="21" t="s">
        <v>209</v>
      </c>
      <c r="E661" s="21" t="s">
        <v>210</v>
      </c>
      <c r="F661" s="21" t="s">
        <v>209</v>
      </c>
      <c r="G661" s="21" t="s">
        <v>209</v>
      </c>
      <c r="H661" s="21" t="s">
        <v>209</v>
      </c>
      <c r="I661" s="21" t="s">
        <v>209</v>
      </c>
      <c r="J661" s="21" t="s">
        <v>209</v>
      </c>
      <c r="K661" s="21" t="s">
        <v>209</v>
      </c>
      <c r="L661" s="21" t="s">
        <v>210</v>
      </c>
      <c r="M661" s="21" t="s">
        <v>209</v>
      </c>
      <c r="N661" s="21" t="s">
        <v>209</v>
      </c>
      <c r="O661" s="21" t="s">
        <v>209</v>
      </c>
      <c r="P661" s="21" t="s">
        <v>209</v>
      </c>
      <c r="Q661" s="21" t="s">
        <v>209</v>
      </c>
      <c r="R661" s="21" t="s">
        <v>209</v>
      </c>
      <c r="S661" s="21" t="s">
        <v>213</v>
      </c>
      <c r="T661" s="21" t="s">
        <v>213</v>
      </c>
      <c r="U661" s="21" t="s">
        <v>213</v>
      </c>
      <c r="V661" s="21" t="s">
        <v>213</v>
      </c>
      <c r="W661" s="21" t="s">
        <v>209</v>
      </c>
      <c r="X661" s="21" t="s">
        <v>209</v>
      </c>
      <c r="Y661" s="21" t="s">
        <v>209</v>
      </c>
      <c r="Z661" s="21" t="s">
        <v>209</v>
      </c>
      <c r="AA661" s="21" t="s">
        <v>209</v>
      </c>
      <c r="AB661" s="21" t="s">
        <v>209</v>
      </c>
      <c r="AC661" s="21" t="s">
        <v>209</v>
      </c>
      <c r="AD661" s="21" t="s">
        <v>209</v>
      </c>
      <c r="AE661" s="21" t="s">
        <v>209</v>
      </c>
      <c r="AF661" s="21" t="s">
        <v>209</v>
      </c>
      <c r="AG661" s="21" t="s">
        <v>209</v>
      </c>
      <c r="AH661" s="21" t="s">
        <v>209</v>
      </c>
      <c r="AI661" s="21" t="s">
        <v>209</v>
      </c>
      <c r="AJ661" s="21" t="s">
        <v>210</v>
      </c>
      <c r="AK661" s="21" t="s">
        <v>209</v>
      </c>
      <c r="AL661" s="21" t="s">
        <v>210</v>
      </c>
      <c r="AM661" s="21" t="s">
        <v>209</v>
      </c>
      <c r="AN661" s="21" t="s">
        <v>209</v>
      </c>
      <c r="AO661" s="21" t="s">
        <v>209</v>
      </c>
      <c r="AP661" s="21" t="s">
        <v>209</v>
      </c>
      <c r="AQ661" s="21" t="s">
        <v>209</v>
      </c>
      <c r="AR661" s="21" t="s">
        <v>209</v>
      </c>
      <c r="AS661" s="21" t="s">
        <v>209</v>
      </c>
      <c r="AT661" s="21" t="s">
        <v>209</v>
      </c>
      <c r="AU661" s="21" t="s">
        <v>209</v>
      </c>
      <c r="AV661" s="21" t="s">
        <v>209</v>
      </c>
      <c r="AW661" s="21" t="s">
        <v>209</v>
      </c>
      <c r="AX661" s="21" t="s">
        <v>209</v>
      </c>
      <c r="AY661" s="21" t="s">
        <v>210</v>
      </c>
      <c r="AZ661" s="21" t="s">
        <v>210</v>
      </c>
      <c r="BA661" s="21" t="s">
        <v>209</v>
      </c>
      <c r="BB661" s="21" t="s">
        <v>210</v>
      </c>
      <c r="BC661" s="21" t="s">
        <v>210</v>
      </c>
      <c r="BD661" s="21" t="s">
        <v>209</v>
      </c>
      <c r="BE661" s="21" t="s">
        <v>209</v>
      </c>
      <c r="BF661" s="21" t="s">
        <v>209</v>
      </c>
      <c r="BG661" s="21" t="s">
        <v>209</v>
      </c>
      <c r="BH661" s="21" t="s">
        <v>209</v>
      </c>
      <c r="BI661" s="21" t="s">
        <v>209</v>
      </c>
      <c r="BJ661" s="21" t="s">
        <v>209</v>
      </c>
      <c r="BK661" s="21" t="s">
        <v>209</v>
      </c>
      <c r="BL661" s="21" t="s">
        <v>210</v>
      </c>
      <c r="BM661" s="21" t="s">
        <v>213</v>
      </c>
      <c r="BN661" s="21" t="s">
        <v>213</v>
      </c>
      <c r="BO661" s="21" t="s">
        <v>209</v>
      </c>
      <c r="BP661" s="21" t="s">
        <v>210</v>
      </c>
      <c r="BQ661" s="21" t="s">
        <v>209</v>
      </c>
      <c r="BR661" s="21" t="s">
        <v>209</v>
      </c>
      <c r="BS661" s="21" t="s">
        <v>209</v>
      </c>
      <c r="BT661" s="21" t="s">
        <v>210</v>
      </c>
      <c r="BU661" s="21" t="s">
        <v>209</v>
      </c>
      <c r="BV661" s="21" t="s">
        <v>209</v>
      </c>
      <c r="BW661" s="21" t="s">
        <v>210</v>
      </c>
      <c r="BX661" s="21" t="s">
        <v>209</v>
      </c>
      <c r="BY661" s="21" t="s">
        <v>209</v>
      </c>
      <c r="BZ661" s="21">
        <f t="shared" si="2"/>
        <v>8</v>
      </c>
    </row>
    <row r="662" spans="1:78" ht="12.75" x14ac:dyDescent="0.2">
      <c r="A662" s="21" t="s">
        <v>750</v>
      </c>
      <c r="B662" s="21" t="s">
        <v>861</v>
      </c>
      <c r="C662" s="21" t="s">
        <v>873</v>
      </c>
      <c r="D662" s="21" t="s">
        <v>209</v>
      </c>
      <c r="E662" s="21" t="s">
        <v>210</v>
      </c>
      <c r="F662" s="21" t="s">
        <v>209</v>
      </c>
      <c r="G662" s="21" t="s">
        <v>209</v>
      </c>
      <c r="H662" s="21" t="s">
        <v>209</v>
      </c>
      <c r="I662" s="21" t="s">
        <v>209</v>
      </c>
      <c r="J662" s="21" t="s">
        <v>209</v>
      </c>
      <c r="K662" s="21" t="s">
        <v>209</v>
      </c>
      <c r="L662" s="21" t="s">
        <v>210</v>
      </c>
      <c r="M662" s="21" t="s">
        <v>209</v>
      </c>
      <c r="N662" s="21" t="s">
        <v>209</v>
      </c>
      <c r="O662" s="21" t="s">
        <v>209</v>
      </c>
      <c r="P662" s="21" t="s">
        <v>209</v>
      </c>
      <c r="Q662" s="21" t="s">
        <v>209</v>
      </c>
      <c r="R662" s="21" t="s">
        <v>209</v>
      </c>
      <c r="S662" s="21" t="s">
        <v>213</v>
      </c>
      <c r="T662" s="21" t="s">
        <v>213</v>
      </c>
      <c r="U662" s="21" t="s">
        <v>213</v>
      </c>
      <c r="V662" s="21" t="s">
        <v>213</v>
      </c>
      <c r="W662" s="21" t="s">
        <v>209</v>
      </c>
      <c r="X662" s="21" t="s">
        <v>209</v>
      </c>
      <c r="Y662" s="21" t="s">
        <v>209</v>
      </c>
      <c r="Z662" s="21" t="s">
        <v>209</v>
      </c>
      <c r="AA662" s="21" t="s">
        <v>209</v>
      </c>
      <c r="AB662" s="21" t="s">
        <v>209</v>
      </c>
      <c r="AC662" s="21" t="s">
        <v>209</v>
      </c>
      <c r="AD662" s="21" t="s">
        <v>209</v>
      </c>
      <c r="AE662" s="21" t="s">
        <v>209</v>
      </c>
      <c r="AF662" s="21" t="s">
        <v>209</v>
      </c>
      <c r="AG662" s="21" t="s">
        <v>209</v>
      </c>
      <c r="AH662" s="21" t="s">
        <v>209</v>
      </c>
      <c r="AI662" s="21" t="s">
        <v>209</v>
      </c>
      <c r="AJ662" s="21" t="s">
        <v>209</v>
      </c>
      <c r="AK662" s="21" t="s">
        <v>209</v>
      </c>
      <c r="AL662" s="21" t="s">
        <v>209</v>
      </c>
      <c r="AM662" s="21" t="s">
        <v>209</v>
      </c>
      <c r="AN662" s="21" t="s">
        <v>209</v>
      </c>
      <c r="AO662" s="21" t="s">
        <v>209</v>
      </c>
      <c r="AP662" s="21" t="s">
        <v>209</v>
      </c>
      <c r="AQ662" s="21" t="s">
        <v>209</v>
      </c>
      <c r="AR662" s="21" t="s">
        <v>209</v>
      </c>
      <c r="AS662" s="21" t="s">
        <v>209</v>
      </c>
      <c r="AT662" s="21" t="s">
        <v>209</v>
      </c>
      <c r="AU662" s="21" t="s">
        <v>209</v>
      </c>
      <c r="AV662" s="21" t="s">
        <v>209</v>
      </c>
      <c r="AW662" s="21" t="s">
        <v>209</v>
      </c>
      <c r="AX662" s="21" t="s">
        <v>209</v>
      </c>
      <c r="AY662" s="21" t="s">
        <v>210</v>
      </c>
      <c r="AZ662" s="21" t="s">
        <v>210</v>
      </c>
      <c r="BA662" s="21" t="s">
        <v>209</v>
      </c>
      <c r="BB662" s="21" t="s">
        <v>210</v>
      </c>
      <c r="BC662" s="21" t="s">
        <v>210</v>
      </c>
      <c r="BD662" s="21" t="s">
        <v>209</v>
      </c>
      <c r="BE662" s="21" t="s">
        <v>209</v>
      </c>
      <c r="BF662" s="21" t="s">
        <v>209</v>
      </c>
      <c r="BG662" s="21" t="s">
        <v>209</v>
      </c>
      <c r="BH662" s="21" t="s">
        <v>209</v>
      </c>
      <c r="BI662" s="21" t="s">
        <v>209</v>
      </c>
      <c r="BJ662" s="21" t="s">
        <v>209</v>
      </c>
      <c r="BK662" s="21" t="s">
        <v>209</v>
      </c>
      <c r="BL662" s="21" t="s">
        <v>209</v>
      </c>
      <c r="BM662" s="21" t="s">
        <v>209</v>
      </c>
      <c r="BN662" s="21" t="s">
        <v>209</v>
      </c>
      <c r="BO662" s="21" t="s">
        <v>209</v>
      </c>
      <c r="BP662" s="21" t="s">
        <v>209</v>
      </c>
      <c r="BQ662" s="21" t="s">
        <v>209</v>
      </c>
      <c r="BR662" s="21" t="s">
        <v>209</v>
      </c>
      <c r="BS662" s="21" t="s">
        <v>209</v>
      </c>
      <c r="BT662" s="21" t="s">
        <v>209</v>
      </c>
      <c r="BU662" s="21" t="s">
        <v>209</v>
      </c>
      <c r="BV662" s="21" t="s">
        <v>209</v>
      </c>
      <c r="BW662" s="21" t="s">
        <v>209</v>
      </c>
      <c r="BX662" s="21" t="s">
        <v>209</v>
      </c>
      <c r="BY662" s="21" t="s">
        <v>209</v>
      </c>
      <c r="BZ662" s="21">
        <f t="shared" si="2"/>
        <v>6</v>
      </c>
    </row>
    <row r="663" spans="1:78" ht="12.75" x14ac:dyDescent="0.2">
      <c r="A663" s="21" t="s">
        <v>750</v>
      </c>
      <c r="B663" s="21" t="s">
        <v>861</v>
      </c>
      <c r="C663" s="21" t="s">
        <v>874</v>
      </c>
      <c r="D663" s="21" t="s">
        <v>209</v>
      </c>
      <c r="E663" s="21" t="s">
        <v>210</v>
      </c>
      <c r="F663" s="21" t="s">
        <v>209</v>
      </c>
      <c r="G663" s="21" t="s">
        <v>209</v>
      </c>
      <c r="H663" s="21" t="s">
        <v>209</v>
      </c>
      <c r="I663" s="21" t="s">
        <v>209</v>
      </c>
      <c r="J663" s="21" t="s">
        <v>209</v>
      </c>
      <c r="K663" s="21" t="s">
        <v>209</v>
      </c>
      <c r="L663" s="21" t="s">
        <v>210</v>
      </c>
      <c r="M663" s="21" t="s">
        <v>209</v>
      </c>
      <c r="N663" s="21" t="s">
        <v>209</v>
      </c>
      <c r="O663" s="21" t="s">
        <v>209</v>
      </c>
      <c r="P663" s="21" t="s">
        <v>209</v>
      </c>
      <c r="Q663" s="21" t="s">
        <v>209</v>
      </c>
      <c r="R663" s="21" t="s">
        <v>209</v>
      </c>
      <c r="S663" s="21" t="s">
        <v>213</v>
      </c>
      <c r="T663" s="21" t="s">
        <v>213</v>
      </c>
      <c r="U663" s="21" t="s">
        <v>213</v>
      </c>
      <c r="V663" s="21" t="s">
        <v>213</v>
      </c>
      <c r="W663" s="21" t="s">
        <v>209</v>
      </c>
      <c r="X663" s="21" t="s">
        <v>209</v>
      </c>
      <c r="Y663" s="21" t="s">
        <v>209</v>
      </c>
      <c r="Z663" s="21" t="s">
        <v>209</v>
      </c>
      <c r="AA663" s="21" t="s">
        <v>209</v>
      </c>
      <c r="AB663" s="21" t="s">
        <v>209</v>
      </c>
      <c r="AC663" s="21" t="s">
        <v>209</v>
      </c>
      <c r="AD663" s="21" t="s">
        <v>209</v>
      </c>
      <c r="AE663" s="21" t="s">
        <v>209</v>
      </c>
      <c r="AF663" s="21" t="s">
        <v>209</v>
      </c>
      <c r="AG663" s="21" t="s">
        <v>209</v>
      </c>
      <c r="AH663" s="21" t="s">
        <v>209</v>
      </c>
      <c r="AI663" s="21" t="s">
        <v>209</v>
      </c>
      <c r="AJ663" s="21" t="s">
        <v>209</v>
      </c>
      <c r="AK663" s="21" t="s">
        <v>209</v>
      </c>
      <c r="AL663" s="21" t="s">
        <v>209</v>
      </c>
      <c r="AM663" s="21" t="s">
        <v>209</v>
      </c>
      <c r="AN663" s="21" t="s">
        <v>209</v>
      </c>
      <c r="AO663" s="21" t="s">
        <v>209</v>
      </c>
      <c r="AP663" s="21" t="s">
        <v>209</v>
      </c>
      <c r="AQ663" s="21" t="s">
        <v>209</v>
      </c>
      <c r="AR663" s="21" t="s">
        <v>209</v>
      </c>
      <c r="AS663" s="21" t="s">
        <v>209</v>
      </c>
      <c r="AT663" s="21" t="s">
        <v>209</v>
      </c>
      <c r="AU663" s="21" t="s">
        <v>209</v>
      </c>
      <c r="AV663" s="21" t="s">
        <v>209</v>
      </c>
      <c r="AW663" s="21" t="s">
        <v>209</v>
      </c>
      <c r="AX663" s="21" t="s">
        <v>209</v>
      </c>
      <c r="AY663" s="21" t="s">
        <v>210</v>
      </c>
      <c r="AZ663" s="21" t="s">
        <v>210</v>
      </c>
      <c r="BA663" s="21" t="s">
        <v>209</v>
      </c>
      <c r="BB663" s="21" t="s">
        <v>210</v>
      </c>
      <c r="BC663" s="21" t="s">
        <v>209</v>
      </c>
      <c r="BD663" s="21" t="s">
        <v>209</v>
      </c>
      <c r="BE663" s="21" t="s">
        <v>209</v>
      </c>
      <c r="BF663" s="21" t="s">
        <v>209</v>
      </c>
      <c r="BG663" s="21" t="s">
        <v>209</v>
      </c>
      <c r="BH663" s="21" t="s">
        <v>209</v>
      </c>
      <c r="BI663" s="21" t="s">
        <v>209</v>
      </c>
      <c r="BJ663" s="21" t="s">
        <v>209</v>
      </c>
      <c r="BK663" s="21" t="s">
        <v>209</v>
      </c>
      <c r="BL663" s="21" t="s">
        <v>209</v>
      </c>
      <c r="BM663" s="21" t="s">
        <v>209</v>
      </c>
      <c r="BN663" s="21" t="s">
        <v>209</v>
      </c>
      <c r="BO663" s="21" t="s">
        <v>209</v>
      </c>
      <c r="BP663" s="21" t="s">
        <v>209</v>
      </c>
      <c r="BQ663" s="21" t="s">
        <v>209</v>
      </c>
      <c r="BR663" s="21" t="s">
        <v>209</v>
      </c>
      <c r="BS663" s="21" t="s">
        <v>209</v>
      </c>
      <c r="BT663" s="21" t="s">
        <v>209</v>
      </c>
      <c r="BU663" s="21" t="s">
        <v>209</v>
      </c>
      <c r="BV663" s="21" t="s">
        <v>209</v>
      </c>
      <c r="BW663" s="21" t="s">
        <v>209</v>
      </c>
      <c r="BX663" s="21" t="s">
        <v>209</v>
      </c>
      <c r="BY663" s="21" t="s">
        <v>209</v>
      </c>
      <c r="BZ663" s="21">
        <f t="shared" si="2"/>
        <v>5</v>
      </c>
    </row>
    <row r="664" spans="1:78" ht="12.75" x14ac:dyDescent="0.2">
      <c r="A664" s="21" t="s">
        <v>750</v>
      </c>
      <c r="B664" s="21" t="s">
        <v>861</v>
      </c>
      <c r="C664" s="21" t="s">
        <v>875</v>
      </c>
      <c r="D664" s="21" t="s">
        <v>209</v>
      </c>
      <c r="E664" s="21" t="s">
        <v>210</v>
      </c>
      <c r="F664" s="21" t="s">
        <v>209</v>
      </c>
      <c r="G664" s="21" t="s">
        <v>209</v>
      </c>
      <c r="H664" s="21" t="s">
        <v>209</v>
      </c>
      <c r="I664" s="21" t="s">
        <v>209</v>
      </c>
      <c r="J664" s="21" t="s">
        <v>209</v>
      </c>
      <c r="K664" s="21" t="s">
        <v>209</v>
      </c>
      <c r="L664" s="21" t="s">
        <v>210</v>
      </c>
      <c r="M664" s="21" t="s">
        <v>209</v>
      </c>
      <c r="N664" s="21" t="s">
        <v>209</v>
      </c>
      <c r="O664" s="21" t="s">
        <v>209</v>
      </c>
      <c r="P664" s="21" t="s">
        <v>209</v>
      </c>
      <c r="Q664" s="21" t="s">
        <v>209</v>
      </c>
      <c r="R664" s="21" t="s">
        <v>209</v>
      </c>
      <c r="S664" s="21" t="s">
        <v>213</v>
      </c>
      <c r="T664" s="21" t="s">
        <v>213</v>
      </c>
      <c r="U664" s="21" t="s">
        <v>213</v>
      </c>
      <c r="V664" s="21" t="s">
        <v>213</v>
      </c>
      <c r="W664" s="21" t="s">
        <v>209</v>
      </c>
      <c r="X664" s="21" t="s">
        <v>209</v>
      </c>
      <c r="Y664" s="21" t="s">
        <v>209</v>
      </c>
      <c r="Z664" s="21" t="s">
        <v>209</v>
      </c>
      <c r="AA664" s="21" t="s">
        <v>209</v>
      </c>
      <c r="AB664" s="21" t="s">
        <v>209</v>
      </c>
      <c r="AC664" s="21" t="s">
        <v>209</v>
      </c>
      <c r="AD664" s="21" t="s">
        <v>209</v>
      </c>
      <c r="AE664" s="21" t="s">
        <v>209</v>
      </c>
      <c r="AF664" s="21" t="s">
        <v>209</v>
      </c>
      <c r="AG664" s="21" t="s">
        <v>209</v>
      </c>
      <c r="AH664" s="21" t="s">
        <v>209</v>
      </c>
      <c r="AI664" s="21" t="s">
        <v>209</v>
      </c>
      <c r="AJ664" s="21" t="s">
        <v>210</v>
      </c>
      <c r="AK664" s="21" t="s">
        <v>210</v>
      </c>
      <c r="AL664" s="21" t="s">
        <v>210</v>
      </c>
      <c r="AM664" s="21" t="s">
        <v>209</v>
      </c>
      <c r="AN664" s="21" t="s">
        <v>209</v>
      </c>
      <c r="AO664" s="21" t="s">
        <v>209</v>
      </c>
      <c r="AP664" s="21" t="s">
        <v>209</v>
      </c>
      <c r="AQ664" s="21" t="s">
        <v>209</v>
      </c>
      <c r="AR664" s="21" t="s">
        <v>209</v>
      </c>
      <c r="AS664" s="21" t="s">
        <v>209</v>
      </c>
      <c r="AT664" s="21" t="s">
        <v>209</v>
      </c>
      <c r="AU664" s="21" t="s">
        <v>209</v>
      </c>
      <c r="AV664" s="21" t="s">
        <v>209</v>
      </c>
      <c r="AW664" s="21" t="s">
        <v>209</v>
      </c>
      <c r="AX664" s="21" t="s">
        <v>209</v>
      </c>
      <c r="AY664" s="21" t="s">
        <v>210</v>
      </c>
      <c r="AZ664" s="21" t="s">
        <v>210</v>
      </c>
      <c r="BA664" s="21" t="s">
        <v>209</v>
      </c>
      <c r="BB664" s="21" t="s">
        <v>210</v>
      </c>
      <c r="BC664" s="21" t="s">
        <v>210</v>
      </c>
      <c r="BD664" s="21" t="s">
        <v>209</v>
      </c>
      <c r="BE664" s="21" t="s">
        <v>209</v>
      </c>
      <c r="BF664" s="21" t="s">
        <v>209</v>
      </c>
      <c r="BG664" s="21" t="s">
        <v>209</v>
      </c>
      <c r="BH664" s="21" t="s">
        <v>209</v>
      </c>
      <c r="BI664" s="21" t="s">
        <v>209</v>
      </c>
      <c r="BJ664" s="21" t="s">
        <v>209</v>
      </c>
      <c r="BK664" s="21" t="s">
        <v>213</v>
      </c>
      <c r="BL664" s="21" t="s">
        <v>210</v>
      </c>
      <c r="BM664" s="21" t="s">
        <v>213</v>
      </c>
      <c r="BN664" s="21" t="s">
        <v>213</v>
      </c>
      <c r="BO664" s="21" t="s">
        <v>210</v>
      </c>
      <c r="BP664" s="21" t="s">
        <v>210</v>
      </c>
      <c r="BQ664" s="21" t="s">
        <v>209</v>
      </c>
      <c r="BR664" s="21" t="s">
        <v>209</v>
      </c>
      <c r="BS664" s="21" t="s">
        <v>209</v>
      </c>
      <c r="BT664" s="21" t="s">
        <v>210</v>
      </c>
      <c r="BU664" s="21" t="s">
        <v>209</v>
      </c>
      <c r="BV664" s="21" t="s">
        <v>209</v>
      </c>
      <c r="BW664" s="21" t="s">
        <v>210</v>
      </c>
      <c r="BX664" s="21" t="s">
        <v>209</v>
      </c>
      <c r="BY664" s="21" t="s">
        <v>210</v>
      </c>
      <c r="BZ664" s="21">
        <f t="shared" si="2"/>
        <v>9</v>
      </c>
    </row>
    <row r="665" spans="1:78" ht="12.75" x14ac:dyDescent="0.2">
      <c r="A665" s="21" t="s">
        <v>750</v>
      </c>
      <c r="B665" s="21" t="s">
        <v>861</v>
      </c>
      <c r="C665" s="21" t="s">
        <v>876</v>
      </c>
      <c r="D665" s="21" t="s">
        <v>209</v>
      </c>
      <c r="E665" s="21" t="s">
        <v>210</v>
      </c>
      <c r="F665" s="21" t="s">
        <v>209</v>
      </c>
      <c r="G665" s="21" t="s">
        <v>209</v>
      </c>
      <c r="H665" s="21" t="s">
        <v>209</v>
      </c>
      <c r="I665" s="21" t="s">
        <v>209</v>
      </c>
      <c r="J665" s="21" t="s">
        <v>209</v>
      </c>
      <c r="K665" s="21" t="s">
        <v>209</v>
      </c>
      <c r="L665" s="21" t="s">
        <v>210</v>
      </c>
      <c r="M665" s="21" t="s">
        <v>209</v>
      </c>
      <c r="N665" s="21" t="s">
        <v>209</v>
      </c>
      <c r="O665" s="21" t="s">
        <v>209</v>
      </c>
      <c r="P665" s="21" t="s">
        <v>209</v>
      </c>
      <c r="Q665" s="21" t="s">
        <v>209</v>
      </c>
      <c r="R665" s="21" t="s">
        <v>209</v>
      </c>
      <c r="S665" s="21" t="s">
        <v>213</v>
      </c>
      <c r="T665" s="21" t="s">
        <v>213</v>
      </c>
      <c r="U665" s="21" t="s">
        <v>213</v>
      </c>
      <c r="V665" s="21" t="s">
        <v>213</v>
      </c>
      <c r="W665" s="21" t="s">
        <v>209</v>
      </c>
      <c r="X665" s="21" t="s">
        <v>209</v>
      </c>
      <c r="Y665" s="21" t="s">
        <v>209</v>
      </c>
      <c r="Z665" s="21" t="s">
        <v>209</v>
      </c>
      <c r="AA665" s="21" t="s">
        <v>209</v>
      </c>
      <c r="AB665" s="21" t="s">
        <v>209</v>
      </c>
      <c r="AC665" s="21" t="s">
        <v>209</v>
      </c>
      <c r="AD665" s="21" t="s">
        <v>209</v>
      </c>
      <c r="AE665" s="21" t="s">
        <v>209</v>
      </c>
      <c r="AF665" s="21" t="s">
        <v>209</v>
      </c>
      <c r="AG665" s="21" t="s">
        <v>209</v>
      </c>
      <c r="AH665" s="21" t="s">
        <v>209</v>
      </c>
      <c r="AI665" s="21" t="s">
        <v>209</v>
      </c>
      <c r="AJ665" s="21" t="s">
        <v>209</v>
      </c>
      <c r="AK665" s="21" t="s">
        <v>209</v>
      </c>
      <c r="AL665" s="21" t="s">
        <v>209</v>
      </c>
      <c r="AM665" s="21" t="s">
        <v>209</v>
      </c>
      <c r="AN665" s="21" t="s">
        <v>209</v>
      </c>
      <c r="AO665" s="21" t="s">
        <v>209</v>
      </c>
      <c r="AP665" s="21" t="s">
        <v>209</v>
      </c>
      <c r="AQ665" s="21" t="s">
        <v>209</v>
      </c>
      <c r="AR665" s="21" t="s">
        <v>209</v>
      </c>
      <c r="AS665" s="21" t="s">
        <v>209</v>
      </c>
      <c r="AT665" s="21" t="s">
        <v>209</v>
      </c>
      <c r="AU665" s="21" t="s">
        <v>209</v>
      </c>
      <c r="AV665" s="21" t="s">
        <v>209</v>
      </c>
      <c r="AW665" s="21" t="s">
        <v>209</v>
      </c>
      <c r="AX665" s="21" t="s">
        <v>209</v>
      </c>
      <c r="AY665" s="21" t="s">
        <v>210</v>
      </c>
      <c r="AZ665" s="21" t="s">
        <v>210</v>
      </c>
      <c r="BA665" s="21" t="s">
        <v>209</v>
      </c>
      <c r="BB665" s="21" t="s">
        <v>210</v>
      </c>
      <c r="BC665" s="21" t="s">
        <v>209</v>
      </c>
      <c r="BD665" s="21" t="s">
        <v>209</v>
      </c>
      <c r="BE665" s="21" t="s">
        <v>209</v>
      </c>
      <c r="BF665" s="21" t="s">
        <v>209</v>
      </c>
      <c r="BG665" s="21" t="s">
        <v>209</v>
      </c>
      <c r="BH665" s="21" t="s">
        <v>209</v>
      </c>
      <c r="BI665" s="21" t="s">
        <v>209</v>
      </c>
      <c r="BJ665" s="21" t="s">
        <v>209</v>
      </c>
      <c r="BK665" s="21" t="s">
        <v>209</v>
      </c>
      <c r="BL665" s="21" t="s">
        <v>209</v>
      </c>
      <c r="BM665" s="21" t="s">
        <v>209</v>
      </c>
      <c r="BN665" s="21" t="s">
        <v>209</v>
      </c>
      <c r="BO665" s="21" t="s">
        <v>209</v>
      </c>
      <c r="BP665" s="21" t="s">
        <v>209</v>
      </c>
      <c r="BQ665" s="21" t="s">
        <v>209</v>
      </c>
      <c r="BR665" s="21" t="s">
        <v>209</v>
      </c>
      <c r="BS665" s="21" t="s">
        <v>209</v>
      </c>
      <c r="BT665" s="21" t="s">
        <v>209</v>
      </c>
      <c r="BU665" s="21" t="s">
        <v>209</v>
      </c>
      <c r="BV665" s="21" t="s">
        <v>209</v>
      </c>
      <c r="BW665" s="21" t="s">
        <v>209</v>
      </c>
      <c r="BX665" s="21" t="s">
        <v>209</v>
      </c>
      <c r="BY665" s="21" t="s">
        <v>209</v>
      </c>
      <c r="BZ665" s="21">
        <f t="shared" si="2"/>
        <v>5</v>
      </c>
    </row>
    <row r="666" spans="1:78" ht="12.75" x14ac:dyDescent="0.2">
      <c r="A666" s="21" t="s">
        <v>750</v>
      </c>
      <c r="B666" s="21" t="s">
        <v>861</v>
      </c>
      <c r="C666" s="21" t="s">
        <v>877</v>
      </c>
      <c r="D666" s="21" t="s">
        <v>209</v>
      </c>
      <c r="E666" s="21" t="s">
        <v>210</v>
      </c>
      <c r="F666" s="21" t="s">
        <v>209</v>
      </c>
      <c r="G666" s="21" t="s">
        <v>209</v>
      </c>
      <c r="H666" s="21" t="s">
        <v>209</v>
      </c>
      <c r="I666" s="21" t="s">
        <v>209</v>
      </c>
      <c r="J666" s="21" t="s">
        <v>209</v>
      </c>
      <c r="K666" s="21" t="s">
        <v>209</v>
      </c>
      <c r="L666" s="21" t="s">
        <v>210</v>
      </c>
      <c r="M666" s="21" t="s">
        <v>209</v>
      </c>
      <c r="N666" s="21" t="s">
        <v>209</v>
      </c>
      <c r="O666" s="21" t="s">
        <v>209</v>
      </c>
      <c r="P666" s="21" t="s">
        <v>209</v>
      </c>
      <c r="Q666" s="21" t="s">
        <v>209</v>
      </c>
      <c r="R666" s="21" t="s">
        <v>209</v>
      </c>
      <c r="S666" s="21" t="s">
        <v>213</v>
      </c>
      <c r="T666" s="21" t="s">
        <v>213</v>
      </c>
      <c r="U666" s="21" t="s">
        <v>213</v>
      </c>
      <c r="V666" s="21" t="s">
        <v>213</v>
      </c>
      <c r="W666" s="21" t="s">
        <v>209</v>
      </c>
      <c r="X666" s="21" t="s">
        <v>209</v>
      </c>
      <c r="Y666" s="21" t="s">
        <v>209</v>
      </c>
      <c r="Z666" s="21" t="s">
        <v>209</v>
      </c>
      <c r="AA666" s="21" t="s">
        <v>209</v>
      </c>
      <c r="AB666" s="21" t="s">
        <v>209</v>
      </c>
      <c r="AC666" s="21" t="s">
        <v>209</v>
      </c>
      <c r="AD666" s="21" t="s">
        <v>209</v>
      </c>
      <c r="AE666" s="21" t="s">
        <v>209</v>
      </c>
      <c r="AF666" s="21" t="s">
        <v>209</v>
      </c>
      <c r="AG666" s="21" t="s">
        <v>209</v>
      </c>
      <c r="AH666" s="21" t="s">
        <v>209</v>
      </c>
      <c r="AI666" s="21" t="s">
        <v>209</v>
      </c>
      <c r="AJ666" s="21" t="s">
        <v>209</v>
      </c>
      <c r="AK666" s="21" t="s">
        <v>209</v>
      </c>
      <c r="AL666" s="21" t="s">
        <v>209</v>
      </c>
      <c r="AM666" s="21" t="s">
        <v>209</v>
      </c>
      <c r="AN666" s="21" t="s">
        <v>209</v>
      </c>
      <c r="AO666" s="21" t="s">
        <v>209</v>
      </c>
      <c r="AP666" s="21" t="s">
        <v>209</v>
      </c>
      <c r="AQ666" s="21" t="s">
        <v>209</v>
      </c>
      <c r="AR666" s="21" t="s">
        <v>209</v>
      </c>
      <c r="AS666" s="21" t="s">
        <v>209</v>
      </c>
      <c r="AT666" s="21" t="s">
        <v>209</v>
      </c>
      <c r="AU666" s="21" t="s">
        <v>209</v>
      </c>
      <c r="AV666" s="21" t="s">
        <v>209</v>
      </c>
      <c r="AW666" s="21" t="s">
        <v>209</v>
      </c>
      <c r="AX666" s="21" t="s">
        <v>209</v>
      </c>
      <c r="AY666" s="21" t="s">
        <v>209</v>
      </c>
      <c r="AZ666" s="21" t="s">
        <v>210</v>
      </c>
      <c r="BA666" s="21" t="s">
        <v>209</v>
      </c>
      <c r="BB666" s="21" t="s">
        <v>209</v>
      </c>
      <c r="BC666" s="21" t="s">
        <v>209</v>
      </c>
      <c r="BD666" s="21" t="s">
        <v>209</v>
      </c>
      <c r="BE666" s="21" t="s">
        <v>209</v>
      </c>
      <c r="BF666" s="21" t="s">
        <v>209</v>
      </c>
      <c r="BG666" s="21" t="s">
        <v>209</v>
      </c>
      <c r="BH666" s="21" t="s">
        <v>209</v>
      </c>
      <c r="BI666" s="21" t="s">
        <v>209</v>
      </c>
      <c r="BJ666" s="21" t="s">
        <v>209</v>
      </c>
      <c r="BK666" s="21" t="s">
        <v>209</v>
      </c>
      <c r="BL666" s="21" t="s">
        <v>209</v>
      </c>
      <c r="BM666" s="21" t="s">
        <v>209</v>
      </c>
      <c r="BN666" s="21" t="s">
        <v>209</v>
      </c>
      <c r="BO666" s="21" t="s">
        <v>209</v>
      </c>
      <c r="BP666" s="21" t="s">
        <v>209</v>
      </c>
      <c r="BQ666" s="21" t="s">
        <v>209</v>
      </c>
      <c r="BR666" s="21" t="s">
        <v>209</v>
      </c>
      <c r="BS666" s="21" t="s">
        <v>209</v>
      </c>
      <c r="BT666" s="21" t="s">
        <v>209</v>
      </c>
      <c r="BU666" s="21" t="s">
        <v>209</v>
      </c>
      <c r="BV666" s="21" t="s">
        <v>209</v>
      </c>
      <c r="BW666" s="21" t="s">
        <v>209</v>
      </c>
      <c r="BX666" s="21" t="s">
        <v>209</v>
      </c>
      <c r="BY666" s="21" t="s">
        <v>209</v>
      </c>
      <c r="BZ666" s="21">
        <f t="shared" si="2"/>
        <v>3</v>
      </c>
    </row>
    <row r="667" spans="1:78" ht="12.75" x14ac:dyDescent="0.2">
      <c r="A667" s="21" t="s">
        <v>750</v>
      </c>
      <c r="B667" s="21" t="s">
        <v>861</v>
      </c>
      <c r="C667" s="21" t="s">
        <v>878</v>
      </c>
      <c r="D667" s="21" t="s">
        <v>209</v>
      </c>
      <c r="E667" s="21" t="s">
        <v>209</v>
      </c>
      <c r="F667" s="21" t="s">
        <v>209</v>
      </c>
      <c r="G667" s="21" t="s">
        <v>209</v>
      </c>
      <c r="H667" s="21" t="s">
        <v>209</v>
      </c>
      <c r="I667" s="21" t="s">
        <v>209</v>
      </c>
      <c r="J667" s="21" t="s">
        <v>209</v>
      </c>
      <c r="K667" s="21" t="s">
        <v>209</v>
      </c>
      <c r="L667" s="21" t="s">
        <v>209</v>
      </c>
      <c r="M667" s="21" t="s">
        <v>209</v>
      </c>
      <c r="N667" s="21" t="s">
        <v>209</v>
      </c>
      <c r="O667" s="21" t="s">
        <v>209</v>
      </c>
      <c r="P667" s="21" t="s">
        <v>209</v>
      </c>
      <c r="Q667" s="21" t="s">
        <v>209</v>
      </c>
      <c r="R667" s="21" t="s">
        <v>209</v>
      </c>
      <c r="S667" s="21" t="s">
        <v>210</v>
      </c>
      <c r="T667" s="21" t="s">
        <v>210</v>
      </c>
      <c r="U667" s="21" t="s">
        <v>210</v>
      </c>
      <c r="V667" s="21" t="s">
        <v>210</v>
      </c>
      <c r="W667" s="21" t="s">
        <v>210</v>
      </c>
      <c r="X667" s="21" t="s">
        <v>209</v>
      </c>
      <c r="Y667" s="21" t="s">
        <v>209</v>
      </c>
      <c r="Z667" s="21" t="s">
        <v>209</v>
      </c>
      <c r="AA667" s="21" t="s">
        <v>210</v>
      </c>
      <c r="AB667" s="21" t="s">
        <v>209</v>
      </c>
      <c r="AC667" s="21" t="s">
        <v>210</v>
      </c>
      <c r="AD667" s="21" t="s">
        <v>209</v>
      </c>
      <c r="AE667" s="21" t="s">
        <v>209</v>
      </c>
      <c r="AF667" s="21" t="s">
        <v>210</v>
      </c>
      <c r="AG667" s="21" t="s">
        <v>209</v>
      </c>
      <c r="AH667" s="21" t="s">
        <v>209</v>
      </c>
      <c r="AI667" s="21" t="s">
        <v>209</v>
      </c>
      <c r="AJ667" s="21" t="s">
        <v>209</v>
      </c>
      <c r="AK667" s="21" t="s">
        <v>209</v>
      </c>
      <c r="AL667" s="21" t="s">
        <v>209</v>
      </c>
      <c r="AM667" s="21" t="s">
        <v>209</v>
      </c>
      <c r="AN667" s="21" t="s">
        <v>209</v>
      </c>
      <c r="AO667" s="21" t="s">
        <v>209</v>
      </c>
      <c r="AP667" s="21" t="s">
        <v>209</v>
      </c>
      <c r="AQ667" s="21" t="s">
        <v>209</v>
      </c>
      <c r="AR667" s="21" t="s">
        <v>209</v>
      </c>
      <c r="AS667" s="21" t="s">
        <v>209</v>
      </c>
      <c r="AT667" s="21" t="s">
        <v>209</v>
      </c>
      <c r="AU667" s="21" t="s">
        <v>209</v>
      </c>
      <c r="AV667" s="21" t="s">
        <v>209</v>
      </c>
      <c r="AW667" s="21" t="s">
        <v>209</v>
      </c>
      <c r="AX667" s="21" t="s">
        <v>209</v>
      </c>
      <c r="AY667" s="21" t="s">
        <v>210</v>
      </c>
      <c r="AZ667" s="21" t="s">
        <v>209</v>
      </c>
      <c r="BA667" s="21" t="s">
        <v>209</v>
      </c>
      <c r="BB667" s="21" t="s">
        <v>210</v>
      </c>
      <c r="BC667" s="21" t="s">
        <v>209</v>
      </c>
      <c r="BD667" s="21" t="s">
        <v>209</v>
      </c>
      <c r="BE667" s="21" t="s">
        <v>209</v>
      </c>
      <c r="BF667" s="21" t="s">
        <v>209</v>
      </c>
      <c r="BG667" s="21" t="s">
        <v>209</v>
      </c>
      <c r="BH667" s="21" t="s">
        <v>209</v>
      </c>
      <c r="BI667" s="21" t="s">
        <v>209</v>
      </c>
      <c r="BJ667" s="21" t="s">
        <v>209</v>
      </c>
      <c r="BK667" s="21" t="s">
        <v>210</v>
      </c>
      <c r="BL667" s="21" t="s">
        <v>209</v>
      </c>
      <c r="BM667" s="21" t="s">
        <v>209</v>
      </c>
      <c r="BN667" s="21" t="s">
        <v>209</v>
      </c>
      <c r="BO667" s="21" t="s">
        <v>209</v>
      </c>
      <c r="BP667" s="21" t="s">
        <v>209</v>
      </c>
      <c r="BQ667" s="21" t="s">
        <v>209</v>
      </c>
      <c r="BR667" s="21" t="s">
        <v>209</v>
      </c>
      <c r="BS667" s="21" t="s">
        <v>209</v>
      </c>
      <c r="BT667" s="21" t="s">
        <v>209</v>
      </c>
      <c r="BU667" s="21" t="s">
        <v>209</v>
      </c>
      <c r="BV667" s="21" t="s">
        <v>209</v>
      </c>
      <c r="BW667" s="21" t="s">
        <v>209</v>
      </c>
      <c r="BX667" s="21" t="s">
        <v>209</v>
      </c>
      <c r="BY667" s="21" t="s">
        <v>209</v>
      </c>
      <c r="BZ667" s="21">
        <f t="shared" si="2"/>
        <v>11</v>
      </c>
    </row>
    <row r="668" spans="1:78" ht="12.75" x14ac:dyDescent="0.2">
      <c r="A668" s="21" t="s">
        <v>750</v>
      </c>
      <c r="B668" s="21" t="s">
        <v>861</v>
      </c>
      <c r="C668" s="21" t="s">
        <v>879</v>
      </c>
      <c r="D668" s="21" t="s">
        <v>209</v>
      </c>
      <c r="E668" s="21" t="s">
        <v>209</v>
      </c>
      <c r="F668" s="21" t="s">
        <v>209</v>
      </c>
      <c r="G668" s="21" t="s">
        <v>209</v>
      </c>
      <c r="H668" s="21" t="s">
        <v>209</v>
      </c>
      <c r="I668" s="21" t="s">
        <v>209</v>
      </c>
      <c r="J668" s="21" t="s">
        <v>209</v>
      </c>
      <c r="K668" s="21" t="s">
        <v>209</v>
      </c>
      <c r="L668" s="21" t="s">
        <v>209</v>
      </c>
      <c r="M668" s="21" t="s">
        <v>209</v>
      </c>
      <c r="N668" s="21" t="s">
        <v>209</v>
      </c>
      <c r="O668" s="21" t="s">
        <v>209</v>
      </c>
      <c r="P668" s="21" t="s">
        <v>209</v>
      </c>
      <c r="Q668" s="21" t="s">
        <v>209</v>
      </c>
      <c r="R668" s="21" t="s">
        <v>209</v>
      </c>
      <c r="S668" s="21" t="s">
        <v>210</v>
      </c>
      <c r="T668" s="21" t="s">
        <v>210</v>
      </c>
      <c r="U668" s="21" t="s">
        <v>210</v>
      </c>
      <c r="V668" s="21" t="s">
        <v>210</v>
      </c>
      <c r="W668" s="21" t="s">
        <v>210</v>
      </c>
      <c r="X668" s="21" t="s">
        <v>209</v>
      </c>
      <c r="Y668" s="21" t="s">
        <v>209</v>
      </c>
      <c r="Z668" s="21" t="s">
        <v>209</v>
      </c>
      <c r="AA668" s="21" t="s">
        <v>210</v>
      </c>
      <c r="AB668" s="21" t="s">
        <v>209</v>
      </c>
      <c r="AC668" s="21" t="s">
        <v>210</v>
      </c>
      <c r="AD668" s="21" t="s">
        <v>209</v>
      </c>
      <c r="AE668" s="21" t="s">
        <v>209</v>
      </c>
      <c r="AF668" s="21" t="s">
        <v>210</v>
      </c>
      <c r="AG668" s="21" t="s">
        <v>209</v>
      </c>
      <c r="AH668" s="21" t="s">
        <v>209</v>
      </c>
      <c r="AI668" s="21" t="s">
        <v>209</v>
      </c>
      <c r="AJ668" s="21" t="s">
        <v>209</v>
      </c>
      <c r="AK668" s="21" t="s">
        <v>209</v>
      </c>
      <c r="AL668" s="21" t="s">
        <v>209</v>
      </c>
      <c r="AM668" s="21" t="s">
        <v>209</v>
      </c>
      <c r="AN668" s="21" t="s">
        <v>209</v>
      </c>
      <c r="AO668" s="21" t="s">
        <v>209</v>
      </c>
      <c r="AP668" s="21" t="s">
        <v>209</v>
      </c>
      <c r="AQ668" s="21" t="s">
        <v>209</v>
      </c>
      <c r="AR668" s="21" t="s">
        <v>209</v>
      </c>
      <c r="AS668" s="21" t="s">
        <v>209</v>
      </c>
      <c r="AT668" s="21" t="s">
        <v>209</v>
      </c>
      <c r="AU668" s="21" t="s">
        <v>209</v>
      </c>
      <c r="AV668" s="21" t="s">
        <v>209</v>
      </c>
      <c r="AW668" s="21" t="s">
        <v>209</v>
      </c>
      <c r="AX668" s="21" t="s">
        <v>209</v>
      </c>
      <c r="AY668" s="21" t="s">
        <v>210</v>
      </c>
      <c r="AZ668" s="21" t="s">
        <v>209</v>
      </c>
      <c r="BA668" s="21" t="s">
        <v>209</v>
      </c>
      <c r="BB668" s="21" t="s">
        <v>210</v>
      </c>
      <c r="BC668" s="21" t="s">
        <v>209</v>
      </c>
      <c r="BD668" s="21" t="s">
        <v>209</v>
      </c>
      <c r="BE668" s="21" t="s">
        <v>209</v>
      </c>
      <c r="BF668" s="21" t="s">
        <v>209</v>
      </c>
      <c r="BG668" s="21" t="s">
        <v>209</v>
      </c>
      <c r="BH668" s="21" t="s">
        <v>209</v>
      </c>
      <c r="BI668" s="21" t="s">
        <v>209</v>
      </c>
      <c r="BJ668" s="21" t="s">
        <v>209</v>
      </c>
      <c r="BK668" s="21" t="s">
        <v>210</v>
      </c>
      <c r="BL668" s="21" t="s">
        <v>209</v>
      </c>
      <c r="BM668" s="21" t="s">
        <v>209</v>
      </c>
      <c r="BN668" s="21" t="s">
        <v>209</v>
      </c>
      <c r="BO668" s="21" t="s">
        <v>209</v>
      </c>
      <c r="BP668" s="21" t="s">
        <v>209</v>
      </c>
      <c r="BQ668" s="21" t="s">
        <v>209</v>
      </c>
      <c r="BR668" s="21" t="s">
        <v>209</v>
      </c>
      <c r="BS668" s="21" t="s">
        <v>209</v>
      </c>
      <c r="BT668" s="21" t="s">
        <v>209</v>
      </c>
      <c r="BU668" s="21" t="s">
        <v>209</v>
      </c>
      <c r="BV668" s="21" t="s">
        <v>209</v>
      </c>
      <c r="BW668" s="21" t="s">
        <v>209</v>
      </c>
      <c r="BX668" s="21" t="s">
        <v>209</v>
      </c>
      <c r="BY668" s="21" t="s">
        <v>209</v>
      </c>
      <c r="BZ668" s="21">
        <f t="shared" si="2"/>
        <v>11</v>
      </c>
    </row>
    <row r="669" spans="1:78" ht="12.75" x14ac:dyDescent="0.2">
      <c r="A669" s="21" t="s">
        <v>750</v>
      </c>
      <c r="B669" s="21" t="s">
        <v>861</v>
      </c>
      <c r="C669" s="21" t="s">
        <v>880</v>
      </c>
      <c r="D669" s="21" t="s">
        <v>209</v>
      </c>
      <c r="E669" s="21" t="s">
        <v>210</v>
      </c>
      <c r="F669" s="21" t="s">
        <v>209</v>
      </c>
      <c r="G669" s="21" t="s">
        <v>209</v>
      </c>
      <c r="H669" s="21" t="s">
        <v>209</v>
      </c>
      <c r="I669" s="21" t="s">
        <v>209</v>
      </c>
      <c r="J669" s="21" t="s">
        <v>209</v>
      </c>
      <c r="K669" s="21" t="s">
        <v>209</v>
      </c>
      <c r="L669" s="21" t="s">
        <v>210</v>
      </c>
      <c r="M669" s="21" t="s">
        <v>209</v>
      </c>
      <c r="N669" s="21" t="s">
        <v>209</v>
      </c>
      <c r="O669" s="21" t="s">
        <v>209</v>
      </c>
      <c r="P669" s="21" t="s">
        <v>209</v>
      </c>
      <c r="Q669" s="21" t="s">
        <v>209</v>
      </c>
      <c r="R669" s="21" t="s">
        <v>209</v>
      </c>
      <c r="S669" s="21" t="s">
        <v>213</v>
      </c>
      <c r="T669" s="21" t="s">
        <v>213</v>
      </c>
      <c r="U669" s="21" t="s">
        <v>213</v>
      </c>
      <c r="V669" s="21" t="s">
        <v>213</v>
      </c>
      <c r="W669" s="21" t="s">
        <v>209</v>
      </c>
      <c r="X669" s="21" t="s">
        <v>209</v>
      </c>
      <c r="Y669" s="21" t="s">
        <v>209</v>
      </c>
      <c r="Z669" s="21" t="s">
        <v>209</v>
      </c>
      <c r="AA669" s="21" t="s">
        <v>209</v>
      </c>
      <c r="AB669" s="21" t="s">
        <v>209</v>
      </c>
      <c r="AC669" s="21" t="s">
        <v>209</v>
      </c>
      <c r="AD669" s="21" t="s">
        <v>209</v>
      </c>
      <c r="AE669" s="21" t="s">
        <v>209</v>
      </c>
      <c r="AF669" s="21" t="s">
        <v>209</v>
      </c>
      <c r="AG669" s="21" t="s">
        <v>209</v>
      </c>
      <c r="AH669" s="21" t="s">
        <v>209</v>
      </c>
      <c r="AI669" s="21" t="s">
        <v>209</v>
      </c>
      <c r="AJ669" s="21" t="s">
        <v>210</v>
      </c>
      <c r="AK669" s="21" t="s">
        <v>210</v>
      </c>
      <c r="AL669" s="21" t="s">
        <v>210</v>
      </c>
      <c r="AM669" s="21" t="s">
        <v>209</v>
      </c>
      <c r="AN669" s="21" t="s">
        <v>209</v>
      </c>
      <c r="AO669" s="21" t="s">
        <v>209</v>
      </c>
      <c r="AP669" s="21" t="s">
        <v>209</v>
      </c>
      <c r="AQ669" s="21" t="s">
        <v>209</v>
      </c>
      <c r="AR669" s="21" t="s">
        <v>209</v>
      </c>
      <c r="AS669" s="21" t="s">
        <v>209</v>
      </c>
      <c r="AT669" s="21" t="s">
        <v>209</v>
      </c>
      <c r="AU669" s="21" t="s">
        <v>209</v>
      </c>
      <c r="AV669" s="21" t="s">
        <v>209</v>
      </c>
      <c r="AW669" s="21" t="s">
        <v>209</v>
      </c>
      <c r="AX669" s="21" t="s">
        <v>209</v>
      </c>
      <c r="AY669" s="21" t="s">
        <v>210</v>
      </c>
      <c r="AZ669" s="21" t="s">
        <v>210</v>
      </c>
      <c r="BA669" s="21" t="s">
        <v>209</v>
      </c>
      <c r="BB669" s="21" t="s">
        <v>210</v>
      </c>
      <c r="BC669" s="21" t="s">
        <v>210</v>
      </c>
      <c r="BD669" s="21" t="s">
        <v>209</v>
      </c>
      <c r="BE669" s="21" t="s">
        <v>209</v>
      </c>
      <c r="BF669" s="21" t="s">
        <v>209</v>
      </c>
      <c r="BG669" s="21" t="s">
        <v>209</v>
      </c>
      <c r="BH669" s="21" t="s">
        <v>209</v>
      </c>
      <c r="BI669" s="21" t="s">
        <v>209</v>
      </c>
      <c r="BJ669" s="21" t="s">
        <v>209</v>
      </c>
      <c r="BK669" s="21" t="s">
        <v>213</v>
      </c>
      <c r="BL669" s="21" t="s">
        <v>210</v>
      </c>
      <c r="BM669" s="21" t="s">
        <v>213</v>
      </c>
      <c r="BN669" s="21" t="s">
        <v>213</v>
      </c>
      <c r="BO669" s="21" t="s">
        <v>210</v>
      </c>
      <c r="BP669" s="21" t="s">
        <v>210</v>
      </c>
      <c r="BQ669" s="21" t="s">
        <v>209</v>
      </c>
      <c r="BR669" s="21" t="s">
        <v>209</v>
      </c>
      <c r="BS669" s="21" t="s">
        <v>209</v>
      </c>
      <c r="BT669" s="21" t="s">
        <v>210</v>
      </c>
      <c r="BU669" s="21" t="s">
        <v>209</v>
      </c>
      <c r="BV669" s="21" t="s">
        <v>209</v>
      </c>
      <c r="BW669" s="21" t="s">
        <v>210</v>
      </c>
      <c r="BX669" s="21" t="s">
        <v>209</v>
      </c>
      <c r="BY669" s="21" t="s">
        <v>210</v>
      </c>
      <c r="BZ669" s="21">
        <f t="shared" si="2"/>
        <v>9</v>
      </c>
    </row>
    <row r="670" spans="1:78" ht="12.75" x14ac:dyDescent="0.2">
      <c r="A670" s="21" t="s">
        <v>750</v>
      </c>
      <c r="B670" s="21" t="s">
        <v>861</v>
      </c>
      <c r="C670" s="21" t="s">
        <v>881</v>
      </c>
      <c r="D670" s="21" t="s">
        <v>209</v>
      </c>
      <c r="E670" s="21" t="s">
        <v>210</v>
      </c>
      <c r="F670" s="21" t="s">
        <v>209</v>
      </c>
      <c r="G670" s="21" t="s">
        <v>209</v>
      </c>
      <c r="H670" s="21" t="s">
        <v>210</v>
      </c>
      <c r="I670" s="21" t="s">
        <v>209</v>
      </c>
      <c r="J670" s="21" t="s">
        <v>209</v>
      </c>
      <c r="K670" s="21" t="s">
        <v>209</v>
      </c>
      <c r="L670" s="21" t="s">
        <v>210</v>
      </c>
      <c r="M670" s="21" t="s">
        <v>209</v>
      </c>
      <c r="N670" s="21" t="s">
        <v>209</v>
      </c>
      <c r="O670" s="21" t="s">
        <v>210</v>
      </c>
      <c r="P670" s="21" t="s">
        <v>209</v>
      </c>
      <c r="Q670" s="21" t="s">
        <v>209</v>
      </c>
      <c r="R670" s="21" t="s">
        <v>209</v>
      </c>
      <c r="S670" s="21" t="s">
        <v>213</v>
      </c>
      <c r="T670" s="21" t="s">
        <v>213</v>
      </c>
      <c r="U670" s="21" t="s">
        <v>213</v>
      </c>
      <c r="V670" s="21" t="s">
        <v>213</v>
      </c>
      <c r="W670" s="21" t="s">
        <v>209</v>
      </c>
      <c r="X670" s="21" t="s">
        <v>209</v>
      </c>
      <c r="Y670" s="21" t="s">
        <v>209</v>
      </c>
      <c r="Z670" s="21" t="s">
        <v>209</v>
      </c>
      <c r="AA670" s="21" t="s">
        <v>209</v>
      </c>
      <c r="AB670" s="21" t="s">
        <v>209</v>
      </c>
      <c r="AC670" s="21" t="s">
        <v>209</v>
      </c>
      <c r="AD670" s="21" t="s">
        <v>209</v>
      </c>
      <c r="AE670" s="21" t="s">
        <v>209</v>
      </c>
      <c r="AF670" s="21" t="s">
        <v>209</v>
      </c>
      <c r="AG670" s="21" t="s">
        <v>209</v>
      </c>
      <c r="AH670" s="21" t="s">
        <v>209</v>
      </c>
      <c r="AI670" s="21" t="s">
        <v>209</v>
      </c>
      <c r="AJ670" s="21" t="s">
        <v>209</v>
      </c>
      <c r="AK670" s="21" t="s">
        <v>209</v>
      </c>
      <c r="AL670" s="21" t="s">
        <v>209</v>
      </c>
      <c r="AM670" s="21" t="s">
        <v>209</v>
      </c>
      <c r="AN670" s="21" t="s">
        <v>209</v>
      </c>
      <c r="AO670" s="21" t="s">
        <v>209</v>
      </c>
      <c r="AP670" s="21" t="s">
        <v>209</v>
      </c>
      <c r="AQ670" s="21" t="s">
        <v>209</v>
      </c>
      <c r="AR670" s="21" t="s">
        <v>209</v>
      </c>
      <c r="AS670" s="21" t="s">
        <v>209</v>
      </c>
      <c r="AT670" s="21" t="s">
        <v>209</v>
      </c>
      <c r="AU670" s="21" t="s">
        <v>209</v>
      </c>
      <c r="AV670" s="21" t="s">
        <v>209</v>
      </c>
      <c r="AW670" s="21" t="s">
        <v>209</v>
      </c>
      <c r="AX670" s="21" t="s">
        <v>209</v>
      </c>
      <c r="AY670" s="21" t="s">
        <v>209</v>
      </c>
      <c r="AZ670" s="21" t="s">
        <v>209</v>
      </c>
      <c r="BA670" s="21" t="s">
        <v>209</v>
      </c>
      <c r="BB670" s="21" t="s">
        <v>209</v>
      </c>
      <c r="BC670" s="21" t="s">
        <v>209</v>
      </c>
      <c r="BD670" s="21" t="s">
        <v>209</v>
      </c>
      <c r="BE670" s="21" t="s">
        <v>209</v>
      </c>
      <c r="BF670" s="21" t="s">
        <v>209</v>
      </c>
      <c r="BG670" s="21" t="s">
        <v>209</v>
      </c>
      <c r="BH670" s="21" t="s">
        <v>209</v>
      </c>
      <c r="BI670" s="21" t="s">
        <v>209</v>
      </c>
      <c r="BJ670" s="21" t="s">
        <v>209</v>
      </c>
      <c r="BK670" s="21" t="s">
        <v>209</v>
      </c>
      <c r="BL670" s="21" t="s">
        <v>209</v>
      </c>
      <c r="BM670" s="21" t="s">
        <v>209</v>
      </c>
      <c r="BN670" s="21" t="s">
        <v>209</v>
      </c>
      <c r="BO670" s="21" t="s">
        <v>209</v>
      </c>
      <c r="BP670" s="21" t="s">
        <v>209</v>
      </c>
      <c r="BQ670" s="21" t="s">
        <v>209</v>
      </c>
      <c r="BR670" s="21" t="s">
        <v>209</v>
      </c>
      <c r="BS670" s="21" t="s">
        <v>209</v>
      </c>
      <c r="BT670" s="21" t="s">
        <v>209</v>
      </c>
      <c r="BU670" s="21" t="s">
        <v>209</v>
      </c>
      <c r="BV670" s="21" t="s">
        <v>209</v>
      </c>
      <c r="BW670" s="21" t="s">
        <v>209</v>
      </c>
      <c r="BX670" s="21" t="s">
        <v>209</v>
      </c>
      <c r="BY670" s="21" t="s">
        <v>209</v>
      </c>
      <c r="BZ670" s="21">
        <f t="shared" si="2"/>
        <v>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C984"/>
  <sheetViews>
    <sheetView workbookViewId="0"/>
  </sheetViews>
  <sheetFormatPr defaultColWidth="12.5703125" defaultRowHeight="15.75" customHeight="1" x14ac:dyDescent="0.2"/>
  <cols>
    <col min="1" max="1" width="30.140625" customWidth="1"/>
    <col min="2" max="2" width="46.42578125" customWidth="1"/>
    <col min="3" max="3" width="70.42578125" customWidth="1"/>
  </cols>
  <sheetData>
    <row r="1" spans="1:3" ht="15.75" customHeight="1" x14ac:dyDescent="0.2">
      <c r="A1" s="21" t="s">
        <v>882</v>
      </c>
      <c r="B1" s="21" t="s">
        <v>883</v>
      </c>
      <c r="C1" s="21" t="s">
        <v>884</v>
      </c>
    </row>
    <row r="2" spans="1:3" ht="15.75" customHeight="1" x14ac:dyDescent="0.2">
      <c r="A2" s="21" t="s">
        <v>11</v>
      </c>
      <c r="B2" s="21" t="s">
        <v>208</v>
      </c>
      <c r="C2" s="21" t="s">
        <v>208</v>
      </c>
    </row>
    <row r="3" spans="1:3" ht="15.75" customHeight="1" x14ac:dyDescent="0.2">
      <c r="A3" s="21"/>
      <c r="B3" s="21" t="s">
        <v>211</v>
      </c>
      <c r="C3" s="21" t="s">
        <v>212</v>
      </c>
    </row>
    <row r="4" spans="1:3" ht="15.75" customHeight="1" x14ac:dyDescent="0.2">
      <c r="A4" s="21"/>
      <c r="C4" s="21" t="s">
        <v>214</v>
      </c>
    </row>
    <row r="5" spans="1:3" ht="15.75" customHeight="1" x14ac:dyDescent="0.2">
      <c r="A5" s="21"/>
      <c r="C5" s="21" t="s">
        <v>215</v>
      </c>
    </row>
    <row r="6" spans="1:3" ht="15.75" customHeight="1" x14ac:dyDescent="0.2">
      <c r="A6" s="21"/>
      <c r="C6" s="21" t="s">
        <v>216</v>
      </c>
    </row>
    <row r="7" spans="1:3" ht="15.75" customHeight="1" x14ac:dyDescent="0.2">
      <c r="A7" s="21"/>
      <c r="C7" s="21" t="s">
        <v>217</v>
      </c>
    </row>
    <row r="8" spans="1:3" ht="15.75" customHeight="1" x14ac:dyDescent="0.2">
      <c r="A8" s="21"/>
      <c r="B8" s="21" t="s">
        <v>12</v>
      </c>
      <c r="C8" s="21" t="s">
        <v>13</v>
      </c>
    </row>
    <row r="9" spans="1:3" ht="15.75" customHeight="1" x14ac:dyDescent="0.2">
      <c r="A9" s="21"/>
      <c r="C9" s="21" t="s">
        <v>12</v>
      </c>
    </row>
    <row r="10" spans="1:3" ht="15.75" customHeight="1" x14ac:dyDescent="0.2">
      <c r="A10" s="21"/>
      <c r="C10" s="21" t="s">
        <v>218</v>
      </c>
    </row>
    <row r="11" spans="1:3" ht="15.75" customHeight="1" x14ac:dyDescent="0.2">
      <c r="A11" s="21"/>
      <c r="B11" s="21" t="s">
        <v>219</v>
      </c>
      <c r="C11" s="21" t="s">
        <v>220</v>
      </c>
    </row>
    <row r="12" spans="1:3" ht="15.75" customHeight="1" x14ac:dyDescent="0.2">
      <c r="A12" s="21"/>
      <c r="C12" s="21" t="s">
        <v>221</v>
      </c>
    </row>
    <row r="13" spans="1:3" ht="15.75" customHeight="1" x14ac:dyDescent="0.2">
      <c r="A13" s="21"/>
      <c r="C13" s="21" t="s">
        <v>219</v>
      </c>
    </row>
    <row r="14" spans="1:3" ht="15.75" customHeight="1" x14ac:dyDescent="0.2">
      <c r="A14" s="21"/>
      <c r="B14" s="21" t="s">
        <v>222</v>
      </c>
      <c r="C14" s="21" t="s">
        <v>223</v>
      </c>
    </row>
    <row r="15" spans="1:3" ht="15.75" customHeight="1" x14ac:dyDescent="0.2">
      <c r="A15" s="21"/>
      <c r="C15" s="21" t="s">
        <v>224</v>
      </c>
    </row>
    <row r="16" spans="1:3" ht="15.75" customHeight="1" x14ac:dyDescent="0.2">
      <c r="A16" s="21"/>
      <c r="C16" s="21" t="s">
        <v>225</v>
      </c>
    </row>
    <row r="17" spans="1:3" ht="15.75" customHeight="1" x14ac:dyDescent="0.2">
      <c r="A17" s="21"/>
      <c r="C17" s="21" t="s">
        <v>226</v>
      </c>
    </row>
    <row r="18" spans="1:3" ht="15.75" customHeight="1" x14ac:dyDescent="0.2">
      <c r="A18" s="21"/>
      <c r="B18" s="21" t="s">
        <v>227</v>
      </c>
      <c r="C18" s="21" t="s">
        <v>228</v>
      </c>
    </row>
    <row r="19" spans="1:3" ht="15.75" customHeight="1" x14ac:dyDescent="0.2">
      <c r="A19" s="21"/>
      <c r="C19" s="21" t="s">
        <v>229</v>
      </c>
    </row>
    <row r="20" spans="1:3" ht="12.75" x14ac:dyDescent="0.2">
      <c r="A20" s="21"/>
      <c r="C20" s="21" t="s">
        <v>227</v>
      </c>
    </row>
    <row r="21" spans="1:3" ht="12.75" x14ac:dyDescent="0.2">
      <c r="A21" s="21"/>
      <c r="C21" s="21" t="s">
        <v>230</v>
      </c>
    </row>
    <row r="22" spans="1:3" ht="12.75" x14ac:dyDescent="0.2">
      <c r="A22" s="21"/>
      <c r="B22" s="21" t="s">
        <v>231</v>
      </c>
      <c r="C22" s="21" t="s">
        <v>232</v>
      </c>
    </row>
    <row r="23" spans="1:3" ht="12.75" x14ac:dyDescent="0.2">
      <c r="A23" s="21"/>
      <c r="C23" s="21" t="s">
        <v>233</v>
      </c>
    </row>
    <row r="24" spans="1:3" ht="12.75" x14ac:dyDescent="0.2">
      <c r="A24" s="21"/>
      <c r="B24" s="21" t="s">
        <v>234</v>
      </c>
      <c r="C24" s="21" t="s">
        <v>234</v>
      </c>
    </row>
    <row r="25" spans="1:3" ht="12.75" x14ac:dyDescent="0.2">
      <c r="A25" s="21"/>
      <c r="B25" s="21" t="s">
        <v>235</v>
      </c>
      <c r="C25" s="21" t="s">
        <v>236</v>
      </c>
    </row>
    <row r="26" spans="1:3" ht="12.75" x14ac:dyDescent="0.2">
      <c r="A26" s="21"/>
      <c r="C26" s="21" t="s">
        <v>237</v>
      </c>
    </row>
    <row r="27" spans="1:3" ht="12.75" x14ac:dyDescent="0.2">
      <c r="A27" s="21"/>
      <c r="C27" s="21" t="s">
        <v>238</v>
      </c>
    </row>
    <row r="28" spans="1:3" ht="12.75" x14ac:dyDescent="0.2">
      <c r="A28" s="21"/>
      <c r="C28" s="21" t="s">
        <v>239</v>
      </c>
    </row>
    <row r="29" spans="1:3" ht="12.75" x14ac:dyDescent="0.2">
      <c r="A29" s="21"/>
      <c r="C29" s="21" t="s">
        <v>235</v>
      </c>
    </row>
    <row r="30" spans="1:3" ht="12.75" x14ac:dyDescent="0.2">
      <c r="A30" s="21" t="s">
        <v>8</v>
      </c>
      <c r="B30" s="21" t="s">
        <v>240</v>
      </c>
      <c r="C30" s="21" t="s">
        <v>241</v>
      </c>
    </row>
    <row r="31" spans="1:3" ht="12.75" x14ac:dyDescent="0.2">
      <c r="A31" s="21"/>
      <c r="C31" s="21" t="s">
        <v>242</v>
      </c>
    </row>
    <row r="32" spans="1:3" ht="12.75" x14ac:dyDescent="0.2">
      <c r="A32" s="21"/>
      <c r="C32" s="21" t="s">
        <v>243</v>
      </c>
    </row>
    <row r="33" spans="1:3" ht="12.75" x14ac:dyDescent="0.2">
      <c r="A33" s="21"/>
      <c r="C33" s="21" t="s">
        <v>244</v>
      </c>
    </row>
    <row r="34" spans="1:3" ht="12.75" x14ac:dyDescent="0.2">
      <c r="A34" s="21"/>
      <c r="B34" s="21" t="s">
        <v>245</v>
      </c>
      <c r="C34" s="21" t="s">
        <v>246</v>
      </c>
    </row>
    <row r="35" spans="1:3" ht="12.75" x14ac:dyDescent="0.2">
      <c r="A35" s="21"/>
      <c r="C35" s="21" t="s">
        <v>247</v>
      </c>
    </row>
    <row r="36" spans="1:3" ht="12.75" x14ac:dyDescent="0.2">
      <c r="A36" s="21"/>
      <c r="C36" s="21" t="s">
        <v>248</v>
      </c>
    </row>
    <row r="37" spans="1:3" ht="12.75" x14ac:dyDescent="0.2">
      <c r="A37" s="21"/>
      <c r="C37" s="21" t="s">
        <v>249</v>
      </c>
    </row>
    <row r="38" spans="1:3" ht="12.75" x14ac:dyDescent="0.2">
      <c r="A38" s="21"/>
      <c r="C38" s="21" t="s">
        <v>250</v>
      </c>
    </row>
    <row r="39" spans="1:3" ht="12.75" x14ac:dyDescent="0.2">
      <c r="A39" s="21"/>
      <c r="C39" s="21" t="s">
        <v>251</v>
      </c>
    </row>
    <row r="40" spans="1:3" ht="12.75" x14ac:dyDescent="0.2">
      <c r="A40" s="21"/>
      <c r="C40" s="21" t="s">
        <v>252</v>
      </c>
    </row>
    <row r="41" spans="1:3" ht="12.75" x14ac:dyDescent="0.2">
      <c r="A41" s="21"/>
      <c r="C41" s="21" t="s">
        <v>253</v>
      </c>
    </row>
    <row r="42" spans="1:3" ht="12.75" x14ac:dyDescent="0.2">
      <c r="A42" s="21"/>
      <c r="C42" s="21" t="s">
        <v>254</v>
      </c>
    </row>
    <row r="43" spans="1:3" ht="12.75" x14ac:dyDescent="0.2">
      <c r="A43" s="21"/>
      <c r="C43" s="21" t="s">
        <v>255</v>
      </c>
    </row>
    <row r="44" spans="1:3" ht="12.75" x14ac:dyDescent="0.2">
      <c r="A44" s="21"/>
      <c r="C44" s="21" t="s">
        <v>256</v>
      </c>
    </row>
    <row r="45" spans="1:3" ht="12.75" x14ac:dyDescent="0.2">
      <c r="A45" s="21"/>
      <c r="C45" s="21" t="s">
        <v>257</v>
      </c>
    </row>
    <row r="46" spans="1:3" ht="12.75" x14ac:dyDescent="0.2">
      <c r="A46" s="21"/>
      <c r="C46" s="21" t="s">
        <v>258</v>
      </c>
    </row>
    <row r="47" spans="1:3" ht="12.75" x14ac:dyDescent="0.2">
      <c r="A47" s="21"/>
      <c r="C47" s="21" t="s">
        <v>259</v>
      </c>
    </row>
    <row r="48" spans="1:3" ht="12.75" x14ac:dyDescent="0.2">
      <c r="A48" s="21"/>
      <c r="C48" s="21" t="s">
        <v>260</v>
      </c>
    </row>
    <row r="49" spans="1:3" ht="12.75" x14ac:dyDescent="0.2">
      <c r="A49" s="21"/>
      <c r="C49" s="21" t="s">
        <v>261</v>
      </c>
    </row>
    <row r="50" spans="1:3" ht="12.75" x14ac:dyDescent="0.2">
      <c r="A50" s="21"/>
      <c r="C50" s="21" t="s">
        <v>262</v>
      </c>
    </row>
    <row r="51" spans="1:3" ht="12.75" x14ac:dyDescent="0.2">
      <c r="A51" s="21"/>
      <c r="C51" s="21" t="s">
        <v>263</v>
      </c>
    </row>
    <row r="52" spans="1:3" ht="12.75" x14ac:dyDescent="0.2">
      <c r="A52" s="21"/>
      <c r="C52" s="21" t="s">
        <v>264</v>
      </c>
    </row>
    <row r="53" spans="1:3" ht="12.75" x14ac:dyDescent="0.2">
      <c r="A53" s="21"/>
      <c r="C53" s="21" t="s">
        <v>265</v>
      </c>
    </row>
    <row r="54" spans="1:3" ht="12.75" x14ac:dyDescent="0.2">
      <c r="A54" s="21"/>
      <c r="C54" s="21" t="s">
        <v>266</v>
      </c>
    </row>
    <row r="55" spans="1:3" ht="12.75" x14ac:dyDescent="0.2">
      <c r="A55" s="21"/>
      <c r="C55" s="21" t="s">
        <v>267</v>
      </c>
    </row>
    <row r="56" spans="1:3" ht="12.75" x14ac:dyDescent="0.2">
      <c r="A56" s="21"/>
      <c r="C56" s="21" t="s">
        <v>268</v>
      </c>
    </row>
    <row r="57" spans="1:3" ht="12.75" x14ac:dyDescent="0.2">
      <c r="A57" s="21"/>
      <c r="C57" s="21" t="s">
        <v>269</v>
      </c>
    </row>
    <row r="58" spans="1:3" ht="12.75" x14ac:dyDescent="0.2">
      <c r="A58" s="21"/>
      <c r="C58" s="21" t="s">
        <v>270</v>
      </c>
    </row>
    <row r="59" spans="1:3" ht="12.75" x14ac:dyDescent="0.2">
      <c r="A59" s="21"/>
      <c r="C59" s="21" t="s">
        <v>271</v>
      </c>
    </row>
    <row r="60" spans="1:3" ht="12.75" x14ac:dyDescent="0.2">
      <c r="A60" s="21"/>
      <c r="C60" s="21" t="s">
        <v>272</v>
      </c>
    </row>
    <row r="61" spans="1:3" ht="12.75" x14ac:dyDescent="0.2">
      <c r="A61" s="21"/>
      <c r="C61" s="21" t="s">
        <v>273</v>
      </c>
    </row>
    <row r="62" spans="1:3" ht="12.75" x14ac:dyDescent="0.2">
      <c r="A62" s="21"/>
      <c r="C62" s="21" t="s">
        <v>274</v>
      </c>
    </row>
    <row r="63" spans="1:3" ht="12.75" x14ac:dyDescent="0.2">
      <c r="A63" s="21"/>
      <c r="C63" s="21" t="s">
        <v>275</v>
      </c>
    </row>
    <row r="64" spans="1:3" ht="12.75" x14ac:dyDescent="0.2">
      <c r="A64" s="21"/>
      <c r="C64" s="21" t="s">
        <v>276</v>
      </c>
    </row>
    <row r="65" spans="1:3" ht="12.75" x14ac:dyDescent="0.2">
      <c r="A65" s="21"/>
      <c r="C65" s="21" t="s">
        <v>277</v>
      </c>
    </row>
    <row r="66" spans="1:3" ht="12.75" x14ac:dyDescent="0.2">
      <c r="A66" s="21"/>
      <c r="C66" s="21" t="s">
        <v>278</v>
      </c>
    </row>
    <row r="67" spans="1:3" ht="12.75" x14ac:dyDescent="0.2">
      <c r="A67" s="21"/>
      <c r="B67" s="21" t="s">
        <v>279</v>
      </c>
      <c r="C67" s="21" t="s">
        <v>280</v>
      </c>
    </row>
    <row r="68" spans="1:3" ht="12.75" x14ac:dyDescent="0.2">
      <c r="A68" s="21"/>
      <c r="C68" s="21" t="s">
        <v>281</v>
      </c>
    </row>
    <row r="69" spans="1:3" ht="12.75" x14ac:dyDescent="0.2">
      <c r="A69" s="21"/>
      <c r="C69" s="21" t="s">
        <v>282</v>
      </c>
    </row>
    <row r="70" spans="1:3" ht="12.75" x14ac:dyDescent="0.2">
      <c r="A70" s="21"/>
      <c r="C70" s="21" t="s">
        <v>283</v>
      </c>
    </row>
    <row r="71" spans="1:3" ht="12.75" x14ac:dyDescent="0.2">
      <c r="A71" s="21"/>
      <c r="C71" s="21" t="s">
        <v>284</v>
      </c>
    </row>
    <row r="72" spans="1:3" ht="12.75" x14ac:dyDescent="0.2">
      <c r="A72" s="21"/>
      <c r="B72" s="21" t="s">
        <v>9</v>
      </c>
      <c r="C72" s="21" t="s">
        <v>285</v>
      </c>
    </row>
    <row r="73" spans="1:3" ht="12.75" x14ac:dyDescent="0.2">
      <c r="A73" s="21"/>
      <c r="C73" s="21" t="s">
        <v>286</v>
      </c>
    </row>
    <row r="74" spans="1:3" ht="12.75" x14ac:dyDescent="0.2">
      <c r="A74" s="21"/>
      <c r="C74" s="21" t="s">
        <v>287</v>
      </c>
    </row>
    <row r="75" spans="1:3" ht="12.75" x14ac:dyDescent="0.2">
      <c r="A75" s="21"/>
      <c r="C75" s="21" t="s">
        <v>288</v>
      </c>
    </row>
    <row r="76" spans="1:3" ht="12.75" x14ac:dyDescent="0.2">
      <c r="A76" s="21"/>
      <c r="C76" s="21" t="s">
        <v>289</v>
      </c>
    </row>
    <row r="77" spans="1:3" ht="12.75" x14ac:dyDescent="0.2">
      <c r="A77" s="21"/>
      <c r="C77" s="21" t="s">
        <v>290</v>
      </c>
    </row>
    <row r="78" spans="1:3" ht="12.75" x14ac:dyDescent="0.2">
      <c r="A78" s="21"/>
      <c r="C78" s="21" t="s">
        <v>291</v>
      </c>
    </row>
    <row r="79" spans="1:3" ht="12.75" x14ac:dyDescent="0.2">
      <c r="A79" s="21"/>
      <c r="C79" s="21" t="s">
        <v>292</v>
      </c>
    </row>
    <row r="80" spans="1:3" ht="12.75" x14ac:dyDescent="0.2">
      <c r="A80" s="21"/>
      <c r="C80" s="21" t="s">
        <v>293</v>
      </c>
    </row>
    <row r="81" spans="1:3" ht="12.75" x14ac:dyDescent="0.2">
      <c r="A81" s="21"/>
      <c r="C81" s="21" t="s">
        <v>10</v>
      </c>
    </row>
    <row r="82" spans="1:3" ht="12.75" x14ac:dyDescent="0.2">
      <c r="A82" s="21"/>
      <c r="C82" s="21" t="s">
        <v>294</v>
      </c>
    </row>
    <row r="83" spans="1:3" ht="12.75" x14ac:dyDescent="0.2">
      <c r="A83" s="21"/>
      <c r="C83" s="21" t="s">
        <v>295</v>
      </c>
    </row>
    <row r="84" spans="1:3" ht="12.75" x14ac:dyDescent="0.2">
      <c r="A84" s="21"/>
      <c r="C84" s="21" t="s">
        <v>296</v>
      </c>
    </row>
    <row r="85" spans="1:3" ht="12.75" x14ac:dyDescent="0.2">
      <c r="A85" s="21"/>
      <c r="C85" s="21" t="s">
        <v>297</v>
      </c>
    </row>
    <row r="86" spans="1:3" ht="12.75" x14ac:dyDescent="0.2">
      <c r="A86" s="21"/>
      <c r="C86" s="21" t="s">
        <v>298</v>
      </c>
    </row>
    <row r="87" spans="1:3" ht="12.75" x14ac:dyDescent="0.2">
      <c r="A87" s="21"/>
      <c r="C87" s="21" t="s">
        <v>299</v>
      </c>
    </row>
    <row r="88" spans="1:3" ht="12.75" x14ac:dyDescent="0.2">
      <c r="A88" s="21"/>
      <c r="C88" s="21" t="s">
        <v>300</v>
      </c>
    </row>
    <row r="89" spans="1:3" ht="12.75" x14ac:dyDescent="0.2">
      <c r="A89" s="21"/>
      <c r="C89" s="21" t="s">
        <v>301</v>
      </c>
    </row>
    <row r="90" spans="1:3" ht="12.75" x14ac:dyDescent="0.2">
      <c r="A90" s="21"/>
      <c r="C90" s="21" t="s">
        <v>302</v>
      </c>
    </row>
    <row r="91" spans="1:3" ht="12.75" x14ac:dyDescent="0.2">
      <c r="A91" s="21"/>
      <c r="B91" s="21" t="s">
        <v>303</v>
      </c>
      <c r="C91" s="21" t="s">
        <v>304</v>
      </c>
    </row>
    <row r="92" spans="1:3" ht="12.75" x14ac:dyDescent="0.2">
      <c r="A92" s="21"/>
      <c r="C92" s="21" t="s">
        <v>305</v>
      </c>
    </row>
    <row r="93" spans="1:3" ht="12.75" x14ac:dyDescent="0.2">
      <c r="A93" s="21"/>
      <c r="C93" s="21" t="s">
        <v>306</v>
      </c>
    </row>
    <row r="94" spans="1:3" ht="12.75" x14ac:dyDescent="0.2">
      <c r="A94" s="21"/>
      <c r="C94" s="21" t="s">
        <v>307</v>
      </c>
    </row>
    <row r="95" spans="1:3" ht="12.75" x14ac:dyDescent="0.2">
      <c r="A95" s="21"/>
      <c r="C95" s="21" t="s">
        <v>308</v>
      </c>
    </row>
    <row r="96" spans="1:3" ht="12.75" x14ac:dyDescent="0.2">
      <c r="A96" s="21"/>
      <c r="C96" s="21" t="s">
        <v>309</v>
      </c>
    </row>
    <row r="97" spans="1:3" ht="12.75" x14ac:dyDescent="0.2">
      <c r="A97" s="21"/>
      <c r="C97" s="21" t="s">
        <v>310</v>
      </c>
    </row>
    <row r="98" spans="1:3" ht="12.75" x14ac:dyDescent="0.2">
      <c r="A98" s="21"/>
      <c r="C98" s="21" t="s">
        <v>311</v>
      </c>
    </row>
    <row r="99" spans="1:3" ht="12.75" x14ac:dyDescent="0.2">
      <c r="A99" s="21"/>
      <c r="B99" s="21" t="s">
        <v>312</v>
      </c>
      <c r="C99" s="21" t="s">
        <v>313</v>
      </c>
    </row>
    <row r="100" spans="1:3" ht="12.75" x14ac:dyDescent="0.2">
      <c r="A100" s="21"/>
      <c r="C100" s="21" t="s">
        <v>314</v>
      </c>
    </row>
    <row r="101" spans="1:3" ht="12.75" x14ac:dyDescent="0.2">
      <c r="A101" s="21"/>
      <c r="C101" s="21" t="s">
        <v>315</v>
      </c>
    </row>
    <row r="102" spans="1:3" ht="12.75" x14ac:dyDescent="0.2">
      <c r="A102" s="21"/>
      <c r="C102" s="21" t="s">
        <v>316</v>
      </c>
    </row>
    <row r="103" spans="1:3" ht="12.75" x14ac:dyDescent="0.2">
      <c r="A103" s="21"/>
      <c r="C103" s="21" t="s">
        <v>317</v>
      </c>
    </row>
    <row r="104" spans="1:3" ht="12.75" x14ac:dyDescent="0.2">
      <c r="A104" s="21"/>
      <c r="C104" s="21" t="s">
        <v>318</v>
      </c>
    </row>
    <row r="105" spans="1:3" ht="12.75" x14ac:dyDescent="0.2">
      <c r="A105" s="21"/>
      <c r="C105" s="21" t="s">
        <v>319</v>
      </c>
    </row>
    <row r="106" spans="1:3" ht="12.75" x14ac:dyDescent="0.2">
      <c r="A106" s="21"/>
      <c r="C106" s="21" t="s">
        <v>320</v>
      </c>
    </row>
    <row r="107" spans="1:3" ht="12.75" x14ac:dyDescent="0.2">
      <c r="A107" s="21"/>
      <c r="C107" s="21" t="s">
        <v>321</v>
      </c>
    </row>
    <row r="108" spans="1:3" ht="12.75" x14ac:dyDescent="0.2">
      <c r="A108" s="21"/>
      <c r="B108" s="21" t="s">
        <v>322</v>
      </c>
      <c r="C108" s="21" t="s">
        <v>323</v>
      </c>
    </row>
    <row r="109" spans="1:3" ht="12.75" x14ac:dyDescent="0.2">
      <c r="A109" s="21"/>
      <c r="C109" s="21" t="s">
        <v>324</v>
      </c>
    </row>
    <row r="110" spans="1:3" ht="12.75" x14ac:dyDescent="0.2">
      <c r="A110" s="21"/>
      <c r="C110" s="21" t="s">
        <v>325</v>
      </c>
    </row>
    <row r="111" spans="1:3" ht="12.75" x14ac:dyDescent="0.2">
      <c r="A111" s="21"/>
      <c r="C111" s="21" t="s">
        <v>326</v>
      </c>
    </row>
    <row r="112" spans="1:3" ht="12.75" x14ac:dyDescent="0.2">
      <c r="A112" s="21"/>
      <c r="C112" s="21" t="s">
        <v>327</v>
      </c>
    </row>
    <row r="113" spans="1:3" ht="12.75" x14ac:dyDescent="0.2">
      <c r="A113" s="21"/>
      <c r="C113" s="21" t="s">
        <v>328</v>
      </c>
    </row>
    <row r="114" spans="1:3" ht="12.75" x14ac:dyDescent="0.2">
      <c r="A114" s="21"/>
      <c r="C114" s="21" t="s">
        <v>329</v>
      </c>
    </row>
    <row r="115" spans="1:3" ht="12.75" x14ac:dyDescent="0.2">
      <c r="A115" s="21"/>
      <c r="C115" s="21" t="s">
        <v>330</v>
      </c>
    </row>
    <row r="116" spans="1:3" ht="12.75" x14ac:dyDescent="0.2">
      <c r="A116" s="21"/>
      <c r="C116" s="21" t="s">
        <v>331</v>
      </c>
    </row>
    <row r="117" spans="1:3" ht="12.75" x14ac:dyDescent="0.2">
      <c r="A117" s="21"/>
      <c r="C117" s="21" t="s">
        <v>332</v>
      </c>
    </row>
    <row r="118" spans="1:3" ht="12.75" x14ac:dyDescent="0.2">
      <c r="A118" s="21"/>
      <c r="C118" s="21" t="s">
        <v>333</v>
      </c>
    </row>
    <row r="119" spans="1:3" ht="12.75" x14ac:dyDescent="0.2">
      <c r="A119" s="21"/>
      <c r="C119" s="21" t="s">
        <v>334</v>
      </c>
    </row>
    <row r="120" spans="1:3" ht="12.75" x14ac:dyDescent="0.2">
      <c r="A120" s="21"/>
      <c r="C120" s="21" t="s">
        <v>335</v>
      </c>
    </row>
    <row r="121" spans="1:3" ht="12.75" x14ac:dyDescent="0.2">
      <c r="A121" s="21"/>
      <c r="C121" s="21" t="s">
        <v>336</v>
      </c>
    </row>
    <row r="122" spans="1:3" ht="12.75" x14ac:dyDescent="0.2">
      <c r="A122" s="21"/>
      <c r="C122" s="21" t="s">
        <v>337</v>
      </c>
    </row>
    <row r="123" spans="1:3" ht="12.75" x14ac:dyDescent="0.2">
      <c r="A123" s="21"/>
      <c r="C123" s="21" t="s">
        <v>338</v>
      </c>
    </row>
    <row r="124" spans="1:3" ht="12.75" x14ac:dyDescent="0.2">
      <c r="A124" s="21"/>
      <c r="C124" s="21" t="s">
        <v>339</v>
      </c>
    </row>
    <row r="125" spans="1:3" ht="12.75" x14ac:dyDescent="0.2">
      <c r="A125" s="21"/>
      <c r="B125" s="21" t="s">
        <v>340</v>
      </c>
      <c r="C125" s="21" t="s">
        <v>341</v>
      </c>
    </row>
    <row r="126" spans="1:3" ht="12.75" x14ac:dyDescent="0.2">
      <c r="A126" s="21"/>
      <c r="C126" s="21" t="s">
        <v>342</v>
      </c>
    </row>
    <row r="127" spans="1:3" ht="12.75" x14ac:dyDescent="0.2">
      <c r="A127" s="21"/>
      <c r="C127" s="21" t="s">
        <v>343</v>
      </c>
    </row>
    <row r="128" spans="1:3" ht="12.75" x14ac:dyDescent="0.2">
      <c r="A128" s="21"/>
      <c r="C128" s="21" t="s">
        <v>344</v>
      </c>
    </row>
    <row r="129" spans="1:3" ht="12.75" x14ac:dyDescent="0.2">
      <c r="A129" s="21"/>
      <c r="C129" s="21" t="s">
        <v>345</v>
      </c>
    </row>
    <row r="130" spans="1:3" ht="12.75" x14ac:dyDescent="0.2">
      <c r="A130" s="21"/>
      <c r="C130" s="21" t="s">
        <v>346</v>
      </c>
    </row>
    <row r="131" spans="1:3" ht="12.75" x14ac:dyDescent="0.2">
      <c r="A131" s="21"/>
      <c r="C131" s="21" t="s">
        <v>347</v>
      </c>
    </row>
    <row r="132" spans="1:3" ht="12.75" x14ac:dyDescent="0.2">
      <c r="A132" s="21"/>
      <c r="C132" s="21" t="s">
        <v>348</v>
      </c>
    </row>
    <row r="133" spans="1:3" ht="12.75" x14ac:dyDescent="0.2">
      <c r="A133" s="21"/>
      <c r="C133" s="21" t="s">
        <v>349</v>
      </c>
    </row>
    <row r="134" spans="1:3" ht="12.75" x14ac:dyDescent="0.2">
      <c r="A134" s="21"/>
      <c r="C134" s="21" t="s">
        <v>350</v>
      </c>
    </row>
    <row r="135" spans="1:3" ht="12.75" x14ac:dyDescent="0.2">
      <c r="A135" s="21"/>
      <c r="C135" s="21" t="s">
        <v>351</v>
      </c>
    </row>
    <row r="136" spans="1:3" ht="12.75" x14ac:dyDescent="0.2">
      <c r="A136" s="21"/>
      <c r="C136" s="21" t="s">
        <v>352</v>
      </c>
    </row>
    <row r="137" spans="1:3" ht="12.75" x14ac:dyDescent="0.2">
      <c r="A137" s="21"/>
      <c r="C137" s="21" t="s">
        <v>353</v>
      </c>
    </row>
    <row r="138" spans="1:3" ht="12.75" x14ac:dyDescent="0.2">
      <c r="A138" s="21"/>
      <c r="C138" s="21" t="s">
        <v>354</v>
      </c>
    </row>
    <row r="139" spans="1:3" ht="12.75" x14ac:dyDescent="0.2">
      <c r="A139" s="21"/>
      <c r="C139" s="21" t="s">
        <v>355</v>
      </c>
    </row>
    <row r="140" spans="1:3" ht="12.75" x14ac:dyDescent="0.2">
      <c r="A140" s="21"/>
      <c r="C140" s="21" t="s">
        <v>356</v>
      </c>
    </row>
    <row r="141" spans="1:3" ht="12.75" x14ac:dyDescent="0.2">
      <c r="A141" s="21"/>
      <c r="C141" s="21" t="s">
        <v>357</v>
      </c>
    </row>
    <row r="142" spans="1:3" ht="12.75" x14ac:dyDescent="0.2">
      <c r="A142" s="21"/>
      <c r="C142" s="21" t="s">
        <v>358</v>
      </c>
    </row>
    <row r="143" spans="1:3" ht="12.75" x14ac:dyDescent="0.2">
      <c r="A143" s="21"/>
      <c r="C143" s="21" t="s">
        <v>359</v>
      </c>
    </row>
    <row r="144" spans="1:3" ht="12.75" x14ac:dyDescent="0.2">
      <c r="A144" s="21"/>
      <c r="C144" s="21" t="s">
        <v>360</v>
      </c>
    </row>
    <row r="145" spans="1:3" ht="12.75" x14ac:dyDescent="0.2">
      <c r="A145" s="21"/>
      <c r="C145" s="21" t="s">
        <v>361</v>
      </c>
    </row>
    <row r="146" spans="1:3" ht="12.75" x14ac:dyDescent="0.2">
      <c r="A146" s="21"/>
      <c r="B146" s="21" t="s">
        <v>362</v>
      </c>
      <c r="C146" s="21" t="s">
        <v>363</v>
      </c>
    </row>
    <row r="147" spans="1:3" ht="12.75" x14ac:dyDescent="0.2">
      <c r="A147" s="21"/>
      <c r="C147" s="21" t="s">
        <v>364</v>
      </c>
    </row>
    <row r="148" spans="1:3" ht="12.75" x14ac:dyDescent="0.2">
      <c r="A148" s="21"/>
      <c r="C148" s="21" t="s">
        <v>365</v>
      </c>
    </row>
    <row r="149" spans="1:3" ht="12.75" x14ac:dyDescent="0.2">
      <c r="A149" s="21"/>
      <c r="C149" s="21" t="s">
        <v>366</v>
      </c>
    </row>
    <row r="150" spans="1:3" ht="12.75" x14ac:dyDescent="0.2">
      <c r="A150" s="21"/>
      <c r="C150" s="21" t="s">
        <v>367</v>
      </c>
    </row>
    <row r="151" spans="1:3" ht="12.75" x14ac:dyDescent="0.2">
      <c r="A151" s="21"/>
      <c r="C151" s="21" t="s">
        <v>368</v>
      </c>
    </row>
    <row r="152" spans="1:3" ht="12.75" x14ac:dyDescent="0.2">
      <c r="A152" s="21"/>
      <c r="C152" s="21" t="s">
        <v>369</v>
      </c>
    </row>
    <row r="153" spans="1:3" ht="12.75" x14ac:dyDescent="0.2">
      <c r="A153" s="21"/>
      <c r="C153" s="21" t="s">
        <v>370</v>
      </c>
    </row>
    <row r="154" spans="1:3" ht="12.75" x14ac:dyDescent="0.2">
      <c r="A154" s="21"/>
      <c r="C154" s="21" t="s">
        <v>371</v>
      </c>
    </row>
    <row r="155" spans="1:3" ht="12.75" x14ac:dyDescent="0.2">
      <c r="A155" s="21"/>
      <c r="C155" s="21" t="s">
        <v>372</v>
      </c>
    </row>
    <row r="156" spans="1:3" ht="12.75" x14ac:dyDescent="0.2">
      <c r="A156" s="21"/>
      <c r="C156" s="21" t="s">
        <v>373</v>
      </c>
    </row>
    <row r="157" spans="1:3" ht="12.75" x14ac:dyDescent="0.2">
      <c r="A157" s="21"/>
      <c r="C157" s="21" t="s">
        <v>374</v>
      </c>
    </row>
    <row r="158" spans="1:3" ht="12.75" x14ac:dyDescent="0.2">
      <c r="A158" s="21"/>
      <c r="C158" s="21" t="s">
        <v>375</v>
      </c>
    </row>
    <row r="159" spans="1:3" ht="12.75" x14ac:dyDescent="0.2">
      <c r="A159" s="21"/>
      <c r="C159" s="21" t="s">
        <v>376</v>
      </c>
    </row>
    <row r="160" spans="1:3" ht="12.75" x14ac:dyDescent="0.2">
      <c r="A160" s="21"/>
      <c r="C160" s="21" t="s">
        <v>377</v>
      </c>
    </row>
    <row r="161" spans="1:3" ht="12.75" x14ac:dyDescent="0.2">
      <c r="A161" s="21"/>
      <c r="C161" s="21" t="s">
        <v>378</v>
      </c>
    </row>
    <row r="162" spans="1:3" ht="12.75" x14ac:dyDescent="0.2">
      <c r="A162" s="21"/>
      <c r="C162" s="21" t="s">
        <v>379</v>
      </c>
    </row>
    <row r="163" spans="1:3" ht="12.75" x14ac:dyDescent="0.2">
      <c r="A163" s="21" t="s">
        <v>380</v>
      </c>
      <c r="B163" s="21" t="s">
        <v>381</v>
      </c>
      <c r="C163" s="21" t="s">
        <v>382</v>
      </c>
    </row>
    <row r="164" spans="1:3" ht="12.75" x14ac:dyDescent="0.2">
      <c r="A164" s="21"/>
      <c r="C164" s="21" t="s">
        <v>383</v>
      </c>
    </row>
    <row r="165" spans="1:3" ht="12.75" x14ac:dyDescent="0.2">
      <c r="A165" s="21"/>
      <c r="C165" s="21" t="s">
        <v>384</v>
      </c>
    </row>
    <row r="166" spans="1:3" ht="12.75" x14ac:dyDescent="0.2">
      <c r="A166" s="21"/>
      <c r="C166" s="21" t="s">
        <v>385</v>
      </c>
    </row>
    <row r="167" spans="1:3" ht="12.75" x14ac:dyDescent="0.2">
      <c r="A167" s="21"/>
      <c r="B167" s="21" t="s">
        <v>386</v>
      </c>
      <c r="C167" s="21" t="s">
        <v>387</v>
      </c>
    </row>
    <row r="168" spans="1:3" ht="12.75" x14ac:dyDescent="0.2">
      <c r="A168" s="21"/>
      <c r="C168" s="21" t="s">
        <v>386</v>
      </c>
    </row>
    <row r="169" spans="1:3" ht="12.75" x14ac:dyDescent="0.2">
      <c r="A169" s="21"/>
      <c r="C169" s="21" t="s">
        <v>388</v>
      </c>
    </row>
    <row r="170" spans="1:3" ht="12.75" x14ac:dyDescent="0.2">
      <c r="A170" s="21"/>
      <c r="C170" s="21" t="s">
        <v>389</v>
      </c>
    </row>
    <row r="171" spans="1:3" ht="12.75" x14ac:dyDescent="0.2">
      <c r="A171" s="21"/>
      <c r="B171" s="21" t="s">
        <v>390</v>
      </c>
      <c r="C171" s="21" t="s">
        <v>391</v>
      </c>
    </row>
    <row r="172" spans="1:3" ht="12.75" x14ac:dyDescent="0.2">
      <c r="A172" s="21"/>
      <c r="C172" s="21" t="s">
        <v>392</v>
      </c>
    </row>
    <row r="173" spans="1:3" ht="12.75" x14ac:dyDescent="0.2">
      <c r="A173" s="21"/>
      <c r="C173" s="21" t="s">
        <v>393</v>
      </c>
    </row>
    <row r="174" spans="1:3" ht="12.75" x14ac:dyDescent="0.2">
      <c r="A174" s="21"/>
      <c r="C174" s="21" t="s">
        <v>394</v>
      </c>
    </row>
    <row r="175" spans="1:3" ht="12.75" x14ac:dyDescent="0.2">
      <c r="A175" s="21"/>
      <c r="C175" s="21" t="s">
        <v>395</v>
      </c>
    </row>
    <row r="176" spans="1:3" ht="12.75" x14ac:dyDescent="0.2">
      <c r="A176" s="21"/>
      <c r="C176" s="21" t="s">
        <v>396</v>
      </c>
    </row>
    <row r="177" spans="1:3" ht="12.75" x14ac:dyDescent="0.2">
      <c r="A177" s="21"/>
      <c r="C177" s="21" t="s">
        <v>397</v>
      </c>
    </row>
    <row r="178" spans="1:3" ht="12.75" x14ac:dyDescent="0.2">
      <c r="A178" s="21"/>
      <c r="C178" s="21" t="s">
        <v>398</v>
      </c>
    </row>
    <row r="179" spans="1:3" ht="12.75" x14ac:dyDescent="0.2">
      <c r="A179" s="21"/>
      <c r="C179" s="21" t="s">
        <v>399</v>
      </c>
    </row>
    <row r="180" spans="1:3" ht="12.75" x14ac:dyDescent="0.2">
      <c r="A180" s="21"/>
      <c r="C180" s="21" t="s">
        <v>400</v>
      </c>
    </row>
    <row r="181" spans="1:3" ht="12.75" x14ac:dyDescent="0.2">
      <c r="A181" s="21"/>
      <c r="C181" s="21" t="s">
        <v>401</v>
      </c>
    </row>
    <row r="182" spans="1:3" ht="12.75" x14ac:dyDescent="0.2">
      <c r="A182" s="21"/>
      <c r="C182" s="21" t="s">
        <v>402</v>
      </c>
    </row>
    <row r="183" spans="1:3" ht="12.75" x14ac:dyDescent="0.2">
      <c r="A183" s="21"/>
      <c r="C183" s="21" t="s">
        <v>403</v>
      </c>
    </row>
    <row r="184" spans="1:3" ht="12.75" x14ac:dyDescent="0.2">
      <c r="A184" s="21"/>
      <c r="C184" s="21" t="s">
        <v>404</v>
      </c>
    </row>
    <row r="185" spans="1:3" ht="12.75" x14ac:dyDescent="0.2">
      <c r="A185" s="21"/>
      <c r="C185" s="21" t="s">
        <v>405</v>
      </c>
    </row>
    <row r="186" spans="1:3" ht="12.75" x14ac:dyDescent="0.2">
      <c r="A186" s="21"/>
      <c r="C186" s="21" t="s">
        <v>406</v>
      </c>
    </row>
    <row r="187" spans="1:3" ht="12.75" x14ac:dyDescent="0.2">
      <c r="A187" s="21"/>
      <c r="C187" s="21" t="s">
        <v>407</v>
      </c>
    </row>
    <row r="188" spans="1:3" ht="12.75" x14ac:dyDescent="0.2">
      <c r="A188" s="21"/>
      <c r="B188" s="21" t="s">
        <v>408</v>
      </c>
      <c r="C188" s="21" t="s">
        <v>409</v>
      </c>
    </row>
    <row r="189" spans="1:3" ht="12.75" x14ac:dyDescent="0.2">
      <c r="A189" s="21"/>
      <c r="C189" s="21" t="s">
        <v>410</v>
      </c>
    </row>
    <row r="190" spans="1:3" ht="12.75" x14ac:dyDescent="0.2">
      <c r="A190" s="21" t="s">
        <v>411</v>
      </c>
      <c r="B190" s="21" t="s">
        <v>412</v>
      </c>
      <c r="C190" s="21" t="s">
        <v>413</v>
      </c>
    </row>
    <row r="191" spans="1:3" ht="12.75" x14ac:dyDescent="0.2">
      <c r="A191" s="21"/>
      <c r="C191" s="21" t="s">
        <v>414</v>
      </c>
    </row>
    <row r="192" spans="1:3" ht="12.75" x14ac:dyDescent="0.2">
      <c r="A192" s="21"/>
      <c r="C192" s="21" t="s">
        <v>415</v>
      </c>
    </row>
    <row r="193" spans="1:3" ht="12.75" x14ac:dyDescent="0.2">
      <c r="A193" s="21"/>
      <c r="C193" s="21" t="s">
        <v>416</v>
      </c>
    </row>
    <row r="194" spans="1:3" ht="12.75" x14ac:dyDescent="0.2">
      <c r="A194" s="21"/>
      <c r="C194" s="21" t="s">
        <v>417</v>
      </c>
    </row>
    <row r="195" spans="1:3" ht="12.75" x14ac:dyDescent="0.2">
      <c r="A195" s="21"/>
      <c r="C195" s="21" t="s">
        <v>418</v>
      </c>
    </row>
    <row r="196" spans="1:3" ht="12.75" x14ac:dyDescent="0.2">
      <c r="A196" s="21"/>
      <c r="C196" s="21" t="s">
        <v>419</v>
      </c>
    </row>
    <row r="197" spans="1:3" ht="12.75" x14ac:dyDescent="0.2">
      <c r="A197" s="21"/>
      <c r="C197" s="21" t="s">
        <v>420</v>
      </c>
    </row>
    <row r="198" spans="1:3" ht="12.75" x14ac:dyDescent="0.2">
      <c r="A198" s="21"/>
      <c r="C198" s="21" t="s">
        <v>421</v>
      </c>
    </row>
    <row r="199" spans="1:3" ht="12.75" x14ac:dyDescent="0.2">
      <c r="A199" s="21"/>
      <c r="C199" s="21" t="s">
        <v>422</v>
      </c>
    </row>
    <row r="200" spans="1:3" ht="12.75" x14ac:dyDescent="0.2">
      <c r="A200" s="21"/>
      <c r="C200" s="21" t="s">
        <v>423</v>
      </c>
    </row>
    <row r="201" spans="1:3" ht="12.75" x14ac:dyDescent="0.2">
      <c r="A201" s="21"/>
      <c r="C201" s="21" t="s">
        <v>424</v>
      </c>
    </row>
    <row r="202" spans="1:3" ht="12.75" x14ac:dyDescent="0.2">
      <c r="A202" s="21"/>
      <c r="C202" s="21" t="s">
        <v>425</v>
      </c>
    </row>
    <row r="203" spans="1:3" ht="12.75" x14ac:dyDescent="0.2">
      <c r="A203" s="21"/>
      <c r="C203" s="21" t="s">
        <v>426</v>
      </c>
    </row>
    <row r="204" spans="1:3" ht="12.75" x14ac:dyDescent="0.2">
      <c r="A204" s="21"/>
      <c r="C204" s="21" t="s">
        <v>427</v>
      </c>
    </row>
    <row r="205" spans="1:3" ht="12.75" x14ac:dyDescent="0.2">
      <c r="A205" s="21"/>
      <c r="C205" s="21" t="s">
        <v>428</v>
      </c>
    </row>
    <row r="206" spans="1:3" ht="12.75" x14ac:dyDescent="0.2">
      <c r="A206" s="21"/>
      <c r="C206" s="21" t="s">
        <v>429</v>
      </c>
    </row>
    <row r="207" spans="1:3" ht="12.75" x14ac:dyDescent="0.2">
      <c r="A207" s="21"/>
      <c r="C207" s="21" t="s">
        <v>430</v>
      </c>
    </row>
    <row r="208" spans="1:3" ht="12.75" x14ac:dyDescent="0.2">
      <c r="A208" s="21"/>
      <c r="C208" s="21" t="s">
        <v>431</v>
      </c>
    </row>
    <row r="209" spans="1:3" ht="12.75" x14ac:dyDescent="0.2">
      <c r="A209" s="21"/>
      <c r="C209" s="21" t="s">
        <v>432</v>
      </c>
    </row>
    <row r="210" spans="1:3" ht="12.75" x14ac:dyDescent="0.2">
      <c r="A210" s="21"/>
      <c r="C210" s="21" t="s">
        <v>433</v>
      </c>
    </row>
    <row r="211" spans="1:3" ht="12.75" x14ac:dyDescent="0.2">
      <c r="A211" s="21"/>
      <c r="C211" s="21" t="s">
        <v>434</v>
      </c>
    </row>
    <row r="212" spans="1:3" ht="12.75" x14ac:dyDescent="0.2">
      <c r="A212" s="21"/>
      <c r="C212" s="21" t="s">
        <v>435</v>
      </c>
    </row>
    <row r="213" spans="1:3" ht="12.75" x14ac:dyDescent="0.2">
      <c r="A213" s="21"/>
      <c r="C213" s="21" t="s">
        <v>436</v>
      </c>
    </row>
    <row r="214" spans="1:3" ht="12.75" x14ac:dyDescent="0.2">
      <c r="A214" s="21"/>
      <c r="C214" s="21" t="s">
        <v>437</v>
      </c>
    </row>
    <row r="215" spans="1:3" ht="12.75" x14ac:dyDescent="0.2">
      <c r="A215" s="21"/>
      <c r="C215" s="21" t="s">
        <v>438</v>
      </c>
    </row>
    <row r="216" spans="1:3" ht="12.75" x14ac:dyDescent="0.2">
      <c r="A216" s="21"/>
      <c r="C216" s="21" t="s">
        <v>439</v>
      </c>
    </row>
    <row r="217" spans="1:3" ht="12.75" x14ac:dyDescent="0.2">
      <c r="A217" s="21"/>
      <c r="C217" s="21" t="s">
        <v>440</v>
      </c>
    </row>
    <row r="218" spans="1:3" ht="12.75" x14ac:dyDescent="0.2">
      <c r="A218" s="21"/>
      <c r="C218" s="21" t="s">
        <v>441</v>
      </c>
    </row>
    <row r="219" spans="1:3" ht="12.75" x14ac:dyDescent="0.2">
      <c r="A219" s="21"/>
      <c r="C219" s="21" t="s">
        <v>442</v>
      </c>
    </row>
    <row r="220" spans="1:3" ht="12.75" x14ac:dyDescent="0.2">
      <c r="A220" s="21"/>
      <c r="C220" s="21" t="s">
        <v>443</v>
      </c>
    </row>
    <row r="221" spans="1:3" ht="12.75" x14ac:dyDescent="0.2">
      <c r="A221" s="21"/>
      <c r="C221" s="21" t="s">
        <v>444</v>
      </c>
    </row>
    <row r="222" spans="1:3" ht="12.75" x14ac:dyDescent="0.2">
      <c r="A222" s="21"/>
      <c r="C222" s="21" t="s">
        <v>445</v>
      </c>
    </row>
    <row r="223" spans="1:3" ht="12.75" x14ac:dyDescent="0.2">
      <c r="A223" s="21"/>
      <c r="C223" s="21" t="s">
        <v>446</v>
      </c>
    </row>
    <row r="224" spans="1:3" ht="12.75" x14ac:dyDescent="0.2">
      <c r="A224" s="21"/>
      <c r="C224" s="21" t="s">
        <v>447</v>
      </c>
    </row>
    <row r="225" spans="1:3" ht="12.75" x14ac:dyDescent="0.2">
      <c r="A225" s="21"/>
      <c r="C225" s="21" t="s">
        <v>448</v>
      </c>
    </row>
    <row r="226" spans="1:3" ht="12.75" x14ac:dyDescent="0.2">
      <c r="A226" s="21"/>
      <c r="C226" s="21" t="s">
        <v>449</v>
      </c>
    </row>
    <row r="227" spans="1:3" ht="12.75" x14ac:dyDescent="0.2">
      <c r="A227" s="21"/>
      <c r="C227" s="21" t="s">
        <v>450</v>
      </c>
    </row>
    <row r="228" spans="1:3" ht="12.75" x14ac:dyDescent="0.2">
      <c r="A228" s="21"/>
      <c r="C228" s="21" t="s">
        <v>451</v>
      </c>
    </row>
    <row r="229" spans="1:3" ht="12.75" x14ac:dyDescent="0.2">
      <c r="A229" s="21"/>
      <c r="C229" s="21" t="s">
        <v>452</v>
      </c>
    </row>
    <row r="230" spans="1:3" ht="12.75" x14ac:dyDescent="0.2">
      <c r="A230" s="21"/>
      <c r="B230" s="21" t="s">
        <v>453</v>
      </c>
      <c r="C230" s="21" t="s">
        <v>454</v>
      </c>
    </row>
    <row r="231" spans="1:3" ht="12.75" x14ac:dyDescent="0.2">
      <c r="A231" s="21"/>
      <c r="C231" s="21" t="s">
        <v>455</v>
      </c>
    </row>
    <row r="232" spans="1:3" ht="12.75" x14ac:dyDescent="0.2">
      <c r="A232" s="21"/>
      <c r="C232" s="21" t="s">
        <v>456</v>
      </c>
    </row>
    <row r="233" spans="1:3" ht="12.75" x14ac:dyDescent="0.2">
      <c r="A233" s="21"/>
      <c r="C233" s="21" t="s">
        <v>457</v>
      </c>
    </row>
    <row r="234" spans="1:3" ht="12.75" x14ac:dyDescent="0.2">
      <c r="A234" s="21"/>
      <c r="C234" s="21" t="s">
        <v>458</v>
      </c>
    </row>
    <row r="235" spans="1:3" ht="12.75" x14ac:dyDescent="0.2">
      <c r="A235" s="21"/>
      <c r="C235" s="21" t="s">
        <v>459</v>
      </c>
    </row>
    <row r="236" spans="1:3" ht="12.75" x14ac:dyDescent="0.2">
      <c r="A236" s="21"/>
      <c r="C236" s="21" t="s">
        <v>460</v>
      </c>
    </row>
    <row r="237" spans="1:3" ht="12.75" x14ac:dyDescent="0.2">
      <c r="A237" s="21"/>
      <c r="C237" s="21" t="s">
        <v>461</v>
      </c>
    </row>
    <row r="238" spans="1:3" ht="12.75" x14ac:dyDescent="0.2">
      <c r="A238" s="21"/>
      <c r="C238" s="21" t="s">
        <v>462</v>
      </c>
    </row>
    <row r="239" spans="1:3" ht="12.75" x14ac:dyDescent="0.2">
      <c r="A239" s="21"/>
      <c r="C239" s="21" t="s">
        <v>463</v>
      </c>
    </row>
    <row r="240" spans="1:3" ht="12.75" x14ac:dyDescent="0.2">
      <c r="A240" s="21"/>
      <c r="C240" s="21" t="s">
        <v>464</v>
      </c>
    </row>
    <row r="241" spans="1:3" ht="12.75" x14ac:dyDescent="0.2">
      <c r="A241" s="21"/>
      <c r="C241" s="21" t="s">
        <v>465</v>
      </c>
    </row>
    <row r="242" spans="1:3" ht="12.75" x14ac:dyDescent="0.2">
      <c r="A242" s="21"/>
      <c r="C242" s="21" t="s">
        <v>466</v>
      </c>
    </row>
    <row r="243" spans="1:3" ht="12.75" x14ac:dyDescent="0.2">
      <c r="A243" s="21"/>
      <c r="C243" s="21" t="s">
        <v>467</v>
      </c>
    </row>
    <row r="244" spans="1:3" ht="12.75" x14ac:dyDescent="0.2">
      <c r="A244" s="21"/>
      <c r="C244" s="21" t="s">
        <v>468</v>
      </c>
    </row>
    <row r="245" spans="1:3" ht="12.75" x14ac:dyDescent="0.2">
      <c r="A245" s="21"/>
      <c r="C245" s="21" t="s">
        <v>469</v>
      </c>
    </row>
    <row r="246" spans="1:3" ht="12.75" x14ac:dyDescent="0.2">
      <c r="A246" s="21"/>
      <c r="C246" s="21" t="s">
        <v>470</v>
      </c>
    </row>
    <row r="247" spans="1:3" ht="12.75" x14ac:dyDescent="0.2">
      <c r="A247" s="21"/>
      <c r="C247" s="21" t="s">
        <v>471</v>
      </c>
    </row>
    <row r="248" spans="1:3" ht="12.75" x14ac:dyDescent="0.2">
      <c r="A248" s="21"/>
      <c r="C248" s="21" t="s">
        <v>472</v>
      </c>
    </row>
    <row r="249" spans="1:3" ht="12.75" x14ac:dyDescent="0.2">
      <c r="A249" s="21"/>
      <c r="C249" s="21" t="s">
        <v>473</v>
      </c>
    </row>
    <row r="250" spans="1:3" ht="12.75" x14ac:dyDescent="0.2">
      <c r="A250" s="21"/>
      <c r="C250" s="21" t="s">
        <v>474</v>
      </c>
    </row>
    <row r="251" spans="1:3" ht="12.75" x14ac:dyDescent="0.2">
      <c r="A251" s="21"/>
      <c r="C251" s="21" t="s">
        <v>475</v>
      </c>
    </row>
    <row r="252" spans="1:3" ht="12.75" x14ac:dyDescent="0.2">
      <c r="A252" s="21"/>
      <c r="C252" s="21" t="s">
        <v>476</v>
      </c>
    </row>
    <row r="253" spans="1:3" ht="12.75" x14ac:dyDescent="0.2">
      <c r="A253" s="21"/>
      <c r="C253" s="21" t="s">
        <v>477</v>
      </c>
    </row>
    <row r="254" spans="1:3" ht="12.75" x14ac:dyDescent="0.2">
      <c r="A254" s="21"/>
      <c r="C254" s="21" t="s">
        <v>478</v>
      </c>
    </row>
    <row r="255" spans="1:3" ht="12.75" x14ac:dyDescent="0.2">
      <c r="A255" s="21"/>
      <c r="C255" s="21" t="s">
        <v>479</v>
      </c>
    </row>
    <row r="256" spans="1:3" ht="12.75" x14ac:dyDescent="0.2">
      <c r="A256" s="21"/>
      <c r="C256" s="21" t="s">
        <v>480</v>
      </c>
    </row>
    <row r="257" spans="1:3" ht="12.75" x14ac:dyDescent="0.2">
      <c r="A257" s="21"/>
      <c r="C257" s="21" t="s">
        <v>481</v>
      </c>
    </row>
    <row r="258" spans="1:3" ht="12.75" x14ac:dyDescent="0.2">
      <c r="A258" s="21"/>
      <c r="C258" s="21" t="s">
        <v>482</v>
      </c>
    </row>
    <row r="259" spans="1:3" ht="12.75" x14ac:dyDescent="0.2">
      <c r="A259" s="21"/>
      <c r="C259" s="21" t="s">
        <v>483</v>
      </c>
    </row>
    <row r="260" spans="1:3" ht="12.75" x14ac:dyDescent="0.2">
      <c r="A260" s="21"/>
      <c r="C260" s="21" t="s">
        <v>484</v>
      </c>
    </row>
    <row r="261" spans="1:3" ht="12.75" x14ac:dyDescent="0.2">
      <c r="A261" s="21"/>
      <c r="C261" s="21" t="s">
        <v>485</v>
      </c>
    </row>
    <row r="262" spans="1:3" ht="12.75" x14ac:dyDescent="0.2">
      <c r="A262" s="21"/>
      <c r="C262" s="21" t="s">
        <v>486</v>
      </c>
    </row>
    <row r="263" spans="1:3" ht="12.75" x14ac:dyDescent="0.2">
      <c r="A263" s="21"/>
      <c r="C263" s="21" t="s">
        <v>487</v>
      </c>
    </row>
    <row r="264" spans="1:3" ht="12.75" x14ac:dyDescent="0.2">
      <c r="A264" s="21"/>
      <c r="C264" s="21" t="s">
        <v>488</v>
      </c>
    </row>
    <row r="265" spans="1:3" ht="12.75" x14ac:dyDescent="0.2">
      <c r="A265" s="21"/>
      <c r="C265" s="21" t="s">
        <v>489</v>
      </c>
    </row>
    <row r="266" spans="1:3" ht="12.75" x14ac:dyDescent="0.2">
      <c r="A266" s="21"/>
      <c r="C266" s="21" t="s">
        <v>490</v>
      </c>
    </row>
    <row r="267" spans="1:3" ht="12.75" x14ac:dyDescent="0.2">
      <c r="A267" s="21"/>
      <c r="C267" s="21" t="s">
        <v>491</v>
      </c>
    </row>
    <row r="268" spans="1:3" ht="12.75" x14ac:dyDescent="0.2">
      <c r="A268" s="21"/>
      <c r="C268" s="21" t="s">
        <v>492</v>
      </c>
    </row>
    <row r="269" spans="1:3" ht="12.75" x14ac:dyDescent="0.2">
      <c r="A269" s="21"/>
      <c r="C269" s="21" t="s">
        <v>493</v>
      </c>
    </row>
    <row r="270" spans="1:3" ht="12.75" x14ac:dyDescent="0.2">
      <c r="A270" s="21"/>
      <c r="C270" s="21" t="s">
        <v>494</v>
      </c>
    </row>
    <row r="271" spans="1:3" ht="12.75" x14ac:dyDescent="0.2">
      <c r="A271" s="21"/>
      <c r="C271" s="21" t="s">
        <v>495</v>
      </c>
    </row>
    <row r="272" spans="1:3" ht="12.75" x14ac:dyDescent="0.2">
      <c r="A272" s="21"/>
      <c r="B272" s="21" t="s">
        <v>496</v>
      </c>
      <c r="C272" s="21" t="s">
        <v>497</v>
      </c>
    </row>
    <row r="273" spans="1:3" ht="12.75" x14ac:dyDescent="0.2">
      <c r="A273" s="21"/>
      <c r="C273" s="21" t="s">
        <v>498</v>
      </c>
    </row>
    <row r="274" spans="1:3" ht="12.75" x14ac:dyDescent="0.2">
      <c r="A274" s="21"/>
      <c r="C274" s="21" t="s">
        <v>499</v>
      </c>
    </row>
    <row r="275" spans="1:3" ht="12.75" x14ac:dyDescent="0.2">
      <c r="A275" s="21"/>
      <c r="C275" s="21" t="s">
        <v>500</v>
      </c>
    </row>
    <row r="276" spans="1:3" ht="12.75" x14ac:dyDescent="0.2">
      <c r="A276" s="21"/>
      <c r="C276" s="21" t="s">
        <v>501</v>
      </c>
    </row>
    <row r="277" spans="1:3" ht="12.75" x14ac:dyDescent="0.2">
      <c r="A277" s="21"/>
      <c r="C277" s="21" t="s">
        <v>502</v>
      </c>
    </row>
    <row r="278" spans="1:3" ht="12.75" x14ac:dyDescent="0.2">
      <c r="A278" s="21"/>
      <c r="C278" s="21" t="s">
        <v>503</v>
      </c>
    </row>
    <row r="279" spans="1:3" ht="12.75" x14ac:dyDescent="0.2">
      <c r="A279" s="21"/>
      <c r="C279" s="21" t="s">
        <v>504</v>
      </c>
    </row>
    <row r="280" spans="1:3" ht="12.75" x14ac:dyDescent="0.2">
      <c r="A280" s="21"/>
      <c r="C280" s="21" t="s">
        <v>505</v>
      </c>
    </row>
    <row r="281" spans="1:3" ht="12.75" x14ac:dyDescent="0.2">
      <c r="A281" s="21"/>
      <c r="C281" s="21" t="s">
        <v>506</v>
      </c>
    </row>
    <row r="282" spans="1:3" ht="12.75" x14ac:dyDescent="0.2">
      <c r="A282" s="21"/>
      <c r="C282" s="21" t="s">
        <v>507</v>
      </c>
    </row>
    <row r="283" spans="1:3" ht="12.75" x14ac:dyDescent="0.2">
      <c r="A283" s="21"/>
      <c r="C283" s="21" t="s">
        <v>508</v>
      </c>
    </row>
    <row r="284" spans="1:3" ht="12.75" x14ac:dyDescent="0.2">
      <c r="A284" s="21"/>
      <c r="C284" s="21" t="s">
        <v>509</v>
      </c>
    </row>
    <row r="285" spans="1:3" ht="12.75" x14ac:dyDescent="0.2">
      <c r="A285" s="21"/>
      <c r="C285" s="21" t="s">
        <v>510</v>
      </c>
    </row>
    <row r="286" spans="1:3" ht="12.75" x14ac:dyDescent="0.2">
      <c r="A286" s="21"/>
      <c r="C286" s="21" t="s">
        <v>511</v>
      </c>
    </row>
    <row r="287" spans="1:3" ht="12.75" x14ac:dyDescent="0.2">
      <c r="A287" s="21"/>
      <c r="C287" s="21" t="s">
        <v>512</v>
      </c>
    </row>
    <row r="288" spans="1:3" ht="12.75" x14ac:dyDescent="0.2">
      <c r="A288" s="21"/>
      <c r="C288" s="21" t="s">
        <v>513</v>
      </c>
    </row>
    <row r="289" spans="1:3" ht="12.75" x14ac:dyDescent="0.2">
      <c r="A289" s="21"/>
      <c r="C289" s="21" t="s">
        <v>514</v>
      </c>
    </row>
    <row r="290" spans="1:3" ht="12.75" x14ac:dyDescent="0.2">
      <c r="A290" s="21"/>
      <c r="C290" s="21" t="s">
        <v>515</v>
      </c>
    </row>
    <row r="291" spans="1:3" ht="12.75" x14ac:dyDescent="0.2">
      <c r="A291" s="21"/>
      <c r="C291" s="21" t="s">
        <v>516</v>
      </c>
    </row>
    <row r="292" spans="1:3" ht="12.75" x14ac:dyDescent="0.2">
      <c r="A292" s="21"/>
      <c r="C292" s="21" t="s">
        <v>517</v>
      </c>
    </row>
    <row r="293" spans="1:3" ht="12.75" x14ac:dyDescent="0.2">
      <c r="A293" s="21"/>
      <c r="C293" s="21" t="s">
        <v>518</v>
      </c>
    </row>
    <row r="294" spans="1:3" ht="12.75" x14ac:dyDescent="0.2">
      <c r="A294" s="21"/>
      <c r="C294" s="21" t="s">
        <v>519</v>
      </c>
    </row>
    <row r="295" spans="1:3" ht="12.75" x14ac:dyDescent="0.2">
      <c r="A295" s="21"/>
      <c r="C295" s="21" t="s">
        <v>520</v>
      </c>
    </row>
    <row r="296" spans="1:3" ht="12.75" x14ac:dyDescent="0.2">
      <c r="A296" s="21"/>
      <c r="C296" s="21" t="s">
        <v>521</v>
      </c>
    </row>
    <row r="297" spans="1:3" ht="12.75" x14ac:dyDescent="0.2">
      <c r="A297" s="21"/>
      <c r="C297" s="21" t="s">
        <v>522</v>
      </c>
    </row>
    <row r="298" spans="1:3" ht="12.75" x14ac:dyDescent="0.2">
      <c r="A298" s="21"/>
      <c r="C298" s="21" t="s">
        <v>523</v>
      </c>
    </row>
    <row r="299" spans="1:3" ht="12.75" x14ac:dyDescent="0.2">
      <c r="A299" s="21"/>
      <c r="C299" s="21" t="s">
        <v>524</v>
      </c>
    </row>
    <row r="300" spans="1:3" ht="12.75" x14ac:dyDescent="0.2">
      <c r="A300" s="21"/>
      <c r="C300" s="21" t="s">
        <v>525</v>
      </c>
    </row>
    <row r="301" spans="1:3" ht="12.75" x14ac:dyDescent="0.2">
      <c r="A301" s="21"/>
      <c r="C301" s="21" t="s">
        <v>526</v>
      </c>
    </row>
    <row r="302" spans="1:3" ht="12.75" x14ac:dyDescent="0.2">
      <c r="A302" s="21"/>
      <c r="C302" s="21" t="s">
        <v>527</v>
      </c>
    </row>
    <row r="303" spans="1:3" ht="12.75" x14ac:dyDescent="0.2">
      <c r="A303" s="21"/>
      <c r="C303" s="21" t="s">
        <v>528</v>
      </c>
    </row>
    <row r="304" spans="1:3" ht="12.75" x14ac:dyDescent="0.2">
      <c r="A304" s="21"/>
      <c r="C304" s="21" t="s">
        <v>529</v>
      </c>
    </row>
    <row r="305" spans="1:3" ht="12.75" x14ac:dyDescent="0.2">
      <c r="A305" s="21"/>
      <c r="C305" s="21" t="s">
        <v>530</v>
      </c>
    </row>
    <row r="306" spans="1:3" ht="12.75" x14ac:dyDescent="0.2">
      <c r="A306" s="21"/>
      <c r="C306" s="21" t="s">
        <v>531</v>
      </c>
    </row>
    <row r="307" spans="1:3" ht="12.75" x14ac:dyDescent="0.2">
      <c r="A307" s="21"/>
      <c r="C307" s="21" t="s">
        <v>532</v>
      </c>
    </row>
    <row r="308" spans="1:3" ht="12.75" x14ac:dyDescent="0.2">
      <c r="A308" s="21"/>
      <c r="B308" s="21" t="s">
        <v>533</v>
      </c>
      <c r="C308" s="21" t="s">
        <v>534</v>
      </c>
    </row>
    <row r="309" spans="1:3" ht="12.75" x14ac:dyDescent="0.2">
      <c r="A309" s="21"/>
      <c r="C309" s="21" t="s">
        <v>535</v>
      </c>
    </row>
    <row r="310" spans="1:3" ht="12.75" x14ac:dyDescent="0.2">
      <c r="A310" s="21"/>
      <c r="C310" s="21" t="s">
        <v>536</v>
      </c>
    </row>
    <row r="311" spans="1:3" ht="12.75" x14ac:dyDescent="0.2">
      <c r="A311" s="21"/>
      <c r="C311" s="21" t="s">
        <v>537</v>
      </c>
    </row>
    <row r="312" spans="1:3" ht="12.75" x14ac:dyDescent="0.2">
      <c r="A312" s="21"/>
      <c r="C312" s="21" t="s">
        <v>538</v>
      </c>
    </row>
    <row r="313" spans="1:3" ht="12.75" x14ac:dyDescent="0.2">
      <c r="A313" s="21"/>
      <c r="C313" s="21" t="s">
        <v>539</v>
      </c>
    </row>
    <row r="314" spans="1:3" ht="12.75" x14ac:dyDescent="0.2">
      <c r="A314" s="21"/>
      <c r="C314" s="21" t="s">
        <v>540</v>
      </c>
    </row>
    <row r="315" spans="1:3" ht="12.75" x14ac:dyDescent="0.2">
      <c r="A315" s="21"/>
      <c r="C315" s="21" t="s">
        <v>541</v>
      </c>
    </row>
    <row r="316" spans="1:3" ht="12.75" x14ac:dyDescent="0.2">
      <c r="A316" s="21"/>
      <c r="C316" s="21" t="s">
        <v>542</v>
      </c>
    </row>
    <row r="317" spans="1:3" ht="12.75" x14ac:dyDescent="0.2">
      <c r="A317" s="21"/>
      <c r="B317" s="21" t="s">
        <v>543</v>
      </c>
      <c r="C317" s="21" t="s">
        <v>544</v>
      </c>
    </row>
    <row r="318" spans="1:3" ht="12.75" x14ac:dyDescent="0.2">
      <c r="A318" s="21"/>
      <c r="C318" s="21" t="s">
        <v>545</v>
      </c>
    </row>
    <row r="319" spans="1:3" ht="12.75" x14ac:dyDescent="0.2">
      <c r="A319" s="21"/>
      <c r="C319" s="21" t="s">
        <v>543</v>
      </c>
    </row>
    <row r="320" spans="1:3" ht="12.75" x14ac:dyDescent="0.2">
      <c r="A320" s="21"/>
      <c r="C320" s="21" t="s">
        <v>546</v>
      </c>
    </row>
    <row r="321" spans="1:3" ht="12.75" x14ac:dyDescent="0.2">
      <c r="A321" s="21"/>
      <c r="B321" s="21" t="s">
        <v>547</v>
      </c>
      <c r="C321" s="21" t="s">
        <v>548</v>
      </c>
    </row>
    <row r="322" spans="1:3" ht="12.75" x14ac:dyDescent="0.2">
      <c r="A322" s="21"/>
      <c r="C322" s="21" t="s">
        <v>549</v>
      </c>
    </row>
    <row r="323" spans="1:3" ht="12.75" x14ac:dyDescent="0.2">
      <c r="A323" s="21"/>
      <c r="C323" s="21" t="s">
        <v>550</v>
      </c>
    </row>
    <row r="324" spans="1:3" ht="12.75" x14ac:dyDescent="0.2">
      <c r="A324" s="21"/>
      <c r="C324" s="21" t="s">
        <v>551</v>
      </c>
    </row>
    <row r="325" spans="1:3" ht="12.75" x14ac:dyDescent="0.2">
      <c r="A325" s="21"/>
      <c r="C325" s="21" t="s">
        <v>552</v>
      </c>
    </row>
    <row r="326" spans="1:3" ht="12.75" x14ac:dyDescent="0.2">
      <c r="A326" s="21"/>
      <c r="C326" s="21" t="s">
        <v>553</v>
      </c>
    </row>
    <row r="327" spans="1:3" ht="12.75" x14ac:dyDescent="0.2">
      <c r="A327" s="21"/>
      <c r="C327" s="21" t="s">
        <v>554</v>
      </c>
    </row>
    <row r="328" spans="1:3" ht="12.75" x14ac:dyDescent="0.2">
      <c r="A328" s="21"/>
      <c r="C328" s="21" t="s">
        <v>555</v>
      </c>
    </row>
    <row r="329" spans="1:3" ht="12.75" x14ac:dyDescent="0.2">
      <c r="A329" s="21"/>
      <c r="C329" s="21" t="s">
        <v>556</v>
      </c>
    </row>
    <row r="330" spans="1:3" ht="12.75" x14ac:dyDescent="0.2">
      <c r="A330" s="21"/>
      <c r="C330" s="21" t="s">
        <v>557</v>
      </c>
    </row>
    <row r="331" spans="1:3" ht="12.75" x14ac:dyDescent="0.2">
      <c r="A331" s="21"/>
      <c r="C331" s="21" t="s">
        <v>558</v>
      </c>
    </row>
    <row r="332" spans="1:3" ht="12.75" x14ac:dyDescent="0.2">
      <c r="A332" s="21"/>
      <c r="C332" s="21" t="s">
        <v>559</v>
      </c>
    </row>
    <row r="333" spans="1:3" ht="12.75" x14ac:dyDescent="0.2">
      <c r="A333" s="21"/>
      <c r="C333" s="21" t="s">
        <v>560</v>
      </c>
    </row>
    <row r="334" spans="1:3" ht="12.75" x14ac:dyDescent="0.2">
      <c r="A334" s="21"/>
      <c r="C334" s="21" t="s">
        <v>561</v>
      </c>
    </row>
    <row r="335" spans="1:3" ht="12.75" x14ac:dyDescent="0.2">
      <c r="A335" s="21"/>
      <c r="C335" s="21" t="s">
        <v>562</v>
      </c>
    </row>
    <row r="336" spans="1:3" ht="12.75" x14ac:dyDescent="0.2">
      <c r="A336" s="21"/>
      <c r="C336" s="21" t="s">
        <v>563</v>
      </c>
    </row>
    <row r="337" spans="1:3" ht="12.75" x14ac:dyDescent="0.2">
      <c r="A337" s="21"/>
      <c r="C337" s="21" t="s">
        <v>564</v>
      </c>
    </row>
    <row r="338" spans="1:3" ht="12.75" x14ac:dyDescent="0.2">
      <c r="A338" s="21"/>
      <c r="C338" s="21" t="s">
        <v>565</v>
      </c>
    </row>
    <row r="339" spans="1:3" ht="12.75" x14ac:dyDescent="0.2">
      <c r="A339" s="21"/>
      <c r="C339" s="21" t="s">
        <v>566</v>
      </c>
    </row>
    <row r="340" spans="1:3" ht="12.75" x14ac:dyDescent="0.2">
      <c r="A340" s="21"/>
      <c r="C340" s="21" t="s">
        <v>567</v>
      </c>
    </row>
    <row r="341" spans="1:3" ht="12.75" x14ac:dyDescent="0.2">
      <c r="A341" s="21"/>
      <c r="C341" s="21" t="s">
        <v>568</v>
      </c>
    </row>
    <row r="342" spans="1:3" ht="12.75" x14ac:dyDescent="0.2">
      <c r="A342" s="21"/>
      <c r="C342" s="21" t="s">
        <v>569</v>
      </c>
    </row>
    <row r="343" spans="1:3" ht="12.75" x14ac:dyDescent="0.2">
      <c r="A343" s="21"/>
      <c r="C343" s="21" t="s">
        <v>570</v>
      </c>
    </row>
    <row r="344" spans="1:3" ht="12.75" x14ac:dyDescent="0.2">
      <c r="A344" s="21"/>
      <c r="C344" s="21" t="s">
        <v>571</v>
      </c>
    </row>
    <row r="345" spans="1:3" ht="12.75" x14ac:dyDescent="0.2">
      <c r="A345" s="21"/>
      <c r="C345" s="21" t="s">
        <v>572</v>
      </c>
    </row>
    <row r="346" spans="1:3" ht="12.75" x14ac:dyDescent="0.2">
      <c r="A346" s="21"/>
      <c r="C346" s="21" t="s">
        <v>573</v>
      </c>
    </row>
    <row r="347" spans="1:3" ht="12.75" x14ac:dyDescent="0.2">
      <c r="A347" s="21" t="s">
        <v>574</v>
      </c>
      <c r="B347" s="21" t="s">
        <v>575</v>
      </c>
      <c r="C347" s="21" t="s">
        <v>576</v>
      </c>
    </row>
    <row r="348" spans="1:3" ht="12.75" x14ac:dyDescent="0.2">
      <c r="A348" s="21"/>
      <c r="C348" s="21" t="s">
        <v>577</v>
      </c>
    </row>
    <row r="349" spans="1:3" ht="12.75" x14ac:dyDescent="0.2">
      <c r="A349" s="21"/>
      <c r="C349" s="21" t="s">
        <v>578</v>
      </c>
    </row>
    <row r="350" spans="1:3" ht="12.75" x14ac:dyDescent="0.2">
      <c r="A350" s="21"/>
      <c r="C350" s="21" t="s">
        <v>579</v>
      </c>
    </row>
    <row r="351" spans="1:3" ht="12.75" x14ac:dyDescent="0.2">
      <c r="A351" s="21"/>
      <c r="C351" s="21" t="s">
        <v>580</v>
      </c>
    </row>
    <row r="352" spans="1:3" ht="12.75" x14ac:dyDescent="0.2">
      <c r="A352" s="21"/>
      <c r="C352" s="21" t="s">
        <v>581</v>
      </c>
    </row>
    <row r="353" spans="1:3" ht="12.75" x14ac:dyDescent="0.2">
      <c r="A353" s="21"/>
      <c r="C353" s="21" t="s">
        <v>582</v>
      </c>
    </row>
    <row r="354" spans="1:3" ht="12.75" x14ac:dyDescent="0.2">
      <c r="A354" s="21"/>
      <c r="C354" s="21" t="s">
        <v>583</v>
      </c>
    </row>
    <row r="355" spans="1:3" ht="12.75" x14ac:dyDescent="0.2">
      <c r="A355" s="21"/>
      <c r="C355" s="21" t="s">
        <v>584</v>
      </c>
    </row>
    <row r="356" spans="1:3" ht="12.75" x14ac:dyDescent="0.2">
      <c r="A356" s="21"/>
      <c r="B356" s="21" t="s">
        <v>585</v>
      </c>
      <c r="C356" s="21" t="s">
        <v>586</v>
      </c>
    </row>
    <row r="357" spans="1:3" ht="12.75" x14ac:dyDescent="0.2">
      <c r="A357" s="21"/>
      <c r="C357" s="21" t="s">
        <v>587</v>
      </c>
    </row>
    <row r="358" spans="1:3" ht="12.75" x14ac:dyDescent="0.2">
      <c r="A358" s="21"/>
      <c r="C358" s="21" t="s">
        <v>588</v>
      </c>
    </row>
    <row r="359" spans="1:3" ht="12.75" x14ac:dyDescent="0.2">
      <c r="A359" s="21"/>
      <c r="C359" s="21" t="s">
        <v>589</v>
      </c>
    </row>
    <row r="360" spans="1:3" ht="12.75" x14ac:dyDescent="0.2">
      <c r="A360" s="21"/>
      <c r="C360" s="21" t="s">
        <v>590</v>
      </c>
    </row>
    <row r="361" spans="1:3" ht="12.75" x14ac:dyDescent="0.2">
      <c r="A361" s="21"/>
      <c r="B361" s="21" t="s">
        <v>591</v>
      </c>
      <c r="C361" s="21" t="s">
        <v>592</v>
      </c>
    </row>
    <row r="362" spans="1:3" ht="12.75" x14ac:dyDescent="0.2">
      <c r="A362" s="21"/>
      <c r="C362" s="21" t="s">
        <v>593</v>
      </c>
    </row>
    <row r="363" spans="1:3" ht="12.75" x14ac:dyDescent="0.2">
      <c r="A363" s="21"/>
      <c r="C363" s="21" t="s">
        <v>594</v>
      </c>
    </row>
    <row r="364" spans="1:3" ht="12.75" x14ac:dyDescent="0.2">
      <c r="A364" s="21"/>
      <c r="C364" s="21" t="s">
        <v>595</v>
      </c>
    </row>
    <row r="365" spans="1:3" ht="12.75" x14ac:dyDescent="0.2">
      <c r="A365" s="21"/>
      <c r="B365" s="21" t="s">
        <v>596</v>
      </c>
      <c r="C365" s="21" t="s">
        <v>597</v>
      </c>
    </row>
    <row r="366" spans="1:3" ht="12.75" x14ac:dyDescent="0.2">
      <c r="A366" s="21"/>
      <c r="C366" s="21" t="s">
        <v>598</v>
      </c>
    </row>
    <row r="367" spans="1:3" ht="12.75" x14ac:dyDescent="0.2">
      <c r="A367" s="21"/>
      <c r="C367" s="21" t="s">
        <v>599</v>
      </c>
    </row>
    <row r="368" spans="1:3" ht="12.75" x14ac:dyDescent="0.2">
      <c r="A368" s="21"/>
      <c r="C368" s="21" t="s">
        <v>600</v>
      </c>
    </row>
    <row r="369" spans="1:3" ht="12.75" x14ac:dyDescent="0.2">
      <c r="A369" s="21"/>
      <c r="C369" s="21" t="s">
        <v>601</v>
      </c>
    </row>
    <row r="370" spans="1:3" ht="12.75" x14ac:dyDescent="0.2">
      <c r="A370" s="21"/>
      <c r="C370" s="21" t="s">
        <v>602</v>
      </c>
    </row>
    <row r="371" spans="1:3" ht="12.75" x14ac:dyDescent="0.2">
      <c r="A371" s="21"/>
      <c r="B371" s="21" t="s">
        <v>603</v>
      </c>
      <c r="C371" s="21" t="s">
        <v>604</v>
      </c>
    </row>
    <row r="372" spans="1:3" ht="12.75" x14ac:dyDescent="0.2">
      <c r="A372" s="21"/>
      <c r="C372" s="21" t="s">
        <v>605</v>
      </c>
    </row>
    <row r="373" spans="1:3" ht="12.75" x14ac:dyDescent="0.2">
      <c r="A373" s="21"/>
      <c r="C373" s="21" t="s">
        <v>606</v>
      </c>
    </row>
    <row r="374" spans="1:3" ht="12.75" x14ac:dyDescent="0.2">
      <c r="A374" s="21"/>
      <c r="C374" s="21" t="s">
        <v>607</v>
      </c>
    </row>
    <row r="375" spans="1:3" ht="12.75" x14ac:dyDescent="0.2">
      <c r="A375" s="21"/>
      <c r="C375" s="21" t="s">
        <v>608</v>
      </c>
    </row>
    <row r="376" spans="1:3" ht="12.75" x14ac:dyDescent="0.2">
      <c r="A376" s="21"/>
      <c r="C376" s="21" t="s">
        <v>609</v>
      </c>
    </row>
    <row r="377" spans="1:3" ht="12.75" x14ac:dyDescent="0.2">
      <c r="A377" s="21"/>
      <c r="C377" s="21" t="s">
        <v>610</v>
      </c>
    </row>
    <row r="378" spans="1:3" ht="12.75" x14ac:dyDescent="0.2">
      <c r="A378" s="21"/>
      <c r="C378" s="21" t="s">
        <v>611</v>
      </c>
    </row>
    <row r="379" spans="1:3" ht="12.75" x14ac:dyDescent="0.2">
      <c r="A379" s="21"/>
      <c r="B379" s="21" t="s">
        <v>612</v>
      </c>
      <c r="C379" s="21" t="s">
        <v>613</v>
      </c>
    </row>
    <row r="380" spans="1:3" ht="12.75" x14ac:dyDescent="0.2">
      <c r="A380" s="21"/>
      <c r="C380" s="21" t="s">
        <v>614</v>
      </c>
    </row>
    <row r="381" spans="1:3" ht="12.75" x14ac:dyDescent="0.2">
      <c r="A381" s="21"/>
      <c r="B381" s="21" t="s">
        <v>615</v>
      </c>
      <c r="C381" s="21" t="s">
        <v>616</v>
      </c>
    </row>
    <row r="382" spans="1:3" ht="12.75" x14ac:dyDescent="0.2">
      <c r="A382" s="21"/>
      <c r="C382" s="21" t="s">
        <v>617</v>
      </c>
    </row>
    <row r="383" spans="1:3" ht="12.75" x14ac:dyDescent="0.2">
      <c r="A383" s="21"/>
      <c r="C383" s="21" t="s">
        <v>618</v>
      </c>
    </row>
    <row r="384" spans="1:3" ht="12.75" x14ac:dyDescent="0.2">
      <c r="A384" s="21"/>
      <c r="C384" s="21" t="s">
        <v>619</v>
      </c>
    </row>
    <row r="385" spans="1:3" ht="12.75" x14ac:dyDescent="0.2">
      <c r="A385" s="21"/>
      <c r="C385" s="21" t="s">
        <v>620</v>
      </c>
    </row>
    <row r="386" spans="1:3" ht="12.75" x14ac:dyDescent="0.2">
      <c r="A386" s="21"/>
      <c r="C386" s="21" t="s">
        <v>621</v>
      </c>
    </row>
    <row r="387" spans="1:3" ht="12.75" x14ac:dyDescent="0.2">
      <c r="A387" s="21"/>
      <c r="C387" s="21" t="s">
        <v>622</v>
      </c>
    </row>
    <row r="388" spans="1:3" ht="12.75" x14ac:dyDescent="0.2">
      <c r="A388" s="21"/>
      <c r="C388" s="21" t="s">
        <v>623</v>
      </c>
    </row>
    <row r="389" spans="1:3" ht="12.75" x14ac:dyDescent="0.2">
      <c r="A389" s="21"/>
      <c r="C389" s="21" t="s">
        <v>624</v>
      </c>
    </row>
    <row r="390" spans="1:3" ht="12.75" x14ac:dyDescent="0.2">
      <c r="A390" s="21"/>
      <c r="C390" s="21" t="s">
        <v>625</v>
      </c>
    </row>
    <row r="391" spans="1:3" ht="12.75" x14ac:dyDescent="0.2">
      <c r="A391" s="21"/>
      <c r="B391" s="21" t="s">
        <v>626</v>
      </c>
      <c r="C391" s="21" t="s">
        <v>627</v>
      </c>
    </row>
    <row r="392" spans="1:3" ht="12.75" x14ac:dyDescent="0.2">
      <c r="A392" s="21" t="s">
        <v>628</v>
      </c>
      <c r="B392" s="21" t="s">
        <v>629</v>
      </c>
      <c r="C392" s="21" t="s">
        <v>630</v>
      </c>
    </row>
    <row r="393" spans="1:3" ht="12.75" x14ac:dyDescent="0.2">
      <c r="A393" s="21"/>
      <c r="C393" s="21" t="s">
        <v>629</v>
      </c>
    </row>
    <row r="394" spans="1:3" ht="12.75" x14ac:dyDescent="0.2">
      <c r="A394" s="21"/>
      <c r="B394" s="21" t="s">
        <v>97</v>
      </c>
      <c r="C394" s="21" t="s">
        <v>631</v>
      </c>
    </row>
    <row r="395" spans="1:3" ht="12.75" x14ac:dyDescent="0.2">
      <c r="A395" s="21"/>
      <c r="C395" s="21" t="s">
        <v>632</v>
      </c>
    </row>
    <row r="396" spans="1:3" ht="12.75" x14ac:dyDescent="0.2">
      <c r="A396" s="21"/>
      <c r="C396" s="21" t="s">
        <v>633</v>
      </c>
    </row>
    <row r="397" spans="1:3" ht="12.75" x14ac:dyDescent="0.2">
      <c r="A397" s="21"/>
      <c r="B397" s="21" t="s">
        <v>634</v>
      </c>
      <c r="C397" s="21" t="s">
        <v>635</v>
      </c>
    </row>
    <row r="398" spans="1:3" ht="12.75" x14ac:dyDescent="0.2">
      <c r="A398" s="21"/>
      <c r="C398" s="21" t="s">
        <v>636</v>
      </c>
    </row>
    <row r="399" spans="1:3" ht="12.75" x14ac:dyDescent="0.2">
      <c r="A399" s="21"/>
      <c r="C399" s="21" t="s">
        <v>637</v>
      </c>
    </row>
    <row r="400" spans="1:3" ht="12.75" x14ac:dyDescent="0.2">
      <c r="A400" s="21"/>
      <c r="C400" s="21" t="s">
        <v>638</v>
      </c>
    </row>
    <row r="401" spans="1:3" ht="12.75" x14ac:dyDescent="0.2">
      <c r="A401" s="21"/>
      <c r="C401" s="21" t="s">
        <v>639</v>
      </c>
    </row>
    <row r="402" spans="1:3" ht="12.75" x14ac:dyDescent="0.2">
      <c r="A402" s="21"/>
      <c r="C402" s="21" t="s">
        <v>640</v>
      </c>
    </row>
    <row r="403" spans="1:3" ht="12.75" x14ac:dyDescent="0.2">
      <c r="A403" s="21"/>
      <c r="C403" s="21" t="s">
        <v>641</v>
      </c>
    </row>
    <row r="404" spans="1:3" ht="12.75" x14ac:dyDescent="0.2">
      <c r="A404" s="21"/>
      <c r="C404" s="21" t="s">
        <v>642</v>
      </c>
    </row>
    <row r="405" spans="1:3" ht="12.75" x14ac:dyDescent="0.2">
      <c r="A405" s="21"/>
      <c r="C405" s="21" t="s">
        <v>643</v>
      </c>
    </row>
    <row r="406" spans="1:3" ht="12.75" x14ac:dyDescent="0.2">
      <c r="A406" s="21"/>
      <c r="B406" s="21" t="s">
        <v>644</v>
      </c>
      <c r="C406" s="21" t="s">
        <v>645</v>
      </c>
    </row>
    <row r="407" spans="1:3" ht="12.75" x14ac:dyDescent="0.2">
      <c r="A407" s="21"/>
      <c r="C407" s="21" t="s">
        <v>646</v>
      </c>
    </row>
    <row r="408" spans="1:3" ht="12.75" x14ac:dyDescent="0.2">
      <c r="A408" s="21"/>
      <c r="C408" s="21" t="s">
        <v>647</v>
      </c>
    </row>
    <row r="409" spans="1:3" ht="12.75" x14ac:dyDescent="0.2">
      <c r="A409" s="21"/>
      <c r="C409" s="21" t="s">
        <v>648</v>
      </c>
    </row>
    <row r="410" spans="1:3" ht="12.75" x14ac:dyDescent="0.2">
      <c r="A410" s="21"/>
      <c r="B410" s="21" t="s">
        <v>649</v>
      </c>
      <c r="C410" s="21" t="s">
        <v>650</v>
      </c>
    </row>
    <row r="411" spans="1:3" ht="12.75" x14ac:dyDescent="0.2">
      <c r="A411" s="21"/>
      <c r="C411" s="21" t="s">
        <v>651</v>
      </c>
    </row>
    <row r="412" spans="1:3" ht="12.75" x14ac:dyDescent="0.2">
      <c r="A412" s="21"/>
      <c r="C412" s="21" t="s">
        <v>652</v>
      </c>
    </row>
    <row r="413" spans="1:3" ht="12.75" x14ac:dyDescent="0.2">
      <c r="A413" s="21" t="s">
        <v>653</v>
      </c>
      <c r="B413" s="21" t="s">
        <v>654</v>
      </c>
      <c r="C413" s="21" t="s">
        <v>655</v>
      </c>
    </row>
    <row r="414" spans="1:3" ht="12.75" x14ac:dyDescent="0.2">
      <c r="A414" s="21"/>
      <c r="C414" s="21" t="s">
        <v>656</v>
      </c>
    </row>
    <row r="415" spans="1:3" ht="12.75" x14ac:dyDescent="0.2">
      <c r="A415" s="21"/>
      <c r="C415" s="21" t="s">
        <v>657</v>
      </c>
    </row>
    <row r="416" spans="1:3" ht="12.75" x14ac:dyDescent="0.2">
      <c r="A416" s="21"/>
      <c r="C416" s="21" t="s">
        <v>658</v>
      </c>
    </row>
    <row r="417" spans="1:3" ht="12.75" x14ac:dyDescent="0.2">
      <c r="A417" s="21"/>
      <c r="C417" s="21" t="s">
        <v>659</v>
      </c>
    </row>
    <row r="418" spans="1:3" ht="12.75" x14ac:dyDescent="0.2">
      <c r="A418" s="21"/>
      <c r="C418" s="21" t="s">
        <v>660</v>
      </c>
    </row>
    <row r="419" spans="1:3" ht="12.75" x14ac:dyDescent="0.2">
      <c r="A419" s="21"/>
      <c r="C419" s="21" t="s">
        <v>661</v>
      </c>
    </row>
    <row r="420" spans="1:3" ht="12.75" x14ac:dyDescent="0.2">
      <c r="A420" s="21"/>
      <c r="C420" s="21" t="s">
        <v>662</v>
      </c>
    </row>
    <row r="421" spans="1:3" ht="12.75" x14ac:dyDescent="0.2">
      <c r="A421" s="21"/>
      <c r="C421" s="21" t="s">
        <v>663</v>
      </c>
    </row>
    <row r="422" spans="1:3" ht="12.75" x14ac:dyDescent="0.2">
      <c r="A422" s="21"/>
      <c r="C422" s="21" t="s">
        <v>664</v>
      </c>
    </row>
    <row r="423" spans="1:3" ht="12.75" x14ac:dyDescent="0.2">
      <c r="A423" s="21"/>
      <c r="C423" s="21" t="s">
        <v>665</v>
      </c>
    </row>
    <row r="424" spans="1:3" ht="12.75" x14ac:dyDescent="0.2">
      <c r="A424" s="21"/>
      <c r="C424" s="21" t="s">
        <v>666</v>
      </c>
    </row>
    <row r="425" spans="1:3" ht="12.75" x14ac:dyDescent="0.2">
      <c r="A425" s="21"/>
      <c r="C425" s="21" t="s">
        <v>667</v>
      </c>
    </row>
    <row r="426" spans="1:3" ht="12.75" x14ac:dyDescent="0.2">
      <c r="A426" s="21"/>
      <c r="C426" s="21" t="s">
        <v>668</v>
      </c>
    </row>
    <row r="427" spans="1:3" ht="12.75" x14ac:dyDescent="0.2">
      <c r="A427" s="21"/>
      <c r="C427" s="21" t="s">
        <v>669</v>
      </c>
    </row>
    <row r="428" spans="1:3" ht="12.75" x14ac:dyDescent="0.2">
      <c r="A428" s="21"/>
      <c r="C428" s="21" t="s">
        <v>670</v>
      </c>
    </row>
    <row r="429" spans="1:3" ht="12.75" x14ac:dyDescent="0.2">
      <c r="A429" s="21"/>
      <c r="C429" s="21" t="s">
        <v>671</v>
      </c>
    </row>
    <row r="430" spans="1:3" ht="12.75" x14ac:dyDescent="0.2">
      <c r="A430" s="21"/>
      <c r="C430" s="21" t="s">
        <v>672</v>
      </c>
    </row>
    <row r="431" spans="1:3" ht="12.75" x14ac:dyDescent="0.2">
      <c r="A431" s="21"/>
      <c r="C431" s="21" t="s">
        <v>673</v>
      </c>
    </row>
    <row r="432" spans="1:3" ht="12.75" x14ac:dyDescent="0.2">
      <c r="A432" s="21"/>
      <c r="C432" s="21" t="s">
        <v>674</v>
      </c>
    </row>
    <row r="433" spans="1:3" ht="12.75" x14ac:dyDescent="0.2">
      <c r="A433" s="21"/>
      <c r="C433" s="21" t="s">
        <v>675</v>
      </c>
    </row>
    <row r="434" spans="1:3" ht="12.75" x14ac:dyDescent="0.2">
      <c r="A434" s="21"/>
      <c r="C434" s="21" t="s">
        <v>676</v>
      </c>
    </row>
    <row r="435" spans="1:3" ht="12.75" x14ac:dyDescent="0.2">
      <c r="A435" s="21"/>
      <c r="C435" s="21" t="s">
        <v>677</v>
      </c>
    </row>
    <row r="436" spans="1:3" ht="12.75" x14ac:dyDescent="0.2">
      <c r="A436" s="21"/>
      <c r="C436" s="21" t="s">
        <v>678</v>
      </c>
    </row>
    <row r="437" spans="1:3" ht="12.75" x14ac:dyDescent="0.2">
      <c r="A437" s="21"/>
      <c r="C437" s="21" t="s">
        <v>679</v>
      </c>
    </row>
    <row r="438" spans="1:3" ht="12.75" x14ac:dyDescent="0.2">
      <c r="A438" s="21"/>
      <c r="C438" s="21" t="s">
        <v>680</v>
      </c>
    </row>
    <row r="439" spans="1:3" ht="12.75" x14ac:dyDescent="0.2">
      <c r="A439" s="21"/>
      <c r="C439" s="21" t="s">
        <v>681</v>
      </c>
    </row>
    <row r="440" spans="1:3" ht="12.75" x14ac:dyDescent="0.2">
      <c r="A440" s="21"/>
      <c r="C440" s="21" t="s">
        <v>682</v>
      </c>
    </row>
    <row r="441" spans="1:3" ht="12.75" x14ac:dyDescent="0.2">
      <c r="A441" s="21"/>
      <c r="C441" s="21" t="s">
        <v>683</v>
      </c>
    </row>
    <row r="442" spans="1:3" ht="12.75" x14ac:dyDescent="0.2">
      <c r="A442" s="21"/>
      <c r="C442" s="21" t="s">
        <v>684</v>
      </c>
    </row>
    <row r="443" spans="1:3" ht="12.75" x14ac:dyDescent="0.2">
      <c r="A443" s="21"/>
      <c r="C443" s="21" t="s">
        <v>685</v>
      </c>
    </row>
    <row r="444" spans="1:3" ht="12.75" x14ac:dyDescent="0.2">
      <c r="A444" s="21"/>
      <c r="C444" s="21" t="s">
        <v>686</v>
      </c>
    </row>
    <row r="445" spans="1:3" ht="12.75" x14ac:dyDescent="0.2">
      <c r="A445" s="21"/>
      <c r="C445" s="21" t="s">
        <v>687</v>
      </c>
    </row>
    <row r="446" spans="1:3" ht="12.75" x14ac:dyDescent="0.2">
      <c r="A446" s="21"/>
      <c r="B446" s="21" t="s">
        <v>688</v>
      </c>
      <c r="C446" s="21" t="s">
        <v>689</v>
      </c>
    </row>
    <row r="447" spans="1:3" ht="12.75" x14ac:dyDescent="0.2">
      <c r="A447" s="21"/>
      <c r="C447" s="21" t="s">
        <v>690</v>
      </c>
    </row>
    <row r="448" spans="1:3" ht="12.75" x14ac:dyDescent="0.2">
      <c r="A448" s="21"/>
      <c r="C448" s="21" t="s">
        <v>691</v>
      </c>
    </row>
    <row r="449" spans="1:3" ht="12.75" x14ac:dyDescent="0.2">
      <c r="A449" s="21"/>
      <c r="C449" s="21" t="s">
        <v>692</v>
      </c>
    </row>
    <row r="450" spans="1:3" ht="12.75" x14ac:dyDescent="0.2">
      <c r="A450" s="21"/>
      <c r="C450" s="21" t="s">
        <v>693</v>
      </c>
    </row>
    <row r="451" spans="1:3" ht="12.75" x14ac:dyDescent="0.2">
      <c r="A451" s="21"/>
      <c r="C451" s="21" t="s">
        <v>694</v>
      </c>
    </row>
    <row r="452" spans="1:3" ht="12.75" x14ac:dyDescent="0.2">
      <c r="A452" s="21"/>
      <c r="C452" s="21" t="s">
        <v>695</v>
      </c>
    </row>
    <row r="453" spans="1:3" ht="12.75" x14ac:dyDescent="0.2">
      <c r="A453" s="21"/>
      <c r="C453" s="21" t="s">
        <v>696</v>
      </c>
    </row>
    <row r="454" spans="1:3" ht="12.75" x14ac:dyDescent="0.2">
      <c r="A454" s="21"/>
      <c r="C454" s="21" t="s">
        <v>697</v>
      </c>
    </row>
    <row r="455" spans="1:3" ht="12.75" x14ac:dyDescent="0.2">
      <c r="A455" s="21"/>
      <c r="C455" s="21" t="s">
        <v>698</v>
      </c>
    </row>
    <row r="456" spans="1:3" ht="12.75" x14ac:dyDescent="0.2">
      <c r="A456" s="21"/>
      <c r="C456" s="21" t="s">
        <v>699</v>
      </c>
    </row>
    <row r="457" spans="1:3" ht="12.75" x14ac:dyDescent="0.2">
      <c r="A457" s="21"/>
      <c r="C457" s="21" t="s">
        <v>700</v>
      </c>
    </row>
    <row r="458" spans="1:3" ht="12.75" x14ac:dyDescent="0.2">
      <c r="A458" s="21"/>
      <c r="C458" s="21" t="s">
        <v>701</v>
      </c>
    </row>
    <row r="459" spans="1:3" ht="12.75" x14ac:dyDescent="0.2">
      <c r="A459" s="21"/>
      <c r="C459" s="21" t="s">
        <v>702</v>
      </c>
    </row>
    <row r="460" spans="1:3" ht="12.75" x14ac:dyDescent="0.2">
      <c r="A460" s="21"/>
      <c r="C460" s="21" t="s">
        <v>703</v>
      </c>
    </row>
    <row r="461" spans="1:3" ht="12.75" x14ac:dyDescent="0.2">
      <c r="A461" s="21"/>
      <c r="C461" s="21" t="s">
        <v>704</v>
      </c>
    </row>
    <row r="462" spans="1:3" ht="12.75" x14ac:dyDescent="0.2">
      <c r="A462" s="21"/>
      <c r="C462" s="21" t="s">
        <v>705</v>
      </c>
    </row>
    <row r="463" spans="1:3" ht="12.75" x14ac:dyDescent="0.2">
      <c r="A463" s="21"/>
      <c r="C463" s="21" t="s">
        <v>706</v>
      </c>
    </row>
    <row r="464" spans="1:3" ht="12.75" x14ac:dyDescent="0.2">
      <c r="A464" s="21"/>
      <c r="C464" s="21" t="s">
        <v>707</v>
      </c>
    </row>
    <row r="465" spans="1:3" ht="12.75" x14ac:dyDescent="0.2">
      <c r="A465" s="21"/>
      <c r="C465" s="21" t="s">
        <v>708</v>
      </c>
    </row>
    <row r="466" spans="1:3" ht="12.75" x14ac:dyDescent="0.2">
      <c r="A466" s="21"/>
      <c r="C466" s="21" t="s">
        <v>709</v>
      </c>
    </row>
    <row r="467" spans="1:3" ht="12.75" x14ac:dyDescent="0.2">
      <c r="A467" s="21"/>
      <c r="C467" s="21" t="s">
        <v>710</v>
      </c>
    </row>
    <row r="468" spans="1:3" ht="12.75" x14ac:dyDescent="0.2">
      <c r="A468" s="21"/>
      <c r="C468" s="21" t="s">
        <v>711</v>
      </c>
    </row>
    <row r="469" spans="1:3" ht="12.75" x14ac:dyDescent="0.2">
      <c r="A469" s="21"/>
      <c r="C469" s="21" t="s">
        <v>712</v>
      </c>
    </row>
    <row r="470" spans="1:3" ht="12.75" x14ac:dyDescent="0.2">
      <c r="A470" s="21"/>
      <c r="C470" s="21" t="s">
        <v>713</v>
      </c>
    </row>
    <row r="471" spans="1:3" ht="12.75" x14ac:dyDescent="0.2">
      <c r="A471" s="21"/>
      <c r="C471" s="21" t="s">
        <v>714</v>
      </c>
    </row>
    <row r="472" spans="1:3" ht="12.75" x14ac:dyDescent="0.2">
      <c r="A472" s="21"/>
      <c r="C472" s="21" t="s">
        <v>715</v>
      </c>
    </row>
    <row r="473" spans="1:3" ht="12.75" x14ac:dyDescent="0.2">
      <c r="A473" s="21"/>
      <c r="C473" s="21" t="s">
        <v>716</v>
      </c>
    </row>
    <row r="474" spans="1:3" ht="12.75" x14ac:dyDescent="0.2">
      <c r="A474" s="21"/>
      <c r="C474" s="21" t="s">
        <v>717</v>
      </c>
    </row>
    <row r="475" spans="1:3" ht="12.75" x14ac:dyDescent="0.2">
      <c r="A475" s="21"/>
      <c r="C475" s="21" t="s">
        <v>718</v>
      </c>
    </row>
    <row r="476" spans="1:3" ht="12.75" x14ac:dyDescent="0.2">
      <c r="A476" s="21"/>
      <c r="C476" s="21" t="s">
        <v>719</v>
      </c>
    </row>
    <row r="477" spans="1:3" ht="12.75" x14ac:dyDescent="0.2">
      <c r="A477" s="21"/>
      <c r="C477" s="21" t="s">
        <v>720</v>
      </c>
    </row>
    <row r="478" spans="1:3" ht="12.75" x14ac:dyDescent="0.2">
      <c r="A478" s="21"/>
      <c r="C478" s="21" t="s">
        <v>721</v>
      </c>
    </row>
    <row r="479" spans="1:3" ht="12.75" x14ac:dyDescent="0.2">
      <c r="A479" s="21"/>
      <c r="C479" s="21" t="s">
        <v>722</v>
      </c>
    </row>
    <row r="480" spans="1:3" ht="12.75" x14ac:dyDescent="0.2">
      <c r="A480" s="21"/>
      <c r="C480" s="21" t="s">
        <v>723</v>
      </c>
    </row>
    <row r="481" spans="1:3" ht="12.75" x14ac:dyDescent="0.2">
      <c r="A481" s="21"/>
      <c r="C481" s="21" t="s">
        <v>724</v>
      </c>
    </row>
    <row r="482" spans="1:3" ht="12.75" x14ac:dyDescent="0.2">
      <c r="A482" s="21"/>
      <c r="C482" s="21" t="s">
        <v>725</v>
      </c>
    </row>
    <row r="483" spans="1:3" ht="12.75" x14ac:dyDescent="0.2">
      <c r="A483" s="21"/>
      <c r="C483" s="21" t="s">
        <v>726</v>
      </c>
    </row>
    <row r="484" spans="1:3" ht="12.75" x14ac:dyDescent="0.2">
      <c r="A484" s="21"/>
      <c r="C484" s="21" t="s">
        <v>727</v>
      </c>
    </row>
    <row r="485" spans="1:3" ht="12.75" x14ac:dyDescent="0.2">
      <c r="A485" s="21"/>
      <c r="C485" s="21" t="s">
        <v>728</v>
      </c>
    </row>
    <row r="486" spans="1:3" ht="12.75" x14ac:dyDescent="0.2">
      <c r="A486" s="21"/>
      <c r="C486" s="21" t="s">
        <v>729</v>
      </c>
    </row>
    <row r="487" spans="1:3" ht="12.75" x14ac:dyDescent="0.2">
      <c r="A487" s="21"/>
      <c r="C487" s="21" t="s">
        <v>730</v>
      </c>
    </row>
    <row r="488" spans="1:3" ht="12.75" x14ac:dyDescent="0.2">
      <c r="A488" s="21"/>
      <c r="C488" s="21" t="s">
        <v>731</v>
      </c>
    </row>
    <row r="489" spans="1:3" ht="12.75" x14ac:dyDescent="0.2">
      <c r="A489" s="21"/>
      <c r="C489" s="21" t="s">
        <v>732</v>
      </c>
    </row>
    <row r="490" spans="1:3" ht="12.75" x14ac:dyDescent="0.2">
      <c r="A490" s="21"/>
      <c r="C490" s="21" t="s">
        <v>733</v>
      </c>
    </row>
    <row r="491" spans="1:3" ht="12.75" x14ac:dyDescent="0.2">
      <c r="A491" s="21"/>
      <c r="C491" s="21" t="s">
        <v>734</v>
      </c>
    </row>
    <row r="492" spans="1:3" ht="12.75" x14ac:dyDescent="0.2">
      <c r="A492" s="21"/>
      <c r="C492" s="21" t="s">
        <v>735</v>
      </c>
    </row>
    <row r="493" spans="1:3" ht="12.75" x14ac:dyDescent="0.2">
      <c r="A493" s="21"/>
      <c r="C493" s="21" t="s">
        <v>736</v>
      </c>
    </row>
    <row r="494" spans="1:3" ht="12.75" x14ac:dyDescent="0.2">
      <c r="A494" s="21"/>
      <c r="C494" s="21" t="s">
        <v>737</v>
      </c>
    </row>
    <row r="495" spans="1:3" ht="12.75" x14ac:dyDescent="0.2">
      <c r="A495" s="21"/>
      <c r="C495" s="21" t="s">
        <v>738</v>
      </c>
    </row>
    <row r="496" spans="1:3" ht="12.75" x14ac:dyDescent="0.2">
      <c r="A496" s="21"/>
      <c r="C496" s="21" t="s">
        <v>739</v>
      </c>
    </row>
    <row r="497" spans="1:3" ht="12.75" x14ac:dyDescent="0.2">
      <c r="A497" s="21"/>
      <c r="C497" s="21" t="s">
        <v>740</v>
      </c>
    </row>
    <row r="498" spans="1:3" ht="12.75" x14ac:dyDescent="0.2">
      <c r="A498" s="21"/>
      <c r="C498" s="21" t="s">
        <v>741</v>
      </c>
    </row>
    <row r="499" spans="1:3" ht="12.75" x14ac:dyDescent="0.2">
      <c r="A499" s="21"/>
      <c r="C499" s="21" t="s">
        <v>742</v>
      </c>
    </row>
    <row r="500" spans="1:3" ht="12.75" x14ac:dyDescent="0.2">
      <c r="A500" s="21"/>
      <c r="C500" s="21" t="s">
        <v>743</v>
      </c>
    </row>
    <row r="501" spans="1:3" ht="12.75" x14ac:dyDescent="0.2">
      <c r="A501" s="21"/>
      <c r="C501" s="21" t="s">
        <v>744</v>
      </c>
    </row>
    <row r="502" spans="1:3" ht="12.75" x14ac:dyDescent="0.2">
      <c r="A502" s="21"/>
      <c r="C502" s="21" t="s">
        <v>745</v>
      </c>
    </row>
    <row r="503" spans="1:3" ht="12.75" x14ac:dyDescent="0.2">
      <c r="A503" s="21"/>
      <c r="C503" s="21" t="s">
        <v>746</v>
      </c>
    </row>
    <row r="504" spans="1:3" ht="12.75" x14ac:dyDescent="0.2">
      <c r="A504" s="21"/>
      <c r="C504" s="21" t="s">
        <v>747</v>
      </c>
    </row>
    <row r="505" spans="1:3" ht="12.75" x14ac:dyDescent="0.2">
      <c r="A505" s="21"/>
      <c r="C505" s="21" t="s">
        <v>748</v>
      </c>
    </row>
    <row r="506" spans="1:3" ht="12.75" x14ac:dyDescent="0.2">
      <c r="A506" s="21"/>
      <c r="C506" s="21" t="s">
        <v>749</v>
      </c>
    </row>
    <row r="507" spans="1:3" ht="12.75" x14ac:dyDescent="0.2">
      <c r="A507" s="21" t="s">
        <v>750</v>
      </c>
      <c r="B507" s="21" t="s">
        <v>751</v>
      </c>
      <c r="C507" s="21" t="s">
        <v>752</v>
      </c>
    </row>
    <row r="508" spans="1:3" ht="12.75" x14ac:dyDescent="0.2">
      <c r="A508" s="21"/>
      <c r="C508" s="21" t="s">
        <v>753</v>
      </c>
    </row>
    <row r="509" spans="1:3" ht="12.75" x14ac:dyDescent="0.2">
      <c r="A509" s="21"/>
      <c r="C509" s="21" t="s">
        <v>754</v>
      </c>
    </row>
    <row r="510" spans="1:3" ht="12.75" x14ac:dyDescent="0.2">
      <c r="A510" s="21"/>
      <c r="C510" s="21" t="s">
        <v>755</v>
      </c>
    </row>
    <row r="511" spans="1:3" ht="12.75" x14ac:dyDescent="0.2">
      <c r="A511" s="21"/>
      <c r="C511" s="21" t="s">
        <v>756</v>
      </c>
    </row>
    <row r="512" spans="1:3" ht="12.75" x14ac:dyDescent="0.2">
      <c r="A512" s="21"/>
      <c r="C512" s="21" t="s">
        <v>757</v>
      </c>
    </row>
    <row r="513" spans="1:3" ht="12.75" x14ac:dyDescent="0.2">
      <c r="A513" s="21"/>
      <c r="C513" s="21" t="s">
        <v>758</v>
      </c>
    </row>
    <row r="514" spans="1:3" ht="12.75" x14ac:dyDescent="0.2">
      <c r="A514" s="21"/>
      <c r="C514" s="21" t="s">
        <v>759</v>
      </c>
    </row>
    <row r="515" spans="1:3" ht="12.75" x14ac:dyDescent="0.2">
      <c r="A515" s="21"/>
      <c r="C515" s="21" t="s">
        <v>760</v>
      </c>
    </row>
    <row r="516" spans="1:3" ht="12.75" x14ac:dyDescent="0.2">
      <c r="A516" s="21"/>
      <c r="C516" s="21" t="s">
        <v>761</v>
      </c>
    </row>
    <row r="517" spans="1:3" ht="12.75" x14ac:dyDescent="0.2">
      <c r="A517" s="21"/>
      <c r="C517" s="21" t="s">
        <v>762</v>
      </c>
    </row>
    <row r="518" spans="1:3" ht="12.75" x14ac:dyDescent="0.2">
      <c r="A518" s="21"/>
      <c r="C518" s="21" t="s">
        <v>763</v>
      </c>
    </row>
    <row r="519" spans="1:3" ht="12.75" x14ac:dyDescent="0.2">
      <c r="A519" s="21"/>
      <c r="C519" s="21" t="s">
        <v>764</v>
      </c>
    </row>
    <row r="520" spans="1:3" ht="12.75" x14ac:dyDescent="0.2">
      <c r="A520" s="21"/>
      <c r="C520" s="21" t="s">
        <v>765</v>
      </c>
    </row>
    <row r="521" spans="1:3" ht="12.75" x14ac:dyDescent="0.2">
      <c r="A521" s="21"/>
      <c r="C521" s="21" t="s">
        <v>766</v>
      </c>
    </row>
    <row r="522" spans="1:3" ht="12.75" x14ac:dyDescent="0.2">
      <c r="A522" s="21"/>
      <c r="C522" s="21" t="s">
        <v>767</v>
      </c>
    </row>
    <row r="523" spans="1:3" ht="12.75" x14ac:dyDescent="0.2">
      <c r="A523" s="21"/>
      <c r="C523" s="21" t="s">
        <v>768</v>
      </c>
    </row>
    <row r="524" spans="1:3" ht="12.75" x14ac:dyDescent="0.2">
      <c r="A524" s="21"/>
      <c r="C524" s="21" t="s">
        <v>769</v>
      </c>
    </row>
    <row r="525" spans="1:3" ht="12.75" x14ac:dyDescent="0.2">
      <c r="A525" s="21"/>
      <c r="C525" s="21" t="s">
        <v>770</v>
      </c>
    </row>
    <row r="526" spans="1:3" ht="12.75" x14ac:dyDescent="0.2">
      <c r="A526" s="21"/>
      <c r="C526" s="21" t="s">
        <v>771</v>
      </c>
    </row>
    <row r="527" spans="1:3" ht="12.75" x14ac:dyDescent="0.2">
      <c r="A527" s="21"/>
      <c r="C527" s="21" t="s">
        <v>772</v>
      </c>
    </row>
    <row r="528" spans="1:3" ht="12.75" x14ac:dyDescent="0.2">
      <c r="A528" s="21"/>
      <c r="C528" s="21" t="s">
        <v>773</v>
      </c>
    </row>
    <row r="529" spans="1:3" ht="12.75" x14ac:dyDescent="0.2">
      <c r="A529" s="21"/>
      <c r="C529" s="21" t="s">
        <v>774</v>
      </c>
    </row>
    <row r="530" spans="1:3" ht="12.75" x14ac:dyDescent="0.2">
      <c r="A530" s="21"/>
      <c r="C530" s="21" t="s">
        <v>775</v>
      </c>
    </row>
    <row r="531" spans="1:3" ht="12.75" x14ac:dyDescent="0.2">
      <c r="A531" s="21"/>
      <c r="C531" s="21" t="s">
        <v>776</v>
      </c>
    </row>
    <row r="532" spans="1:3" ht="12.75" x14ac:dyDescent="0.2">
      <c r="A532" s="21"/>
      <c r="C532" s="21" t="s">
        <v>777</v>
      </c>
    </row>
    <row r="533" spans="1:3" ht="12.75" x14ac:dyDescent="0.2">
      <c r="A533" s="21"/>
      <c r="C533" s="21" t="s">
        <v>778</v>
      </c>
    </row>
    <row r="534" spans="1:3" ht="12.75" x14ac:dyDescent="0.2">
      <c r="A534" s="21"/>
      <c r="C534" s="21" t="s">
        <v>779</v>
      </c>
    </row>
    <row r="535" spans="1:3" ht="12.75" x14ac:dyDescent="0.2">
      <c r="A535" s="21"/>
      <c r="C535" s="21" t="s">
        <v>780</v>
      </c>
    </row>
    <row r="536" spans="1:3" ht="12.75" x14ac:dyDescent="0.2">
      <c r="A536" s="21"/>
      <c r="C536" s="21" t="s">
        <v>781</v>
      </c>
    </row>
    <row r="537" spans="1:3" ht="12.75" x14ac:dyDescent="0.2">
      <c r="A537" s="21"/>
      <c r="C537" s="21" t="s">
        <v>782</v>
      </c>
    </row>
    <row r="538" spans="1:3" ht="12.75" x14ac:dyDescent="0.2">
      <c r="A538" s="21"/>
      <c r="C538" s="21" t="s">
        <v>783</v>
      </c>
    </row>
    <row r="539" spans="1:3" ht="12.75" x14ac:dyDescent="0.2">
      <c r="A539" s="21"/>
      <c r="C539" s="21" t="s">
        <v>784</v>
      </c>
    </row>
    <row r="540" spans="1:3" ht="12.75" x14ac:dyDescent="0.2">
      <c r="A540" s="21"/>
      <c r="C540" s="21" t="s">
        <v>785</v>
      </c>
    </row>
    <row r="541" spans="1:3" ht="12.75" x14ac:dyDescent="0.2">
      <c r="A541" s="21"/>
      <c r="C541" s="21" t="s">
        <v>786</v>
      </c>
    </row>
    <row r="542" spans="1:3" ht="12.75" x14ac:dyDescent="0.2">
      <c r="A542" s="21"/>
      <c r="C542" s="21" t="s">
        <v>787</v>
      </c>
    </row>
    <row r="543" spans="1:3" ht="12.75" x14ac:dyDescent="0.2">
      <c r="A543" s="21"/>
      <c r="C543" s="21" t="s">
        <v>788</v>
      </c>
    </row>
    <row r="544" spans="1:3" ht="12.75" x14ac:dyDescent="0.2">
      <c r="A544" s="21"/>
      <c r="C544" s="21" t="s">
        <v>789</v>
      </c>
    </row>
    <row r="545" spans="1:3" ht="12.75" x14ac:dyDescent="0.2">
      <c r="A545" s="21"/>
      <c r="C545" s="21" t="s">
        <v>790</v>
      </c>
    </row>
    <row r="546" spans="1:3" ht="12.75" x14ac:dyDescent="0.2">
      <c r="A546" s="21"/>
      <c r="C546" s="21" t="s">
        <v>791</v>
      </c>
    </row>
    <row r="547" spans="1:3" ht="12.75" x14ac:dyDescent="0.2">
      <c r="A547" s="21"/>
      <c r="C547" s="21" t="s">
        <v>792</v>
      </c>
    </row>
    <row r="548" spans="1:3" ht="12.75" x14ac:dyDescent="0.2">
      <c r="A548" s="21"/>
      <c r="C548" s="21" t="s">
        <v>793</v>
      </c>
    </row>
    <row r="549" spans="1:3" ht="12.75" x14ac:dyDescent="0.2">
      <c r="A549" s="21"/>
      <c r="C549" s="21" t="s">
        <v>794</v>
      </c>
    </row>
    <row r="550" spans="1:3" ht="12.75" x14ac:dyDescent="0.2">
      <c r="A550" s="21"/>
      <c r="C550" s="21" t="s">
        <v>795</v>
      </c>
    </row>
    <row r="551" spans="1:3" ht="12.75" x14ac:dyDescent="0.2">
      <c r="A551" s="21"/>
      <c r="C551" s="21" t="s">
        <v>796</v>
      </c>
    </row>
    <row r="552" spans="1:3" ht="12.75" x14ac:dyDescent="0.2">
      <c r="A552" s="21"/>
      <c r="C552" s="21" t="s">
        <v>797</v>
      </c>
    </row>
    <row r="553" spans="1:3" ht="12.75" x14ac:dyDescent="0.2">
      <c r="A553" s="21"/>
      <c r="C553" s="21" t="s">
        <v>798</v>
      </c>
    </row>
    <row r="554" spans="1:3" ht="12.75" x14ac:dyDescent="0.2">
      <c r="A554" s="21"/>
      <c r="C554" s="21" t="s">
        <v>799</v>
      </c>
    </row>
    <row r="555" spans="1:3" ht="12.75" x14ac:dyDescent="0.2">
      <c r="A555" s="21"/>
      <c r="C555" s="21" t="s">
        <v>800</v>
      </c>
    </row>
    <row r="556" spans="1:3" ht="12.75" x14ac:dyDescent="0.2">
      <c r="A556" s="21"/>
      <c r="C556" s="21" t="s">
        <v>801</v>
      </c>
    </row>
    <row r="557" spans="1:3" ht="12.75" x14ac:dyDescent="0.2">
      <c r="A557" s="21"/>
      <c r="C557" s="21" t="s">
        <v>802</v>
      </c>
    </row>
    <row r="558" spans="1:3" ht="12.75" x14ac:dyDescent="0.2">
      <c r="A558" s="21"/>
      <c r="C558" s="21" t="s">
        <v>803</v>
      </c>
    </row>
    <row r="559" spans="1:3" ht="12.75" x14ac:dyDescent="0.2">
      <c r="A559" s="21"/>
      <c r="C559" s="21" t="s">
        <v>804</v>
      </c>
    </row>
    <row r="560" spans="1:3" ht="12.75" x14ac:dyDescent="0.2">
      <c r="A560" s="21"/>
      <c r="C560" s="21" t="s">
        <v>805</v>
      </c>
    </row>
    <row r="561" spans="1:3" ht="12.75" x14ac:dyDescent="0.2">
      <c r="A561" s="21"/>
      <c r="C561" s="21" t="s">
        <v>806</v>
      </c>
    </row>
    <row r="562" spans="1:3" ht="12.75" x14ac:dyDescent="0.2">
      <c r="A562" s="21"/>
      <c r="C562" s="21" t="s">
        <v>807</v>
      </c>
    </row>
    <row r="563" spans="1:3" ht="12.75" x14ac:dyDescent="0.2">
      <c r="A563" s="21"/>
      <c r="C563" s="21" t="s">
        <v>808</v>
      </c>
    </row>
    <row r="564" spans="1:3" ht="12.75" x14ac:dyDescent="0.2">
      <c r="A564" s="21"/>
      <c r="C564" s="21" t="s">
        <v>809</v>
      </c>
    </row>
    <row r="565" spans="1:3" ht="12.75" x14ac:dyDescent="0.2">
      <c r="A565" s="21"/>
      <c r="C565" s="21" t="s">
        <v>688</v>
      </c>
    </row>
    <row r="566" spans="1:3" ht="12.75" x14ac:dyDescent="0.2">
      <c r="A566" s="21"/>
      <c r="C566" s="21" t="s">
        <v>810</v>
      </c>
    </row>
    <row r="567" spans="1:3" ht="12.75" x14ac:dyDescent="0.2">
      <c r="A567" s="21"/>
      <c r="C567" s="21" t="s">
        <v>811</v>
      </c>
    </row>
    <row r="568" spans="1:3" ht="12.75" x14ac:dyDescent="0.2">
      <c r="A568" s="21"/>
      <c r="C568" s="21" t="s">
        <v>812</v>
      </c>
    </row>
    <row r="569" spans="1:3" ht="12.75" x14ac:dyDescent="0.2">
      <c r="A569" s="21"/>
      <c r="C569" s="21" t="s">
        <v>813</v>
      </c>
    </row>
    <row r="570" spans="1:3" ht="12.75" x14ac:dyDescent="0.2">
      <c r="A570" s="21"/>
      <c r="C570" s="21" t="s">
        <v>814</v>
      </c>
    </row>
    <row r="571" spans="1:3" ht="12.75" x14ac:dyDescent="0.2">
      <c r="A571" s="21"/>
      <c r="C571" s="21" t="s">
        <v>815</v>
      </c>
    </row>
    <row r="572" spans="1:3" ht="12.75" x14ac:dyDescent="0.2">
      <c r="A572" s="21"/>
      <c r="C572" s="21" t="s">
        <v>816</v>
      </c>
    </row>
    <row r="573" spans="1:3" ht="12.75" x14ac:dyDescent="0.2">
      <c r="A573" s="21"/>
      <c r="C573" s="21" t="s">
        <v>817</v>
      </c>
    </row>
    <row r="574" spans="1:3" ht="12.75" x14ac:dyDescent="0.2">
      <c r="A574" s="21"/>
      <c r="C574" s="21" t="s">
        <v>818</v>
      </c>
    </row>
    <row r="575" spans="1:3" ht="12.75" x14ac:dyDescent="0.2">
      <c r="A575" s="21"/>
      <c r="C575" s="21" t="s">
        <v>819</v>
      </c>
    </row>
    <row r="576" spans="1:3" ht="12.75" x14ac:dyDescent="0.2">
      <c r="A576" s="21"/>
      <c r="C576" s="21" t="s">
        <v>820</v>
      </c>
    </row>
    <row r="577" spans="1:3" ht="12.75" x14ac:dyDescent="0.2">
      <c r="A577" s="21"/>
      <c r="C577" s="21" t="s">
        <v>821</v>
      </c>
    </row>
    <row r="578" spans="1:3" ht="12.75" x14ac:dyDescent="0.2">
      <c r="A578" s="21"/>
      <c r="C578" s="21" t="s">
        <v>822</v>
      </c>
    </row>
    <row r="579" spans="1:3" ht="12.75" x14ac:dyDescent="0.2">
      <c r="A579" s="21"/>
      <c r="C579" s="21" t="s">
        <v>823</v>
      </c>
    </row>
    <row r="580" spans="1:3" ht="12.75" x14ac:dyDescent="0.2">
      <c r="A580" s="21"/>
      <c r="B580" s="21" t="s">
        <v>496</v>
      </c>
      <c r="C580" s="21" t="s">
        <v>497</v>
      </c>
    </row>
    <row r="581" spans="1:3" ht="12.75" x14ac:dyDescent="0.2">
      <c r="A581" s="21"/>
      <c r="C581" s="21" t="s">
        <v>498</v>
      </c>
    </row>
    <row r="582" spans="1:3" ht="12.75" x14ac:dyDescent="0.2">
      <c r="A582" s="21"/>
      <c r="C582" s="21" t="s">
        <v>499</v>
      </c>
    </row>
    <row r="583" spans="1:3" ht="12.75" x14ac:dyDescent="0.2">
      <c r="A583" s="21"/>
      <c r="C583" s="21" t="s">
        <v>500</v>
      </c>
    </row>
    <row r="584" spans="1:3" ht="12.75" x14ac:dyDescent="0.2">
      <c r="A584" s="21"/>
      <c r="C584" s="21" t="s">
        <v>501</v>
      </c>
    </row>
    <row r="585" spans="1:3" ht="12.75" x14ac:dyDescent="0.2">
      <c r="A585" s="21"/>
      <c r="C585" s="21" t="s">
        <v>502</v>
      </c>
    </row>
    <row r="586" spans="1:3" ht="12.75" x14ac:dyDescent="0.2">
      <c r="A586" s="21"/>
      <c r="C586" s="21" t="s">
        <v>503</v>
      </c>
    </row>
    <row r="587" spans="1:3" ht="12.75" x14ac:dyDescent="0.2">
      <c r="A587" s="21"/>
      <c r="C587" s="21" t="s">
        <v>504</v>
      </c>
    </row>
    <row r="588" spans="1:3" ht="12.75" x14ac:dyDescent="0.2">
      <c r="A588" s="21"/>
      <c r="C588" s="21" t="s">
        <v>505</v>
      </c>
    </row>
    <row r="589" spans="1:3" ht="12.75" x14ac:dyDescent="0.2">
      <c r="A589" s="21"/>
      <c r="C589" s="21" t="s">
        <v>506</v>
      </c>
    </row>
    <row r="590" spans="1:3" ht="12.75" x14ac:dyDescent="0.2">
      <c r="A590" s="21"/>
      <c r="C590" s="21" t="s">
        <v>507</v>
      </c>
    </row>
    <row r="591" spans="1:3" ht="12.75" x14ac:dyDescent="0.2">
      <c r="A591" s="21"/>
      <c r="C591" s="21" t="s">
        <v>508</v>
      </c>
    </row>
    <row r="592" spans="1:3" ht="12.75" x14ac:dyDescent="0.2">
      <c r="A592" s="21"/>
      <c r="C592" s="21" t="s">
        <v>509</v>
      </c>
    </row>
    <row r="593" spans="1:3" ht="12.75" x14ac:dyDescent="0.2">
      <c r="A593" s="21"/>
      <c r="C593" s="21" t="s">
        <v>510</v>
      </c>
    </row>
    <row r="594" spans="1:3" ht="12.75" x14ac:dyDescent="0.2">
      <c r="A594" s="21"/>
      <c r="C594" s="21" t="s">
        <v>511</v>
      </c>
    </row>
    <row r="595" spans="1:3" ht="12.75" x14ac:dyDescent="0.2">
      <c r="A595" s="21"/>
      <c r="C595" s="21" t="s">
        <v>512</v>
      </c>
    </row>
    <row r="596" spans="1:3" ht="12.75" x14ac:dyDescent="0.2">
      <c r="A596" s="21"/>
      <c r="C596" s="21" t="s">
        <v>513</v>
      </c>
    </row>
    <row r="597" spans="1:3" ht="12.75" x14ac:dyDescent="0.2">
      <c r="A597" s="21"/>
      <c r="C597" s="21" t="s">
        <v>514</v>
      </c>
    </row>
    <row r="598" spans="1:3" ht="12.75" x14ac:dyDescent="0.2">
      <c r="A598" s="21"/>
      <c r="C598" s="21" t="s">
        <v>515</v>
      </c>
    </row>
    <row r="599" spans="1:3" ht="12.75" x14ac:dyDescent="0.2">
      <c r="A599" s="21"/>
      <c r="C599" s="21" t="s">
        <v>516</v>
      </c>
    </row>
    <row r="600" spans="1:3" ht="12.75" x14ac:dyDescent="0.2">
      <c r="A600" s="21"/>
      <c r="C600" s="21" t="s">
        <v>517</v>
      </c>
    </row>
    <row r="601" spans="1:3" ht="12.75" x14ac:dyDescent="0.2">
      <c r="A601" s="21"/>
      <c r="C601" s="21" t="s">
        <v>518</v>
      </c>
    </row>
    <row r="602" spans="1:3" ht="12.75" x14ac:dyDescent="0.2">
      <c r="A602" s="21"/>
      <c r="C602" s="21" t="s">
        <v>519</v>
      </c>
    </row>
    <row r="603" spans="1:3" ht="12.75" x14ac:dyDescent="0.2">
      <c r="A603" s="21"/>
      <c r="C603" s="21" t="s">
        <v>520</v>
      </c>
    </row>
    <row r="604" spans="1:3" ht="12.75" x14ac:dyDescent="0.2">
      <c r="A604" s="21"/>
      <c r="C604" s="21" t="s">
        <v>521</v>
      </c>
    </row>
    <row r="605" spans="1:3" ht="12.75" x14ac:dyDescent="0.2">
      <c r="A605" s="21"/>
      <c r="C605" s="21" t="s">
        <v>522</v>
      </c>
    </row>
    <row r="606" spans="1:3" ht="12.75" x14ac:dyDescent="0.2">
      <c r="A606" s="21"/>
      <c r="C606" s="21" t="s">
        <v>523</v>
      </c>
    </row>
    <row r="607" spans="1:3" ht="12.75" x14ac:dyDescent="0.2">
      <c r="A607" s="21"/>
      <c r="C607" s="21" t="s">
        <v>524</v>
      </c>
    </row>
    <row r="608" spans="1:3" ht="12.75" x14ac:dyDescent="0.2">
      <c r="A608" s="21"/>
      <c r="C608" s="21" t="s">
        <v>525</v>
      </c>
    </row>
    <row r="609" spans="1:3" ht="12.75" x14ac:dyDescent="0.2">
      <c r="A609" s="21"/>
      <c r="C609" s="21" t="s">
        <v>526</v>
      </c>
    </row>
    <row r="610" spans="1:3" ht="12.75" x14ac:dyDescent="0.2">
      <c r="A610" s="21"/>
      <c r="C610" s="21" t="s">
        <v>527</v>
      </c>
    </row>
    <row r="611" spans="1:3" ht="12.75" x14ac:dyDescent="0.2">
      <c r="A611" s="21"/>
      <c r="C611" s="21" t="s">
        <v>528</v>
      </c>
    </row>
    <row r="612" spans="1:3" ht="12.75" x14ac:dyDescent="0.2">
      <c r="A612" s="21"/>
      <c r="C612" s="21" t="s">
        <v>529</v>
      </c>
    </row>
    <row r="613" spans="1:3" ht="12.75" x14ac:dyDescent="0.2">
      <c r="A613" s="21"/>
      <c r="C613" s="21" t="s">
        <v>530</v>
      </c>
    </row>
    <row r="614" spans="1:3" ht="12.75" x14ac:dyDescent="0.2">
      <c r="A614" s="21"/>
      <c r="C614" s="21" t="s">
        <v>531</v>
      </c>
    </row>
    <row r="615" spans="1:3" ht="12.75" x14ac:dyDescent="0.2">
      <c r="A615" s="21"/>
      <c r="C615" s="21" t="s">
        <v>532</v>
      </c>
    </row>
    <row r="616" spans="1:3" ht="12.75" x14ac:dyDescent="0.2">
      <c r="A616" s="21"/>
      <c r="B616" s="21" t="s">
        <v>824</v>
      </c>
      <c r="C616" s="21" t="s">
        <v>825</v>
      </c>
    </row>
    <row r="617" spans="1:3" ht="12.75" x14ac:dyDescent="0.2">
      <c r="A617" s="21"/>
      <c r="C617" s="21" t="s">
        <v>826</v>
      </c>
    </row>
    <row r="618" spans="1:3" ht="12.75" x14ac:dyDescent="0.2">
      <c r="A618" s="21"/>
      <c r="C618" s="21" t="s">
        <v>827</v>
      </c>
    </row>
    <row r="619" spans="1:3" ht="12.75" x14ac:dyDescent="0.2">
      <c r="A619" s="21"/>
      <c r="C619" s="21" t="s">
        <v>828</v>
      </c>
    </row>
    <row r="620" spans="1:3" ht="12.75" x14ac:dyDescent="0.2">
      <c r="A620" s="21"/>
      <c r="C620" s="21" t="s">
        <v>829</v>
      </c>
    </row>
    <row r="621" spans="1:3" ht="12.75" x14ac:dyDescent="0.2">
      <c r="A621" s="21"/>
      <c r="C621" s="21" t="s">
        <v>830</v>
      </c>
    </row>
    <row r="622" spans="1:3" ht="12.75" x14ac:dyDescent="0.2">
      <c r="A622" s="21"/>
      <c r="C622" s="21" t="s">
        <v>831</v>
      </c>
    </row>
    <row r="623" spans="1:3" ht="12.75" x14ac:dyDescent="0.2">
      <c r="A623" s="21"/>
      <c r="C623" s="21" t="s">
        <v>832</v>
      </c>
    </row>
    <row r="624" spans="1:3" ht="12.75" x14ac:dyDescent="0.2">
      <c r="A624" s="21"/>
      <c r="C624" s="21" t="s">
        <v>833</v>
      </c>
    </row>
    <row r="625" spans="1:3" ht="12.75" x14ac:dyDescent="0.2">
      <c r="A625" s="21"/>
      <c r="C625" s="21" t="s">
        <v>834</v>
      </c>
    </row>
    <row r="626" spans="1:3" ht="12.75" x14ac:dyDescent="0.2">
      <c r="A626" s="21"/>
      <c r="C626" s="21" t="s">
        <v>835</v>
      </c>
    </row>
    <row r="627" spans="1:3" ht="12.75" x14ac:dyDescent="0.2">
      <c r="A627" s="21"/>
      <c r="C627" s="21" t="s">
        <v>836</v>
      </c>
    </row>
    <row r="628" spans="1:3" ht="12.75" x14ac:dyDescent="0.2">
      <c r="A628" s="21"/>
      <c r="C628" s="21" t="s">
        <v>837</v>
      </c>
    </row>
    <row r="629" spans="1:3" ht="12.75" x14ac:dyDescent="0.2">
      <c r="A629" s="21"/>
      <c r="C629" s="21" t="s">
        <v>838</v>
      </c>
    </row>
    <row r="630" spans="1:3" ht="12.75" x14ac:dyDescent="0.2">
      <c r="A630" s="21"/>
      <c r="C630" s="21" t="s">
        <v>839</v>
      </c>
    </row>
    <row r="631" spans="1:3" ht="12.75" x14ac:dyDescent="0.2">
      <c r="A631" s="21"/>
      <c r="C631" s="21" t="s">
        <v>840</v>
      </c>
    </row>
    <row r="632" spans="1:3" ht="12.75" x14ac:dyDescent="0.2">
      <c r="A632" s="21"/>
      <c r="C632" s="21" t="s">
        <v>841</v>
      </c>
    </row>
    <row r="633" spans="1:3" ht="12.75" x14ac:dyDescent="0.2">
      <c r="A633" s="21"/>
      <c r="C633" s="21" t="s">
        <v>842</v>
      </c>
    </row>
    <row r="634" spans="1:3" ht="12.75" x14ac:dyDescent="0.2">
      <c r="A634" s="21"/>
      <c r="C634" s="21" t="s">
        <v>843</v>
      </c>
    </row>
    <row r="635" spans="1:3" ht="12.75" x14ac:dyDescent="0.2">
      <c r="A635" s="21"/>
      <c r="C635" s="21" t="s">
        <v>844</v>
      </c>
    </row>
    <row r="636" spans="1:3" ht="12.75" x14ac:dyDescent="0.2">
      <c r="A636" s="21"/>
      <c r="C636" s="21" t="s">
        <v>845</v>
      </c>
    </row>
    <row r="637" spans="1:3" ht="12.75" x14ac:dyDescent="0.2">
      <c r="A637" s="21"/>
      <c r="C637" s="21" t="s">
        <v>846</v>
      </c>
    </row>
    <row r="638" spans="1:3" ht="12.75" x14ac:dyDescent="0.2">
      <c r="A638" s="21"/>
      <c r="C638" s="21" t="s">
        <v>847</v>
      </c>
    </row>
    <row r="639" spans="1:3" ht="12.75" x14ac:dyDescent="0.2">
      <c r="A639" s="21"/>
      <c r="C639" s="21" t="s">
        <v>848</v>
      </c>
    </row>
    <row r="640" spans="1:3" ht="12.75" x14ac:dyDescent="0.2">
      <c r="A640" s="21"/>
      <c r="C640" s="21" t="s">
        <v>849</v>
      </c>
    </row>
    <row r="641" spans="1:3" ht="12.75" x14ac:dyDescent="0.2">
      <c r="A641" s="21"/>
      <c r="C641" s="21" t="s">
        <v>850</v>
      </c>
    </row>
    <row r="642" spans="1:3" ht="12.75" x14ac:dyDescent="0.2">
      <c r="A642" s="21"/>
      <c r="B642" s="21" t="s">
        <v>851</v>
      </c>
      <c r="C642" s="21" t="s">
        <v>852</v>
      </c>
    </row>
    <row r="643" spans="1:3" ht="12.75" x14ac:dyDescent="0.2">
      <c r="A643" s="21"/>
      <c r="C643" s="21" t="s">
        <v>853</v>
      </c>
    </row>
    <row r="644" spans="1:3" ht="12.75" x14ac:dyDescent="0.2">
      <c r="A644" s="21"/>
      <c r="C644" s="21" t="s">
        <v>854</v>
      </c>
    </row>
    <row r="645" spans="1:3" ht="12.75" x14ac:dyDescent="0.2">
      <c r="A645" s="21"/>
      <c r="C645" s="21" t="s">
        <v>855</v>
      </c>
    </row>
    <row r="646" spans="1:3" ht="12.75" x14ac:dyDescent="0.2">
      <c r="A646" s="21"/>
      <c r="B646" s="21" t="s">
        <v>856</v>
      </c>
      <c r="C646" s="21" t="s">
        <v>857</v>
      </c>
    </row>
    <row r="647" spans="1:3" ht="12.75" x14ac:dyDescent="0.2">
      <c r="A647" s="21"/>
      <c r="C647" s="21" t="s">
        <v>858</v>
      </c>
    </row>
    <row r="648" spans="1:3" ht="12.75" x14ac:dyDescent="0.2">
      <c r="A648" s="21"/>
      <c r="C648" s="21" t="s">
        <v>856</v>
      </c>
    </row>
    <row r="649" spans="1:3" ht="12.75" x14ac:dyDescent="0.2">
      <c r="A649" s="21"/>
      <c r="C649" s="21" t="s">
        <v>859</v>
      </c>
    </row>
    <row r="650" spans="1:3" ht="12.75" x14ac:dyDescent="0.2">
      <c r="A650" s="21"/>
      <c r="C650" s="21" t="s">
        <v>860</v>
      </c>
    </row>
    <row r="651" spans="1:3" ht="12.75" x14ac:dyDescent="0.2">
      <c r="A651" s="21"/>
      <c r="B651" s="21" t="s">
        <v>861</v>
      </c>
      <c r="C651" s="21" t="s">
        <v>862</v>
      </c>
    </row>
    <row r="652" spans="1:3" ht="12.75" x14ac:dyDescent="0.2">
      <c r="A652" s="21"/>
      <c r="C652" s="21" t="s">
        <v>863</v>
      </c>
    </row>
    <row r="653" spans="1:3" ht="12.75" x14ac:dyDescent="0.2">
      <c r="A653" s="21"/>
      <c r="C653" s="21" t="s">
        <v>864</v>
      </c>
    </row>
    <row r="654" spans="1:3" ht="12.75" x14ac:dyDescent="0.2">
      <c r="A654" s="21"/>
      <c r="C654" s="21" t="s">
        <v>865</v>
      </c>
    </row>
    <row r="655" spans="1:3" ht="12.75" x14ac:dyDescent="0.2">
      <c r="A655" s="21"/>
      <c r="C655" s="21" t="s">
        <v>866</v>
      </c>
    </row>
    <row r="656" spans="1:3" ht="12.75" x14ac:dyDescent="0.2">
      <c r="A656" s="21"/>
      <c r="C656" s="21" t="s">
        <v>867</v>
      </c>
    </row>
    <row r="657" spans="1:3" ht="12.75" x14ac:dyDescent="0.2">
      <c r="A657" s="21"/>
      <c r="C657" s="21" t="s">
        <v>868</v>
      </c>
    </row>
    <row r="658" spans="1:3" ht="12.75" x14ac:dyDescent="0.2">
      <c r="A658" s="21"/>
      <c r="C658" s="21" t="s">
        <v>869</v>
      </c>
    </row>
    <row r="659" spans="1:3" ht="12.75" x14ac:dyDescent="0.2">
      <c r="A659" s="21"/>
      <c r="C659" s="21" t="s">
        <v>870</v>
      </c>
    </row>
    <row r="660" spans="1:3" ht="12.75" x14ac:dyDescent="0.2">
      <c r="A660" s="21"/>
      <c r="C660" s="21" t="s">
        <v>871</v>
      </c>
    </row>
    <row r="661" spans="1:3" ht="12.75" x14ac:dyDescent="0.2">
      <c r="A661" s="21"/>
      <c r="C661" s="21" t="s">
        <v>872</v>
      </c>
    </row>
    <row r="662" spans="1:3" ht="12.75" x14ac:dyDescent="0.2">
      <c r="A662" s="21"/>
      <c r="C662" s="21" t="s">
        <v>873</v>
      </c>
    </row>
    <row r="663" spans="1:3" ht="12.75" x14ac:dyDescent="0.2">
      <c r="A663" s="21"/>
      <c r="C663" s="21" t="s">
        <v>874</v>
      </c>
    </row>
    <row r="664" spans="1:3" ht="12.75" x14ac:dyDescent="0.2">
      <c r="A664" s="21"/>
      <c r="C664" s="21" t="s">
        <v>875</v>
      </c>
    </row>
    <row r="665" spans="1:3" ht="12.75" x14ac:dyDescent="0.2">
      <c r="A665" s="21"/>
      <c r="C665" s="21" t="s">
        <v>876</v>
      </c>
    </row>
    <row r="666" spans="1:3" ht="12.75" x14ac:dyDescent="0.2">
      <c r="A666" s="21"/>
      <c r="C666" s="21" t="s">
        <v>877</v>
      </c>
    </row>
    <row r="667" spans="1:3" ht="12.75" x14ac:dyDescent="0.2">
      <c r="A667" s="21"/>
      <c r="C667" s="21" t="s">
        <v>878</v>
      </c>
    </row>
    <row r="668" spans="1:3" ht="12.75" x14ac:dyDescent="0.2">
      <c r="A668" s="21"/>
      <c r="C668" s="21" t="s">
        <v>879</v>
      </c>
    </row>
    <row r="669" spans="1:3" ht="12.75" x14ac:dyDescent="0.2">
      <c r="A669" s="21"/>
      <c r="C669" s="21" t="s">
        <v>880</v>
      </c>
    </row>
    <row r="670" spans="1:3" ht="12.75" x14ac:dyDescent="0.2">
      <c r="A670" s="21"/>
      <c r="C670" s="21" t="s">
        <v>881</v>
      </c>
    </row>
    <row r="671" spans="1:3" ht="12.75" x14ac:dyDescent="0.2">
      <c r="A671" s="21"/>
    </row>
    <row r="672" spans="1:3" ht="12.75" x14ac:dyDescent="0.2">
      <c r="A672" s="21"/>
    </row>
    <row r="673" spans="1:1" ht="12.75" x14ac:dyDescent="0.2">
      <c r="A673" s="21"/>
    </row>
    <row r="674" spans="1:1" ht="12.75" x14ac:dyDescent="0.2">
      <c r="A674" s="21"/>
    </row>
    <row r="675" spans="1:1" ht="12.75" x14ac:dyDescent="0.2">
      <c r="A675" s="21"/>
    </row>
    <row r="676" spans="1:1" ht="12.75" x14ac:dyDescent="0.2">
      <c r="A676" s="21"/>
    </row>
    <row r="677" spans="1:1" ht="12.75" x14ac:dyDescent="0.2">
      <c r="A677" s="21"/>
    </row>
    <row r="678" spans="1:1" ht="12.75" x14ac:dyDescent="0.2">
      <c r="A678" s="21"/>
    </row>
    <row r="679" spans="1:1" ht="12.75" x14ac:dyDescent="0.2">
      <c r="A679" s="21"/>
    </row>
    <row r="680" spans="1:1" ht="12.75" x14ac:dyDescent="0.2">
      <c r="A680" s="21"/>
    </row>
    <row r="681" spans="1:1" ht="12.75" x14ac:dyDescent="0.2">
      <c r="A681" s="21"/>
    </row>
    <row r="682" spans="1:1" ht="12.75" x14ac:dyDescent="0.2">
      <c r="A682" s="21"/>
    </row>
    <row r="683" spans="1:1" ht="12.75" x14ac:dyDescent="0.2">
      <c r="A683" s="21"/>
    </row>
    <row r="684" spans="1:1" ht="12.75" x14ac:dyDescent="0.2">
      <c r="A684" s="21"/>
    </row>
    <row r="685" spans="1:1" ht="12.75" x14ac:dyDescent="0.2">
      <c r="A685" s="21"/>
    </row>
    <row r="686" spans="1:1" ht="12.75" x14ac:dyDescent="0.2">
      <c r="A686" s="21"/>
    </row>
    <row r="687" spans="1:1" ht="12.75" x14ac:dyDescent="0.2">
      <c r="A687" s="21"/>
    </row>
    <row r="688" spans="1:1" ht="12.75" x14ac:dyDescent="0.2">
      <c r="A688" s="21"/>
    </row>
    <row r="689" spans="1:1" ht="12.75" x14ac:dyDescent="0.2">
      <c r="A689" s="21"/>
    </row>
    <row r="690" spans="1:1" ht="12.75" x14ac:dyDescent="0.2">
      <c r="A690" s="21"/>
    </row>
    <row r="691" spans="1:1" ht="12.75" x14ac:dyDescent="0.2">
      <c r="A691" s="21"/>
    </row>
    <row r="692" spans="1:1" ht="12.75" x14ac:dyDescent="0.2">
      <c r="A692" s="21"/>
    </row>
    <row r="693" spans="1:1" ht="12.75" x14ac:dyDescent="0.2">
      <c r="A693" s="21"/>
    </row>
    <row r="694" spans="1:1" ht="12.75" x14ac:dyDescent="0.2">
      <c r="A694" s="21"/>
    </row>
    <row r="695" spans="1:1" ht="12.75" x14ac:dyDescent="0.2">
      <c r="A695" s="21"/>
    </row>
    <row r="696" spans="1:1" ht="12.75" x14ac:dyDescent="0.2">
      <c r="A696" s="21"/>
    </row>
    <row r="697" spans="1:1" ht="12.75" x14ac:dyDescent="0.2">
      <c r="A697" s="21"/>
    </row>
    <row r="698" spans="1:1" ht="12.75" x14ac:dyDescent="0.2">
      <c r="A698" s="21"/>
    </row>
    <row r="699" spans="1:1" ht="12.75" x14ac:dyDescent="0.2">
      <c r="A699" s="21"/>
    </row>
    <row r="700" spans="1:1" ht="12.75" x14ac:dyDescent="0.2">
      <c r="A700" s="21"/>
    </row>
    <row r="701" spans="1:1" ht="12.75" x14ac:dyDescent="0.2">
      <c r="A701" s="21"/>
    </row>
    <row r="702" spans="1:1" ht="12.75" x14ac:dyDescent="0.2">
      <c r="A702" s="21"/>
    </row>
    <row r="703" spans="1:1" ht="12.75" x14ac:dyDescent="0.2">
      <c r="A703" s="21"/>
    </row>
    <row r="704" spans="1:1" ht="12.75" x14ac:dyDescent="0.2">
      <c r="A704" s="21"/>
    </row>
    <row r="705" spans="1:1" ht="12.75" x14ac:dyDescent="0.2">
      <c r="A705" s="21"/>
    </row>
    <row r="706" spans="1:1" ht="12.75" x14ac:dyDescent="0.2">
      <c r="A706" s="21"/>
    </row>
    <row r="707" spans="1:1" ht="12.75" x14ac:dyDescent="0.2">
      <c r="A707" s="21"/>
    </row>
    <row r="708" spans="1:1" ht="12.75" x14ac:dyDescent="0.2">
      <c r="A708" s="21"/>
    </row>
    <row r="709" spans="1:1" ht="12.75" x14ac:dyDescent="0.2">
      <c r="A709" s="21"/>
    </row>
    <row r="710" spans="1:1" ht="12.75" x14ac:dyDescent="0.2">
      <c r="A710" s="21"/>
    </row>
    <row r="711" spans="1:1" ht="12.75" x14ac:dyDescent="0.2">
      <c r="A711" s="21"/>
    </row>
    <row r="712" spans="1:1" ht="12.75" x14ac:dyDescent="0.2">
      <c r="A712" s="21"/>
    </row>
    <row r="713" spans="1:1" ht="12.75" x14ac:dyDescent="0.2">
      <c r="A713" s="21"/>
    </row>
    <row r="714" spans="1:1" ht="12.75" x14ac:dyDescent="0.2">
      <c r="A714" s="21"/>
    </row>
    <row r="715" spans="1:1" ht="12.75" x14ac:dyDescent="0.2">
      <c r="A715" s="21"/>
    </row>
    <row r="716" spans="1:1" ht="12.75" x14ac:dyDescent="0.2">
      <c r="A716" s="21"/>
    </row>
    <row r="717" spans="1:1" ht="12.75" x14ac:dyDescent="0.2">
      <c r="A717" s="21"/>
    </row>
    <row r="718" spans="1:1" ht="12.75" x14ac:dyDescent="0.2">
      <c r="A718" s="21"/>
    </row>
    <row r="719" spans="1:1" ht="12.75" x14ac:dyDescent="0.2">
      <c r="A719" s="21"/>
    </row>
    <row r="720" spans="1:1" ht="12.75" x14ac:dyDescent="0.2">
      <c r="A720" s="21"/>
    </row>
    <row r="721" spans="1:1" ht="12.75" x14ac:dyDescent="0.2">
      <c r="A721" s="21"/>
    </row>
    <row r="722" spans="1:1" ht="12.75" x14ac:dyDescent="0.2">
      <c r="A722" s="21"/>
    </row>
    <row r="723" spans="1:1" ht="12.75" x14ac:dyDescent="0.2">
      <c r="A723" s="21"/>
    </row>
    <row r="724" spans="1:1" ht="12.75" x14ac:dyDescent="0.2">
      <c r="A724" s="21"/>
    </row>
    <row r="725" spans="1:1" ht="12.75" x14ac:dyDescent="0.2">
      <c r="A725" s="21"/>
    </row>
    <row r="726" spans="1:1" ht="12.75" x14ac:dyDescent="0.2">
      <c r="A726" s="21"/>
    </row>
    <row r="727" spans="1:1" ht="12.75" x14ac:dyDescent="0.2">
      <c r="A727" s="21"/>
    </row>
    <row r="728" spans="1:1" ht="12.75" x14ac:dyDescent="0.2">
      <c r="A728" s="21"/>
    </row>
    <row r="729" spans="1:1" ht="12.75" x14ac:dyDescent="0.2">
      <c r="A729" s="21"/>
    </row>
    <row r="730" spans="1:1" ht="12.75" x14ac:dyDescent="0.2">
      <c r="A730" s="21"/>
    </row>
    <row r="731" spans="1:1" ht="12.75" x14ac:dyDescent="0.2">
      <c r="A731" s="21"/>
    </row>
    <row r="732" spans="1:1" ht="12.75" x14ac:dyDescent="0.2">
      <c r="A732" s="21"/>
    </row>
    <row r="733" spans="1:1" ht="12.75" x14ac:dyDescent="0.2">
      <c r="A733" s="21"/>
    </row>
    <row r="734" spans="1:1" ht="12.75" x14ac:dyDescent="0.2">
      <c r="A734" s="21"/>
    </row>
    <row r="735" spans="1:1" ht="12.75" x14ac:dyDescent="0.2">
      <c r="A735" s="21"/>
    </row>
    <row r="736" spans="1:1" ht="12.75" x14ac:dyDescent="0.2">
      <c r="A736" s="21"/>
    </row>
    <row r="737" spans="1:1" ht="12.75" x14ac:dyDescent="0.2">
      <c r="A737" s="21"/>
    </row>
    <row r="738" spans="1:1" ht="12.75" x14ac:dyDescent="0.2">
      <c r="A738" s="21"/>
    </row>
    <row r="739" spans="1:1" ht="12.75" x14ac:dyDescent="0.2">
      <c r="A739" s="21"/>
    </row>
    <row r="740" spans="1:1" ht="12.75" x14ac:dyDescent="0.2">
      <c r="A740" s="21"/>
    </row>
    <row r="741" spans="1:1" ht="12.75" x14ac:dyDescent="0.2">
      <c r="A741" s="21"/>
    </row>
    <row r="742" spans="1:1" ht="12.75" x14ac:dyDescent="0.2">
      <c r="A742" s="21"/>
    </row>
    <row r="743" spans="1:1" ht="12.75" x14ac:dyDescent="0.2">
      <c r="A743" s="21"/>
    </row>
    <row r="744" spans="1:1" ht="12.75" x14ac:dyDescent="0.2">
      <c r="A744" s="21"/>
    </row>
    <row r="745" spans="1:1" ht="12.75" x14ac:dyDescent="0.2">
      <c r="A745" s="21"/>
    </row>
    <row r="746" spans="1:1" ht="12.75" x14ac:dyDescent="0.2">
      <c r="A746" s="21"/>
    </row>
    <row r="747" spans="1:1" ht="12.75" x14ac:dyDescent="0.2">
      <c r="A747" s="21"/>
    </row>
    <row r="748" spans="1:1" ht="12.75" x14ac:dyDescent="0.2">
      <c r="A748" s="21"/>
    </row>
    <row r="749" spans="1:1" ht="12.75" x14ac:dyDescent="0.2">
      <c r="A749" s="21"/>
    </row>
    <row r="750" spans="1:1" ht="12.75" x14ac:dyDescent="0.2">
      <c r="A750" s="21"/>
    </row>
    <row r="751" spans="1:1" ht="12.75" x14ac:dyDescent="0.2">
      <c r="A751" s="21"/>
    </row>
    <row r="752" spans="1:1" ht="12.75" x14ac:dyDescent="0.2">
      <c r="A752" s="21"/>
    </row>
    <row r="753" spans="1:1" ht="12.75" x14ac:dyDescent="0.2">
      <c r="A753" s="21"/>
    </row>
    <row r="754" spans="1:1" ht="12.75" x14ac:dyDescent="0.2">
      <c r="A754" s="21"/>
    </row>
    <row r="755" spans="1:1" ht="12.75" x14ac:dyDescent="0.2">
      <c r="A755" s="21"/>
    </row>
    <row r="756" spans="1:1" ht="12.75" x14ac:dyDescent="0.2">
      <c r="A756" s="21"/>
    </row>
    <row r="757" spans="1:1" ht="12.75" x14ac:dyDescent="0.2">
      <c r="A757" s="21"/>
    </row>
    <row r="758" spans="1:1" ht="12.75" x14ac:dyDescent="0.2">
      <c r="A758" s="21"/>
    </row>
    <row r="759" spans="1:1" ht="12.75" x14ac:dyDescent="0.2">
      <c r="A759" s="21"/>
    </row>
    <row r="760" spans="1:1" ht="12.75" x14ac:dyDescent="0.2">
      <c r="A760" s="21"/>
    </row>
    <row r="761" spans="1:1" ht="12.75" x14ac:dyDescent="0.2">
      <c r="A761" s="21"/>
    </row>
    <row r="762" spans="1:1" ht="12.75" x14ac:dyDescent="0.2">
      <c r="A762" s="21"/>
    </row>
    <row r="763" spans="1:1" ht="12.75" x14ac:dyDescent="0.2">
      <c r="A763" s="21"/>
    </row>
    <row r="764" spans="1:1" ht="12.75" x14ac:dyDescent="0.2">
      <c r="A764" s="21"/>
    </row>
    <row r="765" spans="1:1" ht="12.75" x14ac:dyDescent="0.2">
      <c r="A765" s="21"/>
    </row>
    <row r="766" spans="1:1" ht="12.75" x14ac:dyDescent="0.2">
      <c r="A766" s="21"/>
    </row>
    <row r="767" spans="1:1" ht="12.75" x14ac:dyDescent="0.2">
      <c r="A767" s="21"/>
    </row>
    <row r="768" spans="1:1" ht="12.75" x14ac:dyDescent="0.2">
      <c r="A768" s="21"/>
    </row>
    <row r="769" spans="1:1" ht="12.75" x14ac:dyDescent="0.2">
      <c r="A769" s="21"/>
    </row>
    <row r="770" spans="1:1" ht="12.75" x14ac:dyDescent="0.2">
      <c r="A770" s="21"/>
    </row>
    <row r="771" spans="1:1" ht="12.75" x14ac:dyDescent="0.2">
      <c r="A771" s="21"/>
    </row>
    <row r="772" spans="1:1" ht="12.75" x14ac:dyDescent="0.2">
      <c r="A772" s="21"/>
    </row>
    <row r="773" spans="1:1" ht="12.75" x14ac:dyDescent="0.2">
      <c r="A773" s="21"/>
    </row>
    <row r="774" spans="1:1" ht="12.75" x14ac:dyDescent="0.2">
      <c r="A774" s="21"/>
    </row>
    <row r="775" spans="1:1" ht="12.75" x14ac:dyDescent="0.2">
      <c r="A775" s="21"/>
    </row>
    <row r="776" spans="1:1" ht="12.75" x14ac:dyDescent="0.2">
      <c r="A776" s="21"/>
    </row>
    <row r="777" spans="1:1" ht="12.75" x14ac:dyDescent="0.2">
      <c r="A777" s="21"/>
    </row>
    <row r="778" spans="1:1" ht="12.75" x14ac:dyDescent="0.2">
      <c r="A778" s="21"/>
    </row>
    <row r="779" spans="1:1" ht="12.75" x14ac:dyDescent="0.2">
      <c r="A779" s="21"/>
    </row>
    <row r="780" spans="1:1" ht="12.75" x14ac:dyDescent="0.2">
      <c r="A780" s="21"/>
    </row>
    <row r="781" spans="1:1" ht="12.75" x14ac:dyDescent="0.2">
      <c r="A781" s="21"/>
    </row>
    <row r="782" spans="1:1" ht="12.75" x14ac:dyDescent="0.2">
      <c r="A782" s="21"/>
    </row>
    <row r="783" spans="1:1" ht="12.75" x14ac:dyDescent="0.2">
      <c r="A783" s="21"/>
    </row>
    <row r="784" spans="1:1" ht="12.75" x14ac:dyDescent="0.2">
      <c r="A784" s="21"/>
    </row>
    <row r="785" spans="1:1" ht="12.75" x14ac:dyDescent="0.2">
      <c r="A785" s="21"/>
    </row>
    <row r="786" spans="1:1" ht="12.75" x14ac:dyDescent="0.2">
      <c r="A786" s="21"/>
    </row>
    <row r="787" spans="1:1" ht="12.75" x14ac:dyDescent="0.2">
      <c r="A787" s="21"/>
    </row>
    <row r="788" spans="1:1" ht="12.75" x14ac:dyDescent="0.2">
      <c r="A788" s="21"/>
    </row>
    <row r="789" spans="1:1" ht="12.75" x14ac:dyDescent="0.2">
      <c r="A789" s="21"/>
    </row>
    <row r="790" spans="1:1" ht="12.75" x14ac:dyDescent="0.2">
      <c r="A790" s="21"/>
    </row>
    <row r="791" spans="1:1" ht="12.75" x14ac:dyDescent="0.2">
      <c r="A791" s="21"/>
    </row>
    <row r="792" spans="1:1" ht="12.75" x14ac:dyDescent="0.2">
      <c r="A792" s="21"/>
    </row>
    <row r="793" spans="1:1" ht="12.75" x14ac:dyDescent="0.2">
      <c r="A793" s="21"/>
    </row>
    <row r="794" spans="1:1" ht="12.75" x14ac:dyDescent="0.2">
      <c r="A794" s="21"/>
    </row>
    <row r="795" spans="1:1" ht="12.75" x14ac:dyDescent="0.2">
      <c r="A795" s="21"/>
    </row>
    <row r="796" spans="1:1" ht="12.75" x14ac:dyDescent="0.2">
      <c r="A796" s="21"/>
    </row>
    <row r="797" spans="1:1" ht="12.75" x14ac:dyDescent="0.2">
      <c r="A797" s="21"/>
    </row>
    <row r="798" spans="1:1" ht="12.75" x14ac:dyDescent="0.2">
      <c r="A798" s="21"/>
    </row>
    <row r="799" spans="1:1" ht="12.75" x14ac:dyDescent="0.2">
      <c r="A799" s="21"/>
    </row>
    <row r="800" spans="1:1" ht="12.75" x14ac:dyDescent="0.2">
      <c r="A800" s="21"/>
    </row>
    <row r="801" spans="1:1" ht="12.75" x14ac:dyDescent="0.2">
      <c r="A801" s="21"/>
    </row>
    <row r="802" spans="1:1" ht="12.75" x14ac:dyDescent="0.2">
      <c r="A802" s="21"/>
    </row>
    <row r="803" spans="1:1" ht="12.75" x14ac:dyDescent="0.2">
      <c r="A803" s="21"/>
    </row>
    <row r="804" spans="1:1" ht="12.75" x14ac:dyDescent="0.2">
      <c r="A804" s="21"/>
    </row>
    <row r="805" spans="1:1" ht="12.75" x14ac:dyDescent="0.2">
      <c r="A805" s="21"/>
    </row>
    <row r="806" spans="1:1" ht="12.75" x14ac:dyDescent="0.2">
      <c r="A806" s="21"/>
    </row>
    <row r="807" spans="1:1" ht="12.75" x14ac:dyDescent="0.2">
      <c r="A807" s="21"/>
    </row>
    <row r="808" spans="1:1" ht="12.75" x14ac:dyDescent="0.2">
      <c r="A808" s="21"/>
    </row>
    <row r="809" spans="1:1" ht="12.75" x14ac:dyDescent="0.2">
      <c r="A809" s="21"/>
    </row>
    <row r="810" spans="1:1" ht="12.75" x14ac:dyDescent="0.2">
      <c r="A810" s="21"/>
    </row>
    <row r="811" spans="1:1" ht="12.75" x14ac:dyDescent="0.2">
      <c r="A811" s="21"/>
    </row>
    <row r="812" spans="1:1" ht="12.75" x14ac:dyDescent="0.2">
      <c r="A812" s="21"/>
    </row>
    <row r="813" spans="1:1" ht="12.75" x14ac:dyDescent="0.2">
      <c r="A813" s="21"/>
    </row>
    <row r="814" spans="1:1" ht="12.75" x14ac:dyDescent="0.2">
      <c r="A814" s="21"/>
    </row>
    <row r="815" spans="1:1" ht="12.75" x14ac:dyDescent="0.2">
      <c r="A815" s="21"/>
    </row>
    <row r="816" spans="1:1" ht="12.75" x14ac:dyDescent="0.2">
      <c r="A816" s="21"/>
    </row>
    <row r="817" spans="1:1" ht="12.75" x14ac:dyDescent="0.2">
      <c r="A817" s="21"/>
    </row>
    <row r="818" spans="1:1" ht="12.75" x14ac:dyDescent="0.2">
      <c r="A818" s="21"/>
    </row>
    <row r="819" spans="1:1" ht="12.75" x14ac:dyDescent="0.2">
      <c r="A819" s="21"/>
    </row>
    <row r="820" spans="1:1" ht="12.75" x14ac:dyDescent="0.2">
      <c r="A820" s="21"/>
    </row>
    <row r="821" spans="1:1" ht="12.75" x14ac:dyDescent="0.2">
      <c r="A821" s="21"/>
    </row>
    <row r="822" spans="1:1" ht="12.75" x14ac:dyDescent="0.2">
      <c r="A822" s="21"/>
    </row>
    <row r="823" spans="1:1" ht="12.75" x14ac:dyDescent="0.2">
      <c r="A823" s="21"/>
    </row>
    <row r="824" spans="1:1" ht="12.75" x14ac:dyDescent="0.2">
      <c r="A824" s="21"/>
    </row>
    <row r="825" spans="1:1" ht="12.75" x14ac:dyDescent="0.2">
      <c r="A825" s="21"/>
    </row>
    <row r="826" spans="1:1" ht="12.75" x14ac:dyDescent="0.2">
      <c r="A826" s="21"/>
    </row>
    <row r="827" spans="1:1" ht="12.75" x14ac:dyDescent="0.2">
      <c r="A827" s="21"/>
    </row>
    <row r="828" spans="1:1" ht="12.75" x14ac:dyDescent="0.2">
      <c r="A828" s="21"/>
    </row>
    <row r="829" spans="1:1" ht="12.75" x14ac:dyDescent="0.2">
      <c r="A829" s="21"/>
    </row>
    <row r="830" spans="1:1" ht="12.75" x14ac:dyDescent="0.2">
      <c r="A830" s="21"/>
    </row>
    <row r="831" spans="1:1" ht="12.75" x14ac:dyDescent="0.2">
      <c r="A831" s="21"/>
    </row>
    <row r="832" spans="1:1" ht="12.75" x14ac:dyDescent="0.2">
      <c r="A832" s="21"/>
    </row>
    <row r="833" spans="1:1" ht="12.75" x14ac:dyDescent="0.2">
      <c r="A833" s="21"/>
    </row>
    <row r="834" spans="1:1" ht="12.75" x14ac:dyDescent="0.2">
      <c r="A834" s="21"/>
    </row>
    <row r="835" spans="1:1" ht="12.75" x14ac:dyDescent="0.2">
      <c r="A835" s="21"/>
    </row>
    <row r="836" spans="1:1" ht="12.75" x14ac:dyDescent="0.2">
      <c r="A836" s="21"/>
    </row>
    <row r="837" spans="1:1" ht="12.75" x14ac:dyDescent="0.2">
      <c r="A837" s="21"/>
    </row>
    <row r="838" spans="1:1" ht="12.75" x14ac:dyDescent="0.2">
      <c r="A838" s="21"/>
    </row>
    <row r="839" spans="1:1" ht="12.75" x14ac:dyDescent="0.2">
      <c r="A839" s="21"/>
    </row>
    <row r="840" spans="1:1" ht="12.75" x14ac:dyDescent="0.2">
      <c r="A840" s="21"/>
    </row>
    <row r="841" spans="1:1" ht="12.75" x14ac:dyDescent="0.2">
      <c r="A841" s="21"/>
    </row>
    <row r="842" spans="1:1" ht="12.75" x14ac:dyDescent="0.2">
      <c r="A842" s="21"/>
    </row>
    <row r="843" spans="1:1" ht="12.75" x14ac:dyDescent="0.2">
      <c r="A843" s="21"/>
    </row>
    <row r="844" spans="1:1" ht="12.75" x14ac:dyDescent="0.2">
      <c r="A844" s="21"/>
    </row>
    <row r="845" spans="1:1" ht="12.75" x14ac:dyDescent="0.2">
      <c r="A845" s="21"/>
    </row>
    <row r="846" spans="1:1" ht="12.75" x14ac:dyDescent="0.2">
      <c r="A846" s="21"/>
    </row>
    <row r="847" spans="1:1" ht="12.75" x14ac:dyDescent="0.2">
      <c r="A847" s="21"/>
    </row>
    <row r="848" spans="1:1" ht="12.75" x14ac:dyDescent="0.2">
      <c r="A848" s="21"/>
    </row>
    <row r="849" spans="1:1" ht="12.75" x14ac:dyDescent="0.2">
      <c r="A849" s="21"/>
    </row>
    <row r="850" spans="1:1" ht="12.75" x14ac:dyDescent="0.2">
      <c r="A850" s="21"/>
    </row>
    <row r="851" spans="1:1" ht="12.75" x14ac:dyDescent="0.2">
      <c r="A851" s="21"/>
    </row>
    <row r="852" spans="1:1" ht="12.75" x14ac:dyDescent="0.2">
      <c r="A852" s="21"/>
    </row>
    <row r="853" spans="1:1" ht="12.75" x14ac:dyDescent="0.2">
      <c r="A853" s="21"/>
    </row>
    <row r="854" spans="1:1" ht="12.75" x14ac:dyDescent="0.2">
      <c r="A854" s="21"/>
    </row>
    <row r="855" spans="1:1" ht="12.75" x14ac:dyDescent="0.2">
      <c r="A855" s="21"/>
    </row>
    <row r="856" spans="1:1" ht="12.75" x14ac:dyDescent="0.2">
      <c r="A856" s="21"/>
    </row>
    <row r="857" spans="1:1" ht="12.75" x14ac:dyDescent="0.2">
      <c r="A857" s="21"/>
    </row>
    <row r="858" spans="1:1" ht="12.75" x14ac:dyDescent="0.2">
      <c r="A858" s="21"/>
    </row>
    <row r="859" spans="1:1" ht="12.75" x14ac:dyDescent="0.2">
      <c r="A859" s="21"/>
    </row>
    <row r="860" spans="1:1" ht="12.75" x14ac:dyDescent="0.2">
      <c r="A860" s="21"/>
    </row>
    <row r="861" spans="1:1" ht="12.75" x14ac:dyDescent="0.2">
      <c r="A861" s="21"/>
    </row>
    <row r="862" spans="1:1" ht="12.75" x14ac:dyDescent="0.2">
      <c r="A862" s="21"/>
    </row>
    <row r="863" spans="1:1" ht="12.75" x14ac:dyDescent="0.2">
      <c r="A863" s="21"/>
    </row>
    <row r="864" spans="1:1" ht="12.75" x14ac:dyDescent="0.2">
      <c r="A864" s="21"/>
    </row>
    <row r="865" spans="1:1" ht="12.75" x14ac:dyDescent="0.2">
      <c r="A865" s="21"/>
    </row>
    <row r="866" spans="1:1" ht="12.75" x14ac:dyDescent="0.2">
      <c r="A866" s="21"/>
    </row>
    <row r="867" spans="1:1" ht="12.75" x14ac:dyDescent="0.2">
      <c r="A867" s="21"/>
    </row>
    <row r="868" spans="1:1" ht="12.75" x14ac:dyDescent="0.2">
      <c r="A868" s="21"/>
    </row>
    <row r="869" spans="1:1" ht="12.75" x14ac:dyDescent="0.2">
      <c r="A869" s="21"/>
    </row>
    <row r="870" spans="1:1" ht="12.75" x14ac:dyDescent="0.2">
      <c r="A870" s="21"/>
    </row>
    <row r="871" spans="1:1" ht="12.75" x14ac:dyDescent="0.2">
      <c r="A871" s="21"/>
    </row>
    <row r="872" spans="1:1" ht="12.75" x14ac:dyDescent="0.2">
      <c r="A872" s="21"/>
    </row>
    <row r="873" spans="1:1" ht="12.75" x14ac:dyDescent="0.2">
      <c r="A873" s="21"/>
    </row>
    <row r="874" spans="1:1" ht="12.75" x14ac:dyDescent="0.2">
      <c r="A874" s="21"/>
    </row>
    <row r="875" spans="1:1" ht="12.75" x14ac:dyDescent="0.2">
      <c r="A875" s="21"/>
    </row>
    <row r="876" spans="1:1" ht="12.75" x14ac:dyDescent="0.2">
      <c r="A876" s="21"/>
    </row>
    <row r="877" spans="1:1" ht="12.75" x14ac:dyDescent="0.2">
      <c r="A877" s="21"/>
    </row>
    <row r="878" spans="1:1" ht="12.75" x14ac:dyDescent="0.2">
      <c r="A878" s="21"/>
    </row>
    <row r="879" spans="1:1" ht="12.75" x14ac:dyDescent="0.2">
      <c r="A879" s="21"/>
    </row>
    <row r="880" spans="1:1" ht="12.75" x14ac:dyDescent="0.2">
      <c r="A880" s="21"/>
    </row>
    <row r="881" spans="1:1" ht="12.75" x14ac:dyDescent="0.2">
      <c r="A881" s="21"/>
    </row>
    <row r="882" spans="1:1" ht="12.75" x14ac:dyDescent="0.2">
      <c r="A882" s="21"/>
    </row>
    <row r="883" spans="1:1" ht="12.75" x14ac:dyDescent="0.2">
      <c r="A883" s="21"/>
    </row>
    <row r="884" spans="1:1" ht="12.75" x14ac:dyDescent="0.2">
      <c r="A884" s="21"/>
    </row>
    <row r="885" spans="1:1" ht="12.75" x14ac:dyDescent="0.2">
      <c r="A885" s="21"/>
    </row>
    <row r="886" spans="1:1" ht="12.75" x14ac:dyDescent="0.2">
      <c r="A886" s="21"/>
    </row>
    <row r="887" spans="1:1" ht="12.75" x14ac:dyDescent="0.2">
      <c r="A887" s="21"/>
    </row>
    <row r="888" spans="1:1" ht="12.75" x14ac:dyDescent="0.2">
      <c r="A888" s="21"/>
    </row>
    <row r="889" spans="1:1" ht="12.75" x14ac:dyDescent="0.2">
      <c r="A889" s="21"/>
    </row>
    <row r="890" spans="1:1" ht="12.75" x14ac:dyDescent="0.2">
      <c r="A890" s="21"/>
    </row>
    <row r="891" spans="1:1" ht="12.75" x14ac:dyDescent="0.2">
      <c r="A891" s="21"/>
    </row>
    <row r="892" spans="1:1" ht="12.75" x14ac:dyDescent="0.2">
      <c r="A892" s="21"/>
    </row>
    <row r="893" spans="1:1" ht="12.75" x14ac:dyDescent="0.2">
      <c r="A893" s="21"/>
    </row>
    <row r="894" spans="1:1" ht="12.75" x14ac:dyDescent="0.2">
      <c r="A894" s="21"/>
    </row>
    <row r="895" spans="1:1" ht="12.75" x14ac:dyDescent="0.2">
      <c r="A895" s="21"/>
    </row>
    <row r="896" spans="1:1" ht="12.75" x14ac:dyDescent="0.2">
      <c r="A896" s="21"/>
    </row>
    <row r="897" spans="1:1" ht="12.75" x14ac:dyDescent="0.2">
      <c r="A897" s="21"/>
    </row>
    <row r="898" spans="1:1" ht="12.75" x14ac:dyDescent="0.2">
      <c r="A898" s="21"/>
    </row>
    <row r="899" spans="1:1" ht="12.75" x14ac:dyDescent="0.2">
      <c r="A899" s="21"/>
    </row>
    <row r="900" spans="1:1" ht="12.75" x14ac:dyDescent="0.2">
      <c r="A900" s="21"/>
    </row>
    <row r="901" spans="1:1" ht="12.75" x14ac:dyDescent="0.2">
      <c r="A901" s="21"/>
    </row>
    <row r="902" spans="1:1" ht="12.75" x14ac:dyDescent="0.2">
      <c r="A902" s="21"/>
    </row>
    <row r="903" spans="1:1" ht="12.75" x14ac:dyDescent="0.2">
      <c r="A903" s="21"/>
    </row>
    <row r="904" spans="1:1" ht="12.75" x14ac:dyDescent="0.2">
      <c r="A904" s="21"/>
    </row>
    <row r="905" spans="1:1" ht="12.75" x14ac:dyDescent="0.2">
      <c r="A905" s="21"/>
    </row>
    <row r="906" spans="1:1" ht="12.75" x14ac:dyDescent="0.2">
      <c r="A906" s="21"/>
    </row>
    <row r="907" spans="1:1" ht="12.75" x14ac:dyDescent="0.2">
      <c r="A907" s="21"/>
    </row>
    <row r="908" spans="1:1" ht="12.75" x14ac:dyDescent="0.2">
      <c r="A908" s="21"/>
    </row>
    <row r="909" spans="1:1" ht="12.75" x14ac:dyDescent="0.2">
      <c r="A909" s="21"/>
    </row>
    <row r="910" spans="1:1" ht="12.75" x14ac:dyDescent="0.2">
      <c r="A910" s="21"/>
    </row>
    <row r="911" spans="1:1" ht="12.75" x14ac:dyDescent="0.2">
      <c r="A911" s="21"/>
    </row>
    <row r="912" spans="1:1" ht="12.75" x14ac:dyDescent="0.2">
      <c r="A912" s="21"/>
    </row>
    <row r="913" spans="1:1" ht="12.75" x14ac:dyDescent="0.2">
      <c r="A913" s="21"/>
    </row>
    <row r="914" spans="1:1" ht="12.75" x14ac:dyDescent="0.2">
      <c r="A914" s="21"/>
    </row>
    <row r="915" spans="1:1" ht="12.75" x14ac:dyDescent="0.2">
      <c r="A915" s="21"/>
    </row>
    <row r="916" spans="1:1" ht="12.75" x14ac:dyDescent="0.2">
      <c r="A916" s="21"/>
    </row>
    <row r="917" spans="1:1" ht="12.75" x14ac:dyDescent="0.2">
      <c r="A917" s="21"/>
    </row>
    <row r="918" spans="1:1" ht="12.75" x14ac:dyDescent="0.2">
      <c r="A918" s="21"/>
    </row>
    <row r="919" spans="1:1" ht="12.75" x14ac:dyDescent="0.2">
      <c r="A919" s="21"/>
    </row>
    <row r="920" spans="1:1" ht="12.75" x14ac:dyDescent="0.2">
      <c r="A920" s="21"/>
    </row>
    <row r="921" spans="1:1" ht="12.75" x14ac:dyDescent="0.2">
      <c r="A921" s="21"/>
    </row>
    <row r="922" spans="1:1" ht="12.75" x14ac:dyDescent="0.2">
      <c r="A922" s="21"/>
    </row>
    <row r="923" spans="1:1" ht="12.75" x14ac:dyDescent="0.2">
      <c r="A923" s="21"/>
    </row>
    <row r="924" spans="1:1" ht="12.75" x14ac:dyDescent="0.2">
      <c r="A924" s="21"/>
    </row>
    <row r="925" spans="1:1" ht="12.75" x14ac:dyDescent="0.2">
      <c r="A925" s="21"/>
    </row>
    <row r="926" spans="1:1" ht="12.75" x14ac:dyDescent="0.2">
      <c r="A926" s="21"/>
    </row>
    <row r="927" spans="1:1" ht="12.75" x14ac:dyDescent="0.2">
      <c r="A927" s="21"/>
    </row>
    <row r="928" spans="1:1" ht="12.75" x14ac:dyDescent="0.2">
      <c r="A928" s="21"/>
    </row>
    <row r="929" spans="1:1" ht="12.75" x14ac:dyDescent="0.2">
      <c r="A929" s="21"/>
    </row>
    <row r="930" spans="1:1" ht="12.75" x14ac:dyDescent="0.2">
      <c r="A930" s="21"/>
    </row>
    <row r="931" spans="1:1" ht="12.75" x14ac:dyDescent="0.2">
      <c r="A931" s="21"/>
    </row>
    <row r="932" spans="1:1" ht="12.75" x14ac:dyDescent="0.2">
      <c r="A932" s="21"/>
    </row>
    <row r="933" spans="1:1" ht="12.75" x14ac:dyDescent="0.2">
      <c r="A933" s="21"/>
    </row>
    <row r="934" spans="1:1" ht="12.75" x14ac:dyDescent="0.2">
      <c r="A934" s="21"/>
    </row>
    <row r="935" spans="1:1" ht="12.75" x14ac:dyDescent="0.2">
      <c r="A935" s="21"/>
    </row>
    <row r="936" spans="1:1" ht="12.75" x14ac:dyDescent="0.2">
      <c r="A936" s="21"/>
    </row>
    <row r="937" spans="1:1" ht="12.75" x14ac:dyDescent="0.2">
      <c r="A937" s="21"/>
    </row>
    <row r="938" spans="1:1" ht="12.75" x14ac:dyDescent="0.2">
      <c r="A938" s="21"/>
    </row>
    <row r="939" spans="1:1" ht="12.75" x14ac:dyDescent="0.2">
      <c r="A939" s="21"/>
    </row>
    <row r="940" spans="1:1" ht="12.75" x14ac:dyDescent="0.2">
      <c r="A940" s="21"/>
    </row>
    <row r="941" spans="1:1" ht="12.75" x14ac:dyDescent="0.2">
      <c r="A941" s="21"/>
    </row>
    <row r="942" spans="1:1" ht="12.75" x14ac:dyDescent="0.2">
      <c r="A942" s="21"/>
    </row>
    <row r="943" spans="1:1" ht="12.75" x14ac:dyDescent="0.2">
      <c r="A943" s="21"/>
    </row>
    <row r="944" spans="1:1" ht="12.75" x14ac:dyDescent="0.2">
      <c r="A944" s="21"/>
    </row>
    <row r="945" spans="1:1" ht="12.75" x14ac:dyDescent="0.2">
      <c r="A945" s="21"/>
    </row>
    <row r="946" spans="1:1" ht="12.75" x14ac:dyDescent="0.2">
      <c r="A946" s="21"/>
    </row>
    <row r="947" spans="1:1" ht="12.75" x14ac:dyDescent="0.2">
      <c r="A947" s="21"/>
    </row>
    <row r="948" spans="1:1" ht="12.75" x14ac:dyDescent="0.2">
      <c r="A948" s="21"/>
    </row>
    <row r="949" spans="1:1" ht="12.75" x14ac:dyDescent="0.2">
      <c r="A949" s="21"/>
    </row>
    <row r="950" spans="1:1" ht="12.75" x14ac:dyDescent="0.2">
      <c r="A950" s="21"/>
    </row>
    <row r="951" spans="1:1" ht="12.75" x14ac:dyDescent="0.2">
      <c r="A951" s="21"/>
    </row>
    <row r="952" spans="1:1" ht="12.75" x14ac:dyDescent="0.2">
      <c r="A952" s="21"/>
    </row>
    <row r="953" spans="1:1" ht="12.75" x14ac:dyDescent="0.2">
      <c r="A953" s="21"/>
    </row>
    <row r="954" spans="1:1" ht="12.75" x14ac:dyDescent="0.2">
      <c r="A954" s="21"/>
    </row>
    <row r="955" spans="1:1" ht="12.75" x14ac:dyDescent="0.2">
      <c r="A955" s="21"/>
    </row>
    <row r="956" spans="1:1" ht="12.75" x14ac:dyDescent="0.2">
      <c r="A956" s="21"/>
    </row>
    <row r="957" spans="1:1" ht="12.75" x14ac:dyDescent="0.2">
      <c r="A957" s="21"/>
    </row>
    <row r="958" spans="1:1" ht="12.75" x14ac:dyDescent="0.2">
      <c r="A958" s="21"/>
    </row>
    <row r="959" spans="1:1" ht="12.75" x14ac:dyDescent="0.2">
      <c r="A959" s="21"/>
    </row>
    <row r="960" spans="1:1" ht="12.75" x14ac:dyDescent="0.2">
      <c r="A960" s="21"/>
    </row>
    <row r="961" spans="1:1" ht="12.75" x14ac:dyDescent="0.2">
      <c r="A961" s="21"/>
    </row>
    <row r="962" spans="1:1" ht="12.75" x14ac:dyDescent="0.2">
      <c r="A962" s="21"/>
    </row>
    <row r="963" spans="1:1" ht="12.75" x14ac:dyDescent="0.2">
      <c r="A963" s="21"/>
    </row>
    <row r="964" spans="1:1" ht="12.75" x14ac:dyDescent="0.2">
      <c r="A964" s="21"/>
    </row>
    <row r="965" spans="1:1" ht="12.75" x14ac:dyDescent="0.2">
      <c r="A965" s="21"/>
    </row>
    <row r="966" spans="1:1" ht="12.75" x14ac:dyDescent="0.2">
      <c r="A966" s="21"/>
    </row>
    <row r="967" spans="1:1" ht="12.75" x14ac:dyDescent="0.2">
      <c r="A967" s="21"/>
    </row>
    <row r="968" spans="1:1" ht="12.75" x14ac:dyDescent="0.2">
      <c r="A968" s="21"/>
    </row>
    <row r="969" spans="1:1" ht="12.75" x14ac:dyDescent="0.2">
      <c r="A969" s="21"/>
    </row>
    <row r="970" spans="1:1" ht="12.75" x14ac:dyDescent="0.2">
      <c r="A970" s="21"/>
    </row>
    <row r="971" spans="1:1" ht="12.75" x14ac:dyDescent="0.2">
      <c r="A971" s="21"/>
    </row>
    <row r="972" spans="1:1" ht="12.75" x14ac:dyDescent="0.2">
      <c r="A972" s="21"/>
    </row>
    <row r="973" spans="1:1" ht="12.75" x14ac:dyDescent="0.2">
      <c r="A973" s="21"/>
    </row>
    <row r="974" spans="1:1" ht="12.75" x14ac:dyDescent="0.2">
      <c r="A974" s="21"/>
    </row>
    <row r="975" spans="1:1" ht="12.75" x14ac:dyDescent="0.2">
      <c r="A975" s="21"/>
    </row>
    <row r="976" spans="1:1" ht="12.75" x14ac:dyDescent="0.2">
      <c r="A976" s="21"/>
    </row>
    <row r="977" spans="1:1" ht="12.75" x14ac:dyDescent="0.2">
      <c r="A977" s="21"/>
    </row>
    <row r="978" spans="1:1" ht="12.75" x14ac:dyDescent="0.2">
      <c r="A978" s="21"/>
    </row>
    <row r="979" spans="1:1" ht="12.75" x14ac:dyDescent="0.2">
      <c r="A979" s="21"/>
    </row>
    <row r="980" spans="1:1" ht="12.75" x14ac:dyDescent="0.2">
      <c r="A980" s="21"/>
    </row>
    <row r="981" spans="1:1" ht="12.75" x14ac:dyDescent="0.2">
      <c r="A981" s="21"/>
    </row>
    <row r="982" spans="1:1" ht="12.75" x14ac:dyDescent="0.2">
      <c r="A982" s="21"/>
    </row>
    <row r="983" spans="1:1" ht="12.75" x14ac:dyDescent="0.2">
      <c r="A983" s="21"/>
    </row>
    <row r="984" spans="1:1" ht="12.75" x14ac:dyDescent="0.2">
      <c r="A984" s="2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C1000"/>
  <sheetViews>
    <sheetView workbookViewId="0"/>
  </sheetViews>
  <sheetFormatPr defaultColWidth="12.5703125" defaultRowHeight="15.75" customHeight="1" x14ac:dyDescent="0.2"/>
  <cols>
    <col min="1" max="1" width="30.140625" customWidth="1"/>
    <col min="2" max="2" width="46.42578125" customWidth="1"/>
  </cols>
  <sheetData>
    <row r="1" spans="1:3" ht="15.75" customHeight="1" x14ac:dyDescent="0.2">
      <c r="A1" s="21" t="s">
        <v>882</v>
      </c>
      <c r="B1" s="21" t="s">
        <v>883</v>
      </c>
      <c r="C1" s="21" t="s">
        <v>884</v>
      </c>
    </row>
    <row r="2" spans="1:3" ht="15.75" customHeight="1" x14ac:dyDescent="0.2">
      <c r="A2" s="21" t="str">
        <f>IF(Schema_Input!A2&lt;&gt;"",Schema_Input!A2,IF(Schema_Input!C2&lt;&gt;"",A1,""))</f>
        <v>Cloud Computing Services</v>
      </c>
      <c r="B2" s="21" t="str">
        <f>IF(Schema_Input!B2&lt;&gt;"",Schema_Input!B2,IF(Schema_Input!C2&lt;&gt;"",B1,""))</f>
        <v>Anything as a Service (XaaS)</v>
      </c>
      <c r="C2" s="21" t="str">
        <f>IF(Schema_Input!C2&lt;&gt;"",Schema_Input!C2,"")</f>
        <v>Anything as a Service (XaaS)</v>
      </c>
    </row>
    <row r="3" spans="1:3" ht="15.75" customHeight="1" x14ac:dyDescent="0.2">
      <c r="A3" s="21" t="str">
        <f>IF(Schema_Input!A3&lt;&gt;"",Schema_Input!A3,IF(Schema_Input!C3&lt;&gt;"",A2,""))</f>
        <v>Cloud Computing Services</v>
      </c>
      <c r="B3" s="21" t="str">
        <f>IF(Schema_Input!B3&lt;&gt;"",Schema_Input!B3,IF(Schema_Input!C3&lt;&gt;"",B2,""))</f>
        <v>Cloud Implementation Services</v>
      </c>
      <c r="C3" s="21" t="str">
        <f>IF(Schema_Input!C3&lt;&gt;"",Schema_Input!C3,"")</f>
        <v>Cloud Configuration Services</v>
      </c>
    </row>
    <row r="4" spans="1:3" ht="15.75" customHeight="1" x14ac:dyDescent="0.2">
      <c r="A4" s="21" t="str">
        <f>IF(Schema_Input!A4&lt;&gt;"",Schema_Input!A4,IF(Schema_Input!C4&lt;&gt;"",A3,""))</f>
        <v>Cloud Computing Services</v>
      </c>
      <c r="B4" s="21" t="str">
        <f>IF(Schema_Input!B4&lt;&gt;"",Schema_Input!B4,IF(Schema_Input!C4&lt;&gt;"",B3,""))</f>
        <v>Cloud Implementation Services</v>
      </c>
      <c r="C4" s="21" t="str">
        <f>IF(Schema_Input!C4&lt;&gt;"",Schema_Input!C4,"")</f>
        <v>Cloud Governance and Management</v>
      </c>
    </row>
    <row r="5" spans="1:3" ht="15.75" customHeight="1" x14ac:dyDescent="0.2">
      <c r="A5" s="21" t="str">
        <f>IF(Schema_Input!A5&lt;&gt;"",Schema_Input!A5,IF(Schema_Input!C5&lt;&gt;"",A4,""))</f>
        <v>Cloud Computing Services</v>
      </c>
      <c r="B5" s="21" t="str">
        <f>IF(Schema_Input!B5&lt;&gt;"",Schema_Input!B5,IF(Schema_Input!C5&lt;&gt;"",B4,""))</f>
        <v>Cloud Implementation Services</v>
      </c>
      <c r="C5" s="21" t="str">
        <f>IF(Schema_Input!C5&lt;&gt;"",Schema_Input!C5,"")</f>
        <v>Cloud Integration/Consulting</v>
      </c>
    </row>
    <row r="6" spans="1:3" ht="15.75" customHeight="1" x14ac:dyDescent="0.2">
      <c r="A6" s="21" t="str">
        <f>IF(Schema_Input!A6&lt;&gt;"",Schema_Input!A6,IF(Schema_Input!C6&lt;&gt;"",A5,""))</f>
        <v>Cloud Computing Services</v>
      </c>
      <c r="B6" s="21" t="str">
        <f>IF(Schema_Input!B6&lt;&gt;"",Schema_Input!B6,IF(Schema_Input!C6&lt;&gt;"",B5,""))</f>
        <v>Cloud Implementation Services</v>
      </c>
      <c r="C6" s="21" t="str">
        <f>IF(Schema_Input!C6&lt;&gt;"",Schema_Input!C6,"")</f>
        <v>Cloud Migration Services</v>
      </c>
    </row>
    <row r="7" spans="1:3" ht="15.75" customHeight="1" x14ac:dyDescent="0.2">
      <c r="A7" s="21" t="str">
        <f>IF(Schema_Input!A7&lt;&gt;"",Schema_Input!A7,IF(Schema_Input!C7&lt;&gt;"",A6,""))</f>
        <v>Cloud Computing Services</v>
      </c>
      <c r="B7" s="21" t="str">
        <f>IF(Schema_Input!B7&lt;&gt;"",Schema_Input!B7,IF(Schema_Input!C7&lt;&gt;"",B6,""))</f>
        <v>Cloud Implementation Services</v>
      </c>
      <c r="C7" s="21" t="str">
        <f>IF(Schema_Input!C7&lt;&gt;"",Schema_Input!C7,"")</f>
        <v>Cloud Modification and Customization</v>
      </c>
    </row>
    <row r="8" spans="1:3" ht="15.75" customHeight="1" x14ac:dyDescent="0.2">
      <c r="A8" s="21" t="str">
        <f>IF(Schema_Input!A8&lt;&gt;"",Schema_Input!A8,IF(Schema_Input!C8&lt;&gt;"",A7,""))</f>
        <v>Cloud Computing Services</v>
      </c>
      <c r="B8" s="21" t="str">
        <f>IF(Schema_Input!B8&lt;&gt;"",Schema_Input!B8,IF(Schema_Input!C8&lt;&gt;"",B7,""))</f>
        <v>Cloud Maintenance and Support</v>
      </c>
      <c r="C8" s="21" t="str">
        <f>IF(Schema_Input!C8&lt;&gt;"",Schema_Input!C8,"")</f>
        <v>Cloud Licensing</v>
      </c>
    </row>
    <row r="9" spans="1:3" ht="15.75" customHeight="1" x14ac:dyDescent="0.2">
      <c r="A9" s="21" t="str">
        <f>IF(Schema_Input!A9&lt;&gt;"",Schema_Input!A9,IF(Schema_Input!C9&lt;&gt;"",A8,""))</f>
        <v>Cloud Computing Services</v>
      </c>
      <c r="B9" s="21" t="str">
        <f>IF(Schema_Input!B9&lt;&gt;"",Schema_Input!B9,IF(Schema_Input!C9&lt;&gt;"",B8,""))</f>
        <v>Cloud Maintenance and Support</v>
      </c>
      <c r="C9" s="21" t="str">
        <f>IF(Schema_Input!C9&lt;&gt;"",Schema_Input!C9,"")</f>
        <v>Cloud Maintenance and Support</v>
      </c>
    </row>
    <row r="10" spans="1:3" ht="15.75" customHeight="1" x14ac:dyDescent="0.2">
      <c r="A10" s="21" t="str">
        <f>IF(Schema_Input!A10&lt;&gt;"",Schema_Input!A10,IF(Schema_Input!C10&lt;&gt;"",A9,""))</f>
        <v>Cloud Computing Services</v>
      </c>
      <c r="B10" s="21" t="str">
        <f>IF(Schema_Input!B10&lt;&gt;"",Schema_Input!B10,IF(Schema_Input!C10&lt;&gt;"",B9,""))</f>
        <v>Cloud Maintenance and Support</v>
      </c>
      <c r="C10" s="21" t="str">
        <f>IF(Schema_Input!C10&lt;&gt;"",Schema_Input!C10,"")</f>
        <v>Cloud Products and Services, Operations and Maintenance Support</v>
      </c>
    </row>
    <row r="11" spans="1:3" ht="15.75" customHeight="1" x14ac:dyDescent="0.2">
      <c r="A11" s="21" t="str">
        <f>IF(Schema_Input!A11&lt;&gt;"",Schema_Input!A11,IF(Schema_Input!C11&lt;&gt;"",A10,""))</f>
        <v>Cloud Computing Services</v>
      </c>
      <c r="B11" s="21" t="str">
        <f>IF(Schema_Input!B11&lt;&gt;"",Schema_Input!B11,IF(Schema_Input!C11&lt;&gt;"",B10,""))</f>
        <v>Email as a Service (EaaS)</v>
      </c>
      <c r="C11" s="21" t="str">
        <f>IF(Schema_Input!C11&lt;&gt;"",Schema_Input!C11,"")</f>
        <v>Cloud Office Automation</v>
      </c>
    </row>
    <row r="12" spans="1:3" ht="15.75" customHeight="1" x14ac:dyDescent="0.2">
      <c r="A12" s="21" t="str">
        <f>IF(Schema_Input!A12&lt;&gt;"",Schema_Input!A12,IF(Schema_Input!C12&lt;&gt;"",A11,""))</f>
        <v>Cloud Computing Services</v>
      </c>
      <c r="B12" s="21" t="str">
        <f>IF(Schema_Input!B12&lt;&gt;"",Schema_Input!B12,IF(Schema_Input!C12&lt;&gt;"",B11,""))</f>
        <v>Email as a Service (EaaS)</v>
      </c>
      <c r="C12" s="21" t="str">
        <f>IF(Schema_Input!C12&lt;&gt;"",Schema_Input!C12,"")</f>
        <v>Cloud Records Management</v>
      </c>
    </row>
    <row r="13" spans="1:3" ht="15.75" customHeight="1" x14ac:dyDescent="0.2">
      <c r="A13" s="21" t="str">
        <f>IF(Schema_Input!A13&lt;&gt;"",Schema_Input!A13,IF(Schema_Input!C13&lt;&gt;"",A12,""))</f>
        <v>Cloud Computing Services</v>
      </c>
      <c r="B13" s="21" t="str">
        <f>IF(Schema_Input!B13&lt;&gt;"",Schema_Input!B13,IF(Schema_Input!C13&lt;&gt;"",B12,""))</f>
        <v>Email as a Service (EaaS)</v>
      </c>
      <c r="C13" s="21" t="str">
        <f>IF(Schema_Input!C13&lt;&gt;"",Schema_Input!C13,"")</f>
        <v>Email as a Service (EaaS)</v>
      </c>
    </row>
    <row r="14" spans="1:3" ht="15.75" customHeight="1" x14ac:dyDescent="0.2">
      <c r="A14" s="21" t="str">
        <f>IF(Schema_Input!A14&lt;&gt;"",Schema_Input!A14,IF(Schema_Input!C14&lt;&gt;"",A13,""))</f>
        <v>Cloud Computing Services</v>
      </c>
      <c r="B14" s="21" t="str">
        <f>IF(Schema_Input!B14&lt;&gt;"",Schema_Input!B14,IF(Schema_Input!C14&lt;&gt;"",B13,""))</f>
        <v>Enterprise collaboration and productivity services (DOD Only)</v>
      </c>
      <c r="C14" s="21" t="str">
        <f>IF(Schema_Input!C14&lt;&gt;"",Schema_Input!C14,"")</f>
        <v>Collaboration (DOD Only)</v>
      </c>
    </row>
    <row r="15" spans="1:3" ht="15.75" customHeight="1" x14ac:dyDescent="0.2">
      <c r="A15" s="21" t="str">
        <f>IF(Schema_Input!A15&lt;&gt;"",Schema_Input!A15,IF(Schema_Input!C15&lt;&gt;"",A14,""))</f>
        <v>Cloud Computing Services</v>
      </c>
      <c r="B15" s="21" t="str">
        <f>IF(Schema_Input!B15&lt;&gt;"",Schema_Input!B15,IF(Schema_Input!C15&lt;&gt;"",B14,""))</f>
        <v>Enterprise collaboration and productivity services (DOD Only)</v>
      </c>
      <c r="C15" s="21" t="str">
        <f>IF(Schema_Input!C15&lt;&gt;"",Schema_Input!C15,"")</f>
        <v>Content Management (DOD Only)</v>
      </c>
    </row>
    <row r="16" spans="1:3" ht="15.75" customHeight="1" x14ac:dyDescent="0.2">
      <c r="A16" s="21" t="str">
        <f>IF(Schema_Input!A16&lt;&gt;"",Schema_Input!A16,IF(Schema_Input!C16&lt;&gt;"",A15,""))</f>
        <v>Cloud Computing Services</v>
      </c>
      <c r="B16" s="21" t="str">
        <f>IF(Schema_Input!B16&lt;&gt;"",Schema_Input!B16,IF(Schema_Input!C16&lt;&gt;"",B15,""))</f>
        <v>Enterprise collaboration and productivity services (DOD Only)</v>
      </c>
      <c r="C16" s="21" t="str">
        <f>IF(Schema_Input!C16&lt;&gt;"",Schema_Input!C16,"")</f>
        <v>Messaging (DOD Only)</v>
      </c>
    </row>
    <row r="17" spans="1:3" ht="15.75" customHeight="1" x14ac:dyDescent="0.2">
      <c r="A17" s="21" t="str">
        <f>IF(Schema_Input!A17&lt;&gt;"",Schema_Input!A17,IF(Schema_Input!C17&lt;&gt;"",A16,""))</f>
        <v>Cloud Computing Services</v>
      </c>
      <c r="B17" s="21" t="str">
        <f>IF(Schema_Input!B17&lt;&gt;"",Schema_Input!B17,IF(Schema_Input!C17&lt;&gt;"",B16,""))</f>
        <v>Enterprise collaboration and productivity services (DOD Only)</v>
      </c>
      <c r="C17" s="21" t="str">
        <f>IF(Schema_Input!C17&lt;&gt;"",Schema_Input!C17,"")</f>
        <v>Productivity Suite (DOD Only)</v>
      </c>
    </row>
    <row r="18" spans="1:3" ht="15.75" customHeight="1" x14ac:dyDescent="0.2">
      <c r="A18" s="21" t="str">
        <f>IF(Schema_Input!A18&lt;&gt;"",Schema_Input!A18,IF(Schema_Input!C18&lt;&gt;"",A17,""))</f>
        <v>Cloud Computing Services</v>
      </c>
      <c r="B18" s="21" t="str">
        <f>IF(Schema_Input!B18&lt;&gt;"",Schema_Input!B18,IF(Schema_Input!C18&lt;&gt;"",B17,""))</f>
        <v>Infrastructure as a Service (IaaS)</v>
      </c>
      <c r="C18" s="21" t="str">
        <f>IF(Schema_Input!C18&lt;&gt;"",Schema_Input!C18,"")</f>
        <v>Cloud Storage</v>
      </c>
    </row>
    <row r="19" spans="1:3" ht="15.75" customHeight="1" x14ac:dyDescent="0.2">
      <c r="A19" s="21" t="str">
        <f>IF(Schema_Input!A19&lt;&gt;"",Schema_Input!A19,IF(Schema_Input!C19&lt;&gt;"",A18,""))</f>
        <v>Cloud Computing Services</v>
      </c>
      <c r="B19" s="21" t="str">
        <f>IF(Schema_Input!B19&lt;&gt;"",Schema_Input!B19,IF(Schema_Input!C19&lt;&gt;"",B18,""))</f>
        <v>Infrastructure as a Service (IaaS)</v>
      </c>
      <c r="C19" s="21" t="str">
        <f>IF(Schema_Input!C19&lt;&gt;"",Schema_Input!C19,"")</f>
        <v>Cloud Web Hosting and Related Services</v>
      </c>
    </row>
    <row r="20" spans="1:3" ht="12.75" x14ac:dyDescent="0.2">
      <c r="A20" s="21" t="str">
        <f>IF(Schema_Input!A20&lt;&gt;"",Schema_Input!A20,IF(Schema_Input!C20&lt;&gt;"",A19,""))</f>
        <v>Cloud Computing Services</v>
      </c>
      <c r="B20" s="21" t="str">
        <f>IF(Schema_Input!B20&lt;&gt;"",Schema_Input!B20,IF(Schema_Input!C20&lt;&gt;"",B19,""))</f>
        <v>Infrastructure as a Service (IaaS)</v>
      </c>
      <c r="C20" s="21" t="str">
        <f>IF(Schema_Input!C20&lt;&gt;"",Schema_Input!C20,"")</f>
        <v>Infrastructure as a Service (IaaS)</v>
      </c>
    </row>
    <row r="21" spans="1:3" ht="12.75" x14ac:dyDescent="0.2">
      <c r="A21" s="21" t="str">
        <f>IF(Schema_Input!A21&lt;&gt;"",Schema_Input!A21,IF(Schema_Input!C21&lt;&gt;"",A20,""))</f>
        <v>Cloud Computing Services</v>
      </c>
      <c r="B21" s="21" t="str">
        <f>IF(Schema_Input!B21&lt;&gt;"",Schema_Input!B21,IF(Schema_Input!C21&lt;&gt;"",B20,""))</f>
        <v>Infrastructure as a Service (IaaS)</v>
      </c>
      <c r="C21" s="21" t="str">
        <f>IF(Schema_Input!C21&lt;&gt;"",Schema_Input!C21,"")</f>
        <v>Virtual Machines</v>
      </c>
    </row>
    <row r="22" spans="1:3" ht="12.75" x14ac:dyDescent="0.2">
      <c r="A22" s="21" t="str">
        <f>IF(Schema_Input!A22&lt;&gt;"",Schema_Input!A22,IF(Schema_Input!C22&lt;&gt;"",A21,""))</f>
        <v>Cloud Computing Services</v>
      </c>
      <c r="B22" s="21" t="str">
        <f>IF(Schema_Input!B22&lt;&gt;"",Schema_Input!B22,IF(Schema_Input!C22&lt;&gt;"",B21,""))</f>
        <v>Mobile Cloud Solutions</v>
      </c>
      <c r="C22" s="21" t="str">
        <f>IF(Schema_Input!C22&lt;&gt;"",Schema_Input!C22,"")</f>
        <v>Mobile Backend as a Service (MBaaS)</v>
      </c>
    </row>
    <row r="23" spans="1:3" ht="12.75" x14ac:dyDescent="0.2">
      <c r="A23" s="21" t="str">
        <f>IF(Schema_Input!A23&lt;&gt;"",Schema_Input!A23,IF(Schema_Input!C23&lt;&gt;"",A22,""))</f>
        <v>Cloud Computing Services</v>
      </c>
      <c r="B23" s="21" t="str">
        <f>IF(Schema_Input!B23&lt;&gt;"",Schema_Input!B23,IF(Schema_Input!C23&lt;&gt;"",B22,""))</f>
        <v>Mobile Cloud Solutions</v>
      </c>
      <c r="C23" s="21" t="str">
        <f>IF(Schema_Input!C23&lt;&gt;"",Schema_Input!C23,"")</f>
        <v>Mobility as a Service (MaaS)</v>
      </c>
    </row>
    <row r="24" spans="1:3" ht="12.75" x14ac:dyDescent="0.2">
      <c r="A24" s="21" t="str">
        <f>IF(Schema_Input!A24&lt;&gt;"",Schema_Input!A24,IF(Schema_Input!C24&lt;&gt;"",A23,""))</f>
        <v>Cloud Computing Services</v>
      </c>
      <c r="B24" s="21" t="str">
        <f>IF(Schema_Input!B24&lt;&gt;"",Schema_Input!B24,IF(Schema_Input!C24&lt;&gt;"",B23,""))</f>
        <v>Platform as a Service (PaaS)</v>
      </c>
      <c r="C24" s="21" t="str">
        <f>IF(Schema_Input!C24&lt;&gt;"",Schema_Input!C24,"")</f>
        <v>Platform as a Service (PaaS)</v>
      </c>
    </row>
    <row r="25" spans="1:3" ht="12.75" x14ac:dyDescent="0.2">
      <c r="A25" s="21" t="str">
        <f>IF(Schema_Input!A25&lt;&gt;"",Schema_Input!A25,IF(Schema_Input!C25&lt;&gt;"",A24,""))</f>
        <v>Cloud Computing Services</v>
      </c>
      <c r="B25" s="21" t="str">
        <f>IF(Schema_Input!B25&lt;&gt;"",Schema_Input!B25,IF(Schema_Input!C25&lt;&gt;"",B24,""))</f>
        <v>Software as a Service (SaaS)</v>
      </c>
      <c r="C25" s="21" t="str">
        <f>IF(Schema_Input!C25&lt;&gt;"",Schema_Input!C25,"")</f>
        <v>Open Source Software</v>
      </c>
    </row>
    <row r="26" spans="1:3" ht="12.75" x14ac:dyDescent="0.2">
      <c r="A26" s="21" t="str">
        <f>IF(Schema_Input!A26&lt;&gt;"",Schema_Input!A26,IF(Schema_Input!C26&lt;&gt;"",A25,""))</f>
        <v>Cloud Computing Services</v>
      </c>
      <c r="B26" s="21" t="str">
        <f>IF(Schema_Input!B26&lt;&gt;"",Schema_Input!B26,IF(Schema_Input!C26&lt;&gt;"",B25,""))</f>
        <v>Software as a Service (SaaS)</v>
      </c>
      <c r="C26" s="21" t="str">
        <f>IF(Schema_Input!C26&lt;&gt;"",Schema_Input!C26,"")</f>
        <v>Payroll and Work Schedule and Leave Management Software as a Service (SaaS)</v>
      </c>
    </row>
    <row r="27" spans="1:3" ht="12.75" x14ac:dyDescent="0.2">
      <c r="A27" s="21" t="str">
        <f>IF(Schema_Input!A27&lt;&gt;"",Schema_Input!A27,IF(Schema_Input!C27&lt;&gt;"",A26,""))</f>
        <v>Cloud Computing Services</v>
      </c>
      <c r="B27" s="21" t="str">
        <f>IF(Schema_Input!B27&lt;&gt;"",Schema_Input!B27,IF(Schema_Input!C27&lt;&gt;"",B26,""))</f>
        <v>Software as a Service (SaaS)</v>
      </c>
      <c r="C27" s="21" t="str">
        <f>IF(Schema_Input!C27&lt;&gt;"",Schema_Input!C27,"")</f>
        <v>Salesforce Software as a Service (SaaS)</v>
      </c>
    </row>
    <row r="28" spans="1:3" ht="12.75" x14ac:dyDescent="0.2">
      <c r="A28" s="21" t="str">
        <f>IF(Schema_Input!A28&lt;&gt;"",Schema_Input!A28,IF(Schema_Input!C28&lt;&gt;"",A27,""))</f>
        <v>Cloud Computing Services</v>
      </c>
      <c r="B28" s="21" t="str">
        <f>IF(Schema_Input!B28&lt;&gt;"",Schema_Input!B28,IF(Schema_Input!C28&lt;&gt;"",B27,""))</f>
        <v>Software as a Service (SaaS)</v>
      </c>
      <c r="C28" s="21" t="str">
        <f>IF(Schema_Input!C28&lt;&gt;"",Schema_Input!C28,"")</f>
        <v>Social Media</v>
      </c>
    </row>
    <row r="29" spans="1:3" ht="12.75" x14ac:dyDescent="0.2">
      <c r="A29" s="21" t="str">
        <f>IF(Schema_Input!A29&lt;&gt;"",Schema_Input!A29,IF(Schema_Input!C29&lt;&gt;"",A28,""))</f>
        <v>Cloud Computing Services</v>
      </c>
      <c r="B29" s="21" t="str">
        <f>IF(Schema_Input!B29&lt;&gt;"",Schema_Input!B29,IF(Schema_Input!C29&lt;&gt;"",B28,""))</f>
        <v>Software as a Service (SaaS)</v>
      </c>
      <c r="C29" s="21" t="str">
        <f>IF(Schema_Input!C29&lt;&gt;"",Schema_Input!C29,"")</f>
        <v>Software as a Service (SaaS)</v>
      </c>
    </row>
    <row r="30" spans="1:3" ht="12.75" x14ac:dyDescent="0.2">
      <c r="A30" s="21" t="str">
        <f>IF(Schema_Input!A30&lt;&gt;"",Schema_Input!A30,IF(Schema_Input!C30&lt;&gt;"",A29,""))</f>
        <v>Communications and Network Services</v>
      </c>
      <c r="B30" s="21" t="str">
        <f>IF(Schema_Input!B30&lt;&gt;"",Schema_Input!B30,IF(Schema_Input!C30&lt;&gt;"",B29,""))</f>
        <v>Access and Transmission Services</v>
      </c>
      <c r="C30" s="21" t="str">
        <f>IF(Schema_Input!C30&lt;&gt;"",Schema_Input!C30,"")</f>
        <v>Broadband Access</v>
      </c>
    </row>
    <row r="31" spans="1:3" ht="12.75" x14ac:dyDescent="0.2">
      <c r="A31" s="21" t="str">
        <f>IF(Schema_Input!A31&lt;&gt;"",Schema_Input!A31,IF(Schema_Input!C31&lt;&gt;"",A30,""))</f>
        <v>Communications and Network Services</v>
      </c>
      <c r="B31" s="21" t="str">
        <f>IF(Schema_Input!B31&lt;&gt;"",Schema_Input!B31,IF(Schema_Input!C31&lt;&gt;"",B30,""))</f>
        <v>Access and Transmission Services</v>
      </c>
      <c r="C31" s="21" t="str">
        <f>IF(Schema_Input!C31&lt;&gt;"",Schema_Input!C31,"")</f>
        <v>Satellite Access</v>
      </c>
    </row>
    <row r="32" spans="1:3" ht="12.75" x14ac:dyDescent="0.2">
      <c r="A32" s="21" t="str">
        <f>IF(Schema_Input!A32&lt;&gt;"",Schema_Input!A32,IF(Schema_Input!C32&lt;&gt;"",A31,""))</f>
        <v>Communications and Network Services</v>
      </c>
      <c r="B32" s="21" t="str">
        <f>IF(Schema_Input!B32&lt;&gt;"",Schema_Input!B32,IF(Schema_Input!C32&lt;&gt;"",B31,""))</f>
        <v>Access and Transmission Services</v>
      </c>
      <c r="C32" s="21" t="str">
        <f>IF(Schema_Input!C32&lt;&gt;"",Schema_Input!C32,"")</f>
        <v>Wireless and Cellular Access</v>
      </c>
    </row>
    <row r="33" spans="1:3" ht="12.75" x14ac:dyDescent="0.2">
      <c r="A33" s="21" t="str">
        <f>IF(Schema_Input!A33&lt;&gt;"",Schema_Input!A33,IF(Schema_Input!C33&lt;&gt;"",A32,""))</f>
        <v>Communications and Network Services</v>
      </c>
      <c r="B33" s="21" t="str">
        <f>IF(Schema_Input!B33&lt;&gt;"",Schema_Input!B33,IF(Schema_Input!C33&lt;&gt;"",B32,""))</f>
        <v>Access and Transmission Services</v>
      </c>
      <c r="C33" s="21" t="str">
        <f>IF(Schema_Input!C33&lt;&gt;"",Schema_Input!C33,"")</f>
        <v>Wireline Access</v>
      </c>
    </row>
    <row r="34" spans="1:3" ht="12.75" x14ac:dyDescent="0.2">
      <c r="A34" s="21" t="str">
        <f>IF(Schema_Input!A34&lt;&gt;"",Schema_Input!A34,IF(Schema_Input!C34&lt;&gt;"",A33,""))</f>
        <v>Communications and Network Services</v>
      </c>
      <c r="B34" s="21" t="str">
        <f>IF(Schema_Input!B34&lt;&gt;"",Schema_Input!B34,IF(Schema_Input!C34&lt;&gt;"",B33,""))</f>
        <v>Earth Observation Solutions</v>
      </c>
      <c r="C34" s="21" t="str">
        <f>IF(Schema_Input!C34&lt;&gt;"",Schema_Input!C34,"")</f>
        <v>Advanced data analytics</v>
      </c>
    </row>
    <row r="35" spans="1:3" ht="12.75" x14ac:dyDescent="0.2">
      <c r="A35" s="21" t="str">
        <f>IF(Schema_Input!A35&lt;&gt;"",Schema_Input!A35,IF(Schema_Input!C35&lt;&gt;"",A34,""))</f>
        <v>Communications and Network Services</v>
      </c>
      <c r="B35" s="21" t="str">
        <f>IF(Schema_Input!B35&lt;&gt;"",Schema_Input!B35,IF(Schema_Input!C35&lt;&gt;"",B34,""))</f>
        <v>Earth Observation Solutions</v>
      </c>
      <c r="C35" s="21" t="str">
        <f>IF(Schema_Input!C35&lt;&gt;"",Schema_Input!C35,"")</f>
        <v>AI Driven by Analytics decides A&amp;O modifications</v>
      </c>
    </row>
    <row r="36" spans="1:3" ht="12.75" x14ac:dyDescent="0.2">
      <c r="A36" s="21" t="str">
        <f>IF(Schema_Input!A36&lt;&gt;"",Schema_Input!A36,IF(Schema_Input!C36&lt;&gt;"",A35,""))</f>
        <v>Communications and Network Services</v>
      </c>
      <c r="B36" s="21" t="str">
        <f>IF(Schema_Input!B36&lt;&gt;"",Schema_Input!B36,IF(Schema_Input!C36&lt;&gt;"",B35,""))</f>
        <v>Earth Observation Solutions</v>
      </c>
      <c r="C36" s="21" t="str">
        <f>IF(Schema_Input!C36&lt;&gt;"",Schema_Input!C36,"")</f>
        <v>Analysis as a Service (AaaS)</v>
      </c>
    </row>
    <row r="37" spans="1:3" ht="12.75" x14ac:dyDescent="0.2">
      <c r="A37" s="21" t="str">
        <f>IF(Schema_Input!A37&lt;&gt;"",Schema_Input!A37,IF(Schema_Input!C37&lt;&gt;"",A36,""))</f>
        <v>Communications and Network Services</v>
      </c>
      <c r="B37" s="21" t="str">
        <f>IF(Schema_Input!B37&lt;&gt;"",Schema_Input!B37,IF(Schema_Input!C37&lt;&gt;"",B36,""))</f>
        <v>Earth Observation Solutions</v>
      </c>
      <c r="C37" s="21" t="str">
        <f>IF(Schema_Input!C37&lt;&gt;"",Schema_Input!C37,"")</f>
        <v>Change detection services</v>
      </c>
    </row>
    <row r="38" spans="1:3" ht="12.75" x14ac:dyDescent="0.2">
      <c r="A38" s="21" t="str">
        <f>IF(Schema_Input!A38&lt;&gt;"",Schema_Input!A38,IF(Schema_Input!C38&lt;&gt;"",A37,""))</f>
        <v>Communications and Network Services</v>
      </c>
      <c r="B38" s="21" t="str">
        <f>IF(Schema_Input!B38&lt;&gt;"",Schema_Input!B38,IF(Schema_Input!C38&lt;&gt;"",B37,""))</f>
        <v>Earth Observation Solutions</v>
      </c>
      <c r="C38" s="21" t="str">
        <f>IF(Schema_Input!C38&lt;&gt;"",Schema_Input!C38,"")</f>
        <v>Crowdsourcing</v>
      </c>
    </row>
    <row r="39" spans="1:3" ht="12.75" x14ac:dyDescent="0.2">
      <c r="A39" s="21" t="str">
        <f>IF(Schema_Input!A39&lt;&gt;"",Schema_Input!A39,IF(Schema_Input!C39&lt;&gt;"",A38,""))</f>
        <v>Communications and Network Services</v>
      </c>
      <c r="B39" s="21" t="str">
        <f>IF(Schema_Input!B39&lt;&gt;"",Schema_Input!B39,IF(Schema_Input!C39&lt;&gt;"",B38,""))</f>
        <v>Earth Observation Solutions</v>
      </c>
      <c r="C39" s="21" t="str">
        <f>IF(Schema_Input!C39&lt;&gt;"",Schema_Input!C39,"")</f>
        <v>Data Analysis</v>
      </c>
    </row>
    <row r="40" spans="1:3" ht="12.75" x14ac:dyDescent="0.2">
      <c r="A40" s="21" t="str">
        <f>IF(Schema_Input!A40&lt;&gt;"",Schema_Input!A40,IF(Schema_Input!C40&lt;&gt;"",A39,""))</f>
        <v>Communications and Network Services</v>
      </c>
      <c r="B40" s="21" t="str">
        <f>IF(Schema_Input!B40&lt;&gt;"",Schema_Input!B40,IF(Schema_Input!C40&lt;&gt;"",B39,""))</f>
        <v>Earth Observation Solutions</v>
      </c>
      <c r="C40" s="21" t="str">
        <f>IF(Schema_Input!C40&lt;&gt;"",Schema_Input!C40,"")</f>
        <v>Data as a Service (DaaS)</v>
      </c>
    </row>
    <row r="41" spans="1:3" ht="12.75" x14ac:dyDescent="0.2">
      <c r="A41" s="21" t="str">
        <f>IF(Schema_Input!A41&lt;&gt;"",Schema_Input!A41,IF(Schema_Input!C41&lt;&gt;"",A40,""))</f>
        <v>Communications and Network Services</v>
      </c>
      <c r="B41" s="21" t="str">
        <f>IF(Schema_Input!B41&lt;&gt;"",Schema_Input!B41,IF(Schema_Input!C41&lt;&gt;"",B40,""))</f>
        <v>Earth Observation Solutions</v>
      </c>
      <c r="C41" s="21" t="str">
        <f>IF(Schema_Input!C41&lt;&gt;"",Schema_Input!C41,"")</f>
        <v>Delivery to ground and mobile ground terminals</v>
      </c>
    </row>
    <row r="42" spans="1:3" ht="12.75" x14ac:dyDescent="0.2">
      <c r="A42" s="21" t="str">
        <f>IF(Schema_Input!A42&lt;&gt;"",Schema_Input!A42,IF(Schema_Input!C42&lt;&gt;"",A41,""))</f>
        <v>Communications and Network Services</v>
      </c>
      <c r="B42" s="21" t="str">
        <f>IF(Schema_Input!B42&lt;&gt;"",Schema_Input!B42,IF(Schema_Input!C42&lt;&gt;"",B41,""))</f>
        <v>Earth Observation Solutions</v>
      </c>
      <c r="C42" s="21" t="str">
        <f>IF(Schema_Input!C42&lt;&gt;"",Schema_Input!C42,"")</f>
        <v>Direct access service to cell phones, ships, aircraft</v>
      </c>
    </row>
    <row r="43" spans="1:3" ht="12.75" x14ac:dyDescent="0.2">
      <c r="A43" s="21" t="str">
        <f>IF(Schema_Input!A43&lt;&gt;"",Schema_Input!A43,IF(Schema_Input!C43&lt;&gt;"",A42,""))</f>
        <v>Communications and Network Services</v>
      </c>
      <c r="B43" s="21" t="str">
        <f>IF(Schema_Input!B43&lt;&gt;"",Schema_Input!B43,IF(Schema_Input!C43&lt;&gt;"",B42,""))</f>
        <v>Earth Observation Solutions</v>
      </c>
      <c r="C43" s="21" t="str">
        <f>IF(Schema_Input!C43&lt;&gt;"",Schema_Input!C43,"")</f>
        <v>Electro-optical Sensor Data</v>
      </c>
    </row>
    <row r="44" spans="1:3" ht="12.75" x14ac:dyDescent="0.2">
      <c r="A44" s="21" t="str">
        <f>IF(Schema_Input!A44&lt;&gt;"",Schema_Input!A44,IF(Schema_Input!C44&lt;&gt;"",A43,""))</f>
        <v>Communications and Network Services</v>
      </c>
      <c r="B44" s="21" t="str">
        <f>IF(Schema_Input!B44&lt;&gt;"",Schema_Input!B44,IF(Schema_Input!C44&lt;&gt;"",B43,""))</f>
        <v>Earth Observation Solutions</v>
      </c>
      <c r="C44" s="21" t="str">
        <f>IF(Schema_Input!C44&lt;&gt;"",Schema_Input!C44,"")</f>
        <v>Feature Extraction</v>
      </c>
    </row>
    <row r="45" spans="1:3" ht="12.75" x14ac:dyDescent="0.2">
      <c r="A45" s="21" t="str">
        <f>IF(Schema_Input!A45&lt;&gt;"",Schema_Input!A45,IF(Schema_Input!C45&lt;&gt;"",A44,""))</f>
        <v>Communications and Network Services</v>
      </c>
      <c r="B45" s="21" t="str">
        <f>IF(Schema_Input!B45&lt;&gt;"",Schema_Input!B45,IF(Schema_Input!C45&lt;&gt;"",B44,""))</f>
        <v>Earth Observation Solutions</v>
      </c>
      <c r="C45" s="21" t="str">
        <f>IF(Schema_Input!C45&lt;&gt;"",Schema_Input!C45,"")</f>
        <v>Geomagnetic Field and Gravity Field Sensor Data</v>
      </c>
    </row>
    <row r="46" spans="1:3" ht="12.75" x14ac:dyDescent="0.2">
      <c r="A46" s="21" t="str">
        <f>IF(Schema_Input!A46&lt;&gt;"",Schema_Input!A46,IF(Schema_Input!C46&lt;&gt;"",A45,""))</f>
        <v>Communications and Network Services</v>
      </c>
      <c r="B46" s="21" t="str">
        <f>IF(Schema_Input!B46&lt;&gt;"",Schema_Input!B46,IF(Schema_Input!C46&lt;&gt;"",B45,""))</f>
        <v>Earth Observation Solutions</v>
      </c>
      <c r="C46" s="21" t="str">
        <f>IF(Schema_Input!C46&lt;&gt;"",Schema_Input!C46,"")</f>
        <v>Geospatial products and services</v>
      </c>
    </row>
    <row r="47" spans="1:3" ht="12.75" x14ac:dyDescent="0.2">
      <c r="A47" s="21" t="str">
        <f>IF(Schema_Input!A47&lt;&gt;"",Schema_Input!A47,IF(Schema_Input!C47&lt;&gt;"",A46,""))</f>
        <v>Communications and Network Services</v>
      </c>
      <c r="B47" s="21" t="str">
        <f>IF(Schema_Input!B47&lt;&gt;"",Schema_Input!B47,IF(Schema_Input!C47&lt;&gt;"",B46,""))</f>
        <v>Earth Observation Solutions</v>
      </c>
      <c r="C47" s="21" t="str">
        <f>IF(Schema_Input!C47&lt;&gt;"",Schema_Input!C47,"")</f>
        <v>Human Geography</v>
      </c>
    </row>
    <row r="48" spans="1:3" ht="12.75" x14ac:dyDescent="0.2">
      <c r="A48" s="21" t="str">
        <f>IF(Schema_Input!A48&lt;&gt;"",Schema_Input!A48,IF(Schema_Input!C48&lt;&gt;"",A47,""))</f>
        <v>Communications and Network Services</v>
      </c>
      <c r="B48" s="21" t="str">
        <f>IF(Schema_Input!B48&lt;&gt;"",Schema_Input!B48,IF(Schema_Input!C48&lt;&gt;"",B47,""))</f>
        <v>Earth Observation Solutions</v>
      </c>
      <c r="C48" s="21" t="str">
        <f>IF(Schema_Input!C48&lt;&gt;"",Schema_Input!C48,"")</f>
        <v>Hyperspectral Sensor Data</v>
      </c>
    </row>
    <row r="49" spans="1:3" ht="12.75" x14ac:dyDescent="0.2">
      <c r="A49" s="21" t="str">
        <f>IF(Schema_Input!A49&lt;&gt;"",Schema_Input!A49,IF(Schema_Input!C49&lt;&gt;"",A48,""))</f>
        <v>Communications and Network Services</v>
      </c>
      <c r="B49" s="21" t="str">
        <f>IF(Schema_Input!B49&lt;&gt;"",Schema_Input!B49,IF(Schema_Input!C49&lt;&gt;"",B48,""))</f>
        <v>Earth Observation Solutions</v>
      </c>
      <c r="C49" s="21" t="str">
        <f>IF(Schema_Input!C49&lt;&gt;"",Schema_Input!C49,"")</f>
        <v>Imagery</v>
      </c>
    </row>
    <row r="50" spans="1:3" ht="12.75" x14ac:dyDescent="0.2">
      <c r="A50" s="21" t="str">
        <f>IF(Schema_Input!A50&lt;&gt;"",Schema_Input!A50,IF(Schema_Input!C50&lt;&gt;"",A49,""))</f>
        <v>Communications and Network Services</v>
      </c>
      <c r="B50" s="21" t="str">
        <f>IF(Schema_Input!B50&lt;&gt;"",Schema_Input!B50,IF(Schema_Input!C50&lt;&gt;"",B49,""))</f>
        <v>Earth Observation Solutions</v>
      </c>
      <c r="C50" s="21" t="str">
        <f>IF(Schema_Input!C50&lt;&gt;"",Schema_Input!C50,"")</f>
        <v>Implement AI automation tools</v>
      </c>
    </row>
    <row r="51" spans="1:3" ht="12.75" x14ac:dyDescent="0.2">
      <c r="A51" s="21" t="str">
        <f>IF(Schema_Input!A51&lt;&gt;"",Schema_Input!A51,IF(Schema_Input!C51&lt;&gt;"",A50,""))</f>
        <v>Communications and Network Services</v>
      </c>
      <c r="B51" s="21" t="str">
        <f>IF(Schema_Input!B51&lt;&gt;"",Schema_Input!B51,IF(Schema_Input!C51&lt;&gt;"",B50,""))</f>
        <v>Earth Observation Solutions</v>
      </c>
      <c r="C51" s="21" t="str">
        <f>IF(Schema_Input!C51&lt;&gt;"",Schema_Input!C51,"")</f>
        <v>Implement Analytics Tools</v>
      </c>
    </row>
    <row r="52" spans="1:3" ht="12.75" x14ac:dyDescent="0.2">
      <c r="A52" s="21" t="str">
        <f>IF(Schema_Input!A52&lt;&gt;"",Schema_Input!A52,IF(Schema_Input!C52&lt;&gt;"",A51,""))</f>
        <v>Communications and Network Services</v>
      </c>
      <c r="B52" s="21" t="str">
        <f>IF(Schema_Input!B52&lt;&gt;"",Schema_Input!B52,IF(Schema_Input!C52&lt;&gt;"",B51,""))</f>
        <v>Earth Observation Solutions</v>
      </c>
      <c r="C52" s="21" t="str">
        <f>IF(Schema_Input!C52&lt;&gt;"",Schema_Input!C52,"")</f>
        <v>Implement Data Tagging &amp; Classification ML Tools</v>
      </c>
    </row>
    <row r="53" spans="1:3" ht="12.75" x14ac:dyDescent="0.2">
      <c r="A53" s="21" t="str">
        <f>IF(Schema_Input!A53&lt;&gt;"",Schema_Input!A53,IF(Schema_Input!C53&lt;&gt;"",A52,""))</f>
        <v>Communications and Network Services</v>
      </c>
      <c r="B53" s="21" t="str">
        <f>IF(Schema_Input!B53&lt;&gt;"",Schema_Input!B53,IF(Schema_Input!C53&lt;&gt;"",B52,""))</f>
        <v>Earth Observation Solutions</v>
      </c>
      <c r="C53" s="21" t="str">
        <f>IF(Schema_Input!C53&lt;&gt;"",Schema_Input!C53,"")</f>
        <v>Intelligence Surveillance Reconnaissance (ISR)</v>
      </c>
    </row>
    <row r="54" spans="1:3" ht="12.75" x14ac:dyDescent="0.2">
      <c r="A54" s="21" t="str">
        <f>IF(Schema_Input!A54&lt;&gt;"",Schema_Input!A54,IF(Schema_Input!C54&lt;&gt;"",A53,""))</f>
        <v>Communications and Network Services</v>
      </c>
      <c r="B54" s="21" t="str">
        <f>IF(Schema_Input!B54&lt;&gt;"",Schema_Input!B54,IF(Schema_Input!C54&lt;&gt;"",B53,""))</f>
        <v>Earth Observation Solutions</v>
      </c>
      <c r="C54" s="21" t="str">
        <f>IF(Schema_Input!C54&lt;&gt;"",Schema_Input!C54,"")</f>
        <v>Lidar</v>
      </c>
    </row>
    <row r="55" spans="1:3" ht="12.75" x14ac:dyDescent="0.2">
      <c r="A55" s="21" t="str">
        <f>IF(Schema_Input!A55&lt;&gt;"",Schema_Input!A55,IF(Schema_Input!C55&lt;&gt;"",A54,""))</f>
        <v>Communications and Network Services</v>
      </c>
      <c r="B55" s="21" t="str">
        <f>IF(Schema_Input!B55&lt;&gt;"",Schema_Input!B55,IF(Schema_Input!C55&lt;&gt;"",B54,""))</f>
        <v>Earth Observation Solutions</v>
      </c>
      <c r="C55" s="21" t="str">
        <f>IF(Schema_Input!C55&lt;&gt;"",Schema_Input!C55,"")</f>
        <v>Machine learning</v>
      </c>
    </row>
    <row r="56" spans="1:3" ht="12.75" x14ac:dyDescent="0.2">
      <c r="A56" s="21" t="str">
        <f>IF(Schema_Input!A56&lt;&gt;"",Schema_Input!A56,IF(Schema_Input!C56&lt;&gt;"",A55,""))</f>
        <v>Communications and Network Services</v>
      </c>
      <c r="B56" s="21" t="str">
        <f>IF(Schema_Input!B56&lt;&gt;"",Schema_Input!B56,IF(Schema_Input!C56&lt;&gt;"",B55,""))</f>
        <v>Earth Observation Solutions</v>
      </c>
      <c r="C56" s="21" t="str">
        <f>IF(Schema_Input!C56&lt;&gt;"",Schema_Input!C56,"")</f>
        <v>Maps/Charts</v>
      </c>
    </row>
    <row r="57" spans="1:3" ht="12.75" x14ac:dyDescent="0.2">
      <c r="A57" s="21" t="str">
        <f>IF(Schema_Input!A57&lt;&gt;"",Schema_Input!A57,IF(Schema_Input!C57&lt;&gt;"",A56,""))</f>
        <v>Communications and Network Services</v>
      </c>
      <c r="B57" s="21" t="str">
        <f>IF(Schema_Input!B57&lt;&gt;"",Schema_Input!B57,IF(Schema_Input!C57&lt;&gt;"",B56,""))</f>
        <v>Earth Observation Solutions</v>
      </c>
      <c r="C57" s="21" t="str">
        <f>IF(Schema_Input!C57&lt;&gt;"",Schema_Input!C57,"")</f>
        <v>Mosaics</v>
      </c>
    </row>
    <row r="58" spans="1:3" ht="12.75" x14ac:dyDescent="0.2">
      <c r="A58" s="21" t="str">
        <f>IF(Schema_Input!A58&lt;&gt;"",Schema_Input!A58,IF(Schema_Input!C58&lt;&gt;"",A57,""))</f>
        <v>Communications and Network Services</v>
      </c>
      <c r="B58" s="21" t="str">
        <f>IF(Schema_Input!B58&lt;&gt;"",Schema_Input!B58,IF(Schema_Input!C58&lt;&gt;"",B57,""))</f>
        <v>Earth Observation Solutions</v>
      </c>
      <c r="C58" s="21" t="str">
        <f>IF(Schema_Input!C58&lt;&gt;"",Schema_Input!C58,"")</f>
        <v>Named Features and Objects</v>
      </c>
    </row>
    <row r="59" spans="1:3" ht="12.75" x14ac:dyDescent="0.2">
      <c r="A59" s="21" t="str">
        <f>IF(Schema_Input!A59&lt;&gt;"",Schema_Input!A59,IF(Schema_Input!C59&lt;&gt;"",A58,""))</f>
        <v>Communications and Network Services</v>
      </c>
      <c r="B59" s="21" t="str">
        <f>IF(Schema_Input!B59&lt;&gt;"",Schema_Input!B59,IF(Schema_Input!C59&lt;&gt;"",B58,""))</f>
        <v>Earth Observation Solutions</v>
      </c>
      <c r="C59" s="21" t="str">
        <f>IF(Schema_Input!C59&lt;&gt;"",Schema_Input!C59,"")</f>
        <v>Observations as a Service (OaaS)</v>
      </c>
    </row>
    <row r="60" spans="1:3" ht="12.75" x14ac:dyDescent="0.2">
      <c r="A60" s="21" t="str">
        <f>IF(Schema_Input!A60&lt;&gt;"",Schema_Input!A60,IF(Schema_Input!C60&lt;&gt;"",A59,""))</f>
        <v>Communications and Network Services</v>
      </c>
      <c r="B60" s="21" t="str">
        <f>IF(Schema_Input!B60&lt;&gt;"",Schema_Input!B60,IF(Schema_Input!C60&lt;&gt;"",B59,""))</f>
        <v>Earth Observation Solutions</v>
      </c>
      <c r="C60" s="21" t="str">
        <f>IF(Schema_Input!C60&lt;&gt;"",Schema_Input!C60,"")</f>
        <v>Predictive analytics</v>
      </c>
    </row>
    <row r="61" spans="1:3" ht="12.75" x14ac:dyDescent="0.2">
      <c r="A61" s="21" t="str">
        <f>IF(Schema_Input!A61&lt;&gt;"",Schema_Input!A61,IF(Schema_Input!C61&lt;&gt;"",A60,""))</f>
        <v>Communications and Network Services</v>
      </c>
      <c r="B61" s="21" t="str">
        <f>IF(Schema_Input!B61&lt;&gt;"",Schema_Input!B61,IF(Schema_Input!C61&lt;&gt;"",B60,""))</f>
        <v>Earth Observation Solutions</v>
      </c>
      <c r="C61" s="21" t="str">
        <f>IF(Schema_Input!C61&lt;&gt;"",Schema_Input!C61,"")</f>
        <v>Remote sensing and analytical software products</v>
      </c>
    </row>
    <row r="62" spans="1:3" ht="12.75" x14ac:dyDescent="0.2">
      <c r="A62" s="21" t="str">
        <f>IF(Schema_Input!A62&lt;&gt;"",Schema_Input!A62,IF(Schema_Input!C62&lt;&gt;"",A61,""))</f>
        <v>Communications and Network Services</v>
      </c>
      <c r="B62" s="21" t="str">
        <f>IF(Schema_Input!B62&lt;&gt;"",Schema_Input!B62,IF(Schema_Input!C62&lt;&gt;"",B61,""))</f>
        <v>Earth Observation Solutions</v>
      </c>
      <c r="C62" s="21" t="str">
        <f>IF(Schema_Input!C62&lt;&gt;"",Schema_Input!C62,"")</f>
        <v>Sonar Sensor Data</v>
      </c>
    </row>
    <row r="63" spans="1:3" ht="12.75" x14ac:dyDescent="0.2">
      <c r="A63" s="21" t="str">
        <f>IF(Schema_Input!A63&lt;&gt;"",Schema_Input!A63,IF(Schema_Input!C63&lt;&gt;"",A62,""))</f>
        <v>Communications and Network Services</v>
      </c>
      <c r="B63" s="21" t="str">
        <f>IF(Schema_Input!B63&lt;&gt;"",Schema_Input!B63,IF(Schema_Input!C63&lt;&gt;"",B62,""))</f>
        <v>Earth Observation Solutions</v>
      </c>
      <c r="C63" s="21" t="str">
        <f>IF(Schema_Input!C63&lt;&gt;"",Schema_Input!C63,"")</f>
        <v>Spaced-based Persistent Infrared Sensors</v>
      </c>
    </row>
    <row r="64" spans="1:3" ht="12.75" x14ac:dyDescent="0.2">
      <c r="A64" s="21" t="str">
        <f>IF(Schema_Input!A64&lt;&gt;"",Schema_Input!A64,IF(Schema_Input!C64&lt;&gt;"",A63,""))</f>
        <v>Communications and Network Services</v>
      </c>
      <c r="B64" s="21" t="str">
        <f>IF(Schema_Input!B64&lt;&gt;"",Schema_Input!B64,IF(Schema_Input!C64&lt;&gt;"",B63,""))</f>
        <v>Earth Observation Solutions</v>
      </c>
      <c r="C64" s="21" t="str">
        <f>IF(Schema_Input!C64&lt;&gt;"",Schema_Input!C64,"")</f>
        <v>Synthetic aperture radar (SAR) Sensor Data</v>
      </c>
    </row>
    <row r="65" spans="1:3" ht="12.75" x14ac:dyDescent="0.2">
      <c r="A65" s="21" t="str">
        <f>IF(Schema_Input!A65&lt;&gt;"",Schema_Input!A65,IF(Schema_Input!C65&lt;&gt;"",A64,""))</f>
        <v>Communications and Network Services</v>
      </c>
      <c r="B65" s="21" t="str">
        <f>IF(Schema_Input!B65&lt;&gt;"",Schema_Input!B65,IF(Schema_Input!C65&lt;&gt;"",B64,""))</f>
        <v>Earth Observation Solutions</v>
      </c>
      <c r="C65" s="21" t="str">
        <f>IF(Schema_Input!C65&lt;&gt;"",Schema_Input!C65,"")</f>
        <v>Thermal Sensor Data</v>
      </c>
    </row>
    <row r="66" spans="1:3" ht="12.75" x14ac:dyDescent="0.2">
      <c r="A66" s="21" t="str">
        <f>IF(Schema_Input!A66&lt;&gt;"",Schema_Input!A66,IF(Schema_Input!C66&lt;&gt;"",A65,""))</f>
        <v>Communications and Network Services</v>
      </c>
      <c r="B66" s="21" t="str">
        <f>IF(Schema_Input!B66&lt;&gt;"",Schema_Input!B66,IF(Schema_Input!C66&lt;&gt;"",B65,""))</f>
        <v>Earth Observation Solutions</v>
      </c>
      <c r="C66" s="21" t="str">
        <f>IF(Schema_Input!C66&lt;&gt;"",Schema_Input!C66,"")</f>
        <v>Un-named Objects</v>
      </c>
    </row>
    <row r="67" spans="1:3" ht="12.75" x14ac:dyDescent="0.2">
      <c r="A67" s="21" t="str">
        <f>IF(Schema_Input!A67&lt;&gt;"",Schema_Input!A67,IF(Schema_Input!C67&lt;&gt;"",A66,""))</f>
        <v>Communications and Network Services</v>
      </c>
      <c r="B67" s="21" t="str">
        <f>IF(Schema_Input!B67&lt;&gt;"",Schema_Input!B67,IF(Schema_Input!C67&lt;&gt;"",B66,""))</f>
        <v>Internet Services</v>
      </c>
      <c r="C67" s="21" t="str">
        <f>IF(Schema_Input!C67&lt;&gt;"",Schema_Input!C67,"")</f>
        <v>Cable Broadband</v>
      </c>
    </row>
    <row r="68" spans="1:3" ht="12.75" x14ac:dyDescent="0.2">
      <c r="A68" s="21" t="str">
        <f>IF(Schema_Input!A68&lt;&gt;"",Schema_Input!A68,IF(Schema_Input!C68&lt;&gt;"",A67,""))</f>
        <v>Communications and Network Services</v>
      </c>
      <c r="B68" s="21" t="str">
        <f>IF(Schema_Input!B68&lt;&gt;"",Schema_Input!B68,IF(Schema_Input!C68&lt;&gt;"",B67,""))</f>
        <v>Internet Services</v>
      </c>
      <c r="C68" s="21" t="str">
        <f>IF(Schema_Input!C68&lt;&gt;"",Schema_Input!C68,"")</f>
        <v>Dial-up</v>
      </c>
    </row>
    <row r="69" spans="1:3" ht="12.75" x14ac:dyDescent="0.2">
      <c r="A69" s="21" t="str">
        <f>IF(Schema_Input!A69&lt;&gt;"",Schema_Input!A69,IF(Schema_Input!C69&lt;&gt;"",A68,""))</f>
        <v>Communications and Network Services</v>
      </c>
      <c r="B69" s="21" t="str">
        <f>IF(Schema_Input!B69&lt;&gt;"",Schema_Input!B69,IF(Schema_Input!C69&lt;&gt;"",B68,""))</f>
        <v>Internet Services</v>
      </c>
      <c r="C69" s="21" t="str">
        <f>IF(Schema_Input!C69&lt;&gt;"",Schema_Input!C69,"")</f>
        <v>Digital Subscriber Line (DSL)</v>
      </c>
    </row>
    <row r="70" spans="1:3" ht="12.75" x14ac:dyDescent="0.2">
      <c r="A70" s="21" t="str">
        <f>IF(Schema_Input!A70&lt;&gt;"",Schema_Input!A70,IF(Schema_Input!C70&lt;&gt;"",A69,""))</f>
        <v>Communications and Network Services</v>
      </c>
      <c r="B70" s="21" t="str">
        <f>IF(Schema_Input!B70&lt;&gt;"",Schema_Input!B70,IF(Schema_Input!C70&lt;&gt;"",B69,""))</f>
        <v>Internet Services</v>
      </c>
      <c r="C70" s="21" t="str">
        <f>IF(Schema_Input!C70&lt;&gt;"",Schema_Input!C70,"")</f>
        <v>Satellite Internet</v>
      </c>
    </row>
    <row r="71" spans="1:3" ht="12.75" x14ac:dyDescent="0.2">
      <c r="A71" s="21" t="str">
        <f>IF(Schema_Input!A71&lt;&gt;"",Schema_Input!A71,IF(Schema_Input!C71&lt;&gt;"",A70,""))</f>
        <v>Communications and Network Services</v>
      </c>
      <c r="B71" s="21" t="str">
        <f>IF(Schema_Input!B71&lt;&gt;"",Schema_Input!B71,IF(Schema_Input!C71&lt;&gt;"",B70,""))</f>
        <v>Internet Services</v>
      </c>
      <c r="C71" s="21" t="str">
        <f>IF(Schema_Input!C71&lt;&gt;"",Schema_Input!C71,"")</f>
        <v>WIFI</v>
      </c>
    </row>
    <row r="72" spans="1:3" ht="12.75" x14ac:dyDescent="0.2">
      <c r="A72" s="21" t="str">
        <f>IF(Schema_Input!A72&lt;&gt;"",Schema_Input!A72,IF(Schema_Input!C72&lt;&gt;"",A71,""))</f>
        <v>Communications and Network Services</v>
      </c>
      <c r="B72" s="21" t="str">
        <f>IF(Schema_Input!B72&lt;&gt;"",Schema_Input!B72,IF(Schema_Input!C72&lt;&gt;"",B71,""))</f>
        <v>Managed Network Services</v>
      </c>
      <c r="C72" s="21" t="str">
        <f>IF(Schema_Input!C72&lt;&gt;"",Schema_Input!C72,"")</f>
        <v>Application &amp; Device Micro segmentation</v>
      </c>
    </row>
    <row r="73" spans="1:3" ht="12.75" x14ac:dyDescent="0.2">
      <c r="A73" s="21" t="str">
        <f>IF(Schema_Input!A73&lt;&gt;"",Schema_Input!A73,IF(Schema_Input!C73&lt;&gt;"",A72,""))</f>
        <v>Communications and Network Services</v>
      </c>
      <c r="B73" s="21" t="str">
        <f>IF(Schema_Input!B73&lt;&gt;"",Schema_Input!B73,IF(Schema_Input!C73&lt;&gt;"",B72,""))</f>
        <v>Managed Network Services</v>
      </c>
      <c r="C73" s="21" t="str">
        <f>IF(Schema_Input!C73&lt;&gt;"",Schema_Input!C73,"")</f>
        <v>B/C/P/S Macro segmentation</v>
      </c>
    </row>
    <row r="74" spans="1:3" ht="12.75" x14ac:dyDescent="0.2">
      <c r="A74" s="21" t="str">
        <f>IF(Schema_Input!A74&lt;&gt;"",Schema_Input!A74,IF(Schema_Input!C74&lt;&gt;"",A73,""))</f>
        <v>Communications and Network Services</v>
      </c>
      <c r="B74" s="21" t="str">
        <f>IF(Schema_Input!B74&lt;&gt;"",Schema_Input!B74,IF(Schema_Input!C74&lt;&gt;"",B73,""))</f>
        <v>Managed Network Services</v>
      </c>
      <c r="C74" s="21" t="str">
        <f>IF(Schema_Input!C74&lt;&gt;"",Schema_Input!C74,"")</f>
        <v>Call Center/Customer Contact Center</v>
      </c>
    </row>
    <row r="75" spans="1:3" ht="12.75" x14ac:dyDescent="0.2">
      <c r="A75" s="21" t="str">
        <f>IF(Schema_Input!A75&lt;&gt;"",Schema_Input!A75,IF(Schema_Input!C75&lt;&gt;"",A74,""))</f>
        <v>Communications and Network Services</v>
      </c>
      <c r="B75" s="21" t="str">
        <f>IF(Schema_Input!B75&lt;&gt;"",Schema_Input!B75,IF(Schema_Input!C75&lt;&gt;"",B74,""))</f>
        <v>Managed Network Services</v>
      </c>
      <c r="C75" s="21" t="str">
        <f>IF(Schema_Input!C75&lt;&gt;"",Schema_Input!C75,"")</f>
        <v>Colocated Hosting</v>
      </c>
    </row>
    <row r="76" spans="1:3" ht="12.75" x14ac:dyDescent="0.2">
      <c r="A76" s="21" t="str">
        <f>IF(Schema_Input!A76&lt;&gt;"",Schema_Input!A76,IF(Schema_Input!C76&lt;&gt;"",A75,""))</f>
        <v>Communications and Network Services</v>
      </c>
      <c r="B76" s="21" t="str">
        <f>IF(Schema_Input!B76&lt;&gt;"",Schema_Input!B76,IF(Schema_Input!C76&lt;&gt;"",B75,""))</f>
        <v>Managed Network Services</v>
      </c>
      <c r="C76" s="21" t="str">
        <f>IF(Schema_Input!C76&lt;&gt;"",Schema_Input!C76,"")</f>
        <v>Datacenter Macro segmentation</v>
      </c>
    </row>
    <row r="77" spans="1:3" ht="12.75" x14ac:dyDescent="0.2">
      <c r="A77" s="21" t="str">
        <f>IF(Schema_Input!A77&lt;&gt;"",Schema_Input!A77,IF(Schema_Input!C77&lt;&gt;"",A76,""))</f>
        <v>Communications and Network Services</v>
      </c>
      <c r="B77" s="21" t="str">
        <f>IF(Schema_Input!B77&lt;&gt;"",Schema_Input!B77,IF(Schema_Input!C77&lt;&gt;"",B76,""))</f>
        <v>Managed Network Services</v>
      </c>
      <c r="C77" s="21" t="str">
        <f>IF(Schema_Input!C77&lt;&gt;"",Schema_Input!C77,"")</f>
        <v>Dedicated Hosting</v>
      </c>
    </row>
    <row r="78" spans="1:3" ht="12.75" x14ac:dyDescent="0.2">
      <c r="A78" s="21" t="str">
        <f>IF(Schema_Input!A78&lt;&gt;"",Schema_Input!A78,IF(Schema_Input!C78&lt;&gt;"",A77,""))</f>
        <v>Communications and Network Services</v>
      </c>
      <c r="B78" s="21" t="str">
        <f>IF(Schema_Input!B78&lt;&gt;"",Schema_Input!B78,IF(Schema_Input!C78&lt;&gt;"",B77,""))</f>
        <v>Managed Network Services</v>
      </c>
      <c r="C78" s="21" t="str">
        <f>IF(Schema_Input!C78&lt;&gt;"",Schema_Input!C78,"")</f>
        <v>Define Granular Control Access Rules &amp; Policies</v>
      </c>
    </row>
    <row r="79" spans="1:3" ht="12.75" x14ac:dyDescent="0.2">
      <c r="A79" s="21" t="str">
        <f>IF(Schema_Input!A79&lt;&gt;"",Schema_Input!A79,IF(Schema_Input!C79&lt;&gt;"",A78,""))</f>
        <v>Communications and Network Services</v>
      </c>
      <c r="B79" s="21" t="str">
        <f>IF(Schema_Input!B79&lt;&gt;"",Schema_Input!B79,IF(Schema_Input!C79&lt;&gt;"",B78,""))</f>
        <v>Managed Network Services</v>
      </c>
      <c r="C79" s="21" t="str">
        <f>IF(Schema_Input!C79&lt;&gt;"",Schema_Input!C79,"")</f>
        <v>Define SDN APIs</v>
      </c>
    </row>
    <row r="80" spans="1:3" ht="12.75" x14ac:dyDescent="0.2">
      <c r="A80" s="21" t="str">
        <f>IF(Schema_Input!A80&lt;&gt;"",Schema_Input!A80,IF(Schema_Input!C80&lt;&gt;"",A79,""))</f>
        <v>Communications and Network Services</v>
      </c>
      <c r="B80" s="21" t="str">
        <f>IF(Schema_Input!B80&lt;&gt;"",Schema_Input!B80,IF(Schema_Input!C80&lt;&gt;"",B79,""))</f>
        <v>Managed Network Services</v>
      </c>
      <c r="C80" s="21" t="str">
        <f>IF(Schema_Input!C80&lt;&gt;"",Schema_Input!C80,"")</f>
        <v>Electronic Auctions</v>
      </c>
    </row>
    <row r="81" spans="1:3" ht="12.75" x14ac:dyDescent="0.2">
      <c r="A81" s="21" t="str">
        <f>IF(Schema_Input!A81&lt;&gt;"",Schema_Input!A81,IF(Schema_Input!C81&lt;&gt;"",A80,""))</f>
        <v>Communications and Network Services</v>
      </c>
      <c r="B81" s="21" t="str">
        <f>IF(Schema_Input!B81&lt;&gt;"",Schema_Input!B81,IF(Schema_Input!C81&lt;&gt;"",B80,""))</f>
        <v>Managed Network Services</v>
      </c>
      <c r="C81" s="21" t="str">
        <f>IF(Schema_Input!C81&lt;&gt;"",Schema_Input!C81,"")</f>
        <v>GSA Telepresence Service</v>
      </c>
    </row>
    <row r="82" spans="1:3" ht="12.75" x14ac:dyDescent="0.2">
      <c r="A82" s="21" t="str">
        <f>IF(Schema_Input!A82&lt;&gt;"",Schema_Input!A82,IF(Schema_Input!C82&lt;&gt;"",A81,""))</f>
        <v>Communications and Network Services</v>
      </c>
      <c r="B82" s="21" t="str">
        <f>IF(Schema_Input!B82&lt;&gt;"",Schema_Input!B82,IF(Schema_Input!C82&lt;&gt;"",B81,""))</f>
        <v>Managed Network Services</v>
      </c>
      <c r="C82" s="21" t="str">
        <f>IF(Schema_Input!C82&lt;&gt;"",Schema_Input!C82,"")</f>
        <v>Implement Micro segmentation</v>
      </c>
    </row>
    <row r="83" spans="1:3" ht="12.75" x14ac:dyDescent="0.2">
      <c r="A83" s="21" t="str">
        <f>IF(Schema_Input!A83&lt;&gt;"",Schema_Input!A83,IF(Schema_Input!C83&lt;&gt;"",A82,""))</f>
        <v>Communications and Network Services</v>
      </c>
      <c r="B83" s="21" t="str">
        <f>IF(Schema_Input!B83&lt;&gt;"",Schema_Input!B83,IF(Schema_Input!C83&lt;&gt;"",B82,""))</f>
        <v>Managed Network Services</v>
      </c>
      <c r="C83" s="21" t="str">
        <f>IF(Schema_Input!C83&lt;&gt;"",Schema_Input!C83,"")</f>
        <v>Implement SDN Programable Infrastructure</v>
      </c>
    </row>
    <row r="84" spans="1:3" ht="12.75" x14ac:dyDescent="0.2">
      <c r="A84" s="21" t="str">
        <f>IF(Schema_Input!A84&lt;&gt;"",Schema_Input!A84,IF(Schema_Input!C84&lt;&gt;"",A83,""))</f>
        <v>Communications and Network Services</v>
      </c>
      <c r="B84" s="21" t="str">
        <f>IF(Schema_Input!B84&lt;&gt;"",Schema_Input!B84,IF(Schema_Input!C84&lt;&gt;"",B83,""))</f>
        <v>Managed Network Services</v>
      </c>
      <c r="C84" s="21" t="str">
        <f>IF(Schema_Input!C84&lt;&gt;"",Schema_Input!C84,"")</f>
        <v>Managed Telepresence Service</v>
      </c>
    </row>
    <row r="85" spans="1:3" ht="12.75" x14ac:dyDescent="0.2">
      <c r="A85" s="21" t="str">
        <f>IF(Schema_Input!A85&lt;&gt;"",Schema_Input!A85,IF(Schema_Input!C85&lt;&gt;"",A84,""))</f>
        <v>Communications and Network Services</v>
      </c>
      <c r="B85" s="21" t="str">
        <f>IF(Schema_Input!B85&lt;&gt;"",Schema_Input!B85,IF(Schema_Input!C85&lt;&gt;"",B84,""))</f>
        <v>Managed Network Services</v>
      </c>
      <c r="C85" s="21" t="str">
        <f>IF(Schema_Input!C85&lt;&gt;"",Schema_Input!C85,"")</f>
        <v>Network Asset Discovery &amp; Optimization</v>
      </c>
    </row>
    <row r="86" spans="1:3" ht="12.75" x14ac:dyDescent="0.2">
      <c r="A86" s="21" t="str">
        <f>IF(Schema_Input!A86&lt;&gt;"",Schema_Input!A86,IF(Schema_Input!C86&lt;&gt;"",A85,""))</f>
        <v>Communications and Network Services</v>
      </c>
      <c r="B86" s="21" t="str">
        <f>IF(Schema_Input!B86&lt;&gt;"",Schema_Input!B86,IF(Schema_Input!C86&lt;&gt;"",B85,""))</f>
        <v>Managed Network Services</v>
      </c>
      <c r="C86" s="21" t="str">
        <f>IF(Schema_Input!C86&lt;&gt;"",Schema_Input!C86,"")</f>
        <v>Network Management</v>
      </c>
    </row>
    <row r="87" spans="1:3" ht="12.75" x14ac:dyDescent="0.2">
      <c r="A87" s="21" t="str">
        <f>IF(Schema_Input!A87&lt;&gt;"",Schema_Input!A87,IF(Schema_Input!C87&lt;&gt;"",A86,""))</f>
        <v>Communications and Network Services</v>
      </c>
      <c r="B87" s="21" t="str">
        <f>IF(Schema_Input!B87&lt;&gt;"",Schema_Input!B87,IF(Schema_Input!C87&lt;&gt;"",B86,""))</f>
        <v>Managed Network Services</v>
      </c>
      <c r="C87" s="21" t="str">
        <f>IF(Schema_Input!C87&lt;&gt;"",Schema_Input!C87,"")</f>
        <v>Process Micro segmentation</v>
      </c>
    </row>
    <row r="88" spans="1:3" ht="12.75" x14ac:dyDescent="0.2">
      <c r="A88" s="21" t="str">
        <f>IF(Schema_Input!A88&lt;&gt;"",Schema_Input!A88,IF(Schema_Input!C88&lt;&gt;"",A87,""))</f>
        <v>Communications and Network Services</v>
      </c>
      <c r="B88" s="21" t="str">
        <f>IF(Schema_Input!B88&lt;&gt;"",Schema_Input!B88,IF(Schema_Input!C88&lt;&gt;"",B87,""))</f>
        <v>Managed Network Services</v>
      </c>
      <c r="C88" s="21" t="str">
        <f>IF(Schema_Input!C88&lt;&gt;"",Schema_Input!C88,"")</f>
        <v>Protect Data In Transit</v>
      </c>
    </row>
    <row r="89" spans="1:3" ht="12.75" x14ac:dyDescent="0.2">
      <c r="A89" s="21" t="str">
        <f>IF(Schema_Input!A89&lt;&gt;"",Schema_Input!A89,IF(Schema_Input!C89&lt;&gt;"",A88,""))</f>
        <v>Communications and Network Services</v>
      </c>
      <c r="B89" s="21" t="str">
        <f>IF(Schema_Input!B89&lt;&gt;"",Schema_Input!B89,IF(Schema_Input!C89&lt;&gt;"",B88,""))</f>
        <v>Managed Network Services</v>
      </c>
      <c r="C89" s="21" t="str">
        <f>IF(Schema_Input!C89&lt;&gt;"",Schema_Input!C89,"")</f>
        <v>Real-Time Access Decisions</v>
      </c>
    </row>
    <row r="90" spans="1:3" ht="12.75" x14ac:dyDescent="0.2">
      <c r="A90" s="21" t="str">
        <f>IF(Schema_Input!A90&lt;&gt;"",Schema_Input!A90,IF(Schema_Input!C90&lt;&gt;"",A89,""))</f>
        <v>Communications and Network Services</v>
      </c>
      <c r="B90" s="21" t="str">
        <f>IF(Schema_Input!B90&lt;&gt;"",Schema_Input!B90,IF(Schema_Input!C90&lt;&gt;"",B89,""))</f>
        <v>Managed Network Services</v>
      </c>
      <c r="C90" s="21" t="str">
        <f>IF(Schema_Input!C90&lt;&gt;"",Schema_Input!C90,"")</f>
        <v>Segment Flows into Control, Management, and Data Planes</v>
      </c>
    </row>
    <row r="91" spans="1:3" ht="12.75" x14ac:dyDescent="0.2">
      <c r="A91" s="21" t="str">
        <f>IF(Schema_Input!A91&lt;&gt;"",Schema_Input!A91,IF(Schema_Input!C91&lt;&gt;"",A90,""))</f>
        <v>Communications and Network Services</v>
      </c>
      <c r="B91" s="21" t="str">
        <f>IF(Schema_Input!B91&lt;&gt;"",Schema_Input!B91,IF(Schema_Input!C91&lt;&gt;"",B90,""))</f>
        <v>Network Applications</v>
      </c>
      <c r="C91" s="21" t="str">
        <f>IF(Schema_Input!C91&lt;&gt;"",Schema_Input!C91,"")</f>
        <v>Audio Conferencing</v>
      </c>
    </row>
    <row r="92" spans="1:3" ht="12.75" x14ac:dyDescent="0.2">
      <c r="A92" s="21" t="str">
        <f>IF(Schema_Input!A92&lt;&gt;"",Schema_Input!A92,IF(Schema_Input!C92&lt;&gt;"",A91,""))</f>
        <v>Communications and Network Services</v>
      </c>
      <c r="B92" s="21" t="str">
        <f>IF(Schema_Input!B92&lt;&gt;"",Schema_Input!B92,IF(Schema_Input!C92&lt;&gt;"",B91,""))</f>
        <v>Network Applications</v>
      </c>
      <c r="C92" s="21" t="str">
        <f>IF(Schema_Input!C92&lt;&gt;"",Schema_Input!C92,"")</f>
        <v>Collaboration Support/Email Services</v>
      </c>
    </row>
    <row r="93" spans="1:3" ht="12.75" x14ac:dyDescent="0.2">
      <c r="A93" s="21" t="str">
        <f>IF(Schema_Input!A93&lt;&gt;"",Schema_Input!A93,IF(Schema_Input!C93&lt;&gt;"",A92,""))</f>
        <v>Communications and Network Services</v>
      </c>
      <c r="B93" s="21" t="str">
        <f>IF(Schema_Input!B93&lt;&gt;"",Schema_Input!B93,IF(Schema_Input!C93&lt;&gt;"",B92,""))</f>
        <v>Network Applications</v>
      </c>
      <c r="C93" s="21" t="str">
        <f>IF(Schema_Input!C93&lt;&gt;"",Schema_Input!C93,"")</f>
        <v>Customer Specific Design and Engineering</v>
      </c>
    </row>
    <row r="94" spans="1:3" ht="12.75" x14ac:dyDescent="0.2">
      <c r="A94" s="21" t="str">
        <f>IF(Schema_Input!A94&lt;&gt;"",Schema_Input!A94,IF(Schema_Input!C94&lt;&gt;"",A93,""))</f>
        <v>Communications and Network Services</v>
      </c>
      <c r="B94" s="21" t="str">
        <f>IF(Schema_Input!B94&lt;&gt;"",Schema_Input!B94,IF(Schema_Input!C94&lt;&gt;"",B93,""))</f>
        <v>Network Applications</v>
      </c>
      <c r="C94" s="21" t="str">
        <f>IF(Schema_Input!C94&lt;&gt;"",Schema_Input!C94,"")</f>
        <v>Internet Facsimile</v>
      </c>
    </row>
    <row r="95" spans="1:3" ht="12.75" x14ac:dyDescent="0.2">
      <c r="A95" s="21" t="str">
        <f>IF(Schema_Input!A95&lt;&gt;"",Schema_Input!A95,IF(Schema_Input!C95&lt;&gt;"",A94,""))</f>
        <v>Communications and Network Services</v>
      </c>
      <c r="B95" s="21" t="str">
        <f>IF(Schema_Input!B95&lt;&gt;"",Schema_Input!B95,IF(Schema_Input!C95&lt;&gt;"",B94,""))</f>
        <v>Network Applications</v>
      </c>
      <c r="C95" s="21" t="str">
        <f>IF(Schema_Input!C95&lt;&gt;"",Schema_Input!C95,"")</f>
        <v>Teleworking Solutions</v>
      </c>
    </row>
    <row r="96" spans="1:3" ht="12.75" x14ac:dyDescent="0.2">
      <c r="A96" s="21" t="str">
        <f>IF(Schema_Input!A96&lt;&gt;"",Schema_Input!A96,IF(Schema_Input!C96&lt;&gt;"",A95,""))</f>
        <v>Communications and Network Services</v>
      </c>
      <c r="B96" s="21" t="str">
        <f>IF(Schema_Input!B96&lt;&gt;"",Schema_Input!B96,IF(Schema_Input!C96&lt;&gt;"",B95,""))</f>
        <v>Network Applications</v>
      </c>
      <c r="C96" s="21" t="str">
        <f>IF(Schema_Input!C96&lt;&gt;"",Schema_Input!C96,"")</f>
        <v>Unified Messaging</v>
      </c>
    </row>
    <row r="97" spans="1:3" ht="12.75" x14ac:dyDescent="0.2">
      <c r="A97" s="21" t="str">
        <f>IF(Schema_Input!A97&lt;&gt;"",Schema_Input!A97,IF(Schema_Input!C97&lt;&gt;"",A96,""))</f>
        <v>Communications and Network Services</v>
      </c>
      <c r="B97" s="21" t="str">
        <f>IF(Schema_Input!B97&lt;&gt;"",Schema_Input!B97,IF(Schema_Input!C97&lt;&gt;"",B96,""))</f>
        <v>Network Applications</v>
      </c>
      <c r="C97" s="21" t="str">
        <f>IF(Schema_Input!C97&lt;&gt;"",Schema_Input!C97,"")</f>
        <v>Video Teleconferencing</v>
      </c>
    </row>
    <row r="98" spans="1:3" ht="12.75" x14ac:dyDescent="0.2">
      <c r="A98" s="21" t="str">
        <f>IF(Schema_Input!A98&lt;&gt;"",Schema_Input!A98,IF(Schema_Input!C98&lt;&gt;"",A97,""))</f>
        <v>Communications and Network Services</v>
      </c>
      <c r="B98" s="21" t="str">
        <f>IF(Schema_Input!B98&lt;&gt;"",Schema_Input!B98,IF(Schema_Input!C98&lt;&gt;"",B97,""))</f>
        <v>Network Applications</v>
      </c>
      <c r="C98" s="21" t="str">
        <f>IF(Schema_Input!C98&lt;&gt;"",Schema_Input!C98,"")</f>
        <v>Web Conferencing</v>
      </c>
    </row>
    <row r="99" spans="1:3" ht="12.75" x14ac:dyDescent="0.2">
      <c r="A99" s="21" t="str">
        <f>IF(Schema_Input!A99&lt;&gt;"",Schema_Input!A99,IF(Schema_Input!C99&lt;&gt;"",A98,""))</f>
        <v>Communications and Network Services</v>
      </c>
      <c r="B99" s="21" t="str">
        <f>IF(Schema_Input!B99&lt;&gt;"",Schema_Input!B99,IF(Schema_Input!C99&lt;&gt;"",B98,""))</f>
        <v>Satellite Services and Applications</v>
      </c>
      <c r="C99" s="21" t="str">
        <f>IF(Schema_Input!C99&lt;&gt;"",Schema_Input!C99,"")</f>
        <v>Bandwidth</v>
      </c>
    </row>
    <row r="100" spans="1:3" ht="12.75" x14ac:dyDescent="0.2">
      <c r="A100" s="21" t="str">
        <f>IF(Schema_Input!A100&lt;&gt;"",Schema_Input!A100,IF(Schema_Input!C100&lt;&gt;"",A99,""))</f>
        <v>Communications and Network Services</v>
      </c>
      <c r="B100" s="21" t="str">
        <f>IF(Schema_Input!B100&lt;&gt;"",Schema_Input!B100,IF(Schema_Input!C100&lt;&gt;"",B99,""))</f>
        <v>Satellite Services and Applications</v>
      </c>
      <c r="C100" s="21" t="str">
        <f>IF(Schema_Input!C100&lt;&gt;"",Schema_Input!C100,"")</f>
        <v>Broadcast</v>
      </c>
    </row>
    <row r="101" spans="1:3" ht="12.75" x14ac:dyDescent="0.2">
      <c r="A101" s="21" t="str">
        <f>IF(Schema_Input!A101&lt;&gt;"",Schema_Input!A101,IF(Schema_Input!C101&lt;&gt;"",A100,""))</f>
        <v>Communications and Network Services</v>
      </c>
      <c r="B101" s="21" t="str">
        <f>IF(Schema_Input!B101&lt;&gt;"",Schema_Input!B101,IF(Schema_Input!C101&lt;&gt;"",B100,""))</f>
        <v>Satellite Services and Applications</v>
      </c>
      <c r="C101" s="21" t="str">
        <f>IF(Schema_Input!C101&lt;&gt;"",Schema_Input!C101,"")</f>
        <v>Emergency Response/Disaster Recovery for Satellite Services</v>
      </c>
    </row>
    <row r="102" spans="1:3" ht="12.75" x14ac:dyDescent="0.2">
      <c r="A102" s="21" t="str">
        <f>IF(Schema_Input!A102&lt;&gt;"",Schema_Input!A102,IF(Schema_Input!C102&lt;&gt;"",A101,""))</f>
        <v>Communications and Network Services</v>
      </c>
      <c r="B102" s="21" t="str">
        <f>IF(Schema_Input!B102&lt;&gt;"",Schema_Input!B102,IF(Schema_Input!C102&lt;&gt;"",B101,""))</f>
        <v>Satellite Services and Applications</v>
      </c>
      <c r="C102" s="21" t="str">
        <f>IF(Schema_Input!C102&lt;&gt;"",Schema_Input!C102,"")</f>
        <v>Fixed Satellite Services</v>
      </c>
    </row>
    <row r="103" spans="1:3" ht="12.75" x14ac:dyDescent="0.2">
      <c r="A103" s="21" t="str">
        <f>IF(Schema_Input!A103&lt;&gt;"",Schema_Input!A103,IF(Schema_Input!C103&lt;&gt;"",A102,""))</f>
        <v>Communications and Network Services</v>
      </c>
      <c r="B103" s="21" t="str">
        <f>IF(Schema_Input!B103&lt;&gt;"",Schema_Input!B103,IF(Schema_Input!C103&lt;&gt;"",B102,""))</f>
        <v>Satellite Services and Applications</v>
      </c>
      <c r="C103" s="21" t="str">
        <f>IF(Schema_Input!C103&lt;&gt;"",Schema_Input!C103,"")</f>
        <v>Managed Satellite Services</v>
      </c>
    </row>
    <row r="104" spans="1:3" ht="12.75" x14ac:dyDescent="0.2">
      <c r="A104" s="21" t="str">
        <f>IF(Schema_Input!A104&lt;&gt;"",Schema_Input!A104,IF(Schema_Input!C104&lt;&gt;"",A103,""))</f>
        <v>Communications and Network Services</v>
      </c>
      <c r="B104" s="21" t="str">
        <f>IF(Schema_Input!B104&lt;&gt;"",Schema_Input!B104,IF(Schema_Input!C104&lt;&gt;"",B103,""))</f>
        <v>Satellite Services and Applications</v>
      </c>
      <c r="C104" s="21" t="str">
        <f>IF(Schema_Input!C104&lt;&gt;"",Schema_Input!C104,"")</f>
        <v>Mobile Satellite Services</v>
      </c>
    </row>
    <row r="105" spans="1:3" ht="12.75" x14ac:dyDescent="0.2">
      <c r="A105" s="21" t="str">
        <f>IF(Schema_Input!A105&lt;&gt;"",Schema_Input!A105,IF(Schema_Input!C105&lt;&gt;"",A104,""))</f>
        <v>Communications and Network Services</v>
      </c>
      <c r="B105" s="21" t="str">
        <f>IF(Schema_Input!B105&lt;&gt;"",Schema_Input!B105,IF(Schema_Input!C105&lt;&gt;"",B104,""))</f>
        <v>Satellite Services and Applications</v>
      </c>
      <c r="C105" s="21" t="str">
        <f>IF(Schema_Input!C105&lt;&gt;"",Schema_Input!C105,"")</f>
        <v>Satellite Continuity of Operations Planning (COOP)</v>
      </c>
    </row>
    <row r="106" spans="1:3" ht="12.75" x14ac:dyDescent="0.2">
      <c r="A106" s="21" t="str">
        <f>IF(Schema_Input!A106&lt;&gt;"",Schema_Input!A106,IF(Schema_Input!C106&lt;&gt;"",A105,""))</f>
        <v>Communications and Network Services</v>
      </c>
      <c r="B106" s="21" t="str">
        <f>IF(Schema_Input!B106&lt;&gt;"",Schema_Input!B106,IF(Schema_Input!C106&lt;&gt;"",B105,""))</f>
        <v>Satellite Services and Applications</v>
      </c>
      <c r="C106" s="21" t="str">
        <f>IF(Schema_Input!C106&lt;&gt;"",Schema_Input!C106,"")</f>
        <v>Satellite Services Distance Learning</v>
      </c>
    </row>
    <row r="107" spans="1:3" ht="12.75" x14ac:dyDescent="0.2">
      <c r="A107" s="21" t="str">
        <f>IF(Schema_Input!A107&lt;&gt;"",Schema_Input!A107,IF(Schema_Input!C107&lt;&gt;"",A106,""))</f>
        <v>Communications and Network Services</v>
      </c>
      <c r="B107" s="21" t="str">
        <f>IF(Schema_Input!B107&lt;&gt;"",Schema_Input!B107,IF(Schema_Input!C107&lt;&gt;"",B106,""))</f>
        <v>Satellite Services and Applications</v>
      </c>
      <c r="C107" s="21" t="str">
        <f>IF(Schema_Input!C107&lt;&gt;"",Schema_Input!C107,"")</f>
        <v>Subscription Services</v>
      </c>
    </row>
    <row r="108" spans="1:3" ht="12.75" x14ac:dyDescent="0.2">
      <c r="A108" s="21" t="str">
        <f>IF(Schema_Input!A108&lt;&gt;"",Schema_Input!A108,IF(Schema_Input!C108&lt;&gt;"",A107,""))</f>
        <v>Communications and Network Services</v>
      </c>
      <c r="B108" s="21" t="str">
        <f>IF(Schema_Input!B108&lt;&gt;"",Schema_Input!B108,IF(Schema_Input!C108&lt;&gt;"",B107,""))</f>
        <v>Telecommunication Expense Management Services</v>
      </c>
      <c r="C108" s="21" t="str">
        <f>IF(Schema_Input!C108&lt;&gt;"",Schema_Input!C108,"")</f>
        <v>Bill Payment</v>
      </c>
    </row>
    <row r="109" spans="1:3" ht="12.75" x14ac:dyDescent="0.2">
      <c r="A109" s="21" t="str">
        <f>IF(Schema_Input!A109&lt;&gt;"",Schema_Input!A109,IF(Schema_Input!C109&lt;&gt;"",A108,""))</f>
        <v>Communications and Network Services</v>
      </c>
      <c r="B109" s="21" t="str">
        <f>IF(Schema_Input!B109&lt;&gt;"",Schema_Input!B109,IF(Schema_Input!C109&lt;&gt;"",B108,""))</f>
        <v>Telecommunication Expense Management Services</v>
      </c>
      <c r="C109" s="21" t="str">
        <f>IF(Schema_Input!C109&lt;&gt;"",Schema_Input!C109,"")</f>
        <v>Contract Optimization</v>
      </c>
    </row>
    <row r="110" spans="1:3" ht="12.75" x14ac:dyDescent="0.2">
      <c r="A110" s="21" t="str">
        <f>IF(Schema_Input!A110&lt;&gt;"",Schema_Input!A110,IF(Schema_Input!C110&lt;&gt;"",A109,""))</f>
        <v>Communications and Network Services</v>
      </c>
      <c r="B110" s="21" t="str">
        <f>IF(Schema_Input!B110&lt;&gt;"",Schema_Input!B110,IF(Schema_Input!C110&lt;&gt;"",B109,""))</f>
        <v>Telecommunication Expense Management Services</v>
      </c>
      <c r="C110" s="21" t="str">
        <f>IF(Schema_Input!C110&lt;&gt;"",Schema_Input!C110,"")</f>
        <v>Cost Allocation</v>
      </c>
    </row>
    <row r="111" spans="1:3" ht="12.75" x14ac:dyDescent="0.2">
      <c r="A111" s="21" t="str">
        <f>IF(Schema_Input!A111&lt;&gt;"",Schema_Input!A111,IF(Schema_Input!C111&lt;&gt;"",A110,""))</f>
        <v>Communications and Network Services</v>
      </c>
      <c r="B111" s="21" t="str">
        <f>IF(Schema_Input!B111&lt;&gt;"",Schema_Input!B111,IF(Schema_Input!C111&lt;&gt;"",B110,""))</f>
        <v>Telecommunication Expense Management Services</v>
      </c>
      <c r="C111" s="21" t="str">
        <f>IF(Schema_Input!C111&lt;&gt;"",Schema_Input!C111,"")</f>
        <v>Device and Expense Audit Capabilities</v>
      </c>
    </row>
    <row r="112" spans="1:3" ht="12.75" x14ac:dyDescent="0.2">
      <c r="A112" s="21" t="str">
        <f>IF(Schema_Input!A112&lt;&gt;"",Schema_Input!A112,IF(Schema_Input!C112&lt;&gt;"",A111,""))</f>
        <v>Communications and Network Services</v>
      </c>
      <c r="B112" s="21" t="str">
        <f>IF(Schema_Input!B112&lt;&gt;"",Schema_Input!B112,IF(Schema_Input!C112&lt;&gt;"",B111,""))</f>
        <v>Telecommunication Expense Management Services</v>
      </c>
      <c r="C112" s="21" t="str">
        <f>IF(Schema_Input!C112&lt;&gt;"",Schema_Input!C112,"")</f>
        <v>Device Disposition</v>
      </c>
    </row>
    <row r="113" spans="1:3" ht="12.75" x14ac:dyDescent="0.2">
      <c r="A113" s="21" t="str">
        <f>IF(Schema_Input!A113&lt;&gt;"",Schema_Input!A113,IF(Schema_Input!C113&lt;&gt;"",A112,""))</f>
        <v>Communications and Network Services</v>
      </c>
      <c r="B113" s="21" t="str">
        <f>IF(Schema_Input!B113&lt;&gt;"",Schema_Input!B113,IF(Schema_Input!C113&lt;&gt;"",B112,""))</f>
        <v>Telecommunication Expense Management Services</v>
      </c>
      <c r="C113" s="21" t="str">
        <f>IF(Schema_Input!C113&lt;&gt;"",Schema_Input!C113,"")</f>
        <v>Expense Management</v>
      </c>
    </row>
    <row r="114" spans="1:3" ht="12.75" x14ac:dyDescent="0.2">
      <c r="A114" s="21" t="str">
        <f>IF(Schema_Input!A114&lt;&gt;"",Schema_Input!A114,IF(Schema_Input!C114&lt;&gt;"",A113,""))</f>
        <v>Communications and Network Services</v>
      </c>
      <c r="B114" s="21" t="str">
        <f>IF(Schema_Input!B114&lt;&gt;"",Schema_Input!B114,IF(Schema_Input!C114&lt;&gt;"",B113,""))</f>
        <v>Telecommunication Expense Management Services</v>
      </c>
      <c r="C114" s="21" t="str">
        <f>IF(Schema_Input!C114&lt;&gt;"",Schema_Input!C114,"")</f>
        <v>Inventory Management</v>
      </c>
    </row>
    <row r="115" spans="1:3" ht="12.75" x14ac:dyDescent="0.2">
      <c r="A115" s="21" t="str">
        <f>IF(Schema_Input!A115&lt;&gt;"",Schema_Input!A115,IF(Schema_Input!C115&lt;&gt;"",A114,""))</f>
        <v>Communications and Network Services</v>
      </c>
      <c r="B115" s="21" t="str">
        <f>IF(Schema_Input!B115&lt;&gt;"",Schema_Input!B115,IF(Schema_Input!C115&lt;&gt;"",B114,""))</f>
        <v>Telecommunication Expense Management Services</v>
      </c>
      <c r="C115" s="21" t="str">
        <f>IF(Schema_Input!C115&lt;&gt;"",Schema_Input!C115,"")</f>
        <v>Invoice Consolidation and Processing</v>
      </c>
    </row>
    <row r="116" spans="1:3" ht="12.75" x14ac:dyDescent="0.2">
      <c r="A116" s="21" t="str">
        <f>IF(Schema_Input!A116&lt;&gt;"",Schema_Input!A116,IF(Schema_Input!C116&lt;&gt;"",A115,""))</f>
        <v>Communications and Network Services</v>
      </c>
      <c r="B116" s="21" t="str">
        <f>IF(Schema_Input!B116&lt;&gt;"",Schema_Input!B116,IF(Schema_Input!C116&lt;&gt;"",B115,""))</f>
        <v>Telecommunication Expense Management Services</v>
      </c>
      <c r="C116" s="21" t="str">
        <f>IF(Schema_Input!C116&lt;&gt;"",Schema_Input!C116,"")</f>
        <v>Invoice Management and Audit</v>
      </c>
    </row>
    <row r="117" spans="1:3" ht="12.75" x14ac:dyDescent="0.2">
      <c r="A117" s="21" t="str">
        <f>IF(Schema_Input!A117&lt;&gt;"",Schema_Input!A117,IF(Schema_Input!C117&lt;&gt;"",A116,""))</f>
        <v>Communications and Network Services</v>
      </c>
      <c r="B117" s="21" t="str">
        <f>IF(Schema_Input!B117&lt;&gt;"",Schema_Input!B117,IF(Schema_Input!C117&lt;&gt;"",B116,""))</f>
        <v>Telecommunication Expense Management Services</v>
      </c>
      <c r="C117" s="21" t="str">
        <f>IF(Schema_Input!C117&lt;&gt;"",Schema_Input!C117,"")</f>
        <v>Management Reporting</v>
      </c>
    </row>
    <row r="118" spans="1:3" ht="12.75" x14ac:dyDescent="0.2">
      <c r="A118" s="21" t="str">
        <f>IF(Schema_Input!A118&lt;&gt;"",Schema_Input!A118,IF(Schema_Input!C118&lt;&gt;"",A117,""))</f>
        <v>Communications and Network Services</v>
      </c>
      <c r="B118" s="21" t="str">
        <f>IF(Schema_Input!B118&lt;&gt;"",Schema_Input!B118,IF(Schema_Input!C118&lt;&gt;"",B117,""))</f>
        <v>Telecommunication Expense Management Services</v>
      </c>
      <c r="C118" s="21" t="str">
        <f>IF(Schema_Input!C118&lt;&gt;"",Schema_Input!C118,"")</f>
        <v>MDM Integration</v>
      </c>
    </row>
    <row r="119" spans="1:3" ht="12.75" x14ac:dyDescent="0.2">
      <c r="A119" s="21" t="str">
        <f>IF(Schema_Input!A119&lt;&gt;"",Schema_Input!A119,IF(Schema_Input!C119&lt;&gt;"",A118,""))</f>
        <v>Communications and Network Services</v>
      </c>
      <c r="B119" s="21" t="str">
        <f>IF(Schema_Input!B119&lt;&gt;"",Schema_Input!B119,IF(Schema_Input!C119&lt;&gt;"",B118,""))</f>
        <v>Telecommunication Expense Management Services</v>
      </c>
      <c r="C119" s="21" t="str">
        <f>IF(Schema_Input!C119&lt;&gt;"",Schema_Input!C119,"")</f>
        <v>Mobile Telecom Expense Management</v>
      </c>
    </row>
    <row r="120" spans="1:3" ht="12.75" x14ac:dyDescent="0.2">
      <c r="A120" s="21" t="str">
        <f>IF(Schema_Input!A120&lt;&gt;"",Schema_Input!A120,IF(Schema_Input!C120&lt;&gt;"",A119,""))</f>
        <v>Communications and Network Services</v>
      </c>
      <c r="B120" s="21" t="str">
        <f>IF(Schema_Input!B120&lt;&gt;"",Schema_Input!B120,IF(Schema_Input!C120&lt;&gt;"",B119,""))</f>
        <v>Telecommunication Expense Management Services</v>
      </c>
      <c r="C120" s="21" t="str">
        <f>IF(Schema_Input!C120&lt;&gt;"",Schema_Input!C120,"")</f>
        <v>Order and Billing Management</v>
      </c>
    </row>
    <row r="121" spans="1:3" ht="12.75" x14ac:dyDescent="0.2">
      <c r="A121" s="21" t="str">
        <f>IF(Schema_Input!A121&lt;&gt;"",Schema_Input!A121,IF(Schema_Input!C121&lt;&gt;"",A120,""))</f>
        <v>Communications and Network Services</v>
      </c>
      <c r="B121" s="21" t="str">
        <f>IF(Schema_Input!B121&lt;&gt;"",Schema_Input!B121,IF(Schema_Input!C121&lt;&gt;"",B120,""))</f>
        <v>Telecommunication Expense Management Services</v>
      </c>
      <c r="C121" s="21" t="str">
        <f>IF(Schema_Input!C121&lt;&gt;"",Schema_Input!C121,"")</f>
        <v>Order Management</v>
      </c>
    </row>
    <row r="122" spans="1:3" ht="12.75" x14ac:dyDescent="0.2">
      <c r="A122" s="21" t="str">
        <f>IF(Schema_Input!A122&lt;&gt;"",Schema_Input!A122,IF(Schema_Input!C122&lt;&gt;"",A121,""))</f>
        <v>Communications and Network Services</v>
      </c>
      <c r="B122" s="21" t="str">
        <f>IF(Schema_Input!B122&lt;&gt;"",Schema_Input!B122,IF(Schema_Input!C122&lt;&gt;"",B121,""))</f>
        <v>Telecommunication Expense Management Services</v>
      </c>
      <c r="C122" s="21" t="str">
        <f>IF(Schema_Input!C122&lt;&gt;"",Schema_Input!C122,"")</f>
        <v>Project Planning and Management</v>
      </c>
    </row>
    <row r="123" spans="1:3" ht="12.75" x14ac:dyDescent="0.2">
      <c r="A123" s="21" t="str">
        <f>IF(Schema_Input!A123&lt;&gt;"",Schema_Input!A123,IF(Schema_Input!C123&lt;&gt;"",A122,""))</f>
        <v>Communications and Network Services</v>
      </c>
      <c r="B123" s="21" t="str">
        <f>IF(Schema_Input!B123&lt;&gt;"",Schema_Input!B123,IF(Schema_Input!C123&lt;&gt;"",B122,""))</f>
        <v>Telecommunication Expense Management Services</v>
      </c>
      <c r="C123" s="21" t="str">
        <f>IF(Schema_Input!C123&lt;&gt;"",Schema_Input!C123,"")</f>
        <v>Rate Plan Optimization</v>
      </c>
    </row>
    <row r="124" spans="1:3" ht="12.75" x14ac:dyDescent="0.2">
      <c r="A124" s="21" t="str">
        <f>IF(Schema_Input!A124&lt;&gt;"",Schema_Input!A124,IF(Schema_Input!C124&lt;&gt;"",A123,""))</f>
        <v>Communications and Network Services</v>
      </c>
      <c r="B124" s="21" t="str">
        <f>IF(Schema_Input!B124&lt;&gt;"",Schema_Input!B124,IF(Schema_Input!C124&lt;&gt;"",B123,""))</f>
        <v>Telecommunication Expense Management Services</v>
      </c>
      <c r="C124" s="21" t="str">
        <f>IF(Schema_Input!C124&lt;&gt;"",Schema_Input!C124,"")</f>
        <v>Service and Device Acquisition</v>
      </c>
    </row>
    <row r="125" spans="1:3" ht="12.75" x14ac:dyDescent="0.2">
      <c r="A125" s="21" t="str">
        <f>IF(Schema_Input!A125&lt;&gt;"",Schema_Input!A125,IF(Schema_Input!C125&lt;&gt;"",A124,""))</f>
        <v>Communications and Network Services</v>
      </c>
      <c r="B125" s="21" t="str">
        <f>IF(Schema_Input!B125&lt;&gt;"",Schema_Input!B125,IF(Schema_Input!C125&lt;&gt;"",B124,""))</f>
        <v>Telecommunications Services</v>
      </c>
      <c r="C125" s="21" t="str">
        <f>IF(Schema_Input!C125&lt;&gt;"",Schema_Input!C125,"")</f>
        <v>Asynchronous Transfer Mode (ATM)</v>
      </c>
    </row>
    <row r="126" spans="1:3" ht="12.75" x14ac:dyDescent="0.2">
      <c r="A126" s="21" t="str">
        <f>IF(Schema_Input!A126&lt;&gt;"",Schema_Input!A126,IF(Schema_Input!C126&lt;&gt;"",A125,""))</f>
        <v>Communications and Network Services</v>
      </c>
      <c r="B126" s="21" t="str">
        <f>IF(Schema_Input!B126&lt;&gt;"",Schema_Input!B126,IF(Schema_Input!C126&lt;&gt;"",B125,""))</f>
        <v>Telecommunications Services</v>
      </c>
      <c r="C126" s="21" t="str">
        <f>IF(Schema_Input!C126&lt;&gt;"",Schema_Input!C126,"")</f>
        <v>Circuit Switched Data</v>
      </c>
    </row>
    <row r="127" spans="1:3" ht="12.75" x14ac:dyDescent="0.2">
      <c r="A127" s="21" t="str">
        <f>IF(Schema_Input!A127&lt;&gt;"",Schema_Input!A127,IF(Schema_Input!C127&lt;&gt;"",A126,""))</f>
        <v>Communications and Network Services</v>
      </c>
      <c r="B127" s="21" t="str">
        <f>IF(Schema_Input!B127&lt;&gt;"",Schema_Input!B127,IF(Schema_Input!C127&lt;&gt;"",B126,""))</f>
        <v>Telecommunications Services</v>
      </c>
      <c r="C127" s="21" t="str">
        <f>IF(Schema_Input!C127&lt;&gt;"",Schema_Input!C127,"")</f>
        <v>Combined</v>
      </c>
    </row>
    <row r="128" spans="1:3" ht="12.75" x14ac:dyDescent="0.2">
      <c r="A128" s="21" t="str">
        <f>IF(Schema_Input!A128&lt;&gt;"",Schema_Input!A128,IF(Schema_Input!C128&lt;&gt;"",A127,""))</f>
        <v>Communications and Network Services</v>
      </c>
      <c r="B128" s="21" t="str">
        <f>IF(Schema_Input!B128&lt;&gt;"",Schema_Input!B128,IF(Schema_Input!C128&lt;&gt;"",B127,""))</f>
        <v>Telecommunications Services</v>
      </c>
      <c r="C128" s="21" t="str">
        <f>IF(Schema_Input!C128&lt;&gt;"",Schema_Input!C128,"")</f>
        <v>Content Delivery Network</v>
      </c>
    </row>
    <row r="129" spans="1:3" ht="12.75" x14ac:dyDescent="0.2">
      <c r="A129" s="21" t="str">
        <f>IF(Schema_Input!A129&lt;&gt;"",Schema_Input!A129,IF(Schema_Input!C129&lt;&gt;"",A128,""))</f>
        <v>Communications and Network Services</v>
      </c>
      <c r="B129" s="21" t="str">
        <f>IF(Schema_Input!B129&lt;&gt;"",Schema_Input!B129,IF(Schema_Input!C129&lt;&gt;"",B128,""))</f>
        <v>Telecommunications Services</v>
      </c>
      <c r="C129" s="21" t="str">
        <f>IF(Schema_Input!C129&lt;&gt;"",Schema_Input!C129,"")</f>
        <v>Converged IP</v>
      </c>
    </row>
    <row r="130" spans="1:3" ht="12.75" x14ac:dyDescent="0.2">
      <c r="A130" s="21" t="str">
        <f>IF(Schema_Input!A130&lt;&gt;"",Schema_Input!A130,IF(Schema_Input!C130&lt;&gt;"",A129,""))</f>
        <v>Communications and Network Services</v>
      </c>
      <c r="B130" s="21" t="str">
        <f>IF(Schema_Input!B130&lt;&gt;"",Schema_Input!B130,IF(Schema_Input!C130&lt;&gt;"",B129,""))</f>
        <v>Telecommunications Services</v>
      </c>
      <c r="C130" s="21" t="str">
        <f>IF(Schema_Input!C130&lt;&gt;"",Schema_Input!C130,"")</f>
        <v>Dark Fiber</v>
      </c>
    </row>
    <row r="131" spans="1:3" ht="12.75" x14ac:dyDescent="0.2">
      <c r="A131" s="21" t="str">
        <f>IF(Schema_Input!A131&lt;&gt;"",Schema_Input!A131,IF(Schema_Input!C131&lt;&gt;"",A130,""))</f>
        <v>Communications and Network Services</v>
      </c>
      <c r="B131" s="21" t="str">
        <f>IF(Schema_Input!B131&lt;&gt;"",Schema_Input!B131,IF(Schema_Input!C131&lt;&gt;"",B130,""))</f>
        <v>Telecommunications Services</v>
      </c>
      <c r="C131" s="21" t="str">
        <f>IF(Schema_Input!C131&lt;&gt;"",Schema_Input!C131,"")</f>
        <v>Ethernet</v>
      </c>
    </row>
    <row r="132" spans="1:3" ht="12.75" x14ac:dyDescent="0.2">
      <c r="A132" s="21" t="str">
        <f>IF(Schema_Input!A132&lt;&gt;"",Schema_Input!A132,IF(Schema_Input!C132&lt;&gt;"",A131,""))</f>
        <v>Communications and Network Services</v>
      </c>
      <c r="B132" s="21" t="str">
        <f>IF(Schema_Input!B132&lt;&gt;"",Schema_Input!B132,IF(Schema_Input!C132&lt;&gt;"",B131,""))</f>
        <v>Telecommunications Services</v>
      </c>
      <c r="C132" s="21" t="str">
        <f>IF(Schema_Input!C132&lt;&gt;"",Schema_Input!C132,"")</f>
        <v>Frame Relay</v>
      </c>
    </row>
    <row r="133" spans="1:3" ht="12.75" x14ac:dyDescent="0.2">
      <c r="A133" s="21" t="str">
        <f>IF(Schema_Input!A133&lt;&gt;"",Schema_Input!A133,IF(Schema_Input!C133&lt;&gt;"",A132,""))</f>
        <v>Communications and Network Services</v>
      </c>
      <c r="B133" s="21" t="str">
        <f>IF(Schema_Input!B133&lt;&gt;"",Schema_Input!B133,IF(Schema_Input!C133&lt;&gt;"",B132,""))</f>
        <v>Telecommunications Services</v>
      </c>
      <c r="C133" s="21" t="str">
        <f>IF(Schema_Input!C133&lt;&gt;"",Schema_Input!C133,"")</f>
        <v>Internet Protocol</v>
      </c>
    </row>
    <row r="134" spans="1:3" ht="12.75" x14ac:dyDescent="0.2">
      <c r="A134" s="21" t="str">
        <f>IF(Schema_Input!A134&lt;&gt;"",Schema_Input!A134,IF(Schema_Input!C134&lt;&gt;"",A133,""))</f>
        <v>Communications and Network Services</v>
      </c>
      <c r="B134" s="21" t="str">
        <f>IF(Schema_Input!B134&lt;&gt;"",Schema_Input!B134,IF(Schema_Input!C134&lt;&gt;"",B133,""))</f>
        <v>Telecommunications Services</v>
      </c>
      <c r="C134" s="21" t="str">
        <f>IF(Schema_Input!C134&lt;&gt;"",Schema_Input!C134,"")</f>
        <v>IP Video Transport</v>
      </c>
    </row>
    <row r="135" spans="1:3" ht="12.75" x14ac:dyDescent="0.2">
      <c r="A135" s="21" t="str">
        <f>IF(Schema_Input!A135&lt;&gt;"",Schema_Input!A135,IF(Schema_Input!C135&lt;&gt;"",A134,""))</f>
        <v>Communications and Network Services</v>
      </c>
      <c r="B135" s="21" t="str">
        <f>IF(Schema_Input!B135&lt;&gt;"",Schema_Input!B135,IF(Schema_Input!C135&lt;&gt;"",B134,""))</f>
        <v>Telecommunications Services</v>
      </c>
      <c r="C135" s="21" t="str">
        <f>IF(Schema_Input!C135&lt;&gt;"",Schema_Input!C135,"")</f>
        <v>Layer 2 VPN</v>
      </c>
    </row>
    <row r="136" spans="1:3" ht="12.75" x14ac:dyDescent="0.2">
      <c r="A136" s="21" t="str">
        <f>IF(Schema_Input!A136&lt;&gt;"",Schema_Input!A136,IF(Schema_Input!C136&lt;&gt;"",A135,""))</f>
        <v>Communications and Network Services</v>
      </c>
      <c r="B136" s="21" t="str">
        <f>IF(Schema_Input!B136&lt;&gt;"",Schema_Input!B136,IF(Schema_Input!C136&lt;&gt;"",B135,""))</f>
        <v>Telecommunications Services</v>
      </c>
      <c r="C136" s="21" t="str">
        <f>IF(Schema_Input!C136&lt;&gt;"",Schema_Input!C136,"")</f>
        <v>Managed Trusted IP Service (MTIPS)</v>
      </c>
    </row>
    <row r="137" spans="1:3" ht="12.75" x14ac:dyDescent="0.2">
      <c r="A137" s="21" t="str">
        <f>IF(Schema_Input!A137&lt;&gt;"",Schema_Input!A137,IF(Schema_Input!C137&lt;&gt;"",A136,""))</f>
        <v>Communications and Network Services</v>
      </c>
      <c r="B137" s="21" t="str">
        <f>IF(Schema_Input!B137&lt;&gt;"",Schema_Input!B137,IF(Schema_Input!C137&lt;&gt;"",B136,""))</f>
        <v>Telecommunications Services</v>
      </c>
      <c r="C137" s="21" t="str">
        <f>IF(Schema_Input!C137&lt;&gt;"",Schema_Input!C137,"")</f>
        <v>Network-based IP VPN</v>
      </c>
    </row>
    <row r="138" spans="1:3" ht="12.75" x14ac:dyDescent="0.2">
      <c r="A138" s="21" t="str">
        <f>IF(Schema_Input!A138&lt;&gt;"",Schema_Input!A138,IF(Schema_Input!C138&lt;&gt;"",A137,""))</f>
        <v>Communications and Network Services</v>
      </c>
      <c r="B138" s="21" t="str">
        <f>IF(Schema_Input!B138&lt;&gt;"",Schema_Input!B138,IF(Schema_Input!C138&lt;&gt;"",B137,""))</f>
        <v>Telecommunications Services</v>
      </c>
      <c r="C138" s="21" t="str">
        <f>IF(Schema_Input!C138&lt;&gt;"",Schema_Input!C138,"")</f>
        <v>Optical Wavelength</v>
      </c>
    </row>
    <row r="139" spans="1:3" ht="12.75" x14ac:dyDescent="0.2">
      <c r="A139" s="21" t="str">
        <f>IF(Schema_Input!A139&lt;&gt;"",Schema_Input!A139,IF(Schema_Input!C139&lt;&gt;"",A138,""))</f>
        <v>Communications and Network Services</v>
      </c>
      <c r="B139" s="21" t="str">
        <f>IF(Schema_Input!B139&lt;&gt;"",Schema_Input!B139,IF(Schema_Input!C139&lt;&gt;"",B138,""))</f>
        <v>Telecommunications Services</v>
      </c>
      <c r="C139" s="21" t="str">
        <f>IF(Schema_Input!C139&lt;&gt;"",Schema_Input!C139,"")</f>
        <v>Premises-based IP VPN</v>
      </c>
    </row>
    <row r="140" spans="1:3" ht="12.75" x14ac:dyDescent="0.2">
      <c r="A140" s="21" t="str">
        <f>IF(Schema_Input!A140&lt;&gt;"",Schema_Input!A140,IF(Schema_Input!C140&lt;&gt;"",A139,""))</f>
        <v>Communications and Network Services</v>
      </c>
      <c r="B140" s="21" t="str">
        <f>IF(Schema_Input!B140&lt;&gt;"",Schema_Input!B140,IF(Schema_Input!C140&lt;&gt;"",B139,""))</f>
        <v>Telecommunications Services</v>
      </c>
      <c r="C140" s="21" t="str">
        <f>IF(Schema_Input!C140&lt;&gt;"",Schema_Input!C140,"")</f>
        <v>Private Line</v>
      </c>
    </row>
    <row r="141" spans="1:3" ht="12.75" x14ac:dyDescent="0.2">
      <c r="A141" s="21" t="str">
        <f>IF(Schema_Input!A141&lt;&gt;"",Schema_Input!A141,IF(Schema_Input!C141&lt;&gt;"",A140,""))</f>
        <v>Communications and Network Services</v>
      </c>
      <c r="B141" s="21" t="str">
        <f>IF(Schema_Input!B141&lt;&gt;"",Schema_Input!B141,IF(Schema_Input!C141&lt;&gt;"",B140,""))</f>
        <v>Telecommunications Services</v>
      </c>
      <c r="C141" s="21" t="str">
        <f>IF(Schema_Input!C141&lt;&gt;"",Schema_Input!C141,"")</f>
        <v>Synchronous Optical Networking (SONET)</v>
      </c>
    </row>
    <row r="142" spans="1:3" ht="12.75" x14ac:dyDescent="0.2">
      <c r="A142" s="21" t="str">
        <f>IF(Schema_Input!A142&lt;&gt;"",Schema_Input!A142,IF(Schema_Input!C142&lt;&gt;"",A141,""))</f>
        <v>Communications and Network Services</v>
      </c>
      <c r="B142" s="21" t="str">
        <f>IF(Schema_Input!B142&lt;&gt;"",Schema_Input!B142,IF(Schema_Input!C142&lt;&gt;"",B141,""))</f>
        <v>Telecommunications Services</v>
      </c>
      <c r="C142" s="21" t="str">
        <f>IF(Schema_Input!C142&lt;&gt;"",Schema_Input!C142,"")</f>
        <v>Toll Free</v>
      </c>
    </row>
    <row r="143" spans="1:3" ht="12.75" x14ac:dyDescent="0.2">
      <c r="A143" s="21" t="str">
        <f>IF(Schema_Input!A143&lt;&gt;"",Schema_Input!A143,IF(Schema_Input!C143&lt;&gt;"",A142,""))</f>
        <v>Communications and Network Services</v>
      </c>
      <c r="B143" s="21" t="str">
        <f>IF(Schema_Input!B143&lt;&gt;"",Schema_Input!B143,IF(Schema_Input!C143&lt;&gt;"",B142,""))</f>
        <v>Telecommunications Services</v>
      </c>
      <c r="C143" s="21" t="str">
        <f>IF(Schema_Input!C143&lt;&gt;"",Schema_Input!C143,"")</f>
        <v>Voice</v>
      </c>
    </row>
    <row r="144" spans="1:3" ht="12.75" x14ac:dyDescent="0.2">
      <c r="A144" s="21" t="str">
        <f>IF(Schema_Input!A144&lt;&gt;"",Schema_Input!A144,IF(Schema_Input!C144&lt;&gt;"",A143,""))</f>
        <v>Communications and Network Services</v>
      </c>
      <c r="B144" s="21" t="str">
        <f>IF(Schema_Input!B144&lt;&gt;"",Schema_Input!B144,IF(Schema_Input!C144&lt;&gt;"",B143,""))</f>
        <v>Telecommunications Services</v>
      </c>
      <c r="C144" s="21" t="str">
        <f>IF(Schema_Input!C144&lt;&gt;"",Schema_Input!C144,"")</f>
        <v>Voice over IP (VOIP)</v>
      </c>
    </row>
    <row r="145" spans="1:3" ht="12.75" x14ac:dyDescent="0.2">
      <c r="A145" s="21" t="str">
        <f>IF(Schema_Input!A145&lt;&gt;"",Schema_Input!A145,IF(Schema_Input!C145&lt;&gt;"",A144,""))</f>
        <v>Communications and Network Services</v>
      </c>
      <c r="B145" s="21" t="str">
        <f>IF(Schema_Input!B145&lt;&gt;"",Schema_Input!B145,IF(Schema_Input!C145&lt;&gt;"",B144,""))</f>
        <v>Telecommunications Services</v>
      </c>
      <c r="C145" s="21" t="str">
        <f>IF(Schema_Input!C145&lt;&gt;"",Schema_Input!C145,"")</f>
        <v>Voice over IP Transport</v>
      </c>
    </row>
    <row r="146" spans="1:3" ht="12.75" x14ac:dyDescent="0.2">
      <c r="A146" s="21" t="str">
        <f>IF(Schema_Input!A146&lt;&gt;"",Schema_Input!A146,IF(Schema_Input!C146&lt;&gt;"",A145,""))</f>
        <v>Communications and Network Services</v>
      </c>
      <c r="B146" s="21" t="str">
        <f>IF(Schema_Input!B146&lt;&gt;"",Schema_Input!B146,IF(Schema_Input!C146&lt;&gt;"",B145,""))</f>
        <v>Wireless and Mobile</v>
      </c>
      <c r="C146" s="21" t="str">
        <f>IF(Schema_Input!C146&lt;&gt;"",Schema_Input!C146,"")</f>
        <v>Cellular Digital Packet Data</v>
      </c>
    </row>
    <row r="147" spans="1:3" ht="12.75" x14ac:dyDescent="0.2">
      <c r="A147" s="21" t="str">
        <f>IF(Schema_Input!A147&lt;&gt;"",Schema_Input!A147,IF(Schema_Input!C147&lt;&gt;"",A146,""))</f>
        <v>Communications and Network Services</v>
      </c>
      <c r="B147" s="21" t="str">
        <f>IF(Schema_Input!B147&lt;&gt;"",Schema_Input!B147,IF(Schema_Input!C147&lt;&gt;"",B146,""))</f>
        <v>Wireless and Mobile</v>
      </c>
      <c r="C147" s="21" t="str">
        <f>IF(Schema_Input!C147&lt;&gt;"",Schema_Input!C147,"")</f>
        <v>Cellular Encryption Services</v>
      </c>
    </row>
    <row r="148" spans="1:3" ht="12.75" x14ac:dyDescent="0.2">
      <c r="A148" s="21" t="str">
        <f>IF(Schema_Input!A148&lt;&gt;"",Schema_Input!A148,IF(Schema_Input!C148&lt;&gt;"",A147,""))</f>
        <v>Communications and Network Services</v>
      </c>
      <c r="B148" s="21" t="str">
        <f>IF(Schema_Input!B148&lt;&gt;"",Schema_Input!B148,IF(Schema_Input!C148&lt;&gt;"",B147,""))</f>
        <v>Wireless and Mobile</v>
      </c>
      <c r="C148" s="21" t="str">
        <f>IF(Schema_Input!C148&lt;&gt;"",Schema_Input!C148,"")</f>
        <v>Cellular/PCS</v>
      </c>
    </row>
    <row r="149" spans="1:3" ht="12.75" x14ac:dyDescent="0.2">
      <c r="A149" s="21" t="str">
        <f>IF(Schema_Input!A149&lt;&gt;"",Schema_Input!A149,IF(Schema_Input!C149&lt;&gt;"",A148,""))</f>
        <v>Communications and Network Services</v>
      </c>
      <c r="B149" s="21" t="str">
        <f>IF(Schema_Input!B149&lt;&gt;"",Schema_Input!B149,IF(Schema_Input!C149&lt;&gt;"",B148,""))</f>
        <v>Wireless and Mobile</v>
      </c>
      <c r="C149" s="21" t="str">
        <f>IF(Schema_Input!C149&lt;&gt;"",Schema_Input!C149,"")</f>
        <v>Enterprise Device Management</v>
      </c>
    </row>
    <row r="150" spans="1:3" ht="12.75" x14ac:dyDescent="0.2">
      <c r="A150" s="21" t="str">
        <f>IF(Schema_Input!A150&lt;&gt;"",Schema_Input!A150,IF(Schema_Input!C150&lt;&gt;"",A149,""))</f>
        <v>Communications and Network Services</v>
      </c>
      <c r="B150" s="21" t="str">
        <f>IF(Schema_Input!B150&lt;&gt;"",Schema_Input!B150,IF(Schema_Input!C150&lt;&gt;"",B149,""))</f>
        <v>Wireless and Mobile</v>
      </c>
      <c r="C150" s="21" t="str">
        <f>IF(Schema_Input!C150&lt;&gt;"",Schema_Input!C150,"")</f>
        <v>Enterprise Mobility Management</v>
      </c>
    </row>
    <row r="151" spans="1:3" ht="12.75" x14ac:dyDescent="0.2">
      <c r="A151" s="21" t="str">
        <f>IF(Schema_Input!A151&lt;&gt;"",Schema_Input!A151,IF(Schema_Input!C151&lt;&gt;"",A150,""))</f>
        <v>Communications and Network Services</v>
      </c>
      <c r="B151" s="21" t="str">
        <f>IF(Schema_Input!B151&lt;&gt;"",Schema_Input!B151,IF(Schema_Input!C151&lt;&gt;"",B150,""))</f>
        <v>Wireless and Mobile</v>
      </c>
      <c r="C151" s="21" t="str">
        <f>IF(Schema_Input!C151&lt;&gt;"",Schema_Input!C151,"")</f>
        <v>Implement UEDM or equivalent Tools</v>
      </c>
    </row>
    <row r="152" spans="1:3" ht="12.75" x14ac:dyDescent="0.2">
      <c r="A152" s="21" t="str">
        <f>IF(Schema_Input!A152&lt;&gt;"",Schema_Input!A152,IF(Schema_Input!C152&lt;&gt;"",A151,""))</f>
        <v>Communications and Network Services</v>
      </c>
      <c r="B152" s="21" t="str">
        <f>IF(Schema_Input!B152&lt;&gt;"",Schema_Input!B152,IF(Schema_Input!C152&lt;&gt;"",B151,""))</f>
        <v>Wireless and Mobile</v>
      </c>
      <c r="C152" s="21" t="str">
        <f>IF(Schema_Input!C152&lt;&gt;"",Schema_Input!C152,"")</f>
        <v>Infrastructure/Subsystems and Accessories</v>
      </c>
    </row>
    <row r="153" spans="1:3" ht="12.75" x14ac:dyDescent="0.2">
      <c r="A153" s="21" t="str">
        <f>IF(Schema_Input!A153&lt;&gt;"",Schema_Input!A153,IF(Schema_Input!C153&lt;&gt;"",A152,""))</f>
        <v>Communications and Network Services</v>
      </c>
      <c r="B153" s="21" t="str">
        <f>IF(Schema_Input!B153&lt;&gt;"",Schema_Input!B153,IF(Schema_Input!C153&lt;&gt;"",B152,""))</f>
        <v>Wireless and Mobile</v>
      </c>
      <c r="C153" s="21" t="str">
        <f>IF(Schema_Input!C153&lt;&gt;"",Schema_Input!C153,"")</f>
        <v>Internet of Things</v>
      </c>
    </row>
    <row r="154" spans="1:3" ht="12.75" x14ac:dyDescent="0.2">
      <c r="A154" s="21" t="str">
        <f>IF(Schema_Input!A154&lt;&gt;"",Schema_Input!A154,IF(Schema_Input!C154&lt;&gt;"",A153,""))</f>
        <v>Communications and Network Services</v>
      </c>
      <c r="B154" s="21" t="str">
        <f>IF(Schema_Input!B154&lt;&gt;"",Schema_Input!B154,IF(Schema_Input!C154&lt;&gt;"",B153,""))</f>
        <v>Wireless and Mobile</v>
      </c>
      <c r="C154" s="21" t="str">
        <f>IF(Schema_Input!C154&lt;&gt;"",Schema_Input!C154,"")</f>
        <v>Land Mobile Radio</v>
      </c>
    </row>
    <row r="155" spans="1:3" ht="12.75" x14ac:dyDescent="0.2">
      <c r="A155" s="21" t="str">
        <f>IF(Schema_Input!A155&lt;&gt;"",Schema_Input!A155,IF(Schema_Input!C155&lt;&gt;"",A154,""))</f>
        <v>Communications and Network Services</v>
      </c>
      <c r="B155" s="21" t="str">
        <f>IF(Schema_Input!B155&lt;&gt;"",Schema_Input!B155,IF(Schema_Input!C155&lt;&gt;"",B154,""))</f>
        <v>Wireless and Mobile</v>
      </c>
      <c r="C155" s="21" t="str">
        <f>IF(Schema_Input!C155&lt;&gt;"",Schema_Input!C155,"")</f>
        <v>MDM/MAM Integration</v>
      </c>
    </row>
    <row r="156" spans="1:3" ht="12.75" x14ac:dyDescent="0.2">
      <c r="A156" s="21" t="str">
        <f>IF(Schema_Input!A156&lt;&gt;"",Schema_Input!A156,IF(Schema_Input!C156&lt;&gt;"",A155,""))</f>
        <v>Communications and Network Services</v>
      </c>
      <c r="B156" s="21" t="str">
        <f>IF(Schema_Input!B156&lt;&gt;"",Schema_Input!B156,IF(Schema_Input!C156&lt;&gt;"",B155,""))</f>
        <v>Wireless and Mobile</v>
      </c>
      <c r="C156" s="21" t="str">
        <f>IF(Schema_Input!C156&lt;&gt;"",Schema_Input!C156,"")</f>
        <v>Mobile Application Vetting</v>
      </c>
    </row>
    <row r="157" spans="1:3" ht="12.75" x14ac:dyDescent="0.2">
      <c r="A157" s="21" t="str">
        <f>IF(Schema_Input!A157&lt;&gt;"",Schema_Input!A157,IF(Schema_Input!C157&lt;&gt;"",A156,""))</f>
        <v>Communications and Network Services</v>
      </c>
      <c r="B157" s="21" t="str">
        <f>IF(Schema_Input!B157&lt;&gt;"",Schema_Input!B157,IF(Schema_Input!C157&lt;&gt;"",B156,""))</f>
        <v>Wireless and Mobile</v>
      </c>
      <c r="C157" s="21" t="str">
        <f>IF(Schema_Input!C157&lt;&gt;"",Schema_Input!C157,"")</f>
        <v>Mobile Device/Application Management (MDM/MAM)</v>
      </c>
    </row>
    <row r="158" spans="1:3" ht="12.75" x14ac:dyDescent="0.2">
      <c r="A158" s="21" t="str">
        <f>IF(Schema_Input!A158&lt;&gt;"",Schema_Input!A158,IF(Schema_Input!C158&lt;&gt;"",A157,""))</f>
        <v>Communications and Network Services</v>
      </c>
      <c r="B158" s="21" t="str">
        <f>IF(Schema_Input!B158&lt;&gt;"",Schema_Input!B158,IF(Schema_Input!C158&lt;&gt;"",B157,""))</f>
        <v>Wireless and Mobile</v>
      </c>
      <c r="C158" s="21" t="str">
        <f>IF(Schema_Input!C158&lt;&gt;"",Schema_Input!C158,"")</f>
        <v>Mobile Lifecycle and Expense Management (ML and EM)</v>
      </c>
    </row>
    <row r="159" spans="1:3" ht="12.75" x14ac:dyDescent="0.2">
      <c r="A159" s="21" t="str">
        <f>IF(Schema_Input!A159&lt;&gt;"",Schema_Input!A159,IF(Schema_Input!C159&lt;&gt;"",A158,""))</f>
        <v>Communications and Network Services</v>
      </c>
      <c r="B159" s="21" t="str">
        <f>IF(Schema_Input!B159&lt;&gt;"",Schema_Input!B159,IF(Schema_Input!C159&lt;&gt;"",B158,""))</f>
        <v>Wireless and Mobile</v>
      </c>
      <c r="C159" s="21" t="str">
        <f>IF(Schema_Input!C159&lt;&gt;"",Schema_Input!C159,"")</f>
        <v>Mobility Life-Cycle (MLC) Support</v>
      </c>
    </row>
    <row r="160" spans="1:3" ht="12.75" x14ac:dyDescent="0.2">
      <c r="A160" s="21" t="str">
        <f>IF(Schema_Input!A160&lt;&gt;"",Schema_Input!A160,IF(Schema_Input!C160&lt;&gt;"",A159,""))</f>
        <v>Communications and Network Services</v>
      </c>
      <c r="B160" s="21" t="str">
        <f>IF(Schema_Input!B160&lt;&gt;"",Schema_Input!B160,IF(Schema_Input!C160&lt;&gt;"",B159,""))</f>
        <v>Wireless and Mobile</v>
      </c>
      <c r="C160" s="21" t="str">
        <f>IF(Schema_Input!C160&lt;&gt;"",Schema_Input!C160,"")</f>
        <v>Multimode Wireless</v>
      </c>
    </row>
    <row r="161" spans="1:3" ht="12.75" x14ac:dyDescent="0.2">
      <c r="A161" s="21" t="str">
        <f>IF(Schema_Input!A161&lt;&gt;"",Schema_Input!A161,IF(Schema_Input!C161&lt;&gt;"",A160,""))</f>
        <v>Communications and Network Services</v>
      </c>
      <c r="B161" s="21" t="str">
        <f>IF(Schema_Input!B161&lt;&gt;"",Schema_Input!B161,IF(Schema_Input!C161&lt;&gt;"",B160,""))</f>
        <v>Wireless and Mobile</v>
      </c>
      <c r="C161" s="21" t="str">
        <f>IF(Schema_Input!C161&lt;&gt;"",Schema_Input!C161,"")</f>
        <v>Paging</v>
      </c>
    </row>
    <row r="162" spans="1:3" ht="12.75" x14ac:dyDescent="0.2">
      <c r="A162" s="21" t="str">
        <f>IF(Schema_Input!A162&lt;&gt;"",Schema_Input!A162,IF(Schema_Input!C162&lt;&gt;"",A161,""))</f>
        <v>Communications and Network Services</v>
      </c>
      <c r="B162" s="21" t="str">
        <f>IF(Schema_Input!B162&lt;&gt;"",Schema_Input!B162,IF(Schema_Input!C162&lt;&gt;"",B161,""))</f>
        <v>Wireless and Mobile</v>
      </c>
      <c r="C162" s="21" t="str">
        <f>IF(Schema_Input!C162&lt;&gt;"",Schema_Input!C162,"")</f>
        <v>Wireless Carrier Services</v>
      </c>
    </row>
    <row r="163" spans="1:3" ht="12.75" x14ac:dyDescent="0.2">
      <c r="A163" s="21" t="str">
        <f>IF(Schema_Input!A163&lt;&gt;"",Schema_Input!A163,IF(Schema_Input!C163&lt;&gt;"",A162,""))</f>
        <v>Data Center Services</v>
      </c>
      <c r="B163" s="21" t="str">
        <f>IF(Schema_Input!B163&lt;&gt;"",Schema_Input!B163,IF(Schema_Input!C163&lt;&gt;"",B162,""))</f>
        <v>Data Center Implementation Services</v>
      </c>
      <c r="C163" s="21" t="str">
        <f>IF(Schema_Input!C163&lt;&gt;"",Schema_Input!C163,"")</f>
        <v>Data Center Configuration Services</v>
      </c>
    </row>
    <row r="164" spans="1:3" ht="12.75" x14ac:dyDescent="0.2">
      <c r="A164" s="21" t="str">
        <f>IF(Schema_Input!A164&lt;&gt;"",Schema_Input!A164,IF(Schema_Input!C164&lt;&gt;"",A163,""))</f>
        <v>Data Center Services</v>
      </c>
      <c r="B164" s="21" t="str">
        <f>IF(Schema_Input!B164&lt;&gt;"",Schema_Input!B164,IF(Schema_Input!C164&lt;&gt;"",B163,""))</f>
        <v>Data Center Implementation Services</v>
      </c>
      <c r="C164" s="21" t="str">
        <f>IF(Schema_Input!C164&lt;&gt;"",Schema_Input!C164,"")</f>
        <v>Data Center Consolidation and Modernization Services</v>
      </c>
    </row>
    <row r="165" spans="1:3" ht="12.75" x14ac:dyDescent="0.2">
      <c r="A165" s="21" t="str">
        <f>IF(Schema_Input!A165&lt;&gt;"",Schema_Input!A165,IF(Schema_Input!C165&lt;&gt;"",A164,""))</f>
        <v>Data Center Services</v>
      </c>
      <c r="B165" s="21" t="str">
        <f>IF(Schema_Input!B165&lt;&gt;"",Schema_Input!B165,IF(Schema_Input!C165&lt;&gt;"",B164,""))</f>
        <v>Data Center Implementation Services</v>
      </c>
      <c r="C165" s="21" t="str">
        <f>IF(Schema_Input!C165&lt;&gt;"",Schema_Input!C165,"")</f>
        <v>Data Center Design and Architecture</v>
      </c>
    </row>
    <row r="166" spans="1:3" ht="12.75" x14ac:dyDescent="0.2">
      <c r="A166" s="21" t="str">
        <f>IF(Schema_Input!A166&lt;&gt;"",Schema_Input!A166,IF(Schema_Input!C166&lt;&gt;"",A165,""))</f>
        <v>Data Center Services</v>
      </c>
      <c r="B166" s="21" t="str">
        <f>IF(Schema_Input!B166&lt;&gt;"",Schema_Input!B166,IF(Schema_Input!C166&lt;&gt;"",B165,""))</f>
        <v>Data Center Implementation Services</v>
      </c>
      <c r="C166" s="21" t="str">
        <f>IF(Schema_Input!C166&lt;&gt;"",Schema_Input!C166,"")</f>
        <v>Data Center Integration/Consulting</v>
      </c>
    </row>
    <row r="167" spans="1:3" ht="12.75" x14ac:dyDescent="0.2">
      <c r="A167" s="21" t="str">
        <f>IF(Schema_Input!A167&lt;&gt;"",Schema_Input!A167,IF(Schema_Input!C167&lt;&gt;"",A166,""))</f>
        <v>Data Center Services</v>
      </c>
      <c r="B167" s="21" t="str">
        <f>IF(Schema_Input!B167&lt;&gt;"",Schema_Input!B167,IF(Schema_Input!C167&lt;&gt;"",B166,""))</f>
        <v>Data Center Maintenance and Support</v>
      </c>
      <c r="C167" s="21" t="str">
        <f>IF(Schema_Input!C167&lt;&gt;"",Schema_Input!C167,"")</f>
        <v>Business Continuity and Disaster recovery</v>
      </c>
    </row>
    <row r="168" spans="1:3" ht="12.75" x14ac:dyDescent="0.2">
      <c r="A168" s="21" t="str">
        <f>IF(Schema_Input!A168&lt;&gt;"",Schema_Input!A168,IF(Schema_Input!C168&lt;&gt;"",A167,""))</f>
        <v>Data Center Services</v>
      </c>
      <c r="B168" s="21" t="str">
        <f>IF(Schema_Input!B168&lt;&gt;"",Schema_Input!B168,IF(Schema_Input!C168&lt;&gt;"",B167,""))</f>
        <v>Data Center Maintenance and Support</v>
      </c>
      <c r="C168" s="21" t="str">
        <f>IF(Schema_Input!C168&lt;&gt;"",Schema_Input!C168,"")</f>
        <v>Data Center Maintenance and Support</v>
      </c>
    </row>
    <row r="169" spans="1:3" ht="12.75" x14ac:dyDescent="0.2">
      <c r="A169" s="21" t="str">
        <f>IF(Schema_Input!A169&lt;&gt;"",Schema_Input!A169,IF(Schema_Input!C169&lt;&gt;"",A168,""))</f>
        <v>Data Center Services</v>
      </c>
      <c r="B169" s="21" t="str">
        <f>IF(Schema_Input!B169&lt;&gt;"",Schema_Input!B169,IF(Schema_Input!C169&lt;&gt;"",B168,""))</f>
        <v>Data Center Maintenance and Support</v>
      </c>
      <c r="C169" s="21" t="str">
        <f>IF(Schema_Input!C169&lt;&gt;"",Schema_Input!C169,"")</f>
        <v>Data Center Platform</v>
      </c>
    </row>
    <row r="170" spans="1:3" ht="12.75" x14ac:dyDescent="0.2">
      <c r="A170" s="21" t="str">
        <f>IF(Schema_Input!A170&lt;&gt;"",Schema_Input!A170,IF(Schema_Input!C170&lt;&gt;"",A169,""))</f>
        <v>Data Center Services</v>
      </c>
      <c r="B170" s="21" t="str">
        <f>IF(Schema_Input!B170&lt;&gt;"",Schema_Input!B170,IF(Schema_Input!C170&lt;&gt;"",B169,""))</f>
        <v>Data Center Maintenance and Support</v>
      </c>
      <c r="C170" s="21" t="str">
        <f>IF(Schema_Input!C170&lt;&gt;"",Schema_Input!C170,"")</f>
        <v>Data Center Products and Services</v>
      </c>
    </row>
    <row r="171" spans="1:3" ht="12.75" x14ac:dyDescent="0.2">
      <c r="A171" s="21" t="str">
        <f>IF(Schema_Input!A171&lt;&gt;"",Schema_Input!A171,IF(Schema_Input!C171&lt;&gt;"",A170,""))</f>
        <v>Data Center Services</v>
      </c>
      <c r="B171" s="21" t="str">
        <f>IF(Schema_Input!B171&lt;&gt;"",Schema_Input!B171,IF(Schema_Input!C171&lt;&gt;"",B170,""))</f>
        <v>Data Management Services</v>
      </c>
      <c r="C171" s="21" t="str">
        <f>IF(Schema_Input!C171&lt;&gt;"",Schema_Input!C171,"")</f>
        <v>Automated Data Tagging &amp; Support</v>
      </c>
    </row>
    <row r="172" spans="1:3" ht="12.75" x14ac:dyDescent="0.2">
      <c r="A172" s="21" t="str">
        <f>IF(Schema_Input!A172&lt;&gt;"",Schema_Input!A172,IF(Schema_Input!C172&lt;&gt;"",A171,""))</f>
        <v>Data Center Services</v>
      </c>
      <c r="B172" s="21" t="str">
        <f>IF(Schema_Input!B172&lt;&gt;"",Schema_Input!B172,IF(Schema_Input!C172&lt;&gt;"",B171,""))</f>
        <v>Data Management Services</v>
      </c>
      <c r="C172" s="21" t="str">
        <f>IF(Schema_Input!C172&lt;&gt;"",Schema_Input!C172,"")</f>
        <v>Data Classification</v>
      </c>
    </row>
    <row r="173" spans="1:3" ht="12.75" x14ac:dyDescent="0.2">
      <c r="A173" s="21" t="str">
        <f>IF(Schema_Input!A173&lt;&gt;"",Schema_Input!A173,IF(Schema_Input!C173&lt;&gt;"",A172,""))</f>
        <v>Data Center Services</v>
      </c>
      <c r="B173" s="21" t="str">
        <f>IF(Schema_Input!B173&lt;&gt;"",Schema_Input!B173,IF(Schema_Input!C173&lt;&gt;"",B172,""))</f>
        <v>Data Management Services</v>
      </c>
      <c r="C173" s="21" t="str">
        <f>IF(Schema_Input!C173&lt;&gt;"",Schema_Input!C173,"")</f>
        <v>Data Cleansing</v>
      </c>
    </row>
    <row r="174" spans="1:3" ht="12.75" x14ac:dyDescent="0.2">
      <c r="A174" s="21" t="str">
        <f>IF(Schema_Input!A174&lt;&gt;"",Schema_Input!A174,IF(Schema_Input!C174&lt;&gt;"",A173,""))</f>
        <v>Data Center Services</v>
      </c>
      <c r="B174" s="21" t="str">
        <f>IF(Schema_Input!B174&lt;&gt;"",Schema_Input!B174,IF(Schema_Input!C174&lt;&gt;"",B173,""))</f>
        <v>Data Management Services</v>
      </c>
      <c r="C174" s="21" t="str">
        <f>IF(Schema_Input!C174&lt;&gt;"",Schema_Input!C174,"")</f>
        <v>Data Conversion Services</v>
      </c>
    </row>
    <row r="175" spans="1:3" ht="12.75" x14ac:dyDescent="0.2">
      <c r="A175" s="21" t="str">
        <f>IF(Schema_Input!A175&lt;&gt;"",Schema_Input!A175,IF(Schema_Input!C175&lt;&gt;"",A174,""))</f>
        <v>Data Center Services</v>
      </c>
      <c r="B175" s="21" t="str">
        <f>IF(Schema_Input!B175&lt;&gt;"",Schema_Input!B175,IF(Schema_Input!C175&lt;&gt;"",B174,""))</f>
        <v>Data Management Services</v>
      </c>
      <c r="C175" s="21" t="str">
        <f>IF(Schema_Input!C175&lt;&gt;"",Schema_Input!C175,"")</f>
        <v>Data Exchange</v>
      </c>
    </row>
    <row r="176" spans="1:3" ht="12.75" x14ac:dyDescent="0.2">
      <c r="A176" s="21" t="str">
        <f>IF(Schema_Input!A176&lt;&gt;"",Schema_Input!A176,IF(Schema_Input!C176&lt;&gt;"",A175,""))</f>
        <v>Data Center Services</v>
      </c>
      <c r="B176" s="21" t="str">
        <f>IF(Schema_Input!B176&lt;&gt;"",Schema_Input!B176,IF(Schema_Input!C176&lt;&gt;"",B175,""))</f>
        <v>Data Management Services</v>
      </c>
      <c r="C176" s="21" t="str">
        <f>IF(Schema_Input!C176&lt;&gt;"",Schema_Input!C176,"")</f>
        <v>Data Integration Tools</v>
      </c>
    </row>
    <row r="177" spans="1:3" ht="12.75" x14ac:dyDescent="0.2">
      <c r="A177" s="21" t="str">
        <f>IF(Schema_Input!A177&lt;&gt;"",Schema_Input!A177,IF(Schema_Input!C177&lt;&gt;"",A176,""))</f>
        <v>Data Center Services</v>
      </c>
      <c r="B177" s="21" t="str">
        <f>IF(Schema_Input!B177&lt;&gt;"",Schema_Input!B177,IF(Schema_Input!C177&lt;&gt;"",B176,""))</f>
        <v>Data Management Services</v>
      </c>
      <c r="C177" s="21" t="str">
        <f>IF(Schema_Input!C177&lt;&gt;"",Schema_Input!C177,"")</f>
        <v>Data Mart</v>
      </c>
    </row>
    <row r="178" spans="1:3" ht="12.75" x14ac:dyDescent="0.2">
      <c r="A178" s="21" t="str">
        <f>IF(Schema_Input!A178&lt;&gt;"",Schema_Input!A178,IF(Schema_Input!C178&lt;&gt;"",A177,""))</f>
        <v>Data Center Services</v>
      </c>
      <c r="B178" s="21" t="str">
        <f>IF(Schema_Input!B178&lt;&gt;"",Schema_Input!B178,IF(Schema_Input!C178&lt;&gt;"",B177,""))</f>
        <v>Data Management Services</v>
      </c>
      <c r="C178" s="21" t="str">
        <f>IF(Schema_Input!C178&lt;&gt;"",Schema_Input!C178,"")</f>
        <v>Data Quality Tools</v>
      </c>
    </row>
    <row r="179" spans="1:3" ht="12.75" x14ac:dyDescent="0.2">
      <c r="A179" s="21" t="str">
        <f>IF(Schema_Input!A179&lt;&gt;"",Schema_Input!A179,IF(Schema_Input!C179&lt;&gt;"",A178,""))</f>
        <v>Data Center Services</v>
      </c>
      <c r="B179" s="21" t="str">
        <f>IF(Schema_Input!B179&lt;&gt;"",Schema_Input!B179,IF(Schema_Input!C179&lt;&gt;"",B178,""))</f>
        <v>Data Management Services</v>
      </c>
      <c r="C179" s="21" t="str">
        <f>IF(Schema_Input!C179&lt;&gt;"",Schema_Input!C179,"")</f>
        <v>Database Management System (DBMS)</v>
      </c>
    </row>
    <row r="180" spans="1:3" ht="12.75" x14ac:dyDescent="0.2">
      <c r="A180" s="21" t="str">
        <f>IF(Schema_Input!A180&lt;&gt;"",Schema_Input!A180,IF(Schema_Input!C180&lt;&gt;"",A179,""))</f>
        <v>Data Center Services</v>
      </c>
      <c r="B180" s="21" t="str">
        <f>IF(Schema_Input!B180&lt;&gt;"",Schema_Input!B180,IF(Schema_Input!C180&lt;&gt;"",B179,""))</f>
        <v>Data Management Services</v>
      </c>
      <c r="C180" s="21" t="str">
        <f>IF(Schema_Input!C180&lt;&gt;"",Schema_Input!C180,"")</f>
        <v>Define Data Tagging Standards</v>
      </c>
    </row>
    <row r="181" spans="1:3" ht="12.75" x14ac:dyDescent="0.2">
      <c r="A181" s="21" t="str">
        <f>IF(Schema_Input!A181&lt;&gt;"",Schema_Input!A181,IF(Schema_Input!C181&lt;&gt;"",A180,""))</f>
        <v>Data Center Services</v>
      </c>
      <c r="B181" s="21" t="str">
        <f>IF(Schema_Input!B181&lt;&gt;"",Schema_Input!B181,IF(Schema_Input!C181&lt;&gt;"",B180,""))</f>
        <v>Data Management Services</v>
      </c>
      <c r="C181" s="21" t="str">
        <f>IF(Schema_Input!C181&lt;&gt;"",Schema_Input!C181,"")</f>
        <v>Extraction and Transformation</v>
      </c>
    </row>
    <row r="182" spans="1:3" ht="12.75" x14ac:dyDescent="0.2">
      <c r="A182" s="21" t="str">
        <f>IF(Schema_Input!A182&lt;&gt;"",Schema_Input!A182,IF(Schema_Input!C182&lt;&gt;"",A181,""))</f>
        <v>Data Center Services</v>
      </c>
      <c r="B182" s="21" t="str">
        <f>IF(Schema_Input!B182&lt;&gt;"",Schema_Input!B182,IF(Schema_Input!C182&lt;&gt;"",B181,""))</f>
        <v>Data Management Services</v>
      </c>
      <c r="C182" s="21" t="str">
        <f>IF(Schema_Input!C182&lt;&gt;"",Schema_Input!C182,"")</f>
        <v>Implement Data Tagging &amp; Classification Tools</v>
      </c>
    </row>
    <row r="183" spans="1:3" ht="12.75" x14ac:dyDescent="0.2">
      <c r="A183" s="21" t="str">
        <f>IF(Schema_Input!A183&lt;&gt;"",Schema_Input!A183,IF(Schema_Input!C183&lt;&gt;"",A182,""))</f>
        <v>Data Center Services</v>
      </c>
      <c r="B183" s="21" t="str">
        <f>IF(Schema_Input!B183&lt;&gt;"",Schema_Input!B183,IF(Schema_Input!C183&lt;&gt;"",B182,""))</f>
        <v>Data Management Services</v>
      </c>
      <c r="C183" s="21" t="str">
        <f>IF(Schema_Input!C183&lt;&gt;"",Schema_Input!C183,"")</f>
        <v>Interoperability Standards</v>
      </c>
    </row>
    <row r="184" spans="1:3" ht="12.75" x14ac:dyDescent="0.2">
      <c r="A184" s="21" t="str">
        <f>IF(Schema_Input!A184&lt;&gt;"",Schema_Input!A184,IF(Schema_Input!C184&lt;&gt;"",A183,""))</f>
        <v>Data Center Services</v>
      </c>
      <c r="B184" s="21" t="str">
        <f>IF(Schema_Input!B184&lt;&gt;"",Schema_Input!B184,IF(Schema_Input!C184&lt;&gt;"",B183,""))</f>
        <v>Data Management Services</v>
      </c>
      <c r="C184" s="21" t="str">
        <f>IF(Schema_Input!C184&lt;&gt;"",Schema_Input!C184,"")</f>
        <v>Loading and Archiving</v>
      </c>
    </row>
    <row r="185" spans="1:3" ht="12.75" x14ac:dyDescent="0.2">
      <c r="A185" s="21" t="str">
        <f>IF(Schema_Input!A185&lt;&gt;"",Schema_Input!A185,IF(Schema_Input!C185&lt;&gt;"",A184,""))</f>
        <v>Data Center Services</v>
      </c>
      <c r="B185" s="21" t="str">
        <f>IF(Schema_Input!B185&lt;&gt;"",Schema_Input!B185,IF(Schema_Input!C185&lt;&gt;"",B184,""))</f>
        <v>Data Management Services</v>
      </c>
      <c r="C185" s="21" t="str">
        <f>IF(Schema_Input!C185&lt;&gt;"",Schema_Input!C185,"")</f>
        <v>Manual Data Tagging</v>
      </c>
    </row>
    <row r="186" spans="1:3" ht="12.75" x14ac:dyDescent="0.2">
      <c r="A186" s="21" t="str">
        <f>IF(Schema_Input!A186&lt;&gt;"",Schema_Input!A186,IF(Schema_Input!C186&lt;&gt;"",A185,""))</f>
        <v>Data Center Services</v>
      </c>
      <c r="B186" s="21" t="str">
        <f>IF(Schema_Input!B186&lt;&gt;"",Schema_Input!B186,IF(Schema_Input!C186&lt;&gt;"",B185,""))</f>
        <v>Data Management Services</v>
      </c>
      <c r="C186" s="21" t="str">
        <f>IF(Schema_Input!C186&lt;&gt;"",Schema_Input!C186,"")</f>
        <v>Metadata and Data Modeling</v>
      </c>
    </row>
    <row r="187" spans="1:3" ht="12.75" x14ac:dyDescent="0.2">
      <c r="A187" s="21" t="str">
        <f>IF(Schema_Input!A187&lt;&gt;"",Schema_Input!A187,IF(Schema_Input!C187&lt;&gt;"",A186,""))</f>
        <v>Data Center Services</v>
      </c>
      <c r="B187" s="21" t="str">
        <f>IF(Schema_Input!B187&lt;&gt;"",Schema_Input!B187,IF(Schema_Input!C187&lt;&gt;"",B186,""))</f>
        <v>Data Management Services</v>
      </c>
      <c r="C187" s="21" t="str">
        <f>IF(Schema_Input!C187&lt;&gt;"",Schema_Input!C187,"")</f>
        <v>Salesforce Data Management Services</v>
      </c>
    </row>
    <row r="188" spans="1:3" ht="12.75" x14ac:dyDescent="0.2">
      <c r="A188" s="21" t="str">
        <f>IF(Schema_Input!A188&lt;&gt;"",Schema_Input!A188,IF(Schema_Input!C188&lt;&gt;"",A187,""))</f>
        <v>Data Center Services</v>
      </c>
      <c r="B188" s="21" t="str">
        <f>IF(Schema_Input!B188&lt;&gt;"",Schema_Input!B188,IF(Schema_Input!C188&lt;&gt;"",B187,""))</f>
        <v>Data Storage Services</v>
      </c>
      <c r="C188" s="21" t="str">
        <f>IF(Schema_Input!C188&lt;&gt;"",Schema_Input!C188,"")</f>
        <v>Data Hosting</v>
      </c>
    </row>
    <row r="189" spans="1:3" ht="12.75" x14ac:dyDescent="0.2">
      <c r="A189" s="21" t="str">
        <f>IF(Schema_Input!A189&lt;&gt;"",Schema_Input!A189,IF(Schema_Input!C189&lt;&gt;"",A188,""))</f>
        <v>Data Center Services</v>
      </c>
      <c r="B189" s="21" t="str">
        <f>IF(Schema_Input!B189&lt;&gt;"",Schema_Input!B189,IF(Schema_Input!C189&lt;&gt;"",B188,""))</f>
        <v>Data Storage Services</v>
      </c>
      <c r="C189" s="21" t="str">
        <f>IF(Schema_Input!C189&lt;&gt;"",Schema_Input!C189,"")</f>
        <v>Data Warehousing</v>
      </c>
    </row>
    <row r="190" spans="1:3" ht="12.75" x14ac:dyDescent="0.2">
      <c r="A190" s="21" t="str">
        <f>IF(Schema_Input!A190&lt;&gt;"",Schema_Input!A190,IF(Schema_Input!C190&lt;&gt;"",A189,""))</f>
        <v>Hardware Products and Services</v>
      </c>
      <c r="B190" s="21" t="str">
        <f>IF(Schema_Input!B190&lt;&gt;"",Schema_Input!B190,IF(Schema_Input!C190&lt;&gt;"",B189,""))</f>
        <v>Communications/Network Equipment</v>
      </c>
      <c r="C190" s="21" t="str">
        <f>IF(Schema_Input!C190&lt;&gt;"",Schema_Input!C190,"")</f>
        <v>Bandwidth Management Devices</v>
      </c>
    </row>
    <row r="191" spans="1:3" ht="12.75" x14ac:dyDescent="0.2">
      <c r="A191" s="21" t="str">
        <f>IF(Schema_Input!A191&lt;&gt;"",Schema_Input!A191,IF(Schema_Input!C191&lt;&gt;"",A190,""))</f>
        <v>Hardware Products and Services</v>
      </c>
      <c r="B191" s="21" t="str">
        <f>IF(Schema_Input!B191&lt;&gt;"",Schema_Input!B191,IF(Schema_Input!C191&lt;&gt;"",B190,""))</f>
        <v>Communications/Network Equipment</v>
      </c>
      <c r="C191" s="21" t="str">
        <f>IF(Schema_Input!C191&lt;&gt;"",Schema_Input!C191,"")</f>
        <v>Bridges (Includes Wireless)</v>
      </c>
    </row>
    <row r="192" spans="1:3" ht="12.75" x14ac:dyDescent="0.2">
      <c r="A192" s="21" t="str">
        <f>IF(Schema_Input!A192&lt;&gt;"",Schema_Input!A192,IF(Schema_Input!C192&lt;&gt;"",A191,""))</f>
        <v>Hardware Products and Services</v>
      </c>
      <c r="B192" s="21" t="str">
        <f>IF(Schema_Input!B192&lt;&gt;"",Schema_Input!B192,IF(Schema_Input!C192&lt;&gt;"",B191,""))</f>
        <v>Communications/Network Equipment</v>
      </c>
      <c r="C192" s="21" t="str">
        <f>IF(Schema_Input!C192&lt;&gt;"",Schema_Input!C192,"")</f>
        <v>Cables, Cord and Wire Assemblies, Not Fiber</v>
      </c>
    </row>
    <row r="193" spans="1:3" ht="12.75" x14ac:dyDescent="0.2">
      <c r="A193" s="21" t="str">
        <f>IF(Schema_Input!A193&lt;&gt;"",Schema_Input!A193,IF(Schema_Input!C193&lt;&gt;"",A192,""))</f>
        <v>Hardware Products and Services</v>
      </c>
      <c r="B193" s="21" t="str">
        <f>IF(Schema_Input!B193&lt;&gt;"",Schema_Input!B193,IF(Schema_Input!C193&lt;&gt;"",B192,""))</f>
        <v>Communications/Network Equipment</v>
      </c>
      <c r="C193" s="21" t="str">
        <f>IF(Schema_Input!C193&lt;&gt;"",Schema_Input!C193,"")</f>
        <v>Cellular Paging</v>
      </c>
    </row>
    <row r="194" spans="1:3" ht="12.75" x14ac:dyDescent="0.2">
      <c r="A194" s="21" t="str">
        <f>IF(Schema_Input!A194&lt;&gt;"",Schema_Input!A194,IF(Schema_Input!C194&lt;&gt;"",A193,""))</f>
        <v>Hardware Products and Services</v>
      </c>
      <c r="B194" s="21" t="str">
        <f>IF(Schema_Input!B194&lt;&gt;"",Schema_Input!B194,IF(Schema_Input!C194&lt;&gt;"",B193,""))</f>
        <v>Communications/Network Equipment</v>
      </c>
      <c r="C194" s="21" t="str">
        <f>IF(Schema_Input!C194&lt;&gt;"",Schema_Input!C194,"")</f>
        <v>Cellular Phones, Aircards or Cellular Ports</v>
      </c>
    </row>
    <row r="195" spans="1:3" ht="12.75" x14ac:dyDescent="0.2">
      <c r="A195" s="21" t="str">
        <f>IF(Schema_Input!A195&lt;&gt;"",Schema_Input!A195,IF(Schema_Input!C195&lt;&gt;"",A194,""))</f>
        <v>Hardware Products and Services</v>
      </c>
      <c r="B195" s="21" t="str">
        <f>IF(Schema_Input!B195&lt;&gt;"",Schema_Input!B195,IF(Schema_Input!C195&lt;&gt;"",B194,""))</f>
        <v>Communications/Network Equipment</v>
      </c>
      <c r="C195" s="21" t="str">
        <f>IF(Schema_Input!C195&lt;&gt;"",Schema_Input!C195,"")</f>
        <v>Computer/Telephony (CTI)</v>
      </c>
    </row>
    <row r="196" spans="1:3" ht="12.75" x14ac:dyDescent="0.2">
      <c r="A196" s="21" t="str">
        <f>IF(Schema_Input!A196&lt;&gt;"",Schema_Input!A196,IF(Schema_Input!C196&lt;&gt;"",A195,""))</f>
        <v>Hardware Products and Services</v>
      </c>
      <c r="B196" s="21" t="str">
        <f>IF(Schema_Input!B196&lt;&gt;"",Schema_Input!B196,IF(Schema_Input!C196&lt;&gt;"",B195,""))</f>
        <v>Communications/Network Equipment</v>
      </c>
      <c r="C196" s="21" t="str">
        <f>IF(Schema_Input!C196&lt;&gt;"",Schema_Input!C196,"")</f>
        <v>Data Service Unit (DSU)/Channel Service Unit (CSU)</v>
      </c>
    </row>
    <row r="197" spans="1:3" ht="12.75" x14ac:dyDescent="0.2">
      <c r="A197" s="21" t="str">
        <f>IF(Schema_Input!A197&lt;&gt;"",Schema_Input!A197,IF(Schema_Input!C197&lt;&gt;"",A196,""))</f>
        <v>Hardware Products and Services</v>
      </c>
      <c r="B197" s="21" t="str">
        <f>IF(Schema_Input!B197&lt;&gt;"",Schema_Input!B197,IF(Schema_Input!C197&lt;&gt;"",B196,""))</f>
        <v>Communications/Network Equipment</v>
      </c>
      <c r="C197" s="21" t="str">
        <f>IF(Schema_Input!C197&lt;&gt;"",Schema_Input!C197,"")</f>
        <v>Deny Device by Default Policy</v>
      </c>
    </row>
    <row r="198" spans="1:3" ht="12.75" x14ac:dyDescent="0.2">
      <c r="A198" s="21" t="str">
        <f>IF(Schema_Input!A198&lt;&gt;"",Schema_Input!A198,IF(Schema_Input!C198&lt;&gt;"",A197,""))</f>
        <v>Hardware Products and Services</v>
      </c>
      <c r="B198" s="21" t="str">
        <f>IF(Schema_Input!B198&lt;&gt;"",Schema_Input!B198,IF(Schema_Input!C198&lt;&gt;"",B197,""))</f>
        <v>Communications/Network Equipment</v>
      </c>
      <c r="C198" s="21" t="str">
        <f>IF(Schema_Input!C198&lt;&gt;"",Schema_Input!C198,"")</f>
        <v>Diagnostic and Test Equipment</v>
      </c>
    </row>
    <row r="199" spans="1:3" ht="12.75" x14ac:dyDescent="0.2">
      <c r="A199" s="21" t="str">
        <f>IF(Schema_Input!A199&lt;&gt;"",Schema_Input!A199,IF(Schema_Input!C199&lt;&gt;"",A198,""))</f>
        <v>Hardware Products and Services</v>
      </c>
      <c r="B199" s="21" t="str">
        <f>IF(Schema_Input!B199&lt;&gt;"",Schema_Input!B199,IF(Schema_Input!C199&lt;&gt;"",B198,""))</f>
        <v>Communications/Network Equipment</v>
      </c>
      <c r="C199" s="21" t="str">
        <f>IF(Schema_Input!C199&lt;&gt;"",Schema_Input!C199,"")</f>
        <v>Fiber Optic Assemblies and Harnesses</v>
      </c>
    </row>
    <row r="200" spans="1:3" ht="12.75" x14ac:dyDescent="0.2">
      <c r="A200" s="21" t="str">
        <f>IF(Schema_Input!A200&lt;&gt;"",Schema_Input!A200,IF(Schema_Input!C200&lt;&gt;"",A199,""))</f>
        <v>Hardware Products and Services</v>
      </c>
      <c r="B200" s="21" t="str">
        <f>IF(Schema_Input!B200&lt;&gt;"",Schema_Input!B200,IF(Schema_Input!C200&lt;&gt;"",B199,""))</f>
        <v>Communications/Network Equipment</v>
      </c>
      <c r="C200" s="21" t="str">
        <f>IF(Schema_Input!C200&lt;&gt;"",Schema_Input!C200,"")</f>
        <v>Fiber Optic Cables</v>
      </c>
    </row>
    <row r="201" spans="1:3" ht="12.75" x14ac:dyDescent="0.2">
      <c r="A201" s="21" t="str">
        <f>IF(Schema_Input!A201&lt;&gt;"",Schema_Input!A201,IF(Schema_Input!C201&lt;&gt;"",A200,""))</f>
        <v>Hardware Products and Services</v>
      </c>
      <c r="B201" s="21" t="str">
        <f>IF(Schema_Input!B201&lt;&gt;"",Schema_Input!B201,IF(Schema_Input!C201&lt;&gt;"",B200,""))</f>
        <v>Communications/Network Equipment</v>
      </c>
      <c r="C201" s="21" t="str">
        <f>IF(Schema_Input!C201&lt;&gt;"",Schema_Input!C201,"")</f>
        <v>Fiber Optic Devices</v>
      </c>
    </row>
    <row r="202" spans="1:3" ht="12.75" x14ac:dyDescent="0.2">
      <c r="A202" s="21" t="str">
        <f>IF(Schema_Input!A202&lt;&gt;"",Schema_Input!A202,IF(Schema_Input!C202&lt;&gt;"",A201,""))</f>
        <v>Hardware Products and Services</v>
      </c>
      <c r="B202" s="21" t="str">
        <f>IF(Schema_Input!B202&lt;&gt;"",Schema_Input!B202,IF(Schema_Input!C202&lt;&gt;"",B201,""))</f>
        <v>Communications/Network Equipment</v>
      </c>
      <c r="C202" s="21" t="str">
        <f>IF(Schema_Input!C202&lt;&gt;"",Schema_Input!C202,"")</f>
        <v>Fiber Optic Interconnectors</v>
      </c>
    </row>
    <row r="203" spans="1:3" ht="12.75" x14ac:dyDescent="0.2">
      <c r="A203" s="21" t="str">
        <f>IF(Schema_Input!A203&lt;&gt;"",Schema_Input!A203,IF(Schema_Input!C203&lt;&gt;"",A202,""))</f>
        <v>Hardware Products and Services</v>
      </c>
      <c r="B203" s="21" t="str">
        <f>IF(Schema_Input!B203&lt;&gt;"",Schema_Input!B203,IF(Schema_Input!C203&lt;&gt;"",B202,""))</f>
        <v>Communications/Network Equipment</v>
      </c>
      <c r="C203" s="21" t="str">
        <f>IF(Schema_Input!C203&lt;&gt;"",Schema_Input!C203,"")</f>
        <v>Fiber Optic Switches</v>
      </c>
    </row>
    <row r="204" spans="1:3" ht="12.75" x14ac:dyDescent="0.2">
      <c r="A204" s="21" t="str">
        <f>IF(Schema_Input!A204&lt;&gt;"",Schema_Input!A204,IF(Schema_Input!C204&lt;&gt;"",A203,""))</f>
        <v>Hardware Products and Services</v>
      </c>
      <c r="B204" s="21" t="str">
        <f>IF(Schema_Input!B204&lt;&gt;"",Schema_Input!B204,IF(Schema_Input!C204&lt;&gt;"",B203,""))</f>
        <v>Communications/Network Equipment</v>
      </c>
      <c r="C204" s="21" t="str">
        <f>IF(Schema_Input!C204&lt;&gt;"",Schema_Input!C204,"")</f>
        <v>Firewall</v>
      </c>
    </row>
    <row r="205" spans="1:3" ht="12.75" x14ac:dyDescent="0.2">
      <c r="A205" s="21" t="str">
        <f>IF(Schema_Input!A205&lt;&gt;"",Schema_Input!A205,IF(Schema_Input!C205&lt;&gt;"",A204,""))</f>
        <v>Hardware Products and Services</v>
      </c>
      <c r="B205" s="21" t="str">
        <f>IF(Schema_Input!B205&lt;&gt;"",Schema_Input!B205,IF(Schema_Input!C205&lt;&gt;"",B204,""))</f>
        <v>Communications/Network Equipment</v>
      </c>
      <c r="C205" s="21" t="str">
        <f>IF(Schema_Input!C205&lt;&gt;"",Schema_Input!C205,"")</f>
        <v>Gateways</v>
      </c>
    </row>
    <row r="206" spans="1:3" ht="12.75" x14ac:dyDescent="0.2">
      <c r="A206" s="21" t="str">
        <f>IF(Schema_Input!A206&lt;&gt;"",Schema_Input!A206,IF(Schema_Input!C206&lt;&gt;"",A205,""))</f>
        <v>Hardware Products and Services</v>
      </c>
      <c r="B206" s="21" t="str">
        <f>IF(Schema_Input!B206&lt;&gt;"",Schema_Input!B206,IF(Schema_Input!C206&lt;&gt;"",B205,""))</f>
        <v>Communications/Network Equipment</v>
      </c>
      <c r="C206" s="21" t="str">
        <f>IF(Schema_Input!C206&lt;&gt;"",Schema_Input!C206,"")</f>
        <v>Hubs/Concentrators</v>
      </c>
    </row>
    <row r="207" spans="1:3" ht="12.75" x14ac:dyDescent="0.2">
      <c r="A207" s="21" t="str">
        <f>IF(Schema_Input!A207&lt;&gt;"",Schema_Input!A207,IF(Schema_Input!C207&lt;&gt;"",A206,""))</f>
        <v>Hardware Products and Services</v>
      </c>
      <c r="B207" s="21" t="str">
        <f>IF(Schema_Input!B207&lt;&gt;"",Schema_Input!B207,IF(Schema_Input!C207&lt;&gt;"",B206,""))</f>
        <v>Communications/Network Equipment</v>
      </c>
      <c r="C207" s="21" t="str">
        <f>IF(Schema_Input!C207&lt;&gt;"",Schema_Input!C207,"")</f>
        <v>LAN Adapters</v>
      </c>
    </row>
    <row r="208" spans="1:3" ht="12.75" x14ac:dyDescent="0.2">
      <c r="A208" s="21" t="str">
        <f>IF(Schema_Input!A208&lt;&gt;"",Schema_Input!A208,IF(Schema_Input!C208&lt;&gt;"",A207,""))</f>
        <v>Hardware Products and Services</v>
      </c>
      <c r="B208" s="21" t="str">
        <f>IF(Schema_Input!B208&lt;&gt;"",Schema_Input!B208,IF(Schema_Input!C208&lt;&gt;"",B207,""))</f>
        <v>Communications/Network Equipment</v>
      </c>
      <c r="C208" s="21" t="str">
        <f>IF(Schema_Input!C208&lt;&gt;"",Schema_Input!C208,"")</f>
        <v>Managed and Full BYOD &amp; IOT Support</v>
      </c>
    </row>
    <row r="209" spans="1:3" ht="12.75" x14ac:dyDescent="0.2">
      <c r="A209" s="21" t="str">
        <f>IF(Schema_Input!A209&lt;&gt;"",Schema_Input!A209,IF(Schema_Input!C209&lt;&gt;"",A208,""))</f>
        <v>Hardware Products and Services</v>
      </c>
      <c r="B209" s="21" t="str">
        <f>IF(Schema_Input!B209&lt;&gt;"",Schema_Input!B209,IF(Schema_Input!C209&lt;&gt;"",B208,""))</f>
        <v>Communications/Network Equipment</v>
      </c>
      <c r="C209" s="21" t="str">
        <f>IF(Schema_Input!C209&lt;&gt;"",Schema_Input!C209,"")</f>
        <v>Managed and Limited BYOD &amp; IOT Support</v>
      </c>
    </row>
    <row r="210" spans="1:3" ht="12.75" x14ac:dyDescent="0.2">
      <c r="A210" s="21" t="str">
        <f>IF(Schema_Input!A210&lt;&gt;"",Schema_Input!A210,IF(Schema_Input!C210&lt;&gt;"",A209,""))</f>
        <v>Hardware Products and Services</v>
      </c>
      <c r="B210" s="21" t="str">
        <f>IF(Schema_Input!B210&lt;&gt;"",Schema_Input!B210,IF(Schema_Input!C210&lt;&gt;"",B209,""))</f>
        <v>Communications/Network Equipment</v>
      </c>
      <c r="C210" s="21" t="str">
        <f>IF(Schema_Input!C210&lt;&gt;"",Schema_Input!C210,"")</f>
        <v>Microwave</v>
      </c>
    </row>
    <row r="211" spans="1:3" ht="12.75" x14ac:dyDescent="0.2">
      <c r="A211" s="21" t="str">
        <f>IF(Schema_Input!A211&lt;&gt;"",Schema_Input!A211,IF(Schema_Input!C211&lt;&gt;"",A210,""))</f>
        <v>Hardware Products and Services</v>
      </c>
      <c r="B211" s="21" t="str">
        <f>IF(Schema_Input!B211&lt;&gt;"",Schema_Input!B211,IF(Schema_Input!C211&lt;&gt;"",B210,""))</f>
        <v>Communications/Network Equipment</v>
      </c>
      <c r="C211" s="21" t="str">
        <f>IF(Schema_Input!C211&lt;&gt;"",Schema_Input!C211,"")</f>
        <v>Mobile Hardware/Infrastructure</v>
      </c>
    </row>
    <row r="212" spans="1:3" ht="12.75" x14ac:dyDescent="0.2">
      <c r="A212" s="21" t="str">
        <f>IF(Schema_Input!A212&lt;&gt;"",Schema_Input!A212,IF(Schema_Input!C212&lt;&gt;"",A211,""))</f>
        <v>Hardware Products and Services</v>
      </c>
      <c r="B212" s="21" t="str">
        <f>IF(Schema_Input!B212&lt;&gt;"",Schema_Input!B212,IF(Schema_Input!C212&lt;&gt;"",B211,""))</f>
        <v>Communications/Network Equipment</v>
      </c>
      <c r="C212" s="21" t="str">
        <f>IF(Schema_Input!C212&lt;&gt;"",Schema_Input!C212,"")</f>
        <v>Modems</v>
      </c>
    </row>
    <row r="213" spans="1:3" ht="12.75" x14ac:dyDescent="0.2">
      <c r="A213" s="21" t="str">
        <f>IF(Schema_Input!A213&lt;&gt;"",Schema_Input!A213,IF(Schema_Input!C213&lt;&gt;"",A212,""))</f>
        <v>Hardware Products and Services</v>
      </c>
      <c r="B213" s="21" t="str">
        <f>IF(Schema_Input!B213&lt;&gt;"",Schema_Input!B213,IF(Schema_Input!C213&lt;&gt;"",B212,""))</f>
        <v>Communications/Network Equipment</v>
      </c>
      <c r="C213" s="21" t="str">
        <f>IF(Schema_Input!C213&lt;&gt;"",Schema_Input!C213,"")</f>
        <v>Multiplexers</v>
      </c>
    </row>
    <row r="214" spans="1:3" ht="12.75" x14ac:dyDescent="0.2">
      <c r="A214" s="21" t="str">
        <f>IF(Schema_Input!A214&lt;&gt;"",Schema_Input!A214,IF(Schema_Input!C214&lt;&gt;"",A213,""))</f>
        <v>Hardware Products and Services</v>
      </c>
      <c r="B214" s="21" t="str">
        <f>IF(Schema_Input!B214&lt;&gt;"",Schema_Input!B214,IF(Schema_Input!C214&lt;&gt;"",B213,""))</f>
        <v>Communications/Network Equipment</v>
      </c>
      <c r="C214" s="21" t="str">
        <f>IF(Schema_Input!C214&lt;&gt;"",Schema_Input!C214,"")</f>
        <v>Network Interface Cards</v>
      </c>
    </row>
    <row r="215" spans="1:3" ht="12.75" x14ac:dyDescent="0.2">
      <c r="A215" s="21" t="str">
        <f>IF(Schema_Input!A215&lt;&gt;"",Schema_Input!A215,IF(Schema_Input!C215&lt;&gt;"",A214,""))</f>
        <v>Hardware Products and Services</v>
      </c>
      <c r="B215" s="21" t="str">
        <f>IF(Schema_Input!B215&lt;&gt;"",Schema_Input!B215,IF(Schema_Input!C215&lt;&gt;"",B214,""))</f>
        <v>Communications/Network Equipment</v>
      </c>
      <c r="C215" s="21" t="str">
        <f>IF(Schema_Input!C215&lt;&gt;"",Schema_Input!C215,"")</f>
        <v>Private Branch Exchanges (PBX)</v>
      </c>
    </row>
    <row r="216" spans="1:3" ht="12.75" x14ac:dyDescent="0.2">
      <c r="A216" s="21" t="str">
        <f>IF(Schema_Input!A216&lt;&gt;"",Schema_Input!A216,IF(Schema_Input!C216&lt;&gt;"",A215,""))</f>
        <v>Hardware Products and Services</v>
      </c>
      <c r="B216" s="21" t="str">
        <f>IF(Schema_Input!B216&lt;&gt;"",Schema_Input!B216,IF(Schema_Input!C216&lt;&gt;"",B215,""))</f>
        <v>Communications/Network Equipment</v>
      </c>
      <c r="C216" s="21" t="str">
        <f>IF(Schema_Input!C216&lt;&gt;"",Schema_Input!C216,"")</f>
        <v>Public Address Systems</v>
      </c>
    </row>
    <row r="217" spans="1:3" ht="12.75" x14ac:dyDescent="0.2">
      <c r="A217" s="21" t="str">
        <f>IF(Schema_Input!A217&lt;&gt;"",Schema_Input!A217,IF(Schema_Input!C217&lt;&gt;"",A216,""))</f>
        <v>Hardware Products and Services</v>
      </c>
      <c r="B217" s="21" t="str">
        <f>IF(Schema_Input!B217&lt;&gt;"",Schema_Input!B217,IF(Schema_Input!C217&lt;&gt;"",B216,""))</f>
        <v>Communications/Network Equipment</v>
      </c>
      <c r="C217" s="21" t="str">
        <f>IF(Schema_Input!C217&lt;&gt;"",Schema_Input!C217,"")</f>
        <v>Radar</v>
      </c>
    </row>
    <row r="218" spans="1:3" ht="12.75" x14ac:dyDescent="0.2">
      <c r="A218" s="21" t="str">
        <f>IF(Schema_Input!A218&lt;&gt;"",Schema_Input!A218,IF(Schema_Input!C218&lt;&gt;"",A217,""))</f>
        <v>Hardware Products and Services</v>
      </c>
      <c r="B218" s="21" t="str">
        <f>IF(Schema_Input!B218&lt;&gt;"",Schema_Input!B218,IF(Schema_Input!C218&lt;&gt;"",B217,""))</f>
        <v>Communications/Network Equipment</v>
      </c>
      <c r="C218" s="21" t="str">
        <f>IF(Schema_Input!C218&lt;&gt;"",Schema_Input!C218,"")</f>
        <v>Radio Chargers</v>
      </c>
    </row>
    <row r="219" spans="1:3" ht="12.75" x14ac:dyDescent="0.2">
      <c r="A219" s="21" t="str">
        <f>IF(Schema_Input!A219&lt;&gt;"",Schema_Input!A219,IF(Schema_Input!C219&lt;&gt;"",A218,""))</f>
        <v>Hardware Products and Services</v>
      </c>
      <c r="B219" s="21" t="str">
        <f>IF(Schema_Input!B219&lt;&gt;"",Schema_Input!B219,IF(Schema_Input!C219&lt;&gt;"",B218,""))</f>
        <v>Communications/Network Equipment</v>
      </c>
      <c r="C219" s="21" t="str">
        <f>IF(Schema_Input!C219&lt;&gt;"",Schema_Input!C219,"")</f>
        <v>Radios</v>
      </c>
    </row>
    <row r="220" spans="1:3" ht="12.75" x14ac:dyDescent="0.2">
      <c r="A220" s="21" t="str">
        <f>IF(Schema_Input!A220&lt;&gt;"",Schema_Input!A220,IF(Schema_Input!C220&lt;&gt;"",A219,""))</f>
        <v>Hardware Products and Services</v>
      </c>
      <c r="B220" s="21" t="str">
        <f>IF(Schema_Input!B220&lt;&gt;"",Schema_Input!B220,IF(Schema_Input!C220&lt;&gt;"",B219,""))</f>
        <v>Communications/Network Equipment</v>
      </c>
      <c r="C220" s="21" t="str">
        <f>IF(Schema_Input!C220&lt;&gt;"",Schema_Input!C220,"")</f>
        <v>Remote Access Devices</v>
      </c>
    </row>
    <row r="221" spans="1:3" ht="12.75" x14ac:dyDescent="0.2">
      <c r="A221" s="21" t="str">
        <f>IF(Schema_Input!A221&lt;&gt;"",Schema_Input!A221,IF(Schema_Input!C221&lt;&gt;"",A220,""))</f>
        <v>Hardware Products and Services</v>
      </c>
      <c r="B221" s="21" t="str">
        <f>IF(Schema_Input!B221&lt;&gt;"",Schema_Input!B221,IF(Schema_Input!C221&lt;&gt;"",B220,""))</f>
        <v>Communications/Network Equipment</v>
      </c>
      <c r="C221" s="21" t="str">
        <f>IF(Schema_Input!C221&lt;&gt;"",Schema_Input!C221,"")</f>
        <v>Satellite Equipment</v>
      </c>
    </row>
    <row r="222" spans="1:3" ht="12.75" x14ac:dyDescent="0.2">
      <c r="A222" s="21" t="str">
        <f>IF(Schema_Input!A222&lt;&gt;"",Schema_Input!A222,IF(Schema_Input!C222&lt;&gt;"",A221,""))</f>
        <v>Hardware Products and Services</v>
      </c>
      <c r="B222" s="21" t="str">
        <f>IF(Schema_Input!B222&lt;&gt;"",Schema_Input!B222,IF(Schema_Input!C222&lt;&gt;"",B221,""))</f>
        <v>Communications/Network Equipment</v>
      </c>
      <c r="C222" s="21" t="str">
        <f>IF(Schema_Input!C222&lt;&gt;"",Schema_Input!C222,"")</f>
        <v>SmartPhones</v>
      </c>
    </row>
    <row r="223" spans="1:3" ht="12.75" x14ac:dyDescent="0.2">
      <c r="A223" s="21" t="str">
        <f>IF(Schema_Input!A223&lt;&gt;"",Schema_Input!A223,IF(Schema_Input!C223&lt;&gt;"",A222,""))</f>
        <v>Hardware Products and Services</v>
      </c>
      <c r="B223" s="21" t="str">
        <f>IF(Schema_Input!B223&lt;&gt;"",Schema_Input!B223,IF(Schema_Input!C223&lt;&gt;"",B222,""))</f>
        <v>Communications/Network Equipment</v>
      </c>
      <c r="C223" s="21" t="str">
        <f>IF(Schema_Input!C223&lt;&gt;"",Schema_Input!C223,"")</f>
        <v>Special Physical, Visual, Speech and Hearing Aid Equipment</v>
      </c>
    </row>
    <row r="224" spans="1:3" ht="12.75" x14ac:dyDescent="0.2">
      <c r="A224" s="21" t="str">
        <f>IF(Schema_Input!A224&lt;&gt;"",Schema_Input!A224,IF(Schema_Input!C224&lt;&gt;"",A223,""))</f>
        <v>Hardware Products and Services</v>
      </c>
      <c r="B224" s="21" t="str">
        <f>IF(Schema_Input!B224&lt;&gt;"",Schema_Input!B224,IF(Schema_Input!C224&lt;&gt;"",B223,""))</f>
        <v>Communications/Network Equipment</v>
      </c>
      <c r="C224" s="21" t="str">
        <f>IF(Schema_Input!C224&lt;&gt;"",Schema_Input!C224,"")</f>
        <v>Telephone Equipment</v>
      </c>
    </row>
    <row r="225" spans="1:3" ht="12.75" x14ac:dyDescent="0.2">
      <c r="A225" s="21" t="str">
        <f>IF(Schema_Input!A225&lt;&gt;"",Schema_Input!A225,IF(Schema_Input!C225&lt;&gt;"",A224,""))</f>
        <v>Hardware Products and Services</v>
      </c>
      <c r="B225" s="21" t="str">
        <f>IF(Schema_Input!B225&lt;&gt;"",Schema_Input!B225,IF(Schema_Input!C225&lt;&gt;"",B224,""))</f>
        <v>Communications/Network Equipment</v>
      </c>
      <c r="C225" s="21" t="str">
        <f>IF(Schema_Input!C225&lt;&gt;"",Schema_Input!C225,"")</f>
        <v>Trunking System</v>
      </c>
    </row>
    <row r="226" spans="1:3" ht="12.75" x14ac:dyDescent="0.2">
      <c r="A226" s="21" t="str">
        <f>IF(Schema_Input!A226&lt;&gt;"",Schema_Input!A226,IF(Schema_Input!C226&lt;&gt;"",A225,""))</f>
        <v>Hardware Products and Services</v>
      </c>
      <c r="B226" s="21" t="str">
        <f>IF(Schema_Input!B226&lt;&gt;"",Schema_Input!B226,IF(Schema_Input!C226&lt;&gt;"",B225,""))</f>
        <v>Communications/Network Equipment</v>
      </c>
      <c r="C226" s="21" t="str">
        <f>IF(Schema_Input!C226&lt;&gt;"",Schema_Input!C226,"")</f>
        <v>Video Teleconferencing Equipment (VTC)</v>
      </c>
    </row>
    <row r="227" spans="1:3" ht="12.75" x14ac:dyDescent="0.2">
      <c r="A227" s="21" t="str">
        <f>IF(Schema_Input!A227&lt;&gt;"",Schema_Input!A227,IF(Schema_Input!C227&lt;&gt;"",A226,""))</f>
        <v>Hardware Products and Services</v>
      </c>
      <c r="B227" s="21" t="str">
        <f>IF(Schema_Input!B227&lt;&gt;"",Schema_Input!B227,IF(Schema_Input!C227&lt;&gt;"",B226,""))</f>
        <v>Communications/Network Equipment</v>
      </c>
      <c r="C227" s="21" t="str">
        <f>IF(Schema_Input!C227&lt;&gt;"",Schema_Input!C227,"")</f>
        <v>Wireless Accessories</v>
      </c>
    </row>
    <row r="228" spans="1:3" ht="12.75" x14ac:dyDescent="0.2">
      <c r="A228" s="21" t="str">
        <f>IF(Schema_Input!A228&lt;&gt;"",Schema_Input!A228,IF(Schema_Input!C228&lt;&gt;"",A227,""))</f>
        <v>Hardware Products and Services</v>
      </c>
      <c r="B228" s="21" t="str">
        <f>IF(Schema_Input!B228&lt;&gt;"",Schema_Input!B228,IF(Schema_Input!C228&lt;&gt;"",B227,""))</f>
        <v>Communications/Network Equipment</v>
      </c>
      <c r="C228" s="21" t="str">
        <f>IF(Schema_Input!C228&lt;&gt;"",Schema_Input!C228,"")</f>
        <v>Wireless Adapters</v>
      </c>
    </row>
    <row r="229" spans="1:3" ht="12.75" x14ac:dyDescent="0.2">
      <c r="A229" s="21" t="str">
        <f>IF(Schema_Input!A229&lt;&gt;"",Schema_Input!A229,IF(Schema_Input!C229&lt;&gt;"",A228,""))</f>
        <v>Hardware Products and Services</v>
      </c>
      <c r="B229" s="21" t="str">
        <f>IF(Schema_Input!B229&lt;&gt;"",Schema_Input!B229,IF(Schema_Input!C229&lt;&gt;"",B228,""))</f>
        <v>Communications/Network Equipment</v>
      </c>
      <c r="C229" s="21" t="str">
        <f>IF(Schema_Input!C229&lt;&gt;"",Schema_Input!C229,"")</f>
        <v>Wireless Broadband Service Enabled Devices (SEDs)</v>
      </c>
    </row>
    <row r="230" spans="1:3" ht="12.75" x14ac:dyDescent="0.2">
      <c r="A230" s="21" t="str">
        <f>IF(Schema_Input!A230&lt;&gt;"",Schema_Input!A230,IF(Schema_Input!C230&lt;&gt;"",A229,""))</f>
        <v>Hardware Products and Services</v>
      </c>
      <c r="B230" s="21" t="str">
        <f>IF(Schema_Input!B230&lt;&gt;"",Schema_Input!B230,IF(Schema_Input!C230&lt;&gt;"",B229,""))</f>
        <v>Computing Hardware</v>
      </c>
      <c r="C230" s="21" t="str">
        <f>IF(Schema_Input!C230&lt;&gt;"",Schema_Input!C230,"")</f>
        <v>Control Devices</v>
      </c>
    </row>
    <row r="231" spans="1:3" ht="12.75" x14ac:dyDescent="0.2">
      <c r="A231" s="21" t="str">
        <f>IF(Schema_Input!A231&lt;&gt;"",Schema_Input!A231,IF(Schema_Input!C231&lt;&gt;"",A230,""))</f>
        <v>Hardware Products and Services</v>
      </c>
      <c r="B231" s="21" t="str">
        <f>IF(Schema_Input!B231&lt;&gt;"",Schema_Input!B231,IF(Schema_Input!C231&lt;&gt;"",B230,""))</f>
        <v>Computing Hardware</v>
      </c>
      <c r="C231" s="21" t="str">
        <f>IF(Schema_Input!C231&lt;&gt;"",Schema_Input!C231,"")</f>
        <v>Data Center Equipment</v>
      </c>
    </row>
    <row r="232" spans="1:3" ht="12.75" x14ac:dyDescent="0.2">
      <c r="A232" s="21" t="str">
        <f>IF(Schema_Input!A232&lt;&gt;"",Schema_Input!A232,IF(Schema_Input!C232&lt;&gt;"",A231,""))</f>
        <v>Hardware Products and Services</v>
      </c>
      <c r="B232" s="21" t="str">
        <f>IF(Schema_Input!B232&lt;&gt;"",Schema_Input!B232,IF(Schema_Input!C232&lt;&gt;"",B231,""))</f>
        <v>Computing Hardware</v>
      </c>
      <c r="C232" s="21" t="str">
        <f>IF(Schema_Input!C232&lt;&gt;"",Schema_Input!C232,"")</f>
        <v>Desktop and Laptop Standard Configuration</v>
      </c>
    </row>
    <row r="233" spans="1:3" ht="12.75" x14ac:dyDescent="0.2">
      <c r="A233" s="21" t="str">
        <f>IF(Schema_Input!A233&lt;&gt;"",Schema_Input!A233,IF(Schema_Input!C233&lt;&gt;"",A232,""))</f>
        <v>Hardware Products and Services</v>
      </c>
      <c r="B233" s="21" t="str">
        <f>IF(Schema_Input!B233&lt;&gt;"",Schema_Input!B233,IF(Schema_Input!C233&lt;&gt;"",B232,""))</f>
        <v>Computing Hardware</v>
      </c>
      <c r="C233" s="21" t="str">
        <f>IF(Schema_Input!C233&lt;&gt;"",Schema_Input!C233,"")</f>
        <v>Desktop PCs</v>
      </c>
    </row>
    <row r="234" spans="1:3" ht="12.75" x14ac:dyDescent="0.2">
      <c r="A234" s="21" t="str">
        <f>IF(Schema_Input!A234&lt;&gt;"",Schema_Input!A234,IF(Schema_Input!C234&lt;&gt;"",A233,""))</f>
        <v>Hardware Products and Services</v>
      </c>
      <c r="B234" s="21" t="str">
        <f>IF(Schema_Input!B234&lt;&gt;"",Schema_Input!B234,IF(Schema_Input!C234&lt;&gt;"",B233,""))</f>
        <v>Computing Hardware</v>
      </c>
      <c r="C234" s="21" t="str">
        <f>IF(Schema_Input!C234&lt;&gt;"",Schema_Input!C234,"")</f>
        <v>Desktop Printers</v>
      </c>
    </row>
    <row r="235" spans="1:3" ht="12.75" x14ac:dyDescent="0.2">
      <c r="A235" s="21" t="str">
        <f>IF(Schema_Input!A235&lt;&gt;"",Schema_Input!A235,IF(Schema_Input!C235&lt;&gt;"",A234,""))</f>
        <v>Hardware Products and Services</v>
      </c>
      <c r="B235" s="21" t="str">
        <f>IF(Schema_Input!B235&lt;&gt;"",Schema_Input!B235,IF(Schema_Input!C235&lt;&gt;"",B234,""))</f>
        <v>Computing Hardware</v>
      </c>
      <c r="C235" s="21" t="str">
        <f>IF(Schema_Input!C235&lt;&gt;"",Schema_Input!C235,"")</f>
        <v>Digitizers</v>
      </c>
    </row>
    <row r="236" spans="1:3" ht="12.75" x14ac:dyDescent="0.2">
      <c r="A236" s="21" t="str">
        <f>IF(Schema_Input!A236&lt;&gt;"",Schema_Input!A236,IF(Schema_Input!C236&lt;&gt;"",A235,""))</f>
        <v>Hardware Products and Services</v>
      </c>
      <c r="B236" s="21" t="str">
        <f>IF(Schema_Input!B236&lt;&gt;"",Schema_Input!B236,IF(Schema_Input!C236&lt;&gt;"",B235,""))</f>
        <v>Computing Hardware</v>
      </c>
      <c r="C236" s="21" t="str">
        <f>IF(Schema_Input!C236&lt;&gt;"",Schema_Input!C236,"")</f>
        <v>Disk Arrays</v>
      </c>
    </row>
    <row r="237" spans="1:3" ht="12.75" x14ac:dyDescent="0.2">
      <c r="A237" s="21" t="str">
        <f>IF(Schema_Input!A237&lt;&gt;"",Schema_Input!A237,IF(Schema_Input!C237&lt;&gt;"",A236,""))</f>
        <v>Hardware Products and Services</v>
      </c>
      <c r="B237" s="21" t="str">
        <f>IF(Schema_Input!B237&lt;&gt;"",Schema_Input!B237,IF(Schema_Input!C237&lt;&gt;"",B236,""))</f>
        <v>Computing Hardware</v>
      </c>
      <c r="C237" s="21" t="str">
        <f>IF(Schema_Input!C237&lt;&gt;"",Schema_Input!C237,"")</f>
        <v>Embedded Technology Devices</v>
      </c>
    </row>
    <row r="238" spans="1:3" ht="12.75" x14ac:dyDescent="0.2">
      <c r="A238" s="21" t="str">
        <f>IF(Schema_Input!A238&lt;&gt;"",Schema_Input!A238,IF(Schema_Input!C238&lt;&gt;"",A237,""))</f>
        <v>Hardware Products and Services</v>
      </c>
      <c r="B238" s="21" t="str">
        <f>IF(Schema_Input!B238&lt;&gt;"",Schema_Input!B238,IF(Schema_Input!C238&lt;&gt;"",B237,""))</f>
        <v>Computing Hardware</v>
      </c>
      <c r="C238" s="21" t="str">
        <f>IF(Schema_Input!C238&lt;&gt;"",Schema_Input!C238,"")</f>
        <v>Everything over IP (EoIP)</v>
      </c>
    </row>
    <row r="239" spans="1:3" ht="12.75" x14ac:dyDescent="0.2">
      <c r="A239" s="21" t="str">
        <f>IF(Schema_Input!A239&lt;&gt;"",Schema_Input!A239,IF(Schema_Input!C239&lt;&gt;"",A238,""))</f>
        <v>Hardware Products and Services</v>
      </c>
      <c r="B239" s="21" t="str">
        <f>IF(Schema_Input!B239&lt;&gt;"",Schema_Input!B239,IF(Schema_Input!C239&lt;&gt;"",B238,""))</f>
        <v>Computing Hardware</v>
      </c>
      <c r="C239" s="21" t="str">
        <f>IF(Schema_Input!C239&lt;&gt;"",Schema_Input!C239,"")</f>
        <v>Fabric Attached Storage</v>
      </c>
    </row>
    <row r="240" spans="1:3" ht="12.75" x14ac:dyDescent="0.2">
      <c r="A240" s="21" t="str">
        <f>IF(Schema_Input!A240&lt;&gt;"",Schema_Input!A240,IF(Schema_Input!C240&lt;&gt;"",A239,""))</f>
        <v>Hardware Products and Services</v>
      </c>
      <c r="B240" s="21" t="str">
        <f>IF(Schema_Input!B240&lt;&gt;"",Schema_Input!B240,IF(Schema_Input!C240&lt;&gt;"",B239,""))</f>
        <v>Computing Hardware</v>
      </c>
      <c r="C240" s="21" t="str">
        <f>IF(Schema_Input!C240&lt;&gt;"",Schema_Input!C240,"")</f>
        <v>Fax Machines</v>
      </c>
    </row>
    <row r="241" spans="1:3" ht="12.75" x14ac:dyDescent="0.2">
      <c r="A241" s="21" t="str">
        <f>IF(Schema_Input!A241&lt;&gt;"",Schema_Input!A241,IF(Schema_Input!C241&lt;&gt;"",A240,""))</f>
        <v>Hardware Products and Services</v>
      </c>
      <c r="B241" s="21" t="str">
        <f>IF(Schema_Input!B241&lt;&gt;"",Schema_Input!B241,IF(Schema_Input!C241&lt;&gt;"",B240,""))</f>
        <v>Computing Hardware</v>
      </c>
      <c r="C241" s="21" t="str">
        <f>IF(Schema_Input!C241&lt;&gt;"",Schema_Input!C241,"")</f>
        <v>Flash Drives</v>
      </c>
    </row>
    <row r="242" spans="1:3" ht="12.75" x14ac:dyDescent="0.2">
      <c r="A242" s="21" t="str">
        <f>IF(Schema_Input!A242&lt;&gt;"",Schema_Input!A242,IF(Schema_Input!C242&lt;&gt;"",A241,""))</f>
        <v>Hardware Products and Services</v>
      </c>
      <c r="B242" s="21" t="str">
        <f>IF(Schema_Input!B242&lt;&gt;"",Schema_Input!B242,IF(Schema_Input!C242&lt;&gt;"",B241,""))</f>
        <v>Computing Hardware</v>
      </c>
      <c r="C242" s="21" t="str">
        <f>IF(Schema_Input!C242&lt;&gt;"",Schema_Input!C242,"")</f>
        <v>Hard Disk Drives</v>
      </c>
    </row>
    <row r="243" spans="1:3" ht="12.75" x14ac:dyDescent="0.2">
      <c r="A243" s="21" t="str">
        <f>IF(Schema_Input!A243&lt;&gt;"",Schema_Input!A243,IF(Schema_Input!C243&lt;&gt;"",A242,""))</f>
        <v>Hardware Products and Services</v>
      </c>
      <c r="B243" s="21" t="str">
        <f>IF(Schema_Input!B243&lt;&gt;"",Schema_Input!B243,IF(Schema_Input!C243&lt;&gt;"",B242,""))</f>
        <v>Computing Hardware</v>
      </c>
      <c r="C243" s="21" t="str">
        <f>IF(Schema_Input!C243&lt;&gt;"",Schema_Input!C243,"")</f>
        <v>Hyperconverged IS</v>
      </c>
    </row>
    <row r="244" spans="1:3" ht="12.75" x14ac:dyDescent="0.2">
      <c r="A244" s="21" t="str">
        <f>IF(Schema_Input!A244&lt;&gt;"",Schema_Input!A244,IF(Schema_Input!C244&lt;&gt;"",A243,""))</f>
        <v>Hardware Products and Services</v>
      </c>
      <c r="B244" s="21" t="str">
        <f>IF(Schema_Input!B244&lt;&gt;"",Schema_Input!B244,IF(Schema_Input!C244&lt;&gt;"",B243,""))</f>
        <v>Computing Hardware</v>
      </c>
      <c r="C244" s="21" t="str">
        <f>IF(Schema_Input!C244&lt;&gt;"",Schema_Input!C244,"")</f>
        <v>Implement Application Control &amp; File Integrity Monitoring (FIM) Tools</v>
      </c>
    </row>
    <row r="245" spans="1:3" ht="12.75" x14ac:dyDescent="0.2">
      <c r="A245" s="21" t="str">
        <f>IF(Schema_Input!A245&lt;&gt;"",Schema_Input!A245,IF(Schema_Input!C245&lt;&gt;"",A244,""))</f>
        <v>Hardware Products and Services</v>
      </c>
      <c r="B245" s="21" t="str">
        <f>IF(Schema_Input!B245&lt;&gt;"",Schema_Input!B245,IF(Schema_Input!C245&lt;&gt;"",B244,""))</f>
        <v>Computing Hardware</v>
      </c>
      <c r="C245" s="21" t="str">
        <f>IF(Schema_Input!C245&lt;&gt;"",Schema_Input!C245,"")</f>
        <v>IP Storage</v>
      </c>
    </row>
    <row r="246" spans="1:3" ht="12.75" x14ac:dyDescent="0.2">
      <c r="A246" s="21" t="str">
        <f>IF(Schema_Input!A246&lt;&gt;"",Schema_Input!A246,IF(Schema_Input!C246&lt;&gt;"",A245,""))</f>
        <v>Hardware Products and Services</v>
      </c>
      <c r="B246" s="21" t="str">
        <f>IF(Schema_Input!B246&lt;&gt;"",Schema_Input!B246,IF(Schema_Input!C246&lt;&gt;"",B245,""))</f>
        <v>Computing Hardware</v>
      </c>
      <c r="C246" s="21" t="str">
        <f>IF(Schema_Input!C246&lt;&gt;"",Schema_Input!C246,"")</f>
        <v>Keyboard video Monitor (KVM) switches</v>
      </c>
    </row>
    <row r="247" spans="1:3" ht="12.75" x14ac:dyDescent="0.2">
      <c r="A247" s="21" t="str">
        <f>IF(Schema_Input!A247&lt;&gt;"",Schema_Input!A247,IF(Schema_Input!C247&lt;&gt;"",A246,""))</f>
        <v>Hardware Products and Services</v>
      </c>
      <c r="B247" s="21" t="str">
        <f>IF(Schema_Input!B247&lt;&gt;"",Schema_Input!B247,IF(Schema_Input!C247&lt;&gt;"",B246,""))</f>
        <v>Computing Hardware</v>
      </c>
      <c r="C247" s="21" t="str">
        <f>IF(Schema_Input!C247&lt;&gt;"",Schema_Input!C247,"")</f>
        <v>Laptop/Portable/Notebook Computers/Tablet PCs</v>
      </c>
    </row>
    <row r="248" spans="1:3" ht="12.75" x14ac:dyDescent="0.2">
      <c r="A248" s="21" t="str">
        <f>IF(Schema_Input!A248&lt;&gt;"",Schema_Input!A248,IF(Schema_Input!C248&lt;&gt;"",A247,""))</f>
        <v>Hardware Products and Services</v>
      </c>
      <c r="B248" s="21" t="str">
        <f>IF(Schema_Input!B248&lt;&gt;"",Schema_Input!B248,IF(Schema_Input!C248&lt;&gt;"",B247,""))</f>
        <v>Computing Hardware</v>
      </c>
      <c r="C248" s="21" t="str">
        <f>IF(Schema_Input!C248&lt;&gt;"",Schema_Input!C248,"")</f>
        <v>Large Scale Computers</v>
      </c>
    </row>
    <row r="249" spans="1:3" ht="12.75" x14ac:dyDescent="0.2">
      <c r="A249" s="21" t="str">
        <f>IF(Schema_Input!A249&lt;&gt;"",Schema_Input!A249,IF(Schema_Input!C249&lt;&gt;"",A248,""))</f>
        <v>Hardware Products and Services</v>
      </c>
      <c r="B249" s="21" t="str">
        <f>IF(Schema_Input!B249&lt;&gt;"",Schema_Input!B249,IF(Schema_Input!C249&lt;&gt;"",B248,""))</f>
        <v>Computing Hardware</v>
      </c>
      <c r="C249" s="21" t="str">
        <f>IF(Schema_Input!C249&lt;&gt;"",Schema_Input!C249,"")</f>
        <v>Light Pens</v>
      </c>
    </row>
    <row r="250" spans="1:3" ht="12.75" x14ac:dyDescent="0.2">
      <c r="A250" s="21" t="str">
        <f>IF(Schema_Input!A250&lt;&gt;"",Schema_Input!A250,IF(Schema_Input!C250&lt;&gt;"",A249,""))</f>
        <v>Hardware Products and Services</v>
      </c>
      <c r="B250" s="21" t="str">
        <f>IF(Schema_Input!B250&lt;&gt;"",Schema_Input!B250,IF(Schema_Input!C250&lt;&gt;"",B249,""))</f>
        <v>Computing Hardware</v>
      </c>
      <c r="C250" s="21" t="str">
        <f>IF(Schema_Input!C250&lt;&gt;"",Schema_Input!C250,"")</f>
        <v>Mainframe</v>
      </c>
    </row>
    <row r="251" spans="1:3" ht="12.75" x14ac:dyDescent="0.2">
      <c r="A251" s="21" t="str">
        <f>IF(Schema_Input!A251&lt;&gt;"",Schema_Input!A251,IF(Schema_Input!C251&lt;&gt;"",A250,""))</f>
        <v>Hardware Products and Services</v>
      </c>
      <c r="B251" s="21" t="str">
        <f>IF(Schema_Input!B251&lt;&gt;"",Schema_Input!B251,IF(Schema_Input!C251&lt;&gt;"",B250,""))</f>
        <v>Computing Hardware</v>
      </c>
      <c r="C251" s="21" t="str">
        <f>IF(Schema_Input!C251&lt;&gt;"",Schema_Input!C251,"")</f>
        <v>Microcomputer</v>
      </c>
    </row>
    <row r="252" spans="1:3" ht="12.75" x14ac:dyDescent="0.2">
      <c r="A252" s="21" t="str">
        <f>IF(Schema_Input!A252&lt;&gt;"",Schema_Input!A252,IF(Schema_Input!C252&lt;&gt;"",A251,""))</f>
        <v>Hardware Products and Services</v>
      </c>
      <c r="B252" s="21" t="str">
        <f>IF(Schema_Input!B252&lt;&gt;"",Schema_Input!B252,IF(Schema_Input!C252&lt;&gt;"",B251,""))</f>
        <v>Computing Hardware</v>
      </c>
      <c r="C252" s="21" t="str">
        <f>IF(Schema_Input!C252&lt;&gt;"",Schema_Input!C252,"")</f>
        <v>Monitors</v>
      </c>
    </row>
    <row r="253" spans="1:3" ht="12.75" x14ac:dyDescent="0.2">
      <c r="A253" s="21" t="str">
        <f>IF(Schema_Input!A253&lt;&gt;"",Schema_Input!A253,IF(Schema_Input!C253&lt;&gt;"",A252,""))</f>
        <v>Hardware Products and Services</v>
      </c>
      <c r="B253" s="21" t="str">
        <f>IF(Schema_Input!B253&lt;&gt;"",Schema_Input!B253,IF(Schema_Input!C253&lt;&gt;"",B252,""))</f>
        <v>Computing Hardware</v>
      </c>
      <c r="C253" s="21" t="str">
        <f>IF(Schema_Input!C253&lt;&gt;"",Schema_Input!C253,"")</f>
        <v>Multifunction Peripheral (MFP)</v>
      </c>
    </row>
    <row r="254" spans="1:3" ht="12.75" x14ac:dyDescent="0.2">
      <c r="A254" s="21" t="str">
        <f>IF(Schema_Input!A254&lt;&gt;"",Schema_Input!A254,IF(Schema_Input!C254&lt;&gt;"",A253,""))</f>
        <v>Hardware Products and Services</v>
      </c>
      <c r="B254" s="21" t="str">
        <f>IF(Schema_Input!B254&lt;&gt;"",Schema_Input!B254,IF(Schema_Input!C254&lt;&gt;"",B253,""))</f>
        <v>Computing Hardware</v>
      </c>
      <c r="C254" s="21" t="str">
        <f>IF(Schema_Input!C254&lt;&gt;"",Schema_Input!C254,"")</f>
        <v>Network Attached Storage (NAS)</v>
      </c>
    </row>
    <row r="255" spans="1:3" ht="12.75" x14ac:dyDescent="0.2">
      <c r="A255" s="21" t="str">
        <f>IF(Schema_Input!A255&lt;&gt;"",Schema_Input!A255,IF(Schema_Input!C255&lt;&gt;"",A254,""))</f>
        <v>Hardware Products and Services</v>
      </c>
      <c r="B255" s="21" t="str">
        <f>IF(Schema_Input!B255&lt;&gt;"",Schema_Input!B255,IF(Schema_Input!C255&lt;&gt;"",B254,""))</f>
        <v>Computing Hardware</v>
      </c>
      <c r="C255" s="21" t="str">
        <f>IF(Schema_Input!C255&lt;&gt;"",Schema_Input!C255,"")</f>
        <v>Optical and Imaging Equipment</v>
      </c>
    </row>
    <row r="256" spans="1:3" ht="12.75" x14ac:dyDescent="0.2">
      <c r="A256" s="21" t="str">
        <f>IF(Schema_Input!A256&lt;&gt;"",Schema_Input!A256,IF(Schema_Input!C256&lt;&gt;"",A255,""))</f>
        <v>Hardware Products and Services</v>
      </c>
      <c r="B256" s="21" t="str">
        <f>IF(Schema_Input!B256&lt;&gt;"",Schema_Input!B256,IF(Schema_Input!C256&lt;&gt;"",B255,""))</f>
        <v>Computing Hardware</v>
      </c>
      <c r="C256" s="21" t="str">
        <f>IF(Schema_Input!C256&lt;&gt;"",Schema_Input!C256,"")</f>
        <v>Optical Recognition Devices</v>
      </c>
    </row>
    <row r="257" spans="1:3" ht="12.75" x14ac:dyDescent="0.2">
      <c r="A257" s="21" t="str">
        <f>IF(Schema_Input!A257&lt;&gt;"",Schema_Input!A257,IF(Schema_Input!C257&lt;&gt;"",A256,""))</f>
        <v>Hardware Products and Services</v>
      </c>
      <c r="B257" s="21" t="str">
        <f>IF(Schema_Input!B257&lt;&gt;"",Schema_Input!B257,IF(Schema_Input!C257&lt;&gt;"",B256,""))</f>
        <v>Computing Hardware</v>
      </c>
      <c r="C257" s="21" t="str">
        <f>IF(Schema_Input!C257&lt;&gt;"",Schema_Input!C257,"")</f>
        <v>PDAs</v>
      </c>
    </row>
    <row r="258" spans="1:3" ht="12.75" x14ac:dyDescent="0.2">
      <c r="A258" s="21" t="str">
        <f>IF(Schema_Input!A258&lt;&gt;"",Schema_Input!A258,IF(Schema_Input!C258&lt;&gt;"",A257,""))</f>
        <v>Hardware Products and Services</v>
      </c>
      <c r="B258" s="21" t="str">
        <f>IF(Schema_Input!B258&lt;&gt;"",Schema_Input!B258,IF(Schema_Input!C258&lt;&gt;"",B257,""))</f>
        <v>Computing Hardware</v>
      </c>
      <c r="C258" s="21" t="str">
        <f>IF(Schema_Input!C258&lt;&gt;"",Schema_Input!C258,"")</f>
        <v>Printers</v>
      </c>
    </row>
    <row r="259" spans="1:3" ht="12.75" x14ac:dyDescent="0.2">
      <c r="A259" s="21" t="str">
        <f>IF(Schema_Input!A259&lt;&gt;"",Schema_Input!A259,IF(Schema_Input!C259&lt;&gt;"",A258,""))</f>
        <v>Hardware Products and Services</v>
      </c>
      <c r="B259" s="21" t="str">
        <f>IF(Schema_Input!B259&lt;&gt;"",Schema_Input!B259,IF(Schema_Input!C259&lt;&gt;"",B258,""))</f>
        <v>Computing Hardware</v>
      </c>
      <c r="C259" s="21" t="str">
        <f>IF(Schema_Input!C259&lt;&gt;"",Schema_Input!C259,"")</f>
        <v>RAID Controllers</v>
      </c>
    </row>
    <row r="260" spans="1:3" ht="12.75" x14ac:dyDescent="0.2">
      <c r="A260" s="21" t="str">
        <f>IF(Schema_Input!A260&lt;&gt;"",Schema_Input!A260,IF(Schema_Input!C260&lt;&gt;"",A259,""))</f>
        <v>Hardware Products and Services</v>
      </c>
      <c r="B260" s="21" t="str">
        <f>IF(Schema_Input!B260&lt;&gt;"",Schema_Input!B260,IF(Schema_Input!C260&lt;&gt;"",B259,""))</f>
        <v>Computing Hardware</v>
      </c>
      <c r="C260" s="21" t="str">
        <f>IF(Schema_Input!C260&lt;&gt;"",Schema_Input!C260,"")</f>
        <v>Rugged Laptop/Portable/Notebook Computers/Tablet PCs/Clamshell/convertibles/detachables</v>
      </c>
    </row>
    <row r="261" spans="1:3" ht="12.75" x14ac:dyDescent="0.2">
      <c r="A261" s="21" t="str">
        <f>IF(Schema_Input!A261&lt;&gt;"",Schema_Input!A261,IF(Schema_Input!C261&lt;&gt;"",A260,""))</f>
        <v>Hardware Products and Services</v>
      </c>
      <c r="B261" s="21" t="str">
        <f>IF(Schema_Input!B261&lt;&gt;"",Schema_Input!B261,IF(Schema_Input!C261&lt;&gt;"",B260,""))</f>
        <v>Computing Hardware</v>
      </c>
      <c r="C261" s="21" t="str">
        <f>IF(Schema_Input!C261&lt;&gt;"",Schema_Input!C261,"")</f>
        <v>Scanners</v>
      </c>
    </row>
    <row r="262" spans="1:3" ht="12.75" x14ac:dyDescent="0.2">
      <c r="A262" s="21" t="str">
        <f>IF(Schema_Input!A262&lt;&gt;"",Schema_Input!A262,IF(Schema_Input!C262&lt;&gt;"",A261,""))</f>
        <v>Hardware Products and Services</v>
      </c>
      <c r="B262" s="21" t="str">
        <f>IF(Schema_Input!B262&lt;&gt;"",Schema_Input!B262,IF(Schema_Input!C262&lt;&gt;"",B261,""))</f>
        <v>Computing Hardware</v>
      </c>
      <c r="C262" s="21" t="str">
        <f>IF(Schema_Input!C262&lt;&gt;"",Schema_Input!C262,"")</f>
        <v>Servers</v>
      </c>
    </row>
    <row r="263" spans="1:3" ht="12.75" x14ac:dyDescent="0.2">
      <c r="A263" s="21" t="str">
        <f>IF(Schema_Input!A263&lt;&gt;"",Schema_Input!A263,IF(Schema_Input!C263&lt;&gt;"",A262,""))</f>
        <v>Hardware Products and Services</v>
      </c>
      <c r="B263" s="21" t="str">
        <f>IF(Schema_Input!B263&lt;&gt;"",Schema_Input!B263,IF(Schema_Input!C263&lt;&gt;"",B262,""))</f>
        <v>Computing Hardware</v>
      </c>
      <c r="C263" s="21" t="str">
        <f>IF(Schema_Input!C263&lt;&gt;"",Schema_Input!C263,"")</f>
        <v>Storage Area Network (SAN)</v>
      </c>
    </row>
    <row r="264" spans="1:3" ht="12.75" x14ac:dyDescent="0.2">
      <c r="A264" s="21" t="str">
        <f>IF(Schema_Input!A264&lt;&gt;"",Schema_Input!A264,IF(Schema_Input!C264&lt;&gt;"",A263,""))</f>
        <v>Hardware Products and Services</v>
      </c>
      <c r="B264" s="21" t="str">
        <f>IF(Schema_Input!B264&lt;&gt;"",Schema_Input!B264,IF(Schema_Input!C264&lt;&gt;"",B263,""))</f>
        <v>Computing Hardware</v>
      </c>
      <c r="C264" s="21" t="str">
        <f>IF(Schema_Input!C264&lt;&gt;"",Schema_Input!C264,"")</f>
        <v>Storage Devices</v>
      </c>
    </row>
    <row r="265" spans="1:3" ht="12.75" x14ac:dyDescent="0.2">
      <c r="A265" s="21" t="str">
        <f>IF(Schema_Input!A265&lt;&gt;"",Schema_Input!A265,IF(Schema_Input!C265&lt;&gt;"",A264,""))</f>
        <v>Hardware Products and Services</v>
      </c>
      <c r="B265" s="21" t="str">
        <f>IF(Schema_Input!B265&lt;&gt;"",Schema_Input!B265,IF(Schema_Input!C265&lt;&gt;"",B264,""))</f>
        <v>Computing Hardware</v>
      </c>
      <c r="C265" s="21" t="str">
        <f>IF(Schema_Input!C265&lt;&gt;"",Schema_Input!C265,"")</f>
        <v>Switches</v>
      </c>
    </row>
    <row r="266" spans="1:3" ht="12.75" x14ac:dyDescent="0.2">
      <c r="A266" s="21" t="str">
        <f>IF(Schema_Input!A266&lt;&gt;"",Schema_Input!A266,IF(Schema_Input!C266&lt;&gt;"",A265,""))</f>
        <v>Hardware Products and Services</v>
      </c>
      <c r="B266" s="21" t="str">
        <f>IF(Schema_Input!B266&lt;&gt;"",Schema_Input!B266,IF(Schema_Input!C266&lt;&gt;"",B265,""))</f>
        <v>Computing Hardware</v>
      </c>
      <c r="C266" s="21" t="str">
        <f>IF(Schema_Input!C266&lt;&gt;"",Schema_Input!C266,"")</f>
        <v>Tape Drives</v>
      </c>
    </row>
    <row r="267" spans="1:3" ht="12.75" x14ac:dyDescent="0.2">
      <c r="A267" s="21" t="str">
        <f>IF(Schema_Input!A267&lt;&gt;"",Schema_Input!A267,IF(Schema_Input!C267&lt;&gt;"",A266,""))</f>
        <v>Hardware Products and Services</v>
      </c>
      <c r="B267" s="21" t="str">
        <f>IF(Schema_Input!B267&lt;&gt;"",Schema_Input!B267,IF(Schema_Input!C267&lt;&gt;"",B266,""))</f>
        <v>Computing Hardware</v>
      </c>
      <c r="C267" s="21" t="str">
        <f>IF(Schema_Input!C267&lt;&gt;"",Schema_Input!C267,"")</f>
        <v>Tape Libraries</v>
      </c>
    </row>
    <row r="268" spans="1:3" ht="12.75" x14ac:dyDescent="0.2">
      <c r="A268" s="21" t="str">
        <f>IF(Schema_Input!A268&lt;&gt;"",Schema_Input!A268,IF(Schema_Input!C268&lt;&gt;"",A267,""))</f>
        <v>Hardware Products and Services</v>
      </c>
      <c r="B268" s="21" t="str">
        <f>IF(Schema_Input!B268&lt;&gt;"",Schema_Input!B268,IF(Schema_Input!C268&lt;&gt;"",B267,""))</f>
        <v>Computing Hardware</v>
      </c>
      <c r="C268" s="21" t="str">
        <f>IF(Schema_Input!C268&lt;&gt;"",Schema_Input!C268,"")</f>
        <v>Thin Clients</v>
      </c>
    </row>
    <row r="269" spans="1:3" ht="12.75" x14ac:dyDescent="0.2">
      <c r="A269" s="21" t="str">
        <f>IF(Schema_Input!A269&lt;&gt;"",Schema_Input!A269,IF(Schema_Input!C269&lt;&gt;"",A268,""))</f>
        <v>Hardware Products and Services</v>
      </c>
      <c r="B269" s="21" t="str">
        <f>IF(Schema_Input!B269&lt;&gt;"",Schema_Input!B269,IF(Schema_Input!C269&lt;&gt;"",B268,""))</f>
        <v>Computing Hardware</v>
      </c>
      <c r="C269" s="21" t="str">
        <f>IF(Schema_Input!C269&lt;&gt;"",Schema_Input!C269,"")</f>
        <v>Touchscreens</v>
      </c>
    </row>
    <row r="270" spans="1:3" ht="12.75" x14ac:dyDescent="0.2">
      <c r="A270" s="21" t="str">
        <f>IF(Schema_Input!A270&lt;&gt;"",Schema_Input!A270,IF(Schema_Input!C270&lt;&gt;"",A269,""))</f>
        <v>Hardware Products and Services</v>
      </c>
      <c r="B270" s="21" t="str">
        <f>IF(Schema_Input!B270&lt;&gt;"",Schema_Input!B270,IF(Schema_Input!C270&lt;&gt;"",B269,""))</f>
        <v>Computing Hardware</v>
      </c>
      <c r="C270" s="21" t="str">
        <f>IF(Schema_Input!C270&lt;&gt;"",Schema_Input!C270,"")</f>
        <v>Wearable</v>
      </c>
    </row>
    <row r="271" spans="1:3" ht="12.75" x14ac:dyDescent="0.2">
      <c r="A271" s="21" t="str">
        <f>IF(Schema_Input!A271&lt;&gt;"",Schema_Input!A271,IF(Schema_Input!C271&lt;&gt;"",A270,""))</f>
        <v>Hardware Products and Services</v>
      </c>
      <c r="B271" s="21" t="str">
        <f>IF(Schema_Input!B271&lt;&gt;"",Schema_Input!B271,IF(Schema_Input!C271&lt;&gt;"",B270,""))</f>
        <v>Computing Hardware</v>
      </c>
      <c r="C271" s="21" t="str">
        <f>IF(Schema_Input!C271&lt;&gt;"",Schema_Input!C271,"")</f>
        <v>Workstations</v>
      </c>
    </row>
    <row r="272" spans="1:3" ht="12.75" x14ac:dyDescent="0.2">
      <c r="A272" s="21" t="str">
        <f>IF(Schema_Input!A272&lt;&gt;"",Schema_Input!A272,IF(Schema_Input!C272&lt;&gt;"",A271,""))</f>
        <v>Hardware Products and Services</v>
      </c>
      <c r="B272" s="21" t="str">
        <f>IF(Schema_Input!B272&lt;&gt;"",Schema_Input!B272,IF(Schema_Input!C272&lt;&gt;"",B271,""))</f>
        <v>Continuous Diagnostics and Mitigation</v>
      </c>
      <c r="C272" s="21" t="str">
        <f>IF(Schema_Input!C272&lt;&gt;"",Schema_Input!C272,"")</f>
        <v>AI-enabled Dynamic Access Control</v>
      </c>
    </row>
    <row r="273" spans="1:3" ht="12.75" x14ac:dyDescent="0.2">
      <c r="A273" s="21" t="str">
        <f>IF(Schema_Input!A273&lt;&gt;"",Schema_Input!A273,IF(Schema_Input!C273&lt;&gt;"",A272,""))</f>
        <v>Hardware Products and Services</v>
      </c>
      <c r="B273" s="21" t="str">
        <f>IF(Schema_Input!B273&lt;&gt;"",Schema_Input!B273,IF(Schema_Input!C273&lt;&gt;"",B272,""))</f>
        <v>Continuous Diagnostics and Mitigation</v>
      </c>
      <c r="C273" s="21" t="str">
        <f>IF(Schema_Input!C273&lt;&gt;"",Schema_Input!C273,"")</f>
        <v>AI-enabled Network Access</v>
      </c>
    </row>
    <row r="274" spans="1:3" ht="12.75" x14ac:dyDescent="0.2">
      <c r="A274" s="21" t="str">
        <f>IF(Schema_Input!A274&lt;&gt;"",Schema_Input!A274,IF(Schema_Input!C274&lt;&gt;"",A273,""))</f>
        <v>Hardware Products and Services</v>
      </c>
      <c r="B274" s="21" t="str">
        <f>IF(Schema_Input!B274&lt;&gt;"",Schema_Input!B274,IF(Schema_Input!C274&lt;&gt;"",B273,""))</f>
        <v>Continuous Diagnostics and Mitigation</v>
      </c>
      <c r="C274" s="21" t="str">
        <f>IF(Schema_Input!C274&lt;&gt;"",Schema_Input!C274,"")</f>
        <v>Baseline &amp; Profiling</v>
      </c>
    </row>
    <row r="275" spans="1:3" ht="12.75" x14ac:dyDescent="0.2">
      <c r="A275" s="21" t="str">
        <f>IF(Schema_Input!A275&lt;&gt;"",Schema_Input!A275,IF(Schema_Input!C275&lt;&gt;"",A274,""))</f>
        <v>Hardware Products and Services</v>
      </c>
      <c r="B275" s="21" t="str">
        <f>IF(Schema_Input!B275&lt;&gt;"",Schema_Input!B275,IF(Schema_Input!C275&lt;&gt;"",B274,""))</f>
        <v>Continuous Diagnostics and Mitigation</v>
      </c>
      <c r="C275" s="21" t="str">
        <f>IF(Schema_Input!C275&lt;&gt;"",Schema_Input!C275,"")</f>
        <v>Configuration Settings Management</v>
      </c>
    </row>
    <row r="276" spans="1:3" ht="12.75" x14ac:dyDescent="0.2">
      <c r="A276" s="21" t="str">
        <f>IF(Schema_Input!A276&lt;&gt;"",Schema_Input!A276,IF(Schema_Input!C276&lt;&gt;"",A275,""))</f>
        <v>Hardware Products and Services</v>
      </c>
      <c r="B276" s="21" t="str">
        <f>IF(Schema_Input!B276&lt;&gt;"",Schema_Input!B276,IF(Schema_Input!C276&lt;&gt;"",B275,""))</f>
        <v>Continuous Diagnostics and Mitigation</v>
      </c>
      <c r="C276" s="21" t="str">
        <f>IF(Schema_Input!C276&lt;&gt;"",Schema_Input!C276,"")</f>
        <v>Data Breach/Spillage Mitigation</v>
      </c>
    </row>
    <row r="277" spans="1:3" ht="12.75" x14ac:dyDescent="0.2">
      <c r="A277" s="21" t="str">
        <f>IF(Schema_Input!A277&lt;&gt;"",Schema_Input!A277,IF(Schema_Input!C277&lt;&gt;"",A276,""))</f>
        <v>Hardware Products and Services</v>
      </c>
      <c r="B277" s="21" t="str">
        <f>IF(Schema_Input!B277&lt;&gt;"",Schema_Input!B277,IF(Schema_Input!C277&lt;&gt;"",B276,""))</f>
        <v>Continuous Diagnostics and Mitigation</v>
      </c>
      <c r="C277" s="21" t="str">
        <f>IF(Schema_Input!C277&lt;&gt;"",Schema_Input!C277,"")</f>
        <v>Data Discovery/Classification</v>
      </c>
    </row>
    <row r="278" spans="1:3" ht="12.75" x14ac:dyDescent="0.2">
      <c r="A278" s="21" t="str">
        <f>IF(Schema_Input!A278&lt;&gt;"",Schema_Input!A278,IF(Schema_Input!C278&lt;&gt;"",A277,""))</f>
        <v>Hardware Products and Services</v>
      </c>
      <c r="B278" s="21" t="str">
        <f>IF(Schema_Input!B278&lt;&gt;"",Schema_Input!B278,IF(Schema_Input!C278&lt;&gt;"",B277,""))</f>
        <v>Continuous Diagnostics and Mitigation</v>
      </c>
      <c r="C278" s="21" t="str">
        <f>IF(Schema_Input!C278&lt;&gt;"",Schema_Input!C278,"")</f>
        <v>Data Loss Prevention</v>
      </c>
    </row>
    <row r="279" spans="1:3" ht="12.75" x14ac:dyDescent="0.2">
      <c r="A279" s="21" t="str">
        <f>IF(Schema_Input!A279&lt;&gt;"",Schema_Input!A279,IF(Schema_Input!C279&lt;&gt;"",A278,""))</f>
        <v>Hardware Products and Services</v>
      </c>
      <c r="B279" s="21" t="str">
        <f>IF(Schema_Input!B279&lt;&gt;"",Schema_Input!B279,IF(Schema_Input!C279&lt;&gt;"",B278,""))</f>
        <v>Continuous Diagnostics and Mitigation</v>
      </c>
      <c r="C279" s="21" t="str">
        <f>IF(Schema_Input!C279&lt;&gt;"",Schema_Input!C279,"")</f>
        <v>Data Protection</v>
      </c>
    </row>
    <row r="280" spans="1:3" ht="12.75" x14ac:dyDescent="0.2">
      <c r="A280" s="21" t="str">
        <f>IF(Schema_Input!A280&lt;&gt;"",Schema_Input!A280,IF(Schema_Input!C280&lt;&gt;"",A279,""))</f>
        <v>Hardware Products and Services</v>
      </c>
      <c r="B280" s="21" t="str">
        <f>IF(Schema_Input!B280&lt;&gt;"",Schema_Input!B280,IF(Schema_Input!C280&lt;&gt;"",B279,""))</f>
        <v>Continuous Diagnostics and Mitigation</v>
      </c>
      <c r="C280" s="21" t="str">
        <f>IF(Schema_Input!C280&lt;&gt;"",Schema_Input!C280,"")</f>
        <v>Design and Build in Quality</v>
      </c>
    </row>
    <row r="281" spans="1:3" ht="12.75" x14ac:dyDescent="0.2">
      <c r="A281" s="21" t="str">
        <f>IF(Schema_Input!A281&lt;&gt;"",Schema_Input!A281,IF(Schema_Input!C281&lt;&gt;"",A280,""))</f>
        <v>Hardware Products and Services</v>
      </c>
      <c r="B281" s="21" t="str">
        <f>IF(Schema_Input!B281&lt;&gt;"",Schema_Input!B281,IF(Schema_Input!C281&lt;&gt;"",B280,""))</f>
        <v>Continuous Diagnostics and Mitigation</v>
      </c>
      <c r="C281" s="21" t="str">
        <f>IF(Schema_Input!C281&lt;&gt;"",Schema_Input!C281,"")</f>
        <v>Design and Build in Requirements Policy and Planning</v>
      </c>
    </row>
    <row r="282" spans="1:3" ht="12.75" x14ac:dyDescent="0.2">
      <c r="A282" s="21" t="str">
        <f>IF(Schema_Input!A282&lt;&gt;"",Schema_Input!A282,IF(Schema_Input!C282&lt;&gt;"",A281,""))</f>
        <v>Hardware Products and Services</v>
      </c>
      <c r="B282" s="21" t="str">
        <f>IF(Schema_Input!B282&lt;&gt;"",Schema_Input!B282,IF(Schema_Input!C282&lt;&gt;"",B281,""))</f>
        <v>Continuous Diagnostics and Mitigation</v>
      </c>
      <c r="C282" s="21" t="str">
        <f>IF(Schema_Input!C282&lt;&gt;"",Schema_Input!C282,"")</f>
        <v>Develop Software Defined Storage (SDS) Policy</v>
      </c>
    </row>
    <row r="283" spans="1:3" ht="12.75" x14ac:dyDescent="0.2">
      <c r="A283" s="21" t="str">
        <f>IF(Schema_Input!A283&lt;&gt;"",Schema_Input!A283,IF(Schema_Input!C283&lt;&gt;"",A282,""))</f>
        <v>Hardware Products and Services</v>
      </c>
      <c r="B283" s="21" t="str">
        <f>IF(Schema_Input!B283&lt;&gt;"",Schema_Input!B283,IF(Schema_Input!C283&lt;&gt;"",B282,""))</f>
        <v>Continuous Diagnostics and Mitigation</v>
      </c>
      <c r="C283" s="21" t="str">
        <f>IF(Schema_Input!C283&lt;&gt;"",Schema_Input!C283,"")</f>
        <v>Device Health Tool Gap Analysis</v>
      </c>
    </row>
    <row r="284" spans="1:3" ht="12.75" x14ac:dyDescent="0.2">
      <c r="A284" s="21" t="str">
        <f>IF(Schema_Input!A284&lt;&gt;"",Schema_Input!A284,IF(Schema_Input!C284&lt;&gt;"",A283,""))</f>
        <v>Hardware Products and Services</v>
      </c>
      <c r="B284" s="21" t="str">
        <f>IF(Schema_Input!B284&lt;&gt;"",Schema_Input!B284,IF(Schema_Input!C284&lt;&gt;"",B283,""))</f>
        <v>Continuous Diagnostics and Mitigation</v>
      </c>
      <c r="C284" s="21" t="str">
        <f>IF(Schema_Input!C284&lt;&gt;"",Schema_Input!C284,"")</f>
        <v>DLP Enforcement via Data Tags and Analytics</v>
      </c>
    </row>
    <row r="285" spans="1:3" ht="12.75" x14ac:dyDescent="0.2">
      <c r="A285" s="21" t="str">
        <f>IF(Schema_Input!A285&lt;&gt;"",Schema_Input!A285,IF(Schema_Input!C285&lt;&gt;"",A284,""))</f>
        <v>Hardware Products and Services</v>
      </c>
      <c r="B285" s="21" t="str">
        <f>IF(Schema_Input!B285&lt;&gt;"",Schema_Input!B285,IF(Schema_Input!C285&lt;&gt;"",B284,""))</f>
        <v>Continuous Diagnostics and Mitigation</v>
      </c>
      <c r="C285" s="21" t="str">
        <f>IF(Schema_Input!C285&lt;&gt;"",Schema_Input!C285,"")</f>
        <v>DRM Enforcement via Data Tags and Analytics</v>
      </c>
    </row>
    <row r="286" spans="1:3" ht="12.75" x14ac:dyDescent="0.2">
      <c r="A286" s="21" t="str">
        <f>IF(Schema_Input!A286&lt;&gt;"",Schema_Input!A286,IF(Schema_Input!C286&lt;&gt;"",A285,""))</f>
        <v>Hardware Products and Services</v>
      </c>
      <c r="B286" s="21" t="str">
        <f>IF(Schema_Input!B286&lt;&gt;"",Schema_Input!B286,IF(Schema_Input!C286&lt;&gt;"",B285,""))</f>
        <v>Continuous Diagnostics and Mitigation</v>
      </c>
      <c r="C286" s="21" t="str">
        <f>IF(Schema_Input!C286&lt;&gt;"",Schema_Input!C286,"")</f>
        <v>Enterprise Identity Life-Cycle Management</v>
      </c>
    </row>
    <row r="287" spans="1:3" ht="12.75" x14ac:dyDescent="0.2">
      <c r="A287" s="21" t="str">
        <f>IF(Schema_Input!A287&lt;&gt;"",Schema_Input!A287,IF(Schema_Input!C287&lt;&gt;"",A286,""))</f>
        <v>Hardware Products and Services</v>
      </c>
      <c r="B287" s="21" t="str">
        <f>IF(Schema_Input!B287&lt;&gt;"",Schema_Input!B287,IF(Schema_Input!C287&lt;&gt;"",B286,""))</f>
        <v>Continuous Diagnostics and Mitigation</v>
      </c>
      <c r="C287" s="21" t="str">
        <f>IF(Schema_Input!C287&lt;&gt;"",Schema_Input!C287,"")</f>
        <v>Enterprise IDP</v>
      </c>
    </row>
    <row r="288" spans="1:3" ht="12.75" x14ac:dyDescent="0.2">
      <c r="A288" s="21" t="str">
        <f>IF(Schema_Input!A288&lt;&gt;"",Schema_Input!A288,IF(Schema_Input!C288&lt;&gt;"",A287,""))</f>
        <v>Hardware Products and Services</v>
      </c>
      <c r="B288" s="21" t="str">
        <f>IF(Schema_Input!B288&lt;&gt;"",Schema_Input!B288,IF(Schema_Input!C288&lt;&gt;"",B287,""))</f>
        <v>Continuous Diagnostics and Mitigation</v>
      </c>
      <c r="C288" s="21" t="str">
        <f>IF(Schema_Input!C288&lt;&gt;"",Schema_Input!C288,"")</f>
        <v>Establish User Baseline Behavior</v>
      </c>
    </row>
    <row r="289" spans="1:3" ht="12.75" x14ac:dyDescent="0.2">
      <c r="A289" s="21" t="str">
        <f>IF(Schema_Input!A289&lt;&gt;"",Schema_Input!A289,IF(Schema_Input!C289&lt;&gt;"",A288,""))</f>
        <v>Hardware Products and Services</v>
      </c>
      <c r="B289" s="21" t="str">
        <f>IF(Schema_Input!B289&lt;&gt;"",Schema_Input!B289,IF(Schema_Input!C289&lt;&gt;"",B288,""))</f>
        <v>Continuous Diagnostics and Mitigation</v>
      </c>
      <c r="C289" s="21" t="str">
        <f>IF(Schema_Input!C289&lt;&gt;"",Schema_Input!C289,"")</f>
        <v>Hardware Asset Management</v>
      </c>
    </row>
    <row r="290" spans="1:3" ht="12.75" x14ac:dyDescent="0.2">
      <c r="A290" s="21" t="str">
        <f>IF(Schema_Input!A290&lt;&gt;"",Schema_Input!A290,IF(Schema_Input!C290&lt;&gt;"",A289,""))</f>
        <v>Hardware Products and Services</v>
      </c>
      <c r="B290" s="21" t="str">
        <f>IF(Schema_Input!B290&lt;&gt;"",Schema_Input!B290,IF(Schema_Input!C290&lt;&gt;"",B289,""))</f>
        <v>Continuous Diagnostics and Mitigation</v>
      </c>
      <c r="C290" s="21" t="str">
        <f>IF(Schema_Input!C290&lt;&gt;"",Schema_Input!C290,"")</f>
        <v>Implement DRM and Protection Tools</v>
      </c>
    </row>
    <row r="291" spans="1:3" ht="12.75" x14ac:dyDescent="0.2">
      <c r="A291" s="21" t="str">
        <f>IF(Schema_Input!A291&lt;&gt;"",Schema_Input!A291,IF(Schema_Input!C291&lt;&gt;"",A290,""))</f>
        <v>Hardware Products and Services</v>
      </c>
      <c r="B291" s="21" t="str">
        <f>IF(Schema_Input!B291&lt;&gt;"",Schema_Input!B291,IF(Schema_Input!C291&lt;&gt;"",B290,""))</f>
        <v>Continuous Diagnostics and Mitigation</v>
      </c>
      <c r="C291" s="21" t="str">
        <f>IF(Schema_Input!C291&lt;&gt;"",Schema_Input!C291,"")</f>
        <v>Implement Enforcement Points</v>
      </c>
    </row>
    <row r="292" spans="1:3" ht="12.75" x14ac:dyDescent="0.2">
      <c r="A292" s="21" t="str">
        <f>IF(Schema_Input!A292&lt;&gt;"",Schema_Input!A292,IF(Schema_Input!C292&lt;&gt;"",A291,""))</f>
        <v>Hardware Products and Services</v>
      </c>
      <c r="B292" s="21" t="str">
        <f>IF(Schema_Input!B292&lt;&gt;"",Schema_Input!B292,IF(Schema_Input!C292&lt;&gt;"",B291,""))</f>
        <v>Continuous Diagnostics and Mitigation</v>
      </c>
      <c r="C292" s="21" t="str">
        <f>IF(Schema_Input!C292&lt;&gt;"",Schema_Input!C292,"")</f>
        <v>Implement System and Mitigate Privileged Users</v>
      </c>
    </row>
    <row r="293" spans="1:3" ht="12.75" x14ac:dyDescent="0.2">
      <c r="A293" s="21" t="str">
        <f>IF(Schema_Input!A293&lt;&gt;"",Schema_Input!A293,IF(Schema_Input!C293&lt;&gt;"",A292,""))</f>
        <v>Hardware Products and Services</v>
      </c>
      <c r="B293" s="21" t="str">
        <f>IF(Schema_Input!B293&lt;&gt;"",Schema_Input!B293,IF(Schema_Input!C293&lt;&gt;"",B292,""))</f>
        <v>Continuous Diagnostics and Mitigation</v>
      </c>
      <c r="C293" s="21" t="str">
        <f>IF(Schema_Input!C293&lt;&gt;"",Schema_Input!C293,"")</f>
        <v>Information Rights Management</v>
      </c>
    </row>
    <row r="294" spans="1:3" ht="12.75" x14ac:dyDescent="0.2">
      <c r="A294" s="21" t="str">
        <f>IF(Schema_Input!A294&lt;&gt;"",Schema_Input!A294,IF(Schema_Input!C294&lt;&gt;"",A293,""))</f>
        <v>Hardware Products and Services</v>
      </c>
      <c r="B294" s="21" t="str">
        <f>IF(Schema_Input!B294&lt;&gt;"",Schema_Input!B294,IF(Schema_Input!C294&lt;&gt;"",B293,""))</f>
        <v>Continuous Diagnostics and Mitigation</v>
      </c>
      <c r="C294" s="21" t="str">
        <f>IF(Schema_Input!C294&lt;&gt;"",Schema_Input!C294,"")</f>
        <v>Manage Account/Access/Manage Privileges</v>
      </c>
    </row>
    <row r="295" spans="1:3" ht="12.75" x14ac:dyDescent="0.2">
      <c r="A295" s="21" t="str">
        <f>IF(Schema_Input!A295&lt;&gt;"",Schema_Input!A295,IF(Schema_Input!C295&lt;&gt;"",A294,""))</f>
        <v>Hardware Products and Services</v>
      </c>
      <c r="B295" s="21" t="str">
        <f>IF(Schema_Input!B295&lt;&gt;"",Schema_Input!B295,IF(Schema_Input!C295&lt;&gt;"",B294,""))</f>
        <v>Continuous Diagnostics and Mitigation</v>
      </c>
      <c r="C295" s="21" t="str">
        <f>IF(Schema_Input!C295&lt;&gt;"",Schema_Input!C295,"")</f>
        <v>Manage Audit Information</v>
      </c>
    </row>
    <row r="296" spans="1:3" ht="12.75" x14ac:dyDescent="0.2">
      <c r="A296" s="21" t="str">
        <f>IF(Schema_Input!A296&lt;&gt;"",Schema_Input!A296,IF(Schema_Input!C296&lt;&gt;"",A295,""))</f>
        <v>Hardware Products and Services</v>
      </c>
      <c r="B296" s="21" t="str">
        <f>IF(Schema_Input!B296&lt;&gt;"",Schema_Input!B296,IF(Schema_Input!C296&lt;&gt;"",B295,""))</f>
        <v>Continuous Diagnostics and Mitigation</v>
      </c>
      <c r="C296" s="21" t="str">
        <f>IF(Schema_Input!C296&lt;&gt;"",Schema_Input!C296,"")</f>
        <v>Manage Credential and Authentication</v>
      </c>
    </row>
    <row r="297" spans="1:3" ht="12.75" x14ac:dyDescent="0.2">
      <c r="A297" s="21" t="str">
        <f>IF(Schema_Input!A297&lt;&gt;"",Schema_Input!A297,IF(Schema_Input!C297&lt;&gt;"",A296,""))</f>
        <v>Hardware Products and Services</v>
      </c>
      <c r="B297" s="21" t="str">
        <f>IF(Schema_Input!B297&lt;&gt;"",Schema_Input!B297,IF(Schema_Input!C297&lt;&gt;"",B296,""))</f>
        <v>Continuous Diagnostics and Mitigation</v>
      </c>
      <c r="C297" s="21" t="str">
        <f>IF(Schema_Input!C297&lt;&gt;"",Schema_Input!C297,"")</f>
        <v>Manage Network Access Controls</v>
      </c>
    </row>
    <row r="298" spans="1:3" ht="12.75" x14ac:dyDescent="0.2">
      <c r="A298" s="21" t="str">
        <f>IF(Schema_Input!A298&lt;&gt;"",Schema_Input!A298,IF(Schema_Input!C298&lt;&gt;"",A297,""))</f>
        <v>Hardware Products and Services</v>
      </c>
      <c r="B298" s="21" t="str">
        <f>IF(Schema_Input!B298&lt;&gt;"",Schema_Input!B298,IF(Schema_Input!C298&lt;&gt;"",B297,""))</f>
        <v>Continuous Diagnostics and Mitigation</v>
      </c>
      <c r="C298" s="21" t="str">
        <f>IF(Schema_Input!C298&lt;&gt;"",Schema_Input!C298,"")</f>
        <v>Manage Operations Security</v>
      </c>
    </row>
    <row r="299" spans="1:3" ht="12.75" x14ac:dyDescent="0.2">
      <c r="A299" s="21" t="str">
        <f>IF(Schema_Input!A299&lt;&gt;"",Schema_Input!A299,IF(Schema_Input!C299&lt;&gt;"",A298,""))</f>
        <v>Hardware Products and Services</v>
      </c>
      <c r="B299" s="21" t="str">
        <f>IF(Schema_Input!B299&lt;&gt;"",Schema_Input!B299,IF(Schema_Input!C299&lt;&gt;"",B298,""))</f>
        <v>Continuous Diagnostics and Mitigation</v>
      </c>
      <c r="C299" s="21" t="str">
        <f>IF(Schema_Input!C299&lt;&gt;"",Schema_Input!C299,"")</f>
        <v>Manage Security-Related Behavior</v>
      </c>
    </row>
    <row r="300" spans="1:3" ht="12.75" x14ac:dyDescent="0.2">
      <c r="A300" s="21" t="str">
        <f>IF(Schema_Input!A300&lt;&gt;"",Schema_Input!A300,IF(Schema_Input!C300&lt;&gt;"",A299,""))</f>
        <v>Hardware Products and Services</v>
      </c>
      <c r="B300" s="21" t="str">
        <f>IF(Schema_Input!B300&lt;&gt;"",Schema_Input!B300,IF(Schema_Input!C300&lt;&gt;"",B299,""))</f>
        <v>Continuous Diagnostics and Mitigation</v>
      </c>
      <c r="C300" s="21" t="str">
        <f>IF(Schema_Input!C300&lt;&gt;"",Schema_Input!C300,"")</f>
        <v>Manage Trust in People Granted Access</v>
      </c>
    </row>
    <row r="301" spans="1:3" ht="12.75" x14ac:dyDescent="0.2">
      <c r="A301" s="21" t="str">
        <f>IF(Schema_Input!A301&lt;&gt;"",Schema_Input!A301,IF(Schema_Input!C301&lt;&gt;"",A300,""))</f>
        <v>Hardware Products and Services</v>
      </c>
      <c r="B301" s="21" t="str">
        <f>IF(Schema_Input!B301&lt;&gt;"",Schema_Input!B301,IF(Schema_Input!C301&lt;&gt;"",B300,""))</f>
        <v>Continuous Diagnostics and Mitigation</v>
      </c>
      <c r="C301" s="21" t="str">
        <f>IF(Schema_Input!C301&lt;&gt;"",Schema_Input!C301,"")</f>
        <v>NPE/PKI, Device under Management</v>
      </c>
    </row>
    <row r="302" spans="1:3" ht="12.75" x14ac:dyDescent="0.2">
      <c r="A302" s="21" t="str">
        <f>IF(Schema_Input!A302&lt;&gt;"",Schema_Input!A302,IF(Schema_Input!C302&lt;&gt;"",A301,""))</f>
        <v>Hardware Products and Services</v>
      </c>
      <c r="B302" s="21" t="str">
        <f>IF(Schema_Input!B302&lt;&gt;"",Schema_Input!B302,IF(Schema_Input!C302&lt;&gt;"",B301,""))</f>
        <v>Continuous Diagnostics and Mitigation</v>
      </c>
      <c r="C302" s="21" t="str">
        <f>IF(Schema_Input!C302&lt;&gt;"",Schema_Input!C302,"")</f>
        <v>Organization Identity Life-Cycle Management</v>
      </c>
    </row>
    <row r="303" spans="1:3" ht="12.75" x14ac:dyDescent="0.2">
      <c r="A303" s="21" t="str">
        <f>IF(Schema_Input!A303&lt;&gt;"",Schema_Input!A303,IF(Schema_Input!C303&lt;&gt;"",A302,""))</f>
        <v>Hardware Products and Services</v>
      </c>
      <c r="B303" s="21" t="str">
        <f>IF(Schema_Input!B303&lt;&gt;"",Schema_Input!B303,IF(Schema_Input!C303&lt;&gt;"",B302,""))</f>
        <v>Continuous Diagnostics and Mitigation</v>
      </c>
      <c r="C303" s="21" t="str">
        <f>IF(Schema_Input!C303&lt;&gt;"",Schema_Input!C303,"")</f>
        <v>Prepare for Contingencies and Incidents</v>
      </c>
    </row>
    <row r="304" spans="1:3" ht="12.75" x14ac:dyDescent="0.2">
      <c r="A304" s="21" t="str">
        <f>IF(Schema_Input!A304&lt;&gt;"",Schema_Input!A304,IF(Schema_Input!C304&lt;&gt;"",A303,""))</f>
        <v>Hardware Products and Services</v>
      </c>
      <c r="B304" s="21" t="str">
        <f>IF(Schema_Input!B304&lt;&gt;"",Schema_Input!B304,IF(Schema_Input!C304&lt;&gt;"",B303,""))</f>
        <v>Continuous Diagnostics and Mitigation</v>
      </c>
      <c r="C304" s="21" t="str">
        <f>IF(Schema_Input!C304&lt;&gt;"",Schema_Input!C304,"")</f>
        <v>Real Time Approvals and JIT/JEA Analytics</v>
      </c>
    </row>
    <row r="305" spans="1:3" ht="12.75" x14ac:dyDescent="0.2">
      <c r="A305" s="21" t="str">
        <f>IF(Schema_Input!A305&lt;&gt;"",Schema_Input!A305,IF(Schema_Input!C305&lt;&gt;"",A304,""))</f>
        <v>Hardware Products and Services</v>
      </c>
      <c r="B305" s="21" t="str">
        <f>IF(Schema_Input!B305&lt;&gt;"",Schema_Input!B305,IF(Schema_Input!C305&lt;&gt;"",B304,""))</f>
        <v>Continuous Diagnostics and Mitigation</v>
      </c>
      <c r="C305" s="21" t="str">
        <f>IF(Schema_Input!C305&lt;&gt;"",Schema_Input!C305,"")</f>
        <v>Respond to Contingencies and Incidents</v>
      </c>
    </row>
    <row r="306" spans="1:3" ht="12.75" x14ac:dyDescent="0.2">
      <c r="A306" s="21" t="str">
        <f>IF(Schema_Input!A306&lt;&gt;"",Schema_Input!A306,IF(Schema_Input!C306&lt;&gt;"",A305,""))</f>
        <v>Hardware Products and Services</v>
      </c>
      <c r="B306" s="21" t="str">
        <f>IF(Schema_Input!B306&lt;&gt;"",Schema_Input!B306,IF(Schema_Input!C306&lt;&gt;"",B305,""))</f>
        <v>Continuous Diagnostics and Mitigation</v>
      </c>
      <c r="C306" s="21" t="str">
        <f>IF(Schema_Input!C306&lt;&gt;"",Schema_Input!C306,"")</f>
        <v>Software Asset Management</v>
      </c>
    </row>
    <row r="307" spans="1:3" ht="12.75" x14ac:dyDescent="0.2">
      <c r="A307" s="21" t="str">
        <f>IF(Schema_Input!A307&lt;&gt;"",Schema_Input!A307,IF(Schema_Input!C307&lt;&gt;"",A306,""))</f>
        <v>Hardware Products and Services</v>
      </c>
      <c r="B307" s="21" t="str">
        <f>IF(Schema_Input!B307&lt;&gt;"",Schema_Input!B307,IF(Schema_Input!C307&lt;&gt;"",B306,""))</f>
        <v>Continuous Diagnostics and Mitigation</v>
      </c>
      <c r="C307" s="21" t="str">
        <f>IF(Schema_Input!C307&lt;&gt;"",Schema_Input!C307,"")</f>
        <v>UEBA Baseline Support</v>
      </c>
    </row>
    <row r="308" spans="1:3" ht="12.75" x14ac:dyDescent="0.2">
      <c r="A308" s="21" t="str">
        <f>IF(Schema_Input!A308&lt;&gt;"",Schema_Input!A308,IF(Schema_Input!C308&lt;&gt;"",A307,""))</f>
        <v>Hardware Products and Services</v>
      </c>
      <c r="B308" s="21" t="str">
        <f>IF(Schema_Input!B308&lt;&gt;"",Schema_Input!B308,IF(Schema_Input!C308&lt;&gt;"",B307,""))</f>
        <v>Hardware Implementation Services</v>
      </c>
      <c r="C308" s="21" t="str">
        <f>IF(Schema_Input!C308&lt;&gt;"",Schema_Input!C308,"")</f>
        <v>Disposition/Disposal of IT Equipment</v>
      </c>
    </row>
    <row r="309" spans="1:3" ht="12.75" x14ac:dyDescent="0.2">
      <c r="A309" s="21" t="str">
        <f>IF(Schema_Input!A309&lt;&gt;"",Schema_Input!A309,IF(Schema_Input!C309&lt;&gt;"",A308,""))</f>
        <v>Hardware Products and Services</v>
      </c>
      <c r="B309" s="21" t="str">
        <f>IF(Schema_Input!B309&lt;&gt;"",Schema_Input!B309,IF(Schema_Input!C309&lt;&gt;"",B308,""))</f>
        <v>Hardware Implementation Services</v>
      </c>
      <c r="C309" s="21" t="str">
        <f>IF(Schema_Input!C309&lt;&gt;"",Schema_Input!C309,"")</f>
        <v>Disposition/Disposal of Wireless Equipment</v>
      </c>
    </row>
    <row r="310" spans="1:3" ht="12.75" x14ac:dyDescent="0.2">
      <c r="A310" s="21" t="str">
        <f>IF(Schema_Input!A310&lt;&gt;"",Schema_Input!A310,IF(Schema_Input!C310&lt;&gt;"",A309,""))</f>
        <v>Hardware Products and Services</v>
      </c>
      <c r="B310" s="21" t="str">
        <f>IF(Schema_Input!B310&lt;&gt;"",Schema_Input!B310,IF(Schema_Input!C310&lt;&gt;"",B309,""))</f>
        <v>Hardware Implementation Services</v>
      </c>
      <c r="C310" s="21" t="str">
        <f>IF(Schema_Input!C310&lt;&gt;"",Schema_Input!C310,"")</f>
        <v>Hardware Installation/Deinstallation</v>
      </c>
    </row>
    <row r="311" spans="1:3" ht="12.75" x14ac:dyDescent="0.2">
      <c r="A311" s="21" t="str">
        <f>IF(Schema_Input!A311&lt;&gt;"",Schema_Input!A311,IF(Schema_Input!C311&lt;&gt;"",A310,""))</f>
        <v>Hardware Products and Services</v>
      </c>
      <c r="B311" s="21" t="str">
        <f>IF(Schema_Input!B311&lt;&gt;"",Schema_Input!B311,IF(Schema_Input!C311&lt;&gt;"",B310,""))</f>
        <v>Hardware Implementation Services</v>
      </c>
      <c r="C311" s="21" t="str">
        <f>IF(Schema_Input!C311&lt;&gt;"",Schema_Input!C311,"")</f>
        <v>Hardware Integration/Consulting</v>
      </c>
    </row>
    <row r="312" spans="1:3" ht="12.75" x14ac:dyDescent="0.2">
      <c r="A312" s="21" t="str">
        <f>IF(Schema_Input!A312&lt;&gt;"",Schema_Input!A312,IF(Schema_Input!C312&lt;&gt;"",A311,""))</f>
        <v>Hardware Products and Services</v>
      </c>
      <c r="B312" s="21" t="str">
        <f>IF(Schema_Input!B312&lt;&gt;"",Schema_Input!B312,IF(Schema_Input!C312&lt;&gt;"",B311,""))</f>
        <v>Hardware Implementation Services</v>
      </c>
      <c r="C312" s="21" t="str">
        <f>IF(Schema_Input!C312&lt;&gt;"",Schema_Input!C312,"")</f>
        <v>Inside Cabling/Wiring Installation</v>
      </c>
    </row>
    <row r="313" spans="1:3" ht="12.75" x14ac:dyDescent="0.2">
      <c r="A313" s="21" t="str">
        <f>IF(Schema_Input!A313&lt;&gt;"",Schema_Input!A313,IF(Schema_Input!C313&lt;&gt;"",A312,""))</f>
        <v>Hardware Products and Services</v>
      </c>
      <c r="B313" s="21" t="str">
        <f>IF(Schema_Input!B313&lt;&gt;"",Schema_Input!B313,IF(Schema_Input!C313&lt;&gt;"",B312,""))</f>
        <v>Hardware Implementation Services</v>
      </c>
      <c r="C313" s="21" t="str">
        <f>IF(Schema_Input!C313&lt;&gt;"",Schema_Input!C313,"")</f>
        <v>Local Access Cabling/Wiring Installation</v>
      </c>
    </row>
    <row r="314" spans="1:3" ht="12.75" x14ac:dyDescent="0.2">
      <c r="A314" s="21" t="str">
        <f>IF(Schema_Input!A314&lt;&gt;"",Schema_Input!A314,IF(Schema_Input!C314&lt;&gt;"",A313,""))</f>
        <v>Hardware Products and Services</v>
      </c>
      <c r="B314" s="21" t="str">
        <f>IF(Schema_Input!B314&lt;&gt;"",Schema_Input!B314,IF(Schema_Input!C314&lt;&gt;"",B313,""))</f>
        <v>Hardware Implementation Services</v>
      </c>
      <c r="C314" s="21" t="str">
        <f>IF(Schema_Input!C314&lt;&gt;"",Schema_Input!C314,"")</f>
        <v>Long Distance Cabling/Wiring Installation</v>
      </c>
    </row>
    <row r="315" spans="1:3" ht="12.75" x14ac:dyDescent="0.2">
      <c r="A315" s="21" t="str">
        <f>IF(Schema_Input!A315&lt;&gt;"",Schema_Input!A315,IF(Schema_Input!C315&lt;&gt;"",A314,""))</f>
        <v>Hardware Products and Services</v>
      </c>
      <c r="B315" s="21" t="str">
        <f>IF(Schema_Input!B315&lt;&gt;"",Schema_Input!B315,IF(Schema_Input!C315&lt;&gt;"",B314,""))</f>
        <v>Hardware Implementation Services</v>
      </c>
      <c r="C315" s="21" t="str">
        <f>IF(Schema_Input!C315&lt;&gt;"",Schema_Input!C315,"")</f>
        <v>Modification and Customization of Equipment</v>
      </c>
    </row>
    <row r="316" spans="1:3" ht="12.75" x14ac:dyDescent="0.2">
      <c r="A316" s="21" t="str">
        <f>IF(Schema_Input!A316&lt;&gt;"",Schema_Input!A316,IF(Schema_Input!C316&lt;&gt;"",A315,""))</f>
        <v>Hardware Products and Services</v>
      </c>
      <c r="B316" s="21" t="str">
        <f>IF(Schema_Input!B316&lt;&gt;"",Schema_Input!B316,IF(Schema_Input!C316&lt;&gt;"",B315,""))</f>
        <v>Hardware Implementation Services</v>
      </c>
      <c r="C316" s="21" t="str">
        <f>IF(Schema_Input!C316&lt;&gt;"",Schema_Input!C316,"")</f>
        <v>Wireless Antenna Installation</v>
      </c>
    </row>
    <row r="317" spans="1:3" ht="12.75" x14ac:dyDescent="0.2">
      <c r="A317" s="21" t="str">
        <f>IF(Schema_Input!A317&lt;&gt;"",Schema_Input!A317,IF(Schema_Input!C317&lt;&gt;"",A316,""))</f>
        <v>Hardware Products and Services</v>
      </c>
      <c r="B317" s="21" t="str">
        <f>IF(Schema_Input!B317&lt;&gt;"",Schema_Input!B317,IF(Schema_Input!C317&lt;&gt;"",B316,""))</f>
        <v>Hardware Maintenance and Support</v>
      </c>
      <c r="C317" s="21" t="str">
        <f>IF(Schema_Input!C317&lt;&gt;"",Schema_Input!C317,"")</f>
        <v>Computer Systems Operations and Maintenance</v>
      </c>
    </row>
    <row r="318" spans="1:3" ht="12.75" x14ac:dyDescent="0.2">
      <c r="A318" s="21" t="str">
        <f>IF(Schema_Input!A318&lt;&gt;"",Schema_Input!A318,IF(Schema_Input!C318&lt;&gt;"",A317,""))</f>
        <v>Hardware Products and Services</v>
      </c>
      <c r="B318" s="21" t="str">
        <f>IF(Schema_Input!B318&lt;&gt;"",Schema_Input!B318,IF(Schema_Input!C318&lt;&gt;"",B317,""))</f>
        <v>Hardware Maintenance and Support</v>
      </c>
      <c r="C318" s="21" t="str">
        <f>IF(Schema_Input!C318&lt;&gt;"",Schema_Input!C318,"")</f>
        <v>Hardware Licensing</v>
      </c>
    </row>
    <row r="319" spans="1:3" ht="12.75" x14ac:dyDescent="0.2">
      <c r="A319" s="21" t="str">
        <f>IF(Schema_Input!A319&lt;&gt;"",Schema_Input!A319,IF(Schema_Input!C319&lt;&gt;"",A318,""))</f>
        <v>Hardware Products and Services</v>
      </c>
      <c r="B319" s="21" t="str">
        <f>IF(Schema_Input!B319&lt;&gt;"",Schema_Input!B319,IF(Schema_Input!C319&lt;&gt;"",B318,""))</f>
        <v>Hardware Maintenance and Support</v>
      </c>
      <c r="C319" s="21" t="str">
        <f>IF(Schema_Input!C319&lt;&gt;"",Schema_Input!C319,"")</f>
        <v>Hardware Maintenance and Support</v>
      </c>
    </row>
    <row r="320" spans="1:3" ht="12.75" x14ac:dyDescent="0.2">
      <c r="A320" s="21" t="str">
        <f>IF(Schema_Input!A320&lt;&gt;"",Schema_Input!A320,IF(Schema_Input!C320&lt;&gt;"",A319,""))</f>
        <v>Hardware Products and Services</v>
      </c>
      <c r="B320" s="21" t="str">
        <f>IF(Schema_Input!B320&lt;&gt;"",Schema_Input!B320,IF(Schema_Input!C320&lt;&gt;"",B319,""))</f>
        <v>Hardware Maintenance and Support</v>
      </c>
      <c r="C320" s="21" t="str">
        <f>IF(Schema_Input!C320&lt;&gt;"",Schema_Input!C320,"")</f>
        <v>IT Facility Operations and Maintenance</v>
      </c>
    </row>
    <row r="321" spans="1:3" ht="12.75" x14ac:dyDescent="0.2">
      <c r="A321" s="21" t="str">
        <f>IF(Schema_Input!A321&lt;&gt;"",Schema_Input!A321,IF(Schema_Input!C321&lt;&gt;"",A320,""))</f>
        <v>Hardware Products and Services</v>
      </c>
      <c r="B321" s="21" t="str">
        <f>IF(Schema_Input!B321&lt;&gt;"",Schema_Input!B321,IF(Schema_Input!C321&lt;&gt;"",B320,""))</f>
        <v>Security Equipment</v>
      </c>
      <c r="C321" s="21" t="str">
        <f>IF(Schema_Input!C321&lt;&gt;"",Schema_Input!C321,"")</f>
        <v>Card Printer Stations</v>
      </c>
    </row>
    <row r="322" spans="1:3" ht="12.75" x14ac:dyDescent="0.2">
      <c r="A322" s="21" t="str">
        <f>IF(Schema_Input!A322&lt;&gt;"",Schema_Input!A322,IF(Schema_Input!C322&lt;&gt;"",A321,""))</f>
        <v>Hardware Products and Services</v>
      </c>
      <c r="B322" s="21" t="str">
        <f>IF(Schema_Input!B322&lt;&gt;"",Schema_Input!B322,IF(Schema_Input!C322&lt;&gt;"",B321,""))</f>
        <v>Security Equipment</v>
      </c>
      <c r="C322" s="21" t="str">
        <f>IF(Schema_Input!C322&lt;&gt;"",Schema_Input!C322,"")</f>
        <v>Communications Security Equipment</v>
      </c>
    </row>
    <row r="323" spans="1:3" ht="12.75" x14ac:dyDescent="0.2">
      <c r="A323" s="21" t="str">
        <f>IF(Schema_Input!A323&lt;&gt;"",Schema_Input!A323,IF(Schema_Input!C323&lt;&gt;"",A322,""))</f>
        <v>Hardware Products and Services</v>
      </c>
      <c r="B323" s="21" t="str">
        <f>IF(Schema_Input!B323&lt;&gt;"",Schema_Input!B323,IF(Schema_Input!C323&lt;&gt;"",B322,""))</f>
        <v>Security Equipment</v>
      </c>
      <c r="C323" s="21" t="str">
        <f>IF(Schema_Input!C323&lt;&gt;"",Schema_Input!C323,"")</f>
        <v>Cryptographic Module</v>
      </c>
    </row>
    <row r="324" spans="1:3" ht="12.75" x14ac:dyDescent="0.2">
      <c r="A324" s="21" t="str">
        <f>IF(Schema_Input!A324&lt;&gt;"",Schema_Input!A324,IF(Schema_Input!C324&lt;&gt;"",A323,""))</f>
        <v>Hardware Products and Services</v>
      </c>
      <c r="B324" s="21" t="str">
        <f>IF(Schema_Input!B324&lt;&gt;"",Schema_Input!B324,IF(Schema_Input!C324&lt;&gt;"",B323,""))</f>
        <v>Security Equipment</v>
      </c>
      <c r="C324" s="21" t="str">
        <f>IF(Schema_Input!C324&lt;&gt;"",Schema_Input!C324,"")</f>
        <v>Electromagnetically Opaque Sleeve</v>
      </c>
    </row>
    <row r="325" spans="1:3" ht="12.75" x14ac:dyDescent="0.2">
      <c r="A325" s="21" t="str">
        <f>IF(Schema_Input!A325&lt;&gt;"",Schema_Input!A325,IF(Schema_Input!C325&lt;&gt;"",A324,""))</f>
        <v>Hardware Products and Services</v>
      </c>
      <c r="B325" s="21" t="str">
        <f>IF(Schema_Input!B325&lt;&gt;"",Schema_Input!B325,IF(Schema_Input!C325&lt;&gt;"",B324,""))</f>
        <v>Security Equipment</v>
      </c>
      <c r="C325" s="21" t="str">
        <f>IF(Schema_Input!C325&lt;&gt;"",Schema_Input!C325,"")</f>
        <v>Facial Image Capturing (Middleware)</v>
      </c>
    </row>
    <row r="326" spans="1:3" ht="12.75" x14ac:dyDescent="0.2">
      <c r="A326" s="21" t="str">
        <f>IF(Schema_Input!A326&lt;&gt;"",Schema_Input!A326,IF(Schema_Input!C326&lt;&gt;"",A325,""))</f>
        <v>Hardware Products and Services</v>
      </c>
      <c r="B326" s="21" t="str">
        <f>IF(Schema_Input!B326&lt;&gt;"",Schema_Input!B326,IF(Schema_Input!C326&lt;&gt;"",B325,""))</f>
        <v>Security Equipment</v>
      </c>
      <c r="C326" s="21" t="str">
        <f>IF(Schema_Input!C326&lt;&gt;"",Schema_Input!C326,"")</f>
        <v>Facial Image Capturing Camera</v>
      </c>
    </row>
    <row r="327" spans="1:3" ht="12.75" x14ac:dyDescent="0.2">
      <c r="A327" s="21" t="str">
        <f>IF(Schema_Input!A327&lt;&gt;"",Schema_Input!A327,IF(Schema_Input!C327&lt;&gt;"",A326,""))</f>
        <v>Hardware Products and Services</v>
      </c>
      <c r="B327" s="21" t="str">
        <f>IF(Schema_Input!B327&lt;&gt;"",Schema_Input!B327,IF(Schema_Input!C327&lt;&gt;"",B326,""))</f>
        <v>Security Equipment</v>
      </c>
      <c r="C327" s="21" t="str">
        <f>IF(Schema_Input!C327&lt;&gt;"",Schema_Input!C327,"")</f>
        <v>Fingerprint Capture Station</v>
      </c>
    </row>
    <row r="328" spans="1:3" ht="12.75" x14ac:dyDescent="0.2">
      <c r="A328" s="21" t="str">
        <f>IF(Schema_Input!A328&lt;&gt;"",Schema_Input!A328,IF(Schema_Input!C328&lt;&gt;"",A327,""))</f>
        <v>Hardware Products and Services</v>
      </c>
      <c r="B328" s="21" t="str">
        <f>IF(Schema_Input!B328&lt;&gt;"",Schema_Input!B328,IF(Schema_Input!C328&lt;&gt;"",B327,""))</f>
        <v>Security Equipment</v>
      </c>
      <c r="C328" s="21" t="str">
        <f>IF(Schema_Input!C328&lt;&gt;"",Schema_Input!C328,"")</f>
        <v>FIPS-201 Compliant Products</v>
      </c>
    </row>
    <row r="329" spans="1:3" ht="12.75" x14ac:dyDescent="0.2">
      <c r="A329" s="21" t="str">
        <f>IF(Schema_Input!A329&lt;&gt;"",Schema_Input!A329,IF(Schema_Input!C329&lt;&gt;"",A328,""))</f>
        <v>Hardware Products and Services</v>
      </c>
      <c r="B329" s="21" t="str">
        <f>IF(Schema_Input!B329&lt;&gt;"",Schema_Input!B329,IF(Schema_Input!C329&lt;&gt;"",B328,""))</f>
        <v>Security Equipment</v>
      </c>
      <c r="C329" s="21" t="str">
        <f>IF(Schema_Input!C329&lt;&gt;"",Schema_Input!C329,"")</f>
        <v>Graphical Printing/Card Printer</v>
      </c>
    </row>
    <row r="330" spans="1:3" ht="12.75" x14ac:dyDescent="0.2">
      <c r="A330" s="21" t="str">
        <f>IF(Schema_Input!A330&lt;&gt;"",Schema_Input!A330,IF(Schema_Input!C330&lt;&gt;"",A329,""))</f>
        <v>Hardware Products and Services</v>
      </c>
      <c r="B330" s="21" t="str">
        <f>IF(Schema_Input!B330&lt;&gt;"",Schema_Input!B330,IF(Schema_Input!C330&lt;&gt;"",B329,""))</f>
        <v>Security Equipment</v>
      </c>
      <c r="C330" s="21" t="str">
        <f>IF(Schema_Input!C330&lt;&gt;"",Schema_Input!C330,"")</f>
        <v>OCSP Responder</v>
      </c>
    </row>
    <row r="331" spans="1:3" ht="12.75" x14ac:dyDescent="0.2">
      <c r="A331" s="21" t="str">
        <f>IF(Schema_Input!A331&lt;&gt;"",Schema_Input!A331,IF(Schema_Input!C331&lt;&gt;"",A330,""))</f>
        <v>Hardware Products and Services</v>
      </c>
      <c r="B331" s="21" t="str">
        <f>IF(Schema_Input!B331&lt;&gt;"",Schema_Input!B331,IF(Schema_Input!C331&lt;&gt;"",B330,""))</f>
        <v>Security Equipment</v>
      </c>
      <c r="C331" s="21" t="str">
        <f>IF(Schema_Input!C331&lt;&gt;"",Schema_Input!C331,"")</f>
        <v>PIV Card</v>
      </c>
    </row>
    <row r="332" spans="1:3" ht="12.75" x14ac:dyDescent="0.2">
      <c r="A332" s="21" t="str">
        <f>IF(Schema_Input!A332&lt;&gt;"",Schema_Input!A332,IF(Schema_Input!C332&lt;&gt;"",A331,""))</f>
        <v>Hardware Products and Services</v>
      </c>
      <c r="B332" s="21" t="str">
        <f>IF(Schema_Input!B332&lt;&gt;"",Schema_Input!B332,IF(Schema_Input!C332&lt;&gt;"",B331,""))</f>
        <v>Security Equipment</v>
      </c>
      <c r="C332" s="21" t="str">
        <f>IF(Schema_Input!C332&lt;&gt;"",Schema_Input!C332,"")</f>
        <v>PIV Card Activation and Finalization Products</v>
      </c>
    </row>
    <row r="333" spans="1:3" ht="12.75" x14ac:dyDescent="0.2">
      <c r="A333" s="21" t="str">
        <f>IF(Schema_Input!A333&lt;&gt;"",Schema_Input!A333,IF(Schema_Input!C333&lt;&gt;"",A332,""))</f>
        <v>Hardware Products and Services</v>
      </c>
      <c r="B333" s="21" t="str">
        <f>IF(Schema_Input!B333&lt;&gt;"",Schema_Input!B333,IF(Schema_Input!C333&lt;&gt;"",B332,""))</f>
        <v>Security Equipment</v>
      </c>
      <c r="C333" s="21" t="str">
        <f>IF(Schema_Input!C333&lt;&gt;"",Schema_Input!C333,"")</f>
        <v>PIV Card Management and Production Products</v>
      </c>
    </row>
    <row r="334" spans="1:3" ht="12.75" x14ac:dyDescent="0.2">
      <c r="A334" s="21" t="str">
        <f>IF(Schema_Input!A334&lt;&gt;"",Schema_Input!A334,IF(Schema_Input!C334&lt;&gt;"",A333,""))</f>
        <v>Hardware Products and Services</v>
      </c>
      <c r="B334" s="21" t="str">
        <f>IF(Schema_Input!B334&lt;&gt;"",Schema_Input!B334,IF(Schema_Input!C334&lt;&gt;"",B333,""))</f>
        <v>Security Equipment</v>
      </c>
      <c r="C334" s="21" t="str">
        <f>IF(Schema_Input!C334&lt;&gt;"",Schema_Input!C334,"")</f>
        <v>PIV Card Reader - Biometric</v>
      </c>
    </row>
    <row r="335" spans="1:3" ht="12.75" x14ac:dyDescent="0.2">
      <c r="A335" s="21" t="str">
        <f>IF(Schema_Input!A335&lt;&gt;"",Schema_Input!A335,IF(Schema_Input!C335&lt;&gt;"",A334,""))</f>
        <v>Hardware Products and Services</v>
      </c>
      <c r="B335" s="21" t="str">
        <f>IF(Schema_Input!B335&lt;&gt;"",Schema_Input!B335,IF(Schema_Input!C335&lt;&gt;"",B334,""))</f>
        <v>Security Equipment</v>
      </c>
      <c r="C335" s="21" t="str">
        <f>IF(Schema_Input!C335&lt;&gt;"",Schema_Input!C335,"")</f>
        <v>PIV Card Reader - CHUID (Contact)</v>
      </c>
    </row>
    <row r="336" spans="1:3" ht="12.75" x14ac:dyDescent="0.2">
      <c r="A336" s="21" t="str">
        <f>IF(Schema_Input!A336&lt;&gt;"",Schema_Input!A336,IF(Schema_Input!C336&lt;&gt;"",A335,""))</f>
        <v>Hardware Products and Services</v>
      </c>
      <c r="B336" s="21" t="str">
        <f>IF(Schema_Input!B336&lt;&gt;"",Schema_Input!B336,IF(Schema_Input!C336&lt;&gt;"",B335,""))</f>
        <v>Security Equipment</v>
      </c>
      <c r="C336" s="21" t="str">
        <f>IF(Schema_Input!C336&lt;&gt;"",Schema_Input!C336,"")</f>
        <v>PIV Card Reader - CHUID (Contactless)</v>
      </c>
    </row>
    <row r="337" spans="1:3" ht="12.75" x14ac:dyDescent="0.2">
      <c r="A337" s="21" t="str">
        <f>IF(Schema_Input!A337&lt;&gt;"",Schema_Input!A337,IF(Schema_Input!C337&lt;&gt;"",A336,""))</f>
        <v>Hardware Products and Services</v>
      </c>
      <c r="B337" s="21" t="str">
        <f>IF(Schema_Input!B337&lt;&gt;"",Schema_Input!B337,IF(Schema_Input!C337&lt;&gt;"",B336,""))</f>
        <v>Security Equipment</v>
      </c>
      <c r="C337" s="21" t="str">
        <f>IF(Schema_Input!C337&lt;&gt;"",Schema_Input!C337,"")</f>
        <v>PIV Card Reader - Transparent</v>
      </c>
    </row>
    <row r="338" spans="1:3" ht="12.75" x14ac:dyDescent="0.2">
      <c r="A338" s="21" t="str">
        <f>IF(Schema_Input!A338&lt;&gt;"",Schema_Input!A338,IF(Schema_Input!C338&lt;&gt;"",A337,""))</f>
        <v>Hardware Products and Services</v>
      </c>
      <c r="B338" s="21" t="str">
        <f>IF(Schema_Input!B338&lt;&gt;"",Schema_Input!B338,IF(Schema_Input!C338&lt;&gt;"",B337,""))</f>
        <v>Security Equipment</v>
      </c>
      <c r="C338" s="21" t="str">
        <f>IF(Schema_Input!C338&lt;&gt;"",Schema_Input!C338,"")</f>
        <v>PIV Enrollment and Registration Products</v>
      </c>
    </row>
    <row r="339" spans="1:3" ht="12.75" x14ac:dyDescent="0.2">
      <c r="A339" s="21" t="str">
        <f>IF(Schema_Input!A339&lt;&gt;"",Schema_Input!A339,IF(Schema_Input!C339&lt;&gt;"",A338,""))</f>
        <v>Hardware Products and Services</v>
      </c>
      <c r="B339" s="21" t="str">
        <f>IF(Schema_Input!B339&lt;&gt;"",Schema_Input!B339,IF(Schema_Input!C339&lt;&gt;"",B338,""))</f>
        <v>Security Equipment</v>
      </c>
      <c r="C339" s="21" t="str">
        <f>IF(Schema_Input!C339&lt;&gt;"",Schema_Input!C339,"")</f>
        <v>PIV Infrastructure Products</v>
      </c>
    </row>
    <row r="340" spans="1:3" ht="12.75" x14ac:dyDescent="0.2">
      <c r="A340" s="21" t="str">
        <f>IF(Schema_Input!A340&lt;&gt;"",Schema_Input!A340,IF(Schema_Input!C340&lt;&gt;"",A339,""))</f>
        <v>Hardware Products and Services</v>
      </c>
      <c r="B340" s="21" t="str">
        <f>IF(Schema_Input!B340&lt;&gt;"",Schema_Input!B340,IF(Schema_Input!C340&lt;&gt;"",B339,""))</f>
        <v>Security Equipment</v>
      </c>
      <c r="C340" s="21" t="str">
        <f>IF(Schema_Input!C340&lt;&gt;"",Schema_Input!C340,"")</f>
        <v>PIV Integration Products</v>
      </c>
    </row>
    <row r="341" spans="1:3" ht="12.75" x14ac:dyDescent="0.2">
      <c r="A341" s="21" t="str">
        <f>IF(Schema_Input!A341&lt;&gt;"",Schema_Input!A341,IF(Schema_Input!C341&lt;&gt;"",A340,""))</f>
        <v>Hardware Products and Services</v>
      </c>
      <c r="B341" s="21" t="str">
        <f>IF(Schema_Input!B341&lt;&gt;"",Schema_Input!B341,IF(Schema_Input!C341&lt;&gt;"",B340,""))</f>
        <v>Security Equipment</v>
      </c>
      <c r="C341" s="21" t="str">
        <f>IF(Schema_Input!C341&lt;&gt;"",Schema_Input!C341,"")</f>
        <v>PIV Logical Access Control Products</v>
      </c>
    </row>
    <row r="342" spans="1:3" ht="12.75" x14ac:dyDescent="0.2">
      <c r="A342" s="21" t="str">
        <f>IF(Schema_Input!A342&lt;&gt;"",Schema_Input!A342,IF(Schema_Input!C342&lt;&gt;"",A341,""))</f>
        <v>Hardware Products and Services</v>
      </c>
      <c r="B342" s="21" t="str">
        <f>IF(Schema_Input!B342&lt;&gt;"",Schema_Input!B342,IF(Schema_Input!C342&lt;&gt;"",B341,""))</f>
        <v>Security Equipment</v>
      </c>
      <c r="C342" s="21" t="str">
        <f>IF(Schema_Input!C342&lt;&gt;"",Schema_Input!C342,"")</f>
        <v>PIV Middleware</v>
      </c>
    </row>
    <row r="343" spans="1:3" ht="12.75" x14ac:dyDescent="0.2">
      <c r="A343" s="21" t="str">
        <f>IF(Schema_Input!A343&lt;&gt;"",Schema_Input!A343,IF(Schema_Input!C343&lt;&gt;"",A342,""))</f>
        <v>Hardware Products and Services</v>
      </c>
      <c r="B343" s="21" t="str">
        <f>IF(Schema_Input!B343&lt;&gt;"",Schema_Input!B343,IF(Schema_Input!C343&lt;&gt;"",B342,""))</f>
        <v>Security Equipment</v>
      </c>
      <c r="C343" s="21" t="str">
        <f>IF(Schema_Input!C343&lt;&gt;"",Schema_Input!C343,"")</f>
        <v>PIV Physical Access Control Products</v>
      </c>
    </row>
    <row r="344" spans="1:3" ht="12.75" x14ac:dyDescent="0.2">
      <c r="A344" s="21" t="str">
        <f>IF(Schema_Input!A344&lt;&gt;"",Schema_Input!A344,IF(Schema_Input!C344&lt;&gt;"",A343,""))</f>
        <v>Hardware Products and Services</v>
      </c>
      <c r="B344" s="21" t="str">
        <f>IF(Schema_Input!B344&lt;&gt;"",Schema_Input!B344,IF(Schema_Input!C344&lt;&gt;"",B343,""))</f>
        <v>Security Equipment</v>
      </c>
      <c r="C344" s="21" t="str">
        <f>IF(Schema_Input!C344&lt;&gt;"",Schema_Input!C344,"")</f>
        <v>Single Fingerprint Capture Device</v>
      </c>
    </row>
    <row r="345" spans="1:3" ht="12.75" x14ac:dyDescent="0.2">
      <c r="A345" s="21" t="str">
        <f>IF(Schema_Input!A345&lt;&gt;"",Schema_Input!A345,IF(Schema_Input!C345&lt;&gt;"",A344,""))</f>
        <v>Hardware Products and Services</v>
      </c>
      <c r="B345" s="21" t="str">
        <f>IF(Schema_Input!B345&lt;&gt;"",Schema_Input!B345,IF(Schema_Input!C345&lt;&gt;"",B344,""))</f>
        <v>Security Equipment</v>
      </c>
      <c r="C345" s="21" t="str">
        <f>IF(Schema_Input!C345&lt;&gt;"",Schema_Input!C345,"")</f>
        <v>Template Generator</v>
      </c>
    </row>
    <row r="346" spans="1:3" ht="12.75" x14ac:dyDescent="0.2">
      <c r="A346" s="21" t="str">
        <f>IF(Schema_Input!A346&lt;&gt;"",Schema_Input!A346,IF(Schema_Input!C346&lt;&gt;"",A345,""))</f>
        <v>Hardware Products and Services</v>
      </c>
      <c r="B346" s="21" t="str">
        <f>IF(Schema_Input!B346&lt;&gt;"",Schema_Input!B346,IF(Schema_Input!C346&lt;&gt;"",B345,""))</f>
        <v>Security Equipment</v>
      </c>
      <c r="C346" s="21" t="str">
        <f>IF(Schema_Input!C346&lt;&gt;"",Schema_Input!C346,"")</f>
        <v>Template Matcher</v>
      </c>
    </row>
    <row r="347" spans="1:3" ht="12.75" x14ac:dyDescent="0.2">
      <c r="A347" s="21" t="str">
        <f>IF(Schema_Input!A347&lt;&gt;"",Schema_Input!A347,IF(Schema_Input!C347&lt;&gt;"",A346,""))</f>
        <v>Health IT Services</v>
      </c>
      <c r="B347" s="21" t="str">
        <f>IF(Schema_Input!B347&lt;&gt;"",Schema_Input!B347,IF(Schema_Input!C347&lt;&gt;"",B346,""))</f>
        <v>Connected Health Services</v>
      </c>
      <c r="C347" s="21" t="str">
        <f>IF(Schema_Input!C347&lt;&gt;"",Schema_Input!C347,"")</f>
        <v>Bar Code Medication Administration (BCMA)</v>
      </c>
    </row>
    <row r="348" spans="1:3" ht="12.75" x14ac:dyDescent="0.2">
      <c r="A348" s="21" t="str">
        <f>IF(Schema_Input!A348&lt;&gt;"",Schema_Input!A348,IF(Schema_Input!C348&lt;&gt;"",A347,""))</f>
        <v>Health IT Services</v>
      </c>
      <c r="B348" s="21" t="str">
        <f>IF(Schema_Input!B348&lt;&gt;"",Schema_Input!B348,IF(Schema_Input!C348&lt;&gt;"",B347,""))</f>
        <v>Connected Health Services</v>
      </c>
      <c r="C348" s="21" t="str">
        <f>IF(Schema_Input!C348&lt;&gt;"",Schema_Input!C348,"")</f>
        <v>Computerized Patient Order Entry (CPOE) Services</v>
      </c>
    </row>
    <row r="349" spans="1:3" ht="12.75" x14ac:dyDescent="0.2">
      <c r="A349" s="21" t="str">
        <f>IF(Schema_Input!A349&lt;&gt;"",Schema_Input!A349,IF(Schema_Input!C349&lt;&gt;"",A348,""))</f>
        <v>Health IT Services</v>
      </c>
      <c r="B349" s="21" t="str">
        <f>IF(Schema_Input!B349&lt;&gt;"",Schema_Input!B349,IF(Schema_Input!C349&lt;&gt;"",B348,""))</f>
        <v>Connected Health Services</v>
      </c>
      <c r="C349" s="21" t="str">
        <f>IF(Schema_Input!C349&lt;&gt;"",Schema_Input!C349,"")</f>
        <v>Electronic Prescription (ePrescribing/eRX) Services</v>
      </c>
    </row>
    <row r="350" spans="1:3" ht="12.75" x14ac:dyDescent="0.2">
      <c r="A350" s="21" t="str">
        <f>IF(Schema_Input!A350&lt;&gt;"",Schema_Input!A350,IF(Schema_Input!C350&lt;&gt;"",A349,""))</f>
        <v>Health IT Services</v>
      </c>
      <c r="B350" s="21" t="str">
        <f>IF(Schema_Input!B350&lt;&gt;"",Schema_Input!B350,IF(Schema_Input!C350&lt;&gt;"",B349,""))</f>
        <v>Connected Health Services</v>
      </c>
      <c r="C350" s="21" t="str">
        <f>IF(Schema_Input!C350&lt;&gt;"",Schema_Input!C350,"")</f>
        <v>Health Monitoring and Diagnosis</v>
      </c>
    </row>
    <row r="351" spans="1:3" ht="12.75" x14ac:dyDescent="0.2">
      <c r="A351" s="21" t="str">
        <f>IF(Schema_Input!A351&lt;&gt;"",Schema_Input!A351,IF(Schema_Input!C351&lt;&gt;"",A350,""))</f>
        <v>Health IT Services</v>
      </c>
      <c r="B351" s="21" t="str">
        <f>IF(Schema_Input!B351&lt;&gt;"",Schema_Input!B351,IF(Schema_Input!C351&lt;&gt;"",B350,""))</f>
        <v>Connected Health Services</v>
      </c>
      <c r="C351" s="21" t="str">
        <f>IF(Schema_Input!C351&lt;&gt;"",Schema_Input!C351,"")</f>
        <v>Remote Care IT Services</v>
      </c>
    </row>
    <row r="352" spans="1:3" ht="12.75" x14ac:dyDescent="0.2">
      <c r="A352" s="21" t="str">
        <f>IF(Schema_Input!A352&lt;&gt;"",Schema_Input!A352,IF(Schema_Input!C352&lt;&gt;"",A351,""))</f>
        <v>Health IT Services</v>
      </c>
      <c r="B352" s="21" t="str">
        <f>IF(Schema_Input!B352&lt;&gt;"",Schema_Input!B352,IF(Schema_Input!C352&lt;&gt;"",B351,""))</f>
        <v>Connected Health Services</v>
      </c>
      <c r="C352" s="21" t="str">
        <f>IF(Schema_Input!C352&lt;&gt;"",Schema_Input!C352,"")</f>
        <v>Remote Patient Monitoring (Tele-monitoring)</v>
      </c>
    </row>
    <row r="353" spans="1:3" ht="12.75" x14ac:dyDescent="0.2">
      <c r="A353" s="21" t="str">
        <f>IF(Schema_Input!A353&lt;&gt;"",Schema_Input!A353,IF(Schema_Input!C353&lt;&gt;"",A352,""))</f>
        <v>Health IT Services</v>
      </c>
      <c r="B353" s="21" t="str">
        <f>IF(Schema_Input!B353&lt;&gt;"",Schema_Input!B353,IF(Schema_Input!C353&lt;&gt;"",B352,""))</f>
        <v>Connected Health Services</v>
      </c>
      <c r="C353" s="21" t="str">
        <f>IF(Schema_Input!C353&lt;&gt;"",Schema_Input!C353,"")</f>
        <v>Secure messaging</v>
      </c>
    </row>
    <row r="354" spans="1:3" ht="12.75" x14ac:dyDescent="0.2">
      <c r="A354" s="21" t="str">
        <f>IF(Schema_Input!A354&lt;&gt;"",Schema_Input!A354,IF(Schema_Input!C354&lt;&gt;"",A353,""))</f>
        <v>Health IT Services</v>
      </c>
      <c r="B354" s="21" t="str">
        <f>IF(Schema_Input!B354&lt;&gt;"",Schema_Input!B354,IF(Schema_Input!C354&lt;&gt;"",B353,""))</f>
        <v>Connected Health Services</v>
      </c>
      <c r="C354" s="21" t="str">
        <f>IF(Schema_Input!C354&lt;&gt;"",Schema_Input!C354,"")</f>
        <v>Self Care Services</v>
      </c>
    </row>
    <row r="355" spans="1:3" ht="12.75" x14ac:dyDescent="0.2">
      <c r="A355" s="21" t="str">
        <f>IF(Schema_Input!A355&lt;&gt;"",Schema_Input!A355,IF(Schema_Input!C355&lt;&gt;"",A354,""))</f>
        <v>Health IT Services</v>
      </c>
      <c r="B355" s="21" t="str">
        <f>IF(Schema_Input!B355&lt;&gt;"",Schema_Input!B355,IF(Schema_Input!C355&lt;&gt;"",B354,""))</f>
        <v>Connected Health Services</v>
      </c>
      <c r="C355" s="21" t="str">
        <f>IF(Schema_Input!C355&lt;&gt;"",Schema_Input!C355,"")</f>
        <v>Telehealth/Telemedicine Services</v>
      </c>
    </row>
    <row r="356" spans="1:3" ht="12.75" x14ac:dyDescent="0.2">
      <c r="A356" s="21" t="str">
        <f>IF(Schema_Input!A356&lt;&gt;"",Schema_Input!A356,IF(Schema_Input!C356&lt;&gt;"",A355,""))</f>
        <v>Health IT Services</v>
      </c>
      <c r="B356" s="21" t="str">
        <f>IF(Schema_Input!B356&lt;&gt;"",Schema_Input!B356,IF(Schema_Input!C356&lt;&gt;"",B355,""))</f>
        <v>Electronic Health Record (EHR) Services</v>
      </c>
      <c r="C356" s="21" t="str">
        <f>IF(Schema_Input!C356&lt;&gt;"",Schema_Input!C356,"")</f>
        <v>Ambulatory Medical Record (AMR)</v>
      </c>
    </row>
    <row r="357" spans="1:3" ht="12.75" x14ac:dyDescent="0.2">
      <c r="A357" s="21" t="str">
        <f>IF(Schema_Input!A357&lt;&gt;"",Schema_Input!A357,IF(Schema_Input!C357&lt;&gt;"",A356,""))</f>
        <v>Health IT Services</v>
      </c>
      <c r="B357" s="21" t="str">
        <f>IF(Schema_Input!B357&lt;&gt;"",Schema_Input!B357,IF(Schema_Input!C357&lt;&gt;"",B356,""))</f>
        <v>Electronic Health Record (EHR) Services</v>
      </c>
      <c r="C357" s="21" t="str">
        <f>IF(Schema_Input!C357&lt;&gt;"",Schema_Input!C357,"")</f>
        <v>Electronic Dental Record (EDR) Services</v>
      </c>
    </row>
    <row r="358" spans="1:3" ht="12.75" x14ac:dyDescent="0.2">
      <c r="A358" s="21" t="str">
        <f>IF(Schema_Input!A358&lt;&gt;"",Schema_Input!A358,IF(Schema_Input!C358&lt;&gt;"",A357,""))</f>
        <v>Health IT Services</v>
      </c>
      <c r="B358" s="21" t="str">
        <f>IF(Schema_Input!B358&lt;&gt;"",Schema_Input!B358,IF(Schema_Input!C358&lt;&gt;"",B357,""))</f>
        <v>Electronic Health Record (EHR) Services</v>
      </c>
      <c r="C358" s="21" t="str">
        <f>IF(Schema_Input!C358&lt;&gt;"",Schema_Input!C358,"")</f>
        <v>Electronic Health Record (HER) Modernization and Interoperability Services</v>
      </c>
    </row>
    <row r="359" spans="1:3" ht="12.75" x14ac:dyDescent="0.2">
      <c r="A359" s="21" t="str">
        <f>IF(Schema_Input!A359&lt;&gt;"",Schema_Input!A359,IF(Schema_Input!C359&lt;&gt;"",A358,""))</f>
        <v>Health IT Services</v>
      </c>
      <c r="B359" s="21" t="str">
        <f>IF(Schema_Input!B359&lt;&gt;"",Schema_Input!B359,IF(Schema_Input!C359&lt;&gt;"",B358,""))</f>
        <v>Electronic Health Record (EHR) Services</v>
      </c>
      <c r="C359" s="21" t="str">
        <f>IF(Schema_Input!C359&lt;&gt;"",Schema_Input!C359,"")</f>
        <v>Electronic Medical Record (EMR) Services</v>
      </c>
    </row>
    <row r="360" spans="1:3" ht="12.75" x14ac:dyDescent="0.2">
      <c r="A360" s="21" t="str">
        <f>IF(Schema_Input!A360&lt;&gt;"",Schema_Input!A360,IF(Schema_Input!C360&lt;&gt;"",A359,""))</f>
        <v>Health IT Services</v>
      </c>
      <c r="B360" s="21" t="str">
        <f>IF(Schema_Input!B360&lt;&gt;"",Schema_Input!B360,IF(Schema_Input!C360&lt;&gt;"",B359,""))</f>
        <v>Electronic Health Record (EHR) Services</v>
      </c>
      <c r="C360" s="21" t="str">
        <f>IF(Schema_Input!C360&lt;&gt;"",Schema_Input!C360,"")</f>
        <v>Electronic Medication Administration Records (EMAR)</v>
      </c>
    </row>
    <row r="361" spans="1:3" ht="12.75" x14ac:dyDescent="0.2">
      <c r="A361" s="21" t="str">
        <f>IF(Schema_Input!A361&lt;&gt;"",Schema_Input!A361,IF(Schema_Input!C361&lt;&gt;"",A360,""))</f>
        <v>Health IT Services</v>
      </c>
      <c r="B361" s="21" t="str">
        <f>IF(Schema_Input!B361&lt;&gt;"",Schema_Input!B361,IF(Schema_Input!C361&lt;&gt;"",B360,""))</f>
        <v>Health Analytics</v>
      </c>
      <c r="C361" s="21" t="str">
        <f>IF(Schema_Input!C361&lt;&gt;"",Schema_Input!C361,"")</f>
        <v>Batch Healthcare Analytics</v>
      </c>
    </row>
    <row r="362" spans="1:3" ht="12.75" x14ac:dyDescent="0.2">
      <c r="A362" s="21" t="str">
        <f>IF(Schema_Input!A362&lt;&gt;"",Schema_Input!A362,IF(Schema_Input!C362&lt;&gt;"",A361,""))</f>
        <v>Health IT Services</v>
      </c>
      <c r="B362" s="21" t="str">
        <f>IF(Schema_Input!B362&lt;&gt;"",Schema_Input!B362,IF(Schema_Input!C362&lt;&gt;"",B361,""))</f>
        <v>Health Analytics</v>
      </c>
      <c r="C362" s="21" t="str">
        <f>IF(Schema_Input!C362&lt;&gt;"",Schema_Input!C362,"")</f>
        <v>Laboratory/Testing Analytics</v>
      </c>
    </row>
    <row r="363" spans="1:3" ht="12.75" x14ac:dyDescent="0.2">
      <c r="A363" s="21" t="str">
        <f>IF(Schema_Input!A363&lt;&gt;"",Schema_Input!A363,IF(Schema_Input!C363&lt;&gt;"",A362,""))</f>
        <v>Health IT Services</v>
      </c>
      <c r="B363" s="21" t="str">
        <f>IF(Schema_Input!B363&lt;&gt;"",Schema_Input!B363,IF(Schema_Input!C363&lt;&gt;"",B362,""))</f>
        <v>Health Analytics</v>
      </c>
      <c r="C363" s="21" t="str">
        <f>IF(Schema_Input!C363&lt;&gt;"",Schema_Input!C363,"")</f>
        <v>Predictive Modeling</v>
      </c>
    </row>
    <row r="364" spans="1:3" ht="12.75" x14ac:dyDescent="0.2">
      <c r="A364" s="21" t="str">
        <f>IF(Schema_Input!A364&lt;&gt;"",Schema_Input!A364,IF(Schema_Input!C364&lt;&gt;"",A363,""))</f>
        <v>Health IT Services</v>
      </c>
      <c r="B364" s="21" t="str">
        <f>IF(Schema_Input!B364&lt;&gt;"",Schema_Input!B364,IF(Schema_Input!C364&lt;&gt;"",B363,""))</f>
        <v>Health Analytics</v>
      </c>
      <c r="C364" s="21" t="str">
        <f>IF(Schema_Input!C364&lt;&gt;"",Schema_Input!C364,"")</f>
        <v>Real-time Healthcare Analytics</v>
      </c>
    </row>
    <row r="365" spans="1:3" ht="12.75" x14ac:dyDescent="0.2">
      <c r="A365" s="21" t="str">
        <f>IF(Schema_Input!A365&lt;&gt;"",Schema_Input!A365,IF(Schema_Input!C365&lt;&gt;"",A364,""))</f>
        <v>Health IT Services</v>
      </c>
      <c r="B365" s="21" t="str">
        <f>IF(Schema_Input!B365&lt;&gt;"",Schema_Input!B365,IF(Schema_Input!C365&lt;&gt;"",B364,""))</f>
        <v>Health Informatics</v>
      </c>
      <c r="C365" s="21" t="str">
        <f>IF(Schema_Input!C365&lt;&gt;"",Schema_Input!C365,"")</f>
        <v>Biomedical Informatics (Bioinformatics) Services</v>
      </c>
    </row>
    <row r="366" spans="1:3" ht="12.75" x14ac:dyDescent="0.2">
      <c r="A366" s="21" t="str">
        <f>IF(Schema_Input!A366&lt;&gt;"",Schema_Input!A366,IF(Schema_Input!C366&lt;&gt;"",A365,""))</f>
        <v>Health IT Services</v>
      </c>
      <c r="B366" s="21" t="str">
        <f>IF(Schema_Input!B366&lt;&gt;"",Schema_Input!B366,IF(Schema_Input!C366&lt;&gt;"",B365,""))</f>
        <v>Health Informatics</v>
      </c>
      <c r="C366" s="21" t="str">
        <f>IF(Schema_Input!C366&lt;&gt;"",Schema_Input!C366,"")</f>
        <v>Clinical Decision Support (CDS) Services</v>
      </c>
    </row>
    <row r="367" spans="1:3" ht="12.75" x14ac:dyDescent="0.2">
      <c r="A367" s="21" t="str">
        <f>IF(Schema_Input!A367&lt;&gt;"",Schema_Input!A367,IF(Schema_Input!C367&lt;&gt;"",A366,""))</f>
        <v>Health IT Services</v>
      </c>
      <c r="B367" s="21" t="str">
        <f>IF(Schema_Input!B367&lt;&gt;"",Schema_Input!B367,IF(Schema_Input!C367&lt;&gt;"",B366,""))</f>
        <v>Health Informatics</v>
      </c>
      <c r="C367" s="21" t="str">
        <f>IF(Schema_Input!C367&lt;&gt;"",Schema_Input!C367,"")</f>
        <v>Medical Informatics Services</v>
      </c>
    </row>
    <row r="368" spans="1:3" ht="12.75" x14ac:dyDescent="0.2">
      <c r="A368" s="21" t="str">
        <f>IF(Schema_Input!A368&lt;&gt;"",Schema_Input!A368,IF(Schema_Input!C368&lt;&gt;"",A367,""))</f>
        <v>Health IT Services</v>
      </c>
      <c r="B368" s="21" t="str">
        <f>IF(Schema_Input!B368&lt;&gt;"",Schema_Input!B368,IF(Schema_Input!C368&lt;&gt;"",B367,""))</f>
        <v>Health Informatics</v>
      </c>
      <c r="C368" s="21" t="str">
        <f>IF(Schema_Input!C368&lt;&gt;"",Schema_Input!C368,"")</f>
        <v>Nursing Informatics (NI) Services</v>
      </c>
    </row>
    <row r="369" spans="1:3" ht="12.75" x14ac:dyDescent="0.2">
      <c r="A369" s="21" t="str">
        <f>IF(Schema_Input!A369&lt;&gt;"",Schema_Input!A369,IF(Schema_Input!C369&lt;&gt;"",A368,""))</f>
        <v>Health IT Services</v>
      </c>
      <c r="B369" s="21" t="str">
        <f>IF(Schema_Input!B369&lt;&gt;"",Schema_Input!B369,IF(Schema_Input!C369&lt;&gt;"",B368,""))</f>
        <v>Health Informatics</v>
      </c>
      <c r="C369" s="21" t="str">
        <f>IF(Schema_Input!C369&lt;&gt;"",Schema_Input!C369,"")</f>
        <v>Nutrition Informatics Services</v>
      </c>
    </row>
    <row r="370" spans="1:3" ht="12.75" x14ac:dyDescent="0.2">
      <c r="A370" s="21" t="str">
        <f>IF(Schema_Input!A370&lt;&gt;"",Schema_Input!A370,IF(Schema_Input!C370&lt;&gt;"",A369,""))</f>
        <v>Health IT Services</v>
      </c>
      <c r="B370" s="21" t="str">
        <f>IF(Schema_Input!B370&lt;&gt;"",Schema_Input!B370,IF(Schema_Input!C370&lt;&gt;"",B369,""))</f>
        <v>Health Informatics</v>
      </c>
      <c r="C370" s="21" t="str">
        <f>IF(Schema_Input!C370&lt;&gt;"",Schema_Input!C370,"")</f>
        <v>Pharmacy Informatics Services</v>
      </c>
    </row>
    <row r="371" spans="1:3" ht="12.75" x14ac:dyDescent="0.2">
      <c r="A371" s="21" t="str">
        <f>IF(Schema_Input!A371&lt;&gt;"",Schema_Input!A371,IF(Schema_Input!C371&lt;&gt;"",A370,""))</f>
        <v>Health IT Services</v>
      </c>
      <c r="B371" s="21" t="str">
        <f>IF(Schema_Input!B371&lt;&gt;"",Schema_Input!B371,IF(Schema_Input!C371&lt;&gt;"",B370,""))</f>
        <v>Health Information Exchanges (HIE) Services</v>
      </c>
      <c r="C371" s="21" t="str">
        <f>IF(Schema_Input!C371&lt;&gt;"",Schema_Input!C371,"")</f>
        <v>Dental Information Exchange Services</v>
      </c>
    </row>
    <row r="372" spans="1:3" ht="12.75" x14ac:dyDescent="0.2">
      <c r="A372" s="21" t="str">
        <f>IF(Schema_Input!A372&lt;&gt;"",Schema_Input!A372,IF(Schema_Input!C372&lt;&gt;"",A371,""))</f>
        <v>Health IT Services</v>
      </c>
      <c r="B372" s="21" t="str">
        <f>IF(Schema_Input!B372&lt;&gt;"",Schema_Input!B372,IF(Schema_Input!C372&lt;&gt;"",B371,""))</f>
        <v>Health Information Exchanges (HIE) Services</v>
      </c>
      <c r="C372" s="21" t="str">
        <f>IF(Schema_Input!C372&lt;&gt;"",Schema_Input!C372,"")</f>
        <v>Direct Health Information Services</v>
      </c>
    </row>
    <row r="373" spans="1:3" ht="12.75" x14ac:dyDescent="0.2">
      <c r="A373" s="21" t="str">
        <f>IF(Schema_Input!A373&lt;&gt;"",Schema_Input!A373,IF(Schema_Input!C373&lt;&gt;"",A372,""))</f>
        <v>Health IT Services</v>
      </c>
      <c r="B373" s="21" t="str">
        <f>IF(Schema_Input!B373&lt;&gt;"",Schema_Input!B373,IF(Schema_Input!C373&lt;&gt;"",B372,""))</f>
        <v>Health Information Exchanges (HIE) Services</v>
      </c>
      <c r="C373" s="21" t="str">
        <f>IF(Schema_Input!C373&lt;&gt;"",Schema_Input!C373,"")</f>
        <v>Health Information Exchange Connection Services</v>
      </c>
    </row>
    <row r="374" spans="1:3" ht="12.75" x14ac:dyDescent="0.2">
      <c r="A374" s="21" t="str">
        <f>IF(Schema_Input!A374&lt;&gt;"",Schema_Input!A374,IF(Schema_Input!C374&lt;&gt;"",A373,""))</f>
        <v>Health IT Services</v>
      </c>
      <c r="B374" s="21" t="str">
        <f>IF(Schema_Input!B374&lt;&gt;"",Schema_Input!B374,IF(Schema_Input!C374&lt;&gt;"",B373,""))</f>
        <v>Health Information Exchanges (HIE) Services</v>
      </c>
      <c r="C374" s="21" t="str">
        <f>IF(Schema_Input!C374&lt;&gt;"",Schema_Input!C374,"")</f>
        <v>Laboratory/Test Information Exchange Services</v>
      </c>
    </row>
    <row r="375" spans="1:3" ht="12.75" x14ac:dyDescent="0.2">
      <c r="A375" s="21" t="str">
        <f>IF(Schema_Input!A375&lt;&gt;"",Schema_Input!A375,IF(Schema_Input!C375&lt;&gt;"",A374,""))</f>
        <v>Health IT Services</v>
      </c>
      <c r="B375" s="21" t="str">
        <f>IF(Schema_Input!B375&lt;&gt;"",Schema_Input!B375,IF(Schema_Input!C375&lt;&gt;"",B374,""))</f>
        <v>Health Information Exchanges (HIE) Services</v>
      </c>
      <c r="C375" s="21" t="str">
        <f>IF(Schema_Input!C375&lt;&gt;"",Schema_Input!C375,"")</f>
        <v>Medical Information Exchange Services</v>
      </c>
    </row>
    <row r="376" spans="1:3" ht="12.75" x14ac:dyDescent="0.2">
      <c r="A376" s="21" t="str">
        <f>IF(Schema_Input!A376&lt;&gt;"",Schema_Input!A376,IF(Schema_Input!C376&lt;&gt;"",A375,""))</f>
        <v>Health IT Services</v>
      </c>
      <c r="B376" s="21" t="str">
        <f>IF(Schema_Input!B376&lt;&gt;"",Schema_Input!B376,IF(Schema_Input!C376&lt;&gt;"",B375,""))</f>
        <v>Health Information Exchanges (HIE) Services</v>
      </c>
      <c r="C376" s="21" t="str">
        <f>IF(Schema_Input!C376&lt;&gt;"",Schema_Input!C376,"")</f>
        <v>Mental/Behavioral Health Exchange Services</v>
      </c>
    </row>
    <row r="377" spans="1:3" ht="12.75" x14ac:dyDescent="0.2">
      <c r="A377" s="21" t="str">
        <f>IF(Schema_Input!A377&lt;&gt;"",Schema_Input!A377,IF(Schema_Input!C377&lt;&gt;"",A376,""))</f>
        <v>Health IT Services</v>
      </c>
      <c r="B377" s="21" t="str">
        <f>IF(Schema_Input!B377&lt;&gt;"",Schema_Input!B377,IF(Schema_Input!C377&lt;&gt;"",B376,""))</f>
        <v>Health Information Exchanges (HIE) Services</v>
      </c>
      <c r="C377" s="21" t="str">
        <f>IF(Schema_Input!C377&lt;&gt;"",Schema_Input!C377,"")</f>
        <v>Patient Discovery Services</v>
      </c>
    </row>
    <row r="378" spans="1:3" ht="12.75" x14ac:dyDescent="0.2">
      <c r="A378" s="21" t="str">
        <f>IF(Schema_Input!A378&lt;&gt;"",Schema_Input!A378,IF(Schema_Input!C378&lt;&gt;"",A377,""))</f>
        <v>Health IT Services</v>
      </c>
      <c r="B378" s="21" t="str">
        <f>IF(Schema_Input!B378&lt;&gt;"",Schema_Input!B378,IF(Schema_Input!C378&lt;&gt;"",B377,""))</f>
        <v>Health Information Exchanges (HIE) Services</v>
      </c>
      <c r="C378" s="21" t="str">
        <f>IF(Schema_Input!C378&lt;&gt;"",Schema_Input!C378,"")</f>
        <v>Picture Archiving and Communication System (PACS) Services</v>
      </c>
    </row>
    <row r="379" spans="1:3" ht="12.75" x14ac:dyDescent="0.2">
      <c r="A379" s="21" t="str">
        <f>IF(Schema_Input!A379&lt;&gt;"",Schema_Input!A379,IF(Schema_Input!C379&lt;&gt;"",A378,""))</f>
        <v>Health IT Services</v>
      </c>
      <c r="B379" s="21" t="str">
        <f>IF(Schema_Input!B379&lt;&gt;"",Schema_Input!B379,IF(Schema_Input!C379&lt;&gt;"",B378,""))</f>
        <v>Innovative and Emerging Health IT Solutions</v>
      </c>
      <c r="C379" s="21" t="str">
        <f>IF(Schema_Input!C379&lt;&gt;"",Schema_Input!C379,"")</f>
        <v>Robotic Surgical Services</v>
      </c>
    </row>
    <row r="380" spans="1:3" ht="12.75" x14ac:dyDescent="0.2">
      <c r="A380" s="21" t="str">
        <f>IF(Schema_Input!A380&lt;&gt;"",Schema_Input!A380,IF(Schema_Input!C380&lt;&gt;"",A379,""))</f>
        <v>Health IT Services</v>
      </c>
      <c r="B380" s="21" t="str">
        <f>IF(Schema_Input!B380&lt;&gt;"",Schema_Input!B380,IF(Schema_Input!C380&lt;&gt;"",B379,""))</f>
        <v>Innovative and Emerging Health IT Solutions</v>
      </c>
      <c r="C380" s="21" t="str">
        <f>IF(Schema_Input!C380&lt;&gt;"",Schema_Input!C380,"")</f>
        <v>Sensor Technology Services</v>
      </c>
    </row>
    <row r="381" spans="1:3" ht="12.75" x14ac:dyDescent="0.2">
      <c r="A381" s="21" t="str">
        <f>IF(Schema_Input!A381&lt;&gt;"",Schema_Input!A381,IF(Schema_Input!C381&lt;&gt;"",A380,""))</f>
        <v>Health IT Services</v>
      </c>
      <c r="B381" s="21" t="str">
        <f>IF(Schema_Input!B381&lt;&gt;"",Schema_Input!B381,IF(Schema_Input!C381&lt;&gt;"",B380,""))</f>
        <v>Other Health IT Services</v>
      </c>
      <c r="C381" s="21" t="str">
        <f>IF(Schema_Input!C381&lt;&gt;"",Schema_Input!C381,"")</f>
        <v>Clinic Performance Optimization Services</v>
      </c>
    </row>
    <row r="382" spans="1:3" ht="12.75" x14ac:dyDescent="0.2">
      <c r="A382" s="21" t="str">
        <f>IF(Schema_Input!A382&lt;&gt;"",Schema_Input!A382,IF(Schema_Input!C382&lt;&gt;"",A381,""))</f>
        <v>Health IT Services</v>
      </c>
      <c r="B382" s="21" t="str">
        <f>IF(Schema_Input!B382&lt;&gt;"",Schema_Input!B382,IF(Schema_Input!C382&lt;&gt;"",B381,""))</f>
        <v>Other Health IT Services</v>
      </c>
      <c r="C382" s="21" t="str">
        <f>IF(Schema_Input!C382&lt;&gt;"",Schema_Input!C382,"")</f>
        <v>Health IT Configuration Services</v>
      </c>
    </row>
    <row r="383" spans="1:3" ht="12.75" x14ac:dyDescent="0.2">
      <c r="A383" s="21" t="str">
        <f>IF(Schema_Input!A383&lt;&gt;"",Schema_Input!A383,IF(Schema_Input!C383&lt;&gt;"",A382,""))</f>
        <v>Health IT Services</v>
      </c>
      <c r="B383" s="21" t="str">
        <f>IF(Schema_Input!B383&lt;&gt;"",Schema_Input!B383,IF(Schema_Input!C383&lt;&gt;"",B382,""))</f>
        <v>Other Health IT Services</v>
      </c>
      <c r="C383" s="21" t="str">
        <f>IF(Schema_Input!C383&lt;&gt;"",Schema_Input!C383,"")</f>
        <v>Health IT Consulting Services</v>
      </c>
    </row>
    <row r="384" spans="1:3" ht="12.75" x14ac:dyDescent="0.2">
      <c r="A384" s="21" t="str">
        <f>IF(Schema_Input!A384&lt;&gt;"",Schema_Input!A384,IF(Schema_Input!C384&lt;&gt;"",A383,""))</f>
        <v>Health IT Services</v>
      </c>
      <c r="B384" s="21" t="str">
        <f>IF(Schema_Input!B384&lt;&gt;"",Schema_Input!B384,IF(Schema_Input!C384&lt;&gt;"",B383,""))</f>
        <v>Other Health IT Services</v>
      </c>
      <c r="C384" s="21" t="str">
        <f>IF(Schema_Input!C384&lt;&gt;"",Schema_Input!C384,"")</f>
        <v>Health IT Financial Management Services</v>
      </c>
    </row>
    <row r="385" spans="1:3" ht="12.75" x14ac:dyDescent="0.2">
      <c r="A385" s="21" t="str">
        <f>IF(Schema_Input!A385&lt;&gt;"",Schema_Input!A385,IF(Schema_Input!C385&lt;&gt;"",A384,""))</f>
        <v>Health IT Services</v>
      </c>
      <c r="B385" s="21" t="str">
        <f>IF(Schema_Input!B385&lt;&gt;"",Schema_Input!B385,IF(Schema_Input!C385&lt;&gt;"",B384,""))</f>
        <v>Other Health IT Services</v>
      </c>
      <c r="C385" s="21" t="str">
        <f>IF(Schema_Input!C385&lt;&gt;"",Schema_Input!C385,"")</f>
        <v>Health IT Implementation Services</v>
      </c>
    </row>
    <row r="386" spans="1:3" ht="12.75" x14ac:dyDescent="0.2">
      <c r="A386" s="21" t="str">
        <f>IF(Schema_Input!A386&lt;&gt;"",Schema_Input!A386,IF(Schema_Input!C386&lt;&gt;"",A385,""))</f>
        <v>Health IT Services</v>
      </c>
      <c r="B386" s="21" t="str">
        <f>IF(Schema_Input!B386&lt;&gt;"",Schema_Input!B386,IF(Schema_Input!C386&lt;&gt;"",B385,""))</f>
        <v>Other Health IT Services</v>
      </c>
      <c r="C386" s="21" t="str">
        <f>IF(Schema_Input!C386&lt;&gt;"",Schema_Input!C386,"")</f>
        <v>Health IT Integration Services</v>
      </c>
    </row>
    <row r="387" spans="1:3" ht="12.75" x14ac:dyDescent="0.2">
      <c r="A387" s="21" t="str">
        <f>IF(Schema_Input!A387&lt;&gt;"",Schema_Input!A387,IF(Schema_Input!C387&lt;&gt;"",A386,""))</f>
        <v>Health IT Services</v>
      </c>
      <c r="B387" s="21" t="str">
        <f>IF(Schema_Input!B387&lt;&gt;"",Schema_Input!B387,IF(Schema_Input!C387&lt;&gt;"",B386,""))</f>
        <v>Other Health IT Services</v>
      </c>
      <c r="C387" s="21" t="str">
        <f>IF(Schema_Input!C387&lt;&gt;"",Schema_Input!C387,"")</f>
        <v>Health IT Regulatory/Legislative Management Services</v>
      </c>
    </row>
    <row r="388" spans="1:3" ht="12.75" x14ac:dyDescent="0.2">
      <c r="A388" s="21" t="str">
        <f>IF(Schema_Input!A388&lt;&gt;"",Schema_Input!A388,IF(Schema_Input!C388&lt;&gt;"",A387,""))</f>
        <v>Health IT Services</v>
      </c>
      <c r="B388" s="21" t="str">
        <f>IF(Schema_Input!B388&lt;&gt;"",Schema_Input!B388,IF(Schema_Input!C388&lt;&gt;"",B387,""))</f>
        <v>Other Health IT Services</v>
      </c>
      <c r="C388" s="21" t="str">
        <f>IF(Schema_Input!C388&lt;&gt;"",Schema_Input!C388,"")</f>
        <v>Health IT Training Services</v>
      </c>
    </row>
    <row r="389" spans="1:3" ht="12.75" x14ac:dyDescent="0.2">
      <c r="A389" s="21" t="str">
        <f>IF(Schema_Input!A389&lt;&gt;"",Schema_Input!A389,IF(Schema_Input!C389&lt;&gt;"",A388,""))</f>
        <v>Health IT Services</v>
      </c>
      <c r="B389" s="21" t="str">
        <f>IF(Schema_Input!B389&lt;&gt;"",Schema_Input!B389,IF(Schema_Input!C389&lt;&gt;"",B388,""))</f>
        <v>Other Health IT Services</v>
      </c>
      <c r="C389" s="21" t="str">
        <f>IF(Schema_Input!C389&lt;&gt;"",Schema_Input!C389,"")</f>
        <v>Medical Device Cybersecurity Services</v>
      </c>
    </row>
    <row r="390" spans="1:3" ht="12.75" x14ac:dyDescent="0.2">
      <c r="A390" s="21" t="str">
        <f>IF(Schema_Input!A390&lt;&gt;"",Schema_Input!A390,IF(Schema_Input!C390&lt;&gt;"",A389,""))</f>
        <v>Health IT Services</v>
      </c>
      <c r="B390" s="21" t="str">
        <f>IF(Schema_Input!B390&lt;&gt;"",Schema_Input!B390,IF(Schema_Input!C390&lt;&gt;"",B389,""))</f>
        <v>Other Health IT Services</v>
      </c>
      <c r="C390" s="21" t="str">
        <f>IF(Schema_Input!C390&lt;&gt;"",Schema_Input!C390,"")</f>
        <v>Other Innovative and Emerging Health IT Services</v>
      </c>
    </row>
    <row r="391" spans="1:3" ht="12.75" x14ac:dyDescent="0.2">
      <c r="A391" s="21" t="str">
        <f>IF(Schema_Input!A391&lt;&gt;"",Schema_Input!A391,IF(Schema_Input!C391&lt;&gt;"",A390,""))</f>
        <v>Health IT Services</v>
      </c>
      <c r="B391" s="21" t="str">
        <f>IF(Schema_Input!B391&lt;&gt;"",Schema_Input!B391,IF(Schema_Input!C391&lt;&gt;"",B390,""))</f>
        <v>Personal Health Information Management Services</v>
      </c>
      <c r="C391" s="21" t="str">
        <f>IF(Schema_Input!C391&lt;&gt;"",Schema_Input!C391,"")</f>
        <v>Personal Health Records (PHR) Services</v>
      </c>
    </row>
    <row r="392" spans="1:3" ht="12.75" x14ac:dyDescent="0.2">
      <c r="A392" s="21" t="str">
        <f>IF(Schema_Input!A392&lt;&gt;"",Schema_Input!A392,IF(Schema_Input!C392&lt;&gt;"",A391,""))</f>
        <v>Professional Services</v>
      </c>
      <c r="B392" s="21" t="str">
        <f>IF(Schema_Input!B392&lt;&gt;"",Schema_Input!B392,IF(Schema_Input!C392&lt;&gt;"",B391,""))</f>
        <v>Cloud-related IT Professional Services</v>
      </c>
      <c r="C392" s="21" t="str">
        <f>IF(Schema_Input!C392&lt;&gt;"",Schema_Input!C392,"")</f>
        <v>Cloud-related IT Labor Categories</v>
      </c>
    </row>
    <row r="393" spans="1:3" ht="12.75" x14ac:dyDescent="0.2">
      <c r="A393" s="21" t="str">
        <f>IF(Schema_Input!A393&lt;&gt;"",Schema_Input!A393,IF(Schema_Input!C393&lt;&gt;"",A392,""))</f>
        <v>Professional Services</v>
      </c>
      <c r="B393" s="21" t="str">
        <f>IF(Schema_Input!B393&lt;&gt;"",Schema_Input!B393,IF(Schema_Input!C393&lt;&gt;"",B392,""))</f>
        <v>Cloud-related IT Professional Services</v>
      </c>
      <c r="C393" s="21" t="str">
        <f>IF(Schema_Input!C393&lt;&gt;"",Schema_Input!C393,"")</f>
        <v>Cloud-related IT Professional Services</v>
      </c>
    </row>
    <row r="394" spans="1:3" ht="12.75" x14ac:dyDescent="0.2">
      <c r="A394" s="21" t="str">
        <f>IF(Schema_Input!A394&lt;&gt;"",Schema_Input!A394,IF(Schema_Input!C394&lt;&gt;"",A393,""))</f>
        <v>Professional Services</v>
      </c>
      <c r="B394" s="21" t="str">
        <f>IF(Schema_Input!B394&lt;&gt;"",Schema_Input!B394,IF(Schema_Input!C394&lt;&gt;"",B393,""))</f>
        <v>Consulting Services</v>
      </c>
      <c r="C394" s="21" t="str">
        <f>IF(Schema_Input!C394&lt;&gt;"",Schema_Input!C394,"")</f>
        <v>Business Consulting</v>
      </c>
    </row>
    <row r="395" spans="1:3" ht="12.75" x14ac:dyDescent="0.2">
      <c r="A395" s="21" t="str">
        <f>IF(Schema_Input!A395&lt;&gt;"",Schema_Input!A395,IF(Schema_Input!C395&lt;&gt;"",A394,""))</f>
        <v>Professional Services</v>
      </c>
      <c r="B395" s="21" t="str">
        <f>IF(Schema_Input!B395&lt;&gt;"",Schema_Input!B395,IF(Schema_Input!C395&lt;&gt;"",B394,""))</f>
        <v>Consulting Services</v>
      </c>
      <c r="C395" s="21" t="str">
        <f>IF(Schema_Input!C395&lt;&gt;"",Schema_Input!C395,"")</f>
        <v>Professional Skilled Labor</v>
      </c>
    </row>
    <row r="396" spans="1:3" ht="12.75" x14ac:dyDescent="0.2">
      <c r="A396" s="21" t="str">
        <f>IF(Schema_Input!A396&lt;&gt;"",Schema_Input!A396,IF(Schema_Input!C396&lt;&gt;"",A395,""))</f>
        <v>Professional Services</v>
      </c>
      <c r="B396" s="21" t="str">
        <f>IF(Schema_Input!B396&lt;&gt;"",Schema_Input!B396,IF(Schema_Input!C396&lt;&gt;"",B395,""))</f>
        <v>Consulting Services</v>
      </c>
      <c r="C396" s="21" t="str">
        <f>IF(Schema_Input!C396&lt;&gt;"",Schema_Input!C396,"")</f>
        <v>Research and Development</v>
      </c>
    </row>
    <row r="397" spans="1:3" ht="12.75" x14ac:dyDescent="0.2">
      <c r="A397" s="21" t="str">
        <f>IF(Schema_Input!A397&lt;&gt;"",Schema_Input!A397,IF(Schema_Input!C397&lt;&gt;"",A396,""))</f>
        <v>Professional Services</v>
      </c>
      <c r="B397" s="21" t="str">
        <f>IF(Schema_Input!B397&lt;&gt;"",Schema_Input!B397,IF(Schema_Input!C397&lt;&gt;"",B396,""))</f>
        <v>IT Management Services</v>
      </c>
      <c r="C397" s="21" t="str">
        <f>IF(Schema_Input!C397&lt;&gt;"",Schema_Input!C397,"")</f>
        <v>Capital Planning</v>
      </c>
    </row>
    <row r="398" spans="1:3" ht="12.75" x14ac:dyDescent="0.2">
      <c r="A398" s="21" t="str">
        <f>IF(Schema_Input!A398&lt;&gt;"",Schema_Input!A398,IF(Schema_Input!C398&lt;&gt;"",A397,""))</f>
        <v>Professional Services</v>
      </c>
      <c r="B398" s="21" t="str">
        <f>IF(Schema_Input!B398&lt;&gt;"",Schema_Input!B398,IF(Schema_Input!C398&lt;&gt;"",B397,""))</f>
        <v>IT Management Services</v>
      </c>
      <c r="C398" s="21" t="str">
        <f>IF(Schema_Input!C398&lt;&gt;"",Schema_Input!C398,"")</f>
        <v>Contingency Planning</v>
      </c>
    </row>
    <row r="399" spans="1:3" ht="12.75" x14ac:dyDescent="0.2">
      <c r="A399" s="21" t="str">
        <f>IF(Schema_Input!A399&lt;&gt;"",Schema_Input!A399,IF(Schema_Input!C399&lt;&gt;"",A398,""))</f>
        <v>Professional Services</v>
      </c>
      <c r="B399" s="21" t="str">
        <f>IF(Schema_Input!B399&lt;&gt;"",Schema_Input!B399,IF(Schema_Input!C399&lt;&gt;"",B398,""))</f>
        <v>IT Management Services</v>
      </c>
      <c r="C399" s="21" t="str">
        <f>IF(Schema_Input!C399&lt;&gt;"",Schema_Input!C399,"")</f>
        <v>Continuity of Operations Planning (COOP)</v>
      </c>
    </row>
    <row r="400" spans="1:3" ht="12.75" x14ac:dyDescent="0.2">
      <c r="A400" s="21" t="str">
        <f>IF(Schema_Input!A400&lt;&gt;"",Schema_Input!A400,IF(Schema_Input!C400&lt;&gt;"",A399,""))</f>
        <v>Professional Services</v>
      </c>
      <c r="B400" s="21" t="str">
        <f>IF(Schema_Input!B400&lt;&gt;"",Schema_Input!B400,IF(Schema_Input!C400&lt;&gt;"",B399,""))</f>
        <v>IT Management Services</v>
      </c>
      <c r="C400" s="21" t="str">
        <f>IF(Schema_Input!C400&lt;&gt;"",Schema_Input!C400,"")</f>
        <v>Enterprise Architecture (EA)</v>
      </c>
    </row>
    <row r="401" spans="1:3" ht="12.75" x14ac:dyDescent="0.2">
      <c r="A401" s="21" t="str">
        <f>IF(Schema_Input!A401&lt;&gt;"",Schema_Input!A401,IF(Schema_Input!C401&lt;&gt;"",A400,""))</f>
        <v>Professional Services</v>
      </c>
      <c r="B401" s="21" t="str">
        <f>IF(Schema_Input!B401&lt;&gt;"",Schema_Input!B401,IF(Schema_Input!C401&lt;&gt;"",B400,""))</f>
        <v>IT Management Services</v>
      </c>
      <c r="C401" s="21" t="str">
        <f>IF(Schema_Input!C401&lt;&gt;"",Schema_Input!C401,"")</f>
        <v>IT Policy and Guidance Development</v>
      </c>
    </row>
    <row r="402" spans="1:3" ht="12.75" x14ac:dyDescent="0.2">
      <c r="A402" s="21" t="str">
        <f>IF(Schema_Input!A402&lt;&gt;"",Schema_Input!A402,IF(Schema_Input!C402&lt;&gt;"",A401,""))</f>
        <v>Professional Services</v>
      </c>
      <c r="B402" s="21" t="str">
        <f>IF(Schema_Input!B402&lt;&gt;"",Schema_Input!B402,IF(Schema_Input!C402&lt;&gt;"",B401,""))</f>
        <v>IT Management Services</v>
      </c>
      <c r="C402" s="21" t="str">
        <f>IF(Schema_Input!C402&lt;&gt;"",Schema_Input!C402,"")</f>
        <v>Management Improvement</v>
      </c>
    </row>
    <row r="403" spans="1:3" ht="12.75" x14ac:dyDescent="0.2">
      <c r="A403" s="21" t="str">
        <f>IF(Schema_Input!A403&lt;&gt;"",Schema_Input!A403,IF(Schema_Input!C403&lt;&gt;"",A402,""))</f>
        <v>Professional Services</v>
      </c>
      <c r="B403" s="21" t="str">
        <f>IF(Schema_Input!B403&lt;&gt;"",Schema_Input!B403,IF(Schema_Input!C403&lt;&gt;"",B402,""))</f>
        <v>IT Management Services</v>
      </c>
      <c r="C403" s="21" t="str">
        <f>IF(Schema_Input!C403&lt;&gt;"",Schema_Input!C403,"")</f>
        <v>Salesforce Agile Coaching and Agile Project Management</v>
      </c>
    </row>
    <row r="404" spans="1:3" ht="12.75" x14ac:dyDescent="0.2">
      <c r="A404" s="21" t="str">
        <f>IF(Schema_Input!A404&lt;&gt;"",Schema_Input!A404,IF(Schema_Input!C404&lt;&gt;"",A403,""))</f>
        <v>Professional Services</v>
      </c>
      <c r="B404" s="21" t="str">
        <f>IF(Schema_Input!B404&lt;&gt;"",Schema_Input!B404,IF(Schema_Input!C404&lt;&gt;"",B403,""))</f>
        <v>IT Management Services</v>
      </c>
      <c r="C404" s="21" t="str">
        <f>IF(Schema_Input!C404&lt;&gt;"",Schema_Input!C404,"")</f>
        <v>Salesforce Program Management Support and Center of Excellence Governance</v>
      </c>
    </row>
    <row r="405" spans="1:3" ht="12.75" x14ac:dyDescent="0.2">
      <c r="A405" s="21" t="str">
        <f>IF(Schema_Input!A405&lt;&gt;"",Schema_Input!A405,IF(Schema_Input!C405&lt;&gt;"",A404,""))</f>
        <v>Professional Services</v>
      </c>
      <c r="B405" s="21" t="str">
        <f>IF(Schema_Input!B405&lt;&gt;"",Schema_Input!B405,IF(Schema_Input!C405&lt;&gt;"",B404,""))</f>
        <v>IT Management Services</v>
      </c>
      <c r="C405" s="21" t="str">
        <f>IF(Schema_Input!C405&lt;&gt;"",Schema_Input!C405,"")</f>
        <v>Strategic Planning</v>
      </c>
    </row>
    <row r="406" spans="1:3" ht="12.75" x14ac:dyDescent="0.2">
      <c r="A406" s="21" t="str">
        <f>IF(Schema_Input!A406&lt;&gt;"",Schema_Input!A406,IF(Schema_Input!C406&lt;&gt;"",A405,""))</f>
        <v>Professional Services</v>
      </c>
      <c r="B406" s="21" t="str">
        <f>IF(Schema_Input!B406&lt;&gt;"",Schema_Input!B406,IF(Schema_Input!C406&lt;&gt;"",B405,""))</f>
        <v>Systems Engineering</v>
      </c>
      <c r="C406" s="21" t="str">
        <f>IF(Schema_Input!C406&lt;&gt;"",Schema_Input!C406,"")</f>
        <v>Fully Integrate Device Security stack with C2C as appropriate</v>
      </c>
    </row>
    <row r="407" spans="1:3" ht="12.75" x14ac:dyDescent="0.2">
      <c r="A407" s="21" t="str">
        <f>IF(Schema_Input!A407&lt;&gt;"",Schema_Input!A407,IF(Schema_Input!C407&lt;&gt;"",A406,""))</f>
        <v>Professional Services</v>
      </c>
      <c r="B407" s="21" t="str">
        <f>IF(Schema_Input!B407&lt;&gt;"",Schema_Input!B407,IF(Schema_Input!C407&lt;&gt;"",B406,""))</f>
        <v>Systems Engineering</v>
      </c>
      <c r="C407" s="21" t="str">
        <f>IF(Schema_Input!C407&lt;&gt;"",Schema_Input!C407,"")</f>
        <v>Integrate NextGen AV Tools with C2C</v>
      </c>
    </row>
    <row r="408" spans="1:3" ht="12.75" x14ac:dyDescent="0.2">
      <c r="A408" s="21" t="str">
        <f>IF(Schema_Input!A408&lt;&gt;"",Schema_Input!A408,IF(Schema_Input!C408&lt;&gt;"",A407,""))</f>
        <v>Professional Services</v>
      </c>
      <c r="B408" s="21" t="str">
        <f>IF(Schema_Input!B408&lt;&gt;"",Schema_Input!B408,IF(Schema_Input!C408&lt;&gt;"",B407,""))</f>
        <v>Systems Engineering</v>
      </c>
      <c r="C408" s="21" t="str">
        <f>IF(Schema_Input!C408&lt;&gt;"",Schema_Input!C408,"")</f>
        <v>Salesforce User Experience (UX) Design, Business Analysis, Development, Integration</v>
      </c>
    </row>
    <row r="409" spans="1:3" ht="12.75" x14ac:dyDescent="0.2">
      <c r="A409" s="21" t="str">
        <f>IF(Schema_Input!A409&lt;&gt;"",Schema_Input!A409,IF(Schema_Input!C409&lt;&gt;"",A408,""))</f>
        <v>Professional Services</v>
      </c>
      <c r="B409" s="21" t="str">
        <f>IF(Schema_Input!B409&lt;&gt;"",Schema_Input!B409,IF(Schema_Input!C409&lt;&gt;"",B408,""))</f>
        <v>Systems Engineering</v>
      </c>
      <c r="C409" s="21" t="str">
        <f>IF(Schema_Input!C409&lt;&gt;"",Schema_Input!C409,"")</f>
        <v>Systems Engineering and Integration Support Services</v>
      </c>
    </row>
    <row r="410" spans="1:3" ht="12.75" x14ac:dyDescent="0.2">
      <c r="A410" s="21" t="str">
        <f>IF(Schema_Input!A410&lt;&gt;"",Schema_Input!A410,IF(Schema_Input!C410&lt;&gt;"",A409,""))</f>
        <v>Professional Services</v>
      </c>
      <c r="B410" s="21" t="str">
        <f>IF(Schema_Input!B410&lt;&gt;"",Schema_Input!B410,IF(Schema_Input!C410&lt;&gt;"",B409,""))</f>
        <v>Training</v>
      </c>
      <c r="C410" s="21" t="str">
        <f>IF(Schema_Input!C410&lt;&gt;"",Schema_Input!C410,"")</f>
        <v>Acquisition Training</v>
      </c>
    </row>
    <row r="411" spans="1:3" ht="12.75" x14ac:dyDescent="0.2">
      <c r="A411" s="21" t="str">
        <f>IF(Schema_Input!A411&lt;&gt;"",Schema_Input!A411,IF(Schema_Input!C411&lt;&gt;"",A410,""))</f>
        <v>Professional Services</v>
      </c>
      <c r="B411" s="21" t="str">
        <f>IF(Schema_Input!B411&lt;&gt;"",Schema_Input!B411,IF(Schema_Input!C411&lt;&gt;"",B410,""))</f>
        <v>Training</v>
      </c>
      <c r="C411" s="21" t="str">
        <f>IF(Schema_Input!C411&lt;&gt;"",Schema_Input!C411,"")</f>
        <v>IT Training</v>
      </c>
    </row>
    <row r="412" spans="1:3" ht="12.75" x14ac:dyDescent="0.2">
      <c r="A412" s="21" t="str">
        <f>IF(Schema_Input!A412&lt;&gt;"",Schema_Input!A412,IF(Schema_Input!C412&lt;&gt;"",A411,""))</f>
        <v>Professional Services</v>
      </c>
      <c r="B412" s="21" t="str">
        <f>IF(Schema_Input!B412&lt;&gt;"",Schema_Input!B412,IF(Schema_Input!C412&lt;&gt;"",B411,""))</f>
        <v>Training</v>
      </c>
      <c r="C412" s="21" t="str">
        <f>IF(Schema_Input!C412&lt;&gt;"",Schema_Input!C412,"")</f>
        <v>Salesforce Training</v>
      </c>
    </row>
    <row r="413" spans="1:3" ht="12.75" x14ac:dyDescent="0.2">
      <c r="A413" s="21" t="str">
        <f>IF(Schema_Input!A413&lt;&gt;"",Schema_Input!A413,IF(Schema_Input!C413&lt;&gt;"",A412,""))</f>
        <v>Security Services</v>
      </c>
      <c r="B413" s="21" t="str">
        <f>IF(Schema_Input!B413&lt;&gt;"",Schema_Input!B413,IF(Schema_Input!C413&lt;&gt;"",B412,""))</f>
        <v>CyberSecurity Services</v>
      </c>
      <c r="C413" s="21" t="str">
        <f>IF(Schema_Input!C413&lt;&gt;"",Schema_Input!C413,"")</f>
        <v>Application/Code Identification</v>
      </c>
    </row>
    <row r="414" spans="1:3" ht="12.75" x14ac:dyDescent="0.2">
      <c r="A414" s="21" t="str">
        <f>IF(Schema_Input!A414&lt;&gt;"",Schema_Input!A414,IF(Schema_Input!C414&lt;&gt;"",A413,""))</f>
        <v>Security Services</v>
      </c>
      <c r="B414" s="21" t="str">
        <f>IF(Schema_Input!B414&lt;&gt;"",Schema_Input!B414,IF(Schema_Input!C414&lt;&gt;"",B413,""))</f>
        <v>CyberSecurity Services</v>
      </c>
      <c r="C414" s="21" t="str">
        <f>IF(Schema_Input!C414&lt;&gt;"",Schema_Input!C414,"")</f>
        <v>Approved Binaries/Code</v>
      </c>
    </row>
    <row r="415" spans="1:3" ht="12.75" x14ac:dyDescent="0.2">
      <c r="A415" s="21" t="str">
        <f>IF(Schema_Input!A415&lt;&gt;"",Schema_Input!A415,IF(Schema_Input!C415&lt;&gt;"",A414,""))</f>
        <v>Security Services</v>
      </c>
      <c r="B415" s="21" t="str">
        <f>IF(Schema_Input!B415&lt;&gt;"",Schema_Input!B415,IF(Schema_Input!C415&lt;&gt;"",B414,""))</f>
        <v>CyberSecurity Services</v>
      </c>
      <c r="C415" s="21" t="str">
        <f>IF(Schema_Input!C415&lt;&gt;"",Schema_Input!C415,"")</f>
        <v>Automated Workflow</v>
      </c>
    </row>
    <row r="416" spans="1:3" ht="12.75" x14ac:dyDescent="0.2">
      <c r="A416" s="21" t="str">
        <f>IF(Schema_Input!A416&lt;&gt;"",Schema_Input!A416,IF(Schema_Input!C416&lt;&gt;"",A415,""))</f>
        <v>Security Services</v>
      </c>
      <c r="B416" s="21" t="str">
        <f>IF(Schema_Input!B416&lt;&gt;"",Schema_Input!B416,IF(Schema_Input!C416&lt;&gt;"",B415,""))</f>
        <v>CyberSecurity Services</v>
      </c>
      <c r="C416" s="21" t="str">
        <f>IF(Schema_Input!C416&lt;&gt;"",Schema_Input!C416,"")</f>
        <v>Continual Validation</v>
      </c>
    </row>
    <row r="417" spans="1:3" ht="12.75" x14ac:dyDescent="0.2">
      <c r="A417" s="21" t="str">
        <f>IF(Schema_Input!A417&lt;&gt;"",Schema_Input!A417,IF(Schema_Input!C417&lt;&gt;"",A416,""))</f>
        <v>Security Services</v>
      </c>
      <c r="B417" s="21" t="str">
        <f>IF(Schema_Input!B417&lt;&gt;"",Schema_Input!B417,IF(Schema_Input!C417&lt;&gt;"",B416,""))</f>
        <v>CyberSecurity Services</v>
      </c>
      <c r="C417" s="21" t="str">
        <f>IF(Schema_Input!C417&lt;&gt;"",Schema_Input!C417,"")</f>
        <v>Cyber Defense Analysis</v>
      </c>
    </row>
    <row r="418" spans="1:3" ht="12.75" x14ac:dyDescent="0.2">
      <c r="A418" s="21" t="str">
        <f>IF(Schema_Input!A418&lt;&gt;"",Schema_Input!A418,IF(Schema_Input!C418&lt;&gt;"",A417,""))</f>
        <v>Security Services</v>
      </c>
      <c r="B418" s="21" t="str">
        <f>IF(Schema_Input!B418&lt;&gt;"",Schema_Input!B418,IF(Schema_Input!C418&lt;&gt;"",B417,""))</f>
        <v>CyberSecurity Services</v>
      </c>
      <c r="C418" s="21" t="str">
        <f>IF(Schema_Input!C418&lt;&gt;"",Schema_Input!C418,"")</f>
        <v>Cyber Hunt</v>
      </c>
    </row>
    <row r="419" spans="1:3" ht="12.75" x14ac:dyDescent="0.2">
      <c r="A419" s="21" t="str">
        <f>IF(Schema_Input!A419&lt;&gt;"",Schema_Input!A419,IF(Schema_Input!C419&lt;&gt;"",A418,""))</f>
        <v>Security Services</v>
      </c>
      <c r="B419" s="21" t="str">
        <f>IF(Schema_Input!B419&lt;&gt;"",Schema_Input!B419,IF(Schema_Input!C419&lt;&gt;"",B418,""))</f>
        <v>CyberSecurity Services</v>
      </c>
      <c r="C419" s="21" t="str">
        <f>IF(Schema_Input!C419&lt;&gt;"",Schema_Input!C419,"")</f>
        <v>Cyber Threat Intelligence Program</v>
      </c>
    </row>
    <row r="420" spans="1:3" ht="12.75" x14ac:dyDescent="0.2">
      <c r="A420" s="21" t="str">
        <f>IF(Schema_Input!A420&lt;&gt;"",Schema_Input!A420,IF(Schema_Input!C420&lt;&gt;"",A419,""))</f>
        <v>Security Services</v>
      </c>
      <c r="B420" s="21" t="str">
        <f>IF(Schema_Input!B420&lt;&gt;"",Schema_Input!B420,IF(Schema_Input!C420&lt;&gt;"",B419,""))</f>
        <v>CyberSecurity Services</v>
      </c>
      <c r="C420" s="21" t="str">
        <f>IF(Schema_Input!C420&lt;&gt;"",Schema_Input!C420,"")</f>
        <v>Cybersecurity Training</v>
      </c>
    </row>
    <row r="421" spans="1:3" ht="12.75" x14ac:dyDescent="0.2">
      <c r="A421" s="21" t="str">
        <f>IF(Schema_Input!A421&lt;&gt;"",Schema_Input!A421,IF(Schema_Input!C421&lt;&gt;"",A420,""))</f>
        <v>Security Services</v>
      </c>
      <c r="B421" s="21" t="str">
        <f>IF(Schema_Input!B421&lt;&gt;"",Schema_Input!B421,IF(Schema_Input!C421&lt;&gt;"",B420,""))</f>
        <v>CyberSecurity Services</v>
      </c>
      <c r="C421" s="21" t="str">
        <f>IF(Schema_Input!C421&lt;&gt;"",Schema_Input!C421,"")</f>
        <v>Cybersecurity Training Assessments</v>
      </c>
    </row>
    <row r="422" spans="1:3" ht="12.75" x14ac:dyDescent="0.2">
      <c r="A422" s="21" t="str">
        <f>IF(Schema_Input!A422&lt;&gt;"",Schema_Input!A422,IF(Schema_Input!C422&lt;&gt;"",A421,""))</f>
        <v>Security Services</v>
      </c>
      <c r="B422" s="21" t="str">
        <f>IF(Schema_Input!B422&lt;&gt;"",Schema_Input!B422,IF(Schema_Input!C422&lt;&gt;"",B421,""))</f>
        <v>CyberSecurity Services</v>
      </c>
      <c r="C422" s="21" t="str">
        <f>IF(Schema_Input!C422&lt;&gt;"",Schema_Input!C422,"")</f>
        <v>Enterprise Security Profile</v>
      </c>
    </row>
    <row r="423" spans="1:3" ht="12.75" x14ac:dyDescent="0.2">
      <c r="A423" s="21" t="str">
        <f>IF(Schema_Input!A423&lt;&gt;"",Schema_Input!A423,IF(Schema_Input!C423&lt;&gt;"",A422,""))</f>
        <v>Security Services</v>
      </c>
      <c r="B423" s="21" t="str">
        <f>IF(Schema_Input!B423&lt;&gt;"",Schema_Input!B423,IF(Schema_Input!C423&lt;&gt;"",B422,""))</f>
        <v>CyberSecurity Services</v>
      </c>
      <c r="C423" s="21" t="str">
        <f>IF(Schema_Input!C423&lt;&gt;"",Schema_Input!C423,"")</f>
        <v>High Value Asset (HVA) Assessments</v>
      </c>
    </row>
    <row r="424" spans="1:3" ht="12.75" x14ac:dyDescent="0.2">
      <c r="A424" s="21" t="str">
        <f>IF(Schema_Input!A424&lt;&gt;"",Schema_Input!A424,IF(Schema_Input!C424&lt;&gt;"",A423,""))</f>
        <v>Security Services</v>
      </c>
      <c r="B424" s="21" t="str">
        <f>IF(Schema_Input!B424&lt;&gt;"",Schema_Input!B424,IF(Schema_Input!C424&lt;&gt;"",B423,""))</f>
        <v>CyberSecurity Services</v>
      </c>
      <c r="C424" s="21" t="str">
        <f>IF(Schema_Input!C424&lt;&gt;"",Schema_Input!C424,"")</f>
        <v>Identification and Inventory of Cyber assets</v>
      </c>
    </row>
    <row r="425" spans="1:3" ht="12.75" x14ac:dyDescent="0.2">
      <c r="A425" s="21" t="str">
        <f>IF(Schema_Input!A425&lt;&gt;"",Schema_Input!A425,IF(Schema_Input!C425&lt;&gt;"",A424,""))</f>
        <v>Security Services</v>
      </c>
      <c r="B425" s="21" t="str">
        <f>IF(Schema_Input!B425&lt;&gt;"",Schema_Input!B425,IF(Schema_Input!C425&lt;&gt;"",B424,""))</f>
        <v>CyberSecurity Services</v>
      </c>
      <c r="C425" s="21" t="str">
        <f>IF(Schema_Input!C425&lt;&gt;"",Schema_Input!C425,"")</f>
        <v>Implement Asset, Vulnerability and Patch Management Tools</v>
      </c>
    </row>
    <row r="426" spans="1:3" ht="12.75" x14ac:dyDescent="0.2">
      <c r="A426" s="21" t="str">
        <f>IF(Schema_Input!A426&lt;&gt;"",Schema_Input!A426,IF(Schema_Input!C426&lt;&gt;"",A425,""))</f>
        <v>Security Services</v>
      </c>
      <c r="B426" s="21" t="str">
        <f>IF(Schema_Input!B426&lt;&gt;"",Schema_Input!B426,IF(Schema_Input!C426&lt;&gt;"",B425,""))</f>
        <v>CyberSecurity Services</v>
      </c>
      <c r="C426" s="21" t="str">
        <f>IF(Schema_Input!C426&lt;&gt;"",Schema_Input!C426,"")</f>
        <v>Incident Response</v>
      </c>
    </row>
    <row r="427" spans="1:3" ht="12.75" x14ac:dyDescent="0.2">
      <c r="A427" s="21" t="str">
        <f>IF(Schema_Input!A427&lt;&gt;"",Schema_Input!A427,IF(Schema_Input!C427&lt;&gt;"",A426,""))</f>
        <v>Security Services</v>
      </c>
      <c r="B427" s="21" t="str">
        <f>IF(Schema_Input!B427&lt;&gt;"",Schema_Input!B427,IF(Schema_Input!C427&lt;&gt;"",B426,""))</f>
        <v>CyberSecurity Services</v>
      </c>
      <c r="C427" s="21" t="str">
        <f>IF(Schema_Input!C427&lt;&gt;"",Schema_Input!C427,"")</f>
        <v>Organization Access Profile</v>
      </c>
    </row>
    <row r="428" spans="1:3" ht="12.75" x14ac:dyDescent="0.2">
      <c r="A428" s="21" t="str">
        <f>IF(Schema_Input!A428&lt;&gt;"",Schema_Input!A428,IF(Schema_Input!C428&lt;&gt;"",A427,""))</f>
        <v>Security Services</v>
      </c>
      <c r="B428" s="21" t="str">
        <f>IF(Schema_Input!B428&lt;&gt;"",Schema_Input!B428,IF(Schema_Input!C428&lt;&gt;"",B427,""))</f>
        <v>CyberSecurity Services</v>
      </c>
      <c r="C428" s="21" t="str">
        <f>IF(Schema_Input!C428&lt;&gt;"",Schema_Input!C428,"")</f>
        <v>Penetration Testing</v>
      </c>
    </row>
    <row r="429" spans="1:3" ht="12.75" x14ac:dyDescent="0.2">
      <c r="A429" s="21" t="str">
        <f>IF(Schema_Input!A429&lt;&gt;"",Schema_Input!A429,IF(Schema_Input!C429&lt;&gt;"",A428,""))</f>
        <v>Security Services</v>
      </c>
      <c r="B429" s="21" t="str">
        <f>IF(Schema_Input!B429&lt;&gt;"",Schema_Input!B429,IF(Schema_Input!C429&lt;&gt;"",B428,""))</f>
        <v>CyberSecurity Services</v>
      </c>
      <c r="C429" s="21" t="str">
        <f>IF(Schema_Input!C429&lt;&gt;"",Schema_Input!C429,"")</f>
        <v>Physical Security Assessments</v>
      </c>
    </row>
    <row r="430" spans="1:3" ht="12.75" x14ac:dyDescent="0.2">
      <c r="A430" s="21" t="str">
        <f>IF(Schema_Input!A430&lt;&gt;"",Schema_Input!A430,IF(Schema_Input!C430&lt;&gt;"",A429,""))</f>
        <v>Security Services</v>
      </c>
      <c r="B430" s="21" t="str">
        <f>IF(Schema_Input!B430&lt;&gt;"",Schema_Input!B430,IF(Schema_Input!C430&lt;&gt;"",B429,""))</f>
        <v>CyberSecurity Services</v>
      </c>
      <c r="C430" s="21" t="str">
        <f>IF(Schema_Input!C430&lt;&gt;"",Schema_Input!C430,"")</f>
        <v>Policy Development, Implementation, and Compliance</v>
      </c>
    </row>
    <row r="431" spans="1:3" ht="12.75" x14ac:dyDescent="0.2">
      <c r="A431" s="21" t="str">
        <f>IF(Schema_Input!A431&lt;&gt;"",Schema_Input!A431,IF(Schema_Input!C431&lt;&gt;"",A430,""))</f>
        <v>Security Services</v>
      </c>
      <c r="B431" s="21" t="str">
        <f>IF(Schema_Input!B431&lt;&gt;"",Schema_Input!B431,IF(Schema_Input!C431&lt;&gt;"",B430,""))</f>
        <v>CyberSecurity Services</v>
      </c>
      <c r="C431" s="21" t="str">
        <f>IF(Schema_Input!C431&lt;&gt;"",Schema_Input!C431,"")</f>
        <v>Policy Inventory &amp; Development</v>
      </c>
    </row>
    <row r="432" spans="1:3" ht="12.75" x14ac:dyDescent="0.2">
      <c r="A432" s="21" t="str">
        <f>IF(Schema_Input!A432&lt;&gt;"",Schema_Input!A432,IF(Schema_Input!C432&lt;&gt;"",A431,""))</f>
        <v>Security Services</v>
      </c>
      <c r="B432" s="21" t="str">
        <f>IF(Schema_Input!B432&lt;&gt;"",Schema_Input!B432,IF(Schema_Input!C432&lt;&gt;"",B431,""))</f>
        <v>CyberSecurity Services</v>
      </c>
      <c r="C432" s="21" t="str">
        <f>IF(Schema_Input!C432&lt;&gt;"",Schema_Input!C432,"")</f>
        <v>Recovery Planning Services</v>
      </c>
    </row>
    <row r="433" spans="1:3" ht="12.75" x14ac:dyDescent="0.2">
      <c r="A433" s="21" t="str">
        <f>IF(Schema_Input!A433&lt;&gt;"",Schema_Input!A433,IF(Schema_Input!C433&lt;&gt;"",A432,""))</f>
        <v>Security Services</v>
      </c>
      <c r="B433" s="21" t="str">
        <f>IF(Schema_Input!B433&lt;&gt;"",Schema_Input!B433,IF(Schema_Input!C433&lt;&gt;"",B432,""))</f>
        <v>CyberSecurity Services</v>
      </c>
      <c r="C433" s="21" t="str">
        <f>IF(Schema_Input!C433&lt;&gt;"",Schema_Input!C433,"")</f>
        <v>Risk and Vulnerability Assessment (RVA)</v>
      </c>
    </row>
    <row r="434" spans="1:3" ht="12.75" x14ac:dyDescent="0.2">
      <c r="A434" s="21" t="str">
        <f>IF(Schema_Input!A434&lt;&gt;"",Schema_Input!A434,IF(Schema_Input!C434&lt;&gt;"",A433,""))</f>
        <v>Security Services</v>
      </c>
      <c r="B434" s="21" t="str">
        <f>IF(Schema_Input!B434&lt;&gt;"",Schema_Input!B434,IF(Schema_Input!C434&lt;&gt;"",B433,""))</f>
        <v>CyberSecurity Services</v>
      </c>
      <c r="C434" s="21" t="str">
        <f>IF(Schema_Input!C434&lt;&gt;"",Schema_Input!C434,"")</f>
        <v>Risk Management</v>
      </c>
    </row>
    <row r="435" spans="1:3" ht="12.75" x14ac:dyDescent="0.2">
      <c r="A435" s="21" t="str">
        <f>IF(Schema_Input!A435&lt;&gt;"",Schema_Input!A435,IF(Schema_Input!C435&lt;&gt;"",A434,""))</f>
        <v>Security Services</v>
      </c>
      <c r="B435" s="21" t="str">
        <f>IF(Schema_Input!B435&lt;&gt;"",Schema_Input!B435,IF(Schema_Input!C435&lt;&gt;"",B434,""))</f>
        <v>CyberSecurity Services</v>
      </c>
      <c r="C435" s="21" t="str">
        <f>IF(Schema_Input!C435&lt;&gt;"",Schema_Input!C435,"")</f>
        <v>Risk Management Framework Services</v>
      </c>
    </row>
    <row r="436" spans="1:3" ht="12.75" x14ac:dyDescent="0.2">
      <c r="A436" s="21" t="str">
        <f>IF(Schema_Input!A436&lt;&gt;"",Schema_Input!A436,IF(Schema_Input!C436&lt;&gt;"",A435,""))</f>
        <v>Security Services</v>
      </c>
      <c r="B436" s="21" t="str">
        <f>IF(Schema_Input!B436&lt;&gt;"",Schema_Input!B436,IF(Schema_Input!C436&lt;&gt;"",B435,""))</f>
        <v>CyberSecurity Services</v>
      </c>
      <c r="C436" s="21" t="str">
        <f>IF(Schema_Input!C436&lt;&gt;"",Schema_Input!C436,"")</f>
        <v>Security Operations Center Services</v>
      </c>
    </row>
    <row r="437" spans="1:3" ht="12.75" x14ac:dyDescent="0.2">
      <c r="A437" s="21" t="str">
        <f>IF(Schema_Input!A437&lt;&gt;"",Schema_Input!A437,IF(Schema_Input!C437&lt;&gt;"",A436,""))</f>
        <v>Security Services</v>
      </c>
      <c r="B437" s="21" t="str">
        <f>IF(Schema_Input!B437&lt;&gt;"",Schema_Input!B437,IF(Schema_Input!C437&lt;&gt;"",B436,""))</f>
        <v>CyberSecurity Services</v>
      </c>
      <c r="C437" s="21" t="str">
        <f>IF(Schema_Input!C437&lt;&gt;"",Schema_Input!C437,"")</f>
        <v>System Security Architecture Review Services</v>
      </c>
    </row>
    <row r="438" spans="1:3" ht="12.75" x14ac:dyDescent="0.2">
      <c r="A438" s="21" t="str">
        <f>IF(Schema_Input!A438&lt;&gt;"",Schema_Input!A438,IF(Schema_Input!C438&lt;&gt;"",A437,""))</f>
        <v>Security Services</v>
      </c>
      <c r="B438" s="21" t="str">
        <f>IF(Schema_Input!B438&lt;&gt;"",Schema_Input!B438,IF(Schema_Input!C438&lt;&gt;"",B437,""))</f>
        <v>CyberSecurity Services</v>
      </c>
      <c r="C438" s="21" t="str">
        <f>IF(Schema_Input!C438&lt;&gt;"",Schema_Input!C438,"")</f>
        <v>System Security Engineering Services</v>
      </c>
    </row>
    <row r="439" spans="1:3" ht="12.75" x14ac:dyDescent="0.2">
      <c r="A439" s="21" t="str">
        <f>IF(Schema_Input!A439&lt;&gt;"",Schema_Input!A439,IF(Schema_Input!C439&lt;&gt;"",A438,""))</f>
        <v>Security Services</v>
      </c>
      <c r="B439" s="21" t="str">
        <f>IF(Schema_Input!B439&lt;&gt;"",Schema_Input!B439,IF(Schema_Input!C439&lt;&gt;"",B438,""))</f>
        <v>CyberSecurity Services</v>
      </c>
      <c r="C439" s="21" t="str">
        <f>IF(Schema_Input!C439&lt;&gt;"",Schema_Input!C439,"")</f>
        <v>System Security Requirements Planning</v>
      </c>
    </row>
    <row r="440" spans="1:3" ht="12.75" x14ac:dyDescent="0.2">
      <c r="A440" s="21" t="str">
        <f>IF(Schema_Input!A440&lt;&gt;"",Schema_Input!A440,IF(Schema_Input!C440&lt;&gt;"",A439,""))</f>
        <v>Security Services</v>
      </c>
      <c r="B440" s="21" t="str">
        <f>IF(Schema_Input!B440&lt;&gt;"",Schema_Input!B440,IF(Schema_Input!C440&lt;&gt;"",B439,""))</f>
        <v>CyberSecurity Services</v>
      </c>
      <c r="C440" s="21" t="str">
        <f>IF(Schema_Input!C440&lt;&gt;"",Schema_Input!C440,"")</f>
        <v>System Security Test and Evaluation</v>
      </c>
    </row>
    <row r="441" spans="1:3" ht="12.75" x14ac:dyDescent="0.2">
      <c r="A441" s="21" t="str">
        <f>IF(Schema_Input!A441&lt;&gt;"",Schema_Input!A441,IF(Schema_Input!C441&lt;&gt;"",A440,""))</f>
        <v>Security Services</v>
      </c>
      <c r="B441" s="21" t="str">
        <f>IF(Schema_Input!B441&lt;&gt;"",Schema_Input!B441,IF(Schema_Input!C441&lt;&gt;"",B440,""))</f>
        <v>CyberSecurity Services</v>
      </c>
      <c r="C441" s="21" t="str">
        <f>IF(Schema_Input!C441&lt;&gt;"",Schema_Input!C441,"")</f>
        <v>User Inventory</v>
      </c>
    </row>
    <row r="442" spans="1:3" ht="12.75" x14ac:dyDescent="0.2">
      <c r="A442" s="21" t="str">
        <f>IF(Schema_Input!A442&lt;&gt;"",Schema_Input!A442,IF(Schema_Input!C442&lt;&gt;"",A441,""))</f>
        <v>Security Services</v>
      </c>
      <c r="B442" s="21" t="str">
        <f>IF(Schema_Input!B442&lt;&gt;"",Schema_Input!B442,IF(Schema_Input!C442&lt;&gt;"",B441,""))</f>
        <v>CyberSecurity Services</v>
      </c>
      <c r="C442" s="21" t="str">
        <f>IF(Schema_Input!C442&lt;&gt;"",Schema_Input!C442,"")</f>
        <v>Vulnerability Assessment and Management</v>
      </c>
    </row>
    <row r="443" spans="1:3" ht="12.75" x14ac:dyDescent="0.2">
      <c r="A443" s="21" t="str">
        <f>IF(Schema_Input!A443&lt;&gt;"",Schema_Input!A443,IF(Schema_Input!C443&lt;&gt;"",A442,""))</f>
        <v>Security Services</v>
      </c>
      <c r="B443" s="21" t="str">
        <f>IF(Schema_Input!B443&lt;&gt;"",Schema_Input!B443,IF(Schema_Input!C443&lt;&gt;"",B442,""))</f>
        <v>CyberSecurity Services</v>
      </c>
      <c r="C443" s="21" t="str">
        <f>IF(Schema_Input!C443&lt;&gt;"",Schema_Input!C443,"")</f>
        <v>Vulnerability Management Program</v>
      </c>
    </row>
    <row r="444" spans="1:3" ht="12.75" x14ac:dyDescent="0.2">
      <c r="A444" s="21" t="str">
        <f>IF(Schema_Input!A444&lt;&gt;"",Schema_Input!A444,IF(Schema_Input!C444&lt;&gt;"",A443,""))</f>
        <v>Security Services</v>
      </c>
      <c r="B444" s="21" t="str">
        <f>IF(Schema_Input!B444&lt;&gt;"",Schema_Input!B444,IF(Schema_Input!C444&lt;&gt;"",B443,""))</f>
        <v>CyberSecurity Services</v>
      </c>
      <c r="C444" s="21" t="str">
        <f>IF(Schema_Input!C444&lt;&gt;"",Schema_Input!C444,"")</f>
        <v>Vulnerability Scanning</v>
      </c>
    </row>
    <row r="445" spans="1:3" ht="12.75" x14ac:dyDescent="0.2">
      <c r="A445" s="21" t="str">
        <f>IF(Schema_Input!A445&lt;&gt;"",Schema_Input!A445,IF(Schema_Input!C445&lt;&gt;"",A444,""))</f>
        <v>Security Services</v>
      </c>
      <c r="B445" s="21" t="str">
        <f>IF(Schema_Input!B445&lt;&gt;"",Schema_Input!B445,IF(Schema_Input!C445&lt;&gt;"",B444,""))</f>
        <v>CyberSecurity Services</v>
      </c>
      <c r="C445" s="21" t="str">
        <f>IF(Schema_Input!C445&lt;&gt;"",Schema_Input!C445,"")</f>
        <v>Workflow Enrichment</v>
      </c>
    </row>
    <row r="446" spans="1:3" ht="12.75" x14ac:dyDescent="0.2">
      <c r="A446" s="21" t="str">
        <f>IF(Schema_Input!A446&lt;&gt;"",Schema_Input!A446,IF(Schema_Input!C446&lt;&gt;"",A445,""))</f>
        <v>Security Services</v>
      </c>
      <c r="B446" s="21" t="str">
        <f>IF(Schema_Input!B446&lt;&gt;"",Schema_Input!B446,IF(Schema_Input!C446&lt;&gt;"",B445,""))</f>
        <v>Security Management</v>
      </c>
      <c r="C446" s="21" t="str">
        <f>IF(Schema_Input!C446&lt;&gt;"",Schema_Input!C446,"")</f>
        <v>Access Control</v>
      </c>
    </row>
    <row r="447" spans="1:3" ht="12.75" x14ac:dyDescent="0.2">
      <c r="A447" s="21" t="str">
        <f>IF(Schema_Input!A447&lt;&gt;"",Schema_Input!A447,IF(Schema_Input!C447&lt;&gt;"",A446,""))</f>
        <v>Security Services</v>
      </c>
      <c r="B447" s="21" t="str">
        <f>IF(Schema_Input!B447&lt;&gt;"",Schema_Input!B447,IF(Schema_Input!C447&lt;&gt;"",B446,""))</f>
        <v>Security Management</v>
      </c>
      <c r="C447" s="21" t="str">
        <f>IF(Schema_Input!C447&lt;&gt;"",Schema_Input!C447,"")</f>
        <v>Alternative Flexible MFA</v>
      </c>
    </row>
    <row r="448" spans="1:3" ht="12.75" x14ac:dyDescent="0.2">
      <c r="A448" s="21" t="str">
        <f>IF(Schema_Input!A448&lt;&gt;"",Schema_Input!A448,IF(Schema_Input!C448&lt;&gt;"",A447,""))</f>
        <v>Security Services</v>
      </c>
      <c r="B448" s="21" t="str">
        <f>IF(Schema_Input!B448&lt;&gt;"",Schema_Input!B448,IF(Schema_Input!C448&lt;&gt;"",B447,""))</f>
        <v>Security Management</v>
      </c>
      <c r="C448" s="21" t="str">
        <f>IF(Schema_Input!C448&lt;&gt;"",Schema_Input!C448,"")</f>
        <v>App Based Permission</v>
      </c>
    </row>
    <row r="449" spans="1:3" ht="12.75" x14ac:dyDescent="0.2">
      <c r="A449" s="21" t="str">
        <f>IF(Schema_Input!A449&lt;&gt;"",Schema_Input!A449,IF(Schema_Input!C449&lt;&gt;"",A448,""))</f>
        <v>Security Services</v>
      </c>
      <c r="B449" s="21" t="str">
        <f>IF(Schema_Input!B449&lt;&gt;"",Schema_Input!B449,IF(Schema_Input!C449&lt;&gt;"",B448,""))</f>
        <v>Security Management</v>
      </c>
      <c r="C449" s="21" t="str">
        <f>IF(Schema_Input!C449&lt;&gt;"",Schema_Input!C449,"")</f>
        <v>Approved FIPS-201 Compliant Services</v>
      </c>
    </row>
    <row r="450" spans="1:3" ht="12.75" x14ac:dyDescent="0.2">
      <c r="A450" s="21" t="str">
        <f>IF(Schema_Input!A450&lt;&gt;"",Schema_Input!A450,IF(Schema_Input!C450&lt;&gt;"",A449,""))</f>
        <v>Security Services</v>
      </c>
      <c r="B450" s="21" t="str">
        <f>IF(Schema_Input!B450&lt;&gt;"",Schema_Input!B450,IF(Schema_Input!C450&lt;&gt;"",B449,""))</f>
        <v>Security Management</v>
      </c>
      <c r="C450" s="21" t="str">
        <f>IF(Schema_Input!C450&lt;&gt;"",Schema_Input!C450,"")</f>
        <v>Assessment and Authorization (A and A)</v>
      </c>
    </row>
    <row r="451" spans="1:3" ht="12.75" x14ac:dyDescent="0.2">
      <c r="A451" s="21" t="str">
        <f>IF(Schema_Input!A451&lt;&gt;"",Schema_Input!A451,IF(Schema_Input!C451&lt;&gt;"",A450,""))</f>
        <v>Security Services</v>
      </c>
      <c r="B451" s="21" t="str">
        <f>IF(Schema_Input!B451&lt;&gt;"",Schema_Input!B451,IF(Schema_Input!C451&lt;&gt;"",B450,""))</f>
        <v>Security Management</v>
      </c>
      <c r="C451" s="21" t="str">
        <f>IF(Schema_Input!C451&lt;&gt;"",Schema_Input!C451,"")</f>
        <v>Asset ID &amp; Alert Correlation</v>
      </c>
    </row>
    <row r="452" spans="1:3" ht="12.75" x14ac:dyDescent="0.2">
      <c r="A452" s="21" t="str">
        <f>IF(Schema_Input!A452&lt;&gt;"",Schema_Input!A452,IF(Schema_Input!C452&lt;&gt;"",A451,""))</f>
        <v>Security Services</v>
      </c>
      <c r="B452" s="21" t="str">
        <f>IF(Schema_Input!B452&lt;&gt;"",Schema_Input!B452,IF(Schema_Input!C452&lt;&gt;"",B451,""))</f>
        <v>Security Management</v>
      </c>
      <c r="C452" s="21" t="str">
        <f>IF(Schema_Input!C452&lt;&gt;"",Schema_Input!C452,"")</f>
        <v>Audit Trail and Capture Analysis</v>
      </c>
    </row>
    <row r="453" spans="1:3" ht="12.75" x14ac:dyDescent="0.2">
      <c r="A453" s="21" t="str">
        <f>IF(Schema_Input!A453&lt;&gt;"",Schema_Input!A453,IF(Schema_Input!C453&lt;&gt;"",A452,""))</f>
        <v>Security Services</v>
      </c>
      <c r="B453" s="21" t="str">
        <f>IF(Schema_Input!B453&lt;&gt;"",Schema_Input!B453,IF(Schema_Input!C453&lt;&gt;"",B452,""))</f>
        <v>Security Management</v>
      </c>
      <c r="C453" s="21" t="str">
        <f>IF(Schema_Input!C453&lt;&gt;"",Schema_Input!C453,"")</f>
        <v>Backup Services</v>
      </c>
    </row>
    <row r="454" spans="1:3" ht="12.75" x14ac:dyDescent="0.2">
      <c r="A454" s="21" t="str">
        <f>IF(Schema_Input!A454&lt;&gt;"",Schema_Input!A454,IF(Schema_Input!C454&lt;&gt;"",A453,""))</f>
        <v>Security Services</v>
      </c>
      <c r="B454" s="21" t="str">
        <f>IF(Schema_Input!B454&lt;&gt;"",Schema_Input!B454,IF(Schema_Input!C454&lt;&gt;"",B453,""))</f>
        <v>Security Management</v>
      </c>
      <c r="C454" s="21" t="str">
        <f>IF(Schema_Input!C454&lt;&gt;"",Schema_Input!C454,"")</f>
        <v>Card Delivery Services</v>
      </c>
    </row>
    <row r="455" spans="1:3" ht="12.75" x14ac:dyDescent="0.2">
      <c r="A455" s="21" t="str">
        <f>IF(Schema_Input!A455&lt;&gt;"",Schema_Input!A455,IF(Schema_Input!C455&lt;&gt;"",A454,""))</f>
        <v>Security Services</v>
      </c>
      <c r="B455" s="21" t="str">
        <f>IF(Schema_Input!B455&lt;&gt;"",Schema_Input!B455,IF(Schema_Input!C455&lt;&gt;"",B454,""))</f>
        <v>Security Management</v>
      </c>
      <c r="C455" s="21" t="str">
        <f>IF(Schema_Input!C455&lt;&gt;"",Schema_Input!C455,"")</f>
        <v>Comprehensive Data Activity Monitoring</v>
      </c>
    </row>
    <row r="456" spans="1:3" ht="12.75" x14ac:dyDescent="0.2">
      <c r="A456" s="21" t="str">
        <f>IF(Schema_Input!A456&lt;&gt;"",Schema_Input!A456,IF(Schema_Input!C456&lt;&gt;"",A455,""))</f>
        <v>Security Services</v>
      </c>
      <c r="B456" s="21" t="str">
        <f>IF(Schema_Input!B456&lt;&gt;"",Schema_Input!B456,IF(Schema_Input!C456&lt;&gt;"",B455,""))</f>
        <v>Security Management</v>
      </c>
      <c r="C456" s="21" t="str">
        <f>IF(Schema_Input!C456&lt;&gt;"",Schema_Input!C456,"")</f>
        <v>Continuous Authentication</v>
      </c>
    </row>
    <row r="457" spans="1:3" ht="12.75" x14ac:dyDescent="0.2">
      <c r="A457" s="21" t="str">
        <f>IF(Schema_Input!A457&lt;&gt;"",Schema_Input!A457,IF(Schema_Input!C457&lt;&gt;"",A456,""))</f>
        <v>Security Services</v>
      </c>
      <c r="B457" s="21" t="str">
        <f>IF(Schema_Input!B457&lt;&gt;"",Schema_Input!B457,IF(Schema_Input!C457&lt;&gt;"",B456,""))</f>
        <v>Security Management</v>
      </c>
      <c r="C457" s="21" t="str">
        <f>IF(Schema_Input!C457&lt;&gt;"",Schema_Input!C457,"")</f>
        <v>Continuous Authorization to Operate (cATO)</v>
      </c>
    </row>
    <row r="458" spans="1:3" ht="12.75" x14ac:dyDescent="0.2">
      <c r="A458" s="21" t="str">
        <f>IF(Schema_Input!A458&lt;&gt;"",Schema_Input!A458,IF(Schema_Input!C458&lt;&gt;"",A457,""))</f>
        <v>Security Services</v>
      </c>
      <c r="B458" s="21" t="str">
        <f>IF(Schema_Input!B458&lt;&gt;"",Schema_Input!B458,IF(Schema_Input!C458&lt;&gt;"",B457,""))</f>
        <v>Security Management</v>
      </c>
      <c r="C458" s="21" t="str">
        <f>IF(Schema_Input!C458&lt;&gt;"",Schema_Input!C458,"")</f>
        <v>Credentialing and Identity Management Services</v>
      </c>
    </row>
    <row r="459" spans="1:3" ht="12.75" x14ac:dyDescent="0.2">
      <c r="A459" s="21" t="str">
        <f>IF(Schema_Input!A459&lt;&gt;"",Schema_Input!A459,IF(Schema_Input!C459&lt;&gt;"",A458,""))</f>
        <v>Security Services</v>
      </c>
      <c r="B459" s="21" t="str">
        <f>IF(Schema_Input!B459&lt;&gt;"",Schema_Input!B459,IF(Schema_Input!C459&lt;&gt;"",B458,""))</f>
        <v>Security Management</v>
      </c>
      <c r="C459" s="21" t="str">
        <f>IF(Schema_Input!C459&lt;&gt;"",Schema_Input!C459,"")</f>
        <v>Cryptography Services</v>
      </c>
    </row>
    <row r="460" spans="1:3" ht="12.75" x14ac:dyDescent="0.2">
      <c r="A460" s="21" t="str">
        <f>IF(Schema_Input!A460&lt;&gt;"",Schema_Input!A460,IF(Schema_Input!C460&lt;&gt;"",A459,""))</f>
        <v>Security Services</v>
      </c>
      <c r="B460" s="21" t="str">
        <f>IF(Schema_Input!B460&lt;&gt;"",Schema_Input!B460,IF(Schema_Input!C460&lt;&gt;"",B459,""))</f>
        <v>Security Management</v>
      </c>
      <c r="C460" s="21" t="str">
        <f>IF(Schema_Input!C460&lt;&gt;"",Schema_Input!C460,"")</f>
        <v>Database Activity Monitoring</v>
      </c>
    </row>
    <row r="461" spans="1:3" ht="12.75" x14ac:dyDescent="0.2">
      <c r="A461" s="21" t="str">
        <f>IF(Schema_Input!A461&lt;&gt;"",Schema_Input!A461,IF(Schema_Input!C461&lt;&gt;"",A460,""))</f>
        <v>Security Services</v>
      </c>
      <c r="B461" s="21" t="str">
        <f>IF(Schema_Input!B461&lt;&gt;"",Schema_Input!B461,IF(Schema_Input!C461&lt;&gt;"",B460,""))</f>
        <v>Security Management</v>
      </c>
      <c r="C461" s="21" t="str">
        <f>IF(Schema_Input!C461&lt;&gt;"",Schema_Input!C461,"")</f>
        <v>Deny User by Default Policy</v>
      </c>
    </row>
    <row r="462" spans="1:3" ht="12.75" x14ac:dyDescent="0.2">
      <c r="A462" s="21" t="str">
        <f>IF(Schema_Input!A462&lt;&gt;"",Schema_Input!A462,IF(Schema_Input!C462&lt;&gt;"",A461,""))</f>
        <v>Security Services</v>
      </c>
      <c r="B462" s="21" t="str">
        <f>IF(Schema_Input!B462&lt;&gt;"",Schema_Input!B462,IF(Schema_Input!C462&lt;&gt;"",B461,""))</f>
        <v>Security Management</v>
      </c>
      <c r="C462" s="21" t="str">
        <f>IF(Schema_Input!C462&lt;&gt;"",Schema_Input!C462,"")</f>
        <v>Digital Signature Management</v>
      </c>
    </row>
    <row r="463" spans="1:3" ht="12.75" x14ac:dyDescent="0.2">
      <c r="A463" s="21" t="str">
        <f>IF(Schema_Input!A463&lt;&gt;"",Schema_Input!A463,IF(Schema_Input!C463&lt;&gt;"",A462,""))</f>
        <v>Security Services</v>
      </c>
      <c r="B463" s="21" t="str">
        <f>IF(Schema_Input!B463&lt;&gt;"",Schema_Input!B463,IF(Schema_Input!C463&lt;&gt;"",B462,""))</f>
        <v>Security Management</v>
      </c>
      <c r="C463" s="21" t="str">
        <f>IF(Schema_Input!C463&lt;&gt;"",Schema_Input!C463,"")</f>
        <v>DLP Enforcement Point Logging and Analysis</v>
      </c>
    </row>
    <row r="464" spans="1:3" ht="12.75" x14ac:dyDescent="0.2">
      <c r="A464" s="21" t="str">
        <f>IF(Schema_Input!A464&lt;&gt;"",Schema_Input!A464,IF(Schema_Input!C464&lt;&gt;"",A463,""))</f>
        <v>Security Services</v>
      </c>
      <c r="B464" s="21" t="str">
        <f>IF(Schema_Input!B464&lt;&gt;"",Schema_Input!B464,IF(Schema_Input!C464&lt;&gt;"",B463,""))</f>
        <v>Security Management</v>
      </c>
      <c r="C464" s="21" t="str">
        <f>IF(Schema_Input!C464&lt;&gt;"",Schema_Input!C464,"")</f>
        <v>DRM Enforcement Point Logging and Analysis</v>
      </c>
    </row>
    <row r="465" spans="1:3" ht="12.75" x14ac:dyDescent="0.2">
      <c r="A465" s="21" t="str">
        <f>IF(Schema_Input!A465&lt;&gt;"",Schema_Input!A465,IF(Schema_Input!C465&lt;&gt;"",A464,""))</f>
        <v>Security Services</v>
      </c>
      <c r="B465" s="21" t="str">
        <f>IF(Schema_Input!B465&lt;&gt;"",Schema_Input!B465,IF(Schema_Input!C465&lt;&gt;"",B464,""))</f>
        <v>Security Management</v>
      </c>
      <c r="C465" s="21" t="str">
        <f>IF(Schema_Input!C465&lt;&gt;"",Schema_Input!C465,"")</f>
        <v>Electronic Personalization</v>
      </c>
    </row>
    <row r="466" spans="1:3" ht="12.75" x14ac:dyDescent="0.2">
      <c r="A466" s="21" t="str">
        <f>IF(Schema_Input!A466&lt;&gt;"",Schema_Input!A466,IF(Schema_Input!C466&lt;&gt;"",A465,""))</f>
        <v>Security Services</v>
      </c>
      <c r="B466" s="21" t="str">
        <f>IF(Schema_Input!B466&lt;&gt;"",Schema_Input!B466,IF(Schema_Input!C466&lt;&gt;"",B465,""))</f>
        <v>Security Management</v>
      </c>
      <c r="C466" s="21" t="str">
        <f>IF(Schema_Input!C466&lt;&gt;"",Schema_Input!C466,"")</f>
        <v>Encryption Services</v>
      </c>
    </row>
    <row r="467" spans="1:3" ht="12.75" x14ac:dyDescent="0.2">
      <c r="A467" s="21" t="str">
        <f>IF(Schema_Input!A467&lt;&gt;"",Schema_Input!A467,IF(Schema_Input!C467&lt;&gt;"",A466,""))</f>
        <v>Security Services</v>
      </c>
      <c r="B467" s="21" t="str">
        <f>IF(Schema_Input!B467&lt;&gt;"",Schema_Input!B467,IF(Schema_Input!C467&lt;&gt;"",B466,""))</f>
        <v>Security Management</v>
      </c>
      <c r="C467" s="21" t="str">
        <f>IF(Schema_Input!C467&lt;&gt;"",Schema_Input!C467,"")</f>
        <v>Enterprise PKI</v>
      </c>
    </row>
    <row r="468" spans="1:3" ht="12.75" x14ac:dyDescent="0.2">
      <c r="A468" s="21" t="str">
        <f>IF(Schema_Input!A468&lt;&gt;"",Schema_Input!A468,IF(Schema_Input!C468&lt;&gt;"",A467,""))</f>
        <v>Security Services</v>
      </c>
      <c r="B468" s="21" t="str">
        <f>IF(Schema_Input!B468&lt;&gt;"",Schema_Input!B468,IF(Schema_Input!C468&lt;&gt;"",B467,""))</f>
        <v>Security Management</v>
      </c>
      <c r="C468" s="21" t="str">
        <f>IF(Schema_Input!C468&lt;&gt;"",Schema_Input!C468,"")</f>
        <v>Enterprise PKI/IDP</v>
      </c>
    </row>
    <row r="469" spans="1:3" ht="12.75" x14ac:dyDescent="0.2">
      <c r="A469" s="21" t="str">
        <f>IF(Schema_Input!A469&lt;&gt;"",Schema_Input!A469,IF(Schema_Input!C469&lt;&gt;"",A468,""))</f>
        <v>Security Services</v>
      </c>
      <c r="B469" s="21" t="str">
        <f>IF(Schema_Input!B469&lt;&gt;"",Schema_Input!B469,IF(Schema_Input!C469&lt;&gt;"",B468,""))</f>
        <v>Security Management</v>
      </c>
      <c r="C469" s="21" t="str">
        <f>IF(Schema_Input!C469&lt;&gt;"",Schema_Input!C469,"")</f>
        <v>Enterprise Roles and Permissions</v>
      </c>
    </row>
    <row r="470" spans="1:3" ht="12.75" x14ac:dyDescent="0.2">
      <c r="A470" s="21" t="str">
        <f>IF(Schema_Input!A470&lt;&gt;"",Schema_Input!A470,IF(Schema_Input!C470&lt;&gt;"",A469,""))</f>
        <v>Security Services</v>
      </c>
      <c r="B470" s="21" t="str">
        <f>IF(Schema_Input!B470&lt;&gt;"",Schema_Input!B470,IF(Schema_Input!C470&lt;&gt;"",B469,""))</f>
        <v>Security Management</v>
      </c>
      <c r="C470" s="21" t="str">
        <f>IF(Schema_Input!C470&lt;&gt;"",Schema_Input!C470,"")</f>
        <v>Entity Activity Monitoring</v>
      </c>
    </row>
    <row r="471" spans="1:3" ht="12.75" x14ac:dyDescent="0.2">
      <c r="A471" s="21" t="str">
        <f>IF(Schema_Input!A471&lt;&gt;"",Schema_Input!A471,IF(Schema_Input!C471&lt;&gt;"",A470,""))</f>
        <v>Security Services</v>
      </c>
      <c r="B471" s="21" t="str">
        <f>IF(Schema_Input!B471&lt;&gt;"",Schema_Input!B471,IF(Schema_Input!C471&lt;&gt;"",B470,""))</f>
        <v>Security Management</v>
      </c>
      <c r="C471" s="21" t="str">
        <f>IF(Schema_Input!C471&lt;&gt;"",Schema_Input!C471,"")</f>
        <v>File Activity Monitoring</v>
      </c>
    </row>
    <row r="472" spans="1:3" ht="12.75" x14ac:dyDescent="0.2">
      <c r="A472" s="21" t="str">
        <f>IF(Schema_Input!A472&lt;&gt;"",Schema_Input!A472,IF(Schema_Input!C472&lt;&gt;"",A471,""))</f>
        <v>Security Services</v>
      </c>
      <c r="B472" s="21" t="str">
        <f>IF(Schema_Input!B472&lt;&gt;"",Schema_Input!B472,IF(Schema_Input!C472&lt;&gt;"",B471,""))</f>
        <v>Security Management</v>
      </c>
      <c r="C472" s="21" t="str">
        <f>IF(Schema_Input!C472&lt;&gt;"",Schema_Input!C472,"")</f>
        <v>Identification and Authentication</v>
      </c>
    </row>
    <row r="473" spans="1:3" ht="12.75" x14ac:dyDescent="0.2">
      <c r="A473" s="21" t="str">
        <f>IF(Schema_Input!A473&lt;&gt;"",Schema_Input!A473,IF(Schema_Input!C473&lt;&gt;"",A472,""))</f>
        <v>Security Services</v>
      </c>
      <c r="B473" s="21" t="str">
        <f>IF(Schema_Input!B473&lt;&gt;"",Schema_Input!B473,IF(Schema_Input!C473&lt;&gt;"",B472,""))</f>
        <v>Security Management</v>
      </c>
      <c r="C473" s="21" t="str">
        <f>IF(Schema_Input!C473&lt;&gt;"",Schema_Input!C473,"")</f>
        <v>Implement C2C/Compliance Based Network Authorization</v>
      </c>
    </row>
    <row r="474" spans="1:3" ht="12.75" x14ac:dyDescent="0.2">
      <c r="A474" s="21" t="str">
        <f>IF(Schema_Input!A474&lt;&gt;"",Schema_Input!A474,IF(Schema_Input!C474&lt;&gt;"",A473,""))</f>
        <v>Security Services</v>
      </c>
      <c r="B474" s="21" t="str">
        <f>IF(Schema_Input!B474&lt;&gt;"",Schema_Input!B474,IF(Schema_Input!C474&lt;&gt;"",B473,""))</f>
        <v>Security Management</v>
      </c>
      <c r="C474" s="21" t="str">
        <f>IF(Schema_Input!C474&lt;&gt;"",Schema_Input!C474,"")</f>
        <v>Implement Endpoint Detection &amp; Response (EDR) Tools and Integrate with C2C</v>
      </c>
    </row>
    <row r="475" spans="1:3" ht="12.75" x14ac:dyDescent="0.2">
      <c r="A475" s="21" t="str">
        <f>IF(Schema_Input!A475&lt;&gt;"",Schema_Input!A475,IF(Schema_Input!C475&lt;&gt;"",A474,""))</f>
        <v>Security Services</v>
      </c>
      <c r="B475" s="21" t="str">
        <f>IF(Schema_Input!B475&lt;&gt;"",Schema_Input!B475,IF(Schema_Input!C475&lt;&gt;"",B474,""))</f>
        <v>Security Management</v>
      </c>
      <c r="C475" s="21" t="str">
        <f>IF(Schema_Input!C475&lt;&gt;"",Schema_Input!C475,"")</f>
        <v>Implement Extended Detection &amp; Response (XDR) Tools and Integrate with C2C</v>
      </c>
    </row>
    <row r="476" spans="1:3" ht="12.75" x14ac:dyDescent="0.2">
      <c r="A476" s="21" t="str">
        <f>IF(Schema_Input!A476&lt;&gt;"",Schema_Input!A476,IF(Schema_Input!C476&lt;&gt;"",A475,""))</f>
        <v>Security Services</v>
      </c>
      <c r="B476" s="21" t="str">
        <f>IF(Schema_Input!B476&lt;&gt;"",Schema_Input!B476,IF(Schema_Input!C476&lt;&gt;"",B475,""))</f>
        <v>Security Management</v>
      </c>
      <c r="C476" s="21" t="str">
        <f>IF(Schema_Input!C476&lt;&gt;"",Schema_Input!C476,"")</f>
        <v>Implement SDS Tool and/or integrate with DRM Tool</v>
      </c>
    </row>
    <row r="477" spans="1:3" ht="12.75" x14ac:dyDescent="0.2">
      <c r="A477" s="21" t="str">
        <f>IF(Schema_Input!A477&lt;&gt;"",Schema_Input!A477,IF(Schema_Input!C477&lt;&gt;"",A476,""))</f>
        <v>Security Services</v>
      </c>
      <c r="B477" s="21" t="str">
        <f>IF(Schema_Input!B477&lt;&gt;"",Schema_Input!B477,IF(Schema_Input!C477&lt;&gt;"",B476,""))</f>
        <v>Security Management</v>
      </c>
      <c r="C477" s="21" t="str">
        <f>IF(Schema_Input!C477&lt;&gt;"",Schema_Input!C477,"")</f>
        <v>Implement UEBA Tooling</v>
      </c>
    </row>
    <row r="478" spans="1:3" ht="12.75" x14ac:dyDescent="0.2">
      <c r="A478" s="21" t="str">
        <f>IF(Schema_Input!A478&lt;&gt;"",Schema_Input!A478,IF(Schema_Input!C478&lt;&gt;"",A477,""))</f>
        <v>Security Services</v>
      </c>
      <c r="B478" s="21" t="str">
        <f>IF(Schema_Input!B478&lt;&gt;"",Schema_Input!B478,IF(Schema_Input!C478&lt;&gt;"",B477,""))</f>
        <v>Security Management</v>
      </c>
      <c r="C478" s="21" t="str">
        <f>IF(Schema_Input!C478&lt;&gt;"",Schema_Input!C478,"")</f>
        <v>Information Assurance</v>
      </c>
    </row>
    <row r="479" spans="1:3" ht="12.75" x14ac:dyDescent="0.2">
      <c r="A479" s="21" t="str">
        <f>IF(Schema_Input!A479&lt;&gt;"",Schema_Input!A479,IF(Schema_Input!C479&lt;&gt;"",A478,""))</f>
        <v>Security Services</v>
      </c>
      <c r="B479" s="21" t="str">
        <f>IF(Schema_Input!B479&lt;&gt;"",Schema_Input!B479,IF(Schema_Input!C479&lt;&gt;"",B478,""))</f>
        <v>Security Management</v>
      </c>
      <c r="C479" s="21" t="str">
        <f>IF(Schema_Input!C479&lt;&gt;"",Schema_Input!C479,"")</f>
        <v>Integrate DAAS Access w/ SDS Policy</v>
      </c>
    </row>
    <row r="480" spans="1:3" ht="12.75" x14ac:dyDescent="0.2">
      <c r="A480" s="21" t="str">
        <f>IF(Schema_Input!A480&lt;&gt;"",Schema_Input!A480,IF(Schema_Input!C480&lt;&gt;"",A479,""))</f>
        <v>Security Services</v>
      </c>
      <c r="B480" s="21" t="str">
        <f>IF(Schema_Input!B480&lt;&gt;"",Schema_Input!B480,IF(Schema_Input!C480&lt;&gt;"",B479,""))</f>
        <v>Security Management</v>
      </c>
      <c r="C480" s="21" t="str">
        <f>IF(Schema_Input!C480&lt;&gt;"",Schema_Input!C480,"")</f>
        <v>Integrate Solution(s) and Policy with Enterprise IDP</v>
      </c>
    </row>
    <row r="481" spans="1:3" ht="12.75" x14ac:dyDescent="0.2">
      <c r="A481" s="21" t="str">
        <f>IF(Schema_Input!A481&lt;&gt;"",Schema_Input!A481,IF(Schema_Input!C481&lt;&gt;"",A480,""))</f>
        <v>Security Services</v>
      </c>
      <c r="B481" s="21" t="str">
        <f>IF(Schema_Input!B481&lt;&gt;"",Schema_Input!B481,IF(Schema_Input!C481&lt;&gt;"",B480,""))</f>
        <v>Security Management</v>
      </c>
      <c r="C481" s="21" t="str">
        <f>IF(Schema_Input!C481&lt;&gt;"",Schema_Input!C481,"")</f>
        <v>Intrusion Detection and Prevention</v>
      </c>
    </row>
    <row r="482" spans="1:3" ht="12.75" x14ac:dyDescent="0.2">
      <c r="A482" s="21" t="str">
        <f>IF(Schema_Input!A482&lt;&gt;"",Schema_Input!A482,IF(Schema_Input!C482&lt;&gt;"",A481,""))</f>
        <v>Security Services</v>
      </c>
      <c r="B482" s="21" t="str">
        <f>IF(Schema_Input!B482&lt;&gt;"",Schema_Input!B482,IF(Schema_Input!C482&lt;&gt;"",B481,""))</f>
        <v>Security Management</v>
      </c>
      <c r="C482" s="21" t="str">
        <f>IF(Schema_Input!C482&lt;&gt;"",Schema_Input!C482,"")</f>
        <v>Log Analysis</v>
      </c>
    </row>
    <row r="483" spans="1:3" ht="12.75" x14ac:dyDescent="0.2">
      <c r="A483" s="21" t="str">
        <f>IF(Schema_Input!A483&lt;&gt;"",Schema_Input!A483,IF(Schema_Input!C483&lt;&gt;"",A482,""))</f>
        <v>Security Services</v>
      </c>
      <c r="B483" s="21" t="str">
        <f>IF(Schema_Input!B483&lt;&gt;"",Schema_Input!B483,IF(Schema_Input!C483&lt;&gt;"",B482,""))</f>
        <v>Security Management</v>
      </c>
      <c r="C483" s="21" t="str">
        <f>IF(Schema_Input!C483&lt;&gt;"",Schema_Input!C483,"")</f>
        <v>Log Parsing</v>
      </c>
    </row>
    <row r="484" spans="1:3" ht="12.75" x14ac:dyDescent="0.2">
      <c r="A484" s="21" t="str">
        <f>IF(Schema_Input!A484&lt;&gt;"",Schema_Input!A484,IF(Schema_Input!C484&lt;&gt;"",A483,""))</f>
        <v>Security Services</v>
      </c>
      <c r="B484" s="21" t="str">
        <f>IF(Schema_Input!B484&lt;&gt;"",Schema_Input!B484,IF(Schema_Input!C484&lt;&gt;"",B483,""))</f>
        <v>Security Management</v>
      </c>
      <c r="C484" s="21" t="str">
        <f>IF(Schema_Input!C484&lt;&gt;"",Schema_Input!C484,"")</f>
        <v>Managed Firewall</v>
      </c>
    </row>
    <row r="485" spans="1:3" ht="12.75" x14ac:dyDescent="0.2">
      <c r="A485" s="21" t="str">
        <f>IF(Schema_Input!A485&lt;&gt;"",Schema_Input!A485,IF(Schema_Input!C485&lt;&gt;"",A484,""))</f>
        <v>Security Services</v>
      </c>
      <c r="B485" s="21" t="str">
        <f>IF(Schema_Input!B485&lt;&gt;"",Schema_Input!B485,IF(Schema_Input!C485&lt;&gt;"",B484,""))</f>
        <v>Security Management</v>
      </c>
      <c r="C485" s="21" t="str">
        <f>IF(Schema_Input!C485&lt;&gt;"",Schema_Input!C485,"")</f>
        <v>Managed Tiered Security</v>
      </c>
    </row>
    <row r="486" spans="1:3" ht="12.75" x14ac:dyDescent="0.2">
      <c r="A486" s="21" t="str">
        <f>IF(Schema_Input!A486&lt;&gt;"",Schema_Input!A486,IF(Schema_Input!C486&lt;&gt;"",A485,""))</f>
        <v>Security Services</v>
      </c>
      <c r="B486" s="21" t="str">
        <f>IF(Schema_Input!B486&lt;&gt;"",Schema_Input!B486,IF(Schema_Input!C486&lt;&gt;"",B485,""))</f>
        <v>Security Management</v>
      </c>
      <c r="C486" s="21" t="str">
        <f>IF(Schema_Input!C486&lt;&gt;"",Schema_Input!C486,"")</f>
        <v>Mobile Application Security</v>
      </c>
    </row>
    <row r="487" spans="1:3" ht="12.75" x14ac:dyDescent="0.2">
      <c r="A487" s="21" t="str">
        <f>IF(Schema_Input!A487&lt;&gt;"",Schema_Input!A487,IF(Schema_Input!C487&lt;&gt;"",A486,""))</f>
        <v>Security Services</v>
      </c>
      <c r="B487" s="21" t="str">
        <f>IF(Schema_Input!B487&lt;&gt;"",Schema_Input!B487,IF(Schema_Input!C487&lt;&gt;"",B486,""))</f>
        <v>Security Management</v>
      </c>
      <c r="C487" s="21" t="str">
        <f>IF(Schema_Input!C487&lt;&gt;"",Schema_Input!C487,"")</f>
        <v>Mobile Identity Management</v>
      </c>
    </row>
    <row r="488" spans="1:3" ht="12.75" x14ac:dyDescent="0.2">
      <c r="A488" s="21" t="str">
        <f>IF(Schema_Input!A488&lt;&gt;"",Schema_Input!A488,IF(Schema_Input!C488&lt;&gt;"",A487,""))</f>
        <v>Security Services</v>
      </c>
      <c r="B488" s="21" t="str">
        <f>IF(Schema_Input!B488&lt;&gt;"",Schema_Input!B488,IF(Schema_Input!C488&lt;&gt;"",B487,""))</f>
        <v>Security Management</v>
      </c>
      <c r="C488" s="21" t="str">
        <f>IF(Schema_Input!C488&lt;&gt;"",Schema_Input!C488,"")</f>
        <v>Mobile Threat Protection (MTP)</v>
      </c>
    </row>
    <row r="489" spans="1:3" ht="12.75" x14ac:dyDescent="0.2">
      <c r="A489" s="21" t="str">
        <f>IF(Schema_Input!A489&lt;&gt;"",Schema_Input!A489,IF(Schema_Input!C489&lt;&gt;"",A488,""))</f>
        <v>Security Services</v>
      </c>
      <c r="B489" s="21" t="str">
        <f>IF(Schema_Input!B489&lt;&gt;"",Schema_Input!B489,IF(Schema_Input!C489&lt;&gt;"",B488,""))</f>
        <v>Security Management</v>
      </c>
      <c r="C489" s="21" t="str">
        <f>IF(Schema_Input!C489&lt;&gt;"",Schema_Input!C489,"")</f>
        <v>Organizational MFA/IDP</v>
      </c>
    </row>
    <row r="490" spans="1:3" ht="12.75" x14ac:dyDescent="0.2">
      <c r="A490" s="21" t="str">
        <f>IF(Schema_Input!A490&lt;&gt;"",Schema_Input!A490,IF(Schema_Input!C490&lt;&gt;"",A489,""))</f>
        <v>Security Services</v>
      </c>
      <c r="B490" s="21" t="str">
        <f>IF(Schema_Input!B490&lt;&gt;"",Schema_Input!B490,IF(Schema_Input!C490&lt;&gt;"",B489,""))</f>
        <v>Security Management</v>
      </c>
      <c r="C490" s="21" t="str">
        <f>IF(Schema_Input!C490&lt;&gt;"",Schema_Input!C490,"")</f>
        <v>Periodic Authentication</v>
      </c>
    </row>
    <row r="491" spans="1:3" ht="12.75" x14ac:dyDescent="0.2">
      <c r="A491" s="21" t="str">
        <f>IF(Schema_Input!A491&lt;&gt;"",Schema_Input!A491,IF(Schema_Input!C491&lt;&gt;"",A490,""))</f>
        <v>Security Services</v>
      </c>
      <c r="B491" s="21" t="str">
        <f>IF(Schema_Input!B491&lt;&gt;"",Schema_Input!B491,IF(Schema_Input!C491&lt;&gt;"",B490,""))</f>
        <v>Security Management</v>
      </c>
      <c r="C491" s="21" t="str">
        <f>IF(Schema_Input!C491&lt;&gt;"",Schema_Input!C491,"")</f>
        <v>PIV Card Activation and Finalization Services</v>
      </c>
    </row>
    <row r="492" spans="1:3" ht="12.75" x14ac:dyDescent="0.2">
      <c r="A492" s="21" t="str">
        <f>IF(Schema_Input!A492&lt;&gt;"",Schema_Input!A492,IF(Schema_Input!C492&lt;&gt;"",A491,""))</f>
        <v>Security Services</v>
      </c>
      <c r="B492" s="21" t="str">
        <f>IF(Schema_Input!B492&lt;&gt;"",Schema_Input!B492,IF(Schema_Input!C492&lt;&gt;"",B491,""))</f>
        <v>Security Management</v>
      </c>
      <c r="C492" s="21" t="str">
        <f>IF(Schema_Input!C492&lt;&gt;"",Schema_Input!C492,"")</f>
        <v>PIV Card Management and Production Services</v>
      </c>
    </row>
    <row r="493" spans="1:3" ht="12.75" x14ac:dyDescent="0.2">
      <c r="A493" s="21" t="str">
        <f>IF(Schema_Input!A493&lt;&gt;"",Schema_Input!A493,IF(Schema_Input!C493&lt;&gt;"",A492,""))</f>
        <v>Security Services</v>
      </c>
      <c r="B493" s="21" t="str">
        <f>IF(Schema_Input!B493&lt;&gt;"",Schema_Input!B493,IF(Schema_Input!C493&lt;&gt;"",B492,""))</f>
        <v>Security Management</v>
      </c>
      <c r="C493" s="21" t="str">
        <f>IF(Schema_Input!C493&lt;&gt;"",Schema_Input!C493,"")</f>
        <v>PIV Enrollment and Registration Services</v>
      </c>
    </row>
    <row r="494" spans="1:3" ht="12.75" x14ac:dyDescent="0.2">
      <c r="A494" s="21" t="str">
        <f>IF(Schema_Input!A494&lt;&gt;"",Schema_Input!A494,IF(Schema_Input!C494&lt;&gt;"",A493,""))</f>
        <v>Security Services</v>
      </c>
      <c r="B494" s="21" t="str">
        <f>IF(Schema_Input!B494&lt;&gt;"",Schema_Input!B494,IF(Schema_Input!C494&lt;&gt;"",B493,""))</f>
        <v>Security Management</v>
      </c>
      <c r="C494" s="21" t="str">
        <f>IF(Schema_Input!C494&lt;&gt;"",Schema_Input!C494,"")</f>
        <v>PIV Infrastructure Services</v>
      </c>
    </row>
    <row r="495" spans="1:3" ht="12.75" x14ac:dyDescent="0.2">
      <c r="A495" s="21" t="str">
        <f>IF(Schema_Input!A495&lt;&gt;"",Schema_Input!A495,IF(Schema_Input!C495&lt;&gt;"",A494,""))</f>
        <v>Security Services</v>
      </c>
      <c r="B495" s="21" t="str">
        <f>IF(Schema_Input!B495&lt;&gt;"",Schema_Input!B495,IF(Schema_Input!C495&lt;&gt;"",B494,""))</f>
        <v>Security Management</v>
      </c>
      <c r="C495" s="21" t="str">
        <f>IF(Schema_Input!C495&lt;&gt;"",Schema_Input!C495,"")</f>
        <v>PIV Integration Services</v>
      </c>
    </row>
    <row r="496" spans="1:3" ht="12.75" x14ac:dyDescent="0.2">
      <c r="A496" s="21" t="str">
        <f>IF(Schema_Input!A496&lt;&gt;"",Schema_Input!A496,IF(Schema_Input!C496&lt;&gt;"",A495,""))</f>
        <v>Security Services</v>
      </c>
      <c r="B496" s="21" t="str">
        <f>IF(Schema_Input!B496&lt;&gt;"",Schema_Input!B496,IF(Schema_Input!C496&lt;&gt;"",B495,""))</f>
        <v>Security Management</v>
      </c>
      <c r="C496" s="21" t="str">
        <f>IF(Schema_Input!C496&lt;&gt;"",Schema_Input!C496,"")</f>
        <v>Post-Quantum Cryptography (PQC)</v>
      </c>
    </row>
    <row r="497" spans="1:3" ht="12.75" x14ac:dyDescent="0.2">
      <c r="A497" s="21" t="str">
        <f>IF(Schema_Input!A497&lt;&gt;"",Schema_Input!A497,IF(Schema_Input!C497&lt;&gt;"",A496,""))</f>
        <v>Security Services</v>
      </c>
      <c r="B497" s="21" t="str">
        <f>IF(Schema_Input!B497&lt;&gt;"",Schema_Input!B497,IF(Schema_Input!C497&lt;&gt;"",B496,""))</f>
        <v>Security Management</v>
      </c>
      <c r="C497" s="21" t="str">
        <f>IF(Schema_Input!C497&lt;&gt;"",Schema_Input!C497,"")</f>
        <v>Rule Based Dynamic Access</v>
      </c>
    </row>
    <row r="498" spans="1:3" ht="12.75" x14ac:dyDescent="0.2">
      <c r="A498" s="21" t="str">
        <f>IF(Schema_Input!A498&lt;&gt;"",Schema_Input!A498,IF(Schema_Input!C498&lt;&gt;"",A497,""))</f>
        <v>Security Services</v>
      </c>
      <c r="B498" s="21" t="str">
        <f>IF(Schema_Input!B498&lt;&gt;"",Schema_Input!B498,IF(Schema_Input!C498&lt;&gt;"",B497,""))</f>
        <v>Security Management</v>
      </c>
      <c r="C498" s="21" t="str">
        <f>IF(Schema_Input!C498&lt;&gt;"",Schema_Input!C498,"")</f>
        <v>Salesforce Security Management Services</v>
      </c>
    </row>
    <row r="499" spans="1:3" ht="12.75" x14ac:dyDescent="0.2">
      <c r="A499" s="21" t="str">
        <f>IF(Schema_Input!A499&lt;&gt;"",Schema_Input!A499,IF(Schema_Input!C499&lt;&gt;"",A498,""))</f>
        <v>Security Services</v>
      </c>
      <c r="B499" s="21" t="str">
        <f>IF(Schema_Input!B499&lt;&gt;"",Schema_Input!B499,IF(Schema_Input!C499&lt;&gt;"",B498,""))</f>
        <v>Security Management</v>
      </c>
      <c r="C499" s="21" t="str">
        <f>IF(Schema_Input!C499&lt;&gt;"",Schema_Input!C499,"")</f>
        <v>Scale Considerations</v>
      </c>
    </row>
    <row r="500" spans="1:3" ht="12.75" x14ac:dyDescent="0.2">
      <c r="A500" s="21" t="str">
        <f>IF(Schema_Input!A500&lt;&gt;"",Schema_Input!A500,IF(Schema_Input!C500&lt;&gt;"",A499,""))</f>
        <v>Security Services</v>
      </c>
      <c r="B500" s="21" t="str">
        <f>IF(Schema_Input!B500&lt;&gt;"",Schema_Input!B500,IF(Schema_Input!C500&lt;&gt;"",B499,""))</f>
        <v>Security Management</v>
      </c>
      <c r="C500" s="21" t="str">
        <f>IF(Schema_Input!C500&lt;&gt;"",Schema_Input!C500,"")</f>
        <v>Secure Managed Email</v>
      </c>
    </row>
    <row r="501" spans="1:3" ht="12.75" x14ac:dyDescent="0.2">
      <c r="A501" s="21" t="str">
        <f>IF(Schema_Input!A501&lt;&gt;"",Schema_Input!A501,IF(Schema_Input!C501&lt;&gt;"",A500,""))</f>
        <v>Security Services</v>
      </c>
      <c r="B501" s="21" t="str">
        <f>IF(Schema_Input!B501&lt;&gt;"",Schema_Input!B501,IF(Schema_Input!C501&lt;&gt;"",B500,""))</f>
        <v>Security Management</v>
      </c>
      <c r="C501" s="21" t="str">
        <f>IF(Schema_Input!C501&lt;&gt;"",Schema_Input!C501,"")</f>
        <v>Security Management/Technical Support Services</v>
      </c>
    </row>
    <row r="502" spans="1:3" ht="12.75" x14ac:dyDescent="0.2">
      <c r="A502" s="21" t="str">
        <f>IF(Schema_Input!A502&lt;&gt;"",Schema_Input!A502,IF(Schema_Input!C502&lt;&gt;"",A501,""))</f>
        <v>Security Services</v>
      </c>
      <c r="B502" s="21" t="str">
        <f>IF(Schema_Input!B502&lt;&gt;"",Schema_Input!B502,IF(Schema_Input!C502&lt;&gt;"",B501,""))</f>
        <v>Security Management</v>
      </c>
      <c r="C502" s="21" t="str">
        <f>IF(Schema_Input!C502&lt;&gt;"",Schema_Input!C502,"")</f>
        <v>Single Authentication</v>
      </c>
    </row>
    <row r="503" spans="1:3" ht="12.75" x14ac:dyDescent="0.2">
      <c r="A503" s="21" t="str">
        <f>IF(Schema_Input!A503&lt;&gt;"",Schema_Input!A503,IF(Schema_Input!C503&lt;&gt;"",A502,""))</f>
        <v>Security Services</v>
      </c>
      <c r="B503" s="21" t="str">
        <f>IF(Schema_Input!B503&lt;&gt;"",Schema_Input!B503,IF(Schema_Input!C503&lt;&gt;"",B502,""))</f>
        <v>Security Management</v>
      </c>
      <c r="C503" s="21" t="str">
        <f>IF(Schema_Input!C503&lt;&gt;"",Schema_Input!C503,"")</f>
        <v>Threat Alerting</v>
      </c>
    </row>
    <row r="504" spans="1:3" ht="12.75" x14ac:dyDescent="0.2">
      <c r="A504" s="21" t="str">
        <f>IF(Schema_Input!A504&lt;&gt;"",Schema_Input!A504,IF(Schema_Input!C504&lt;&gt;"",A503,""))</f>
        <v>Security Services</v>
      </c>
      <c r="B504" s="21" t="str">
        <f>IF(Schema_Input!B504&lt;&gt;"",Schema_Input!B504,IF(Schema_Input!C504&lt;&gt;"",B503,""))</f>
        <v>Security Management</v>
      </c>
      <c r="C504" s="21" t="str">
        <f>IF(Schema_Input!C504&lt;&gt;"",Schema_Input!C504,"")</f>
        <v>User Activity Monitoring</v>
      </c>
    </row>
    <row r="505" spans="1:3" ht="12.75" x14ac:dyDescent="0.2">
      <c r="A505" s="21" t="str">
        <f>IF(Schema_Input!A505&lt;&gt;"",Schema_Input!A505,IF(Schema_Input!C505&lt;&gt;"",A504,""))</f>
        <v>Security Services</v>
      </c>
      <c r="B505" s="21" t="str">
        <f>IF(Schema_Input!B505&lt;&gt;"",Schema_Input!B505,IF(Schema_Input!C505&lt;&gt;"",B504,""))</f>
        <v>Security Management</v>
      </c>
      <c r="C505" s="21" t="str">
        <f>IF(Schema_Input!C505&lt;&gt;"",Schema_Input!C505,"")</f>
        <v>User/Device Baselines</v>
      </c>
    </row>
    <row r="506" spans="1:3" ht="12.75" x14ac:dyDescent="0.2">
      <c r="A506" s="21" t="str">
        <f>IF(Schema_Input!A506&lt;&gt;"",Schema_Input!A506,IF(Schema_Input!C506&lt;&gt;"",A505,""))</f>
        <v>Security Services</v>
      </c>
      <c r="B506" s="21" t="str">
        <f>IF(Schema_Input!B506&lt;&gt;"",Schema_Input!B506,IF(Schema_Input!C506&lt;&gt;"",B505,""))</f>
        <v>Security Management</v>
      </c>
      <c r="C506" s="21" t="str">
        <f>IF(Schema_Input!C506&lt;&gt;"",Schema_Input!C506,"")</f>
        <v>Virus Protection</v>
      </c>
    </row>
    <row r="507" spans="1:3" ht="12.75" x14ac:dyDescent="0.2">
      <c r="A507" s="21" t="str">
        <f>IF(Schema_Input!A507&lt;&gt;"",Schema_Input!A507,IF(Schema_Input!C507&lt;&gt;"",A506,""))</f>
        <v>Software Products and Services</v>
      </c>
      <c r="B507" s="21" t="str">
        <f>IF(Schema_Input!B507&lt;&gt;"",Schema_Input!B507,IF(Schema_Input!C507&lt;&gt;"",B506,""))</f>
        <v>Applications</v>
      </c>
      <c r="C507" s="21" t="str">
        <f>IF(Schema_Input!C507&lt;&gt;"",Schema_Input!C507,"")</f>
        <v>Analysis and Design Services</v>
      </c>
    </row>
    <row r="508" spans="1:3" ht="12.75" x14ac:dyDescent="0.2">
      <c r="A508" s="21" t="str">
        <f>IF(Schema_Input!A508&lt;&gt;"",Schema_Input!A508,IF(Schema_Input!C508&lt;&gt;"",A507,""))</f>
        <v>Software Products and Services</v>
      </c>
      <c r="B508" s="21" t="str">
        <f>IF(Schema_Input!B508&lt;&gt;"",Schema_Input!B508,IF(Schema_Input!C508&lt;&gt;"",B507,""))</f>
        <v>Applications</v>
      </c>
      <c r="C508" s="21" t="str">
        <f>IF(Schema_Input!C508&lt;&gt;"",Schema_Input!C508,"")</f>
        <v>Analysis and Statistics</v>
      </c>
    </row>
    <row r="509" spans="1:3" ht="12.75" x14ac:dyDescent="0.2">
      <c r="A509" s="21" t="str">
        <f>IF(Schema_Input!A509&lt;&gt;"",Schema_Input!A509,IF(Schema_Input!C509&lt;&gt;"",A508,""))</f>
        <v>Software Products and Services</v>
      </c>
      <c r="B509" s="21" t="str">
        <f>IF(Schema_Input!B509&lt;&gt;"",Schema_Input!B509,IF(Schema_Input!C509&lt;&gt;"",B508,""))</f>
        <v>Applications</v>
      </c>
      <c r="C509" s="21" t="str">
        <f>IF(Schema_Input!C509&lt;&gt;"",Schema_Input!C509,"")</f>
        <v>Asset/Materials Management</v>
      </c>
    </row>
    <row r="510" spans="1:3" ht="12.75" x14ac:dyDescent="0.2">
      <c r="A510" s="21" t="str">
        <f>IF(Schema_Input!A510&lt;&gt;"",Schema_Input!A510,IF(Schema_Input!C510&lt;&gt;"",A509,""))</f>
        <v>Software Products and Services</v>
      </c>
      <c r="B510" s="21" t="str">
        <f>IF(Schema_Input!B510&lt;&gt;"",Schema_Input!B510,IF(Schema_Input!C510&lt;&gt;"",B509,""))</f>
        <v>Applications</v>
      </c>
      <c r="C510" s="21" t="str">
        <f>IF(Schema_Input!C510&lt;&gt;"",Schema_Input!C510,"")</f>
        <v>Automate Application Security &amp; Code Remediation</v>
      </c>
    </row>
    <row r="511" spans="1:3" ht="12.75" x14ac:dyDescent="0.2">
      <c r="A511" s="21" t="str">
        <f>IF(Schema_Input!A511&lt;&gt;"",Schema_Input!A511,IF(Schema_Input!C511&lt;&gt;"",A510,""))</f>
        <v>Software Products and Services</v>
      </c>
      <c r="B511" s="21" t="str">
        <f>IF(Schema_Input!B511&lt;&gt;"",Schema_Input!B511,IF(Schema_Input!C511&lt;&gt;"",B510,""))</f>
        <v>Applications</v>
      </c>
      <c r="C511" s="21" t="str">
        <f>IF(Schema_Input!C511&lt;&gt;"",Schema_Input!C511,"")</f>
        <v>Automated News/Data Services</v>
      </c>
    </row>
    <row r="512" spans="1:3" ht="12.75" x14ac:dyDescent="0.2">
      <c r="A512" s="21" t="str">
        <f>IF(Schema_Input!A512&lt;&gt;"",Schema_Input!A512,IF(Schema_Input!C512&lt;&gt;"",A511,""))</f>
        <v>Software Products and Services</v>
      </c>
      <c r="B512" s="21" t="str">
        <f>IF(Schema_Input!B512&lt;&gt;"",Schema_Input!B512,IF(Schema_Input!C512&lt;&gt;"",B511,""))</f>
        <v>Applications</v>
      </c>
      <c r="C512" s="21" t="str">
        <f>IF(Schema_Input!C512&lt;&gt;"",Schema_Input!C512,"")</f>
        <v>Build DevSecOps Software Factory</v>
      </c>
    </row>
    <row r="513" spans="1:3" ht="12.75" x14ac:dyDescent="0.2">
      <c r="A513" s="21" t="str">
        <f>IF(Schema_Input!A513&lt;&gt;"",Schema_Input!A513,IF(Schema_Input!C513&lt;&gt;"",A512,""))</f>
        <v>Software Products and Services</v>
      </c>
      <c r="B513" s="21" t="str">
        <f>IF(Schema_Input!B513&lt;&gt;"",Schema_Input!B513,IF(Schema_Input!C513&lt;&gt;"",B512,""))</f>
        <v>Applications</v>
      </c>
      <c r="C513" s="21" t="str">
        <f>IF(Schema_Input!C513&lt;&gt;"",Schema_Input!C513,"")</f>
        <v>Business Intelligence</v>
      </c>
    </row>
    <row r="514" spans="1:3" ht="12.75" x14ac:dyDescent="0.2">
      <c r="A514" s="21" t="str">
        <f>IF(Schema_Input!A514&lt;&gt;"",Schema_Input!A514,IF(Schema_Input!C514&lt;&gt;"",A513,""))</f>
        <v>Software Products and Services</v>
      </c>
      <c r="B514" s="21" t="str">
        <f>IF(Schema_Input!B514&lt;&gt;"",Schema_Input!B514,IF(Schema_Input!C514&lt;&gt;"",B513,""))</f>
        <v>Applications</v>
      </c>
      <c r="C514" s="21" t="str">
        <f>IF(Schema_Input!C514&lt;&gt;"",Schema_Input!C514,"")</f>
        <v>Business Management</v>
      </c>
    </row>
    <row r="515" spans="1:3" ht="12.75" x14ac:dyDescent="0.2">
      <c r="A515" s="21" t="str">
        <f>IF(Schema_Input!A515&lt;&gt;"",Schema_Input!A515,IF(Schema_Input!C515&lt;&gt;"",A514,""))</f>
        <v>Software Products and Services</v>
      </c>
      <c r="B515" s="21" t="str">
        <f>IF(Schema_Input!B515&lt;&gt;"",Schema_Input!B515,IF(Schema_Input!C515&lt;&gt;"",B514,""))</f>
        <v>Applications</v>
      </c>
      <c r="C515" s="21" t="str">
        <f>IF(Schema_Input!C515&lt;&gt;"",Schema_Input!C515,"")</f>
        <v>Collaboration</v>
      </c>
    </row>
    <row r="516" spans="1:3" ht="12.75" x14ac:dyDescent="0.2">
      <c r="A516" s="21" t="str">
        <f>IF(Schema_Input!A516&lt;&gt;"",Schema_Input!A516,IF(Schema_Input!C516&lt;&gt;"",A515,""))</f>
        <v>Software Products and Services</v>
      </c>
      <c r="B516" s="21" t="str">
        <f>IF(Schema_Input!B516&lt;&gt;"",Schema_Input!B516,IF(Schema_Input!C516&lt;&gt;"",B515,""))</f>
        <v>Applications</v>
      </c>
      <c r="C516" s="21" t="str">
        <f>IF(Schema_Input!C516&lt;&gt;"",Schema_Input!C516,"")</f>
        <v>Communications</v>
      </c>
    </row>
    <row r="517" spans="1:3" ht="12.75" x14ac:dyDescent="0.2">
      <c r="A517" s="21" t="str">
        <f>IF(Schema_Input!A517&lt;&gt;"",Schema_Input!A517,IF(Schema_Input!C517&lt;&gt;"",A516,""))</f>
        <v>Software Products and Services</v>
      </c>
      <c r="B517" s="21" t="str">
        <f>IF(Schema_Input!B517&lt;&gt;"",Schema_Input!B517,IF(Schema_Input!C517&lt;&gt;"",B516,""))</f>
        <v>Applications</v>
      </c>
      <c r="C517" s="21" t="str">
        <f>IF(Schema_Input!C517&lt;&gt;"",Schema_Input!C517,"")</f>
        <v>Computer-Aided Design, Manufacturing, Engineering Services (CAD/CAM/CAE)</v>
      </c>
    </row>
    <row r="518" spans="1:3" ht="12.75" x14ac:dyDescent="0.2">
      <c r="A518" s="21" t="str">
        <f>IF(Schema_Input!A518&lt;&gt;"",Schema_Input!A518,IF(Schema_Input!C518&lt;&gt;"",A517,""))</f>
        <v>Software Products and Services</v>
      </c>
      <c r="B518" s="21" t="str">
        <f>IF(Schema_Input!B518&lt;&gt;"",Schema_Input!B518,IF(Schema_Input!C518&lt;&gt;"",B517,""))</f>
        <v>Applications</v>
      </c>
      <c r="C518" s="21" t="str">
        <f>IF(Schema_Input!C518&lt;&gt;"",Schema_Input!C518,"")</f>
        <v>Content Management</v>
      </c>
    </row>
    <row r="519" spans="1:3" ht="12.75" x14ac:dyDescent="0.2">
      <c r="A519" s="21" t="str">
        <f>IF(Schema_Input!A519&lt;&gt;"",Schema_Input!A519,IF(Schema_Input!C519&lt;&gt;"",A518,""))</f>
        <v>Software Products and Services</v>
      </c>
      <c r="B519" s="21" t="str">
        <f>IF(Schema_Input!B519&lt;&gt;"",Schema_Input!B519,IF(Schema_Input!C519&lt;&gt;"",B518,""))</f>
        <v>Applications</v>
      </c>
      <c r="C519" s="21" t="str">
        <f>IF(Schema_Input!C519&lt;&gt;"",Schema_Input!C519,"")</f>
        <v>Custom Web Design, Development, and Support</v>
      </c>
    </row>
    <row r="520" spans="1:3" ht="12.75" x14ac:dyDescent="0.2">
      <c r="A520" s="21" t="str">
        <f>IF(Schema_Input!A520&lt;&gt;"",Schema_Input!A520,IF(Schema_Input!C520&lt;&gt;"",A519,""))</f>
        <v>Software Products and Services</v>
      </c>
      <c r="B520" s="21" t="str">
        <f>IF(Schema_Input!B520&lt;&gt;"",Schema_Input!B520,IF(Schema_Input!C520&lt;&gt;"",B519,""))</f>
        <v>Applications</v>
      </c>
      <c r="C520" s="21" t="str">
        <f>IF(Schema_Input!C520&lt;&gt;"",Schema_Input!C520,"")</f>
        <v>Customer Initiated Assistance</v>
      </c>
    </row>
    <row r="521" spans="1:3" ht="12.75" x14ac:dyDescent="0.2">
      <c r="A521" s="21" t="str">
        <f>IF(Schema_Input!A521&lt;&gt;"",Schema_Input!A521,IF(Schema_Input!C521&lt;&gt;"",A520,""))</f>
        <v>Software Products and Services</v>
      </c>
      <c r="B521" s="21" t="str">
        <f>IF(Schema_Input!B521&lt;&gt;"",Schema_Input!B521,IF(Schema_Input!C521&lt;&gt;"",B520,""))</f>
        <v>Applications</v>
      </c>
      <c r="C521" s="21" t="str">
        <f>IF(Schema_Input!C521&lt;&gt;"",Schema_Input!C521,"")</f>
        <v>Customer Preferences</v>
      </c>
    </row>
    <row r="522" spans="1:3" ht="12.75" x14ac:dyDescent="0.2">
      <c r="A522" s="21" t="str">
        <f>IF(Schema_Input!A522&lt;&gt;"",Schema_Input!A522,IF(Schema_Input!C522&lt;&gt;"",A521,""))</f>
        <v>Software Products and Services</v>
      </c>
      <c r="B522" s="21" t="str">
        <f>IF(Schema_Input!B522&lt;&gt;"",Schema_Input!B522,IF(Schema_Input!C522&lt;&gt;"",B521,""))</f>
        <v>Applications</v>
      </c>
      <c r="C522" s="21" t="str">
        <f>IF(Schema_Input!C522&lt;&gt;"",Schema_Input!C522,"")</f>
        <v>Customer Relationship Management (CRM)</v>
      </c>
    </row>
    <row r="523" spans="1:3" ht="12.75" x14ac:dyDescent="0.2">
      <c r="A523" s="21" t="str">
        <f>IF(Schema_Input!A523&lt;&gt;"",Schema_Input!A523,IF(Schema_Input!C523&lt;&gt;"",A522,""))</f>
        <v>Software Products and Services</v>
      </c>
      <c r="B523" s="21" t="str">
        <f>IF(Schema_Input!B523&lt;&gt;"",Schema_Input!B523,IF(Schema_Input!C523&lt;&gt;"",B522,""))</f>
        <v>Applications</v>
      </c>
      <c r="C523" s="21" t="str">
        <f>IF(Schema_Input!C523&lt;&gt;"",Schema_Input!C523,"")</f>
        <v>Data at Rest (DAR)</v>
      </c>
    </row>
    <row r="524" spans="1:3" ht="12.75" x14ac:dyDescent="0.2">
      <c r="A524" s="21" t="str">
        <f>IF(Schema_Input!A524&lt;&gt;"",Schema_Input!A524,IF(Schema_Input!C524&lt;&gt;"",A523,""))</f>
        <v>Software Products and Services</v>
      </c>
      <c r="B524" s="21" t="str">
        <f>IF(Schema_Input!B524&lt;&gt;"",Schema_Input!B524,IF(Schema_Input!C524&lt;&gt;"",B523,""))</f>
        <v>Applications</v>
      </c>
      <c r="C524" s="21" t="str">
        <f>IF(Schema_Input!C524&lt;&gt;"",Schema_Input!C524,"")</f>
        <v>Development, Testing and Implementation Services</v>
      </c>
    </row>
    <row r="525" spans="1:3" ht="12.75" x14ac:dyDescent="0.2">
      <c r="A525" s="21" t="str">
        <f>IF(Schema_Input!A525&lt;&gt;"",Schema_Input!A525,IF(Schema_Input!C525&lt;&gt;"",A524,""))</f>
        <v>Software Products and Services</v>
      </c>
      <c r="B525" s="21" t="str">
        <f>IF(Schema_Input!B525&lt;&gt;"",Schema_Input!B525,IF(Schema_Input!C525&lt;&gt;"",B524,""))</f>
        <v>Applications</v>
      </c>
      <c r="C525" s="21" t="str">
        <f>IF(Schema_Input!C525&lt;&gt;"",Schema_Input!C525,"")</f>
        <v>Document Management</v>
      </c>
    </row>
    <row r="526" spans="1:3" ht="12.75" x14ac:dyDescent="0.2">
      <c r="A526" s="21" t="str">
        <f>IF(Schema_Input!A526&lt;&gt;"",Schema_Input!A526,IF(Schema_Input!C526&lt;&gt;"",A525,""))</f>
        <v>Software Products and Services</v>
      </c>
      <c r="B526" s="21" t="str">
        <f>IF(Schema_Input!B526&lt;&gt;"",Schema_Input!B526,IF(Schema_Input!C526&lt;&gt;"",B525,""))</f>
        <v>Applications</v>
      </c>
      <c r="C526" s="21" t="str">
        <f>IF(Schema_Input!C526&lt;&gt;"",Schema_Input!C526,"")</f>
        <v>Educational</v>
      </c>
    </row>
    <row r="527" spans="1:3" ht="12.75" x14ac:dyDescent="0.2">
      <c r="A527" s="21" t="str">
        <f>IF(Schema_Input!A527&lt;&gt;"",Schema_Input!A527,IF(Schema_Input!C527&lt;&gt;"",A526,""))</f>
        <v>Software Products and Services</v>
      </c>
      <c r="B527" s="21" t="str">
        <f>IF(Schema_Input!B527&lt;&gt;"",Schema_Input!B527,IF(Schema_Input!C527&lt;&gt;"",B526,""))</f>
        <v>Applications</v>
      </c>
      <c r="C527" s="21" t="str">
        <f>IF(Schema_Input!C527&lt;&gt;"",Schema_Input!C527,"")</f>
        <v>Electronic Commerce/Internet</v>
      </c>
    </row>
    <row r="528" spans="1:3" ht="12.75" x14ac:dyDescent="0.2">
      <c r="A528" s="21" t="str">
        <f>IF(Schema_Input!A528&lt;&gt;"",Schema_Input!A528,IF(Schema_Input!C528&lt;&gt;"",A527,""))</f>
        <v>Software Products and Services</v>
      </c>
      <c r="B528" s="21" t="str">
        <f>IF(Schema_Input!B528&lt;&gt;"",Schema_Input!B528,IF(Schema_Input!C528&lt;&gt;"",B527,""))</f>
        <v>Applications</v>
      </c>
      <c r="C528" s="21" t="str">
        <f>IF(Schema_Input!C528&lt;&gt;"",Schema_Input!C528,"")</f>
        <v>Encryption Software Services</v>
      </c>
    </row>
    <row r="529" spans="1:3" ht="12.75" x14ac:dyDescent="0.2">
      <c r="A529" s="21" t="str">
        <f>IF(Schema_Input!A529&lt;&gt;"",Schema_Input!A529,IF(Schema_Input!C529&lt;&gt;"",A528,""))</f>
        <v>Software Products and Services</v>
      </c>
      <c r="B529" s="21" t="str">
        <f>IF(Schema_Input!B529&lt;&gt;"",Schema_Input!B529,IF(Schema_Input!C529&lt;&gt;"",B528,""))</f>
        <v>Applications</v>
      </c>
      <c r="C529" s="21" t="str">
        <f>IF(Schema_Input!C529&lt;&gt;"",Schema_Input!C529,"")</f>
        <v>Enrich Attributes for Resource Authorization</v>
      </c>
    </row>
    <row r="530" spans="1:3" ht="12.75" x14ac:dyDescent="0.2">
      <c r="A530" s="21" t="str">
        <f>IF(Schema_Input!A530&lt;&gt;"",Schema_Input!A530,IF(Schema_Input!C530&lt;&gt;"",A529,""))</f>
        <v>Software Products and Services</v>
      </c>
      <c r="B530" s="21" t="str">
        <f>IF(Schema_Input!B530&lt;&gt;"",Schema_Input!B530,IF(Schema_Input!C530&lt;&gt;"",B529,""))</f>
        <v>Applications</v>
      </c>
      <c r="C530" s="21" t="str">
        <f>IF(Schema_Input!C530&lt;&gt;"",Schema_Input!C530,"")</f>
        <v>Enterprise Integration &amp; Workflow Provisioning</v>
      </c>
    </row>
    <row r="531" spans="1:3" ht="12.75" x14ac:dyDescent="0.2">
      <c r="A531" s="21" t="str">
        <f>IF(Schema_Input!A531&lt;&gt;"",Schema_Input!A531,IF(Schema_Input!C531&lt;&gt;"",A530,""))</f>
        <v>Software Products and Services</v>
      </c>
      <c r="B531" s="21" t="str">
        <f>IF(Schema_Input!B531&lt;&gt;"",Schema_Input!B531,IF(Schema_Input!C531&lt;&gt;"",B530,""))</f>
        <v>Applications</v>
      </c>
      <c r="C531" s="21" t="str">
        <f>IF(Schema_Input!C531&lt;&gt;"",Schema_Input!C531,"")</f>
        <v>Enterprise Resource Planning (ERP)</v>
      </c>
    </row>
    <row r="532" spans="1:3" ht="12.75" x14ac:dyDescent="0.2">
      <c r="A532" s="21" t="str">
        <f>IF(Schema_Input!A532&lt;&gt;"",Schema_Input!A532,IF(Schema_Input!C532&lt;&gt;"",A531,""))</f>
        <v>Software Products and Services</v>
      </c>
      <c r="B532" s="21" t="str">
        <f>IF(Schema_Input!B532&lt;&gt;"",Schema_Input!B532,IF(Schema_Input!C532&lt;&gt;"",B531,""))</f>
        <v>Applications</v>
      </c>
      <c r="C532" s="21" t="str">
        <f>IF(Schema_Input!C532&lt;&gt;"",Schema_Input!C532,"")</f>
        <v>Entertainment</v>
      </c>
    </row>
    <row r="533" spans="1:3" ht="12.75" x14ac:dyDescent="0.2">
      <c r="A533" s="21" t="str">
        <f>IF(Schema_Input!A533&lt;&gt;"",Schema_Input!A533,IF(Schema_Input!C533&lt;&gt;"",A532,""))</f>
        <v>Software Products and Services</v>
      </c>
      <c r="B533" s="21" t="str">
        <f>IF(Schema_Input!B533&lt;&gt;"",Schema_Input!B533,IF(Schema_Input!C533&lt;&gt;"",B532,""))</f>
        <v>Applications</v>
      </c>
      <c r="C533" s="21" t="str">
        <f>IF(Schema_Input!C533&lt;&gt;"",Schema_Input!C533,"")</f>
        <v>Financial Management</v>
      </c>
    </row>
    <row r="534" spans="1:3" ht="12.75" x14ac:dyDescent="0.2">
      <c r="A534" s="21" t="str">
        <f>IF(Schema_Input!A534&lt;&gt;"",Schema_Input!A534,IF(Schema_Input!C534&lt;&gt;"",A533,""))</f>
        <v>Software Products and Services</v>
      </c>
      <c r="B534" s="21" t="str">
        <f>IF(Schema_Input!B534&lt;&gt;"",Schema_Input!B534,IF(Schema_Input!C534&lt;&gt;"",B533,""))</f>
        <v>Applications</v>
      </c>
      <c r="C534" s="21" t="str">
        <f>IF(Schema_Input!C534&lt;&gt;"",Schema_Input!C534,"")</f>
        <v>Forms Management</v>
      </c>
    </row>
    <row r="535" spans="1:3" ht="12.75" x14ac:dyDescent="0.2">
      <c r="A535" s="21" t="str">
        <f>IF(Schema_Input!A535&lt;&gt;"",Schema_Input!A535,IF(Schema_Input!C535&lt;&gt;"",A534,""))</f>
        <v>Software Products and Services</v>
      </c>
      <c r="B535" s="21" t="str">
        <f>IF(Schema_Input!B535&lt;&gt;"",Schema_Input!B535,IF(Schema_Input!C535&lt;&gt;"",B534,""))</f>
        <v>Applications</v>
      </c>
      <c r="C535" s="21" t="str">
        <f>IF(Schema_Input!C535&lt;&gt;"",Schema_Input!C535,"")</f>
        <v>Geospatial</v>
      </c>
    </row>
    <row r="536" spans="1:3" ht="12.75" x14ac:dyDescent="0.2">
      <c r="A536" s="21" t="str">
        <f>IF(Schema_Input!A536&lt;&gt;"",Schema_Input!A536,IF(Schema_Input!C536&lt;&gt;"",A535,""))</f>
        <v>Software Products and Services</v>
      </c>
      <c r="B536" s="21" t="str">
        <f>IF(Schema_Input!B536&lt;&gt;"",Schema_Input!B536,IF(Schema_Input!C536&lt;&gt;"",B535,""))</f>
        <v>Applications</v>
      </c>
      <c r="C536" s="21" t="str">
        <f>IF(Schema_Input!C536&lt;&gt;"",Schema_Input!C536,"")</f>
        <v>GPS Navigation</v>
      </c>
    </row>
    <row r="537" spans="1:3" ht="12.75" x14ac:dyDescent="0.2">
      <c r="A537" s="21" t="str">
        <f>IF(Schema_Input!A537&lt;&gt;"",Schema_Input!A537,IF(Schema_Input!C537&lt;&gt;"",A536,""))</f>
        <v>Software Products and Services</v>
      </c>
      <c r="B537" s="21" t="str">
        <f>IF(Schema_Input!B537&lt;&gt;"",Schema_Input!B537,IF(Schema_Input!C537&lt;&gt;"",B536,""))</f>
        <v>Applications</v>
      </c>
      <c r="C537" s="21" t="str">
        <f>IF(Schema_Input!C537&lt;&gt;"",Schema_Input!C537,"")</f>
        <v>Graphics</v>
      </c>
    </row>
    <row r="538" spans="1:3" ht="12.75" x14ac:dyDescent="0.2">
      <c r="A538" s="21" t="str">
        <f>IF(Schema_Input!A538&lt;&gt;"",Schema_Input!A538,IF(Schema_Input!C538&lt;&gt;"",A537,""))</f>
        <v>Software Products and Services</v>
      </c>
      <c r="B538" s="21" t="str">
        <f>IF(Schema_Input!B538&lt;&gt;"",Schema_Input!B538,IF(Schema_Input!C538&lt;&gt;"",B537,""))</f>
        <v>Applications</v>
      </c>
      <c r="C538" s="21" t="str">
        <f>IF(Schema_Input!C538&lt;&gt;"",Schema_Input!C538,"")</f>
        <v>Home and Ref.</v>
      </c>
    </row>
    <row r="539" spans="1:3" ht="12.75" x14ac:dyDescent="0.2">
      <c r="A539" s="21" t="str">
        <f>IF(Schema_Input!A539&lt;&gt;"",Schema_Input!A539,IF(Schema_Input!C539&lt;&gt;"",A538,""))</f>
        <v>Software Products and Services</v>
      </c>
      <c r="B539" s="21" t="str">
        <f>IF(Schema_Input!B539&lt;&gt;"",Schema_Input!B539,IF(Schema_Input!C539&lt;&gt;"",B538,""))</f>
        <v>Applications</v>
      </c>
      <c r="C539" s="21" t="str">
        <f>IF(Schema_Input!C539&lt;&gt;"",Schema_Input!C539,"")</f>
        <v>Human Capital/Workforce Management</v>
      </c>
    </row>
    <row r="540" spans="1:3" ht="12.75" x14ac:dyDescent="0.2">
      <c r="A540" s="21" t="str">
        <f>IF(Schema_Input!A540&lt;&gt;"",Schema_Input!A540,IF(Schema_Input!C540&lt;&gt;"",A539,""))</f>
        <v>Software Products and Services</v>
      </c>
      <c r="B540" s="21" t="str">
        <f>IF(Schema_Input!B540&lt;&gt;"",Schema_Input!B540,IF(Schema_Input!C540&lt;&gt;"",B539,""))</f>
        <v>Applications</v>
      </c>
      <c r="C540" s="21" t="str">
        <f>IF(Schema_Input!C540&lt;&gt;"",Schema_Input!C540,"")</f>
        <v>Human Resources</v>
      </c>
    </row>
    <row r="541" spans="1:3" ht="12.75" x14ac:dyDescent="0.2">
      <c r="A541" s="21" t="str">
        <f>IF(Schema_Input!A541&lt;&gt;"",Schema_Input!A541,IF(Schema_Input!C541&lt;&gt;"",A540,""))</f>
        <v>Software Products and Services</v>
      </c>
      <c r="B541" s="21" t="str">
        <f>IF(Schema_Input!B541&lt;&gt;"",Schema_Input!B541,IF(Schema_Input!C541&lt;&gt;"",B540,""))</f>
        <v>Applications</v>
      </c>
      <c r="C541" s="21" t="str">
        <f>IF(Schema_Input!C541&lt;&gt;"",Schema_Input!C541,"")</f>
        <v>Implement Playbooks</v>
      </c>
    </row>
    <row r="542" spans="1:3" ht="12.75" x14ac:dyDescent="0.2">
      <c r="A542" s="21" t="str">
        <f>IF(Schema_Input!A542&lt;&gt;"",Schema_Input!A542,IF(Schema_Input!C542&lt;&gt;"",A541,""))</f>
        <v>Software Products and Services</v>
      </c>
      <c r="B542" s="21" t="str">
        <f>IF(Schema_Input!B542&lt;&gt;"",Schema_Input!B542,IF(Schema_Input!C542&lt;&gt;"",B541,""))</f>
        <v>Applications</v>
      </c>
      <c r="C542" s="21" t="str">
        <f>IF(Schema_Input!C542&lt;&gt;"",Schema_Input!C542,"")</f>
        <v>Implement SOAR Tools</v>
      </c>
    </row>
    <row r="543" spans="1:3" ht="12.75" x14ac:dyDescent="0.2">
      <c r="A543" s="21" t="str">
        <f>IF(Schema_Input!A543&lt;&gt;"",Schema_Input!A543,IF(Schema_Input!C543&lt;&gt;"",A542,""))</f>
        <v>Software Products and Services</v>
      </c>
      <c r="B543" s="21" t="str">
        <f>IF(Schema_Input!B543&lt;&gt;"",Schema_Input!B543,IF(Schema_Input!C543&lt;&gt;"",B542,""))</f>
        <v>Applications</v>
      </c>
      <c r="C543" s="21" t="str">
        <f>IF(Schema_Input!C543&lt;&gt;"",Schema_Input!C543,"")</f>
        <v>Independent Verification and Validation (IV and V)</v>
      </c>
    </row>
    <row r="544" spans="1:3" ht="12.75" x14ac:dyDescent="0.2">
      <c r="A544" s="21" t="str">
        <f>IF(Schema_Input!A544&lt;&gt;"",Schema_Input!A544,IF(Schema_Input!C544&lt;&gt;"",A543,""))</f>
        <v>Software Products and Services</v>
      </c>
      <c r="B544" s="21" t="str">
        <f>IF(Schema_Input!B544&lt;&gt;"",Schema_Input!B544,IF(Schema_Input!C544&lt;&gt;"",B543,""))</f>
        <v>Applications</v>
      </c>
      <c r="C544" s="21" t="str">
        <f>IF(Schema_Input!C544&lt;&gt;"",Schema_Input!C544,"")</f>
        <v>Integration Services</v>
      </c>
    </row>
    <row r="545" spans="1:3" ht="12.75" x14ac:dyDescent="0.2">
      <c r="A545" s="21" t="str">
        <f>IF(Schema_Input!A545&lt;&gt;"",Schema_Input!A545,IF(Schema_Input!C545&lt;&gt;"",A544,""))</f>
        <v>Software Products and Services</v>
      </c>
      <c r="B545" s="21" t="str">
        <f>IF(Schema_Input!B545&lt;&gt;"",Schema_Input!B545,IF(Schema_Input!C545&lt;&gt;"",B544,""))</f>
        <v>Applications</v>
      </c>
      <c r="C545" s="21" t="str">
        <f>IF(Schema_Input!C545&lt;&gt;"",Schema_Input!C545,"")</f>
        <v>Investment Management</v>
      </c>
    </row>
    <row r="546" spans="1:3" ht="12.75" x14ac:dyDescent="0.2">
      <c r="A546" s="21" t="str">
        <f>IF(Schema_Input!A546&lt;&gt;"",Schema_Input!A546,IF(Schema_Input!C546&lt;&gt;"",A545,""))</f>
        <v>Software Products and Services</v>
      </c>
      <c r="B546" s="21" t="str">
        <f>IF(Schema_Input!B546&lt;&gt;"",Schema_Input!B546,IF(Schema_Input!C546&lt;&gt;"",B545,""))</f>
        <v>Applications</v>
      </c>
      <c r="C546" s="21" t="str">
        <f>IF(Schema_Input!C546&lt;&gt;"",Schema_Input!C546,"")</f>
        <v>Kids Center</v>
      </c>
    </row>
    <row r="547" spans="1:3" ht="12.75" x14ac:dyDescent="0.2">
      <c r="A547" s="21" t="str">
        <f>IF(Schema_Input!A547&lt;&gt;"",Schema_Input!A547,IF(Schema_Input!C547&lt;&gt;"",A546,""))</f>
        <v>Software Products and Services</v>
      </c>
      <c r="B547" s="21" t="str">
        <f>IF(Schema_Input!B547&lt;&gt;"",Schema_Input!B547,IF(Schema_Input!C547&lt;&gt;"",B546,""))</f>
        <v>Applications</v>
      </c>
      <c r="C547" s="21" t="str">
        <f>IF(Schema_Input!C547&lt;&gt;"",Schema_Input!C547,"")</f>
        <v>Knowledge Discovery</v>
      </c>
    </row>
    <row r="548" spans="1:3" ht="12.75" x14ac:dyDescent="0.2">
      <c r="A548" s="21" t="str">
        <f>IF(Schema_Input!A548&lt;&gt;"",Schema_Input!A548,IF(Schema_Input!C548&lt;&gt;"",A547,""))</f>
        <v>Software Products and Services</v>
      </c>
      <c r="B548" s="21" t="str">
        <f>IF(Schema_Input!B548&lt;&gt;"",Schema_Input!B548,IF(Schema_Input!C548&lt;&gt;"",B547,""))</f>
        <v>Applications</v>
      </c>
      <c r="C548" s="21" t="str">
        <f>IF(Schema_Input!C548&lt;&gt;"",Schema_Input!C548,"")</f>
        <v>Knowledge Management</v>
      </c>
    </row>
    <row r="549" spans="1:3" ht="12.75" x14ac:dyDescent="0.2">
      <c r="A549" s="21" t="str">
        <f>IF(Schema_Input!A549&lt;&gt;"",Schema_Input!A549,IF(Schema_Input!C549&lt;&gt;"",A548,""))</f>
        <v>Software Products and Services</v>
      </c>
      <c r="B549" s="21" t="str">
        <f>IF(Schema_Input!B549&lt;&gt;"",Schema_Input!B549,IF(Schema_Input!C549&lt;&gt;"",B548,""))</f>
        <v>Applications</v>
      </c>
      <c r="C549" s="21" t="str">
        <f>IF(Schema_Input!C549&lt;&gt;"",Schema_Input!C549,"")</f>
        <v>Management of Process</v>
      </c>
    </row>
    <row r="550" spans="1:3" ht="12.75" x14ac:dyDescent="0.2">
      <c r="A550" s="21" t="str">
        <f>IF(Schema_Input!A550&lt;&gt;"",Schema_Input!A550,IF(Schema_Input!C550&lt;&gt;"",A549,""))</f>
        <v>Software Products and Services</v>
      </c>
      <c r="B550" s="21" t="str">
        <f>IF(Schema_Input!B550&lt;&gt;"",Schema_Input!B550,IF(Schema_Input!C550&lt;&gt;"",B549,""))</f>
        <v>Applications</v>
      </c>
      <c r="C550" s="21" t="str">
        <f>IF(Schema_Input!C550&lt;&gt;"",Schema_Input!C550,"")</f>
        <v>McIntosh</v>
      </c>
    </row>
    <row r="551" spans="1:3" ht="12.75" x14ac:dyDescent="0.2">
      <c r="A551" s="21" t="str">
        <f>IF(Schema_Input!A551&lt;&gt;"",Schema_Input!A551,IF(Schema_Input!C551&lt;&gt;"",A550,""))</f>
        <v>Software Products and Services</v>
      </c>
      <c r="B551" s="21" t="str">
        <f>IF(Schema_Input!B551&lt;&gt;"",Schema_Input!B551,IF(Schema_Input!C551&lt;&gt;"",B550,""))</f>
        <v>Applications</v>
      </c>
      <c r="C551" s="21" t="str">
        <f>IF(Schema_Input!C551&lt;&gt;"",Schema_Input!C551,"")</f>
        <v>Multimedia</v>
      </c>
    </row>
    <row r="552" spans="1:3" ht="12.75" x14ac:dyDescent="0.2">
      <c r="A552" s="21" t="str">
        <f>IF(Schema_Input!A552&lt;&gt;"",Schema_Input!A552,IF(Schema_Input!C552&lt;&gt;"",A551,""))</f>
        <v>Software Products and Services</v>
      </c>
      <c r="B552" s="21" t="str">
        <f>IF(Schema_Input!B552&lt;&gt;"",Schema_Input!B552,IF(Schema_Input!C552&lt;&gt;"",B551,""))</f>
        <v>Applications</v>
      </c>
      <c r="C552" s="21" t="str">
        <f>IF(Schema_Input!C552&lt;&gt;"",Schema_Input!C552,"")</f>
        <v>Office Automation</v>
      </c>
    </row>
    <row r="553" spans="1:3" ht="12.75" x14ac:dyDescent="0.2">
      <c r="A553" s="21" t="str">
        <f>IF(Schema_Input!A553&lt;&gt;"",Schema_Input!A553,IF(Schema_Input!C553&lt;&gt;"",A552,""))</f>
        <v>Software Products and Services</v>
      </c>
      <c r="B553" s="21" t="str">
        <f>IF(Schema_Input!B553&lt;&gt;"",Schema_Input!B553,IF(Schema_Input!C553&lt;&gt;"",B552,""))</f>
        <v>Applications</v>
      </c>
      <c r="C553" s="21" t="str">
        <f>IF(Schema_Input!C553&lt;&gt;"",Schema_Input!C553,"")</f>
        <v>Operating Libraries and Archives</v>
      </c>
    </row>
    <row r="554" spans="1:3" ht="12.75" x14ac:dyDescent="0.2">
      <c r="A554" s="21" t="str">
        <f>IF(Schema_Input!A554&lt;&gt;"",Schema_Input!A554,IF(Schema_Input!C554&lt;&gt;"",A553,""))</f>
        <v>Software Products and Services</v>
      </c>
      <c r="B554" s="21" t="str">
        <f>IF(Schema_Input!B554&lt;&gt;"",Schema_Input!B554,IF(Schema_Input!C554&lt;&gt;"",B553,""))</f>
        <v>Applications</v>
      </c>
      <c r="C554" s="21" t="str">
        <f>IF(Schema_Input!C554&lt;&gt;"",Schema_Input!C554,"")</f>
        <v>Organizational Management</v>
      </c>
    </row>
    <row r="555" spans="1:3" ht="12.75" x14ac:dyDescent="0.2">
      <c r="A555" s="21" t="str">
        <f>IF(Schema_Input!A555&lt;&gt;"",Schema_Input!A555,IF(Schema_Input!C555&lt;&gt;"",A554,""))</f>
        <v>Software Products and Services</v>
      </c>
      <c r="B555" s="21" t="str">
        <f>IF(Schema_Input!B555&lt;&gt;"",Schema_Input!B555,IF(Schema_Input!C555&lt;&gt;"",B554,""))</f>
        <v>Applications</v>
      </c>
      <c r="C555" s="21" t="str">
        <f>IF(Schema_Input!C555&lt;&gt;"",Schema_Input!C555,"")</f>
        <v>Programming</v>
      </c>
    </row>
    <row r="556" spans="1:3" ht="12.75" x14ac:dyDescent="0.2">
      <c r="A556" s="21" t="str">
        <f>IF(Schema_Input!A556&lt;&gt;"",Schema_Input!A556,IF(Schema_Input!C556&lt;&gt;"",A555,""))</f>
        <v>Software Products and Services</v>
      </c>
      <c r="B556" s="21" t="str">
        <f>IF(Schema_Input!B556&lt;&gt;"",Schema_Input!B556,IF(Schema_Input!C556&lt;&gt;"",B555,""))</f>
        <v>Applications</v>
      </c>
      <c r="C556" s="21" t="str">
        <f>IF(Schema_Input!C556&lt;&gt;"",Schema_Input!C556,"")</f>
        <v>Publishing or Broadcasting</v>
      </c>
    </row>
    <row r="557" spans="1:3" ht="12.75" x14ac:dyDescent="0.2">
      <c r="A557" s="21" t="str">
        <f>IF(Schema_Input!A557&lt;&gt;"",Schema_Input!A557,IF(Schema_Input!C557&lt;&gt;"",A556,""))</f>
        <v>Software Products and Services</v>
      </c>
      <c r="B557" s="21" t="str">
        <f>IF(Schema_Input!B557&lt;&gt;"",Schema_Input!B557,IF(Schema_Input!C557&lt;&gt;"",B556,""))</f>
        <v>Applications</v>
      </c>
      <c r="C557" s="21" t="str">
        <f>IF(Schema_Input!C557&lt;&gt;"",Schema_Input!C557,"")</f>
        <v>Records Management</v>
      </c>
    </row>
    <row r="558" spans="1:3" ht="12.75" x14ac:dyDescent="0.2">
      <c r="A558" s="21" t="str">
        <f>IF(Schema_Input!A558&lt;&gt;"",Schema_Input!A558,IF(Schema_Input!C558&lt;&gt;"",A557,""))</f>
        <v>Software Products and Services</v>
      </c>
      <c r="B558" s="21" t="str">
        <f>IF(Schema_Input!B558&lt;&gt;"",Schema_Input!B558,IF(Schema_Input!C558&lt;&gt;"",B557,""))</f>
        <v>Applications</v>
      </c>
      <c r="C558" s="21" t="str">
        <f>IF(Schema_Input!C558&lt;&gt;"",Schema_Input!C558,"")</f>
        <v>Reporting</v>
      </c>
    </row>
    <row r="559" spans="1:3" ht="12.75" x14ac:dyDescent="0.2">
      <c r="A559" s="21" t="str">
        <f>IF(Schema_Input!A559&lt;&gt;"",Schema_Input!A559,IF(Schema_Input!C559&lt;&gt;"",A558,""))</f>
        <v>Software Products and Services</v>
      </c>
      <c r="B559" s="21" t="str">
        <f>IF(Schema_Input!B559&lt;&gt;"",Schema_Input!B559,IF(Schema_Input!C559&lt;&gt;"",B558,""))</f>
        <v>Applications</v>
      </c>
      <c r="C559" s="21" t="str">
        <f>IF(Schema_Input!C559&lt;&gt;"",Schema_Input!C559,"")</f>
        <v>Resource Authorization</v>
      </c>
    </row>
    <row r="560" spans="1:3" ht="12.75" x14ac:dyDescent="0.2">
      <c r="A560" s="21" t="str">
        <f>IF(Schema_Input!A560&lt;&gt;"",Schema_Input!A560,IF(Schema_Input!C560&lt;&gt;"",A559,""))</f>
        <v>Software Products and Services</v>
      </c>
      <c r="B560" s="21" t="str">
        <f>IF(Schema_Input!B560&lt;&gt;"",Schema_Input!B560,IF(Schema_Input!C560&lt;&gt;"",B559,""))</f>
        <v>Applications</v>
      </c>
      <c r="C560" s="21" t="str">
        <f>IF(Schema_Input!C560&lt;&gt;"",Schema_Input!C560,"")</f>
        <v>Response Automation Analysis</v>
      </c>
    </row>
    <row r="561" spans="1:3" ht="12.75" x14ac:dyDescent="0.2">
      <c r="A561" s="21" t="str">
        <f>IF(Schema_Input!A561&lt;&gt;"",Schema_Input!A561,IF(Schema_Input!C561&lt;&gt;"",A560,""))</f>
        <v>Software Products and Services</v>
      </c>
      <c r="B561" s="21" t="str">
        <f>IF(Schema_Input!B561&lt;&gt;"",Schema_Input!B561,IF(Schema_Input!C561&lt;&gt;"",B560,""))</f>
        <v>Applications</v>
      </c>
      <c r="C561" s="21" t="str">
        <f>IF(Schema_Input!C561&lt;&gt;"",Schema_Input!C561,"")</f>
        <v>REST API Micro-Segments</v>
      </c>
    </row>
    <row r="562" spans="1:3" ht="12.75" x14ac:dyDescent="0.2">
      <c r="A562" s="21" t="str">
        <f>IF(Schema_Input!A562&lt;&gt;"",Schema_Input!A562,IF(Schema_Input!C562&lt;&gt;"",A561,""))</f>
        <v>Software Products and Services</v>
      </c>
      <c r="B562" s="21" t="str">
        <f>IF(Schema_Input!B562&lt;&gt;"",Schema_Input!B562,IF(Schema_Input!C562&lt;&gt;"",B561,""))</f>
        <v>Applications</v>
      </c>
      <c r="C562" s="21" t="str">
        <f>IF(Schema_Input!C562&lt;&gt;"",Schema_Input!C562,"")</f>
        <v>Routing and Scheduling</v>
      </c>
    </row>
    <row r="563" spans="1:3" ht="12.75" x14ac:dyDescent="0.2">
      <c r="A563" s="21" t="str">
        <f>IF(Schema_Input!A563&lt;&gt;"",Schema_Input!A563,IF(Schema_Input!C563&lt;&gt;"",A562,""))</f>
        <v>Software Products and Services</v>
      </c>
      <c r="B563" s="21" t="str">
        <f>IF(Schema_Input!B563&lt;&gt;"",Schema_Input!B563,IF(Schema_Input!C563&lt;&gt;"",B562,""))</f>
        <v>Applications</v>
      </c>
      <c r="C563" s="21" t="str">
        <f>IF(Schema_Input!C563&lt;&gt;"",Schema_Input!C563,"")</f>
        <v>SDC Resource Authorization</v>
      </c>
    </row>
    <row r="564" spans="1:3" ht="12.75" x14ac:dyDescent="0.2">
      <c r="A564" s="21" t="str">
        <f>IF(Schema_Input!A564&lt;&gt;"",Schema_Input!A564,IF(Schema_Input!C564&lt;&gt;"",A563,""))</f>
        <v>Software Products and Services</v>
      </c>
      <c r="B564" s="21" t="str">
        <f>IF(Schema_Input!B564&lt;&gt;"",Schema_Input!B564,IF(Schema_Input!C564&lt;&gt;"",B563,""))</f>
        <v>Applications</v>
      </c>
      <c r="C564" s="21" t="str">
        <f>IF(Schema_Input!C564&lt;&gt;"",Schema_Input!C564,"")</f>
        <v>Search</v>
      </c>
    </row>
    <row r="565" spans="1:3" ht="12.75" x14ac:dyDescent="0.2">
      <c r="A565" s="21" t="str">
        <f>IF(Schema_Input!A565&lt;&gt;"",Schema_Input!A565,IF(Schema_Input!C565&lt;&gt;"",A564,""))</f>
        <v>Software Products and Services</v>
      </c>
      <c r="B565" s="21" t="str">
        <f>IF(Schema_Input!B565&lt;&gt;"",Schema_Input!B565,IF(Schema_Input!C565&lt;&gt;"",B564,""))</f>
        <v>Applications</v>
      </c>
      <c r="C565" s="21" t="str">
        <f>IF(Schema_Input!C565&lt;&gt;"",Schema_Input!C565,"")</f>
        <v>Security Management</v>
      </c>
    </row>
    <row r="566" spans="1:3" ht="12.75" x14ac:dyDescent="0.2">
      <c r="A566" s="21" t="str">
        <f>IF(Schema_Input!A566&lt;&gt;"",Schema_Input!A566,IF(Schema_Input!C566&lt;&gt;"",A565,""))</f>
        <v>Software Products and Services</v>
      </c>
      <c r="B566" s="21" t="str">
        <f>IF(Schema_Input!B566&lt;&gt;"",Schema_Input!B566,IF(Schema_Input!C566&lt;&gt;"",B565,""))</f>
        <v>Applications</v>
      </c>
      <c r="C566" s="21" t="str">
        <f>IF(Schema_Input!C566&lt;&gt;"",Schema_Input!C566,"")</f>
        <v>Situational Awareness and Incident Response (SAIR)</v>
      </c>
    </row>
    <row r="567" spans="1:3" ht="12.75" x14ac:dyDescent="0.2">
      <c r="A567" s="21" t="str">
        <f>IF(Schema_Input!A567&lt;&gt;"",Schema_Input!A567,IF(Schema_Input!C567&lt;&gt;"",A566,""))</f>
        <v>Software Products and Services</v>
      </c>
      <c r="B567" s="21" t="str">
        <f>IF(Schema_Input!B567&lt;&gt;"",Schema_Input!B567,IF(Schema_Input!C567&lt;&gt;"",B566,""))</f>
        <v>Applications</v>
      </c>
      <c r="C567" s="21" t="str">
        <f>IF(Schema_Input!C567&lt;&gt;"",Schema_Input!C567,"")</f>
        <v>Software Emergency Response/Disaster Recovery</v>
      </c>
    </row>
    <row r="568" spans="1:3" ht="12.75" x14ac:dyDescent="0.2">
      <c r="A568" s="21" t="str">
        <f>IF(Schema_Input!A568&lt;&gt;"",Schema_Input!A568,IF(Schema_Input!C568&lt;&gt;"",A567,""))</f>
        <v>Software Products and Services</v>
      </c>
      <c r="B568" s="21" t="str">
        <f>IF(Schema_Input!B568&lt;&gt;"",Schema_Input!B568,IF(Schema_Input!C568&lt;&gt;"",B567,""))</f>
        <v>Applications</v>
      </c>
      <c r="C568" s="21" t="str">
        <f>IF(Schema_Input!C568&lt;&gt;"",Schema_Input!C568,"")</f>
        <v>Software Services Distance Learning</v>
      </c>
    </row>
    <row r="569" spans="1:3" ht="12.75" x14ac:dyDescent="0.2">
      <c r="A569" s="21" t="str">
        <f>IF(Schema_Input!A569&lt;&gt;"",Schema_Input!A569,IF(Schema_Input!C569&lt;&gt;"",A568,""))</f>
        <v>Software Products and Services</v>
      </c>
      <c r="B569" s="21" t="str">
        <f>IF(Schema_Input!B569&lt;&gt;"",Schema_Input!B569,IF(Schema_Input!C569&lt;&gt;"",B568,""))</f>
        <v>Applications</v>
      </c>
      <c r="C569" s="21" t="str">
        <f>IF(Schema_Input!C569&lt;&gt;"",Schema_Input!C569,"")</f>
        <v>Software Web Hosting and Related Services</v>
      </c>
    </row>
    <row r="570" spans="1:3" ht="12.75" x14ac:dyDescent="0.2">
      <c r="A570" s="21" t="str">
        <f>IF(Schema_Input!A570&lt;&gt;"",Schema_Input!A570,IF(Schema_Input!C570&lt;&gt;"",A569,""))</f>
        <v>Software Products and Services</v>
      </c>
      <c r="B570" s="21" t="str">
        <f>IF(Schema_Input!B570&lt;&gt;"",Schema_Input!B570,IF(Schema_Input!C570&lt;&gt;"",B569,""))</f>
        <v>Applications</v>
      </c>
      <c r="C570" s="21" t="str">
        <f>IF(Schema_Input!C570&lt;&gt;"",Schema_Input!C570,"")</f>
        <v>Special Physical, Visual, Speech and Hearing Aid Software</v>
      </c>
    </row>
    <row r="571" spans="1:3" ht="12.75" x14ac:dyDescent="0.2">
      <c r="A571" s="21" t="str">
        <f>IF(Schema_Input!A571&lt;&gt;"",Schema_Input!A571,IF(Schema_Input!C571&lt;&gt;"",A570,""))</f>
        <v>Software Products and Services</v>
      </c>
      <c r="B571" s="21" t="str">
        <f>IF(Schema_Input!B571&lt;&gt;"",Schema_Input!B571,IF(Schema_Input!C571&lt;&gt;"",B570,""))</f>
        <v>Applications</v>
      </c>
      <c r="C571" s="21" t="str">
        <f>IF(Schema_Input!C571&lt;&gt;"",Schema_Input!C571,"")</f>
        <v>Supply Chain Management</v>
      </c>
    </row>
    <row r="572" spans="1:3" ht="12.75" x14ac:dyDescent="0.2">
      <c r="A572" s="21" t="str">
        <f>IF(Schema_Input!A572&lt;&gt;"",Schema_Input!A572,IF(Schema_Input!C572&lt;&gt;"",A571,""))</f>
        <v>Software Products and Services</v>
      </c>
      <c r="B572" s="21" t="str">
        <f>IF(Schema_Input!B572&lt;&gt;"",Schema_Input!B572,IF(Schema_Input!C572&lt;&gt;"",B571,""))</f>
        <v>Applications</v>
      </c>
      <c r="C572" s="21" t="str">
        <f>IF(Schema_Input!C572&lt;&gt;"",Schema_Input!C572,"")</f>
        <v>Systems Management</v>
      </c>
    </row>
    <row r="573" spans="1:3" ht="12.75" x14ac:dyDescent="0.2">
      <c r="A573" s="21" t="str">
        <f>IF(Schema_Input!A573&lt;&gt;"",Schema_Input!A573,IF(Schema_Input!C573&lt;&gt;"",A572,""))</f>
        <v>Software Products and Services</v>
      </c>
      <c r="B573" s="21" t="str">
        <f>IF(Schema_Input!B573&lt;&gt;"",Schema_Input!B573,IF(Schema_Input!C573&lt;&gt;"",B572,""))</f>
        <v>Applications</v>
      </c>
      <c r="C573" s="21" t="str">
        <f>IF(Schema_Input!C573&lt;&gt;"",Schema_Input!C573,"")</f>
        <v>Task Automation Analysis</v>
      </c>
    </row>
    <row r="574" spans="1:3" ht="12.75" x14ac:dyDescent="0.2">
      <c r="A574" s="21" t="str">
        <f>IF(Schema_Input!A574&lt;&gt;"",Schema_Input!A574,IF(Schema_Input!C574&lt;&gt;"",A573,""))</f>
        <v>Software Products and Services</v>
      </c>
      <c r="B574" s="21" t="str">
        <f>IF(Schema_Input!B574&lt;&gt;"",Schema_Input!B574,IF(Schema_Input!C574&lt;&gt;"",B573,""))</f>
        <v>Applications</v>
      </c>
      <c r="C574" s="21" t="str">
        <f>IF(Schema_Input!C574&lt;&gt;"",Schema_Input!C574,"")</f>
        <v>Telemedicine</v>
      </c>
    </row>
    <row r="575" spans="1:3" ht="12.75" x14ac:dyDescent="0.2">
      <c r="A575" s="21" t="str">
        <f>IF(Schema_Input!A575&lt;&gt;"",Schema_Input!A575,IF(Schema_Input!C575&lt;&gt;"",A574,""))</f>
        <v>Software Products and Services</v>
      </c>
      <c r="B575" s="21" t="str">
        <f>IF(Schema_Input!B575&lt;&gt;"",Schema_Input!B575,IF(Schema_Input!C575&lt;&gt;"",B574,""))</f>
        <v>Applications</v>
      </c>
      <c r="C575" s="21" t="str">
        <f>IF(Schema_Input!C575&lt;&gt;"",Schema_Input!C575,"")</f>
        <v>Tracking and Workflow</v>
      </c>
    </row>
    <row r="576" spans="1:3" ht="12.75" x14ac:dyDescent="0.2">
      <c r="A576" s="21" t="str">
        <f>IF(Schema_Input!A576&lt;&gt;"",Schema_Input!A576,IF(Schema_Input!C576&lt;&gt;"",A575,""))</f>
        <v>Software Products and Services</v>
      </c>
      <c r="B576" s="21" t="str">
        <f>IF(Schema_Input!B576&lt;&gt;"",Schema_Input!B576,IF(Schema_Input!C576&lt;&gt;"",B575,""))</f>
        <v>Applications</v>
      </c>
      <c r="C576" s="21" t="str">
        <f>IF(Schema_Input!C576&lt;&gt;"",Schema_Input!C576,"")</f>
        <v>Virus Detect</v>
      </c>
    </row>
    <row r="577" spans="1:3" ht="12.75" x14ac:dyDescent="0.2">
      <c r="A577" s="21" t="str">
        <f>IF(Schema_Input!A577&lt;&gt;"",Schema_Input!A577,IF(Schema_Input!C577&lt;&gt;"",A576,""))</f>
        <v>Software Products and Services</v>
      </c>
      <c r="B577" s="21" t="str">
        <f>IF(Schema_Input!B577&lt;&gt;"",Schema_Input!B577,IF(Schema_Input!C577&lt;&gt;"",B576,""))</f>
        <v>Applications</v>
      </c>
      <c r="C577" s="21" t="str">
        <f>IF(Schema_Input!C577&lt;&gt;"",Schema_Input!C577,"")</f>
        <v>Visualization</v>
      </c>
    </row>
    <row r="578" spans="1:3" ht="12.75" x14ac:dyDescent="0.2">
      <c r="A578" s="21" t="str">
        <f>IF(Schema_Input!A578&lt;&gt;"",Schema_Input!A578,IF(Schema_Input!C578&lt;&gt;"",A577,""))</f>
        <v>Software Products and Services</v>
      </c>
      <c r="B578" s="21" t="str">
        <f>IF(Schema_Input!B578&lt;&gt;"",Schema_Input!B578,IF(Schema_Input!C578&lt;&gt;"",B577,""))</f>
        <v>Applications</v>
      </c>
      <c r="C578" s="21" t="str">
        <f>IF(Schema_Input!C578&lt;&gt;"",Schema_Input!C578,"")</f>
        <v>Web Publishing and Broadcasting</v>
      </c>
    </row>
    <row r="579" spans="1:3" ht="12.75" x14ac:dyDescent="0.2">
      <c r="A579" s="21" t="str">
        <f>IF(Schema_Input!A579&lt;&gt;"",Schema_Input!A579,IF(Schema_Input!C579&lt;&gt;"",A578,""))</f>
        <v>Software Products and Services</v>
      </c>
      <c r="B579" s="21" t="str">
        <f>IF(Schema_Input!B579&lt;&gt;"",Schema_Input!B579,IF(Schema_Input!C579&lt;&gt;"",B578,""))</f>
        <v>Applications</v>
      </c>
      <c r="C579" s="21" t="str">
        <f>IF(Schema_Input!C579&lt;&gt;"",Schema_Input!C579,"")</f>
        <v>Wireless Applications/Subsystems</v>
      </c>
    </row>
    <row r="580" spans="1:3" ht="12.75" x14ac:dyDescent="0.2">
      <c r="A580" s="21" t="str">
        <f>IF(Schema_Input!A580&lt;&gt;"",Schema_Input!A580,IF(Schema_Input!C580&lt;&gt;"",A579,""))</f>
        <v>Software Products and Services</v>
      </c>
      <c r="B580" s="21" t="str">
        <f>IF(Schema_Input!B580&lt;&gt;"",Schema_Input!B580,IF(Schema_Input!C580&lt;&gt;"",B579,""))</f>
        <v>Continuous Diagnostics and Mitigation</v>
      </c>
      <c r="C580" s="21" t="str">
        <f>IF(Schema_Input!C580&lt;&gt;"",Schema_Input!C580,"")</f>
        <v>AI-enabled Dynamic Access Control</v>
      </c>
    </row>
    <row r="581" spans="1:3" ht="12.75" x14ac:dyDescent="0.2">
      <c r="A581" s="21" t="str">
        <f>IF(Schema_Input!A581&lt;&gt;"",Schema_Input!A581,IF(Schema_Input!C581&lt;&gt;"",A580,""))</f>
        <v>Software Products and Services</v>
      </c>
      <c r="B581" s="21" t="str">
        <f>IF(Schema_Input!B581&lt;&gt;"",Schema_Input!B581,IF(Schema_Input!C581&lt;&gt;"",B580,""))</f>
        <v>Continuous Diagnostics and Mitigation</v>
      </c>
      <c r="C581" s="21" t="str">
        <f>IF(Schema_Input!C581&lt;&gt;"",Schema_Input!C581,"")</f>
        <v>AI-enabled Network Access</v>
      </c>
    </row>
    <row r="582" spans="1:3" ht="12.75" x14ac:dyDescent="0.2">
      <c r="A582" s="21" t="str">
        <f>IF(Schema_Input!A582&lt;&gt;"",Schema_Input!A582,IF(Schema_Input!C582&lt;&gt;"",A581,""))</f>
        <v>Software Products and Services</v>
      </c>
      <c r="B582" s="21" t="str">
        <f>IF(Schema_Input!B582&lt;&gt;"",Schema_Input!B582,IF(Schema_Input!C582&lt;&gt;"",B581,""))</f>
        <v>Continuous Diagnostics and Mitigation</v>
      </c>
      <c r="C582" s="21" t="str">
        <f>IF(Schema_Input!C582&lt;&gt;"",Schema_Input!C582,"")</f>
        <v>Baseline &amp; Profiling</v>
      </c>
    </row>
    <row r="583" spans="1:3" ht="12.75" x14ac:dyDescent="0.2">
      <c r="A583" s="21" t="str">
        <f>IF(Schema_Input!A583&lt;&gt;"",Schema_Input!A583,IF(Schema_Input!C583&lt;&gt;"",A582,""))</f>
        <v>Software Products and Services</v>
      </c>
      <c r="B583" s="21" t="str">
        <f>IF(Schema_Input!B583&lt;&gt;"",Schema_Input!B583,IF(Schema_Input!C583&lt;&gt;"",B582,""))</f>
        <v>Continuous Diagnostics and Mitigation</v>
      </c>
      <c r="C583" s="21" t="str">
        <f>IF(Schema_Input!C583&lt;&gt;"",Schema_Input!C583,"")</f>
        <v>Configuration Settings Management</v>
      </c>
    </row>
    <row r="584" spans="1:3" ht="12.75" x14ac:dyDescent="0.2">
      <c r="A584" s="21" t="str">
        <f>IF(Schema_Input!A584&lt;&gt;"",Schema_Input!A584,IF(Schema_Input!C584&lt;&gt;"",A583,""))</f>
        <v>Software Products and Services</v>
      </c>
      <c r="B584" s="21" t="str">
        <f>IF(Schema_Input!B584&lt;&gt;"",Schema_Input!B584,IF(Schema_Input!C584&lt;&gt;"",B583,""))</f>
        <v>Continuous Diagnostics and Mitigation</v>
      </c>
      <c r="C584" s="21" t="str">
        <f>IF(Schema_Input!C584&lt;&gt;"",Schema_Input!C584,"")</f>
        <v>Data Breach/Spillage Mitigation</v>
      </c>
    </row>
    <row r="585" spans="1:3" ht="12.75" x14ac:dyDescent="0.2">
      <c r="A585" s="21" t="str">
        <f>IF(Schema_Input!A585&lt;&gt;"",Schema_Input!A585,IF(Schema_Input!C585&lt;&gt;"",A584,""))</f>
        <v>Software Products and Services</v>
      </c>
      <c r="B585" s="21" t="str">
        <f>IF(Schema_Input!B585&lt;&gt;"",Schema_Input!B585,IF(Schema_Input!C585&lt;&gt;"",B584,""))</f>
        <v>Continuous Diagnostics and Mitigation</v>
      </c>
      <c r="C585" s="21" t="str">
        <f>IF(Schema_Input!C585&lt;&gt;"",Schema_Input!C585,"")</f>
        <v>Data Discovery/Classification</v>
      </c>
    </row>
    <row r="586" spans="1:3" ht="12.75" x14ac:dyDescent="0.2">
      <c r="A586" s="21" t="str">
        <f>IF(Schema_Input!A586&lt;&gt;"",Schema_Input!A586,IF(Schema_Input!C586&lt;&gt;"",A585,""))</f>
        <v>Software Products and Services</v>
      </c>
      <c r="B586" s="21" t="str">
        <f>IF(Schema_Input!B586&lt;&gt;"",Schema_Input!B586,IF(Schema_Input!C586&lt;&gt;"",B585,""))</f>
        <v>Continuous Diagnostics and Mitigation</v>
      </c>
      <c r="C586" s="21" t="str">
        <f>IF(Schema_Input!C586&lt;&gt;"",Schema_Input!C586,"")</f>
        <v>Data Loss Prevention</v>
      </c>
    </row>
    <row r="587" spans="1:3" ht="12.75" x14ac:dyDescent="0.2">
      <c r="A587" s="21" t="str">
        <f>IF(Schema_Input!A587&lt;&gt;"",Schema_Input!A587,IF(Schema_Input!C587&lt;&gt;"",A586,""))</f>
        <v>Software Products and Services</v>
      </c>
      <c r="B587" s="21" t="str">
        <f>IF(Schema_Input!B587&lt;&gt;"",Schema_Input!B587,IF(Schema_Input!C587&lt;&gt;"",B586,""))</f>
        <v>Continuous Diagnostics and Mitigation</v>
      </c>
      <c r="C587" s="21" t="str">
        <f>IF(Schema_Input!C587&lt;&gt;"",Schema_Input!C587,"")</f>
        <v>Data Protection</v>
      </c>
    </row>
    <row r="588" spans="1:3" ht="12.75" x14ac:dyDescent="0.2">
      <c r="A588" s="21" t="str">
        <f>IF(Schema_Input!A588&lt;&gt;"",Schema_Input!A588,IF(Schema_Input!C588&lt;&gt;"",A587,""))</f>
        <v>Software Products and Services</v>
      </c>
      <c r="B588" s="21" t="str">
        <f>IF(Schema_Input!B588&lt;&gt;"",Schema_Input!B588,IF(Schema_Input!C588&lt;&gt;"",B587,""))</f>
        <v>Continuous Diagnostics and Mitigation</v>
      </c>
      <c r="C588" s="21" t="str">
        <f>IF(Schema_Input!C588&lt;&gt;"",Schema_Input!C588,"")</f>
        <v>Design and Build in Quality</v>
      </c>
    </row>
    <row r="589" spans="1:3" ht="12.75" x14ac:dyDescent="0.2">
      <c r="A589" s="21" t="str">
        <f>IF(Schema_Input!A589&lt;&gt;"",Schema_Input!A589,IF(Schema_Input!C589&lt;&gt;"",A588,""))</f>
        <v>Software Products and Services</v>
      </c>
      <c r="B589" s="21" t="str">
        <f>IF(Schema_Input!B589&lt;&gt;"",Schema_Input!B589,IF(Schema_Input!C589&lt;&gt;"",B588,""))</f>
        <v>Continuous Diagnostics and Mitigation</v>
      </c>
      <c r="C589" s="21" t="str">
        <f>IF(Schema_Input!C589&lt;&gt;"",Schema_Input!C589,"")</f>
        <v>Design and Build in Requirements Policy and Planning</v>
      </c>
    </row>
    <row r="590" spans="1:3" ht="12.75" x14ac:dyDescent="0.2">
      <c r="A590" s="21" t="str">
        <f>IF(Schema_Input!A590&lt;&gt;"",Schema_Input!A590,IF(Schema_Input!C590&lt;&gt;"",A589,""))</f>
        <v>Software Products and Services</v>
      </c>
      <c r="B590" s="21" t="str">
        <f>IF(Schema_Input!B590&lt;&gt;"",Schema_Input!B590,IF(Schema_Input!C590&lt;&gt;"",B589,""))</f>
        <v>Continuous Diagnostics and Mitigation</v>
      </c>
      <c r="C590" s="21" t="str">
        <f>IF(Schema_Input!C590&lt;&gt;"",Schema_Input!C590,"")</f>
        <v>Develop Software Defined Storage (SDS) Policy</v>
      </c>
    </row>
    <row r="591" spans="1:3" ht="12.75" x14ac:dyDescent="0.2">
      <c r="A591" s="21" t="str">
        <f>IF(Schema_Input!A591&lt;&gt;"",Schema_Input!A591,IF(Schema_Input!C591&lt;&gt;"",A590,""))</f>
        <v>Software Products and Services</v>
      </c>
      <c r="B591" s="21" t="str">
        <f>IF(Schema_Input!B591&lt;&gt;"",Schema_Input!B591,IF(Schema_Input!C591&lt;&gt;"",B590,""))</f>
        <v>Continuous Diagnostics and Mitigation</v>
      </c>
      <c r="C591" s="21" t="str">
        <f>IF(Schema_Input!C591&lt;&gt;"",Schema_Input!C591,"")</f>
        <v>Device Health Tool Gap Analysis</v>
      </c>
    </row>
    <row r="592" spans="1:3" ht="12.75" x14ac:dyDescent="0.2">
      <c r="A592" s="21" t="str">
        <f>IF(Schema_Input!A592&lt;&gt;"",Schema_Input!A592,IF(Schema_Input!C592&lt;&gt;"",A591,""))</f>
        <v>Software Products and Services</v>
      </c>
      <c r="B592" s="21" t="str">
        <f>IF(Schema_Input!B592&lt;&gt;"",Schema_Input!B592,IF(Schema_Input!C592&lt;&gt;"",B591,""))</f>
        <v>Continuous Diagnostics and Mitigation</v>
      </c>
      <c r="C592" s="21" t="str">
        <f>IF(Schema_Input!C592&lt;&gt;"",Schema_Input!C592,"")</f>
        <v>DLP Enforcement via Data Tags and Analytics</v>
      </c>
    </row>
    <row r="593" spans="1:3" ht="12.75" x14ac:dyDescent="0.2">
      <c r="A593" s="21" t="str">
        <f>IF(Schema_Input!A593&lt;&gt;"",Schema_Input!A593,IF(Schema_Input!C593&lt;&gt;"",A592,""))</f>
        <v>Software Products and Services</v>
      </c>
      <c r="B593" s="21" t="str">
        <f>IF(Schema_Input!B593&lt;&gt;"",Schema_Input!B593,IF(Schema_Input!C593&lt;&gt;"",B592,""))</f>
        <v>Continuous Diagnostics and Mitigation</v>
      </c>
      <c r="C593" s="21" t="str">
        <f>IF(Schema_Input!C593&lt;&gt;"",Schema_Input!C593,"")</f>
        <v>DRM Enforcement via Data Tags and Analytics</v>
      </c>
    </row>
    <row r="594" spans="1:3" ht="12.75" x14ac:dyDescent="0.2">
      <c r="A594" s="21" t="str">
        <f>IF(Schema_Input!A594&lt;&gt;"",Schema_Input!A594,IF(Schema_Input!C594&lt;&gt;"",A593,""))</f>
        <v>Software Products and Services</v>
      </c>
      <c r="B594" s="21" t="str">
        <f>IF(Schema_Input!B594&lt;&gt;"",Schema_Input!B594,IF(Schema_Input!C594&lt;&gt;"",B593,""))</f>
        <v>Continuous Diagnostics and Mitigation</v>
      </c>
      <c r="C594" s="21" t="str">
        <f>IF(Schema_Input!C594&lt;&gt;"",Schema_Input!C594,"")</f>
        <v>Enterprise Identity Life-Cycle Management</v>
      </c>
    </row>
    <row r="595" spans="1:3" ht="12.75" x14ac:dyDescent="0.2">
      <c r="A595" s="21" t="str">
        <f>IF(Schema_Input!A595&lt;&gt;"",Schema_Input!A595,IF(Schema_Input!C595&lt;&gt;"",A594,""))</f>
        <v>Software Products and Services</v>
      </c>
      <c r="B595" s="21" t="str">
        <f>IF(Schema_Input!B595&lt;&gt;"",Schema_Input!B595,IF(Schema_Input!C595&lt;&gt;"",B594,""))</f>
        <v>Continuous Diagnostics and Mitigation</v>
      </c>
      <c r="C595" s="21" t="str">
        <f>IF(Schema_Input!C595&lt;&gt;"",Schema_Input!C595,"")</f>
        <v>Enterprise IDP</v>
      </c>
    </row>
    <row r="596" spans="1:3" ht="12.75" x14ac:dyDescent="0.2">
      <c r="A596" s="21" t="str">
        <f>IF(Schema_Input!A596&lt;&gt;"",Schema_Input!A596,IF(Schema_Input!C596&lt;&gt;"",A595,""))</f>
        <v>Software Products and Services</v>
      </c>
      <c r="B596" s="21" t="str">
        <f>IF(Schema_Input!B596&lt;&gt;"",Schema_Input!B596,IF(Schema_Input!C596&lt;&gt;"",B595,""))</f>
        <v>Continuous Diagnostics and Mitigation</v>
      </c>
      <c r="C596" s="21" t="str">
        <f>IF(Schema_Input!C596&lt;&gt;"",Schema_Input!C596,"")</f>
        <v>Establish User Baseline Behavior</v>
      </c>
    </row>
    <row r="597" spans="1:3" ht="12.75" x14ac:dyDescent="0.2">
      <c r="A597" s="21" t="str">
        <f>IF(Schema_Input!A597&lt;&gt;"",Schema_Input!A597,IF(Schema_Input!C597&lt;&gt;"",A596,""))</f>
        <v>Software Products and Services</v>
      </c>
      <c r="B597" s="21" t="str">
        <f>IF(Schema_Input!B597&lt;&gt;"",Schema_Input!B597,IF(Schema_Input!C597&lt;&gt;"",B596,""))</f>
        <v>Continuous Diagnostics and Mitigation</v>
      </c>
      <c r="C597" s="21" t="str">
        <f>IF(Schema_Input!C597&lt;&gt;"",Schema_Input!C597,"")</f>
        <v>Hardware Asset Management</v>
      </c>
    </row>
    <row r="598" spans="1:3" ht="12.75" x14ac:dyDescent="0.2">
      <c r="A598" s="21" t="str">
        <f>IF(Schema_Input!A598&lt;&gt;"",Schema_Input!A598,IF(Schema_Input!C598&lt;&gt;"",A597,""))</f>
        <v>Software Products and Services</v>
      </c>
      <c r="B598" s="21" t="str">
        <f>IF(Schema_Input!B598&lt;&gt;"",Schema_Input!B598,IF(Schema_Input!C598&lt;&gt;"",B597,""))</f>
        <v>Continuous Diagnostics and Mitigation</v>
      </c>
      <c r="C598" s="21" t="str">
        <f>IF(Schema_Input!C598&lt;&gt;"",Schema_Input!C598,"")</f>
        <v>Implement DRM and Protection Tools</v>
      </c>
    </row>
    <row r="599" spans="1:3" ht="12.75" x14ac:dyDescent="0.2">
      <c r="A599" s="21" t="str">
        <f>IF(Schema_Input!A599&lt;&gt;"",Schema_Input!A599,IF(Schema_Input!C599&lt;&gt;"",A598,""))</f>
        <v>Software Products and Services</v>
      </c>
      <c r="B599" s="21" t="str">
        <f>IF(Schema_Input!B599&lt;&gt;"",Schema_Input!B599,IF(Schema_Input!C599&lt;&gt;"",B598,""))</f>
        <v>Continuous Diagnostics and Mitigation</v>
      </c>
      <c r="C599" s="21" t="str">
        <f>IF(Schema_Input!C599&lt;&gt;"",Schema_Input!C599,"")</f>
        <v>Implement Enforcement Points</v>
      </c>
    </row>
    <row r="600" spans="1:3" ht="12.75" x14ac:dyDescent="0.2">
      <c r="A600" s="21" t="str">
        <f>IF(Schema_Input!A600&lt;&gt;"",Schema_Input!A600,IF(Schema_Input!C600&lt;&gt;"",A599,""))</f>
        <v>Software Products and Services</v>
      </c>
      <c r="B600" s="21" t="str">
        <f>IF(Schema_Input!B600&lt;&gt;"",Schema_Input!B600,IF(Schema_Input!C600&lt;&gt;"",B599,""))</f>
        <v>Continuous Diagnostics and Mitigation</v>
      </c>
      <c r="C600" s="21" t="str">
        <f>IF(Schema_Input!C600&lt;&gt;"",Schema_Input!C600,"")</f>
        <v>Implement System and Mitigate Privileged Users</v>
      </c>
    </row>
    <row r="601" spans="1:3" ht="12.75" x14ac:dyDescent="0.2">
      <c r="A601" s="21" t="str">
        <f>IF(Schema_Input!A601&lt;&gt;"",Schema_Input!A601,IF(Schema_Input!C601&lt;&gt;"",A600,""))</f>
        <v>Software Products and Services</v>
      </c>
      <c r="B601" s="21" t="str">
        <f>IF(Schema_Input!B601&lt;&gt;"",Schema_Input!B601,IF(Schema_Input!C601&lt;&gt;"",B600,""))</f>
        <v>Continuous Diagnostics and Mitigation</v>
      </c>
      <c r="C601" s="21" t="str">
        <f>IF(Schema_Input!C601&lt;&gt;"",Schema_Input!C601,"")</f>
        <v>Information Rights Management</v>
      </c>
    </row>
    <row r="602" spans="1:3" ht="12.75" x14ac:dyDescent="0.2">
      <c r="A602" s="21" t="str">
        <f>IF(Schema_Input!A602&lt;&gt;"",Schema_Input!A602,IF(Schema_Input!C602&lt;&gt;"",A601,""))</f>
        <v>Software Products and Services</v>
      </c>
      <c r="B602" s="21" t="str">
        <f>IF(Schema_Input!B602&lt;&gt;"",Schema_Input!B602,IF(Schema_Input!C602&lt;&gt;"",B601,""))</f>
        <v>Continuous Diagnostics and Mitigation</v>
      </c>
      <c r="C602" s="21" t="str">
        <f>IF(Schema_Input!C602&lt;&gt;"",Schema_Input!C602,"")</f>
        <v>Manage Account/Access/Manage Privileges</v>
      </c>
    </row>
    <row r="603" spans="1:3" ht="12.75" x14ac:dyDescent="0.2">
      <c r="A603" s="21" t="str">
        <f>IF(Schema_Input!A603&lt;&gt;"",Schema_Input!A603,IF(Schema_Input!C603&lt;&gt;"",A602,""))</f>
        <v>Software Products and Services</v>
      </c>
      <c r="B603" s="21" t="str">
        <f>IF(Schema_Input!B603&lt;&gt;"",Schema_Input!B603,IF(Schema_Input!C603&lt;&gt;"",B602,""))</f>
        <v>Continuous Diagnostics and Mitigation</v>
      </c>
      <c r="C603" s="21" t="str">
        <f>IF(Schema_Input!C603&lt;&gt;"",Schema_Input!C603,"")</f>
        <v>Manage Audit Information</v>
      </c>
    </row>
    <row r="604" spans="1:3" ht="12.75" x14ac:dyDescent="0.2">
      <c r="A604" s="21" t="str">
        <f>IF(Schema_Input!A604&lt;&gt;"",Schema_Input!A604,IF(Schema_Input!C604&lt;&gt;"",A603,""))</f>
        <v>Software Products and Services</v>
      </c>
      <c r="B604" s="21" t="str">
        <f>IF(Schema_Input!B604&lt;&gt;"",Schema_Input!B604,IF(Schema_Input!C604&lt;&gt;"",B603,""))</f>
        <v>Continuous Diagnostics and Mitigation</v>
      </c>
      <c r="C604" s="21" t="str">
        <f>IF(Schema_Input!C604&lt;&gt;"",Schema_Input!C604,"")</f>
        <v>Manage Credential and Authentication</v>
      </c>
    </row>
    <row r="605" spans="1:3" ht="12.75" x14ac:dyDescent="0.2">
      <c r="A605" s="21" t="str">
        <f>IF(Schema_Input!A605&lt;&gt;"",Schema_Input!A605,IF(Schema_Input!C605&lt;&gt;"",A604,""))</f>
        <v>Software Products and Services</v>
      </c>
      <c r="B605" s="21" t="str">
        <f>IF(Schema_Input!B605&lt;&gt;"",Schema_Input!B605,IF(Schema_Input!C605&lt;&gt;"",B604,""))</f>
        <v>Continuous Diagnostics and Mitigation</v>
      </c>
      <c r="C605" s="21" t="str">
        <f>IF(Schema_Input!C605&lt;&gt;"",Schema_Input!C605,"")</f>
        <v>Manage Network Access Controls</v>
      </c>
    </row>
    <row r="606" spans="1:3" ht="12.75" x14ac:dyDescent="0.2">
      <c r="A606" s="21" t="str">
        <f>IF(Schema_Input!A606&lt;&gt;"",Schema_Input!A606,IF(Schema_Input!C606&lt;&gt;"",A605,""))</f>
        <v>Software Products and Services</v>
      </c>
      <c r="B606" s="21" t="str">
        <f>IF(Schema_Input!B606&lt;&gt;"",Schema_Input!B606,IF(Schema_Input!C606&lt;&gt;"",B605,""))</f>
        <v>Continuous Diagnostics and Mitigation</v>
      </c>
      <c r="C606" s="21" t="str">
        <f>IF(Schema_Input!C606&lt;&gt;"",Schema_Input!C606,"")</f>
        <v>Manage Operations Security</v>
      </c>
    </row>
    <row r="607" spans="1:3" ht="12.75" x14ac:dyDescent="0.2">
      <c r="A607" s="21" t="str">
        <f>IF(Schema_Input!A607&lt;&gt;"",Schema_Input!A607,IF(Schema_Input!C607&lt;&gt;"",A606,""))</f>
        <v>Software Products and Services</v>
      </c>
      <c r="B607" s="21" t="str">
        <f>IF(Schema_Input!B607&lt;&gt;"",Schema_Input!B607,IF(Schema_Input!C607&lt;&gt;"",B606,""))</f>
        <v>Continuous Diagnostics and Mitigation</v>
      </c>
      <c r="C607" s="21" t="str">
        <f>IF(Schema_Input!C607&lt;&gt;"",Schema_Input!C607,"")</f>
        <v>Manage Security-Related Behavior</v>
      </c>
    </row>
    <row r="608" spans="1:3" ht="12.75" x14ac:dyDescent="0.2">
      <c r="A608" s="21" t="str">
        <f>IF(Schema_Input!A608&lt;&gt;"",Schema_Input!A608,IF(Schema_Input!C608&lt;&gt;"",A607,""))</f>
        <v>Software Products and Services</v>
      </c>
      <c r="B608" s="21" t="str">
        <f>IF(Schema_Input!B608&lt;&gt;"",Schema_Input!B608,IF(Schema_Input!C608&lt;&gt;"",B607,""))</f>
        <v>Continuous Diagnostics and Mitigation</v>
      </c>
      <c r="C608" s="21" t="str">
        <f>IF(Schema_Input!C608&lt;&gt;"",Schema_Input!C608,"")</f>
        <v>Manage Trust in People Granted Access</v>
      </c>
    </row>
    <row r="609" spans="1:3" ht="12.75" x14ac:dyDescent="0.2">
      <c r="A609" s="21" t="str">
        <f>IF(Schema_Input!A609&lt;&gt;"",Schema_Input!A609,IF(Schema_Input!C609&lt;&gt;"",A608,""))</f>
        <v>Software Products and Services</v>
      </c>
      <c r="B609" s="21" t="str">
        <f>IF(Schema_Input!B609&lt;&gt;"",Schema_Input!B609,IF(Schema_Input!C609&lt;&gt;"",B608,""))</f>
        <v>Continuous Diagnostics and Mitigation</v>
      </c>
      <c r="C609" s="21" t="str">
        <f>IF(Schema_Input!C609&lt;&gt;"",Schema_Input!C609,"")</f>
        <v>NPE/PKI, Device under Management</v>
      </c>
    </row>
    <row r="610" spans="1:3" ht="12.75" x14ac:dyDescent="0.2">
      <c r="A610" s="21" t="str">
        <f>IF(Schema_Input!A610&lt;&gt;"",Schema_Input!A610,IF(Schema_Input!C610&lt;&gt;"",A609,""))</f>
        <v>Software Products and Services</v>
      </c>
      <c r="B610" s="21" t="str">
        <f>IF(Schema_Input!B610&lt;&gt;"",Schema_Input!B610,IF(Schema_Input!C610&lt;&gt;"",B609,""))</f>
        <v>Continuous Diagnostics and Mitigation</v>
      </c>
      <c r="C610" s="21" t="str">
        <f>IF(Schema_Input!C610&lt;&gt;"",Schema_Input!C610,"")</f>
        <v>Organization Identity Life-Cycle Management</v>
      </c>
    </row>
    <row r="611" spans="1:3" ht="12.75" x14ac:dyDescent="0.2">
      <c r="A611" s="21" t="str">
        <f>IF(Schema_Input!A611&lt;&gt;"",Schema_Input!A611,IF(Schema_Input!C611&lt;&gt;"",A610,""))</f>
        <v>Software Products and Services</v>
      </c>
      <c r="B611" s="21" t="str">
        <f>IF(Schema_Input!B611&lt;&gt;"",Schema_Input!B611,IF(Schema_Input!C611&lt;&gt;"",B610,""))</f>
        <v>Continuous Diagnostics and Mitigation</v>
      </c>
      <c r="C611" s="21" t="str">
        <f>IF(Schema_Input!C611&lt;&gt;"",Schema_Input!C611,"")</f>
        <v>Prepare for Contingencies and Incidents</v>
      </c>
    </row>
    <row r="612" spans="1:3" ht="12.75" x14ac:dyDescent="0.2">
      <c r="A612" s="21" t="str">
        <f>IF(Schema_Input!A612&lt;&gt;"",Schema_Input!A612,IF(Schema_Input!C612&lt;&gt;"",A611,""))</f>
        <v>Software Products and Services</v>
      </c>
      <c r="B612" s="21" t="str">
        <f>IF(Schema_Input!B612&lt;&gt;"",Schema_Input!B612,IF(Schema_Input!C612&lt;&gt;"",B611,""))</f>
        <v>Continuous Diagnostics and Mitigation</v>
      </c>
      <c r="C612" s="21" t="str">
        <f>IF(Schema_Input!C612&lt;&gt;"",Schema_Input!C612,"")</f>
        <v>Real Time Approvals and JIT/JEA Analytics</v>
      </c>
    </row>
    <row r="613" spans="1:3" ht="12.75" x14ac:dyDescent="0.2">
      <c r="A613" s="21" t="str">
        <f>IF(Schema_Input!A613&lt;&gt;"",Schema_Input!A613,IF(Schema_Input!C613&lt;&gt;"",A612,""))</f>
        <v>Software Products and Services</v>
      </c>
      <c r="B613" s="21" t="str">
        <f>IF(Schema_Input!B613&lt;&gt;"",Schema_Input!B613,IF(Schema_Input!C613&lt;&gt;"",B612,""))</f>
        <v>Continuous Diagnostics and Mitigation</v>
      </c>
      <c r="C613" s="21" t="str">
        <f>IF(Schema_Input!C613&lt;&gt;"",Schema_Input!C613,"")</f>
        <v>Respond to Contingencies and Incidents</v>
      </c>
    </row>
    <row r="614" spans="1:3" ht="12.75" x14ac:dyDescent="0.2">
      <c r="A614" s="21" t="str">
        <f>IF(Schema_Input!A614&lt;&gt;"",Schema_Input!A614,IF(Schema_Input!C614&lt;&gt;"",A613,""))</f>
        <v>Software Products and Services</v>
      </c>
      <c r="B614" s="21" t="str">
        <f>IF(Schema_Input!B614&lt;&gt;"",Schema_Input!B614,IF(Schema_Input!C614&lt;&gt;"",B613,""))</f>
        <v>Continuous Diagnostics and Mitigation</v>
      </c>
      <c r="C614" s="21" t="str">
        <f>IF(Schema_Input!C614&lt;&gt;"",Schema_Input!C614,"")</f>
        <v>Software Asset Management</v>
      </c>
    </row>
    <row r="615" spans="1:3" ht="12.75" x14ac:dyDescent="0.2">
      <c r="A615" s="21" t="str">
        <f>IF(Schema_Input!A615&lt;&gt;"",Schema_Input!A615,IF(Schema_Input!C615&lt;&gt;"",A614,""))</f>
        <v>Software Products and Services</v>
      </c>
      <c r="B615" s="21" t="str">
        <f>IF(Schema_Input!B615&lt;&gt;"",Schema_Input!B615,IF(Schema_Input!C615&lt;&gt;"",B614,""))</f>
        <v>Continuous Diagnostics and Mitigation</v>
      </c>
      <c r="C615" s="21" t="str">
        <f>IF(Schema_Input!C615&lt;&gt;"",Schema_Input!C615,"")</f>
        <v>UEBA Baseline Support</v>
      </c>
    </row>
    <row r="616" spans="1:3" ht="12.75" x14ac:dyDescent="0.2">
      <c r="A616" s="21" t="str">
        <f>IF(Schema_Input!A616&lt;&gt;"",Schema_Input!A616,IF(Schema_Input!C616&lt;&gt;"",A615,""))</f>
        <v>Software Products and Services</v>
      </c>
      <c r="B616" s="21" t="str">
        <f>IF(Schema_Input!B616&lt;&gt;"",Schema_Input!B616,IF(Schema_Input!C616&lt;&gt;"",B615,""))</f>
        <v>Health IT Applications</v>
      </c>
      <c r="C616" s="21" t="str">
        <f>IF(Schema_Input!C616&lt;&gt;"",Schema_Input!C616,"")</f>
        <v>Alarm Management and Clinical Communications</v>
      </c>
    </row>
    <row r="617" spans="1:3" ht="12.75" x14ac:dyDescent="0.2">
      <c r="A617" s="21" t="str">
        <f>IF(Schema_Input!A617&lt;&gt;"",Schema_Input!A617,IF(Schema_Input!C617&lt;&gt;"",A616,""))</f>
        <v>Software Products and Services</v>
      </c>
      <c r="B617" s="21" t="str">
        <f>IF(Schema_Input!B617&lt;&gt;"",Schema_Input!B617,IF(Schema_Input!C617&lt;&gt;"",B616,""))</f>
        <v>Health IT Applications</v>
      </c>
      <c r="C617" s="21" t="str">
        <f>IF(Schema_Input!C617&lt;&gt;"",Schema_Input!C617,"")</f>
        <v>Ambulatory Information Systems Software</v>
      </c>
    </row>
    <row r="618" spans="1:3" ht="12.75" x14ac:dyDescent="0.2">
      <c r="A618" s="21" t="str">
        <f>IF(Schema_Input!A618&lt;&gt;"",Schema_Input!A618,IF(Schema_Input!C618&lt;&gt;"",A617,""))</f>
        <v>Software Products and Services</v>
      </c>
      <c r="B618" s="21" t="str">
        <f>IF(Schema_Input!B618&lt;&gt;"",Schema_Input!B618,IF(Schema_Input!C618&lt;&gt;"",B617,""))</f>
        <v>Health IT Applications</v>
      </c>
      <c r="C618" s="21" t="str">
        <f>IF(Schema_Input!C618&lt;&gt;"",Schema_Input!C618,"")</f>
        <v>Cardiology Software</v>
      </c>
    </row>
    <row r="619" spans="1:3" ht="12.75" x14ac:dyDescent="0.2">
      <c r="A619" s="21" t="str">
        <f>IF(Schema_Input!A619&lt;&gt;"",Schema_Input!A619,IF(Schema_Input!C619&lt;&gt;"",A618,""))</f>
        <v>Software Products and Services</v>
      </c>
      <c r="B619" s="21" t="str">
        <f>IF(Schema_Input!B619&lt;&gt;"",Schema_Input!B619,IF(Schema_Input!C619&lt;&gt;"",B618,""))</f>
        <v>Health IT Applications</v>
      </c>
      <c r="C619" s="21" t="str">
        <f>IF(Schema_Input!C619&lt;&gt;"",Schema_Input!C619,"")</f>
        <v>Clinical Call Systems Software</v>
      </c>
    </row>
    <row r="620" spans="1:3" ht="12.75" x14ac:dyDescent="0.2">
      <c r="A620" s="21" t="str">
        <f>IF(Schema_Input!A620&lt;&gt;"",Schema_Input!A620,IF(Schema_Input!C620&lt;&gt;"",A619,""))</f>
        <v>Software Products and Services</v>
      </c>
      <c r="B620" s="21" t="str">
        <f>IF(Schema_Input!B620&lt;&gt;"",Schema_Input!B620,IF(Schema_Input!C620&lt;&gt;"",B619,""))</f>
        <v>Health IT Applications</v>
      </c>
      <c r="C620" s="21" t="str">
        <f>IF(Schema_Input!C620&lt;&gt;"",Schema_Input!C620,"")</f>
        <v>Clinical Management Software</v>
      </c>
    </row>
    <row r="621" spans="1:3" ht="12.75" x14ac:dyDescent="0.2">
      <c r="A621" s="21" t="str">
        <f>IF(Schema_Input!A621&lt;&gt;"",Schema_Input!A621,IF(Schema_Input!C621&lt;&gt;"",A620,""))</f>
        <v>Software Products and Services</v>
      </c>
      <c r="B621" s="21" t="str">
        <f>IF(Schema_Input!B621&lt;&gt;"",Schema_Input!B621,IF(Schema_Input!C621&lt;&gt;"",B620,""))</f>
        <v>Health IT Applications</v>
      </c>
      <c r="C621" s="21" t="str">
        <f>IF(Schema_Input!C621&lt;&gt;"",Schema_Input!C621,"")</f>
        <v>Dental Management Software</v>
      </c>
    </row>
    <row r="622" spans="1:3" ht="12.75" x14ac:dyDescent="0.2">
      <c r="A622" s="21" t="str">
        <f>IF(Schema_Input!A622&lt;&gt;"",Schema_Input!A622,IF(Schema_Input!C622&lt;&gt;"",A621,""))</f>
        <v>Software Products and Services</v>
      </c>
      <c r="B622" s="21" t="str">
        <f>IF(Schema_Input!B622&lt;&gt;"",Schema_Input!B622,IF(Schema_Input!C622&lt;&gt;"",B621,""))</f>
        <v>Health IT Applications</v>
      </c>
      <c r="C622" s="21" t="str">
        <f>IF(Schema_Input!C622&lt;&gt;"",Schema_Input!C622,"")</f>
        <v>Dose Management Software</v>
      </c>
    </row>
    <row r="623" spans="1:3" ht="12.75" x14ac:dyDescent="0.2">
      <c r="A623" s="21" t="str">
        <f>IF(Schema_Input!A623&lt;&gt;"",Schema_Input!A623,IF(Schema_Input!C623&lt;&gt;"",A622,""))</f>
        <v>Software Products and Services</v>
      </c>
      <c r="B623" s="21" t="str">
        <f>IF(Schema_Input!B623&lt;&gt;"",Schema_Input!B623,IF(Schema_Input!C623&lt;&gt;"",B622,""))</f>
        <v>Health IT Applications</v>
      </c>
      <c r="C623" s="21" t="str">
        <f>IF(Schema_Input!C623&lt;&gt;"",Schema_Input!C623,"")</f>
        <v>Electronic Medication Software</v>
      </c>
    </row>
    <row r="624" spans="1:3" ht="12.75" x14ac:dyDescent="0.2">
      <c r="A624" s="21" t="str">
        <f>IF(Schema_Input!A624&lt;&gt;"",Schema_Input!A624,IF(Schema_Input!C624&lt;&gt;"",A623,""))</f>
        <v>Software Products and Services</v>
      </c>
      <c r="B624" s="21" t="str">
        <f>IF(Schema_Input!B624&lt;&gt;"",Schema_Input!B624,IF(Schema_Input!C624&lt;&gt;"",B623,""))</f>
        <v>Health IT Applications</v>
      </c>
      <c r="C624" s="21" t="str">
        <f>IF(Schema_Input!C624&lt;&gt;"",Schema_Input!C624,"")</f>
        <v>Electrophysiology (EP) Software</v>
      </c>
    </row>
    <row r="625" spans="1:3" ht="12.75" x14ac:dyDescent="0.2">
      <c r="A625" s="21" t="str">
        <f>IF(Schema_Input!A625&lt;&gt;"",Schema_Input!A625,IF(Schema_Input!C625&lt;&gt;"",A624,""))</f>
        <v>Software Products and Services</v>
      </c>
      <c r="B625" s="21" t="str">
        <f>IF(Schema_Input!B625&lt;&gt;"",Schema_Input!B625,IF(Schema_Input!C625&lt;&gt;"",B624,""))</f>
        <v>Health IT Applications</v>
      </c>
      <c r="C625" s="21" t="str">
        <f>IF(Schema_Input!C625&lt;&gt;"",Schema_Input!C625,"")</f>
        <v>ePrescribing Software</v>
      </c>
    </row>
    <row r="626" spans="1:3" ht="12.75" x14ac:dyDescent="0.2">
      <c r="A626" s="21" t="str">
        <f>IF(Schema_Input!A626&lt;&gt;"",Schema_Input!A626,IF(Schema_Input!C626&lt;&gt;"",A625,""))</f>
        <v>Software Products and Services</v>
      </c>
      <c r="B626" s="21" t="str">
        <f>IF(Schema_Input!B626&lt;&gt;"",Schema_Input!B626,IF(Schema_Input!C626&lt;&gt;"",B625,""))</f>
        <v>Health IT Applications</v>
      </c>
      <c r="C626" s="21" t="str">
        <f>IF(Schema_Input!C626&lt;&gt;"",Schema_Input!C626,"")</f>
        <v>Health Administration Software</v>
      </c>
    </row>
    <row r="627" spans="1:3" ht="12.75" x14ac:dyDescent="0.2">
      <c r="A627" s="21" t="str">
        <f>IF(Schema_Input!A627&lt;&gt;"",Schema_Input!A627,IF(Schema_Input!C627&lt;&gt;"",A626,""))</f>
        <v>Software Products and Services</v>
      </c>
      <c r="B627" s="21" t="str">
        <f>IF(Schema_Input!B627&lt;&gt;"",Schema_Input!B627,IF(Schema_Input!C627&lt;&gt;"",B626,""))</f>
        <v>Health IT Applications</v>
      </c>
      <c r="C627" s="21" t="str">
        <f>IF(Schema_Input!C627&lt;&gt;"",Schema_Input!C627,"")</f>
        <v>Health Billing and Coding Software</v>
      </c>
    </row>
    <row r="628" spans="1:3" ht="12.75" x14ac:dyDescent="0.2">
      <c r="A628" s="21" t="str">
        <f>IF(Schema_Input!A628&lt;&gt;"",Schema_Input!A628,IF(Schema_Input!C628&lt;&gt;"",A627,""))</f>
        <v>Software Products and Services</v>
      </c>
      <c r="B628" s="21" t="str">
        <f>IF(Schema_Input!B628&lt;&gt;"",Schema_Input!B628,IF(Schema_Input!C628&lt;&gt;"",B627,""))</f>
        <v>Health IT Applications</v>
      </c>
      <c r="C628" s="21" t="str">
        <f>IF(Schema_Input!C628&lt;&gt;"",Schema_Input!C628,"")</f>
        <v>Health Financial Systems Software</v>
      </c>
    </row>
    <row r="629" spans="1:3" ht="12.75" x14ac:dyDescent="0.2">
      <c r="A629" s="21" t="str">
        <f>IF(Schema_Input!A629&lt;&gt;"",Schema_Input!A629,IF(Schema_Input!C629&lt;&gt;"",A628,""))</f>
        <v>Software Products and Services</v>
      </c>
      <c r="B629" s="21" t="str">
        <f>IF(Schema_Input!B629&lt;&gt;"",Schema_Input!B629,IF(Schema_Input!C629&lt;&gt;"",B628,""))</f>
        <v>Health IT Applications</v>
      </c>
      <c r="C629" s="21" t="str">
        <f>IF(Schema_Input!C629&lt;&gt;"",Schema_Input!C629,"")</f>
        <v>Health Informatics Software</v>
      </c>
    </row>
    <row r="630" spans="1:3" ht="12.75" x14ac:dyDescent="0.2">
      <c r="A630" s="21" t="str">
        <f>IF(Schema_Input!A630&lt;&gt;"",Schema_Input!A630,IF(Schema_Input!C630&lt;&gt;"",A629,""))</f>
        <v>Software Products and Services</v>
      </c>
      <c r="B630" s="21" t="str">
        <f>IF(Schema_Input!B630&lt;&gt;"",Schema_Input!B630,IF(Schema_Input!C630&lt;&gt;"",B629,""))</f>
        <v>Health IT Applications</v>
      </c>
      <c r="C630" s="21" t="str">
        <f>IF(Schema_Input!C630&lt;&gt;"",Schema_Input!C630,"")</f>
        <v>Health IT Testing Software</v>
      </c>
    </row>
    <row r="631" spans="1:3" ht="12.75" x14ac:dyDescent="0.2">
      <c r="A631" s="21" t="str">
        <f>IF(Schema_Input!A631&lt;&gt;"",Schema_Input!A631,IF(Schema_Input!C631&lt;&gt;"",A630,""))</f>
        <v>Software Products and Services</v>
      </c>
      <c r="B631" s="21" t="str">
        <f>IF(Schema_Input!B631&lt;&gt;"",Schema_Input!B631,IF(Schema_Input!C631&lt;&gt;"",B630,""))</f>
        <v>Health IT Applications</v>
      </c>
      <c r="C631" s="21" t="str">
        <f>IF(Schema_Input!C631&lt;&gt;"",Schema_Input!C631,"")</f>
        <v>Healthcare Diagnosis Software</v>
      </c>
    </row>
    <row r="632" spans="1:3" ht="12.75" x14ac:dyDescent="0.2">
      <c r="A632" s="21" t="str">
        <f>IF(Schema_Input!A632&lt;&gt;"",Schema_Input!A632,IF(Schema_Input!C632&lt;&gt;"",A631,""))</f>
        <v>Software Products and Services</v>
      </c>
      <c r="B632" s="21" t="str">
        <f>IF(Schema_Input!B632&lt;&gt;"",Schema_Input!B632,IF(Schema_Input!C632&lt;&gt;"",B631,""))</f>
        <v>Health IT Applications</v>
      </c>
      <c r="C632" s="21" t="str">
        <f>IF(Schema_Input!C632&lt;&gt;"",Schema_Input!C632,"")</f>
        <v>Healthcare Risk Assessment Software</v>
      </c>
    </row>
    <row r="633" spans="1:3" ht="12.75" x14ac:dyDescent="0.2">
      <c r="A633" s="21" t="str">
        <f>IF(Schema_Input!A633&lt;&gt;"",Schema_Input!A633,IF(Schema_Input!C633&lt;&gt;"",A632,""))</f>
        <v>Software Products and Services</v>
      </c>
      <c r="B633" s="21" t="str">
        <f>IF(Schema_Input!B633&lt;&gt;"",Schema_Input!B633,IF(Schema_Input!C633&lt;&gt;"",B632,""))</f>
        <v>Health IT Applications</v>
      </c>
      <c r="C633" s="21" t="str">
        <f>IF(Schema_Input!C633&lt;&gt;"",Schema_Input!C633,"")</f>
        <v>Imaging and Visualization Software</v>
      </c>
    </row>
    <row r="634" spans="1:3" ht="12.75" x14ac:dyDescent="0.2">
      <c r="A634" s="21" t="str">
        <f>IF(Schema_Input!A634&lt;&gt;"",Schema_Input!A634,IF(Schema_Input!C634&lt;&gt;"",A633,""))</f>
        <v>Software Products and Services</v>
      </c>
      <c r="B634" s="21" t="str">
        <f>IF(Schema_Input!B634&lt;&gt;"",Schema_Input!B634,IF(Schema_Input!C634&lt;&gt;"",B633,""))</f>
        <v>Health IT Applications</v>
      </c>
      <c r="C634" s="21" t="str">
        <f>IF(Schema_Input!C634&lt;&gt;"",Schema_Input!C634,"")</f>
        <v>Laboratory Management Software</v>
      </c>
    </row>
    <row r="635" spans="1:3" ht="12.75" x14ac:dyDescent="0.2">
      <c r="A635" s="21" t="str">
        <f>IF(Schema_Input!A635&lt;&gt;"",Schema_Input!A635,IF(Schema_Input!C635&lt;&gt;"",A634,""))</f>
        <v>Software Products and Services</v>
      </c>
      <c r="B635" s="21" t="str">
        <f>IF(Schema_Input!B635&lt;&gt;"",Schema_Input!B635,IF(Schema_Input!C635&lt;&gt;"",B634,""))</f>
        <v>Health IT Applications</v>
      </c>
      <c r="C635" s="21" t="str">
        <f>IF(Schema_Input!C635&lt;&gt;"",Schema_Input!C635,"")</f>
        <v>Medical Forensics Software</v>
      </c>
    </row>
    <row r="636" spans="1:3" ht="12.75" x14ac:dyDescent="0.2">
      <c r="A636" s="21" t="str">
        <f>IF(Schema_Input!A636&lt;&gt;"",Schema_Input!A636,IF(Schema_Input!C636&lt;&gt;"",A635,""))</f>
        <v>Software Products and Services</v>
      </c>
      <c r="B636" s="21" t="str">
        <f>IF(Schema_Input!B636&lt;&gt;"",Schema_Input!B636,IF(Schema_Input!C636&lt;&gt;"",B635,""))</f>
        <v>Health IT Applications</v>
      </c>
      <c r="C636" s="21" t="str">
        <f>IF(Schema_Input!C636&lt;&gt;"",Schema_Input!C636,"")</f>
        <v>Patient Care Management Software</v>
      </c>
    </row>
    <row r="637" spans="1:3" ht="12.75" x14ac:dyDescent="0.2">
      <c r="A637" s="21" t="str">
        <f>IF(Schema_Input!A637&lt;&gt;"",Schema_Input!A637,IF(Schema_Input!C637&lt;&gt;"",A636,""))</f>
        <v>Software Products and Services</v>
      </c>
      <c r="B637" s="21" t="str">
        <f>IF(Schema_Input!B637&lt;&gt;"",Schema_Input!B637,IF(Schema_Input!C637&lt;&gt;"",B636,""))</f>
        <v>Health IT Applications</v>
      </c>
      <c r="C637" s="21" t="str">
        <f>IF(Schema_Input!C637&lt;&gt;"",Schema_Input!C637,"")</f>
        <v>Patient Monitoring Software</v>
      </c>
    </row>
    <row r="638" spans="1:3" ht="12.75" x14ac:dyDescent="0.2">
      <c r="A638" s="21" t="str">
        <f>IF(Schema_Input!A638&lt;&gt;"",Schema_Input!A638,IF(Schema_Input!C638&lt;&gt;"",A637,""))</f>
        <v>Software Products and Services</v>
      </c>
      <c r="B638" s="21" t="str">
        <f>IF(Schema_Input!B638&lt;&gt;"",Schema_Input!B638,IF(Schema_Input!C638&lt;&gt;"",B637,""))</f>
        <v>Health IT Applications</v>
      </c>
      <c r="C638" s="21" t="str">
        <f>IF(Schema_Input!C638&lt;&gt;"",Schema_Input!C638,"")</f>
        <v>Patient Record Management Software</v>
      </c>
    </row>
    <row r="639" spans="1:3" ht="12.75" x14ac:dyDescent="0.2">
      <c r="A639" s="21" t="str">
        <f>IF(Schema_Input!A639&lt;&gt;"",Schema_Input!A639,IF(Schema_Input!C639&lt;&gt;"",A638,""))</f>
        <v>Software Products and Services</v>
      </c>
      <c r="B639" s="21" t="str">
        <f>IF(Schema_Input!B639&lt;&gt;"",Schema_Input!B639,IF(Schema_Input!C639&lt;&gt;"",B638,""))</f>
        <v>Health IT Applications</v>
      </c>
      <c r="C639" s="21" t="str">
        <f>IF(Schema_Input!C639&lt;&gt;"",Schema_Input!C639,"")</f>
        <v>Pharmacology Systems Software</v>
      </c>
    </row>
    <row r="640" spans="1:3" ht="12.75" x14ac:dyDescent="0.2">
      <c r="A640" s="21" t="str">
        <f>IF(Schema_Input!A640&lt;&gt;"",Schema_Input!A640,IF(Schema_Input!C640&lt;&gt;"",A639,""))</f>
        <v>Software Products and Services</v>
      </c>
      <c r="B640" s="21" t="str">
        <f>IF(Schema_Input!B640&lt;&gt;"",Schema_Input!B640,IF(Schema_Input!C640&lt;&gt;"",B639,""))</f>
        <v>Health IT Applications</v>
      </c>
      <c r="C640" s="21" t="str">
        <f>IF(Schema_Input!C640&lt;&gt;"",Schema_Input!C640,"")</f>
        <v>Point of Care Systems Software</v>
      </c>
    </row>
    <row r="641" spans="1:3" ht="12.75" x14ac:dyDescent="0.2">
      <c r="A641" s="21" t="str">
        <f>IF(Schema_Input!A641&lt;&gt;"",Schema_Input!A641,IF(Schema_Input!C641&lt;&gt;"",A640,""))</f>
        <v>Software Products and Services</v>
      </c>
      <c r="B641" s="21" t="str">
        <f>IF(Schema_Input!B641&lt;&gt;"",Schema_Input!B641,IF(Schema_Input!C641&lt;&gt;"",B640,""))</f>
        <v>Health IT Applications</v>
      </c>
      <c r="C641" s="21" t="str">
        <f>IF(Schema_Input!C641&lt;&gt;"",Schema_Input!C641,"")</f>
        <v>Record Management Software</v>
      </c>
    </row>
    <row r="642" spans="1:3" ht="12.75" x14ac:dyDescent="0.2">
      <c r="A642" s="21" t="str">
        <f>IF(Schema_Input!A642&lt;&gt;"",Schema_Input!A642,IF(Schema_Input!C642&lt;&gt;"",A641,""))</f>
        <v>Software Products and Services</v>
      </c>
      <c r="B642" s="21" t="str">
        <f>IF(Schema_Input!B642&lt;&gt;"",Schema_Input!B642,IF(Schema_Input!C642&lt;&gt;"",B641,""))</f>
        <v>Software Implementation Services</v>
      </c>
      <c r="C642" s="21" t="str">
        <f>IF(Schema_Input!C642&lt;&gt;"",Schema_Input!C642,"")</f>
        <v>Configuration Services</v>
      </c>
    </row>
    <row r="643" spans="1:3" ht="12.75" x14ac:dyDescent="0.2">
      <c r="A643" s="21" t="str">
        <f>IF(Schema_Input!A643&lt;&gt;"",Schema_Input!A643,IF(Schema_Input!C643&lt;&gt;"",A642,""))</f>
        <v>Software Products and Services</v>
      </c>
      <c r="B643" s="21" t="str">
        <f>IF(Schema_Input!B643&lt;&gt;"",Schema_Input!B643,IF(Schema_Input!C643&lt;&gt;"",B642,""))</f>
        <v>Software Implementation Services</v>
      </c>
      <c r="C643" s="21" t="str">
        <f>IF(Schema_Input!C643&lt;&gt;"",Schema_Input!C643,"")</f>
        <v>Installation/Deinstallation Services</v>
      </c>
    </row>
    <row r="644" spans="1:3" ht="12.75" x14ac:dyDescent="0.2">
      <c r="A644" s="21" t="str">
        <f>IF(Schema_Input!A644&lt;&gt;"",Schema_Input!A644,IF(Schema_Input!C644&lt;&gt;"",A643,""))</f>
        <v>Software Products and Services</v>
      </c>
      <c r="B644" s="21" t="str">
        <f>IF(Schema_Input!B644&lt;&gt;"",Schema_Input!B644,IF(Schema_Input!C644&lt;&gt;"",B643,""))</f>
        <v>Software Implementation Services</v>
      </c>
      <c r="C644" s="21" t="str">
        <f>IF(Schema_Input!C644&lt;&gt;"",Schema_Input!C644,"")</f>
        <v>Modification and Customization of Software</v>
      </c>
    </row>
    <row r="645" spans="1:3" ht="12.75" x14ac:dyDescent="0.2">
      <c r="A645" s="21" t="str">
        <f>IF(Schema_Input!A645&lt;&gt;"",Schema_Input!A645,IF(Schema_Input!C645&lt;&gt;"",A644,""))</f>
        <v>Software Products and Services</v>
      </c>
      <c r="B645" s="21" t="str">
        <f>IF(Schema_Input!B645&lt;&gt;"",Schema_Input!B645,IF(Schema_Input!C645&lt;&gt;"",B644,""))</f>
        <v>Software Implementation Services</v>
      </c>
      <c r="C645" s="21" t="str">
        <f>IF(Schema_Input!C645&lt;&gt;"",Schema_Input!C645,"")</f>
        <v>Software Integration/Consulting</v>
      </c>
    </row>
    <row r="646" spans="1:3" ht="12.75" x14ac:dyDescent="0.2">
      <c r="A646" s="21" t="str">
        <f>IF(Schema_Input!A646&lt;&gt;"",Schema_Input!A646,IF(Schema_Input!C646&lt;&gt;"",A645,""))</f>
        <v>Software Products and Services</v>
      </c>
      <c r="B646" s="21" t="str">
        <f>IF(Schema_Input!B646&lt;&gt;"",Schema_Input!B646,IF(Schema_Input!C646&lt;&gt;"",B645,""))</f>
        <v>Software Maintenance and Support</v>
      </c>
      <c r="C646" s="21" t="str">
        <f>IF(Schema_Input!C646&lt;&gt;"",Schema_Input!C646,"")</f>
        <v>Salesforce Release Management and Post-Implementation Maintenance Support</v>
      </c>
    </row>
    <row r="647" spans="1:3" ht="12.75" x14ac:dyDescent="0.2">
      <c r="A647" s="21" t="str">
        <f>IF(Schema_Input!A647&lt;&gt;"",Schema_Input!A647,IF(Schema_Input!C647&lt;&gt;"",A646,""))</f>
        <v>Software Products and Services</v>
      </c>
      <c r="B647" s="21" t="str">
        <f>IF(Schema_Input!B647&lt;&gt;"",Schema_Input!B647,IF(Schema_Input!C647&lt;&gt;"",B646,""))</f>
        <v>Software Maintenance and Support</v>
      </c>
      <c r="C647" s="21" t="str">
        <f>IF(Schema_Input!C647&lt;&gt;"",Schema_Input!C647,"")</f>
        <v>Software Licensing</v>
      </c>
    </row>
    <row r="648" spans="1:3" ht="12.75" x14ac:dyDescent="0.2">
      <c r="A648" s="21" t="str">
        <f>IF(Schema_Input!A648&lt;&gt;"",Schema_Input!A648,IF(Schema_Input!C648&lt;&gt;"",A647,""))</f>
        <v>Software Products and Services</v>
      </c>
      <c r="B648" s="21" t="str">
        <f>IF(Schema_Input!B648&lt;&gt;"",Schema_Input!B648,IF(Schema_Input!C648&lt;&gt;"",B647,""))</f>
        <v>Software Maintenance and Support</v>
      </c>
      <c r="C648" s="21" t="str">
        <f>IF(Schema_Input!C648&lt;&gt;"",Schema_Input!C648,"")</f>
        <v>Software Maintenance and Support</v>
      </c>
    </row>
    <row r="649" spans="1:3" ht="12.75" x14ac:dyDescent="0.2">
      <c r="A649" s="21" t="str">
        <f>IF(Schema_Input!A649&lt;&gt;"",Schema_Input!A649,IF(Schema_Input!C649&lt;&gt;"",A648,""))</f>
        <v>Software Products and Services</v>
      </c>
      <c r="B649" s="21" t="str">
        <f>IF(Schema_Input!B649&lt;&gt;"",Schema_Input!B649,IF(Schema_Input!C649&lt;&gt;"",B648,""))</f>
        <v>Software Maintenance and Support</v>
      </c>
      <c r="C649" s="21" t="str">
        <f>IF(Schema_Input!C649&lt;&gt;"",Schema_Input!C649,"")</f>
        <v>Software Maintenance as a Product</v>
      </c>
    </row>
    <row r="650" spans="1:3" ht="12.75" x14ac:dyDescent="0.2">
      <c r="A650" s="21" t="str">
        <f>IF(Schema_Input!A650&lt;&gt;"",Schema_Input!A650,IF(Schema_Input!C650&lt;&gt;"",A649,""))</f>
        <v>Software Products and Services</v>
      </c>
      <c r="B650" s="21" t="str">
        <f>IF(Schema_Input!B650&lt;&gt;"",Schema_Input!B650,IF(Schema_Input!C650&lt;&gt;"",B649,""))</f>
        <v>Software Maintenance and Support</v>
      </c>
      <c r="C650" s="21" t="str">
        <f>IF(Schema_Input!C650&lt;&gt;"",Schema_Input!C650,"")</f>
        <v>Software Products and Services, Operations and Maintenance Support</v>
      </c>
    </row>
    <row r="651" spans="1:3" ht="12.75" x14ac:dyDescent="0.2">
      <c r="A651" s="21" t="str">
        <f>IF(Schema_Input!A651&lt;&gt;"",Schema_Input!A651,IF(Schema_Input!C651&lt;&gt;"",A650,""))</f>
        <v>Software Products and Services</v>
      </c>
      <c r="B651" s="21" t="str">
        <f>IF(Schema_Input!B651&lt;&gt;"",Schema_Input!B651,IF(Schema_Input!C651&lt;&gt;"",B650,""))</f>
        <v>Software Products</v>
      </c>
      <c r="C651" s="21" t="str">
        <f>IF(Schema_Input!C651&lt;&gt;"",Schema_Input!C651,"")</f>
        <v>Application Integration and Middleware</v>
      </c>
    </row>
    <row r="652" spans="1:3" ht="12.75" x14ac:dyDescent="0.2">
      <c r="A652" s="21" t="str">
        <f>IF(Schema_Input!A652&lt;&gt;"",Schema_Input!A652,IF(Schema_Input!C652&lt;&gt;"",A651,""))</f>
        <v>Software Products and Services</v>
      </c>
      <c r="B652" s="21" t="str">
        <f>IF(Schema_Input!B652&lt;&gt;"",Schema_Input!B652,IF(Schema_Input!C652&lt;&gt;"",B651,""))</f>
        <v>Software Products</v>
      </c>
      <c r="C652" s="21" t="str">
        <f>IF(Schema_Input!C652&lt;&gt;"",Schema_Input!C652,"")</f>
        <v>Application Software (Large Scale Computers)</v>
      </c>
    </row>
    <row r="653" spans="1:3" ht="12.75" x14ac:dyDescent="0.2">
      <c r="A653" s="21" t="str">
        <f>IF(Schema_Input!A653&lt;&gt;"",Schema_Input!A653,IF(Schema_Input!C653&lt;&gt;"",A652,""))</f>
        <v>Software Products and Services</v>
      </c>
      <c r="B653" s="21" t="str">
        <f>IF(Schema_Input!B653&lt;&gt;"",Schema_Input!B653,IF(Schema_Input!C653&lt;&gt;"",B652,""))</f>
        <v>Software Products</v>
      </c>
      <c r="C653" s="21" t="str">
        <f>IF(Schema_Input!C653&lt;&gt;"",Schema_Input!C653,"")</f>
        <v>Availability/Performance</v>
      </c>
    </row>
    <row r="654" spans="1:3" ht="12.75" x14ac:dyDescent="0.2">
      <c r="A654" s="21" t="str">
        <f>IF(Schema_Input!A654&lt;&gt;"",Schema_Input!A654,IF(Schema_Input!C654&lt;&gt;"",A653,""))</f>
        <v>Software Products and Services</v>
      </c>
      <c r="B654" s="21" t="str">
        <f>IF(Schema_Input!B654&lt;&gt;"",Schema_Input!B654,IF(Schema_Input!C654&lt;&gt;"",B653,""))</f>
        <v>Software Products</v>
      </c>
      <c r="C654" s="21" t="str">
        <f>IF(Schema_Input!C654&lt;&gt;"",Schema_Input!C654,"")</f>
        <v>Commercially Available Business Applications</v>
      </c>
    </row>
    <row r="655" spans="1:3" ht="12.75" x14ac:dyDescent="0.2">
      <c r="A655" s="21" t="str">
        <f>IF(Schema_Input!A655&lt;&gt;"",Schema_Input!A655,IF(Schema_Input!C655&lt;&gt;"",A654,""))</f>
        <v>Software Products and Services</v>
      </c>
      <c r="B655" s="21" t="str">
        <f>IF(Schema_Input!B655&lt;&gt;"",Schema_Input!B655,IF(Schema_Input!C655&lt;&gt;"",B654,""))</f>
        <v>Software Products</v>
      </c>
      <c r="C655" s="21" t="str">
        <f>IF(Schema_Input!C655&lt;&gt;"",Schema_Input!C655,"")</f>
        <v>Configuration Management</v>
      </c>
    </row>
    <row r="656" spans="1:3" ht="12.75" x14ac:dyDescent="0.2">
      <c r="A656" s="21" t="str">
        <f>IF(Schema_Input!A656&lt;&gt;"",Schema_Input!A656,IF(Schema_Input!C656&lt;&gt;"",A655,""))</f>
        <v>Software Products and Services</v>
      </c>
      <c r="B656" s="21" t="str">
        <f>IF(Schema_Input!B656&lt;&gt;"",Schema_Input!B656,IF(Schema_Input!C656&lt;&gt;"",B655,""))</f>
        <v>Software Products</v>
      </c>
      <c r="C656" s="21" t="str">
        <f>IF(Schema_Input!C656&lt;&gt;"",Schema_Input!C656,"")</f>
        <v>Database Management Software</v>
      </c>
    </row>
    <row r="657" spans="1:3" ht="12.75" x14ac:dyDescent="0.2">
      <c r="A657" s="21" t="str">
        <f>IF(Schema_Input!A657&lt;&gt;"",Schema_Input!A657,IF(Schema_Input!C657&lt;&gt;"",A656,""))</f>
        <v>Software Products and Services</v>
      </c>
      <c r="B657" s="21" t="str">
        <f>IF(Schema_Input!B657&lt;&gt;"",Schema_Input!B657,IF(Schema_Input!C657&lt;&gt;"",B656,""))</f>
        <v>Software Products</v>
      </c>
      <c r="C657" s="21" t="str">
        <f>IF(Schema_Input!C657&lt;&gt;"",Schema_Input!C657,"")</f>
        <v>EDI Translation and Mapping Software</v>
      </c>
    </row>
    <row r="658" spans="1:3" ht="12.75" x14ac:dyDescent="0.2">
      <c r="A658" s="21" t="str">
        <f>IF(Schema_Input!A658&lt;&gt;"",Schema_Input!A658,IF(Schema_Input!C658&lt;&gt;"",A657,""))</f>
        <v>Software Products and Services</v>
      </c>
      <c r="B658" s="21" t="str">
        <f>IF(Schema_Input!B658&lt;&gt;"",Schema_Input!B658,IF(Schema_Input!C658&lt;&gt;"",B657,""))</f>
        <v>Software Products</v>
      </c>
      <c r="C658" s="21" t="str">
        <f>IF(Schema_Input!C658&lt;&gt;"",Schema_Input!C658,"")</f>
        <v>Electronic Commerce Software (Large Scale Computers)</v>
      </c>
    </row>
    <row r="659" spans="1:3" ht="12.75" x14ac:dyDescent="0.2">
      <c r="A659" s="21" t="str">
        <f>IF(Schema_Input!A659&lt;&gt;"",Schema_Input!A659,IF(Schema_Input!C659&lt;&gt;"",A658,""))</f>
        <v>Software Products and Services</v>
      </c>
      <c r="B659" s="21" t="str">
        <f>IF(Schema_Input!B659&lt;&gt;"",Schema_Input!B659,IF(Schema_Input!C659&lt;&gt;"",B658,""))</f>
        <v>Software Products</v>
      </c>
      <c r="C659" s="21" t="str">
        <f>IF(Schema_Input!C659&lt;&gt;"",Schema_Input!C659,"")</f>
        <v>Email Message-Based Products</v>
      </c>
    </row>
    <row r="660" spans="1:3" ht="12.75" x14ac:dyDescent="0.2">
      <c r="A660" s="21" t="str">
        <f>IF(Schema_Input!A660&lt;&gt;"",Schema_Input!A660,IF(Schema_Input!C660&lt;&gt;"",A659,""))</f>
        <v>Software Products and Services</v>
      </c>
      <c r="B660" s="21" t="str">
        <f>IF(Schema_Input!B660&lt;&gt;"",Schema_Input!B660,IF(Schema_Input!C660&lt;&gt;"",B659,""))</f>
        <v>Software Products</v>
      </c>
      <c r="C660" s="21" t="str">
        <f>IF(Schema_Input!C660&lt;&gt;"",Schema_Input!C660,"")</f>
        <v>Help Desk Management</v>
      </c>
    </row>
    <row r="661" spans="1:3" ht="12.75" x14ac:dyDescent="0.2">
      <c r="A661" s="21" t="str">
        <f>IF(Schema_Input!A661&lt;&gt;"",Schema_Input!A661,IF(Schema_Input!C661&lt;&gt;"",A660,""))</f>
        <v>Software Products and Services</v>
      </c>
      <c r="B661" s="21" t="str">
        <f>IF(Schema_Input!B661&lt;&gt;"",Schema_Input!B661,IF(Schema_Input!C661&lt;&gt;"",B660,""))</f>
        <v>Software Products</v>
      </c>
      <c r="C661" s="21" t="str">
        <f>IF(Schema_Input!C661&lt;&gt;"",Schema_Input!C661,"")</f>
        <v>Job Scheduling</v>
      </c>
    </row>
    <row r="662" spans="1:3" ht="12.75" x14ac:dyDescent="0.2">
      <c r="A662" s="21" t="str">
        <f>IF(Schema_Input!A662&lt;&gt;"",Schema_Input!A662,IF(Schema_Input!C662&lt;&gt;"",A661,""))</f>
        <v>Software Products and Services</v>
      </c>
      <c r="B662" s="21" t="str">
        <f>IF(Schema_Input!B662&lt;&gt;"",Schema_Input!B662,IF(Schema_Input!C662&lt;&gt;"",B661,""))</f>
        <v>Software Products</v>
      </c>
      <c r="C662" s="21" t="str">
        <f>IF(Schema_Input!C662&lt;&gt;"",Schema_Input!C662,"")</f>
        <v>Microcomputer Software</v>
      </c>
    </row>
    <row r="663" spans="1:3" ht="12.75" x14ac:dyDescent="0.2">
      <c r="A663" s="21" t="str">
        <f>IF(Schema_Input!A663&lt;&gt;"",Schema_Input!A663,IF(Schema_Input!C663&lt;&gt;"",A662,""))</f>
        <v>Software Products and Services</v>
      </c>
      <c r="B663" s="21" t="str">
        <f>IF(Schema_Input!B663&lt;&gt;"",Schema_Input!B663,IF(Schema_Input!C663&lt;&gt;"",B662,""))</f>
        <v>Software Products</v>
      </c>
      <c r="C663" s="21" t="str">
        <f>IF(Schema_Input!C663&lt;&gt;"",Schema_Input!C663,"")</f>
        <v>Office Suites</v>
      </c>
    </row>
    <row r="664" spans="1:3" ht="12.75" x14ac:dyDescent="0.2">
      <c r="A664" s="21" t="str">
        <f>IF(Schema_Input!A664&lt;&gt;"",Schema_Input!A664,IF(Schema_Input!C664&lt;&gt;"",A663,""))</f>
        <v>Software Products and Services</v>
      </c>
      <c r="B664" s="21" t="str">
        <f>IF(Schema_Input!B664&lt;&gt;"",Schema_Input!B664,IF(Schema_Input!C664&lt;&gt;"",B663,""))</f>
        <v>Software Products</v>
      </c>
      <c r="C664" s="21" t="str">
        <f>IF(Schema_Input!C664&lt;&gt;"",Schema_Input!C664,"")</f>
        <v>Operating System Software</v>
      </c>
    </row>
    <row r="665" spans="1:3" ht="12.75" x14ac:dyDescent="0.2">
      <c r="A665" s="21" t="str">
        <f>IF(Schema_Input!A665&lt;&gt;"",Schema_Input!A665,IF(Schema_Input!C665&lt;&gt;"",A664,""))</f>
        <v>Software Products and Services</v>
      </c>
      <c r="B665" s="21" t="str">
        <f>IF(Schema_Input!B665&lt;&gt;"",Schema_Input!B665,IF(Schema_Input!C665&lt;&gt;"",B664,""))</f>
        <v>Software Products</v>
      </c>
      <c r="C665" s="21" t="str">
        <f>IF(Schema_Input!C665&lt;&gt;"",Schema_Input!C665,"")</f>
        <v>PDA Software</v>
      </c>
    </row>
    <row r="666" spans="1:3" ht="12.75" x14ac:dyDescent="0.2">
      <c r="A666" s="21" t="str">
        <f>IF(Schema_Input!A666&lt;&gt;"",Schema_Input!A666,IF(Schema_Input!C666&lt;&gt;"",A665,""))</f>
        <v>Software Products and Services</v>
      </c>
      <c r="B666" s="21" t="str">
        <f>IF(Schema_Input!B666&lt;&gt;"",Schema_Input!B666,IF(Schema_Input!C666&lt;&gt;"",B665,""))</f>
        <v>Software Products</v>
      </c>
      <c r="C666" s="21" t="str">
        <f>IF(Schema_Input!C666&lt;&gt;"",Schema_Input!C666,"")</f>
        <v>Salesforce Support/Help Desk</v>
      </c>
    </row>
    <row r="667" spans="1:3" ht="12.75" x14ac:dyDescent="0.2">
      <c r="A667" s="21" t="str">
        <f>IF(Schema_Input!A667&lt;&gt;"",Schema_Input!A667,IF(Schema_Input!C667&lt;&gt;"",A666,""))</f>
        <v>Software Products and Services</v>
      </c>
      <c r="B667" s="21" t="str">
        <f>IF(Schema_Input!B667&lt;&gt;"",Schema_Input!B667,IF(Schema_Input!C667&lt;&gt;"",B666,""))</f>
        <v>Software Products</v>
      </c>
      <c r="C667" s="21" t="str">
        <f>IF(Schema_Input!C667&lt;&gt;"",Schema_Input!C667,"")</f>
        <v>Standardized API Calls &amp; Schemas</v>
      </c>
    </row>
    <row r="668" spans="1:3" ht="12.75" x14ac:dyDescent="0.2">
      <c r="A668" s="21" t="str">
        <f>IF(Schema_Input!A668&lt;&gt;"",Schema_Input!A668,IF(Schema_Input!C668&lt;&gt;"",A667,""))</f>
        <v>Software Products and Services</v>
      </c>
      <c r="B668" s="21" t="str">
        <f>IF(Schema_Input!B668&lt;&gt;"",Schema_Input!B668,IF(Schema_Input!C668&lt;&gt;"",B667,""))</f>
        <v>Software Products</v>
      </c>
      <c r="C668" s="21" t="str">
        <f>IF(Schema_Input!C668&lt;&gt;"",Schema_Input!C668,"")</f>
        <v>Tool Compliance Analysis</v>
      </c>
    </row>
    <row r="669" spans="1:3" ht="12.75" x14ac:dyDescent="0.2">
      <c r="A669" s="21" t="str">
        <f>IF(Schema_Input!A669&lt;&gt;"",Schema_Input!A669,IF(Schema_Input!C669&lt;&gt;"",A668,""))</f>
        <v>Software Products and Services</v>
      </c>
      <c r="B669" s="21" t="str">
        <f>IF(Schema_Input!B669&lt;&gt;"",Schema_Input!B669,IF(Schema_Input!C669&lt;&gt;"",B668,""))</f>
        <v>Software Products</v>
      </c>
      <c r="C669" s="21" t="str">
        <f>IF(Schema_Input!C669&lt;&gt;"",Schema_Input!C669,"")</f>
        <v>Utility Software</v>
      </c>
    </row>
    <row r="670" spans="1:3" ht="12.75" x14ac:dyDescent="0.2">
      <c r="A670" s="21" t="str">
        <f>IF(Schema_Input!A670&lt;&gt;"",Schema_Input!A670,IF(Schema_Input!C670&lt;&gt;"",A669,""))</f>
        <v>Software Products and Services</v>
      </c>
      <c r="B670" s="21" t="str">
        <f>IF(Schema_Input!B670&lt;&gt;"",Schema_Input!B670,IF(Schema_Input!C670&lt;&gt;"",B669,""))</f>
        <v>Software Products</v>
      </c>
      <c r="C670" s="21" t="str">
        <f>IF(Schema_Input!C670&lt;&gt;"",Schema_Input!C670,"")</f>
        <v>VMware Licenses</v>
      </c>
    </row>
    <row r="671" spans="1:3" ht="12.75" x14ac:dyDescent="0.2">
      <c r="A671" s="21" t="str">
        <f>IF(Schema_Input!A671&lt;&gt;"",Schema_Input!A671,IF(Schema_Input!C671&lt;&gt;"",A670,""))</f>
        <v/>
      </c>
      <c r="B671" s="21" t="str">
        <f>IF(Schema_Input!B671&lt;&gt;"",Schema_Input!B671,IF(Schema_Input!C671&lt;&gt;"",B670,""))</f>
        <v/>
      </c>
      <c r="C671" s="21" t="str">
        <f>IF(Schema_Input!C671&lt;&gt;"",Schema_Input!C671,"")</f>
        <v/>
      </c>
    </row>
    <row r="672" spans="1:3" ht="12.75" x14ac:dyDescent="0.2">
      <c r="A672" s="21" t="str">
        <f>IF(Schema_Input!A672&lt;&gt;"",Schema_Input!A672,IF(Schema_Input!C672&lt;&gt;"",A671,""))</f>
        <v/>
      </c>
      <c r="B672" s="21" t="str">
        <f>IF(Schema_Input!B672&lt;&gt;"",Schema_Input!B672,IF(Schema_Input!C672&lt;&gt;"",B671,""))</f>
        <v/>
      </c>
      <c r="C672" s="21" t="str">
        <f>IF(Schema_Input!C672&lt;&gt;"",Schema_Input!C672,"")</f>
        <v/>
      </c>
    </row>
    <row r="673" spans="1:3" ht="12.75" x14ac:dyDescent="0.2">
      <c r="A673" s="21" t="str">
        <f>IF(Schema_Input!A673&lt;&gt;"",Schema_Input!A673,IF(Schema_Input!C673&lt;&gt;"",A672,""))</f>
        <v/>
      </c>
      <c r="B673" s="21" t="str">
        <f>IF(Schema_Input!B673&lt;&gt;"",Schema_Input!B673,IF(Schema_Input!C673&lt;&gt;"",B672,""))</f>
        <v/>
      </c>
      <c r="C673" s="21" t="str">
        <f>IF(Schema_Input!C673&lt;&gt;"",Schema_Input!C673,"")</f>
        <v/>
      </c>
    </row>
    <row r="674" spans="1:3" ht="12.75" x14ac:dyDescent="0.2">
      <c r="A674" s="21" t="str">
        <f>IF(Schema_Input!A674&lt;&gt;"",Schema_Input!A674,IF(Schema_Input!C674&lt;&gt;"",A673,""))</f>
        <v/>
      </c>
      <c r="B674" s="21" t="str">
        <f>IF(Schema_Input!B674&lt;&gt;"",Schema_Input!B674,IF(Schema_Input!C674&lt;&gt;"",B673,""))</f>
        <v/>
      </c>
      <c r="C674" s="21" t="str">
        <f>IF(Schema_Input!C674&lt;&gt;"",Schema_Input!C674,"")</f>
        <v/>
      </c>
    </row>
    <row r="675" spans="1:3" ht="12.75" x14ac:dyDescent="0.2">
      <c r="A675" s="21" t="str">
        <f>IF(Schema_Input!A675&lt;&gt;"",Schema_Input!A675,IF(Schema_Input!C675&lt;&gt;"",A674,""))</f>
        <v/>
      </c>
      <c r="B675" s="21" t="str">
        <f>IF(Schema_Input!B675&lt;&gt;"",Schema_Input!B675,IF(Schema_Input!C675&lt;&gt;"",B674,""))</f>
        <v/>
      </c>
      <c r="C675" s="21" t="str">
        <f>IF(Schema_Input!C675&lt;&gt;"",Schema_Input!C675,"")</f>
        <v/>
      </c>
    </row>
    <row r="676" spans="1:3" ht="12.75" x14ac:dyDescent="0.2">
      <c r="A676" s="21" t="str">
        <f>IF(Schema_Input!A676&lt;&gt;"",Schema_Input!A676,IF(Schema_Input!C676&lt;&gt;"",A675,""))</f>
        <v/>
      </c>
      <c r="B676" s="21" t="str">
        <f>IF(Schema_Input!B676&lt;&gt;"",Schema_Input!B676,IF(Schema_Input!C676&lt;&gt;"",B675,""))</f>
        <v/>
      </c>
      <c r="C676" s="21" t="str">
        <f>IF(Schema_Input!C676&lt;&gt;"",Schema_Input!C676,"")</f>
        <v/>
      </c>
    </row>
    <row r="677" spans="1:3" ht="12.75" x14ac:dyDescent="0.2">
      <c r="A677" s="21" t="str">
        <f>IF(Schema_Input!A677&lt;&gt;"",Schema_Input!A677,IF(Schema_Input!C677&lt;&gt;"",A676,""))</f>
        <v/>
      </c>
      <c r="B677" s="21" t="str">
        <f>IF(Schema_Input!B677&lt;&gt;"",Schema_Input!B677,IF(Schema_Input!C677&lt;&gt;"",B676,""))</f>
        <v/>
      </c>
      <c r="C677" s="21" t="str">
        <f>IF(Schema_Input!C677&lt;&gt;"",Schema_Input!C677,"")</f>
        <v/>
      </c>
    </row>
    <row r="678" spans="1:3" ht="12.75" x14ac:dyDescent="0.2">
      <c r="A678" s="21" t="str">
        <f>IF(Schema_Input!A678&lt;&gt;"",Schema_Input!A678,IF(Schema_Input!C678&lt;&gt;"",A677,""))</f>
        <v/>
      </c>
      <c r="B678" s="21" t="str">
        <f>IF(Schema_Input!B678&lt;&gt;"",Schema_Input!B678,IF(Schema_Input!C678&lt;&gt;"",B677,""))</f>
        <v/>
      </c>
      <c r="C678" s="21" t="str">
        <f>IF(Schema_Input!C678&lt;&gt;"",Schema_Input!C678,"")</f>
        <v/>
      </c>
    </row>
    <row r="679" spans="1:3" ht="12.75" x14ac:dyDescent="0.2">
      <c r="A679" s="21" t="str">
        <f>IF(Schema_Input!A679&lt;&gt;"",Schema_Input!A679,IF(Schema_Input!C679&lt;&gt;"",A678,""))</f>
        <v/>
      </c>
      <c r="B679" s="21" t="str">
        <f>IF(Schema_Input!B679&lt;&gt;"",Schema_Input!B679,IF(Schema_Input!C679&lt;&gt;"",B678,""))</f>
        <v/>
      </c>
      <c r="C679" s="21" t="str">
        <f>IF(Schema_Input!C679&lt;&gt;"",Schema_Input!C679,"")</f>
        <v/>
      </c>
    </row>
    <row r="680" spans="1:3" ht="12.75" x14ac:dyDescent="0.2">
      <c r="A680" s="21" t="str">
        <f>IF(Schema_Input!A680&lt;&gt;"",Schema_Input!A680,IF(Schema_Input!C680&lt;&gt;"",A679,""))</f>
        <v/>
      </c>
      <c r="B680" s="21" t="str">
        <f>IF(Schema_Input!B680&lt;&gt;"",Schema_Input!B680,IF(Schema_Input!C680&lt;&gt;"",B679,""))</f>
        <v/>
      </c>
      <c r="C680" s="21" t="str">
        <f>IF(Schema_Input!C680&lt;&gt;"",Schema_Input!C680,"")</f>
        <v/>
      </c>
    </row>
    <row r="681" spans="1:3" ht="12.75" x14ac:dyDescent="0.2">
      <c r="A681" s="21" t="str">
        <f>IF(Schema_Input!A681&lt;&gt;"",Schema_Input!A681,IF(Schema_Input!C681&lt;&gt;"",A680,""))</f>
        <v/>
      </c>
      <c r="B681" s="21" t="str">
        <f>IF(Schema_Input!B681&lt;&gt;"",Schema_Input!B681,IF(Schema_Input!C681&lt;&gt;"",B680,""))</f>
        <v/>
      </c>
      <c r="C681" s="21" t="str">
        <f>IF(Schema_Input!C681&lt;&gt;"",Schema_Input!C681,"")</f>
        <v/>
      </c>
    </row>
    <row r="682" spans="1:3" ht="12.75" x14ac:dyDescent="0.2">
      <c r="A682" s="21" t="str">
        <f>IF(Schema_Input!A682&lt;&gt;"",Schema_Input!A682,IF(Schema_Input!C682&lt;&gt;"",A681,""))</f>
        <v/>
      </c>
      <c r="B682" s="21" t="str">
        <f>IF(Schema_Input!B682&lt;&gt;"",Schema_Input!B682,IF(Schema_Input!C682&lt;&gt;"",B681,""))</f>
        <v/>
      </c>
      <c r="C682" s="21" t="str">
        <f>IF(Schema_Input!C682&lt;&gt;"",Schema_Input!C682,"")</f>
        <v/>
      </c>
    </row>
    <row r="683" spans="1:3" ht="12.75" x14ac:dyDescent="0.2">
      <c r="A683" s="21" t="str">
        <f>IF(Schema_Input!A683&lt;&gt;"",Schema_Input!A683,IF(Schema_Input!C683&lt;&gt;"",A682,""))</f>
        <v/>
      </c>
      <c r="B683" s="21" t="str">
        <f>IF(Schema_Input!B683&lt;&gt;"",Schema_Input!B683,IF(Schema_Input!C683&lt;&gt;"",B682,""))</f>
        <v/>
      </c>
      <c r="C683" s="21" t="str">
        <f>IF(Schema_Input!C683&lt;&gt;"",Schema_Input!C683,"")</f>
        <v/>
      </c>
    </row>
    <row r="684" spans="1:3" ht="12.75" x14ac:dyDescent="0.2">
      <c r="A684" s="21" t="str">
        <f>IF(Schema_Input!A684&lt;&gt;"",Schema_Input!A684,IF(Schema_Input!C684&lt;&gt;"",A683,""))</f>
        <v/>
      </c>
      <c r="B684" s="21" t="str">
        <f>IF(Schema_Input!B684&lt;&gt;"",Schema_Input!B684,IF(Schema_Input!C684&lt;&gt;"",B683,""))</f>
        <v/>
      </c>
      <c r="C684" s="21" t="str">
        <f>IF(Schema_Input!C684&lt;&gt;"",Schema_Input!C684,"")</f>
        <v/>
      </c>
    </row>
    <row r="685" spans="1:3" ht="12.75" x14ac:dyDescent="0.2">
      <c r="A685" s="21" t="str">
        <f>IF(Schema_Input!A685&lt;&gt;"",Schema_Input!A685,IF(Schema_Input!C685&lt;&gt;"",A684,""))</f>
        <v/>
      </c>
      <c r="B685" s="21" t="str">
        <f>IF(Schema_Input!B685&lt;&gt;"",Schema_Input!B685,IF(Schema_Input!C685&lt;&gt;"",B684,""))</f>
        <v/>
      </c>
      <c r="C685" s="21" t="str">
        <f>IF(Schema_Input!C685&lt;&gt;"",Schema_Input!C685,"")</f>
        <v/>
      </c>
    </row>
    <row r="686" spans="1:3" ht="12.75" x14ac:dyDescent="0.2">
      <c r="A686" s="21" t="str">
        <f>IF(Schema_Input!A686&lt;&gt;"",Schema_Input!A686,IF(Schema_Input!C686&lt;&gt;"",A685,""))</f>
        <v/>
      </c>
      <c r="B686" s="21" t="str">
        <f>IF(Schema_Input!B686&lt;&gt;"",Schema_Input!B686,IF(Schema_Input!C686&lt;&gt;"",B685,""))</f>
        <v/>
      </c>
      <c r="C686" s="21" t="str">
        <f>IF(Schema_Input!C686&lt;&gt;"",Schema_Input!C686,"")</f>
        <v/>
      </c>
    </row>
    <row r="687" spans="1:3" ht="12.75" x14ac:dyDescent="0.2">
      <c r="A687" s="21" t="str">
        <f>IF(Schema_Input!A687&lt;&gt;"",Schema_Input!A687,IF(Schema_Input!C687&lt;&gt;"",A686,""))</f>
        <v/>
      </c>
      <c r="B687" s="21" t="str">
        <f>IF(Schema_Input!B687&lt;&gt;"",Schema_Input!B687,IF(Schema_Input!C687&lt;&gt;"",B686,""))</f>
        <v/>
      </c>
      <c r="C687" s="21" t="str">
        <f>IF(Schema_Input!C687&lt;&gt;"",Schema_Input!C687,"")</f>
        <v/>
      </c>
    </row>
    <row r="688" spans="1:3" ht="12.75" x14ac:dyDescent="0.2">
      <c r="A688" s="21" t="str">
        <f>IF(Schema_Input!A688&lt;&gt;"",Schema_Input!A688,IF(Schema_Input!C688&lt;&gt;"",A687,""))</f>
        <v/>
      </c>
      <c r="B688" s="21" t="str">
        <f>IF(Schema_Input!B688&lt;&gt;"",Schema_Input!B688,IF(Schema_Input!C688&lt;&gt;"",B687,""))</f>
        <v/>
      </c>
      <c r="C688" s="21" t="str">
        <f>IF(Schema_Input!C688&lt;&gt;"",Schema_Input!C688,"")</f>
        <v/>
      </c>
    </row>
    <row r="689" spans="1:3" ht="12.75" x14ac:dyDescent="0.2">
      <c r="A689" s="21" t="str">
        <f>IF(Schema_Input!A689&lt;&gt;"",Schema_Input!A689,IF(Schema_Input!C689&lt;&gt;"",A688,""))</f>
        <v/>
      </c>
      <c r="B689" s="21" t="str">
        <f>IF(Schema_Input!B689&lt;&gt;"",Schema_Input!B689,IF(Schema_Input!C689&lt;&gt;"",B688,""))</f>
        <v/>
      </c>
      <c r="C689" s="21" t="str">
        <f>IF(Schema_Input!C689&lt;&gt;"",Schema_Input!C689,"")</f>
        <v/>
      </c>
    </row>
    <row r="690" spans="1:3" ht="12.75" x14ac:dyDescent="0.2">
      <c r="A690" s="21" t="str">
        <f>IF(Schema_Input!A690&lt;&gt;"",Schema_Input!A690,IF(Schema_Input!C690&lt;&gt;"",A689,""))</f>
        <v/>
      </c>
      <c r="B690" s="21" t="str">
        <f>IF(Schema_Input!B690&lt;&gt;"",Schema_Input!B690,IF(Schema_Input!C690&lt;&gt;"",B689,""))</f>
        <v/>
      </c>
      <c r="C690" s="21" t="str">
        <f>IF(Schema_Input!C690&lt;&gt;"",Schema_Input!C690,"")</f>
        <v/>
      </c>
    </row>
    <row r="691" spans="1:3" ht="12.75" x14ac:dyDescent="0.2">
      <c r="A691" s="21" t="str">
        <f>IF(Schema_Input!A691&lt;&gt;"",Schema_Input!A691,IF(Schema_Input!C691&lt;&gt;"",A690,""))</f>
        <v/>
      </c>
      <c r="B691" s="21" t="str">
        <f>IF(Schema_Input!B691&lt;&gt;"",Schema_Input!B691,IF(Schema_Input!C691&lt;&gt;"",B690,""))</f>
        <v/>
      </c>
      <c r="C691" s="21" t="str">
        <f>IF(Schema_Input!C691&lt;&gt;"",Schema_Input!C691,"")</f>
        <v/>
      </c>
    </row>
    <row r="692" spans="1:3" ht="12.75" x14ac:dyDescent="0.2">
      <c r="A692" s="21" t="str">
        <f>IF(Schema_Input!A692&lt;&gt;"",Schema_Input!A692,IF(Schema_Input!C692&lt;&gt;"",A691,""))</f>
        <v/>
      </c>
      <c r="B692" s="21" t="str">
        <f>IF(Schema_Input!B692&lt;&gt;"",Schema_Input!B692,IF(Schema_Input!C692&lt;&gt;"",B691,""))</f>
        <v/>
      </c>
      <c r="C692" s="21" t="str">
        <f>IF(Schema_Input!C692&lt;&gt;"",Schema_Input!C692,"")</f>
        <v/>
      </c>
    </row>
    <row r="693" spans="1:3" ht="12.75" x14ac:dyDescent="0.2">
      <c r="A693" s="21" t="str">
        <f>IF(Schema_Input!A693&lt;&gt;"",Schema_Input!A693,IF(Schema_Input!C693&lt;&gt;"",A692,""))</f>
        <v/>
      </c>
      <c r="B693" s="21" t="str">
        <f>IF(Schema_Input!B693&lt;&gt;"",Schema_Input!B693,IF(Schema_Input!C693&lt;&gt;"",B692,""))</f>
        <v/>
      </c>
      <c r="C693" s="21" t="str">
        <f>IF(Schema_Input!C693&lt;&gt;"",Schema_Input!C693,"")</f>
        <v/>
      </c>
    </row>
    <row r="694" spans="1:3" ht="12.75" x14ac:dyDescent="0.2">
      <c r="A694" s="21" t="str">
        <f>IF(Schema_Input!A694&lt;&gt;"",Schema_Input!A694,IF(Schema_Input!C694&lt;&gt;"",A693,""))</f>
        <v/>
      </c>
      <c r="B694" s="21" t="str">
        <f>IF(Schema_Input!B694&lt;&gt;"",Schema_Input!B694,IF(Schema_Input!C694&lt;&gt;"",B693,""))</f>
        <v/>
      </c>
      <c r="C694" s="21" t="str">
        <f>IF(Schema_Input!C694&lt;&gt;"",Schema_Input!C694,"")</f>
        <v/>
      </c>
    </row>
    <row r="695" spans="1:3" ht="12.75" x14ac:dyDescent="0.2">
      <c r="A695" s="21" t="str">
        <f>IF(Schema_Input!A695&lt;&gt;"",Schema_Input!A695,IF(Schema_Input!C695&lt;&gt;"",A694,""))</f>
        <v/>
      </c>
      <c r="B695" s="21" t="str">
        <f>IF(Schema_Input!B695&lt;&gt;"",Schema_Input!B695,IF(Schema_Input!C695&lt;&gt;"",B694,""))</f>
        <v/>
      </c>
      <c r="C695" s="21" t="str">
        <f>IF(Schema_Input!C695&lt;&gt;"",Schema_Input!C695,"")</f>
        <v/>
      </c>
    </row>
    <row r="696" spans="1:3" ht="12.75" x14ac:dyDescent="0.2">
      <c r="A696" s="21" t="str">
        <f>IF(Schema_Input!A696&lt;&gt;"",Schema_Input!A696,IF(Schema_Input!C696&lt;&gt;"",A695,""))</f>
        <v/>
      </c>
      <c r="B696" s="21" t="str">
        <f>IF(Schema_Input!B696&lt;&gt;"",Schema_Input!B696,IF(Schema_Input!C696&lt;&gt;"",B695,""))</f>
        <v/>
      </c>
      <c r="C696" s="21" t="str">
        <f>IF(Schema_Input!C696&lt;&gt;"",Schema_Input!C696,"")</f>
        <v/>
      </c>
    </row>
    <row r="697" spans="1:3" ht="12.75" x14ac:dyDescent="0.2">
      <c r="A697" s="21" t="str">
        <f>IF(Schema_Input!A697&lt;&gt;"",Schema_Input!A697,IF(Schema_Input!C697&lt;&gt;"",A696,""))</f>
        <v/>
      </c>
      <c r="B697" s="21" t="str">
        <f>IF(Schema_Input!B697&lt;&gt;"",Schema_Input!B697,IF(Schema_Input!C697&lt;&gt;"",B696,""))</f>
        <v/>
      </c>
      <c r="C697" s="21" t="str">
        <f>IF(Schema_Input!C697&lt;&gt;"",Schema_Input!C697,"")</f>
        <v/>
      </c>
    </row>
    <row r="698" spans="1:3" ht="12.75" x14ac:dyDescent="0.2">
      <c r="A698" s="21" t="str">
        <f>IF(Schema_Input!A698&lt;&gt;"",Schema_Input!A698,IF(Schema_Input!C698&lt;&gt;"",A697,""))</f>
        <v/>
      </c>
      <c r="B698" s="21" t="str">
        <f>IF(Schema_Input!B698&lt;&gt;"",Schema_Input!B698,IF(Schema_Input!C698&lt;&gt;"",B697,""))</f>
        <v/>
      </c>
      <c r="C698" s="21" t="str">
        <f>IF(Schema_Input!C698&lt;&gt;"",Schema_Input!C698,"")</f>
        <v/>
      </c>
    </row>
    <row r="699" spans="1:3" ht="12.75" x14ac:dyDescent="0.2">
      <c r="A699" s="21" t="str">
        <f>IF(Schema_Input!A699&lt;&gt;"",Schema_Input!A699,IF(Schema_Input!C699&lt;&gt;"",A698,""))</f>
        <v/>
      </c>
      <c r="B699" s="21" t="str">
        <f>IF(Schema_Input!B699&lt;&gt;"",Schema_Input!B699,IF(Schema_Input!C699&lt;&gt;"",B698,""))</f>
        <v/>
      </c>
      <c r="C699" s="21" t="str">
        <f>IF(Schema_Input!C699&lt;&gt;"",Schema_Input!C699,"")</f>
        <v/>
      </c>
    </row>
    <row r="700" spans="1:3" ht="12.75" x14ac:dyDescent="0.2">
      <c r="A700" s="21" t="str">
        <f>IF(Schema_Input!A700&lt;&gt;"",Schema_Input!A700,IF(Schema_Input!C700&lt;&gt;"",A699,""))</f>
        <v/>
      </c>
      <c r="B700" s="21" t="str">
        <f>IF(Schema_Input!B700&lt;&gt;"",Schema_Input!B700,IF(Schema_Input!C700&lt;&gt;"",B699,""))</f>
        <v/>
      </c>
      <c r="C700" s="21" t="str">
        <f>IF(Schema_Input!C700&lt;&gt;"",Schema_Input!C700,"")</f>
        <v/>
      </c>
    </row>
    <row r="701" spans="1:3" ht="12.75" x14ac:dyDescent="0.2">
      <c r="A701" s="21" t="str">
        <f>IF(Schema_Input!A701&lt;&gt;"",Schema_Input!A701,IF(Schema_Input!C701&lt;&gt;"",A700,""))</f>
        <v/>
      </c>
      <c r="B701" s="21" t="str">
        <f>IF(Schema_Input!B701&lt;&gt;"",Schema_Input!B701,IF(Schema_Input!C701&lt;&gt;"",B700,""))</f>
        <v/>
      </c>
      <c r="C701" s="21" t="str">
        <f>IF(Schema_Input!C701&lt;&gt;"",Schema_Input!C701,"")</f>
        <v/>
      </c>
    </row>
    <row r="702" spans="1:3" ht="12.75" x14ac:dyDescent="0.2">
      <c r="A702" s="21" t="str">
        <f>IF(Schema_Input!A702&lt;&gt;"",Schema_Input!A702,IF(Schema_Input!C702&lt;&gt;"",A701,""))</f>
        <v/>
      </c>
      <c r="B702" s="21" t="str">
        <f>IF(Schema_Input!B702&lt;&gt;"",Schema_Input!B702,IF(Schema_Input!C702&lt;&gt;"",B701,""))</f>
        <v/>
      </c>
      <c r="C702" s="21" t="str">
        <f>IF(Schema_Input!C702&lt;&gt;"",Schema_Input!C702,"")</f>
        <v/>
      </c>
    </row>
    <row r="703" spans="1:3" ht="12.75" x14ac:dyDescent="0.2">
      <c r="A703" s="21" t="str">
        <f>IF(Schema_Input!A703&lt;&gt;"",Schema_Input!A703,IF(Schema_Input!C703&lt;&gt;"",A702,""))</f>
        <v/>
      </c>
      <c r="B703" s="21" t="str">
        <f>IF(Schema_Input!B703&lt;&gt;"",Schema_Input!B703,IF(Schema_Input!C703&lt;&gt;"",B702,""))</f>
        <v/>
      </c>
      <c r="C703" s="21" t="str">
        <f>IF(Schema_Input!C703&lt;&gt;"",Schema_Input!C703,"")</f>
        <v/>
      </c>
    </row>
    <row r="704" spans="1:3" ht="12.75" x14ac:dyDescent="0.2">
      <c r="A704" s="21" t="str">
        <f>IF(Schema_Input!A704&lt;&gt;"",Schema_Input!A704,IF(Schema_Input!C704&lt;&gt;"",A703,""))</f>
        <v/>
      </c>
      <c r="B704" s="21" t="str">
        <f>IF(Schema_Input!B704&lt;&gt;"",Schema_Input!B704,IF(Schema_Input!C704&lt;&gt;"",B703,""))</f>
        <v/>
      </c>
      <c r="C704" s="21" t="str">
        <f>IF(Schema_Input!C704&lt;&gt;"",Schema_Input!C704,"")</f>
        <v/>
      </c>
    </row>
    <row r="705" spans="1:3" ht="12.75" x14ac:dyDescent="0.2">
      <c r="A705" s="21" t="str">
        <f>IF(Schema_Input!A705&lt;&gt;"",Schema_Input!A705,IF(Schema_Input!C705&lt;&gt;"",A704,""))</f>
        <v/>
      </c>
      <c r="B705" s="21" t="str">
        <f>IF(Schema_Input!B705&lt;&gt;"",Schema_Input!B705,IF(Schema_Input!C705&lt;&gt;"",B704,""))</f>
        <v/>
      </c>
      <c r="C705" s="21" t="str">
        <f>IF(Schema_Input!C705&lt;&gt;"",Schema_Input!C705,"")</f>
        <v/>
      </c>
    </row>
    <row r="706" spans="1:3" ht="12.75" x14ac:dyDescent="0.2">
      <c r="A706" s="21" t="str">
        <f>IF(Schema_Input!A706&lt;&gt;"",Schema_Input!A706,IF(Schema_Input!C706&lt;&gt;"",A705,""))</f>
        <v/>
      </c>
      <c r="B706" s="21" t="str">
        <f>IF(Schema_Input!B706&lt;&gt;"",Schema_Input!B706,IF(Schema_Input!C706&lt;&gt;"",B705,""))</f>
        <v/>
      </c>
      <c r="C706" s="21" t="str">
        <f>IF(Schema_Input!C706&lt;&gt;"",Schema_Input!C706,"")</f>
        <v/>
      </c>
    </row>
    <row r="707" spans="1:3" ht="12.75" x14ac:dyDescent="0.2">
      <c r="A707" s="21" t="str">
        <f>IF(Schema_Input!A707&lt;&gt;"",Schema_Input!A707,IF(Schema_Input!C707&lt;&gt;"",A706,""))</f>
        <v/>
      </c>
      <c r="B707" s="21" t="str">
        <f>IF(Schema_Input!B707&lt;&gt;"",Schema_Input!B707,IF(Schema_Input!C707&lt;&gt;"",B706,""))</f>
        <v/>
      </c>
      <c r="C707" s="21" t="str">
        <f>IF(Schema_Input!C707&lt;&gt;"",Schema_Input!C707,"")</f>
        <v/>
      </c>
    </row>
    <row r="708" spans="1:3" ht="12.75" x14ac:dyDescent="0.2">
      <c r="A708" s="21" t="str">
        <f>IF(Schema_Input!A708&lt;&gt;"",Schema_Input!A708,IF(Schema_Input!C708&lt;&gt;"",A707,""))</f>
        <v/>
      </c>
      <c r="B708" s="21" t="str">
        <f>IF(Schema_Input!B708&lt;&gt;"",Schema_Input!B708,IF(Schema_Input!C708&lt;&gt;"",B707,""))</f>
        <v/>
      </c>
      <c r="C708" s="21" t="str">
        <f>IF(Schema_Input!C708&lt;&gt;"",Schema_Input!C708,"")</f>
        <v/>
      </c>
    </row>
    <row r="709" spans="1:3" ht="12.75" x14ac:dyDescent="0.2">
      <c r="A709" s="21" t="str">
        <f>IF(Schema_Input!A709&lt;&gt;"",Schema_Input!A709,IF(Schema_Input!C709&lt;&gt;"",A708,""))</f>
        <v/>
      </c>
      <c r="B709" s="21" t="str">
        <f>IF(Schema_Input!B709&lt;&gt;"",Schema_Input!B709,IF(Schema_Input!C709&lt;&gt;"",B708,""))</f>
        <v/>
      </c>
      <c r="C709" s="21" t="str">
        <f>IF(Schema_Input!C709&lt;&gt;"",Schema_Input!C709,"")</f>
        <v/>
      </c>
    </row>
    <row r="710" spans="1:3" ht="12.75" x14ac:dyDescent="0.2">
      <c r="A710" s="21" t="str">
        <f>IF(Schema_Input!A710&lt;&gt;"",Schema_Input!A710,IF(Schema_Input!C710&lt;&gt;"",A709,""))</f>
        <v/>
      </c>
      <c r="B710" s="21" t="str">
        <f>IF(Schema_Input!B710&lt;&gt;"",Schema_Input!B710,IF(Schema_Input!C710&lt;&gt;"",B709,""))</f>
        <v/>
      </c>
      <c r="C710" s="21" t="str">
        <f>IF(Schema_Input!C710&lt;&gt;"",Schema_Input!C710,"")</f>
        <v/>
      </c>
    </row>
    <row r="711" spans="1:3" ht="12.75" x14ac:dyDescent="0.2">
      <c r="A711" s="21" t="str">
        <f>IF(Schema_Input!A711&lt;&gt;"",Schema_Input!A711,IF(Schema_Input!C711&lt;&gt;"",A710,""))</f>
        <v/>
      </c>
      <c r="B711" s="21" t="str">
        <f>IF(Schema_Input!B711&lt;&gt;"",Schema_Input!B711,IF(Schema_Input!C711&lt;&gt;"",B710,""))</f>
        <v/>
      </c>
      <c r="C711" s="21" t="str">
        <f>IF(Schema_Input!C711&lt;&gt;"",Schema_Input!C711,"")</f>
        <v/>
      </c>
    </row>
    <row r="712" spans="1:3" ht="12.75" x14ac:dyDescent="0.2">
      <c r="A712" s="21" t="str">
        <f>IF(Schema_Input!A712&lt;&gt;"",Schema_Input!A712,IF(Schema_Input!C712&lt;&gt;"",A711,""))</f>
        <v/>
      </c>
      <c r="B712" s="21" t="str">
        <f>IF(Schema_Input!B712&lt;&gt;"",Schema_Input!B712,IF(Schema_Input!C712&lt;&gt;"",B711,""))</f>
        <v/>
      </c>
      <c r="C712" s="21" t="str">
        <f>IF(Schema_Input!C712&lt;&gt;"",Schema_Input!C712,"")</f>
        <v/>
      </c>
    </row>
    <row r="713" spans="1:3" ht="12.75" x14ac:dyDescent="0.2">
      <c r="A713" s="21" t="str">
        <f>IF(Schema_Input!A713&lt;&gt;"",Schema_Input!A713,IF(Schema_Input!C713&lt;&gt;"",A712,""))</f>
        <v/>
      </c>
      <c r="B713" s="21" t="str">
        <f>IF(Schema_Input!B713&lt;&gt;"",Schema_Input!B713,IF(Schema_Input!C713&lt;&gt;"",B712,""))</f>
        <v/>
      </c>
      <c r="C713" s="21" t="str">
        <f>IF(Schema_Input!C713&lt;&gt;"",Schema_Input!C713,"")</f>
        <v/>
      </c>
    </row>
    <row r="714" spans="1:3" ht="12.75" x14ac:dyDescent="0.2">
      <c r="A714" s="21" t="str">
        <f>IF(Schema_Input!A714&lt;&gt;"",Schema_Input!A714,IF(Schema_Input!C714&lt;&gt;"",A713,""))</f>
        <v/>
      </c>
      <c r="B714" s="21" t="str">
        <f>IF(Schema_Input!B714&lt;&gt;"",Schema_Input!B714,IF(Schema_Input!C714&lt;&gt;"",B713,""))</f>
        <v/>
      </c>
      <c r="C714" s="21" t="str">
        <f>IF(Schema_Input!C714&lt;&gt;"",Schema_Input!C714,"")</f>
        <v/>
      </c>
    </row>
    <row r="715" spans="1:3" ht="12.75" x14ac:dyDescent="0.2">
      <c r="A715" s="21" t="str">
        <f>IF(Schema_Input!A715&lt;&gt;"",Schema_Input!A715,IF(Schema_Input!C715&lt;&gt;"",A714,""))</f>
        <v/>
      </c>
      <c r="B715" s="21" t="str">
        <f>IF(Schema_Input!B715&lt;&gt;"",Schema_Input!B715,IF(Schema_Input!C715&lt;&gt;"",B714,""))</f>
        <v/>
      </c>
      <c r="C715" s="21" t="str">
        <f>IF(Schema_Input!C715&lt;&gt;"",Schema_Input!C715,"")</f>
        <v/>
      </c>
    </row>
    <row r="716" spans="1:3" ht="12.75" x14ac:dyDescent="0.2">
      <c r="A716" s="21" t="str">
        <f>IF(Schema_Input!A716&lt;&gt;"",Schema_Input!A716,IF(Schema_Input!C716&lt;&gt;"",A715,""))</f>
        <v/>
      </c>
      <c r="B716" s="21" t="str">
        <f>IF(Schema_Input!B716&lt;&gt;"",Schema_Input!B716,IF(Schema_Input!C716&lt;&gt;"",B715,""))</f>
        <v/>
      </c>
      <c r="C716" s="21" t="str">
        <f>IF(Schema_Input!C716&lt;&gt;"",Schema_Input!C716,"")</f>
        <v/>
      </c>
    </row>
    <row r="717" spans="1:3" ht="12.75" x14ac:dyDescent="0.2">
      <c r="A717" s="21" t="str">
        <f>IF(Schema_Input!A717&lt;&gt;"",Schema_Input!A717,IF(Schema_Input!C717&lt;&gt;"",A716,""))</f>
        <v/>
      </c>
      <c r="B717" s="21" t="str">
        <f>IF(Schema_Input!B717&lt;&gt;"",Schema_Input!B717,IF(Schema_Input!C717&lt;&gt;"",B716,""))</f>
        <v/>
      </c>
      <c r="C717" s="21" t="str">
        <f>IF(Schema_Input!C717&lt;&gt;"",Schema_Input!C717,"")</f>
        <v/>
      </c>
    </row>
    <row r="718" spans="1:3" ht="12.75" x14ac:dyDescent="0.2">
      <c r="A718" s="21" t="str">
        <f>IF(Schema_Input!A718&lt;&gt;"",Schema_Input!A718,IF(Schema_Input!C718&lt;&gt;"",A717,""))</f>
        <v/>
      </c>
      <c r="B718" s="21" t="str">
        <f>IF(Schema_Input!B718&lt;&gt;"",Schema_Input!B718,IF(Schema_Input!C718&lt;&gt;"",B717,""))</f>
        <v/>
      </c>
      <c r="C718" s="21" t="str">
        <f>IF(Schema_Input!C718&lt;&gt;"",Schema_Input!C718,"")</f>
        <v/>
      </c>
    </row>
    <row r="719" spans="1:3" ht="12.75" x14ac:dyDescent="0.2">
      <c r="A719" s="21" t="str">
        <f>IF(Schema_Input!A719&lt;&gt;"",Schema_Input!A719,IF(Schema_Input!C719&lt;&gt;"",A718,""))</f>
        <v/>
      </c>
      <c r="B719" s="21" t="str">
        <f>IF(Schema_Input!B719&lt;&gt;"",Schema_Input!B719,IF(Schema_Input!C719&lt;&gt;"",B718,""))</f>
        <v/>
      </c>
      <c r="C719" s="21" t="str">
        <f>IF(Schema_Input!C719&lt;&gt;"",Schema_Input!C719,"")</f>
        <v/>
      </c>
    </row>
    <row r="720" spans="1:3" ht="12.75" x14ac:dyDescent="0.2">
      <c r="A720" s="21" t="str">
        <f>IF(Schema_Input!A720&lt;&gt;"",Schema_Input!A720,IF(Schema_Input!C720&lt;&gt;"",A719,""))</f>
        <v/>
      </c>
      <c r="B720" s="21" t="str">
        <f>IF(Schema_Input!B720&lt;&gt;"",Schema_Input!B720,IF(Schema_Input!C720&lt;&gt;"",B719,""))</f>
        <v/>
      </c>
      <c r="C720" s="21" t="str">
        <f>IF(Schema_Input!C720&lt;&gt;"",Schema_Input!C720,"")</f>
        <v/>
      </c>
    </row>
    <row r="721" spans="1:3" ht="12.75" x14ac:dyDescent="0.2">
      <c r="A721" s="21" t="str">
        <f>IF(Schema_Input!A721&lt;&gt;"",Schema_Input!A721,IF(Schema_Input!C721&lt;&gt;"",A720,""))</f>
        <v/>
      </c>
      <c r="B721" s="21" t="str">
        <f>IF(Schema_Input!B721&lt;&gt;"",Schema_Input!B721,IF(Schema_Input!C721&lt;&gt;"",B720,""))</f>
        <v/>
      </c>
      <c r="C721" s="21" t="str">
        <f>IF(Schema_Input!C721&lt;&gt;"",Schema_Input!C721,"")</f>
        <v/>
      </c>
    </row>
    <row r="722" spans="1:3" ht="12.75" x14ac:dyDescent="0.2">
      <c r="A722" s="21" t="str">
        <f>IF(Schema_Input!A722&lt;&gt;"",Schema_Input!A722,IF(Schema_Input!C722&lt;&gt;"",A721,""))</f>
        <v/>
      </c>
      <c r="B722" s="21" t="str">
        <f>IF(Schema_Input!B722&lt;&gt;"",Schema_Input!B722,IF(Schema_Input!C722&lt;&gt;"",B721,""))</f>
        <v/>
      </c>
      <c r="C722" s="21" t="str">
        <f>IF(Schema_Input!C722&lt;&gt;"",Schema_Input!C722,"")</f>
        <v/>
      </c>
    </row>
    <row r="723" spans="1:3" ht="12.75" x14ac:dyDescent="0.2">
      <c r="A723" s="21" t="str">
        <f>IF(Schema_Input!A723&lt;&gt;"",Schema_Input!A723,IF(Schema_Input!C723&lt;&gt;"",A722,""))</f>
        <v/>
      </c>
      <c r="B723" s="21" t="str">
        <f>IF(Schema_Input!B723&lt;&gt;"",Schema_Input!B723,IF(Schema_Input!C723&lt;&gt;"",B722,""))</f>
        <v/>
      </c>
      <c r="C723" s="21" t="str">
        <f>IF(Schema_Input!C723&lt;&gt;"",Schema_Input!C723,"")</f>
        <v/>
      </c>
    </row>
    <row r="724" spans="1:3" ht="12.75" x14ac:dyDescent="0.2">
      <c r="A724" s="21" t="str">
        <f>IF(Schema_Input!A724&lt;&gt;"",Schema_Input!A724,IF(Schema_Input!C724&lt;&gt;"",A723,""))</f>
        <v/>
      </c>
      <c r="B724" s="21" t="str">
        <f>IF(Schema_Input!B724&lt;&gt;"",Schema_Input!B724,IF(Schema_Input!C724&lt;&gt;"",B723,""))</f>
        <v/>
      </c>
      <c r="C724" s="21" t="str">
        <f>IF(Schema_Input!C724&lt;&gt;"",Schema_Input!C724,"")</f>
        <v/>
      </c>
    </row>
    <row r="725" spans="1:3" ht="12.75" x14ac:dyDescent="0.2">
      <c r="A725" s="21" t="str">
        <f>IF(Schema_Input!A725&lt;&gt;"",Schema_Input!A725,IF(Schema_Input!C725&lt;&gt;"",A724,""))</f>
        <v/>
      </c>
      <c r="B725" s="21" t="str">
        <f>IF(Schema_Input!B725&lt;&gt;"",Schema_Input!B725,IF(Schema_Input!C725&lt;&gt;"",B724,""))</f>
        <v/>
      </c>
      <c r="C725" s="21" t="str">
        <f>IF(Schema_Input!C725&lt;&gt;"",Schema_Input!C725,"")</f>
        <v/>
      </c>
    </row>
    <row r="726" spans="1:3" ht="12.75" x14ac:dyDescent="0.2">
      <c r="A726" s="21" t="str">
        <f>IF(Schema_Input!A726&lt;&gt;"",Schema_Input!A726,IF(Schema_Input!C726&lt;&gt;"",A725,""))</f>
        <v/>
      </c>
      <c r="B726" s="21" t="str">
        <f>IF(Schema_Input!B726&lt;&gt;"",Schema_Input!B726,IF(Schema_Input!C726&lt;&gt;"",B725,""))</f>
        <v/>
      </c>
      <c r="C726" s="21" t="str">
        <f>IF(Schema_Input!C726&lt;&gt;"",Schema_Input!C726,"")</f>
        <v/>
      </c>
    </row>
    <row r="727" spans="1:3" ht="12.75" x14ac:dyDescent="0.2">
      <c r="A727" s="21" t="str">
        <f>IF(Schema_Input!A727&lt;&gt;"",Schema_Input!A727,IF(Schema_Input!C727&lt;&gt;"",A726,""))</f>
        <v/>
      </c>
      <c r="B727" s="21" t="str">
        <f>IF(Schema_Input!B727&lt;&gt;"",Schema_Input!B727,IF(Schema_Input!C727&lt;&gt;"",B726,""))</f>
        <v/>
      </c>
      <c r="C727" s="21" t="str">
        <f>IF(Schema_Input!C727&lt;&gt;"",Schema_Input!C727,"")</f>
        <v/>
      </c>
    </row>
    <row r="728" spans="1:3" ht="12.75" x14ac:dyDescent="0.2">
      <c r="A728" s="21" t="str">
        <f>IF(Schema_Input!A728&lt;&gt;"",Schema_Input!A728,IF(Schema_Input!C728&lt;&gt;"",A727,""))</f>
        <v/>
      </c>
      <c r="B728" s="21" t="str">
        <f>IF(Schema_Input!B728&lt;&gt;"",Schema_Input!B728,IF(Schema_Input!C728&lt;&gt;"",B727,""))</f>
        <v/>
      </c>
      <c r="C728" s="21" t="str">
        <f>IF(Schema_Input!C728&lt;&gt;"",Schema_Input!C728,"")</f>
        <v/>
      </c>
    </row>
    <row r="729" spans="1:3" ht="12.75" x14ac:dyDescent="0.2">
      <c r="A729" s="21" t="str">
        <f>IF(Schema_Input!A729&lt;&gt;"",Schema_Input!A729,IF(Schema_Input!C729&lt;&gt;"",A728,""))</f>
        <v/>
      </c>
      <c r="B729" s="21" t="str">
        <f>IF(Schema_Input!B729&lt;&gt;"",Schema_Input!B729,IF(Schema_Input!C729&lt;&gt;"",B728,""))</f>
        <v/>
      </c>
      <c r="C729" s="21" t="str">
        <f>IF(Schema_Input!C729&lt;&gt;"",Schema_Input!C729,"")</f>
        <v/>
      </c>
    </row>
    <row r="730" spans="1:3" ht="12.75" x14ac:dyDescent="0.2">
      <c r="A730" s="21" t="str">
        <f>IF(Schema_Input!A730&lt;&gt;"",Schema_Input!A730,IF(Schema_Input!C730&lt;&gt;"",A729,""))</f>
        <v/>
      </c>
      <c r="B730" s="21" t="str">
        <f>IF(Schema_Input!B730&lt;&gt;"",Schema_Input!B730,IF(Schema_Input!C730&lt;&gt;"",B729,""))</f>
        <v/>
      </c>
      <c r="C730" s="21" t="str">
        <f>IF(Schema_Input!C730&lt;&gt;"",Schema_Input!C730,"")</f>
        <v/>
      </c>
    </row>
    <row r="731" spans="1:3" ht="12.75" x14ac:dyDescent="0.2">
      <c r="A731" s="21" t="str">
        <f>IF(Schema_Input!A731&lt;&gt;"",Schema_Input!A731,IF(Schema_Input!C731&lt;&gt;"",A730,""))</f>
        <v/>
      </c>
      <c r="B731" s="21" t="str">
        <f>IF(Schema_Input!B731&lt;&gt;"",Schema_Input!B731,IF(Schema_Input!C731&lt;&gt;"",B730,""))</f>
        <v/>
      </c>
      <c r="C731" s="21" t="str">
        <f>IF(Schema_Input!C731&lt;&gt;"",Schema_Input!C731,"")</f>
        <v/>
      </c>
    </row>
    <row r="732" spans="1:3" ht="12.75" x14ac:dyDescent="0.2">
      <c r="A732" s="21" t="str">
        <f>IF(Schema_Input!A732&lt;&gt;"",Schema_Input!A732,IF(Schema_Input!C732&lt;&gt;"",A731,""))</f>
        <v/>
      </c>
      <c r="B732" s="21" t="str">
        <f>IF(Schema_Input!B732&lt;&gt;"",Schema_Input!B732,IF(Schema_Input!C732&lt;&gt;"",B731,""))</f>
        <v/>
      </c>
      <c r="C732" s="21" t="str">
        <f>IF(Schema_Input!C732&lt;&gt;"",Schema_Input!C732,"")</f>
        <v/>
      </c>
    </row>
    <row r="733" spans="1:3" ht="12.75" x14ac:dyDescent="0.2">
      <c r="A733" s="21" t="str">
        <f>IF(Schema_Input!A733&lt;&gt;"",Schema_Input!A733,IF(Schema_Input!C733&lt;&gt;"",A732,""))</f>
        <v/>
      </c>
      <c r="B733" s="21" t="str">
        <f>IF(Schema_Input!B733&lt;&gt;"",Schema_Input!B733,IF(Schema_Input!C733&lt;&gt;"",B732,""))</f>
        <v/>
      </c>
      <c r="C733" s="21" t="str">
        <f>IF(Schema_Input!C733&lt;&gt;"",Schema_Input!C733,"")</f>
        <v/>
      </c>
    </row>
    <row r="734" spans="1:3" ht="12.75" x14ac:dyDescent="0.2">
      <c r="A734" s="21" t="str">
        <f>IF(Schema_Input!A734&lt;&gt;"",Schema_Input!A734,IF(Schema_Input!C734&lt;&gt;"",A733,""))</f>
        <v/>
      </c>
      <c r="B734" s="21" t="str">
        <f>IF(Schema_Input!B734&lt;&gt;"",Schema_Input!B734,IF(Schema_Input!C734&lt;&gt;"",B733,""))</f>
        <v/>
      </c>
      <c r="C734" s="21" t="str">
        <f>IF(Schema_Input!C734&lt;&gt;"",Schema_Input!C734,"")</f>
        <v/>
      </c>
    </row>
    <row r="735" spans="1:3" ht="12.75" x14ac:dyDescent="0.2">
      <c r="A735" s="21" t="str">
        <f>IF(Schema_Input!A735&lt;&gt;"",Schema_Input!A735,IF(Schema_Input!C735&lt;&gt;"",A734,""))</f>
        <v/>
      </c>
      <c r="B735" s="21" t="str">
        <f>IF(Schema_Input!B735&lt;&gt;"",Schema_Input!B735,IF(Schema_Input!C735&lt;&gt;"",B734,""))</f>
        <v/>
      </c>
      <c r="C735" s="21" t="str">
        <f>IF(Schema_Input!C735&lt;&gt;"",Schema_Input!C735,"")</f>
        <v/>
      </c>
    </row>
    <row r="736" spans="1:3" ht="12.75" x14ac:dyDescent="0.2">
      <c r="A736" s="21" t="str">
        <f>IF(Schema_Input!A736&lt;&gt;"",Schema_Input!A736,IF(Schema_Input!C736&lt;&gt;"",A735,""))</f>
        <v/>
      </c>
      <c r="B736" s="21" t="str">
        <f>IF(Schema_Input!B736&lt;&gt;"",Schema_Input!B736,IF(Schema_Input!C736&lt;&gt;"",B735,""))</f>
        <v/>
      </c>
      <c r="C736" s="21" t="str">
        <f>IF(Schema_Input!C736&lt;&gt;"",Schema_Input!C736,"")</f>
        <v/>
      </c>
    </row>
    <row r="737" spans="1:3" ht="12.75" x14ac:dyDescent="0.2">
      <c r="A737" s="21" t="str">
        <f>IF(Schema_Input!A737&lt;&gt;"",Schema_Input!A737,IF(Schema_Input!C737&lt;&gt;"",A736,""))</f>
        <v/>
      </c>
      <c r="B737" s="21" t="str">
        <f>IF(Schema_Input!B737&lt;&gt;"",Schema_Input!B737,IF(Schema_Input!C737&lt;&gt;"",B736,""))</f>
        <v/>
      </c>
      <c r="C737" s="21" t="str">
        <f>IF(Schema_Input!C737&lt;&gt;"",Schema_Input!C737,"")</f>
        <v/>
      </c>
    </row>
    <row r="738" spans="1:3" ht="12.75" x14ac:dyDescent="0.2">
      <c r="A738" s="21" t="str">
        <f>IF(Schema_Input!A738&lt;&gt;"",Schema_Input!A738,IF(Schema_Input!C738&lt;&gt;"",A737,""))</f>
        <v/>
      </c>
      <c r="B738" s="21" t="str">
        <f>IF(Schema_Input!B738&lt;&gt;"",Schema_Input!B738,IF(Schema_Input!C738&lt;&gt;"",B737,""))</f>
        <v/>
      </c>
      <c r="C738" s="21" t="str">
        <f>IF(Schema_Input!C738&lt;&gt;"",Schema_Input!C738,"")</f>
        <v/>
      </c>
    </row>
    <row r="739" spans="1:3" ht="12.75" x14ac:dyDescent="0.2">
      <c r="A739" s="21" t="str">
        <f>IF(Schema_Input!A739&lt;&gt;"",Schema_Input!A739,IF(Schema_Input!C739&lt;&gt;"",A738,""))</f>
        <v/>
      </c>
      <c r="B739" s="21" t="str">
        <f>IF(Schema_Input!B739&lt;&gt;"",Schema_Input!B739,IF(Schema_Input!C739&lt;&gt;"",B738,""))</f>
        <v/>
      </c>
      <c r="C739" s="21" t="str">
        <f>IF(Schema_Input!C739&lt;&gt;"",Schema_Input!C739,"")</f>
        <v/>
      </c>
    </row>
    <row r="740" spans="1:3" ht="12.75" x14ac:dyDescent="0.2">
      <c r="A740" s="21" t="str">
        <f>IF(Schema_Input!A740&lt;&gt;"",Schema_Input!A740,IF(Schema_Input!C740&lt;&gt;"",A739,""))</f>
        <v/>
      </c>
      <c r="B740" s="21" t="str">
        <f>IF(Schema_Input!B740&lt;&gt;"",Schema_Input!B740,IF(Schema_Input!C740&lt;&gt;"",B739,""))</f>
        <v/>
      </c>
      <c r="C740" s="21" t="str">
        <f>IF(Schema_Input!C740&lt;&gt;"",Schema_Input!C740,"")</f>
        <v/>
      </c>
    </row>
    <row r="741" spans="1:3" ht="12.75" x14ac:dyDescent="0.2">
      <c r="A741" s="21" t="str">
        <f>IF(Schema_Input!A741&lt;&gt;"",Schema_Input!A741,IF(Schema_Input!C741&lt;&gt;"",A740,""))</f>
        <v/>
      </c>
      <c r="B741" s="21" t="str">
        <f>IF(Schema_Input!B741&lt;&gt;"",Schema_Input!B741,IF(Schema_Input!C741&lt;&gt;"",B740,""))</f>
        <v/>
      </c>
      <c r="C741" s="21" t="str">
        <f>IF(Schema_Input!C741&lt;&gt;"",Schema_Input!C741,"")</f>
        <v/>
      </c>
    </row>
    <row r="742" spans="1:3" ht="12.75" x14ac:dyDescent="0.2">
      <c r="A742" s="21" t="str">
        <f>IF(Schema_Input!A742&lt;&gt;"",Schema_Input!A742,IF(Schema_Input!C742&lt;&gt;"",A741,""))</f>
        <v/>
      </c>
      <c r="B742" s="21" t="str">
        <f>IF(Schema_Input!B742&lt;&gt;"",Schema_Input!B742,IF(Schema_Input!C742&lt;&gt;"",B741,""))</f>
        <v/>
      </c>
      <c r="C742" s="21" t="str">
        <f>IF(Schema_Input!C742&lt;&gt;"",Schema_Input!C742,"")</f>
        <v/>
      </c>
    </row>
    <row r="743" spans="1:3" ht="12.75" x14ac:dyDescent="0.2">
      <c r="A743" s="21" t="str">
        <f>IF(Schema_Input!A743&lt;&gt;"",Schema_Input!A743,IF(Schema_Input!C743&lt;&gt;"",A742,""))</f>
        <v/>
      </c>
      <c r="B743" s="21" t="str">
        <f>IF(Schema_Input!B743&lt;&gt;"",Schema_Input!B743,IF(Schema_Input!C743&lt;&gt;"",B742,""))</f>
        <v/>
      </c>
      <c r="C743" s="21" t="str">
        <f>IF(Schema_Input!C743&lt;&gt;"",Schema_Input!C743,"")</f>
        <v/>
      </c>
    </row>
    <row r="744" spans="1:3" ht="12.75" x14ac:dyDescent="0.2">
      <c r="A744" s="21" t="str">
        <f>IF(Schema_Input!A744&lt;&gt;"",Schema_Input!A744,IF(Schema_Input!C744&lt;&gt;"",A743,""))</f>
        <v/>
      </c>
      <c r="B744" s="21" t="str">
        <f>IF(Schema_Input!B744&lt;&gt;"",Schema_Input!B744,IF(Schema_Input!C744&lt;&gt;"",B743,""))</f>
        <v/>
      </c>
      <c r="C744" s="21" t="str">
        <f>IF(Schema_Input!C744&lt;&gt;"",Schema_Input!C744,"")</f>
        <v/>
      </c>
    </row>
    <row r="745" spans="1:3" ht="12.75" x14ac:dyDescent="0.2">
      <c r="A745" s="21" t="str">
        <f>IF(Schema_Input!A745&lt;&gt;"",Schema_Input!A745,IF(Schema_Input!C745&lt;&gt;"",A744,""))</f>
        <v/>
      </c>
      <c r="B745" s="21" t="str">
        <f>IF(Schema_Input!B745&lt;&gt;"",Schema_Input!B745,IF(Schema_Input!C745&lt;&gt;"",B744,""))</f>
        <v/>
      </c>
      <c r="C745" s="21" t="str">
        <f>IF(Schema_Input!C745&lt;&gt;"",Schema_Input!C745,"")</f>
        <v/>
      </c>
    </row>
    <row r="746" spans="1:3" ht="12.75" x14ac:dyDescent="0.2">
      <c r="A746" s="21" t="str">
        <f>IF(Schema_Input!A746&lt;&gt;"",Schema_Input!A746,IF(Schema_Input!C746&lt;&gt;"",A745,""))</f>
        <v/>
      </c>
      <c r="B746" s="21" t="str">
        <f>IF(Schema_Input!B746&lt;&gt;"",Schema_Input!B746,IF(Schema_Input!C746&lt;&gt;"",B745,""))</f>
        <v/>
      </c>
      <c r="C746" s="21" t="str">
        <f>IF(Schema_Input!C746&lt;&gt;"",Schema_Input!C746,"")</f>
        <v/>
      </c>
    </row>
    <row r="747" spans="1:3" ht="12.75" x14ac:dyDescent="0.2">
      <c r="A747" s="21" t="str">
        <f>IF(Schema_Input!A747&lt;&gt;"",Schema_Input!A747,IF(Schema_Input!C747&lt;&gt;"",A746,""))</f>
        <v/>
      </c>
      <c r="B747" s="21" t="str">
        <f>IF(Schema_Input!B747&lt;&gt;"",Schema_Input!B747,IF(Schema_Input!C747&lt;&gt;"",B746,""))</f>
        <v/>
      </c>
      <c r="C747" s="21" t="str">
        <f>IF(Schema_Input!C747&lt;&gt;"",Schema_Input!C747,"")</f>
        <v/>
      </c>
    </row>
    <row r="748" spans="1:3" ht="12.75" x14ac:dyDescent="0.2">
      <c r="A748" s="21" t="str">
        <f>IF(Schema_Input!A748&lt;&gt;"",Schema_Input!A748,IF(Schema_Input!C748&lt;&gt;"",A747,""))</f>
        <v/>
      </c>
      <c r="B748" s="21" t="str">
        <f>IF(Schema_Input!B748&lt;&gt;"",Schema_Input!B748,IF(Schema_Input!C748&lt;&gt;"",B747,""))</f>
        <v/>
      </c>
      <c r="C748" s="21" t="str">
        <f>IF(Schema_Input!C748&lt;&gt;"",Schema_Input!C748,"")</f>
        <v/>
      </c>
    </row>
    <row r="749" spans="1:3" ht="12.75" x14ac:dyDescent="0.2">
      <c r="A749" s="21" t="str">
        <f>IF(Schema_Input!A749&lt;&gt;"",Schema_Input!A749,IF(Schema_Input!C749&lt;&gt;"",A748,""))</f>
        <v/>
      </c>
      <c r="B749" s="21" t="str">
        <f>IF(Schema_Input!B749&lt;&gt;"",Schema_Input!B749,IF(Schema_Input!C749&lt;&gt;"",B748,""))</f>
        <v/>
      </c>
      <c r="C749" s="21" t="str">
        <f>IF(Schema_Input!C749&lt;&gt;"",Schema_Input!C749,"")</f>
        <v/>
      </c>
    </row>
    <row r="750" spans="1:3" ht="12.75" x14ac:dyDescent="0.2">
      <c r="A750" s="21" t="str">
        <f>IF(Schema_Input!A750&lt;&gt;"",Schema_Input!A750,IF(Schema_Input!C750&lt;&gt;"",A749,""))</f>
        <v/>
      </c>
      <c r="B750" s="21" t="str">
        <f>IF(Schema_Input!B750&lt;&gt;"",Schema_Input!B750,IF(Schema_Input!C750&lt;&gt;"",B749,""))</f>
        <v/>
      </c>
      <c r="C750" s="21" t="str">
        <f>IF(Schema_Input!C750&lt;&gt;"",Schema_Input!C750,"")</f>
        <v/>
      </c>
    </row>
    <row r="751" spans="1:3" ht="12.75" x14ac:dyDescent="0.2">
      <c r="A751" s="21" t="str">
        <f>IF(Schema_Input!A751&lt;&gt;"",Schema_Input!A751,IF(Schema_Input!C751&lt;&gt;"",A750,""))</f>
        <v/>
      </c>
      <c r="B751" s="21" t="str">
        <f>IF(Schema_Input!B751&lt;&gt;"",Schema_Input!B751,IF(Schema_Input!C751&lt;&gt;"",B750,""))</f>
        <v/>
      </c>
      <c r="C751" s="21" t="str">
        <f>IF(Schema_Input!C751&lt;&gt;"",Schema_Input!C751,"")</f>
        <v/>
      </c>
    </row>
    <row r="752" spans="1:3" ht="12.75" x14ac:dyDescent="0.2">
      <c r="A752" s="21" t="str">
        <f>IF(Schema_Input!A752&lt;&gt;"",Schema_Input!A752,IF(Schema_Input!C752&lt;&gt;"",A751,""))</f>
        <v/>
      </c>
      <c r="B752" s="21" t="str">
        <f>IF(Schema_Input!B752&lt;&gt;"",Schema_Input!B752,IF(Schema_Input!C752&lt;&gt;"",B751,""))</f>
        <v/>
      </c>
      <c r="C752" s="21" t="str">
        <f>IF(Schema_Input!C752&lt;&gt;"",Schema_Input!C752,"")</f>
        <v/>
      </c>
    </row>
    <row r="753" spans="1:3" ht="12.75" x14ac:dyDescent="0.2">
      <c r="A753" s="21" t="str">
        <f>IF(Schema_Input!A753&lt;&gt;"",Schema_Input!A753,IF(Schema_Input!C753&lt;&gt;"",A752,""))</f>
        <v/>
      </c>
      <c r="B753" s="21" t="str">
        <f>IF(Schema_Input!B753&lt;&gt;"",Schema_Input!B753,IF(Schema_Input!C753&lt;&gt;"",B752,""))</f>
        <v/>
      </c>
      <c r="C753" s="21" t="str">
        <f>IF(Schema_Input!C753&lt;&gt;"",Schema_Input!C753,"")</f>
        <v/>
      </c>
    </row>
    <row r="754" spans="1:3" ht="12.75" x14ac:dyDescent="0.2">
      <c r="A754" s="21" t="str">
        <f>IF(Schema_Input!A754&lt;&gt;"",Schema_Input!A754,IF(Schema_Input!C754&lt;&gt;"",A753,""))</f>
        <v/>
      </c>
      <c r="B754" s="21" t="str">
        <f>IF(Schema_Input!B754&lt;&gt;"",Schema_Input!B754,IF(Schema_Input!C754&lt;&gt;"",B753,""))</f>
        <v/>
      </c>
      <c r="C754" s="21" t="str">
        <f>IF(Schema_Input!C754&lt;&gt;"",Schema_Input!C754,"")</f>
        <v/>
      </c>
    </row>
    <row r="755" spans="1:3" ht="12.75" x14ac:dyDescent="0.2">
      <c r="A755" s="21" t="str">
        <f>IF(Schema_Input!A755&lt;&gt;"",Schema_Input!A755,IF(Schema_Input!C755&lt;&gt;"",A754,""))</f>
        <v/>
      </c>
      <c r="B755" s="21" t="str">
        <f>IF(Schema_Input!B755&lt;&gt;"",Schema_Input!B755,IF(Schema_Input!C755&lt;&gt;"",B754,""))</f>
        <v/>
      </c>
      <c r="C755" s="21" t="str">
        <f>IF(Schema_Input!C755&lt;&gt;"",Schema_Input!C755,"")</f>
        <v/>
      </c>
    </row>
    <row r="756" spans="1:3" ht="12.75" x14ac:dyDescent="0.2">
      <c r="A756" s="21" t="str">
        <f>IF(Schema_Input!A756&lt;&gt;"",Schema_Input!A756,IF(Schema_Input!C756&lt;&gt;"",A755,""))</f>
        <v/>
      </c>
      <c r="B756" s="21" t="str">
        <f>IF(Schema_Input!B756&lt;&gt;"",Schema_Input!B756,IF(Schema_Input!C756&lt;&gt;"",B755,""))</f>
        <v/>
      </c>
      <c r="C756" s="21" t="str">
        <f>IF(Schema_Input!C756&lt;&gt;"",Schema_Input!C756,"")</f>
        <v/>
      </c>
    </row>
    <row r="757" spans="1:3" ht="12.75" x14ac:dyDescent="0.2">
      <c r="A757" s="21" t="str">
        <f>IF(Schema_Input!A757&lt;&gt;"",Schema_Input!A757,IF(Schema_Input!C757&lt;&gt;"",A756,""))</f>
        <v/>
      </c>
      <c r="B757" s="21" t="str">
        <f>IF(Schema_Input!B757&lt;&gt;"",Schema_Input!B757,IF(Schema_Input!C757&lt;&gt;"",B756,""))</f>
        <v/>
      </c>
      <c r="C757" s="21" t="str">
        <f>IF(Schema_Input!C757&lt;&gt;"",Schema_Input!C757,"")</f>
        <v/>
      </c>
    </row>
    <row r="758" spans="1:3" ht="12.75" x14ac:dyDescent="0.2">
      <c r="A758" s="21" t="str">
        <f>IF(Schema_Input!A758&lt;&gt;"",Schema_Input!A758,IF(Schema_Input!C758&lt;&gt;"",A757,""))</f>
        <v/>
      </c>
      <c r="B758" s="21" t="str">
        <f>IF(Schema_Input!B758&lt;&gt;"",Schema_Input!B758,IF(Schema_Input!C758&lt;&gt;"",B757,""))</f>
        <v/>
      </c>
      <c r="C758" s="21" t="str">
        <f>IF(Schema_Input!C758&lt;&gt;"",Schema_Input!C758,"")</f>
        <v/>
      </c>
    </row>
    <row r="759" spans="1:3" ht="12.75" x14ac:dyDescent="0.2">
      <c r="A759" s="21" t="str">
        <f>IF(Schema_Input!A759&lt;&gt;"",Schema_Input!A759,IF(Schema_Input!C759&lt;&gt;"",A758,""))</f>
        <v/>
      </c>
      <c r="B759" s="21" t="str">
        <f>IF(Schema_Input!B759&lt;&gt;"",Schema_Input!B759,IF(Schema_Input!C759&lt;&gt;"",B758,""))</f>
        <v/>
      </c>
      <c r="C759" s="21" t="str">
        <f>IF(Schema_Input!C759&lt;&gt;"",Schema_Input!C759,"")</f>
        <v/>
      </c>
    </row>
    <row r="760" spans="1:3" ht="12.75" x14ac:dyDescent="0.2">
      <c r="A760" s="21" t="str">
        <f>IF(Schema_Input!A760&lt;&gt;"",Schema_Input!A760,IF(Schema_Input!C760&lt;&gt;"",A759,""))</f>
        <v/>
      </c>
      <c r="B760" s="21" t="str">
        <f>IF(Schema_Input!B760&lt;&gt;"",Schema_Input!B760,IF(Schema_Input!C760&lt;&gt;"",B759,""))</f>
        <v/>
      </c>
      <c r="C760" s="21" t="str">
        <f>IF(Schema_Input!C760&lt;&gt;"",Schema_Input!C760,"")</f>
        <v/>
      </c>
    </row>
    <row r="761" spans="1:3" ht="12.75" x14ac:dyDescent="0.2">
      <c r="A761" s="21" t="str">
        <f>IF(Schema_Input!A761&lt;&gt;"",Schema_Input!A761,IF(Schema_Input!C761&lt;&gt;"",A760,""))</f>
        <v/>
      </c>
      <c r="B761" s="21" t="str">
        <f>IF(Schema_Input!B761&lt;&gt;"",Schema_Input!B761,IF(Schema_Input!C761&lt;&gt;"",B760,""))</f>
        <v/>
      </c>
      <c r="C761" s="21" t="str">
        <f>IF(Schema_Input!C761&lt;&gt;"",Schema_Input!C761,"")</f>
        <v/>
      </c>
    </row>
    <row r="762" spans="1:3" ht="12.75" x14ac:dyDescent="0.2">
      <c r="A762" s="21" t="str">
        <f>IF(Schema_Input!A762&lt;&gt;"",Schema_Input!A762,IF(Schema_Input!C762&lt;&gt;"",A761,""))</f>
        <v/>
      </c>
      <c r="B762" s="21" t="str">
        <f>IF(Schema_Input!B762&lt;&gt;"",Schema_Input!B762,IF(Schema_Input!C762&lt;&gt;"",B761,""))</f>
        <v/>
      </c>
      <c r="C762" s="21" t="str">
        <f>IF(Schema_Input!C762&lt;&gt;"",Schema_Input!C762,"")</f>
        <v/>
      </c>
    </row>
    <row r="763" spans="1:3" ht="12.75" x14ac:dyDescent="0.2">
      <c r="A763" s="21" t="str">
        <f>IF(Schema_Input!A763&lt;&gt;"",Schema_Input!A763,IF(Schema_Input!C763&lt;&gt;"",A762,""))</f>
        <v/>
      </c>
      <c r="B763" s="21" t="str">
        <f>IF(Schema_Input!B763&lt;&gt;"",Schema_Input!B763,IF(Schema_Input!C763&lt;&gt;"",B762,""))</f>
        <v/>
      </c>
      <c r="C763" s="21" t="str">
        <f>IF(Schema_Input!C763&lt;&gt;"",Schema_Input!C763,"")</f>
        <v/>
      </c>
    </row>
    <row r="764" spans="1:3" ht="12.75" x14ac:dyDescent="0.2">
      <c r="A764" s="21" t="str">
        <f>IF(Schema_Input!A764&lt;&gt;"",Schema_Input!A764,IF(Schema_Input!C764&lt;&gt;"",A763,""))</f>
        <v/>
      </c>
      <c r="B764" s="21" t="str">
        <f>IF(Schema_Input!B764&lt;&gt;"",Schema_Input!B764,IF(Schema_Input!C764&lt;&gt;"",B763,""))</f>
        <v/>
      </c>
      <c r="C764" s="21" t="str">
        <f>IF(Schema_Input!C764&lt;&gt;"",Schema_Input!C764,"")</f>
        <v/>
      </c>
    </row>
    <row r="765" spans="1:3" ht="12.75" x14ac:dyDescent="0.2">
      <c r="A765" s="21" t="str">
        <f>IF(Schema_Input!A765&lt;&gt;"",Schema_Input!A765,IF(Schema_Input!C765&lt;&gt;"",A764,""))</f>
        <v/>
      </c>
      <c r="B765" s="21" t="str">
        <f>IF(Schema_Input!B765&lt;&gt;"",Schema_Input!B765,IF(Schema_Input!C765&lt;&gt;"",B764,""))</f>
        <v/>
      </c>
      <c r="C765" s="21" t="str">
        <f>IF(Schema_Input!C765&lt;&gt;"",Schema_Input!C765,"")</f>
        <v/>
      </c>
    </row>
    <row r="766" spans="1:3" ht="12.75" x14ac:dyDescent="0.2">
      <c r="A766" s="21" t="str">
        <f>IF(Schema_Input!A766&lt;&gt;"",Schema_Input!A766,IF(Schema_Input!C766&lt;&gt;"",A765,""))</f>
        <v/>
      </c>
      <c r="B766" s="21" t="str">
        <f>IF(Schema_Input!B766&lt;&gt;"",Schema_Input!B766,IF(Schema_Input!C766&lt;&gt;"",B765,""))</f>
        <v/>
      </c>
      <c r="C766" s="21" t="str">
        <f>IF(Schema_Input!C766&lt;&gt;"",Schema_Input!C766,"")</f>
        <v/>
      </c>
    </row>
    <row r="767" spans="1:3" ht="12.75" x14ac:dyDescent="0.2">
      <c r="A767" s="21" t="str">
        <f>IF(Schema_Input!A767&lt;&gt;"",Schema_Input!A767,IF(Schema_Input!C767&lt;&gt;"",A766,""))</f>
        <v/>
      </c>
      <c r="B767" s="21" t="str">
        <f>IF(Schema_Input!B767&lt;&gt;"",Schema_Input!B767,IF(Schema_Input!C767&lt;&gt;"",B766,""))</f>
        <v/>
      </c>
      <c r="C767" s="21" t="str">
        <f>IF(Schema_Input!C767&lt;&gt;"",Schema_Input!C767,"")</f>
        <v/>
      </c>
    </row>
    <row r="768" spans="1:3" ht="12.75" x14ac:dyDescent="0.2">
      <c r="A768" s="21" t="str">
        <f>IF(Schema_Input!A768&lt;&gt;"",Schema_Input!A768,IF(Schema_Input!C768&lt;&gt;"",A767,""))</f>
        <v/>
      </c>
      <c r="B768" s="21" t="str">
        <f>IF(Schema_Input!B768&lt;&gt;"",Schema_Input!B768,IF(Schema_Input!C768&lt;&gt;"",B767,""))</f>
        <v/>
      </c>
      <c r="C768" s="21" t="str">
        <f>IF(Schema_Input!C768&lt;&gt;"",Schema_Input!C768,"")</f>
        <v/>
      </c>
    </row>
    <row r="769" spans="1:3" ht="12.75" x14ac:dyDescent="0.2">
      <c r="A769" s="21" t="str">
        <f>IF(Schema_Input!A769&lt;&gt;"",Schema_Input!A769,IF(Schema_Input!C769&lt;&gt;"",A768,""))</f>
        <v/>
      </c>
      <c r="B769" s="21" t="str">
        <f>IF(Schema_Input!B769&lt;&gt;"",Schema_Input!B769,IF(Schema_Input!C769&lt;&gt;"",B768,""))</f>
        <v/>
      </c>
      <c r="C769" s="21" t="str">
        <f>IF(Schema_Input!C769&lt;&gt;"",Schema_Input!C769,"")</f>
        <v/>
      </c>
    </row>
    <row r="770" spans="1:3" ht="12.75" x14ac:dyDescent="0.2">
      <c r="A770" s="21" t="str">
        <f>IF(Schema_Input!A770&lt;&gt;"",Schema_Input!A770,IF(Schema_Input!C770&lt;&gt;"",A769,""))</f>
        <v/>
      </c>
      <c r="B770" s="21" t="str">
        <f>IF(Schema_Input!B770&lt;&gt;"",Schema_Input!B770,IF(Schema_Input!C770&lt;&gt;"",B769,""))</f>
        <v/>
      </c>
      <c r="C770" s="21" t="str">
        <f>IF(Schema_Input!C770&lt;&gt;"",Schema_Input!C770,"")</f>
        <v/>
      </c>
    </row>
    <row r="771" spans="1:3" ht="12.75" x14ac:dyDescent="0.2">
      <c r="A771" s="21" t="str">
        <f>IF(Schema_Input!A771&lt;&gt;"",Schema_Input!A771,IF(Schema_Input!C771&lt;&gt;"",A770,""))</f>
        <v/>
      </c>
      <c r="B771" s="21" t="str">
        <f>IF(Schema_Input!B771&lt;&gt;"",Schema_Input!B771,IF(Schema_Input!C771&lt;&gt;"",B770,""))</f>
        <v/>
      </c>
      <c r="C771" s="21" t="str">
        <f>IF(Schema_Input!C771&lt;&gt;"",Schema_Input!C771,"")</f>
        <v/>
      </c>
    </row>
    <row r="772" spans="1:3" ht="12.75" x14ac:dyDescent="0.2">
      <c r="A772" s="21" t="str">
        <f>IF(Schema_Input!A772&lt;&gt;"",Schema_Input!A772,IF(Schema_Input!C772&lt;&gt;"",A771,""))</f>
        <v/>
      </c>
      <c r="B772" s="21" t="str">
        <f>IF(Schema_Input!B772&lt;&gt;"",Schema_Input!B772,IF(Schema_Input!C772&lt;&gt;"",B771,""))</f>
        <v/>
      </c>
      <c r="C772" s="21" t="str">
        <f>IF(Schema_Input!C772&lt;&gt;"",Schema_Input!C772,"")</f>
        <v/>
      </c>
    </row>
    <row r="773" spans="1:3" ht="12.75" x14ac:dyDescent="0.2">
      <c r="A773" s="21" t="str">
        <f>IF(Schema_Input!A773&lt;&gt;"",Schema_Input!A773,IF(Schema_Input!C773&lt;&gt;"",A772,""))</f>
        <v/>
      </c>
      <c r="B773" s="21" t="str">
        <f>IF(Schema_Input!B773&lt;&gt;"",Schema_Input!B773,IF(Schema_Input!C773&lt;&gt;"",B772,""))</f>
        <v/>
      </c>
      <c r="C773" s="21" t="str">
        <f>IF(Schema_Input!C773&lt;&gt;"",Schema_Input!C773,"")</f>
        <v/>
      </c>
    </row>
    <row r="774" spans="1:3" ht="12.75" x14ac:dyDescent="0.2">
      <c r="A774" s="21" t="str">
        <f>IF(Schema_Input!A774&lt;&gt;"",Schema_Input!A774,IF(Schema_Input!C774&lt;&gt;"",A773,""))</f>
        <v/>
      </c>
      <c r="B774" s="21" t="str">
        <f>IF(Schema_Input!B774&lt;&gt;"",Schema_Input!B774,IF(Schema_Input!C774&lt;&gt;"",B773,""))</f>
        <v/>
      </c>
      <c r="C774" s="21" t="str">
        <f>IF(Schema_Input!C774&lt;&gt;"",Schema_Input!C774,"")</f>
        <v/>
      </c>
    </row>
    <row r="775" spans="1:3" ht="12.75" x14ac:dyDescent="0.2">
      <c r="A775" s="21" t="str">
        <f>IF(Schema_Input!A775&lt;&gt;"",Schema_Input!A775,IF(Schema_Input!C775&lt;&gt;"",A774,""))</f>
        <v/>
      </c>
      <c r="B775" s="21" t="str">
        <f>IF(Schema_Input!B775&lt;&gt;"",Schema_Input!B775,IF(Schema_Input!C775&lt;&gt;"",B774,""))</f>
        <v/>
      </c>
      <c r="C775" s="21" t="str">
        <f>IF(Schema_Input!C775&lt;&gt;"",Schema_Input!C775,"")</f>
        <v/>
      </c>
    </row>
    <row r="776" spans="1:3" ht="12.75" x14ac:dyDescent="0.2">
      <c r="A776" s="21" t="str">
        <f>IF(Schema_Input!A776&lt;&gt;"",Schema_Input!A776,IF(Schema_Input!C776&lt;&gt;"",A775,""))</f>
        <v/>
      </c>
      <c r="B776" s="21" t="str">
        <f>IF(Schema_Input!B776&lt;&gt;"",Schema_Input!B776,IF(Schema_Input!C776&lt;&gt;"",B775,""))</f>
        <v/>
      </c>
      <c r="C776" s="21" t="str">
        <f>IF(Schema_Input!C776&lt;&gt;"",Schema_Input!C776,"")</f>
        <v/>
      </c>
    </row>
    <row r="777" spans="1:3" ht="12.75" x14ac:dyDescent="0.2">
      <c r="A777" s="21" t="str">
        <f>IF(Schema_Input!A777&lt;&gt;"",Schema_Input!A777,IF(Schema_Input!C777&lt;&gt;"",A776,""))</f>
        <v/>
      </c>
      <c r="B777" s="21" t="str">
        <f>IF(Schema_Input!B777&lt;&gt;"",Schema_Input!B777,IF(Schema_Input!C777&lt;&gt;"",B776,""))</f>
        <v/>
      </c>
      <c r="C777" s="21" t="str">
        <f>IF(Schema_Input!C777&lt;&gt;"",Schema_Input!C777,"")</f>
        <v/>
      </c>
    </row>
    <row r="778" spans="1:3" ht="12.75" x14ac:dyDescent="0.2">
      <c r="A778" s="21" t="str">
        <f>IF(Schema_Input!A778&lt;&gt;"",Schema_Input!A778,IF(Schema_Input!C778&lt;&gt;"",A777,""))</f>
        <v/>
      </c>
      <c r="B778" s="21" t="str">
        <f>IF(Schema_Input!B778&lt;&gt;"",Schema_Input!B778,IF(Schema_Input!C778&lt;&gt;"",B777,""))</f>
        <v/>
      </c>
      <c r="C778" s="21" t="str">
        <f>IF(Schema_Input!C778&lt;&gt;"",Schema_Input!C778,"")</f>
        <v/>
      </c>
    </row>
    <row r="779" spans="1:3" ht="12.75" x14ac:dyDescent="0.2">
      <c r="A779" s="21" t="str">
        <f>IF(Schema_Input!A779&lt;&gt;"",Schema_Input!A779,IF(Schema_Input!C779&lt;&gt;"",A778,""))</f>
        <v/>
      </c>
      <c r="B779" s="21" t="str">
        <f>IF(Schema_Input!B779&lt;&gt;"",Schema_Input!B779,IF(Schema_Input!C779&lt;&gt;"",B778,""))</f>
        <v/>
      </c>
      <c r="C779" s="21" t="str">
        <f>IF(Schema_Input!C779&lt;&gt;"",Schema_Input!C779,"")</f>
        <v/>
      </c>
    </row>
    <row r="780" spans="1:3" ht="12.75" x14ac:dyDescent="0.2">
      <c r="A780" s="21" t="str">
        <f>IF(Schema_Input!A780&lt;&gt;"",Schema_Input!A780,IF(Schema_Input!C780&lt;&gt;"",A779,""))</f>
        <v/>
      </c>
      <c r="B780" s="21" t="str">
        <f>IF(Schema_Input!B780&lt;&gt;"",Schema_Input!B780,IF(Schema_Input!C780&lt;&gt;"",B779,""))</f>
        <v/>
      </c>
      <c r="C780" s="21" t="str">
        <f>IF(Schema_Input!C780&lt;&gt;"",Schema_Input!C780,"")</f>
        <v/>
      </c>
    </row>
    <row r="781" spans="1:3" ht="12.75" x14ac:dyDescent="0.2">
      <c r="A781" s="21" t="str">
        <f>IF(Schema_Input!A781&lt;&gt;"",Schema_Input!A781,IF(Schema_Input!C781&lt;&gt;"",A780,""))</f>
        <v/>
      </c>
      <c r="B781" s="21" t="str">
        <f>IF(Schema_Input!B781&lt;&gt;"",Schema_Input!B781,IF(Schema_Input!C781&lt;&gt;"",B780,""))</f>
        <v/>
      </c>
      <c r="C781" s="21" t="str">
        <f>IF(Schema_Input!C781&lt;&gt;"",Schema_Input!C781,"")</f>
        <v/>
      </c>
    </row>
    <row r="782" spans="1:3" ht="12.75" x14ac:dyDescent="0.2">
      <c r="A782" s="21" t="str">
        <f>IF(Schema_Input!A782&lt;&gt;"",Schema_Input!A782,IF(Schema_Input!C782&lt;&gt;"",A781,""))</f>
        <v/>
      </c>
      <c r="B782" s="21" t="str">
        <f>IF(Schema_Input!B782&lt;&gt;"",Schema_Input!B782,IF(Schema_Input!C782&lt;&gt;"",B781,""))</f>
        <v/>
      </c>
      <c r="C782" s="21" t="str">
        <f>IF(Schema_Input!C782&lt;&gt;"",Schema_Input!C782,"")</f>
        <v/>
      </c>
    </row>
    <row r="783" spans="1:3" ht="12.75" x14ac:dyDescent="0.2">
      <c r="A783" s="21" t="str">
        <f>IF(Schema_Input!A783&lt;&gt;"",Schema_Input!A783,IF(Schema_Input!C783&lt;&gt;"",A782,""))</f>
        <v/>
      </c>
      <c r="B783" s="21" t="str">
        <f>IF(Schema_Input!B783&lt;&gt;"",Schema_Input!B783,IF(Schema_Input!C783&lt;&gt;"",B782,""))</f>
        <v/>
      </c>
      <c r="C783" s="21" t="str">
        <f>IF(Schema_Input!C783&lt;&gt;"",Schema_Input!C783,"")</f>
        <v/>
      </c>
    </row>
    <row r="784" spans="1:3" ht="12.75" x14ac:dyDescent="0.2">
      <c r="A784" s="21" t="str">
        <f>IF(Schema_Input!A784&lt;&gt;"",Schema_Input!A784,IF(Schema_Input!C784&lt;&gt;"",A783,""))</f>
        <v/>
      </c>
      <c r="B784" s="21" t="str">
        <f>IF(Schema_Input!B784&lt;&gt;"",Schema_Input!B784,IF(Schema_Input!C784&lt;&gt;"",B783,""))</f>
        <v/>
      </c>
      <c r="C784" s="21" t="str">
        <f>IF(Schema_Input!C784&lt;&gt;"",Schema_Input!C784,"")</f>
        <v/>
      </c>
    </row>
    <row r="785" spans="1:3" ht="12.75" x14ac:dyDescent="0.2">
      <c r="A785" s="21" t="str">
        <f>IF(Schema_Input!A785&lt;&gt;"",Schema_Input!A785,IF(Schema_Input!C785&lt;&gt;"",A784,""))</f>
        <v/>
      </c>
      <c r="B785" s="21" t="str">
        <f>IF(Schema_Input!B785&lt;&gt;"",Schema_Input!B785,IF(Schema_Input!C785&lt;&gt;"",B784,""))</f>
        <v/>
      </c>
      <c r="C785" s="21" t="str">
        <f>IF(Schema_Input!C785&lt;&gt;"",Schema_Input!C785,"")</f>
        <v/>
      </c>
    </row>
    <row r="786" spans="1:3" ht="12.75" x14ac:dyDescent="0.2">
      <c r="A786" s="21" t="str">
        <f>IF(Schema_Input!A786&lt;&gt;"",Schema_Input!A786,IF(Schema_Input!C786&lt;&gt;"",A785,""))</f>
        <v/>
      </c>
      <c r="B786" s="21" t="str">
        <f>IF(Schema_Input!B786&lt;&gt;"",Schema_Input!B786,IF(Schema_Input!C786&lt;&gt;"",B785,""))</f>
        <v/>
      </c>
      <c r="C786" s="21" t="str">
        <f>IF(Schema_Input!C786&lt;&gt;"",Schema_Input!C786,"")</f>
        <v/>
      </c>
    </row>
    <row r="787" spans="1:3" ht="12.75" x14ac:dyDescent="0.2">
      <c r="A787" s="21" t="str">
        <f>IF(Schema_Input!A787&lt;&gt;"",Schema_Input!A787,IF(Schema_Input!C787&lt;&gt;"",A786,""))</f>
        <v/>
      </c>
      <c r="B787" s="21" t="str">
        <f>IF(Schema_Input!B787&lt;&gt;"",Schema_Input!B787,IF(Schema_Input!C787&lt;&gt;"",B786,""))</f>
        <v/>
      </c>
      <c r="C787" s="21" t="str">
        <f>IF(Schema_Input!C787&lt;&gt;"",Schema_Input!C787,"")</f>
        <v/>
      </c>
    </row>
    <row r="788" spans="1:3" ht="12.75" x14ac:dyDescent="0.2">
      <c r="A788" s="21" t="str">
        <f>IF(Schema_Input!A788&lt;&gt;"",Schema_Input!A788,IF(Schema_Input!C788&lt;&gt;"",A787,""))</f>
        <v/>
      </c>
      <c r="B788" s="21" t="str">
        <f>IF(Schema_Input!B788&lt;&gt;"",Schema_Input!B788,IF(Schema_Input!C788&lt;&gt;"",B787,""))</f>
        <v/>
      </c>
      <c r="C788" s="21" t="str">
        <f>IF(Schema_Input!C788&lt;&gt;"",Schema_Input!C788,"")</f>
        <v/>
      </c>
    </row>
    <row r="789" spans="1:3" ht="12.75" x14ac:dyDescent="0.2">
      <c r="A789" s="21" t="str">
        <f>IF(Schema_Input!A789&lt;&gt;"",Schema_Input!A789,IF(Schema_Input!C789&lt;&gt;"",A788,""))</f>
        <v/>
      </c>
      <c r="B789" s="21" t="str">
        <f>IF(Schema_Input!B789&lt;&gt;"",Schema_Input!B789,IF(Schema_Input!C789&lt;&gt;"",B788,""))</f>
        <v/>
      </c>
      <c r="C789" s="21" t="str">
        <f>IF(Schema_Input!C789&lt;&gt;"",Schema_Input!C789,"")</f>
        <v/>
      </c>
    </row>
    <row r="790" spans="1:3" ht="12.75" x14ac:dyDescent="0.2">
      <c r="A790" s="21" t="str">
        <f>IF(Schema_Input!A790&lt;&gt;"",Schema_Input!A790,IF(Schema_Input!C790&lt;&gt;"",A789,""))</f>
        <v/>
      </c>
      <c r="B790" s="21" t="str">
        <f>IF(Schema_Input!B790&lt;&gt;"",Schema_Input!B790,IF(Schema_Input!C790&lt;&gt;"",B789,""))</f>
        <v/>
      </c>
      <c r="C790" s="21" t="str">
        <f>IF(Schema_Input!C790&lt;&gt;"",Schema_Input!C790,"")</f>
        <v/>
      </c>
    </row>
    <row r="791" spans="1:3" ht="12.75" x14ac:dyDescent="0.2">
      <c r="A791" s="21" t="str">
        <f>IF(Schema_Input!A791&lt;&gt;"",Schema_Input!A791,IF(Schema_Input!C791&lt;&gt;"",A790,""))</f>
        <v/>
      </c>
      <c r="B791" s="21" t="str">
        <f>IF(Schema_Input!B791&lt;&gt;"",Schema_Input!B791,IF(Schema_Input!C791&lt;&gt;"",B790,""))</f>
        <v/>
      </c>
      <c r="C791" s="21" t="str">
        <f>IF(Schema_Input!C791&lt;&gt;"",Schema_Input!C791,"")</f>
        <v/>
      </c>
    </row>
    <row r="792" spans="1:3" ht="12.75" x14ac:dyDescent="0.2">
      <c r="A792" s="21" t="str">
        <f>IF(Schema_Input!A792&lt;&gt;"",Schema_Input!A792,IF(Schema_Input!C792&lt;&gt;"",A791,""))</f>
        <v/>
      </c>
      <c r="B792" s="21" t="str">
        <f>IF(Schema_Input!B792&lt;&gt;"",Schema_Input!B792,IF(Schema_Input!C792&lt;&gt;"",B791,""))</f>
        <v/>
      </c>
      <c r="C792" s="21" t="str">
        <f>IF(Schema_Input!C792&lt;&gt;"",Schema_Input!C792,"")</f>
        <v/>
      </c>
    </row>
    <row r="793" spans="1:3" ht="12.75" x14ac:dyDescent="0.2">
      <c r="A793" s="21" t="str">
        <f>IF(Schema_Input!A793&lt;&gt;"",Schema_Input!A793,IF(Schema_Input!C793&lt;&gt;"",A792,""))</f>
        <v/>
      </c>
      <c r="B793" s="21" t="str">
        <f>IF(Schema_Input!B793&lt;&gt;"",Schema_Input!B793,IF(Schema_Input!C793&lt;&gt;"",B792,""))</f>
        <v/>
      </c>
      <c r="C793" s="21" t="str">
        <f>IF(Schema_Input!C793&lt;&gt;"",Schema_Input!C793,"")</f>
        <v/>
      </c>
    </row>
    <row r="794" spans="1:3" ht="12.75" x14ac:dyDescent="0.2">
      <c r="A794" s="21" t="str">
        <f>IF(Schema_Input!A794&lt;&gt;"",Schema_Input!A794,IF(Schema_Input!C794&lt;&gt;"",A793,""))</f>
        <v/>
      </c>
      <c r="B794" s="21" t="str">
        <f>IF(Schema_Input!B794&lt;&gt;"",Schema_Input!B794,IF(Schema_Input!C794&lt;&gt;"",B793,""))</f>
        <v/>
      </c>
      <c r="C794" s="21" t="str">
        <f>IF(Schema_Input!C794&lt;&gt;"",Schema_Input!C794,"")</f>
        <v/>
      </c>
    </row>
    <row r="795" spans="1:3" ht="12.75" x14ac:dyDescent="0.2">
      <c r="A795" s="21" t="str">
        <f>IF(Schema_Input!A795&lt;&gt;"",Schema_Input!A795,IF(Schema_Input!C795&lt;&gt;"",A794,""))</f>
        <v/>
      </c>
      <c r="B795" s="21" t="str">
        <f>IF(Schema_Input!B795&lt;&gt;"",Schema_Input!B795,IF(Schema_Input!C795&lt;&gt;"",B794,""))</f>
        <v/>
      </c>
      <c r="C795" s="21" t="str">
        <f>IF(Schema_Input!C795&lt;&gt;"",Schema_Input!C795,"")</f>
        <v/>
      </c>
    </row>
    <row r="796" spans="1:3" ht="12.75" x14ac:dyDescent="0.2">
      <c r="A796" s="21" t="str">
        <f>IF(Schema_Input!A796&lt;&gt;"",Schema_Input!A796,IF(Schema_Input!C796&lt;&gt;"",A795,""))</f>
        <v/>
      </c>
      <c r="B796" s="21" t="str">
        <f>IF(Schema_Input!B796&lt;&gt;"",Schema_Input!B796,IF(Schema_Input!C796&lt;&gt;"",B795,""))</f>
        <v/>
      </c>
      <c r="C796" s="21" t="str">
        <f>IF(Schema_Input!C796&lt;&gt;"",Schema_Input!C796,"")</f>
        <v/>
      </c>
    </row>
    <row r="797" spans="1:3" ht="12.75" x14ac:dyDescent="0.2">
      <c r="A797" s="21" t="str">
        <f>IF(Schema_Input!A797&lt;&gt;"",Schema_Input!A797,IF(Schema_Input!C797&lt;&gt;"",A796,""))</f>
        <v/>
      </c>
      <c r="B797" s="21" t="str">
        <f>IF(Schema_Input!B797&lt;&gt;"",Schema_Input!B797,IF(Schema_Input!C797&lt;&gt;"",B796,""))</f>
        <v/>
      </c>
      <c r="C797" s="21" t="str">
        <f>IF(Schema_Input!C797&lt;&gt;"",Schema_Input!C797,"")</f>
        <v/>
      </c>
    </row>
    <row r="798" spans="1:3" ht="12.75" x14ac:dyDescent="0.2">
      <c r="A798" s="21" t="str">
        <f>IF(Schema_Input!A798&lt;&gt;"",Schema_Input!A798,IF(Schema_Input!C798&lt;&gt;"",A797,""))</f>
        <v/>
      </c>
      <c r="B798" s="21" t="str">
        <f>IF(Schema_Input!B798&lt;&gt;"",Schema_Input!B798,IF(Schema_Input!C798&lt;&gt;"",B797,""))</f>
        <v/>
      </c>
      <c r="C798" s="21" t="str">
        <f>IF(Schema_Input!C798&lt;&gt;"",Schema_Input!C798,"")</f>
        <v/>
      </c>
    </row>
    <row r="799" spans="1:3" ht="12.75" x14ac:dyDescent="0.2">
      <c r="A799" s="21" t="str">
        <f>IF(Schema_Input!A799&lt;&gt;"",Schema_Input!A799,IF(Schema_Input!C799&lt;&gt;"",A798,""))</f>
        <v/>
      </c>
      <c r="B799" s="21" t="str">
        <f>IF(Schema_Input!B799&lt;&gt;"",Schema_Input!B799,IF(Schema_Input!C799&lt;&gt;"",B798,""))</f>
        <v/>
      </c>
      <c r="C799" s="21" t="str">
        <f>IF(Schema_Input!C799&lt;&gt;"",Schema_Input!C799,"")</f>
        <v/>
      </c>
    </row>
    <row r="800" spans="1:3" ht="12.75" x14ac:dyDescent="0.2">
      <c r="A800" s="21" t="str">
        <f>IF(Schema_Input!A800&lt;&gt;"",Schema_Input!A800,IF(Schema_Input!C800&lt;&gt;"",A799,""))</f>
        <v/>
      </c>
      <c r="B800" s="21" t="str">
        <f>IF(Schema_Input!B800&lt;&gt;"",Schema_Input!B800,IF(Schema_Input!C800&lt;&gt;"",B799,""))</f>
        <v/>
      </c>
      <c r="C800" s="21" t="str">
        <f>IF(Schema_Input!C800&lt;&gt;"",Schema_Input!C800,"")</f>
        <v/>
      </c>
    </row>
    <row r="801" spans="1:3" ht="12.75" x14ac:dyDescent="0.2">
      <c r="A801" s="21" t="str">
        <f>IF(Schema_Input!A801&lt;&gt;"",Schema_Input!A801,IF(Schema_Input!C801&lt;&gt;"",A800,""))</f>
        <v/>
      </c>
      <c r="B801" s="21" t="str">
        <f>IF(Schema_Input!B801&lt;&gt;"",Schema_Input!B801,IF(Schema_Input!C801&lt;&gt;"",B800,""))</f>
        <v/>
      </c>
      <c r="C801" s="21" t="str">
        <f>IF(Schema_Input!C801&lt;&gt;"",Schema_Input!C801,"")</f>
        <v/>
      </c>
    </row>
    <row r="802" spans="1:3" ht="12.75" x14ac:dyDescent="0.2">
      <c r="A802" s="21" t="str">
        <f>IF(Schema_Input!A802&lt;&gt;"",Schema_Input!A802,IF(Schema_Input!C802&lt;&gt;"",A801,""))</f>
        <v/>
      </c>
      <c r="B802" s="21" t="str">
        <f>IF(Schema_Input!B802&lt;&gt;"",Schema_Input!B802,IF(Schema_Input!C802&lt;&gt;"",B801,""))</f>
        <v/>
      </c>
      <c r="C802" s="21" t="str">
        <f>IF(Schema_Input!C802&lt;&gt;"",Schema_Input!C802,"")</f>
        <v/>
      </c>
    </row>
    <row r="803" spans="1:3" ht="12.75" x14ac:dyDescent="0.2">
      <c r="A803" s="21" t="str">
        <f>IF(Schema_Input!A803&lt;&gt;"",Schema_Input!A803,IF(Schema_Input!C803&lt;&gt;"",A802,""))</f>
        <v/>
      </c>
      <c r="B803" s="21" t="str">
        <f>IF(Schema_Input!B803&lt;&gt;"",Schema_Input!B803,IF(Schema_Input!C803&lt;&gt;"",B802,""))</f>
        <v/>
      </c>
      <c r="C803" s="21" t="str">
        <f>IF(Schema_Input!C803&lt;&gt;"",Schema_Input!C803,"")</f>
        <v/>
      </c>
    </row>
    <row r="804" spans="1:3" ht="12.75" x14ac:dyDescent="0.2">
      <c r="A804" s="21" t="str">
        <f>IF(Schema_Input!A804&lt;&gt;"",Schema_Input!A804,IF(Schema_Input!C804&lt;&gt;"",A803,""))</f>
        <v/>
      </c>
      <c r="B804" s="21" t="str">
        <f>IF(Schema_Input!B804&lt;&gt;"",Schema_Input!B804,IF(Schema_Input!C804&lt;&gt;"",B803,""))</f>
        <v/>
      </c>
      <c r="C804" s="21" t="str">
        <f>IF(Schema_Input!C804&lt;&gt;"",Schema_Input!C804,"")</f>
        <v/>
      </c>
    </row>
    <row r="805" spans="1:3" ht="12.75" x14ac:dyDescent="0.2">
      <c r="A805" s="21" t="str">
        <f>IF(Schema_Input!A805&lt;&gt;"",Schema_Input!A805,IF(Schema_Input!C805&lt;&gt;"",A804,""))</f>
        <v/>
      </c>
      <c r="B805" s="21" t="str">
        <f>IF(Schema_Input!B805&lt;&gt;"",Schema_Input!B805,IF(Schema_Input!C805&lt;&gt;"",B804,""))</f>
        <v/>
      </c>
      <c r="C805" s="21" t="str">
        <f>IF(Schema_Input!C805&lt;&gt;"",Schema_Input!C805,"")</f>
        <v/>
      </c>
    </row>
    <row r="806" spans="1:3" ht="12.75" x14ac:dyDescent="0.2">
      <c r="A806" s="21" t="str">
        <f>IF(Schema_Input!A806&lt;&gt;"",Schema_Input!A806,IF(Schema_Input!C806&lt;&gt;"",A805,""))</f>
        <v/>
      </c>
      <c r="B806" s="21" t="str">
        <f>IF(Schema_Input!B806&lt;&gt;"",Schema_Input!B806,IF(Schema_Input!C806&lt;&gt;"",B805,""))</f>
        <v/>
      </c>
      <c r="C806" s="21" t="str">
        <f>IF(Schema_Input!C806&lt;&gt;"",Schema_Input!C806,"")</f>
        <v/>
      </c>
    </row>
    <row r="807" spans="1:3" ht="12.75" x14ac:dyDescent="0.2">
      <c r="A807" s="21" t="str">
        <f>IF(Schema_Input!A807&lt;&gt;"",Schema_Input!A807,IF(Schema_Input!C807&lt;&gt;"",A806,""))</f>
        <v/>
      </c>
      <c r="B807" s="21" t="str">
        <f>IF(Schema_Input!B807&lt;&gt;"",Schema_Input!B807,IF(Schema_Input!C807&lt;&gt;"",B806,""))</f>
        <v/>
      </c>
      <c r="C807" s="21" t="str">
        <f>IF(Schema_Input!C807&lt;&gt;"",Schema_Input!C807,"")</f>
        <v/>
      </c>
    </row>
    <row r="808" spans="1:3" ht="12.75" x14ac:dyDescent="0.2">
      <c r="A808" s="21" t="str">
        <f>IF(Schema_Input!A808&lt;&gt;"",Schema_Input!A808,IF(Schema_Input!C808&lt;&gt;"",A807,""))</f>
        <v/>
      </c>
      <c r="B808" s="21" t="str">
        <f>IF(Schema_Input!B808&lt;&gt;"",Schema_Input!B808,IF(Schema_Input!C808&lt;&gt;"",B807,""))</f>
        <v/>
      </c>
      <c r="C808" s="21" t="str">
        <f>IF(Schema_Input!C808&lt;&gt;"",Schema_Input!C808,"")</f>
        <v/>
      </c>
    </row>
    <row r="809" spans="1:3" ht="12.75" x14ac:dyDescent="0.2">
      <c r="A809" s="21" t="str">
        <f>IF(Schema_Input!A809&lt;&gt;"",Schema_Input!A809,IF(Schema_Input!C809&lt;&gt;"",A808,""))</f>
        <v/>
      </c>
      <c r="B809" s="21" t="str">
        <f>IF(Schema_Input!B809&lt;&gt;"",Schema_Input!B809,IF(Schema_Input!C809&lt;&gt;"",B808,""))</f>
        <v/>
      </c>
      <c r="C809" s="21" t="str">
        <f>IF(Schema_Input!C809&lt;&gt;"",Schema_Input!C809,"")</f>
        <v/>
      </c>
    </row>
    <row r="810" spans="1:3" ht="12.75" x14ac:dyDescent="0.2">
      <c r="A810" s="21" t="str">
        <f>IF(Schema_Input!A810&lt;&gt;"",Schema_Input!A810,IF(Schema_Input!C810&lt;&gt;"",A809,""))</f>
        <v/>
      </c>
      <c r="B810" s="21" t="str">
        <f>IF(Schema_Input!B810&lt;&gt;"",Schema_Input!B810,IF(Schema_Input!C810&lt;&gt;"",B809,""))</f>
        <v/>
      </c>
      <c r="C810" s="21" t="str">
        <f>IF(Schema_Input!C810&lt;&gt;"",Schema_Input!C810,"")</f>
        <v/>
      </c>
    </row>
    <row r="811" spans="1:3" ht="12.75" x14ac:dyDescent="0.2">
      <c r="A811" s="21" t="str">
        <f>IF(Schema_Input!A811&lt;&gt;"",Schema_Input!A811,IF(Schema_Input!C811&lt;&gt;"",A810,""))</f>
        <v/>
      </c>
      <c r="B811" s="21" t="str">
        <f>IF(Schema_Input!B811&lt;&gt;"",Schema_Input!B811,IF(Schema_Input!C811&lt;&gt;"",B810,""))</f>
        <v/>
      </c>
      <c r="C811" s="21" t="str">
        <f>IF(Schema_Input!C811&lt;&gt;"",Schema_Input!C811,"")</f>
        <v/>
      </c>
    </row>
    <row r="812" spans="1:3" ht="12.75" x14ac:dyDescent="0.2">
      <c r="A812" s="21" t="str">
        <f>IF(Schema_Input!A812&lt;&gt;"",Schema_Input!A812,IF(Schema_Input!C812&lt;&gt;"",A811,""))</f>
        <v/>
      </c>
      <c r="B812" s="21" t="str">
        <f>IF(Schema_Input!B812&lt;&gt;"",Schema_Input!B812,IF(Schema_Input!C812&lt;&gt;"",B811,""))</f>
        <v/>
      </c>
      <c r="C812" s="21" t="str">
        <f>IF(Schema_Input!C812&lt;&gt;"",Schema_Input!C812,"")</f>
        <v/>
      </c>
    </row>
    <row r="813" spans="1:3" ht="12.75" x14ac:dyDescent="0.2">
      <c r="A813" s="21" t="str">
        <f>IF(Schema_Input!A813&lt;&gt;"",Schema_Input!A813,IF(Schema_Input!C813&lt;&gt;"",A812,""))</f>
        <v/>
      </c>
      <c r="B813" s="21" t="str">
        <f>IF(Schema_Input!B813&lt;&gt;"",Schema_Input!B813,IF(Schema_Input!C813&lt;&gt;"",B812,""))</f>
        <v/>
      </c>
      <c r="C813" s="21" t="str">
        <f>IF(Schema_Input!C813&lt;&gt;"",Schema_Input!C813,"")</f>
        <v/>
      </c>
    </row>
    <row r="814" spans="1:3" ht="12.75" x14ac:dyDescent="0.2">
      <c r="A814" s="21" t="str">
        <f>IF(Schema_Input!A814&lt;&gt;"",Schema_Input!A814,IF(Schema_Input!C814&lt;&gt;"",A813,""))</f>
        <v/>
      </c>
      <c r="B814" s="21" t="str">
        <f>IF(Schema_Input!B814&lt;&gt;"",Schema_Input!B814,IF(Schema_Input!C814&lt;&gt;"",B813,""))</f>
        <v/>
      </c>
      <c r="C814" s="21" t="str">
        <f>IF(Schema_Input!C814&lt;&gt;"",Schema_Input!C814,"")</f>
        <v/>
      </c>
    </row>
    <row r="815" spans="1:3" ht="12.75" x14ac:dyDescent="0.2">
      <c r="A815" s="21" t="str">
        <f>IF(Schema_Input!A815&lt;&gt;"",Schema_Input!A815,IF(Schema_Input!C815&lt;&gt;"",A814,""))</f>
        <v/>
      </c>
      <c r="B815" s="21" t="str">
        <f>IF(Schema_Input!B815&lt;&gt;"",Schema_Input!B815,IF(Schema_Input!C815&lt;&gt;"",B814,""))</f>
        <v/>
      </c>
      <c r="C815" s="21" t="str">
        <f>IF(Schema_Input!C815&lt;&gt;"",Schema_Input!C815,"")</f>
        <v/>
      </c>
    </row>
    <row r="816" spans="1:3" ht="12.75" x14ac:dyDescent="0.2">
      <c r="A816" s="21" t="str">
        <f>IF(Schema_Input!A816&lt;&gt;"",Schema_Input!A816,IF(Schema_Input!C816&lt;&gt;"",A815,""))</f>
        <v/>
      </c>
      <c r="B816" s="21" t="str">
        <f>IF(Schema_Input!B816&lt;&gt;"",Schema_Input!B816,IF(Schema_Input!C816&lt;&gt;"",B815,""))</f>
        <v/>
      </c>
      <c r="C816" s="21" t="str">
        <f>IF(Schema_Input!C816&lt;&gt;"",Schema_Input!C816,"")</f>
        <v/>
      </c>
    </row>
    <row r="817" spans="1:3" ht="12.75" x14ac:dyDescent="0.2">
      <c r="A817" s="21" t="str">
        <f>IF(Schema_Input!A817&lt;&gt;"",Schema_Input!A817,IF(Schema_Input!C817&lt;&gt;"",A816,""))</f>
        <v/>
      </c>
      <c r="B817" s="21" t="str">
        <f>IF(Schema_Input!B817&lt;&gt;"",Schema_Input!B817,IF(Schema_Input!C817&lt;&gt;"",B816,""))</f>
        <v/>
      </c>
      <c r="C817" s="21" t="str">
        <f>IF(Schema_Input!C817&lt;&gt;"",Schema_Input!C817,"")</f>
        <v/>
      </c>
    </row>
    <row r="818" spans="1:3" ht="12.75" x14ac:dyDescent="0.2">
      <c r="A818" s="21" t="str">
        <f>IF(Schema_Input!A818&lt;&gt;"",Schema_Input!A818,IF(Schema_Input!C818&lt;&gt;"",A817,""))</f>
        <v/>
      </c>
      <c r="B818" s="21" t="str">
        <f>IF(Schema_Input!B818&lt;&gt;"",Schema_Input!B818,IF(Schema_Input!C818&lt;&gt;"",B817,""))</f>
        <v/>
      </c>
      <c r="C818" s="21" t="str">
        <f>IF(Schema_Input!C818&lt;&gt;"",Schema_Input!C818,"")</f>
        <v/>
      </c>
    </row>
    <row r="819" spans="1:3" ht="12.75" x14ac:dyDescent="0.2">
      <c r="A819" s="21" t="str">
        <f>IF(Schema_Input!A819&lt;&gt;"",Schema_Input!A819,IF(Schema_Input!C819&lt;&gt;"",A818,""))</f>
        <v/>
      </c>
      <c r="B819" s="21" t="str">
        <f>IF(Schema_Input!B819&lt;&gt;"",Schema_Input!B819,IF(Schema_Input!C819&lt;&gt;"",B818,""))</f>
        <v/>
      </c>
      <c r="C819" s="21" t="str">
        <f>IF(Schema_Input!C819&lt;&gt;"",Schema_Input!C819,"")</f>
        <v/>
      </c>
    </row>
    <row r="820" spans="1:3" ht="12.75" x14ac:dyDescent="0.2">
      <c r="A820" s="21" t="str">
        <f>IF(Schema_Input!A820&lt;&gt;"",Schema_Input!A820,IF(Schema_Input!C820&lt;&gt;"",A819,""))</f>
        <v/>
      </c>
      <c r="B820" s="21" t="str">
        <f>IF(Schema_Input!B820&lt;&gt;"",Schema_Input!B820,IF(Schema_Input!C820&lt;&gt;"",B819,""))</f>
        <v/>
      </c>
      <c r="C820" s="21" t="str">
        <f>IF(Schema_Input!C820&lt;&gt;"",Schema_Input!C820,"")</f>
        <v/>
      </c>
    </row>
    <row r="821" spans="1:3" ht="12.75" x14ac:dyDescent="0.2">
      <c r="A821" s="21" t="str">
        <f>IF(Schema_Input!A821&lt;&gt;"",Schema_Input!A821,IF(Schema_Input!C821&lt;&gt;"",A820,""))</f>
        <v/>
      </c>
      <c r="B821" s="21" t="str">
        <f>IF(Schema_Input!B821&lt;&gt;"",Schema_Input!B821,IF(Schema_Input!C821&lt;&gt;"",B820,""))</f>
        <v/>
      </c>
      <c r="C821" s="21" t="str">
        <f>IF(Schema_Input!C821&lt;&gt;"",Schema_Input!C821,"")</f>
        <v/>
      </c>
    </row>
    <row r="822" spans="1:3" ht="12.75" x14ac:dyDescent="0.2">
      <c r="A822" s="21" t="str">
        <f>IF(Schema_Input!A822&lt;&gt;"",Schema_Input!A822,IF(Schema_Input!C822&lt;&gt;"",A821,""))</f>
        <v/>
      </c>
      <c r="B822" s="21" t="str">
        <f>IF(Schema_Input!B822&lt;&gt;"",Schema_Input!B822,IF(Schema_Input!C822&lt;&gt;"",B821,""))</f>
        <v/>
      </c>
      <c r="C822" s="21" t="str">
        <f>IF(Schema_Input!C822&lt;&gt;"",Schema_Input!C822,"")</f>
        <v/>
      </c>
    </row>
    <row r="823" spans="1:3" ht="12.75" x14ac:dyDescent="0.2">
      <c r="A823" s="21" t="str">
        <f>IF(Schema_Input!A823&lt;&gt;"",Schema_Input!A823,IF(Schema_Input!C823&lt;&gt;"",A822,""))</f>
        <v/>
      </c>
      <c r="B823" s="21" t="str">
        <f>IF(Schema_Input!B823&lt;&gt;"",Schema_Input!B823,IF(Schema_Input!C823&lt;&gt;"",B822,""))</f>
        <v/>
      </c>
      <c r="C823" s="21" t="str">
        <f>IF(Schema_Input!C823&lt;&gt;"",Schema_Input!C823,"")</f>
        <v/>
      </c>
    </row>
    <row r="824" spans="1:3" ht="12.75" x14ac:dyDescent="0.2">
      <c r="A824" s="21" t="str">
        <f>IF(Schema_Input!A824&lt;&gt;"",Schema_Input!A824,IF(Schema_Input!C824&lt;&gt;"",A823,""))</f>
        <v/>
      </c>
      <c r="B824" s="21" t="str">
        <f>IF(Schema_Input!B824&lt;&gt;"",Schema_Input!B824,IF(Schema_Input!C824&lt;&gt;"",B823,""))</f>
        <v/>
      </c>
      <c r="C824" s="21" t="str">
        <f>IF(Schema_Input!C824&lt;&gt;"",Schema_Input!C824,"")</f>
        <v/>
      </c>
    </row>
    <row r="825" spans="1:3" ht="12.75" x14ac:dyDescent="0.2">
      <c r="A825" s="21" t="str">
        <f>IF(Schema_Input!A825&lt;&gt;"",Schema_Input!A825,IF(Schema_Input!C825&lt;&gt;"",A824,""))</f>
        <v/>
      </c>
      <c r="B825" s="21" t="str">
        <f>IF(Schema_Input!B825&lt;&gt;"",Schema_Input!B825,IF(Schema_Input!C825&lt;&gt;"",B824,""))</f>
        <v/>
      </c>
      <c r="C825" s="21" t="str">
        <f>IF(Schema_Input!C825&lt;&gt;"",Schema_Input!C825,"")</f>
        <v/>
      </c>
    </row>
    <row r="826" spans="1:3" ht="12.75" x14ac:dyDescent="0.2">
      <c r="A826" s="21" t="str">
        <f>IF(Schema_Input!A826&lt;&gt;"",Schema_Input!A826,IF(Schema_Input!C826&lt;&gt;"",A825,""))</f>
        <v/>
      </c>
      <c r="B826" s="21" t="str">
        <f>IF(Schema_Input!B826&lt;&gt;"",Schema_Input!B826,IF(Schema_Input!C826&lt;&gt;"",B825,""))</f>
        <v/>
      </c>
      <c r="C826" s="21" t="str">
        <f>IF(Schema_Input!C826&lt;&gt;"",Schema_Input!C826,"")</f>
        <v/>
      </c>
    </row>
    <row r="827" spans="1:3" ht="12.75" x14ac:dyDescent="0.2">
      <c r="A827" s="21" t="str">
        <f>IF(Schema_Input!A827&lt;&gt;"",Schema_Input!A827,IF(Schema_Input!C827&lt;&gt;"",A826,""))</f>
        <v/>
      </c>
      <c r="B827" s="21" t="str">
        <f>IF(Schema_Input!B827&lt;&gt;"",Schema_Input!B827,IF(Schema_Input!C827&lt;&gt;"",B826,""))</f>
        <v/>
      </c>
      <c r="C827" s="21" t="str">
        <f>IF(Schema_Input!C827&lt;&gt;"",Schema_Input!C827,"")</f>
        <v/>
      </c>
    </row>
    <row r="828" spans="1:3" ht="12.75" x14ac:dyDescent="0.2">
      <c r="A828" s="21" t="str">
        <f>IF(Schema_Input!A828&lt;&gt;"",Schema_Input!A828,IF(Schema_Input!C828&lt;&gt;"",A827,""))</f>
        <v/>
      </c>
      <c r="B828" s="21" t="str">
        <f>IF(Schema_Input!B828&lt;&gt;"",Schema_Input!B828,IF(Schema_Input!C828&lt;&gt;"",B827,""))</f>
        <v/>
      </c>
      <c r="C828" s="21" t="str">
        <f>IF(Schema_Input!C828&lt;&gt;"",Schema_Input!C828,"")</f>
        <v/>
      </c>
    </row>
    <row r="829" spans="1:3" ht="12.75" x14ac:dyDescent="0.2">
      <c r="A829" s="21" t="str">
        <f>IF(Schema_Input!A829&lt;&gt;"",Schema_Input!A829,IF(Schema_Input!C829&lt;&gt;"",A828,""))</f>
        <v/>
      </c>
      <c r="B829" s="21" t="str">
        <f>IF(Schema_Input!B829&lt;&gt;"",Schema_Input!B829,IF(Schema_Input!C829&lt;&gt;"",B828,""))</f>
        <v/>
      </c>
      <c r="C829" s="21" t="str">
        <f>IF(Schema_Input!C829&lt;&gt;"",Schema_Input!C829,"")</f>
        <v/>
      </c>
    </row>
    <row r="830" spans="1:3" ht="12.75" x14ac:dyDescent="0.2">
      <c r="A830" s="21" t="str">
        <f>IF(Schema_Input!A830&lt;&gt;"",Schema_Input!A830,IF(Schema_Input!C830&lt;&gt;"",A829,""))</f>
        <v/>
      </c>
      <c r="B830" s="21" t="str">
        <f>IF(Schema_Input!B830&lt;&gt;"",Schema_Input!B830,IF(Schema_Input!C830&lt;&gt;"",B829,""))</f>
        <v/>
      </c>
      <c r="C830" s="21" t="str">
        <f>IF(Schema_Input!C830&lt;&gt;"",Schema_Input!C830,"")</f>
        <v/>
      </c>
    </row>
    <row r="831" spans="1:3" ht="12.75" x14ac:dyDescent="0.2">
      <c r="A831" s="21" t="str">
        <f>IF(Schema_Input!A831&lt;&gt;"",Schema_Input!A831,IF(Schema_Input!C831&lt;&gt;"",A830,""))</f>
        <v/>
      </c>
      <c r="B831" s="21" t="str">
        <f>IF(Schema_Input!B831&lt;&gt;"",Schema_Input!B831,IF(Schema_Input!C831&lt;&gt;"",B830,""))</f>
        <v/>
      </c>
      <c r="C831" s="21" t="str">
        <f>IF(Schema_Input!C831&lt;&gt;"",Schema_Input!C831,"")</f>
        <v/>
      </c>
    </row>
    <row r="832" spans="1:3" ht="12.75" x14ac:dyDescent="0.2">
      <c r="A832" s="21" t="str">
        <f>IF(Schema_Input!A832&lt;&gt;"",Schema_Input!A832,IF(Schema_Input!C832&lt;&gt;"",A831,""))</f>
        <v/>
      </c>
      <c r="B832" s="21" t="str">
        <f>IF(Schema_Input!B832&lt;&gt;"",Schema_Input!B832,IF(Schema_Input!C832&lt;&gt;"",B831,""))</f>
        <v/>
      </c>
      <c r="C832" s="21" t="str">
        <f>IF(Schema_Input!C832&lt;&gt;"",Schema_Input!C832,"")</f>
        <v/>
      </c>
    </row>
    <row r="833" spans="1:3" ht="12.75" x14ac:dyDescent="0.2">
      <c r="A833" s="21" t="str">
        <f>IF(Schema_Input!A833&lt;&gt;"",Schema_Input!A833,IF(Schema_Input!C833&lt;&gt;"",A832,""))</f>
        <v/>
      </c>
      <c r="B833" s="21" t="str">
        <f>IF(Schema_Input!B833&lt;&gt;"",Schema_Input!B833,IF(Schema_Input!C833&lt;&gt;"",B832,""))</f>
        <v/>
      </c>
      <c r="C833" s="21" t="str">
        <f>IF(Schema_Input!C833&lt;&gt;"",Schema_Input!C833,"")</f>
        <v/>
      </c>
    </row>
    <row r="834" spans="1:3" ht="12.75" x14ac:dyDescent="0.2">
      <c r="A834" s="21" t="str">
        <f>IF(Schema_Input!A834&lt;&gt;"",Schema_Input!A834,IF(Schema_Input!C834&lt;&gt;"",A833,""))</f>
        <v/>
      </c>
      <c r="B834" s="21" t="str">
        <f>IF(Schema_Input!B834&lt;&gt;"",Schema_Input!B834,IF(Schema_Input!C834&lt;&gt;"",B833,""))</f>
        <v/>
      </c>
      <c r="C834" s="21" t="str">
        <f>IF(Schema_Input!C834&lt;&gt;"",Schema_Input!C834,"")</f>
        <v/>
      </c>
    </row>
    <row r="835" spans="1:3" ht="12.75" x14ac:dyDescent="0.2">
      <c r="A835" s="21" t="str">
        <f>IF(Schema_Input!A835&lt;&gt;"",Schema_Input!A835,IF(Schema_Input!C835&lt;&gt;"",A834,""))</f>
        <v/>
      </c>
      <c r="B835" s="21" t="str">
        <f>IF(Schema_Input!B835&lt;&gt;"",Schema_Input!B835,IF(Schema_Input!C835&lt;&gt;"",B834,""))</f>
        <v/>
      </c>
      <c r="C835" s="21" t="str">
        <f>IF(Schema_Input!C835&lt;&gt;"",Schema_Input!C835,"")</f>
        <v/>
      </c>
    </row>
    <row r="836" spans="1:3" ht="12.75" x14ac:dyDescent="0.2">
      <c r="A836" s="21" t="str">
        <f>IF(Schema_Input!A836&lt;&gt;"",Schema_Input!A836,IF(Schema_Input!C836&lt;&gt;"",A835,""))</f>
        <v/>
      </c>
      <c r="B836" s="21" t="str">
        <f>IF(Schema_Input!B836&lt;&gt;"",Schema_Input!B836,IF(Schema_Input!C836&lt;&gt;"",B835,""))</f>
        <v/>
      </c>
      <c r="C836" s="21" t="str">
        <f>IF(Schema_Input!C836&lt;&gt;"",Schema_Input!C836,"")</f>
        <v/>
      </c>
    </row>
    <row r="837" spans="1:3" ht="12.75" x14ac:dyDescent="0.2">
      <c r="A837" s="21" t="str">
        <f>IF(Schema_Input!A837&lt;&gt;"",Schema_Input!A837,IF(Schema_Input!C837&lt;&gt;"",A836,""))</f>
        <v/>
      </c>
      <c r="B837" s="21" t="str">
        <f>IF(Schema_Input!B837&lt;&gt;"",Schema_Input!B837,IF(Schema_Input!C837&lt;&gt;"",B836,""))</f>
        <v/>
      </c>
      <c r="C837" s="21" t="str">
        <f>IF(Schema_Input!C837&lt;&gt;"",Schema_Input!C837,"")</f>
        <v/>
      </c>
    </row>
    <row r="838" spans="1:3" ht="12.75" x14ac:dyDescent="0.2">
      <c r="A838" s="21" t="str">
        <f>IF(Schema_Input!A838&lt;&gt;"",Schema_Input!A838,IF(Schema_Input!C838&lt;&gt;"",A837,""))</f>
        <v/>
      </c>
      <c r="B838" s="21" t="str">
        <f>IF(Schema_Input!B838&lt;&gt;"",Schema_Input!B838,IF(Schema_Input!C838&lt;&gt;"",B837,""))</f>
        <v/>
      </c>
      <c r="C838" s="21" t="str">
        <f>IF(Schema_Input!C838&lt;&gt;"",Schema_Input!C838,"")</f>
        <v/>
      </c>
    </row>
    <row r="839" spans="1:3" ht="12.75" x14ac:dyDescent="0.2">
      <c r="A839" s="21" t="str">
        <f>IF(Schema_Input!A839&lt;&gt;"",Schema_Input!A839,IF(Schema_Input!C839&lt;&gt;"",A838,""))</f>
        <v/>
      </c>
      <c r="B839" s="21" t="str">
        <f>IF(Schema_Input!B839&lt;&gt;"",Schema_Input!B839,IF(Schema_Input!C839&lt;&gt;"",B838,""))</f>
        <v/>
      </c>
      <c r="C839" s="21" t="str">
        <f>IF(Schema_Input!C839&lt;&gt;"",Schema_Input!C839,"")</f>
        <v/>
      </c>
    </row>
    <row r="840" spans="1:3" ht="12.75" x14ac:dyDescent="0.2">
      <c r="A840" s="21" t="str">
        <f>IF(Schema_Input!A840&lt;&gt;"",Schema_Input!A840,IF(Schema_Input!C840&lt;&gt;"",A839,""))</f>
        <v/>
      </c>
      <c r="B840" s="21" t="str">
        <f>IF(Schema_Input!B840&lt;&gt;"",Schema_Input!B840,IF(Schema_Input!C840&lt;&gt;"",B839,""))</f>
        <v/>
      </c>
      <c r="C840" s="21" t="str">
        <f>IF(Schema_Input!C840&lt;&gt;"",Schema_Input!C840,"")</f>
        <v/>
      </c>
    </row>
    <row r="841" spans="1:3" ht="12.75" x14ac:dyDescent="0.2">
      <c r="A841" s="21" t="str">
        <f>IF(Schema_Input!A841&lt;&gt;"",Schema_Input!A841,IF(Schema_Input!C841&lt;&gt;"",A840,""))</f>
        <v/>
      </c>
      <c r="B841" s="21" t="str">
        <f>IF(Schema_Input!B841&lt;&gt;"",Schema_Input!B841,IF(Schema_Input!C841&lt;&gt;"",B840,""))</f>
        <v/>
      </c>
      <c r="C841" s="21" t="str">
        <f>IF(Schema_Input!C841&lt;&gt;"",Schema_Input!C841,"")</f>
        <v/>
      </c>
    </row>
    <row r="842" spans="1:3" ht="12.75" x14ac:dyDescent="0.2">
      <c r="A842" s="21" t="str">
        <f>IF(Schema_Input!A842&lt;&gt;"",Schema_Input!A842,IF(Schema_Input!C842&lt;&gt;"",A841,""))</f>
        <v/>
      </c>
      <c r="B842" s="21" t="str">
        <f>IF(Schema_Input!B842&lt;&gt;"",Schema_Input!B842,IF(Schema_Input!C842&lt;&gt;"",B841,""))</f>
        <v/>
      </c>
      <c r="C842" s="21" t="str">
        <f>IF(Schema_Input!C842&lt;&gt;"",Schema_Input!C842,"")</f>
        <v/>
      </c>
    </row>
    <row r="843" spans="1:3" ht="12.75" x14ac:dyDescent="0.2">
      <c r="A843" s="21" t="str">
        <f>IF(Schema_Input!A843&lt;&gt;"",Schema_Input!A843,IF(Schema_Input!C843&lt;&gt;"",A842,""))</f>
        <v/>
      </c>
      <c r="B843" s="21" t="str">
        <f>IF(Schema_Input!B843&lt;&gt;"",Schema_Input!B843,IF(Schema_Input!C843&lt;&gt;"",B842,""))</f>
        <v/>
      </c>
      <c r="C843" s="21" t="str">
        <f>IF(Schema_Input!C843&lt;&gt;"",Schema_Input!C843,"")</f>
        <v/>
      </c>
    </row>
    <row r="844" spans="1:3" ht="12.75" x14ac:dyDescent="0.2">
      <c r="A844" s="21" t="str">
        <f>IF(Schema_Input!A844&lt;&gt;"",Schema_Input!A844,IF(Schema_Input!C844&lt;&gt;"",A843,""))</f>
        <v/>
      </c>
      <c r="B844" s="21" t="str">
        <f>IF(Schema_Input!B844&lt;&gt;"",Schema_Input!B844,IF(Schema_Input!C844&lt;&gt;"",B843,""))</f>
        <v/>
      </c>
      <c r="C844" s="21" t="str">
        <f>IF(Schema_Input!C844&lt;&gt;"",Schema_Input!C844,"")</f>
        <v/>
      </c>
    </row>
    <row r="845" spans="1:3" ht="12.75" x14ac:dyDescent="0.2">
      <c r="A845" s="21" t="str">
        <f>IF(Schema_Input!A845&lt;&gt;"",Schema_Input!A845,IF(Schema_Input!C845&lt;&gt;"",A844,""))</f>
        <v/>
      </c>
      <c r="B845" s="21" t="str">
        <f>IF(Schema_Input!B845&lt;&gt;"",Schema_Input!B845,IF(Schema_Input!C845&lt;&gt;"",B844,""))</f>
        <v/>
      </c>
      <c r="C845" s="21" t="str">
        <f>IF(Schema_Input!C845&lt;&gt;"",Schema_Input!C845,"")</f>
        <v/>
      </c>
    </row>
    <row r="846" spans="1:3" ht="12.75" x14ac:dyDescent="0.2">
      <c r="A846" s="21" t="str">
        <f>IF(Schema_Input!A846&lt;&gt;"",Schema_Input!A846,IF(Schema_Input!C846&lt;&gt;"",A845,""))</f>
        <v/>
      </c>
      <c r="B846" s="21" t="str">
        <f>IF(Schema_Input!B846&lt;&gt;"",Schema_Input!B846,IF(Schema_Input!C846&lt;&gt;"",B845,""))</f>
        <v/>
      </c>
      <c r="C846" s="21" t="str">
        <f>IF(Schema_Input!C846&lt;&gt;"",Schema_Input!C846,"")</f>
        <v/>
      </c>
    </row>
    <row r="847" spans="1:3" ht="12.75" x14ac:dyDescent="0.2">
      <c r="A847" s="21" t="str">
        <f>IF(Schema_Input!A847&lt;&gt;"",Schema_Input!A847,IF(Schema_Input!C847&lt;&gt;"",A846,""))</f>
        <v/>
      </c>
      <c r="B847" s="21" t="str">
        <f>IF(Schema_Input!B847&lt;&gt;"",Schema_Input!B847,IF(Schema_Input!C847&lt;&gt;"",B846,""))</f>
        <v/>
      </c>
      <c r="C847" s="21" t="str">
        <f>IF(Schema_Input!C847&lt;&gt;"",Schema_Input!C847,"")</f>
        <v/>
      </c>
    </row>
    <row r="848" spans="1:3" ht="12.75" x14ac:dyDescent="0.2">
      <c r="A848" s="21" t="str">
        <f>IF(Schema_Input!A848&lt;&gt;"",Schema_Input!A848,IF(Schema_Input!C848&lt;&gt;"",A847,""))</f>
        <v/>
      </c>
      <c r="B848" s="21" t="str">
        <f>IF(Schema_Input!B848&lt;&gt;"",Schema_Input!B848,IF(Schema_Input!C848&lt;&gt;"",B847,""))</f>
        <v/>
      </c>
      <c r="C848" s="21" t="str">
        <f>IF(Schema_Input!C848&lt;&gt;"",Schema_Input!C848,"")</f>
        <v/>
      </c>
    </row>
    <row r="849" spans="1:3" ht="12.75" x14ac:dyDescent="0.2">
      <c r="A849" s="21" t="str">
        <f>IF(Schema_Input!A849&lt;&gt;"",Schema_Input!A849,IF(Schema_Input!C849&lt;&gt;"",A848,""))</f>
        <v/>
      </c>
      <c r="B849" s="21" t="str">
        <f>IF(Schema_Input!B849&lt;&gt;"",Schema_Input!B849,IF(Schema_Input!C849&lt;&gt;"",B848,""))</f>
        <v/>
      </c>
      <c r="C849" s="21" t="str">
        <f>IF(Schema_Input!C849&lt;&gt;"",Schema_Input!C849,"")</f>
        <v/>
      </c>
    </row>
    <row r="850" spans="1:3" ht="12.75" x14ac:dyDescent="0.2">
      <c r="A850" s="21" t="str">
        <f>IF(Schema_Input!A850&lt;&gt;"",Schema_Input!A850,IF(Schema_Input!C850&lt;&gt;"",A849,""))</f>
        <v/>
      </c>
      <c r="B850" s="21" t="str">
        <f>IF(Schema_Input!B850&lt;&gt;"",Schema_Input!B850,IF(Schema_Input!C850&lt;&gt;"",B849,""))</f>
        <v/>
      </c>
      <c r="C850" s="21" t="str">
        <f>IF(Schema_Input!C850&lt;&gt;"",Schema_Input!C850,"")</f>
        <v/>
      </c>
    </row>
    <row r="851" spans="1:3" ht="12.75" x14ac:dyDescent="0.2">
      <c r="A851" s="21" t="str">
        <f>IF(Schema_Input!A851&lt;&gt;"",Schema_Input!A851,IF(Schema_Input!C851&lt;&gt;"",A850,""))</f>
        <v/>
      </c>
      <c r="B851" s="21" t="str">
        <f>IF(Schema_Input!B851&lt;&gt;"",Schema_Input!B851,IF(Schema_Input!C851&lt;&gt;"",B850,""))</f>
        <v/>
      </c>
      <c r="C851" s="21" t="str">
        <f>IF(Schema_Input!C851&lt;&gt;"",Schema_Input!C851,"")</f>
        <v/>
      </c>
    </row>
    <row r="852" spans="1:3" ht="12.75" x14ac:dyDescent="0.2">
      <c r="A852" s="21" t="str">
        <f>IF(Schema_Input!A852&lt;&gt;"",Schema_Input!A852,IF(Schema_Input!C852&lt;&gt;"",A851,""))</f>
        <v/>
      </c>
      <c r="B852" s="21" t="str">
        <f>IF(Schema_Input!B852&lt;&gt;"",Schema_Input!B852,IF(Schema_Input!C852&lt;&gt;"",B851,""))</f>
        <v/>
      </c>
      <c r="C852" s="21" t="str">
        <f>IF(Schema_Input!C852&lt;&gt;"",Schema_Input!C852,"")</f>
        <v/>
      </c>
    </row>
    <row r="853" spans="1:3" ht="12.75" x14ac:dyDescent="0.2">
      <c r="A853" s="21" t="str">
        <f>IF(Schema_Input!A853&lt;&gt;"",Schema_Input!A853,IF(Schema_Input!C853&lt;&gt;"",A852,""))</f>
        <v/>
      </c>
      <c r="B853" s="21" t="str">
        <f>IF(Schema_Input!B853&lt;&gt;"",Schema_Input!B853,IF(Schema_Input!C853&lt;&gt;"",B852,""))</f>
        <v/>
      </c>
      <c r="C853" s="21" t="str">
        <f>IF(Schema_Input!C853&lt;&gt;"",Schema_Input!C853,"")</f>
        <v/>
      </c>
    </row>
    <row r="854" spans="1:3" ht="12.75" x14ac:dyDescent="0.2">
      <c r="A854" s="21" t="str">
        <f>IF(Schema_Input!A854&lt;&gt;"",Schema_Input!A854,IF(Schema_Input!C854&lt;&gt;"",A853,""))</f>
        <v/>
      </c>
      <c r="B854" s="21" t="str">
        <f>IF(Schema_Input!B854&lt;&gt;"",Schema_Input!B854,IF(Schema_Input!C854&lt;&gt;"",B853,""))</f>
        <v/>
      </c>
      <c r="C854" s="21" t="str">
        <f>IF(Schema_Input!C854&lt;&gt;"",Schema_Input!C854,"")</f>
        <v/>
      </c>
    </row>
    <row r="855" spans="1:3" ht="12.75" x14ac:dyDescent="0.2">
      <c r="A855" s="21" t="str">
        <f>IF(Schema_Input!A855&lt;&gt;"",Schema_Input!A855,IF(Schema_Input!C855&lt;&gt;"",A854,""))</f>
        <v/>
      </c>
      <c r="B855" s="21" t="str">
        <f>IF(Schema_Input!B855&lt;&gt;"",Schema_Input!B855,IF(Schema_Input!C855&lt;&gt;"",B854,""))</f>
        <v/>
      </c>
      <c r="C855" s="21" t="str">
        <f>IF(Schema_Input!C855&lt;&gt;"",Schema_Input!C855,"")</f>
        <v/>
      </c>
    </row>
    <row r="856" spans="1:3" ht="12.75" x14ac:dyDescent="0.2">
      <c r="A856" s="21" t="str">
        <f>IF(Schema_Input!A856&lt;&gt;"",Schema_Input!A856,IF(Schema_Input!C856&lt;&gt;"",A855,""))</f>
        <v/>
      </c>
      <c r="B856" s="21" t="str">
        <f>IF(Schema_Input!B856&lt;&gt;"",Schema_Input!B856,IF(Schema_Input!C856&lt;&gt;"",B855,""))</f>
        <v/>
      </c>
      <c r="C856" s="21" t="str">
        <f>IF(Schema_Input!C856&lt;&gt;"",Schema_Input!C856,"")</f>
        <v/>
      </c>
    </row>
    <row r="857" spans="1:3" ht="12.75" x14ac:dyDescent="0.2">
      <c r="A857" s="21" t="str">
        <f>IF(Schema_Input!A857&lt;&gt;"",Schema_Input!A857,IF(Schema_Input!C857&lt;&gt;"",A856,""))</f>
        <v/>
      </c>
      <c r="B857" s="21" t="str">
        <f>IF(Schema_Input!B857&lt;&gt;"",Schema_Input!B857,IF(Schema_Input!C857&lt;&gt;"",B856,""))</f>
        <v/>
      </c>
      <c r="C857" s="21" t="str">
        <f>IF(Schema_Input!C857&lt;&gt;"",Schema_Input!C857,"")</f>
        <v/>
      </c>
    </row>
    <row r="858" spans="1:3" ht="12.75" x14ac:dyDescent="0.2">
      <c r="A858" s="21" t="str">
        <f>IF(Schema_Input!A858&lt;&gt;"",Schema_Input!A858,IF(Schema_Input!C858&lt;&gt;"",A857,""))</f>
        <v/>
      </c>
      <c r="B858" s="21" t="str">
        <f>IF(Schema_Input!B858&lt;&gt;"",Schema_Input!B858,IF(Schema_Input!C858&lt;&gt;"",B857,""))</f>
        <v/>
      </c>
      <c r="C858" s="21" t="str">
        <f>IF(Schema_Input!C858&lt;&gt;"",Schema_Input!C858,"")</f>
        <v/>
      </c>
    </row>
    <row r="859" spans="1:3" ht="12.75" x14ac:dyDescent="0.2">
      <c r="A859" s="21" t="str">
        <f>IF(Schema_Input!A859&lt;&gt;"",Schema_Input!A859,IF(Schema_Input!C859&lt;&gt;"",A858,""))</f>
        <v/>
      </c>
      <c r="B859" s="21" t="str">
        <f>IF(Schema_Input!B859&lt;&gt;"",Schema_Input!B859,IF(Schema_Input!C859&lt;&gt;"",B858,""))</f>
        <v/>
      </c>
      <c r="C859" s="21" t="str">
        <f>IF(Schema_Input!C859&lt;&gt;"",Schema_Input!C859,"")</f>
        <v/>
      </c>
    </row>
    <row r="860" spans="1:3" ht="12.75" x14ac:dyDescent="0.2">
      <c r="A860" s="21" t="str">
        <f>IF(Schema_Input!A860&lt;&gt;"",Schema_Input!A860,IF(Schema_Input!C860&lt;&gt;"",A859,""))</f>
        <v/>
      </c>
      <c r="B860" s="21" t="str">
        <f>IF(Schema_Input!B860&lt;&gt;"",Schema_Input!B860,IF(Schema_Input!C860&lt;&gt;"",B859,""))</f>
        <v/>
      </c>
      <c r="C860" s="21" t="str">
        <f>IF(Schema_Input!C860&lt;&gt;"",Schema_Input!C860,"")</f>
        <v/>
      </c>
    </row>
    <row r="861" spans="1:3" ht="12.75" x14ac:dyDescent="0.2">
      <c r="A861" s="21" t="str">
        <f>IF(Schema_Input!A861&lt;&gt;"",Schema_Input!A861,IF(Schema_Input!C861&lt;&gt;"",A860,""))</f>
        <v/>
      </c>
      <c r="B861" s="21" t="str">
        <f>IF(Schema_Input!B861&lt;&gt;"",Schema_Input!B861,IF(Schema_Input!C861&lt;&gt;"",B860,""))</f>
        <v/>
      </c>
      <c r="C861" s="21" t="str">
        <f>IF(Schema_Input!C861&lt;&gt;"",Schema_Input!C861,"")</f>
        <v/>
      </c>
    </row>
    <row r="862" spans="1:3" ht="12.75" x14ac:dyDescent="0.2">
      <c r="A862" s="21" t="str">
        <f>IF(Schema_Input!A862&lt;&gt;"",Schema_Input!A862,IF(Schema_Input!C862&lt;&gt;"",A861,""))</f>
        <v/>
      </c>
      <c r="B862" s="21" t="str">
        <f>IF(Schema_Input!B862&lt;&gt;"",Schema_Input!B862,IF(Schema_Input!C862&lt;&gt;"",B861,""))</f>
        <v/>
      </c>
      <c r="C862" s="21" t="str">
        <f>IF(Schema_Input!C862&lt;&gt;"",Schema_Input!C862,"")</f>
        <v/>
      </c>
    </row>
    <row r="863" spans="1:3" ht="12.75" x14ac:dyDescent="0.2">
      <c r="A863" s="21" t="str">
        <f>IF(Schema_Input!A863&lt;&gt;"",Schema_Input!A863,IF(Schema_Input!C863&lt;&gt;"",A862,""))</f>
        <v/>
      </c>
      <c r="B863" s="21" t="str">
        <f>IF(Schema_Input!B863&lt;&gt;"",Schema_Input!B863,IF(Schema_Input!C863&lt;&gt;"",B862,""))</f>
        <v/>
      </c>
      <c r="C863" s="21" t="str">
        <f>IF(Schema_Input!C863&lt;&gt;"",Schema_Input!C863,"")</f>
        <v/>
      </c>
    </row>
    <row r="864" spans="1:3" ht="12.75" x14ac:dyDescent="0.2">
      <c r="A864" s="21" t="str">
        <f>IF(Schema_Input!A864&lt;&gt;"",Schema_Input!A864,IF(Schema_Input!C864&lt;&gt;"",A863,""))</f>
        <v/>
      </c>
      <c r="B864" s="21" t="str">
        <f>IF(Schema_Input!B864&lt;&gt;"",Schema_Input!B864,IF(Schema_Input!C864&lt;&gt;"",B863,""))</f>
        <v/>
      </c>
      <c r="C864" s="21" t="str">
        <f>IF(Schema_Input!C864&lt;&gt;"",Schema_Input!C864,"")</f>
        <v/>
      </c>
    </row>
    <row r="865" spans="1:3" ht="12.75" x14ac:dyDescent="0.2">
      <c r="A865" s="21" t="str">
        <f>IF(Schema_Input!A865&lt;&gt;"",Schema_Input!A865,IF(Schema_Input!C865&lt;&gt;"",A864,""))</f>
        <v/>
      </c>
      <c r="B865" s="21" t="str">
        <f>IF(Schema_Input!B865&lt;&gt;"",Schema_Input!B865,IF(Schema_Input!C865&lt;&gt;"",B864,""))</f>
        <v/>
      </c>
      <c r="C865" s="21" t="str">
        <f>IF(Schema_Input!C865&lt;&gt;"",Schema_Input!C865,"")</f>
        <v/>
      </c>
    </row>
    <row r="866" spans="1:3" ht="12.75" x14ac:dyDescent="0.2">
      <c r="A866" s="21" t="str">
        <f>IF(Schema_Input!A866&lt;&gt;"",Schema_Input!A866,IF(Schema_Input!C866&lt;&gt;"",A865,""))</f>
        <v/>
      </c>
      <c r="B866" s="21" t="str">
        <f>IF(Schema_Input!B866&lt;&gt;"",Schema_Input!B866,IF(Schema_Input!C866&lt;&gt;"",B865,""))</f>
        <v/>
      </c>
      <c r="C866" s="21" t="str">
        <f>IF(Schema_Input!C866&lt;&gt;"",Schema_Input!C866,"")</f>
        <v/>
      </c>
    </row>
    <row r="867" spans="1:3" ht="12.75" x14ac:dyDescent="0.2">
      <c r="A867" s="21" t="str">
        <f>IF(Schema_Input!A867&lt;&gt;"",Schema_Input!A867,IF(Schema_Input!C867&lt;&gt;"",A866,""))</f>
        <v/>
      </c>
      <c r="B867" s="21" t="str">
        <f>IF(Schema_Input!B867&lt;&gt;"",Schema_Input!B867,IF(Schema_Input!C867&lt;&gt;"",B866,""))</f>
        <v/>
      </c>
      <c r="C867" s="21" t="str">
        <f>IF(Schema_Input!C867&lt;&gt;"",Schema_Input!C867,"")</f>
        <v/>
      </c>
    </row>
    <row r="868" spans="1:3" ht="12.75" x14ac:dyDescent="0.2">
      <c r="A868" s="21" t="str">
        <f>IF(Schema_Input!A868&lt;&gt;"",Schema_Input!A868,IF(Schema_Input!C868&lt;&gt;"",A867,""))</f>
        <v/>
      </c>
      <c r="B868" s="21" t="str">
        <f>IF(Schema_Input!B868&lt;&gt;"",Schema_Input!B868,IF(Schema_Input!C868&lt;&gt;"",B867,""))</f>
        <v/>
      </c>
      <c r="C868" s="21" t="str">
        <f>IF(Schema_Input!C868&lt;&gt;"",Schema_Input!C868,"")</f>
        <v/>
      </c>
    </row>
    <row r="869" spans="1:3" ht="12.75" x14ac:dyDescent="0.2">
      <c r="A869" s="21" t="str">
        <f>IF(Schema_Input!A869&lt;&gt;"",Schema_Input!A869,IF(Schema_Input!C869&lt;&gt;"",A868,""))</f>
        <v/>
      </c>
      <c r="B869" s="21" t="str">
        <f>IF(Schema_Input!B869&lt;&gt;"",Schema_Input!B869,IF(Schema_Input!C869&lt;&gt;"",B868,""))</f>
        <v/>
      </c>
      <c r="C869" s="21" t="str">
        <f>IF(Schema_Input!C869&lt;&gt;"",Schema_Input!C869,"")</f>
        <v/>
      </c>
    </row>
    <row r="870" spans="1:3" ht="12.75" x14ac:dyDescent="0.2">
      <c r="A870" s="21" t="str">
        <f>IF(Schema_Input!A870&lt;&gt;"",Schema_Input!A870,IF(Schema_Input!C870&lt;&gt;"",A869,""))</f>
        <v/>
      </c>
      <c r="B870" s="21" t="str">
        <f>IF(Schema_Input!B870&lt;&gt;"",Schema_Input!B870,IF(Schema_Input!C870&lt;&gt;"",B869,""))</f>
        <v/>
      </c>
      <c r="C870" s="21" t="str">
        <f>IF(Schema_Input!C870&lt;&gt;"",Schema_Input!C870,"")</f>
        <v/>
      </c>
    </row>
    <row r="871" spans="1:3" ht="12.75" x14ac:dyDescent="0.2">
      <c r="A871" s="21" t="str">
        <f>IF(Schema_Input!A871&lt;&gt;"",Schema_Input!A871,IF(Schema_Input!C871&lt;&gt;"",A870,""))</f>
        <v/>
      </c>
      <c r="B871" s="21" t="str">
        <f>IF(Schema_Input!B871&lt;&gt;"",Schema_Input!B871,IF(Schema_Input!C871&lt;&gt;"",B870,""))</f>
        <v/>
      </c>
      <c r="C871" s="21" t="str">
        <f>IF(Schema_Input!C871&lt;&gt;"",Schema_Input!C871,"")</f>
        <v/>
      </c>
    </row>
    <row r="872" spans="1:3" ht="12.75" x14ac:dyDescent="0.2">
      <c r="A872" s="21" t="str">
        <f>IF(Schema_Input!A872&lt;&gt;"",Schema_Input!A872,IF(Schema_Input!C872&lt;&gt;"",A871,""))</f>
        <v/>
      </c>
      <c r="B872" s="21" t="str">
        <f>IF(Schema_Input!B872&lt;&gt;"",Schema_Input!B872,IF(Schema_Input!C872&lt;&gt;"",B871,""))</f>
        <v/>
      </c>
      <c r="C872" s="21" t="str">
        <f>IF(Schema_Input!C872&lt;&gt;"",Schema_Input!C872,"")</f>
        <v/>
      </c>
    </row>
    <row r="873" spans="1:3" ht="12.75" x14ac:dyDescent="0.2">
      <c r="A873" s="21" t="str">
        <f>IF(Schema_Input!A873&lt;&gt;"",Schema_Input!A873,IF(Schema_Input!C873&lt;&gt;"",A872,""))</f>
        <v/>
      </c>
      <c r="B873" s="21" t="str">
        <f>IF(Schema_Input!B873&lt;&gt;"",Schema_Input!B873,IF(Schema_Input!C873&lt;&gt;"",B872,""))</f>
        <v/>
      </c>
      <c r="C873" s="21" t="str">
        <f>IF(Schema_Input!C873&lt;&gt;"",Schema_Input!C873,"")</f>
        <v/>
      </c>
    </row>
    <row r="874" spans="1:3" ht="12.75" x14ac:dyDescent="0.2">
      <c r="A874" s="21" t="str">
        <f>IF(Schema_Input!A874&lt;&gt;"",Schema_Input!A874,IF(Schema_Input!C874&lt;&gt;"",A873,""))</f>
        <v/>
      </c>
      <c r="B874" s="21" t="str">
        <f>IF(Schema_Input!B874&lt;&gt;"",Schema_Input!B874,IF(Schema_Input!C874&lt;&gt;"",B873,""))</f>
        <v/>
      </c>
      <c r="C874" s="21" t="str">
        <f>IF(Schema_Input!C874&lt;&gt;"",Schema_Input!C874,"")</f>
        <v/>
      </c>
    </row>
    <row r="875" spans="1:3" ht="12.75" x14ac:dyDescent="0.2">
      <c r="A875" s="21" t="str">
        <f>IF(Schema_Input!A875&lt;&gt;"",Schema_Input!A875,IF(Schema_Input!C875&lt;&gt;"",A874,""))</f>
        <v/>
      </c>
      <c r="B875" s="21" t="str">
        <f>IF(Schema_Input!B875&lt;&gt;"",Schema_Input!B875,IF(Schema_Input!C875&lt;&gt;"",B874,""))</f>
        <v/>
      </c>
      <c r="C875" s="21" t="str">
        <f>IF(Schema_Input!C875&lt;&gt;"",Schema_Input!C875,"")</f>
        <v/>
      </c>
    </row>
    <row r="876" spans="1:3" ht="12.75" x14ac:dyDescent="0.2">
      <c r="A876" s="21" t="str">
        <f>IF(Schema_Input!A876&lt;&gt;"",Schema_Input!A876,IF(Schema_Input!C876&lt;&gt;"",A875,""))</f>
        <v/>
      </c>
      <c r="B876" s="21" t="str">
        <f>IF(Schema_Input!B876&lt;&gt;"",Schema_Input!B876,IF(Schema_Input!C876&lt;&gt;"",B875,""))</f>
        <v/>
      </c>
      <c r="C876" s="21" t="str">
        <f>IF(Schema_Input!C876&lt;&gt;"",Schema_Input!C876,"")</f>
        <v/>
      </c>
    </row>
    <row r="877" spans="1:3" ht="12.75" x14ac:dyDescent="0.2">
      <c r="A877" s="21" t="str">
        <f>IF(Schema_Input!A877&lt;&gt;"",Schema_Input!A877,IF(Schema_Input!C877&lt;&gt;"",A876,""))</f>
        <v/>
      </c>
      <c r="B877" s="21" t="str">
        <f>IF(Schema_Input!B877&lt;&gt;"",Schema_Input!B877,IF(Schema_Input!C877&lt;&gt;"",B876,""))</f>
        <v/>
      </c>
      <c r="C877" s="21" t="str">
        <f>IF(Schema_Input!C877&lt;&gt;"",Schema_Input!C877,"")</f>
        <v/>
      </c>
    </row>
    <row r="878" spans="1:3" ht="12.75" x14ac:dyDescent="0.2">
      <c r="A878" s="21" t="str">
        <f>IF(Schema_Input!A878&lt;&gt;"",Schema_Input!A878,IF(Schema_Input!C878&lt;&gt;"",A877,""))</f>
        <v/>
      </c>
      <c r="B878" s="21" t="str">
        <f>IF(Schema_Input!B878&lt;&gt;"",Schema_Input!B878,IF(Schema_Input!C878&lt;&gt;"",B877,""))</f>
        <v/>
      </c>
      <c r="C878" s="21" t="str">
        <f>IF(Schema_Input!C878&lt;&gt;"",Schema_Input!C878,"")</f>
        <v/>
      </c>
    </row>
    <row r="879" spans="1:3" ht="12.75" x14ac:dyDescent="0.2">
      <c r="A879" s="21" t="str">
        <f>IF(Schema_Input!A879&lt;&gt;"",Schema_Input!A879,IF(Schema_Input!C879&lt;&gt;"",A878,""))</f>
        <v/>
      </c>
      <c r="B879" s="21" t="str">
        <f>IF(Schema_Input!B879&lt;&gt;"",Schema_Input!B879,IF(Schema_Input!C879&lt;&gt;"",B878,""))</f>
        <v/>
      </c>
      <c r="C879" s="21" t="str">
        <f>IF(Schema_Input!C879&lt;&gt;"",Schema_Input!C879,"")</f>
        <v/>
      </c>
    </row>
    <row r="880" spans="1:3" ht="12.75" x14ac:dyDescent="0.2">
      <c r="A880" s="21" t="str">
        <f>IF(Schema_Input!A880&lt;&gt;"",Schema_Input!A880,IF(Schema_Input!C880&lt;&gt;"",A879,""))</f>
        <v/>
      </c>
      <c r="B880" s="21" t="str">
        <f>IF(Schema_Input!B880&lt;&gt;"",Schema_Input!B880,IF(Schema_Input!C880&lt;&gt;"",B879,""))</f>
        <v/>
      </c>
      <c r="C880" s="21" t="str">
        <f>IF(Schema_Input!C880&lt;&gt;"",Schema_Input!C880,"")</f>
        <v/>
      </c>
    </row>
    <row r="881" spans="1:3" ht="12.75" x14ac:dyDescent="0.2">
      <c r="A881" s="21" t="str">
        <f>IF(Schema_Input!A881&lt;&gt;"",Schema_Input!A881,IF(Schema_Input!C881&lt;&gt;"",A880,""))</f>
        <v/>
      </c>
      <c r="B881" s="21" t="str">
        <f>IF(Schema_Input!B881&lt;&gt;"",Schema_Input!B881,IF(Schema_Input!C881&lt;&gt;"",B880,""))</f>
        <v/>
      </c>
      <c r="C881" s="21" t="str">
        <f>IF(Schema_Input!C881&lt;&gt;"",Schema_Input!C881,"")</f>
        <v/>
      </c>
    </row>
    <row r="882" spans="1:3" ht="12.75" x14ac:dyDescent="0.2">
      <c r="A882" s="21" t="str">
        <f>IF(Schema_Input!A882&lt;&gt;"",Schema_Input!A882,IF(Schema_Input!C882&lt;&gt;"",A881,""))</f>
        <v/>
      </c>
      <c r="B882" s="21" t="str">
        <f>IF(Schema_Input!B882&lt;&gt;"",Schema_Input!B882,IF(Schema_Input!C882&lt;&gt;"",B881,""))</f>
        <v/>
      </c>
      <c r="C882" s="21" t="str">
        <f>IF(Schema_Input!C882&lt;&gt;"",Schema_Input!C882,"")</f>
        <v/>
      </c>
    </row>
    <row r="883" spans="1:3" ht="12.75" x14ac:dyDescent="0.2">
      <c r="A883" s="21" t="str">
        <f>IF(Schema_Input!A883&lt;&gt;"",Schema_Input!A883,IF(Schema_Input!C883&lt;&gt;"",A882,""))</f>
        <v/>
      </c>
      <c r="B883" s="21" t="str">
        <f>IF(Schema_Input!B883&lt;&gt;"",Schema_Input!B883,IF(Schema_Input!C883&lt;&gt;"",B882,""))</f>
        <v/>
      </c>
      <c r="C883" s="21" t="str">
        <f>IF(Schema_Input!C883&lt;&gt;"",Schema_Input!C883,"")</f>
        <v/>
      </c>
    </row>
    <row r="884" spans="1:3" ht="12.75" x14ac:dyDescent="0.2">
      <c r="A884" s="21" t="str">
        <f>IF(Schema_Input!A884&lt;&gt;"",Schema_Input!A884,IF(Schema_Input!C884&lt;&gt;"",A883,""))</f>
        <v/>
      </c>
      <c r="B884" s="21" t="str">
        <f>IF(Schema_Input!B884&lt;&gt;"",Schema_Input!B884,IF(Schema_Input!C884&lt;&gt;"",B883,""))</f>
        <v/>
      </c>
      <c r="C884" s="21" t="str">
        <f>IF(Schema_Input!C884&lt;&gt;"",Schema_Input!C884,"")</f>
        <v/>
      </c>
    </row>
    <row r="885" spans="1:3" ht="12.75" x14ac:dyDescent="0.2">
      <c r="A885" s="21" t="str">
        <f>IF(Schema_Input!A885&lt;&gt;"",Schema_Input!A885,IF(Schema_Input!C885&lt;&gt;"",A884,""))</f>
        <v/>
      </c>
      <c r="B885" s="21" t="str">
        <f>IF(Schema_Input!B885&lt;&gt;"",Schema_Input!B885,IF(Schema_Input!C885&lt;&gt;"",B884,""))</f>
        <v/>
      </c>
      <c r="C885" s="21" t="str">
        <f>IF(Schema_Input!C885&lt;&gt;"",Schema_Input!C885,"")</f>
        <v/>
      </c>
    </row>
    <row r="886" spans="1:3" ht="12.75" x14ac:dyDescent="0.2">
      <c r="A886" s="21" t="str">
        <f>IF(Schema_Input!A886&lt;&gt;"",Schema_Input!A886,IF(Schema_Input!C886&lt;&gt;"",A885,""))</f>
        <v/>
      </c>
      <c r="B886" s="21" t="str">
        <f>IF(Schema_Input!B886&lt;&gt;"",Schema_Input!B886,IF(Schema_Input!C886&lt;&gt;"",B885,""))</f>
        <v/>
      </c>
      <c r="C886" s="21" t="str">
        <f>IF(Schema_Input!C886&lt;&gt;"",Schema_Input!C886,"")</f>
        <v/>
      </c>
    </row>
    <row r="887" spans="1:3" ht="12.75" x14ac:dyDescent="0.2">
      <c r="A887" s="21" t="str">
        <f>IF(Schema_Input!A887&lt;&gt;"",Schema_Input!A887,IF(Schema_Input!C887&lt;&gt;"",A886,""))</f>
        <v/>
      </c>
      <c r="B887" s="21" t="str">
        <f>IF(Schema_Input!B887&lt;&gt;"",Schema_Input!B887,IF(Schema_Input!C887&lt;&gt;"",B886,""))</f>
        <v/>
      </c>
      <c r="C887" s="21" t="str">
        <f>IF(Schema_Input!C887&lt;&gt;"",Schema_Input!C887,"")</f>
        <v/>
      </c>
    </row>
    <row r="888" spans="1:3" ht="12.75" x14ac:dyDescent="0.2">
      <c r="A888" s="21" t="str">
        <f>IF(Schema_Input!A888&lt;&gt;"",Schema_Input!A888,IF(Schema_Input!C888&lt;&gt;"",A887,""))</f>
        <v/>
      </c>
      <c r="B888" s="21" t="str">
        <f>IF(Schema_Input!B888&lt;&gt;"",Schema_Input!B888,IF(Schema_Input!C888&lt;&gt;"",B887,""))</f>
        <v/>
      </c>
      <c r="C888" s="21" t="str">
        <f>IF(Schema_Input!C888&lt;&gt;"",Schema_Input!C888,"")</f>
        <v/>
      </c>
    </row>
    <row r="889" spans="1:3" ht="12.75" x14ac:dyDescent="0.2">
      <c r="A889" s="21" t="str">
        <f>IF(Schema_Input!A889&lt;&gt;"",Schema_Input!A889,IF(Schema_Input!C889&lt;&gt;"",A888,""))</f>
        <v/>
      </c>
      <c r="B889" s="21" t="str">
        <f>IF(Schema_Input!B889&lt;&gt;"",Schema_Input!B889,IF(Schema_Input!C889&lt;&gt;"",B888,""))</f>
        <v/>
      </c>
      <c r="C889" s="21" t="str">
        <f>IF(Schema_Input!C889&lt;&gt;"",Schema_Input!C889,"")</f>
        <v/>
      </c>
    </row>
    <row r="890" spans="1:3" ht="12.75" x14ac:dyDescent="0.2">
      <c r="A890" s="21" t="str">
        <f>IF(Schema_Input!A890&lt;&gt;"",Schema_Input!A890,IF(Schema_Input!C890&lt;&gt;"",A889,""))</f>
        <v/>
      </c>
      <c r="B890" s="21" t="str">
        <f>IF(Schema_Input!B890&lt;&gt;"",Schema_Input!B890,IF(Schema_Input!C890&lt;&gt;"",B889,""))</f>
        <v/>
      </c>
      <c r="C890" s="21" t="str">
        <f>IF(Schema_Input!C890&lt;&gt;"",Schema_Input!C890,"")</f>
        <v/>
      </c>
    </row>
    <row r="891" spans="1:3" ht="12.75" x14ac:dyDescent="0.2">
      <c r="A891" s="21" t="str">
        <f>IF(Schema_Input!A891&lt;&gt;"",Schema_Input!A891,IF(Schema_Input!C891&lt;&gt;"",A890,""))</f>
        <v/>
      </c>
      <c r="B891" s="21" t="str">
        <f>IF(Schema_Input!B891&lt;&gt;"",Schema_Input!B891,IF(Schema_Input!C891&lt;&gt;"",B890,""))</f>
        <v/>
      </c>
      <c r="C891" s="21" t="str">
        <f>IF(Schema_Input!C891&lt;&gt;"",Schema_Input!C891,"")</f>
        <v/>
      </c>
    </row>
    <row r="892" spans="1:3" ht="12.75" x14ac:dyDescent="0.2">
      <c r="A892" s="21" t="str">
        <f>IF(Schema_Input!A892&lt;&gt;"",Schema_Input!A892,IF(Schema_Input!C892&lt;&gt;"",A891,""))</f>
        <v/>
      </c>
      <c r="B892" s="21" t="str">
        <f>IF(Schema_Input!B892&lt;&gt;"",Schema_Input!B892,IF(Schema_Input!C892&lt;&gt;"",B891,""))</f>
        <v/>
      </c>
      <c r="C892" s="21" t="str">
        <f>IF(Schema_Input!C892&lt;&gt;"",Schema_Input!C892,"")</f>
        <v/>
      </c>
    </row>
    <row r="893" spans="1:3" ht="12.75" x14ac:dyDescent="0.2">
      <c r="A893" s="21" t="str">
        <f>IF(Schema_Input!A893&lt;&gt;"",Schema_Input!A893,IF(Schema_Input!C893&lt;&gt;"",A892,""))</f>
        <v/>
      </c>
      <c r="B893" s="21" t="str">
        <f>IF(Schema_Input!B893&lt;&gt;"",Schema_Input!B893,IF(Schema_Input!C893&lt;&gt;"",B892,""))</f>
        <v/>
      </c>
      <c r="C893" s="21" t="str">
        <f>IF(Schema_Input!C893&lt;&gt;"",Schema_Input!C893,"")</f>
        <v/>
      </c>
    </row>
    <row r="894" spans="1:3" ht="12.75" x14ac:dyDescent="0.2">
      <c r="A894" s="21" t="str">
        <f>IF(Schema_Input!A894&lt;&gt;"",Schema_Input!A894,IF(Schema_Input!C894&lt;&gt;"",A893,""))</f>
        <v/>
      </c>
      <c r="B894" s="21" t="str">
        <f>IF(Schema_Input!B894&lt;&gt;"",Schema_Input!B894,IF(Schema_Input!C894&lt;&gt;"",B893,""))</f>
        <v/>
      </c>
      <c r="C894" s="21" t="str">
        <f>IF(Schema_Input!C894&lt;&gt;"",Schema_Input!C894,"")</f>
        <v/>
      </c>
    </row>
    <row r="895" spans="1:3" ht="12.75" x14ac:dyDescent="0.2">
      <c r="A895" s="21" t="str">
        <f>IF(Schema_Input!A895&lt;&gt;"",Schema_Input!A895,IF(Schema_Input!C895&lt;&gt;"",A894,""))</f>
        <v/>
      </c>
      <c r="B895" s="21" t="str">
        <f>IF(Schema_Input!B895&lt;&gt;"",Schema_Input!B895,IF(Schema_Input!C895&lt;&gt;"",B894,""))</f>
        <v/>
      </c>
      <c r="C895" s="21" t="str">
        <f>IF(Schema_Input!C895&lt;&gt;"",Schema_Input!C895,"")</f>
        <v/>
      </c>
    </row>
    <row r="896" spans="1:3" ht="12.75" x14ac:dyDescent="0.2">
      <c r="A896" s="21" t="str">
        <f>IF(Schema_Input!A896&lt;&gt;"",Schema_Input!A896,IF(Schema_Input!C896&lt;&gt;"",A895,""))</f>
        <v/>
      </c>
      <c r="B896" s="21" t="str">
        <f>IF(Schema_Input!B896&lt;&gt;"",Schema_Input!B896,IF(Schema_Input!C896&lt;&gt;"",B895,""))</f>
        <v/>
      </c>
      <c r="C896" s="21" t="str">
        <f>IF(Schema_Input!C896&lt;&gt;"",Schema_Input!C896,"")</f>
        <v/>
      </c>
    </row>
    <row r="897" spans="1:3" ht="12.75" x14ac:dyDescent="0.2">
      <c r="A897" s="21" t="str">
        <f>IF(Schema_Input!A897&lt;&gt;"",Schema_Input!A897,IF(Schema_Input!C897&lt;&gt;"",A896,""))</f>
        <v/>
      </c>
      <c r="B897" s="21" t="str">
        <f>IF(Schema_Input!B897&lt;&gt;"",Schema_Input!B897,IF(Schema_Input!C897&lt;&gt;"",B896,""))</f>
        <v/>
      </c>
      <c r="C897" s="21" t="str">
        <f>IF(Schema_Input!C897&lt;&gt;"",Schema_Input!C897,"")</f>
        <v/>
      </c>
    </row>
    <row r="898" spans="1:3" ht="12.75" x14ac:dyDescent="0.2">
      <c r="A898" s="21" t="str">
        <f>IF(Schema_Input!A898&lt;&gt;"",Schema_Input!A898,IF(Schema_Input!C898&lt;&gt;"",A897,""))</f>
        <v/>
      </c>
      <c r="B898" s="21" t="str">
        <f>IF(Schema_Input!B898&lt;&gt;"",Schema_Input!B898,IF(Schema_Input!C898&lt;&gt;"",B897,""))</f>
        <v/>
      </c>
      <c r="C898" s="21" t="str">
        <f>IF(Schema_Input!C898&lt;&gt;"",Schema_Input!C898,"")</f>
        <v/>
      </c>
    </row>
    <row r="899" spans="1:3" ht="12.75" x14ac:dyDescent="0.2">
      <c r="A899" s="21" t="str">
        <f>IF(Schema_Input!A899&lt;&gt;"",Schema_Input!A899,IF(Schema_Input!C899&lt;&gt;"",A898,""))</f>
        <v/>
      </c>
      <c r="B899" s="21" t="str">
        <f>IF(Schema_Input!B899&lt;&gt;"",Schema_Input!B899,IF(Schema_Input!C899&lt;&gt;"",B898,""))</f>
        <v/>
      </c>
      <c r="C899" s="21" t="str">
        <f>IF(Schema_Input!C899&lt;&gt;"",Schema_Input!C899,"")</f>
        <v/>
      </c>
    </row>
    <row r="900" spans="1:3" ht="12.75" x14ac:dyDescent="0.2">
      <c r="A900" s="21" t="str">
        <f>IF(Schema_Input!A900&lt;&gt;"",Schema_Input!A900,IF(Schema_Input!C900&lt;&gt;"",A899,""))</f>
        <v/>
      </c>
      <c r="B900" s="21" t="str">
        <f>IF(Schema_Input!B900&lt;&gt;"",Schema_Input!B900,IF(Schema_Input!C900&lt;&gt;"",B899,""))</f>
        <v/>
      </c>
      <c r="C900" s="21" t="str">
        <f>IF(Schema_Input!C900&lt;&gt;"",Schema_Input!C900,"")</f>
        <v/>
      </c>
    </row>
    <row r="901" spans="1:3" ht="12.75" x14ac:dyDescent="0.2">
      <c r="A901" s="21" t="str">
        <f>IF(Schema_Input!A901&lt;&gt;"",Schema_Input!A901,IF(Schema_Input!C901&lt;&gt;"",A900,""))</f>
        <v/>
      </c>
      <c r="B901" s="21" t="str">
        <f>IF(Schema_Input!B901&lt;&gt;"",Schema_Input!B901,IF(Schema_Input!C901&lt;&gt;"",B900,""))</f>
        <v/>
      </c>
      <c r="C901" s="21" t="str">
        <f>IF(Schema_Input!C901&lt;&gt;"",Schema_Input!C901,"")</f>
        <v/>
      </c>
    </row>
    <row r="902" spans="1:3" ht="12.75" x14ac:dyDescent="0.2">
      <c r="A902" s="21" t="str">
        <f>IF(Schema_Input!A902&lt;&gt;"",Schema_Input!A902,IF(Schema_Input!C902&lt;&gt;"",A901,""))</f>
        <v/>
      </c>
      <c r="B902" s="21" t="str">
        <f>IF(Schema_Input!B902&lt;&gt;"",Schema_Input!B902,IF(Schema_Input!C902&lt;&gt;"",B901,""))</f>
        <v/>
      </c>
      <c r="C902" s="21" t="str">
        <f>IF(Schema_Input!C902&lt;&gt;"",Schema_Input!C902,"")</f>
        <v/>
      </c>
    </row>
    <row r="903" spans="1:3" ht="12.75" x14ac:dyDescent="0.2">
      <c r="A903" s="21" t="str">
        <f>IF(Schema_Input!A903&lt;&gt;"",Schema_Input!A903,IF(Schema_Input!C903&lt;&gt;"",A902,""))</f>
        <v/>
      </c>
      <c r="B903" s="21" t="str">
        <f>IF(Schema_Input!B903&lt;&gt;"",Schema_Input!B903,IF(Schema_Input!C903&lt;&gt;"",B902,""))</f>
        <v/>
      </c>
      <c r="C903" s="21" t="str">
        <f>IF(Schema_Input!C903&lt;&gt;"",Schema_Input!C903,"")</f>
        <v/>
      </c>
    </row>
    <row r="904" spans="1:3" ht="12.75" x14ac:dyDescent="0.2">
      <c r="A904" s="21" t="str">
        <f>IF(Schema_Input!A904&lt;&gt;"",Schema_Input!A904,IF(Schema_Input!C904&lt;&gt;"",A903,""))</f>
        <v/>
      </c>
      <c r="B904" s="21" t="str">
        <f>IF(Schema_Input!B904&lt;&gt;"",Schema_Input!B904,IF(Schema_Input!C904&lt;&gt;"",B903,""))</f>
        <v/>
      </c>
      <c r="C904" s="21" t="str">
        <f>IF(Schema_Input!C904&lt;&gt;"",Schema_Input!C904,"")</f>
        <v/>
      </c>
    </row>
    <row r="905" spans="1:3" ht="12.75" x14ac:dyDescent="0.2">
      <c r="A905" s="21" t="str">
        <f>IF(Schema_Input!A905&lt;&gt;"",Schema_Input!A905,IF(Schema_Input!C905&lt;&gt;"",A904,""))</f>
        <v/>
      </c>
      <c r="B905" s="21" t="str">
        <f>IF(Schema_Input!B905&lt;&gt;"",Schema_Input!B905,IF(Schema_Input!C905&lt;&gt;"",B904,""))</f>
        <v/>
      </c>
      <c r="C905" s="21" t="str">
        <f>IF(Schema_Input!C905&lt;&gt;"",Schema_Input!C905,"")</f>
        <v/>
      </c>
    </row>
    <row r="906" spans="1:3" ht="12.75" x14ac:dyDescent="0.2">
      <c r="A906" s="21" t="str">
        <f>IF(Schema_Input!A906&lt;&gt;"",Schema_Input!A906,IF(Schema_Input!C906&lt;&gt;"",A905,""))</f>
        <v/>
      </c>
      <c r="B906" s="21" t="str">
        <f>IF(Schema_Input!B906&lt;&gt;"",Schema_Input!B906,IF(Schema_Input!C906&lt;&gt;"",B905,""))</f>
        <v/>
      </c>
      <c r="C906" s="21" t="str">
        <f>IF(Schema_Input!C906&lt;&gt;"",Schema_Input!C906,"")</f>
        <v/>
      </c>
    </row>
    <row r="907" spans="1:3" ht="12.75" x14ac:dyDescent="0.2">
      <c r="A907" s="21" t="str">
        <f>IF(Schema_Input!A907&lt;&gt;"",Schema_Input!A907,IF(Schema_Input!C907&lt;&gt;"",A906,""))</f>
        <v/>
      </c>
      <c r="B907" s="21" t="str">
        <f>IF(Schema_Input!B907&lt;&gt;"",Schema_Input!B907,IF(Schema_Input!C907&lt;&gt;"",B906,""))</f>
        <v/>
      </c>
      <c r="C907" s="21" t="str">
        <f>IF(Schema_Input!C907&lt;&gt;"",Schema_Input!C907,"")</f>
        <v/>
      </c>
    </row>
    <row r="908" spans="1:3" ht="12.75" x14ac:dyDescent="0.2">
      <c r="A908" s="21" t="str">
        <f>IF(Schema_Input!A908&lt;&gt;"",Schema_Input!A908,IF(Schema_Input!C908&lt;&gt;"",A907,""))</f>
        <v/>
      </c>
      <c r="B908" s="21" t="str">
        <f>IF(Schema_Input!B908&lt;&gt;"",Schema_Input!B908,IF(Schema_Input!C908&lt;&gt;"",B907,""))</f>
        <v/>
      </c>
      <c r="C908" s="21" t="str">
        <f>IF(Schema_Input!C908&lt;&gt;"",Schema_Input!C908,"")</f>
        <v/>
      </c>
    </row>
    <row r="909" spans="1:3" ht="12.75" x14ac:dyDescent="0.2">
      <c r="A909" s="21" t="str">
        <f>IF(Schema_Input!A909&lt;&gt;"",Schema_Input!A909,IF(Schema_Input!C909&lt;&gt;"",A908,""))</f>
        <v/>
      </c>
      <c r="B909" s="21" t="str">
        <f>IF(Schema_Input!B909&lt;&gt;"",Schema_Input!B909,IF(Schema_Input!C909&lt;&gt;"",B908,""))</f>
        <v/>
      </c>
      <c r="C909" s="21" t="str">
        <f>IF(Schema_Input!C909&lt;&gt;"",Schema_Input!C909,"")</f>
        <v/>
      </c>
    </row>
    <row r="910" spans="1:3" ht="12.75" x14ac:dyDescent="0.2">
      <c r="A910" s="21" t="str">
        <f>IF(Schema_Input!A910&lt;&gt;"",Schema_Input!A910,IF(Schema_Input!C910&lt;&gt;"",A909,""))</f>
        <v/>
      </c>
      <c r="B910" s="21" t="str">
        <f>IF(Schema_Input!B910&lt;&gt;"",Schema_Input!B910,IF(Schema_Input!C910&lt;&gt;"",B909,""))</f>
        <v/>
      </c>
      <c r="C910" s="21" t="str">
        <f>IF(Schema_Input!C910&lt;&gt;"",Schema_Input!C910,"")</f>
        <v/>
      </c>
    </row>
    <row r="911" spans="1:3" ht="12.75" x14ac:dyDescent="0.2">
      <c r="A911" s="21" t="str">
        <f>IF(Schema_Input!A911&lt;&gt;"",Schema_Input!A911,IF(Schema_Input!C911&lt;&gt;"",A910,""))</f>
        <v/>
      </c>
      <c r="B911" s="21" t="str">
        <f>IF(Schema_Input!B911&lt;&gt;"",Schema_Input!B911,IF(Schema_Input!C911&lt;&gt;"",B910,""))</f>
        <v/>
      </c>
      <c r="C911" s="21" t="str">
        <f>IF(Schema_Input!C911&lt;&gt;"",Schema_Input!C911,"")</f>
        <v/>
      </c>
    </row>
    <row r="912" spans="1:3" ht="12.75" x14ac:dyDescent="0.2">
      <c r="A912" s="21" t="str">
        <f>IF(Schema_Input!A912&lt;&gt;"",Schema_Input!A912,IF(Schema_Input!C912&lt;&gt;"",A911,""))</f>
        <v/>
      </c>
      <c r="B912" s="21" t="str">
        <f>IF(Schema_Input!B912&lt;&gt;"",Schema_Input!B912,IF(Schema_Input!C912&lt;&gt;"",B911,""))</f>
        <v/>
      </c>
      <c r="C912" s="21" t="str">
        <f>IF(Schema_Input!C912&lt;&gt;"",Schema_Input!C912,"")</f>
        <v/>
      </c>
    </row>
    <row r="913" spans="1:3" ht="12.75" x14ac:dyDescent="0.2">
      <c r="A913" s="21" t="str">
        <f>IF(Schema_Input!A913&lt;&gt;"",Schema_Input!A913,IF(Schema_Input!C913&lt;&gt;"",A912,""))</f>
        <v/>
      </c>
      <c r="B913" s="21" t="str">
        <f>IF(Schema_Input!B913&lt;&gt;"",Schema_Input!B913,IF(Schema_Input!C913&lt;&gt;"",B912,""))</f>
        <v/>
      </c>
      <c r="C913" s="21" t="str">
        <f>IF(Schema_Input!C913&lt;&gt;"",Schema_Input!C913,"")</f>
        <v/>
      </c>
    </row>
    <row r="914" spans="1:3" ht="12.75" x14ac:dyDescent="0.2">
      <c r="A914" s="21" t="str">
        <f>IF(Schema_Input!A914&lt;&gt;"",Schema_Input!A914,IF(Schema_Input!C914&lt;&gt;"",A913,""))</f>
        <v/>
      </c>
      <c r="B914" s="21" t="str">
        <f>IF(Schema_Input!B914&lt;&gt;"",Schema_Input!B914,IF(Schema_Input!C914&lt;&gt;"",B913,""))</f>
        <v/>
      </c>
      <c r="C914" s="21" t="str">
        <f>IF(Schema_Input!C914&lt;&gt;"",Schema_Input!C914,"")</f>
        <v/>
      </c>
    </row>
    <row r="915" spans="1:3" ht="12.75" x14ac:dyDescent="0.2">
      <c r="A915" s="21" t="str">
        <f>IF(Schema_Input!A915&lt;&gt;"",Schema_Input!A915,IF(Schema_Input!C915&lt;&gt;"",A914,""))</f>
        <v/>
      </c>
      <c r="B915" s="21" t="str">
        <f>IF(Schema_Input!B915&lt;&gt;"",Schema_Input!B915,IF(Schema_Input!C915&lt;&gt;"",B914,""))</f>
        <v/>
      </c>
      <c r="C915" s="21" t="str">
        <f>IF(Schema_Input!C915&lt;&gt;"",Schema_Input!C915,"")</f>
        <v/>
      </c>
    </row>
    <row r="916" spans="1:3" ht="12.75" x14ac:dyDescent="0.2">
      <c r="A916" s="21" t="str">
        <f>IF(Schema_Input!A916&lt;&gt;"",Schema_Input!A916,IF(Schema_Input!C916&lt;&gt;"",A915,""))</f>
        <v/>
      </c>
      <c r="B916" s="21" t="str">
        <f>IF(Schema_Input!B916&lt;&gt;"",Schema_Input!B916,IF(Schema_Input!C916&lt;&gt;"",B915,""))</f>
        <v/>
      </c>
      <c r="C916" s="21" t="str">
        <f>IF(Schema_Input!C916&lt;&gt;"",Schema_Input!C916,"")</f>
        <v/>
      </c>
    </row>
    <row r="917" spans="1:3" ht="12.75" x14ac:dyDescent="0.2">
      <c r="A917" s="21" t="str">
        <f>IF(Schema_Input!A917&lt;&gt;"",Schema_Input!A917,IF(Schema_Input!C917&lt;&gt;"",A916,""))</f>
        <v/>
      </c>
      <c r="B917" s="21" t="str">
        <f>IF(Schema_Input!B917&lt;&gt;"",Schema_Input!B917,IF(Schema_Input!C917&lt;&gt;"",B916,""))</f>
        <v/>
      </c>
      <c r="C917" s="21" t="str">
        <f>IF(Schema_Input!C917&lt;&gt;"",Schema_Input!C917,"")</f>
        <v/>
      </c>
    </row>
    <row r="918" spans="1:3" ht="12.75" x14ac:dyDescent="0.2">
      <c r="A918" s="21" t="str">
        <f>IF(Schema_Input!A918&lt;&gt;"",Schema_Input!A918,IF(Schema_Input!C918&lt;&gt;"",A917,""))</f>
        <v/>
      </c>
      <c r="B918" s="21" t="str">
        <f>IF(Schema_Input!B918&lt;&gt;"",Schema_Input!B918,IF(Schema_Input!C918&lt;&gt;"",B917,""))</f>
        <v/>
      </c>
      <c r="C918" s="21" t="str">
        <f>IF(Schema_Input!C918&lt;&gt;"",Schema_Input!C918,"")</f>
        <v/>
      </c>
    </row>
    <row r="919" spans="1:3" ht="12.75" x14ac:dyDescent="0.2">
      <c r="A919" s="21" t="str">
        <f>IF(Schema_Input!A919&lt;&gt;"",Schema_Input!A919,IF(Schema_Input!C919&lt;&gt;"",A918,""))</f>
        <v/>
      </c>
      <c r="B919" s="21" t="str">
        <f>IF(Schema_Input!B919&lt;&gt;"",Schema_Input!B919,IF(Schema_Input!C919&lt;&gt;"",B918,""))</f>
        <v/>
      </c>
      <c r="C919" s="21" t="str">
        <f>IF(Schema_Input!C919&lt;&gt;"",Schema_Input!C919,"")</f>
        <v/>
      </c>
    </row>
    <row r="920" spans="1:3" ht="12.75" x14ac:dyDescent="0.2">
      <c r="A920" s="21" t="str">
        <f>IF(Schema_Input!A920&lt;&gt;"",Schema_Input!A920,IF(Schema_Input!C920&lt;&gt;"",A919,""))</f>
        <v/>
      </c>
      <c r="B920" s="21" t="str">
        <f>IF(Schema_Input!B920&lt;&gt;"",Schema_Input!B920,IF(Schema_Input!C920&lt;&gt;"",B919,""))</f>
        <v/>
      </c>
      <c r="C920" s="21" t="str">
        <f>IF(Schema_Input!C920&lt;&gt;"",Schema_Input!C920,"")</f>
        <v/>
      </c>
    </row>
    <row r="921" spans="1:3" ht="12.75" x14ac:dyDescent="0.2">
      <c r="A921" s="21" t="str">
        <f>IF(Schema_Input!A921&lt;&gt;"",Schema_Input!A921,IF(Schema_Input!C921&lt;&gt;"",A920,""))</f>
        <v/>
      </c>
      <c r="B921" s="21" t="str">
        <f>IF(Schema_Input!B921&lt;&gt;"",Schema_Input!B921,IF(Schema_Input!C921&lt;&gt;"",B920,""))</f>
        <v/>
      </c>
      <c r="C921" s="21" t="str">
        <f>IF(Schema_Input!C921&lt;&gt;"",Schema_Input!C921,"")</f>
        <v/>
      </c>
    </row>
    <row r="922" spans="1:3" ht="12.75" x14ac:dyDescent="0.2">
      <c r="A922" s="21" t="str">
        <f>IF(Schema_Input!A922&lt;&gt;"",Schema_Input!A922,IF(Schema_Input!C922&lt;&gt;"",A921,""))</f>
        <v/>
      </c>
      <c r="B922" s="21" t="str">
        <f>IF(Schema_Input!B922&lt;&gt;"",Schema_Input!B922,IF(Schema_Input!C922&lt;&gt;"",B921,""))</f>
        <v/>
      </c>
      <c r="C922" s="21" t="str">
        <f>IF(Schema_Input!C922&lt;&gt;"",Schema_Input!C922,"")</f>
        <v/>
      </c>
    </row>
    <row r="923" spans="1:3" ht="12.75" x14ac:dyDescent="0.2">
      <c r="A923" s="21" t="str">
        <f>IF(Schema_Input!A923&lt;&gt;"",Schema_Input!A923,IF(Schema_Input!C923&lt;&gt;"",A922,""))</f>
        <v/>
      </c>
      <c r="B923" s="21" t="str">
        <f>IF(Schema_Input!B923&lt;&gt;"",Schema_Input!B923,IF(Schema_Input!C923&lt;&gt;"",B922,""))</f>
        <v/>
      </c>
      <c r="C923" s="21" t="str">
        <f>IF(Schema_Input!C923&lt;&gt;"",Schema_Input!C923,"")</f>
        <v/>
      </c>
    </row>
    <row r="924" spans="1:3" ht="12.75" x14ac:dyDescent="0.2">
      <c r="A924" s="21" t="str">
        <f>IF(Schema_Input!A924&lt;&gt;"",Schema_Input!A924,IF(Schema_Input!C924&lt;&gt;"",A923,""))</f>
        <v/>
      </c>
      <c r="B924" s="21" t="str">
        <f>IF(Schema_Input!B924&lt;&gt;"",Schema_Input!B924,IF(Schema_Input!C924&lt;&gt;"",B923,""))</f>
        <v/>
      </c>
      <c r="C924" s="21" t="str">
        <f>IF(Schema_Input!C924&lt;&gt;"",Schema_Input!C924,"")</f>
        <v/>
      </c>
    </row>
    <row r="925" spans="1:3" ht="12.75" x14ac:dyDescent="0.2">
      <c r="A925" s="21" t="str">
        <f>IF(Schema_Input!A925&lt;&gt;"",Schema_Input!A925,IF(Schema_Input!C925&lt;&gt;"",A924,""))</f>
        <v/>
      </c>
      <c r="B925" s="21" t="str">
        <f>IF(Schema_Input!B925&lt;&gt;"",Schema_Input!B925,IF(Schema_Input!C925&lt;&gt;"",B924,""))</f>
        <v/>
      </c>
      <c r="C925" s="21" t="str">
        <f>IF(Schema_Input!C925&lt;&gt;"",Schema_Input!C925,"")</f>
        <v/>
      </c>
    </row>
    <row r="926" spans="1:3" ht="12.75" x14ac:dyDescent="0.2">
      <c r="A926" s="21" t="str">
        <f>IF(Schema_Input!A926&lt;&gt;"",Schema_Input!A926,IF(Schema_Input!C926&lt;&gt;"",A925,""))</f>
        <v/>
      </c>
      <c r="B926" s="21" t="str">
        <f>IF(Schema_Input!B926&lt;&gt;"",Schema_Input!B926,IF(Schema_Input!C926&lt;&gt;"",B925,""))</f>
        <v/>
      </c>
      <c r="C926" s="21" t="str">
        <f>IF(Schema_Input!C926&lt;&gt;"",Schema_Input!C926,"")</f>
        <v/>
      </c>
    </row>
    <row r="927" spans="1:3" ht="12.75" x14ac:dyDescent="0.2">
      <c r="A927" s="21" t="str">
        <f>IF(Schema_Input!A927&lt;&gt;"",Schema_Input!A927,IF(Schema_Input!C927&lt;&gt;"",A926,""))</f>
        <v/>
      </c>
      <c r="B927" s="21" t="str">
        <f>IF(Schema_Input!B927&lt;&gt;"",Schema_Input!B927,IF(Schema_Input!C927&lt;&gt;"",B926,""))</f>
        <v/>
      </c>
      <c r="C927" s="21" t="str">
        <f>IF(Schema_Input!C927&lt;&gt;"",Schema_Input!C927,"")</f>
        <v/>
      </c>
    </row>
    <row r="928" spans="1:3" ht="12.75" x14ac:dyDescent="0.2">
      <c r="A928" s="21" t="str">
        <f>IF(Schema_Input!A928&lt;&gt;"",Schema_Input!A928,IF(Schema_Input!C928&lt;&gt;"",A927,""))</f>
        <v/>
      </c>
      <c r="B928" s="21" t="str">
        <f>IF(Schema_Input!B928&lt;&gt;"",Schema_Input!B928,IF(Schema_Input!C928&lt;&gt;"",B927,""))</f>
        <v/>
      </c>
      <c r="C928" s="21" t="str">
        <f>IF(Schema_Input!C928&lt;&gt;"",Schema_Input!C928,"")</f>
        <v/>
      </c>
    </row>
    <row r="929" spans="1:3" ht="12.75" x14ac:dyDescent="0.2">
      <c r="A929" s="21" t="str">
        <f>IF(Schema_Input!A929&lt;&gt;"",Schema_Input!A929,IF(Schema_Input!C929&lt;&gt;"",A928,""))</f>
        <v/>
      </c>
      <c r="B929" s="21" t="str">
        <f>IF(Schema_Input!B929&lt;&gt;"",Schema_Input!B929,IF(Schema_Input!C929&lt;&gt;"",B928,""))</f>
        <v/>
      </c>
      <c r="C929" s="21" t="str">
        <f>IF(Schema_Input!C929&lt;&gt;"",Schema_Input!C929,"")</f>
        <v/>
      </c>
    </row>
    <row r="930" spans="1:3" ht="12.75" x14ac:dyDescent="0.2">
      <c r="A930" s="21" t="str">
        <f>IF(Schema_Input!A930&lt;&gt;"",Schema_Input!A930,IF(Schema_Input!C930&lt;&gt;"",A929,""))</f>
        <v/>
      </c>
      <c r="B930" s="21" t="str">
        <f>IF(Schema_Input!B930&lt;&gt;"",Schema_Input!B930,IF(Schema_Input!C930&lt;&gt;"",B929,""))</f>
        <v/>
      </c>
      <c r="C930" s="21" t="str">
        <f>IF(Schema_Input!C930&lt;&gt;"",Schema_Input!C930,"")</f>
        <v/>
      </c>
    </row>
    <row r="931" spans="1:3" ht="12.75" x14ac:dyDescent="0.2">
      <c r="A931" s="21" t="str">
        <f>IF(Schema_Input!A931&lt;&gt;"",Schema_Input!A931,IF(Schema_Input!C931&lt;&gt;"",A930,""))</f>
        <v/>
      </c>
      <c r="B931" s="21" t="str">
        <f>IF(Schema_Input!B931&lt;&gt;"",Schema_Input!B931,IF(Schema_Input!C931&lt;&gt;"",B930,""))</f>
        <v/>
      </c>
      <c r="C931" s="21" t="str">
        <f>IF(Schema_Input!C931&lt;&gt;"",Schema_Input!C931,"")</f>
        <v/>
      </c>
    </row>
    <row r="932" spans="1:3" ht="12.75" x14ac:dyDescent="0.2">
      <c r="A932" s="21" t="str">
        <f>IF(Schema_Input!A932&lt;&gt;"",Schema_Input!A932,IF(Schema_Input!C932&lt;&gt;"",A931,""))</f>
        <v/>
      </c>
      <c r="B932" s="21" t="str">
        <f>IF(Schema_Input!B932&lt;&gt;"",Schema_Input!B932,IF(Schema_Input!C932&lt;&gt;"",B931,""))</f>
        <v/>
      </c>
      <c r="C932" s="21" t="str">
        <f>IF(Schema_Input!C932&lt;&gt;"",Schema_Input!C932,"")</f>
        <v/>
      </c>
    </row>
    <row r="933" spans="1:3" ht="12.75" x14ac:dyDescent="0.2">
      <c r="A933" s="21" t="str">
        <f>IF(Schema_Input!A933&lt;&gt;"",Schema_Input!A933,IF(Schema_Input!C933&lt;&gt;"",A932,""))</f>
        <v/>
      </c>
      <c r="B933" s="21" t="str">
        <f>IF(Schema_Input!B933&lt;&gt;"",Schema_Input!B933,IF(Schema_Input!C933&lt;&gt;"",B932,""))</f>
        <v/>
      </c>
      <c r="C933" s="21" t="str">
        <f>IF(Schema_Input!C933&lt;&gt;"",Schema_Input!C933,"")</f>
        <v/>
      </c>
    </row>
    <row r="934" spans="1:3" ht="12.75" x14ac:dyDescent="0.2">
      <c r="A934" s="21" t="str">
        <f>IF(Schema_Input!A934&lt;&gt;"",Schema_Input!A934,IF(Schema_Input!C934&lt;&gt;"",A933,""))</f>
        <v/>
      </c>
      <c r="B934" s="21" t="str">
        <f>IF(Schema_Input!B934&lt;&gt;"",Schema_Input!B934,IF(Schema_Input!C934&lt;&gt;"",B933,""))</f>
        <v/>
      </c>
      <c r="C934" s="21" t="str">
        <f>IF(Schema_Input!C934&lt;&gt;"",Schema_Input!C934,"")</f>
        <v/>
      </c>
    </row>
    <row r="935" spans="1:3" ht="12.75" x14ac:dyDescent="0.2">
      <c r="A935" s="21" t="str">
        <f>IF(Schema_Input!A935&lt;&gt;"",Schema_Input!A935,IF(Schema_Input!C935&lt;&gt;"",A934,""))</f>
        <v/>
      </c>
      <c r="B935" s="21" t="str">
        <f>IF(Schema_Input!B935&lt;&gt;"",Schema_Input!B935,IF(Schema_Input!C935&lt;&gt;"",B934,""))</f>
        <v/>
      </c>
      <c r="C935" s="21" t="str">
        <f>IF(Schema_Input!C935&lt;&gt;"",Schema_Input!C935,"")</f>
        <v/>
      </c>
    </row>
    <row r="936" spans="1:3" ht="12.75" x14ac:dyDescent="0.2">
      <c r="A936" s="21" t="str">
        <f>IF(Schema_Input!A936&lt;&gt;"",Schema_Input!A936,IF(Schema_Input!C936&lt;&gt;"",A935,""))</f>
        <v/>
      </c>
      <c r="B936" s="21" t="str">
        <f>IF(Schema_Input!B936&lt;&gt;"",Schema_Input!B936,IF(Schema_Input!C936&lt;&gt;"",B935,""))</f>
        <v/>
      </c>
      <c r="C936" s="21" t="str">
        <f>IF(Schema_Input!C936&lt;&gt;"",Schema_Input!C936,"")</f>
        <v/>
      </c>
    </row>
    <row r="937" spans="1:3" ht="12.75" x14ac:dyDescent="0.2">
      <c r="A937" s="21" t="str">
        <f>IF(Schema_Input!A937&lt;&gt;"",Schema_Input!A937,IF(Schema_Input!C937&lt;&gt;"",A936,""))</f>
        <v/>
      </c>
      <c r="B937" s="21" t="str">
        <f>IF(Schema_Input!B937&lt;&gt;"",Schema_Input!B937,IF(Schema_Input!C937&lt;&gt;"",B936,""))</f>
        <v/>
      </c>
      <c r="C937" s="21" t="str">
        <f>IF(Schema_Input!C937&lt;&gt;"",Schema_Input!C937,"")</f>
        <v/>
      </c>
    </row>
    <row r="938" spans="1:3" ht="12.75" x14ac:dyDescent="0.2">
      <c r="A938" s="21" t="str">
        <f>IF(Schema_Input!A938&lt;&gt;"",Schema_Input!A938,IF(Schema_Input!C938&lt;&gt;"",A937,""))</f>
        <v/>
      </c>
      <c r="B938" s="21" t="str">
        <f>IF(Schema_Input!B938&lt;&gt;"",Schema_Input!B938,IF(Schema_Input!C938&lt;&gt;"",B937,""))</f>
        <v/>
      </c>
      <c r="C938" s="21" t="str">
        <f>IF(Schema_Input!C938&lt;&gt;"",Schema_Input!C938,"")</f>
        <v/>
      </c>
    </row>
    <row r="939" spans="1:3" ht="12.75" x14ac:dyDescent="0.2">
      <c r="A939" s="21" t="str">
        <f>IF(Schema_Input!A939&lt;&gt;"",Schema_Input!A939,IF(Schema_Input!C939&lt;&gt;"",A938,""))</f>
        <v/>
      </c>
      <c r="B939" s="21" t="str">
        <f>IF(Schema_Input!B939&lt;&gt;"",Schema_Input!B939,IF(Schema_Input!C939&lt;&gt;"",B938,""))</f>
        <v/>
      </c>
      <c r="C939" s="21" t="str">
        <f>IF(Schema_Input!C939&lt;&gt;"",Schema_Input!C939,"")</f>
        <v/>
      </c>
    </row>
    <row r="940" spans="1:3" ht="12.75" x14ac:dyDescent="0.2">
      <c r="A940" s="21" t="str">
        <f>IF(Schema_Input!A940&lt;&gt;"",Schema_Input!A940,IF(Schema_Input!C940&lt;&gt;"",A939,""))</f>
        <v/>
      </c>
      <c r="B940" s="21" t="str">
        <f>IF(Schema_Input!B940&lt;&gt;"",Schema_Input!B940,IF(Schema_Input!C940&lt;&gt;"",B939,""))</f>
        <v/>
      </c>
      <c r="C940" s="21" t="str">
        <f>IF(Schema_Input!C940&lt;&gt;"",Schema_Input!C940,"")</f>
        <v/>
      </c>
    </row>
    <row r="941" spans="1:3" ht="12.75" x14ac:dyDescent="0.2">
      <c r="A941" s="21" t="str">
        <f>IF(Schema_Input!A941&lt;&gt;"",Schema_Input!A941,IF(Schema_Input!C941&lt;&gt;"",A940,""))</f>
        <v/>
      </c>
      <c r="B941" s="21" t="str">
        <f>IF(Schema_Input!B941&lt;&gt;"",Schema_Input!B941,IF(Schema_Input!C941&lt;&gt;"",B940,""))</f>
        <v/>
      </c>
      <c r="C941" s="21" t="str">
        <f>IF(Schema_Input!C941&lt;&gt;"",Schema_Input!C941,"")</f>
        <v/>
      </c>
    </row>
    <row r="942" spans="1:3" ht="12.75" x14ac:dyDescent="0.2">
      <c r="A942" s="21" t="str">
        <f>IF(Schema_Input!A942&lt;&gt;"",Schema_Input!A942,IF(Schema_Input!C942&lt;&gt;"",A941,""))</f>
        <v/>
      </c>
      <c r="B942" s="21" t="str">
        <f>IF(Schema_Input!B942&lt;&gt;"",Schema_Input!B942,IF(Schema_Input!C942&lt;&gt;"",B941,""))</f>
        <v/>
      </c>
      <c r="C942" s="21" t="str">
        <f>IF(Schema_Input!C942&lt;&gt;"",Schema_Input!C942,"")</f>
        <v/>
      </c>
    </row>
    <row r="943" spans="1:3" ht="12.75" x14ac:dyDescent="0.2">
      <c r="A943" s="21" t="str">
        <f>IF(Schema_Input!A943&lt;&gt;"",Schema_Input!A943,IF(Schema_Input!C943&lt;&gt;"",A942,""))</f>
        <v/>
      </c>
      <c r="B943" s="21" t="str">
        <f>IF(Schema_Input!B943&lt;&gt;"",Schema_Input!B943,IF(Schema_Input!C943&lt;&gt;"",B942,""))</f>
        <v/>
      </c>
      <c r="C943" s="21" t="str">
        <f>IF(Schema_Input!C943&lt;&gt;"",Schema_Input!C943,"")</f>
        <v/>
      </c>
    </row>
    <row r="944" spans="1:3" ht="12.75" x14ac:dyDescent="0.2">
      <c r="A944" s="21" t="str">
        <f>IF(Schema_Input!A944&lt;&gt;"",Schema_Input!A944,IF(Schema_Input!C944&lt;&gt;"",A943,""))</f>
        <v/>
      </c>
      <c r="B944" s="21" t="str">
        <f>IF(Schema_Input!B944&lt;&gt;"",Schema_Input!B944,IF(Schema_Input!C944&lt;&gt;"",B943,""))</f>
        <v/>
      </c>
      <c r="C944" s="21" t="str">
        <f>IF(Schema_Input!C944&lt;&gt;"",Schema_Input!C944,"")</f>
        <v/>
      </c>
    </row>
    <row r="945" spans="1:3" ht="12.75" x14ac:dyDescent="0.2">
      <c r="A945" s="21" t="str">
        <f>IF(Schema_Input!A945&lt;&gt;"",Schema_Input!A945,IF(Schema_Input!C945&lt;&gt;"",A944,""))</f>
        <v/>
      </c>
      <c r="B945" s="21" t="str">
        <f>IF(Schema_Input!B945&lt;&gt;"",Schema_Input!B945,IF(Schema_Input!C945&lt;&gt;"",B944,""))</f>
        <v/>
      </c>
      <c r="C945" s="21" t="str">
        <f>IF(Schema_Input!C945&lt;&gt;"",Schema_Input!C945,"")</f>
        <v/>
      </c>
    </row>
    <row r="946" spans="1:3" ht="12.75" x14ac:dyDescent="0.2">
      <c r="A946" s="21" t="str">
        <f>IF(Schema_Input!A946&lt;&gt;"",Schema_Input!A946,IF(Schema_Input!C946&lt;&gt;"",A945,""))</f>
        <v/>
      </c>
      <c r="B946" s="21" t="str">
        <f>IF(Schema_Input!B946&lt;&gt;"",Schema_Input!B946,IF(Schema_Input!C946&lt;&gt;"",B945,""))</f>
        <v/>
      </c>
      <c r="C946" s="21" t="str">
        <f>IF(Schema_Input!C946&lt;&gt;"",Schema_Input!C946,"")</f>
        <v/>
      </c>
    </row>
    <row r="947" spans="1:3" ht="12.75" x14ac:dyDescent="0.2">
      <c r="A947" s="21" t="str">
        <f>IF(Schema_Input!A947&lt;&gt;"",Schema_Input!A947,IF(Schema_Input!C947&lt;&gt;"",A946,""))</f>
        <v/>
      </c>
      <c r="B947" s="21" t="str">
        <f>IF(Schema_Input!B947&lt;&gt;"",Schema_Input!B947,IF(Schema_Input!C947&lt;&gt;"",B946,""))</f>
        <v/>
      </c>
      <c r="C947" s="21" t="str">
        <f>IF(Schema_Input!C947&lt;&gt;"",Schema_Input!C947,"")</f>
        <v/>
      </c>
    </row>
    <row r="948" spans="1:3" ht="12.75" x14ac:dyDescent="0.2">
      <c r="A948" s="21" t="str">
        <f>IF(Schema_Input!A948&lt;&gt;"",Schema_Input!A948,IF(Schema_Input!C948&lt;&gt;"",A947,""))</f>
        <v/>
      </c>
      <c r="B948" s="21" t="str">
        <f>IF(Schema_Input!B948&lt;&gt;"",Schema_Input!B948,IF(Schema_Input!C948&lt;&gt;"",B947,""))</f>
        <v/>
      </c>
      <c r="C948" s="21" t="str">
        <f>IF(Schema_Input!C948&lt;&gt;"",Schema_Input!C948,"")</f>
        <v/>
      </c>
    </row>
    <row r="949" spans="1:3" ht="12.75" x14ac:dyDescent="0.2">
      <c r="A949" s="21" t="str">
        <f>IF(Schema_Input!A949&lt;&gt;"",Schema_Input!A949,IF(Schema_Input!C949&lt;&gt;"",A948,""))</f>
        <v/>
      </c>
      <c r="B949" s="21" t="str">
        <f>IF(Schema_Input!B949&lt;&gt;"",Schema_Input!B949,IF(Schema_Input!C949&lt;&gt;"",B948,""))</f>
        <v/>
      </c>
      <c r="C949" s="21" t="str">
        <f>IF(Schema_Input!C949&lt;&gt;"",Schema_Input!C949,"")</f>
        <v/>
      </c>
    </row>
    <row r="950" spans="1:3" ht="12.75" x14ac:dyDescent="0.2">
      <c r="A950" s="21" t="str">
        <f>IF(Schema_Input!A950&lt;&gt;"",Schema_Input!A950,IF(Schema_Input!C950&lt;&gt;"",A949,""))</f>
        <v/>
      </c>
      <c r="B950" s="21" t="str">
        <f>IF(Schema_Input!B950&lt;&gt;"",Schema_Input!B950,IF(Schema_Input!C950&lt;&gt;"",B949,""))</f>
        <v/>
      </c>
      <c r="C950" s="21" t="str">
        <f>IF(Schema_Input!C950&lt;&gt;"",Schema_Input!C950,"")</f>
        <v/>
      </c>
    </row>
    <row r="951" spans="1:3" ht="12.75" x14ac:dyDescent="0.2">
      <c r="A951" s="21" t="str">
        <f>IF(Schema_Input!A951&lt;&gt;"",Schema_Input!A951,IF(Schema_Input!C951&lt;&gt;"",A950,""))</f>
        <v/>
      </c>
      <c r="B951" s="21" t="str">
        <f>IF(Schema_Input!B951&lt;&gt;"",Schema_Input!B951,IF(Schema_Input!C951&lt;&gt;"",B950,""))</f>
        <v/>
      </c>
      <c r="C951" s="21" t="str">
        <f>IF(Schema_Input!C951&lt;&gt;"",Schema_Input!C951,"")</f>
        <v/>
      </c>
    </row>
    <row r="952" spans="1:3" ht="12.75" x14ac:dyDescent="0.2">
      <c r="A952" s="21" t="str">
        <f>IF(Schema_Input!A952&lt;&gt;"",Schema_Input!A952,IF(Schema_Input!C952&lt;&gt;"",A951,""))</f>
        <v/>
      </c>
      <c r="B952" s="21" t="str">
        <f>IF(Schema_Input!B952&lt;&gt;"",Schema_Input!B952,IF(Schema_Input!C952&lt;&gt;"",B951,""))</f>
        <v/>
      </c>
      <c r="C952" s="21" t="str">
        <f>IF(Schema_Input!C952&lt;&gt;"",Schema_Input!C952,"")</f>
        <v/>
      </c>
    </row>
    <row r="953" spans="1:3" ht="12.75" x14ac:dyDescent="0.2">
      <c r="A953" s="21" t="str">
        <f>IF(Schema_Input!A953&lt;&gt;"",Schema_Input!A953,IF(Schema_Input!C953&lt;&gt;"",A952,""))</f>
        <v/>
      </c>
      <c r="B953" s="21" t="str">
        <f>IF(Schema_Input!B953&lt;&gt;"",Schema_Input!B953,IF(Schema_Input!C953&lt;&gt;"",B952,""))</f>
        <v/>
      </c>
      <c r="C953" s="21" t="str">
        <f>IF(Schema_Input!C953&lt;&gt;"",Schema_Input!C953,"")</f>
        <v/>
      </c>
    </row>
    <row r="954" spans="1:3" ht="12.75" x14ac:dyDescent="0.2">
      <c r="A954" s="21" t="str">
        <f>IF(Schema_Input!A954&lt;&gt;"",Schema_Input!A954,IF(Schema_Input!C954&lt;&gt;"",A953,""))</f>
        <v/>
      </c>
      <c r="B954" s="21" t="str">
        <f>IF(Schema_Input!B954&lt;&gt;"",Schema_Input!B954,IF(Schema_Input!C954&lt;&gt;"",B953,""))</f>
        <v/>
      </c>
      <c r="C954" s="21" t="str">
        <f>IF(Schema_Input!C954&lt;&gt;"",Schema_Input!C954,"")</f>
        <v/>
      </c>
    </row>
    <row r="955" spans="1:3" ht="12.75" x14ac:dyDescent="0.2">
      <c r="A955" s="21" t="str">
        <f>IF(Schema_Input!A955&lt;&gt;"",Schema_Input!A955,IF(Schema_Input!C955&lt;&gt;"",A954,""))</f>
        <v/>
      </c>
      <c r="B955" s="21" t="str">
        <f>IF(Schema_Input!B955&lt;&gt;"",Schema_Input!B955,IF(Schema_Input!C955&lt;&gt;"",B954,""))</f>
        <v/>
      </c>
      <c r="C955" s="21" t="str">
        <f>IF(Schema_Input!C955&lt;&gt;"",Schema_Input!C955,"")</f>
        <v/>
      </c>
    </row>
    <row r="956" spans="1:3" ht="12.75" x14ac:dyDescent="0.2">
      <c r="A956" s="21" t="str">
        <f>IF(Schema_Input!A956&lt;&gt;"",Schema_Input!A956,IF(Schema_Input!C956&lt;&gt;"",A955,""))</f>
        <v/>
      </c>
      <c r="B956" s="21" t="str">
        <f>IF(Schema_Input!B956&lt;&gt;"",Schema_Input!B956,IF(Schema_Input!C956&lt;&gt;"",B955,""))</f>
        <v/>
      </c>
      <c r="C956" s="21" t="str">
        <f>IF(Schema_Input!C956&lt;&gt;"",Schema_Input!C956,"")</f>
        <v/>
      </c>
    </row>
    <row r="957" spans="1:3" ht="12.75" x14ac:dyDescent="0.2">
      <c r="A957" s="21" t="str">
        <f>IF(Schema_Input!A957&lt;&gt;"",Schema_Input!A957,IF(Schema_Input!C957&lt;&gt;"",A956,""))</f>
        <v/>
      </c>
      <c r="B957" s="21" t="str">
        <f>IF(Schema_Input!B957&lt;&gt;"",Schema_Input!B957,IF(Schema_Input!C957&lt;&gt;"",B956,""))</f>
        <v/>
      </c>
      <c r="C957" s="21" t="str">
        <f>IF(Schema_Input!C957&lt;&gt;"",Schema_Input!C957,"")</f>
        <v/>
      </c>
    </row>
    <row r="958" spans="1:3" ht="12.75" x14ac:dyDescent="0.2">
      <c r="A958" s="21" t="str">
        <f>IF(Schema_Input!A958&lt;&gt;"",Schema_Input!A958,IF(Schema_Input!C958&lt;&gt;"",A957,""))</f>
        <v/>
      </c>
      <c r="B958" s="21" t="str">
        <f>IF(Schema_Input!B958&lt;&gt;"",Schema_Input!B958,IF(Schema_Input!C958&lt;&gt;"",B957,""))</f>
        <v/>
      </c>
      <c r="C958" s="21" t="str">
        <f>IF(Schema_Input!C958&lt;&gt;"",Schema_Input!C958,"")</f>
        <v/>
      </c>
    </row>
    <row r="959" spans="1:3" ht="12.75" x14ac:dyDescent="0.2">
      <c r="A959" s="21" t="str">
        <f>IF(Schema_Input!A959&lt;&gt;"",Schema_Input!A959,IF(Schema_Input!C959&lt;&gt;"",A958,""))</f>
        <v/>
      </c>
      <c r="B959" s="21" t="str">
        <f>IF(Schema_Input!B959&lt;&gt;"",Schema_Input!B959,IF(Schema_Input!C959&lt;&gt;"",B958,""))</f>
        <v/>
      </c>
      <c r="C959" s="21" t="str">
        <f>IF(Schema_Input!C959&lt;&gt;"",Schema_Input!C959,"")</f>
        <v/>
      </c>
    </row>
    <row r="960" spans="1:3" ht="12.75" x14ac:dyDescent="0.2">
      <c r="A960" s="21" t="str">
        <f>IF(Schema_Input!A960&lt;&gt;"",Schema_Input!A960,IF(Schema_Input!C960&lt;&gt;"",A959,""))</f>
        <v/>
      </c>
      <c r="B960" s="21" t="str">
        <f>IF(Schema_Input!B960&lt;&gt;"",Schema_Input!B960,IF(Schema_Input!C960&lt;&gt;"",B959,""))</f>
        <v/>
      </c>
      <c r="C960" s="21" t="str">
        <f>IF(Schema_Input!C960&lt;&gt;"",Schema_Input!C960,"")</f>
        <v/>
      </c>
    </row>
    <row r="961" spans="1:3" ht="12.75" x14ac:dyDescent="0.2">
      <c r="A961" s="21" t="str">
        <f>IF(Schema_Input!A961&lt;&gt;"",Schema_Input!A961,IF(Schema_Input!C961&lt;&gt;"",A960,""))</f>
        <v/>
      </c>
      <c r="B961" s="21" t="str">
        <f>IF(Schema_Input!B961&lt;&gt;"",Schema_Input!B961,IF(Schema_Input!C961&lt;&gt;"",B960,""))</f>
        <v/>
      </c>
      <c r="C961" s="21" t="str">
        <f>IF(Schema_Input!C961&lt;&gt;"",Schema_Input!C961,"")</f>
        <v/>
      </c>
    </row>
    <row r="962" spans="1:3" ht="12.75" x14ac:dyDescent="0.2">
      <c r="A962" s="21" t="str">
        <f>IF(Schema_Input!A962&lt;&gt;"",Schema_Input!A962,IF(Schema_Input!C962&lt;&gt;"",A961,""))</f>
        <v/>
      </c>
      <c r="B962" s="21" t="str">
        <f>IF(Schema_Input!B962&lt;&gt;"",Schema_Input!B962,IF(Schema_Input!C962&lt;&gt;"",B961,""))</f>
        <v/>
      </c>
      <c r="C962" s="21" t="str">
        <f>IF(Schema_Input!C962&lt;&gt;"",Schema_Input!C962,"")</f>
        <v/>
      </c>
    </row>
    <row r="963" spans="1:3" ht="12.75" x14ac:dyDescent="0.2">
      <c r="A963" s="21" t="str">
        <f>IF(Schema_Input!A963&lt;&gt;"",Schema_Input!A963,IF(Schema_Input!C963&lt;&gt;"",A962,""))</f>
        <v/>
      </c>
      <c r="B963" s="21" t="str">
        <f>IF(Schema_Input!B963&lt;&gt;"",Schema_Input!B963,IF(Schema_Input!C963&lt;&gt;"",B962,""))</f>
        <v/>
      </c>
      <c r="C963" s="21" t="str">
        <f>IF(Schema_Input!C963&lt;&gt;"",Schema_Input!C963,"")</f>
        <v/>
      </c>
    </row>
    <row r="964" spans="1:3" ht="12.75" x14ac:dyDescent="0.2">
      <c r="A964" s="21" t="str">
        <f>IF(Schema_Input!A964&lt;&gt;"",Schema_Input!A964,IF(Schema_Input!C964&lt;&gt;"",A963,""))</f>
        <v/>
      </c>
      <c r="B964" s="21" t="str">
        <f>IF(Schema_Input!B964&lt;&gt;"",Schema_Input!B964,IF(Schema_Input!C964&lt;&gt;"",B963,""))</f>
        <v/>
      </c>
      <c r="C964" s="21" t="str">
        <f>IF(Schema_Input!C964&lt;&gt;"",Schema_Input!C964,"")</f>
        <v/>
      </c>
    </row>
    <row r="965" spans="1:3" ht="12.75" x14ac:dyDescent="0.2">
      <c r="A965" s="21" t="str">
        <f>IF(Schema_Input!A965&lt;&gt;"",Schema_Input!A965,IF(Schema_Input!C965&lt;&gt;"",A964,""))</f>
        <v/>
      </c>
      <c r="B965" s="21" t="str">
        <f>IF(Schema_Input!B965&lt;&gt;"",Schema_Input!B965,IF(Schema_Input!C965&lt;&gt;"",B964,""))</f>
        <v/>
      </c>
      <c r="C965" s="21" t="str">
        <f>IF(Schema_Input!C965&lt;&gt;"",Schema_Input!C965,"")</f>
        <v/>
      </c>
    </row>
    <row r="966" spans="1:3" ht="12.75" x14ac:dyDescent="0.2">
      <c r="A966" s="21" t="str">
        <f>IF(Schema_Input!A966&lt;&gt;"",Schema_Input!A966,IF(Schema_Input!C966&lt;&gt;"",A965,""))</f>
        <v/>
      </c>
      <c r="B966" s="21" t="str">
        <f>IF(Schema_Input!B966&lt;&gt;"",Schema_Input!B966,IF(Schema_Input!C966&lt;&gt;"",B965,""))</f>
        <v/>
      </c>
      <c r="C966" s="21" t="str">
        <f>IF(Schema_Input!C966&lt;&gt;"",Schema_Input!C966,"")</f>
        <v/>
      </c>
    </row>
    <row r="967" spans="1:3" ht="12.75" x14ac:dyDescent="0.2">
      <c r="A967" s="21" t="str">
        <f>IF(Schema_Input!A967&lt;&gt;"",Schema_Input!A967,IF(Schema_Input!C967&lt;&gt;"",A966,""))</f>
        <v/>
      </c>
      <c r="B967" s="21" t="str">
        <f>IF(Schema_Input!B967&lt;&gt;"",Schema_Input!B967,IF(Schema_Input!C967&lt;&gt;"",B966,""))</f>
        <v/>
      </c>
      <c r="C967" s="21" t="str">
        <f>IF(Schema_Input!C967&lt;&gt;"",Schema_Input!C967,"")</f>
        <v/>
      </c>
    </row>
    <row r="968" spans="1:3" ht="12.75" x14ac:dyDescent="0.2">
      <c r="A968" s="21" t="str">
        <f>IF(Schema_Input!A968&lt;&gt;"",Schema_Input!A968,IF(Schema_Input!C968&lt;&gt;"",A967,""))</f>
        <v/>
      </c>
      <c r="B968" s="21" t="str">
        <f>IF(Schema_Input!B968&lt;&gt;"",Schema_Input!B968,IF(Schema_Input!C968&lt;&gt;"",B967,""))</f>
        <v/>
      </c>
      <c r="C968" s="21" t="str">
        <f>IF(Schema_Input!C968&lt;&gt;"",Schema_Input!C968,"")</f>
        <v/>
      </c>
    </row>
    <row r="969" spans="1:3" ht="12.75" x14ac:dyDescent="0.2">
      <c r="A969" s="21" t="str">
        <f>IF(Schema_Input!A969&lt;&gt;"",Schema_Input!A969,IF(Schema_Input!C969&lt;&gt;"",A968,""))</f>
        <v/>
      </c>
      <c r="B969" s="21" t="str">
        <f>IF(Schema_Input!B969&lt;&gt;"",Schema_Input!B969,IF(Schema_Input!C969&lt;&gt;"",B968,""))</f>
        <v/>
      </c>
      <c r="C969" s="21" t="str">
        <f>IF(Schema_Input!C969&lt;&gt;"",Schema_Input!C969,"")</f>
        <v/>
      </c>
    </row>
    <row r="970" spans="1:3" ht="12.75" x14ac:dyDescent="0.2">
      <c r="A970" s="21" t="str">
        <f>IF(Schema_Input!A970&lt;&gt;"",Schema_Input!A970,IF(Schema_Input!C970&lt;&gt;"",A969,""))</f>
        <v/>
      </c>
      <c r="B970" s="21" t="str">
        <f>IF(Schema_Input!B970&lt;&gt;"",Schema_Input!B970,IF(Schema_Input!C970&lt;&gt;"",B969,""))</f>
        <v/>
      </c>
      <c r="C970" s="21" t="str">
        <f>IF(Schema_Input!C970&lt;&gt;"",Schema_Input!C970,"")</f>
        <v/>
      </c>
    </row>
    <row r="971" spans="1:3" ht="12.75" x14ac:dyDescent="0.2">
      <c r="A971" s="21" t="str">
        <f>IF(Schema_Input!A971&lt;&gt;"",Schema_Input!A971,IF(Schema_Input!C971&lt;&gt;"",A970,""))</f>
        <v/>
      </c>
      <c r="B971" s="21" t="str">
        <f>IF(Schema_Input!B971&lt;&gt;"",Schema_Input!B971,IF(Schema_Input!C971&lt;&gt;"",B970,""))</f>
        <v/>
      </c>
      <c r="C971" s="21" t="str">
        <f>IF(Schema_Input!C971&lt;&gt;"",Schema_Input!C971,"")</f>
        <v/>
      </c>
    </row>
    <row r="972" spans="1:3" ht="12.75" x14ac:dyDescent="0.2">
      <c r="A972" s="21" t="str">
        <f>IF(Schema_Input!A972&lt;&gt;"",Schema_Input!A972,IF(Schema_Input!C972&lt;&gt;"",A971,""))</f>
        <v/>
      </c>
      <c r="B972" s="21" t="str">
        <f>IF(Schema_Input!B972&lt;&gt;"",Schema_Input!B972,IF(Schema_Input!C972&lt;&gt;"",B971,""))</f>
        <v/>
      </c>
      <c r="C972" s="21" t="str">
        <f>IF(Schema_Input!C972&lt;&gt;"",Schema_Input!C972,"")</f>
        <v/>
      </c>
    </row>
    <row r="973" spans="1:3" ht="12.75" x14ac:dyDescent="0.2">
      <c r="A973" s="21" t="str">
        <f>IF(Schema_Input!A973&lt;&gt;"",Schema_Input!A973,IF(Schema_Input!C973&lt;&gt;"",A972,""))</f>
        <v/>
      </c>
      <c r="B973" s="21" t="str">
        <f>IF(Schema_Input!B973&lt;&gt;"",Schema_Input!B973,IF(Schema_Input!C973&lt;&gt;"",B972,""))</f>
        <v/>
      </c>
      <c r="C973" s="21" t="str">
        <f>IF(Schema_Input!C973&lt;&gt;"",Schema_Input!C973,"")</f>
        <v/>
      </c>
    </row>
    <row r="974" spans="1:3" ht="12.75" x14ac:dyDescent="0.2">
      <c r="A974" s="21" t="str">
        <f>IF(Schema_Input!A974&lt;&gt;"",Schema_Input!A974,IF(Schema_Input!C974&lt;&gt;"",A973,""))</f>
        <v/>
      </c>
      <c r="B974" s="21" t="str">
        <f>IF(Schema_Input!B974&lt;&gt;"",Schema_Input!B974,IF(Schema_Input!C974&lt;&gt;"",B973,""))</f>
        <v/>
      </c>
      <c r="C974" s="21" t="str">
        <f>IF(Schema_Input!C974&lt;&gt;"",Schema_Input!C974,"")</f>
        <v/>
      </c>
    </row>
    <row r="975" spans="1:3" ht="12.75" x14ac:dyDescent="0.2">
      <c r="A975" s="21" t="str">
        <f>IF(Schema_Input!A975&lt;&gt;"",Schema_Input!A975,IF(Schema_Input!C975&lt;&gt;"",A974,""))</f>
        <v/>
      </c>
      <c r="B975" s="21" t="str">
        <f>IF(Schema_Input!B975&lt;&gt;"",Schema_Input!B975,IF(Schema_Input!C975&lt;&gt;"",B974,""))</f>
        <v/>
      </c>
      <c r="C975" s="21" t="str">
        <f>IF(Schema_Input!C975&lt;&gt;"",Schema_Input!C975,"")</f>
        <v/>
      </c>
    </row>
    <row r="976" spans="1:3" ht="12.75" x14ac:dyDescent="0.2">
      <c r="A976" s="21" t="str">
        <f>IF(Schema_Input!A976&lt;&gt;"",Schema_Input!A976,IF(Schema_Input!C976&lt;&gt;"",A975,""))</f>
        <v/>
      </c>
      <c r="B976" s="21" t="str">
        <f>IF(Schema_Input!B976&lt;&gt;"",Schema_Input!B976,IF(Schema_Input!C976&lt;&gt;"",B975,""))</f>
        <v/>
      </c>
      <c r="C976" s="21" t="str">
        <f>IF(Schema_Input!C976&lt;&gt;"",Schema_Input!C976,"")</f>
        <v/>
      </c>
    </row>
    <row r="977" spans="1:3" ht="12.75" x14ac:dyDescent="0.2">
      <c r="A977" s="21" t="str">
        <f>IF(Schema_Input!A977&lt;&gt;"",Schema_Input!A977,IF(Schema_Input!C977&lt;&gt;"",A976,""))</f>
        <v/>
      </c>
      <c r="B977" s="21" t="str">
        <f>IF(Schema_Input!B977&lt;&gt;"",Schema_Input!B977,IF(Schema_Input!C977&lt;&gt;"",B976,""))</f>
        <v/>
      </c>
      <c r="C977" s="21" t="str">
        <f>IF(Schema_Input!C977&lt;&gt;"",Schema_Input!C977,"")</f>
        <v/>
      </c>
    </row>
    <row r="978" spans="1:3" ht="12.75" x14ac:dyDescent="0.2">
      <c r="A978" s="21" t="str">
        <f>IF(Schema_Input!A978&lt;&gt;"",Schema_Input!A978,IF(Schema_Input!C978&lt;&gt;"",A977,""))</f>
        <v/>
      </c>
      <c r="B978" s="21" t="str">
        <f>IF(Schema_Input!B978&lt;&gt;"",Schema_Input!B978,IF(Schema_Input!C978&lt;&gt;"",B977,""))</f>
        <v/>
      </c>
      <c r="C978" s="21" t="str">
        <f>IF(Schema_Input!C978&lt;&gt;"",Schema_Input!C978,"")</f>
        <v/>
      </c>
    </row>
    <row r="979" spans="1:3" ht="12.75" x14ac:dyDescent="0.2">
      <c r="A979" s="21" t="str">
        <f>IF(Schema_Input!A979&lt;&gt;"",Schema_Input!A979,IF(Schema_Input!C979&lt;&gt;"",A978,""))</f>
        <v/>
      </c>
      <c r="B979" s="21" t="str">
        <f>IF(Schema_Input!B979&lt;&gt;"",Schema_Input!B979,IF(Schema_Input!C979&lt;&gt;"",B978,""))</f>
        <v/>
      </c>
      <c r="C979" s="21" t="str">
        <f>IF(Schema_Input!C979&lt;&gt;"",Schema_Input!C979,"")</f>
        <v/>
      </c>
    </row>
    <row r="980" spans="1:3" ht="12.75" x14ac:dyDescent="0.2">
      <c r="A980" s="21" t="str">
        <f>IF(Schema_Input!A980&lt;&gt;"",Schema_Input!A980,IF(Schema_Input!C980&lt;&gt;"",A979,""))</f>
        <v/>
      </c>
      <c r="B980" s="21" t="str">
        <f>IF(Schema_Input!B980&lt;&gt;"",Schema_Input!B980,IF(Schema_Input!C980&lt;&gt;"",B979,""))</f>
        <v/>
      </c>
      <c r="C980" s="21" t="str">
        <f>IF(Schema_Input!C980&lt;&gt;"",Schema_Input!C980,"")</f>
        <v/>
      </c>
    </row>
    <row r="981" spans="1:3" ht="12.75" x14ac:dyDescent="0.2">
      <c r="A981" s="21" t="str">
        <f>IF(Schema_Input!A981&lt;&gt;"",Schema_Input!A981,IF(Schema_Input!C981&lt;&gt;"",A980,""))</f>
        <v/>
      </c>
      <c r="B981" s="21" t="str">
        <f>IF(Schema_Input!B981&lt;&gt;"",Schema_Input!B981,IF(Schema_Input!C981&lt;&gt;"",B980,""))</f>
        <v/>
      </c>
      <c r="C981" s="21" t="str">
        <f>IF(Schema_Input!C981&lt;&gt;"",Schema_Input!C981,"")</f>
        <v/>
      </c>
    </row>
    <row r="982" spans="1:3" ht="12.75" x14ac:dyDescent="0.2">
      <c r="A982" s="21" t="str">
        <f>IF(Schema_Input!A982&lt;&gt;"",Schema_Input!A982,IF(Schema_Input!C982&lt;&gt;"",A981,""))</f>
        <v/>
      </c>
      <c r="B982" s="21" t="str">
        <f>IF(Schema_Input!B982&lt;&gt;"",Schema_Input!B982,IF(Schema_Input!C982&lt;&gt;"",B981,""))</f>
        <v/>
      </c>
      <c r="C982" s="21" t="str">
        <f>IF(Schema_Input!C982&lt;&gt;"",Schema_Input!C982,"")</f>
        <v/>
      </c>
    </row>
    <row r="983" spans="1:3" ht="12.75" x14ac:dyDescent="0.2">
      <c r="A983" s="21" t="str">
        <f>IF(Schema_Input!A983&lt;&gt;"",Schema_Input!A983,IF(Schema_Input!C983&lt;&gt;"",A982,""))</f>
        <v/>
      </c>
      <c r="B983" s="21" t="str">
        <f>IF(Schema_Input!B983&lt;&gt;"",Schema_Input!B983,IF(Schema_Input!C983&lt;&gt;"",B982,""))</f>
        <v/>
      </c>
      <c r="C983" s="21" t="str">
        <f>IF(Schema_Input!C983&lt;&gt;"",Schema_Input!C983,"")</f>
        <v/>
      </c>
    </row>
    <row r="984" spans="1:3" ht="12.75" x14ac:dyDescent="0.2">
      <c r="A984" s="21" t="str">
        <f>IF(Schema_Input!A984&lt;&gt;"",Schema_Input!A984,IF(Schema_Input!C984&lt;&gt;"",A983,""))</f>
        <v/>
      </c>
      <c r="B984" s="21" t="str">
        <f>IF(Schema_Input!B984&lt;&gt;"",Schema_Input!B984,IF(Schema_Input!C984&lt;&gt;"",B983,""))</f>
        <v/>
      </c>
      <c r="C984" s="21" t="str">
        <f>IF(Schema_Input!C984&lt;&gt;"",Schema_Input!C984,"")</f>
        <v/>
      </c>
    </row>
    <row r="985" spans="1:3" ht="12.75" x14ac:dyDescent="0.2">
      <c r="A985" s="21" t="str">
        <f>IF(Schema_Input!A985&lt;&gt;"",Schema_Input!A985,IF(Schema_Input!C985&lt;&gt;"",A984,""))</f>
        <v/>
      </c>
      <c r="B985" s="21" t="str">
        <f>IF(Schema_Input!B985&lt;&gt;"",Schema_Input!B985,IF(Schema_Input!C985&lt;&gt;"",B984,""))</f>
        <v/>
      </c>
      <c r="C985" s="21" t="str">
        <f>IF(Schema_Input!C985&lt;&gt;"",Schema_Input!C985,"")</f>
        <v/>
      </c>
    </row>
    <row r="986" spans="1:3" ht="12.75" x14ac:dyDescent="0.2">
      <c r="A986" s="21" t="str">
        <f>IF(Schema_Input!A986&lt;&gt;"",Schema_Input!A986,IF(Schema_Input!C986&lt;&gt;"",A985,""))</f>
        <v/>
      </c>
      <c r="B986" s="21" t="str">
        <f>IF(Schema_Input!B986&lt;&gt;"",Schema_Input!B986,IF(Schema_Input!C986&lt;&gt;"",B985,""))</f>
        <v/>
      </c>
      <c r="C986" s="21" t="str">
        <f>IF(Schema_Input!C986&lt;&gt;"",Schema_Input!C986,"")</f>
        <v/>
      </c>
    </row>
    <row r="987" spans="1:3" ht="12.75" x14ac:dyDescent="0.2">
      <c r="A987" s="21" t="str">
        <f>IF(Schema_Input!A987&lt;&gt;"",Schema_Input!A987,IF(Schema_Input!C987&lt;&gt;"",A986,""))</f>
        <v/>
      </c>
      <c r="B987" s="21" t="str">
        <f>IF(Schema_Input!B987&lt;&gt;"",Schema_Input!B987,IF(Schema_Input!C987&lt;&gt;"",B986,""))</f>
        <v/>
      </c>
      <c r="C987" s="21" t="str">
        <f>IF(Schema_Input!C987&lt;&gt;"",Schema_Input!C987,"")</f>
        <v/>
      </c>
    </row>
    <row r="988" spans="1:3" ht="12.75" x14ac:dyDescent="0.2">
      <c r="A988" s="21" t="str">
        <f>IF(Schema_Input!A988&lt;&gt;"",Schema_Input!A988,IF(Schema_Input!C988&lt;&gt;"",A987,""))</f>
        <v/>
      </c>
      <c r="B988" s="21" t="str">
        <f>IF(Schema_Input!B988&lt;&gt;"",Schema_Input!B988,IF(Schema_Input!C988&lt;&gt;"",B987,""))</f>
        <v/>
      </c>
      <c r="C988" s="21" t="str">
        <f>IF(Schema_Input!C988&lt;&gt;"",Schema_Input!C988,"")</f>
        <v/>
      </c>
    </row>
    <row r="989" spans="1:3" ht="12.75" x14ac:dyDescent="0.2">
      <c r="A989" s="21" t="str">
        <f>IF(Schema_Input!A989&lt;&gt;"",Schema_Input!A989,IF(Schema_Input!C989&lt;&gt;"",A988,""))</f>
        <v/>
      </c>
      <c r="B989" s="21" t="str">
        <f>IF(Schema_Input!B989&lt;&gt;"",Schema_Input!B989,IF(Schema_Input!C989&lt;&gt;"",B988,""))</f>
        <v/>
      </c>
      <c r="C989" s="21" t="str">
        <f>IF(Schema_Input!C989&lt;&gt;"",Schema_Input!C989,"")</f>
        <v/>
      </c>
    </row>
    <row r="990" spans="1:3" ht="12.75" x14ac:dyDescent="0.2">
      <c r="A990" s="21" t="str">
        <f>IF(Schema_Input!A990&lt;&gt;"",Schema_Input!A990,IF(Schema_Input!C990&lt;&gt;"",A989,""))</f>
        <v/>
      </c>
      <c r="B990" s="21" t="str">
        <f>IF(Schema_Input!B990&lt;&gt;"",Schema_Input!B990,IF(Schema_Input!C990&lt;&gt;"",B989,""))</f>
        <v/>
      </c>
      <c r="C990" s="21" t="str">
        <f>IF(Schema_Input!C990&lt;&gt;"",Schema_Input!C990,"")</f>
        <v/>
      </c>
    </row>
    <row r="991" spans="1:3" ht="12.75" x14ac:dyDescent="0.2">
      <c r="A991" s="21" t="str">
        <f>IF(Schema_Input!A991&lt;&gt;"",Schema_Input!A991,IF(Schema_Input!C991&lt;&gt;"",A990,""))</f>
        <v/>
      </c>
      <c r="B991" s="21" t="str">
        <f>IF(Schema_Input!B991&lt;&gt;"",Schema_Input!B991,IF(Schema_Input!C991&lt;&gt;"",B990,""))</f>
        <v/>
      </c>
      <c r="C991" s="21" t="str">
        <f>IF(Schema_Input!C991&lt;&gt;"",Schema_Input!C991,"")</f>
        <v/>
      </c>
    </row>
    <row r="992" spans="1:3" ht="12.75" x14ac:dyDescent="0.2">
      <c r="A992" s="21" t="str">
        <f>IF(Schema_Input!A992&lt;&gt;"",Schema_Input!A992,IF(Schema_Input!C992&lt;&gt;"",A991,""))</f>
        <v/>
      </c>
      <c r="B992" s="21" t="str">
        <f>IF(Schema_Input!B992&lt;&gt;"",Schema_Input!B992,IF(Schema_Input!C992&lt;&gt;"",B991,""))</f>
        <v/>
      </c>
      <c r="C992" s="21" t="str">
        <f>IF(Schema_Input!C992&lt;&gt;"",Schema_Input!C992,"")</f>
        <v/>
      </c>
    </row>
    <row r="993" spans="1:3" ht="12.75" x14ac:dyDescent="0.2">
      <c r="A993" s="21" t="str">
        <f>IF(Schema_Input!A993&lt;&gt;"",Schema_Input!A993,IF(Schema_Input!C993&lt;&gt;"",A992,""))</f>
        <v/>
      </c>
      <c r="B993" s="21" t="str">
        <f>IF(Schema_Input!B993&lt;&gt;"",Schema_Input!B993,IF(Schema_Input!C993&lt;&gt;"",B992,""))</f>
        <v/>
      </c>
      <c r="C993" s="21" t="str">
        <f>IF(Schema_Input!C993&lt;&gt;"",Schema_Input!C993,"")</f>
        <v/>
      </c>
    </row>
    <row r="994" spans="1:3" ht="12.75" x14ac:dyDescent="0.2">
      <c r="A994" s="21" t="str">
        <f>IF(Schema_Input!A994&lt;&gt;"",Schema_Input!A994,IF(Schema_Input!C994&lt;&gt;"",A993,""))</f>
        <v/>
      </c>
      <c r="B994" s="21" t="str">
        <f>IF(Schema_Input!B994&lt;&gt;"",Schema_Input!B994,IF(Schema_Input!C994&lt;&gt;"",B993,""))</f>
        <v/>
      </c>
      <c r="C994" s="21" t="str">
        <f>IF(Schema_Input!C994&lt;&gt;"",Schema_Input!C994,"")</f>
        <v/>
      </c>
    </row>
    <row r="995" spans="1:3" ht="12.75" x14ac:dyDescent="0.2">
      <c r="A995" s="21" t="str">
        <f>IF(Schema_Input!A995&lt;&gt;"",Schema_Input!A995,IF(Schema_Input!C995&lt;&gt;"",A994,""))</f>
        <v/>
      </c>
      <c r="B995" s="21" t="str">
        <f>IF(Schema_Input!B995&lt;&gt;"",Schema_Input!B995,IF(Schema_Input!C995&lt;&gt;"",B994,""))</f>
        <v/>
      </c>
      <c r="C995" s="21" t="str">
        <f>IF(Schema_Input!C995&lt;&gt;"",Schema_Input!C995,"")</f>
        <v/>
      </c>
    </row>
    <row r="996" spans="1:3" ht="12.75" x14ac:dyDescent="0.2">
      <c r="A996" s="21" t="str">
        <f>IF(Schema_Input!A996&lt;&gt;"",Schema_Input!A996,IF(Schema_Input!C996&lt;&gt;"",A995,""))</f>
        <v/>
      </c>
      <c r="B996" s="21" t="str">
        <f>IF(Schema_Input!B996&lt;&gt;"",Schema_Input!B996,IF(Schema_Input!C996&lt;&gt;"",B995,""))</f>
        <v/>
      </c>
      <c r="C996" s="21" t="str">
        <f>IF(Schema_Input!C996&lt;&gt;"",Schema_Input!C996,"")</f>
        <v/>
      </c>
    </row>
    <row r="997" spans="1:3" ht="12.75" x14ac:dyDescent="0.2">
      <c r="A997" s="21" t="str">
        <f>IF(Schema_Input!A997&lt;&gt;"",Schema_Input!A997,IF(Schema_Input!C997&lt;&gt;"",A996,""))</f>
        <v/>
      </c>
      <c r="B997" s="21" t="str">
        <f>IF(Schema_Input!B997&lt;&gt;"",Schema_Input!B997,IF(Schema_Input!C997&lt;&gt;"",B996,""))</f>
        <v/>
      </c>
      <c r="C997" s="21" t="str">
        <f>IF(Schema_Input!C997&lt;&gt;"",Schema_Input!C997,"")</f>
        <v/>
      </c>
    </row>
    <row r="998" spans="1:3" ht="12.75" x14ac:dyDescent="0.2">
      <c r="A998" s="21" t="str">
        <f>IF(Schema_Input!A998&lt;&gt;"",Schema_Input!A998,IF(Schema_Input!C998&lt;&gt;"",A997,""))</f>
        <v/>
      </c>
      <c r="B998" s="21" t="str">
        <f>IF(Schema_Input!B998&lt;&gt;"",Schema_Input!B998,IF(Schema_Input!C998&lt;&gt;"",B997,""))</f>
        <v/>
      </c>
      <c r="C998" s="21" t="str">
        <f>IF(Schema_Input!C998&lt;&gt;"",Schema_Input!C998,"")</f>
        <v/>
      </c>
    </row>
    <row r="999" spans="1:3" ht="12.75" x14ac:dyDescent="0.2">
      <c r="A999" s="21" t="str">
        <f>IF(Schema_Input!A999&lt;&gt;"",Schema_Input!A999,IF(Schema_Input!C999&lt;&gt;"",A998,""))</f>
        <v/>
      </c>
      <c r="B999" s="21" t="str">
        <f>IF(Schema_Input!B999&lt;&gt;"",Schema_Input!B999,IF(Schema_Input!C999&lt;&gt;"",B998,""))</f>
        <v/>
      </c>
      <c r="C999" s="21" t="str">
        <f>IF(Schema_Input!C999&lt;&gt;"",Schema_Input!C999,"")</f>
        <v/>
      </c>
    </row>
    <row r="1000" spans="1:3" ht="12.75" x14ac:dyDescent="0.2">
      <c r="A1000" s="21" t="str">
        <f>IF(Schema_Input!A1000&lt;&gt;"",Schema_Input!A1000,IF(Schema_Input!C1000&lt;&gt;"",A999,""))</f>
        <v/>
      </c>
      <c r="B1000" s="21" t="str">
        <f>IF(Schema_Input!B1000&lt;&gt;"",Schema_Input!B1000,IF(Schema_Input!C1000&lt;&gt;"",B999,""))</f>
        <v/>
      </c>
      <c r="C1000" s="21" t="str">
        <f>IF(Schema_Input!C1000&lt;&gt;"",Schema_Input!C1000,"")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E10"/>
  <sheetViews>
    <sheetView workbookViewId="0">
      <selection activeCell="C1" sqref="C1"/>
    </sheetView>
  </sheetViews>
  <sheetFormatPr defaultColWidth="12.5703125" defaultRowHeight="15.75" customHeight="1" x14ac:dyDescent="0.2"/>
  <cols>
    <col min="1" max="2" width="46.42578125" customWidth="1"/>
    <col min="3" max="3" width="30.140625" customWidth="1"/>
    <col min="4" max="5" width="29.42578125" customWidth="1"/>
    <col min="6" max="6" width="38.7109375" customWidth="1"/>
    <col min="7" max="7" width="29.42578125" customWidth="1"/>
    <col min="8" max="8" width="18.42578125" customWidth="1"/>
    <col min="9" max="9" width="29.42578125" customWidth="1"/>
  </cols>
  <sheetData>
    <row r="1" spans="1:31" ht="15.75" customHeight="1" x14ac:dyDescent="0.2">
      <c r="A1" s="21" t="s">
        <v>14</v>
      </c>
      <c r="B1" s="21" t="str" cm="1">
        <f t="array" ref="B1:I1">TRANSPOSE(_xlfn.UNIQUE(_xlfn._xlws.FILTER(Schema_Input!A2:A1000,Schema_Input!A2:A1000&lt;&gt;"")))</f>
        <v>Cloud Computing Services</v>
      </c>
      <c r="C1" s="21" t="str">
        <v>Communications and Network Services</v>
      </c>
      <c r="D1" s="21" t="str">
        <v>Data Center Services</v>
      </c>
      <c r="E1" s="21" t="str">
        <v>Hardware Products and Services</v>
      </c>
      <c r="F1" s="21" t="str">
        <v>Health IT Services</v>
      </c>
      <c r="G1" s="21" t="str">
        <v>Professional Services</v>
      </c>
      <c r="H1" s="21" t="str">
        <v>Security Services</v>
      </c>
      <c r="I1" s="21" t="str">
        <v>Software Products and Services</v>
      </c>
      <c r="L1" s="21"/>
    </row>
    <row r="2" spans="1:31" ht="15.75" customHeight="1" x14ac:dyDescent="0.2">
      <c r="B2" s="21" t="str" cm="1">
        <f t="array" ref="B2:B10">_xlfn.IFNA(
  _xlfn.UNIQUE(
    _xlfn._xlws.FILTER(
      Formatted_Schema_hidden!$B$2:$B$1000,
      Formatted_Schema_hidden!$A$2:$A$1000 = B1
    )
  ),
  ""
)</f>
        <v>Anything as a Service (XaaS)</v>
      </c>
      <c r="C2" s="21" t="str" cm="1">
        <f t="array" ref="C2:C10">_xlfn.IFNA(
  _xlfn.UNIQUE(
    _xlfn._xlws.FILTER(
      Formatted_Schema_hidden!$B$2:$B$1000,
      Formatted_Schema_hidden!$A$2:$A$1000 = C1
    )
  ),
  ""
)</f>
        <v>Access and Transmission Services</v>
      </c>
      <c r="D2" s="21" t="str" cm="1">
        <f t="array" ref="D2:D5">_xlfn.IFNA(
  _xlfn.UNIQUE(
    _xlfn._xlws.FILTER(
      Formatted_Schema_hidden!$B$2:$B$1000,
      Formatted_Schema_hidden!$A$2:$A$1000 = D1
    )
  ),
  ""
)</f>
        <v>Data Center Implementation Services</v>
      </c>
      <c r="E2" s="21" t="str" cm="1">
        <f t="array" ref="E2:E7">_xlfn.IFNA(
  _xlfn.UNIQUE(
    _xlfn._xlws.FILTER(
      Formatted_Schema_hidden!$B$2:$B$1000,
      Formatted_Schema_hidden!$A$2:$A$1000 = E1
    )
  ),
  ""
)</f>
        <v>Communications/Network Equipment</v>
      </c>
      <c r="F2" s="21" t="str" cm="1">
        <f t="array" ref="F2:F9">_xlfn.IFNA(
  _xlfn.UNIQUE(
    _xlfn._xlws.FILTER(
      Formatted_Schema_hidden!$B$2:$B$1000,
      Formatted_Schema_hidden!$A$2:$A$1000 = F1
    )
  ),
  ""
)</f>
        <v>Connected Health Services</v>
      </c>
      <c r="G2" s="21" t="str" cm="1">
        <f t="array" ref="G2:G6">_xlfn.IFNA(
  _xlfn.UNIQUE(
    _xlfn._xlws.FILTER(
      Formatted_Schema_hidden!$B$2:$B$1000,
      Formatted_Schema_hidden!$A$2:$A$1000 = G1
    )
  ),
  ""
)</f>
        <v>Cloud-related IT Professional Services</v>
      </c>
      <c r="H2" s="21" t="str" cm="1">
        <f t="array" ref="H2:H3">_xlfn.IFNA(
  _xlfn.UNIQUE(
    _xlfn._xlws.FILTER(
      Formatted_Schema_hidden!$B$2:$B$1000,
      Formatted_Schema_hidden!$A$2:$A$1000 = H1
    )
  ),
  ""
)</f>
        <v>CyberSecurity Services</v>
      </c>
      <c r="I2" s="21" t="str" cm="1">
        <f t="array" ref="I2:I7">_xlfn.IFNA(
  _xlfn.UNIQUE(
    _xlfn._xlws.FILTER(
      Formatted_Schema_hidden!$B$2:$B$1000,
      Formatted_Schema_hidden!$A$2:$A$1000 = I1
    )
  ),
  ""
)</f>
        <v>Applications</v>
      </c>
      <c r="J2" s="21" t="str" cm="1">
        <f t="array" ref="J2">_xlfn.IFNA(
  _xlfn.UNIQUE(
    _xlfn._xlws.FILTER(
      Formatted_Schema_hidden!$B$2:$B$1000,
      Formatted_Schema_hidden!$A$2:$A$1000 = J1
    )
  ),
  ""
)</f>
        <v/>
      </c>
      <c r="K2" s="21" t="str" cm="1">
        <f t="array" ref="K2">_xlfn.IFNA(
  _xlfn.UNIQUE(
    _xlfn._xlws.FILTER(
      Formatted_Schema_hidden!$B$2:$B$1000,
      Formatted_Schema_hidden!$A$2:$A$1000 = K1
    )
  ),
  ""
)</f>
        <v/>
      </c>
      <c r="L2" s="21" t="str" cm="1">
        <f t="array" ref="L2">_xlfn.IFNA(
  _xlfn.UNIQUE(
    _xlfn._xlws.FILTER(
      Formatted_Schema_hidden!$B$2:$B$1000,
      Formatted_Schema_hidden!$A$2:$A$1000 = L1
    )
  ),
  ""
)</f>
        <v/>
      </c>
      <c r="M2" s="21" t="str" cm="1">
        <f t="array" ref="M2">_xlfn.IFNA(
  _xlfn.UNIQUE(
    _xlfn._xlws.FILTER(
      Formatted_Schema_hidden!$B$2:$B$1000,
      Formatted_Schema_hidden!$A$2:$A$1000 = M1
    )
  ),
  ""
)</f>
        <v/>
      </c>
      <c r="N2" s="21" t="str" cm="1">
        <f t="array" ref="N2">_xlfn.IFNA(
  _xlfn.UNIQUE(
    _xlfn._xlws.FILTER(
      Formatted_Schema_hidden!$B$2:$B$1000,
      Formatted_Schema_hidden!$A$2:$A$1000 = N1
    )
  ),
  ""
)</f>
        <v/>
      </c>
      <c r="O2" s="21" t="str" cm="1">
        <f t="array" ref="O2">_xlfn.IFNA(
  _xlfn.UNIQUE(
    _xlfn._xlws.FILTER(
      Formatted_Schema_hidden!$B$2:$B$1000,
      Formatted_Schema_hidden!$A$2:$A$1000 = O1
    )
  ),
  ""
)</f>
        <v/>
      </c>
      <c r="P2" s="21" t="str" cm="1">
        <f t="array" ref="P2">_xlfn.IFNA(
  _xlfn.UNIQUE(
    _xlfn._xlws.FILTER(
      Formatted_Schema_hidden!$B$2:$B$1000,
      Formatted_Schema_hidden!$A$2:$A$1000 = P1
    )
  ),
  ""
)</f>
        <v/>
      </c>
      <c r="Q2" s="21" t="str" cm="1">
        <f t="array" ref="Q2">_xlfn.IFNA(
  _xlfn.UNIQUE(
    _xlfn._xlws.FILTER(
      Formatted_Schema_hidden!$B$2:$B$1000,
      Formatted_Schema_hidden!$A$2:$A$1000 = Q1
    )
  ),
  ""
)</f>
        <v/>
      </c>
      <c r="R2" s="21" t="str" cm="1">
        <f t="array" ref="R2">_xlfn.IFNA(
  _xlfn.UNIQUE(
    _xlfn._xlws.FILTER(
      Formatted_Schema_hidden!$B$2:$B$1000,
      Formatted_Schema_hidden!$A$2:$A$1000 = R1
    )
  ),
  ""
)</f>
        <v/>
      </c>
      <c r="S2" s="21" t="str" cm="1">
        <f t="array" ref="S2">_xlfn.IFNA(
  _xlfn.UNIQUE(
    _xlfn._xlws.FILTER(
      Formatted_Schema_hidden!$B$2:$B$1000,
      Formatted_Schema_hidden!$A$2:$A$1000 = S1
    )
  ),
  ""
)</f>
        <v/>
      </c>
      <c r="T2" s="21" t="str" cm="1">
        <f t="array" ref="T2">_xlfn.IFNA(
  _xlfn.UNIQUE(
    _xlfn._xlws.FILTER(
      Formatted_Schema_hidden!$B$2:$B$1000,
      Formatted_Schema_hidden!$A$2:$A$1000 = T1
    )
  ),
  ""
)</f>
        <v/>
      </c>
      <c r="U2" s="21" t="str" cm="1">
        <f t="array" ref="U2">_xlfn.IFNA(
  _xlfn.UNIQUE(
    _xlfn._xlws.FILTER(
      Formatted_Schema_hidden!$B$2:$B$1000,
      Formatted_Schema_hidden!$A$2:$A$1000 = U1
    )
  ),
  ""
)</f>
        <v/>
      </c>
      <c r="V2" s="21" t="str" cm="1">
        <f t="array" ref="V2">_xlfn.IFNA(
  _xlfn.UNIQUE(
    _xlfn._xlws.FILTER(
      Formatted_Schema_hidden!$B$2:$B$1000,
      Formatted_Schema_hidden!$A$2:$A$1000 = V1
    )
  ),
  ""
)</f>
        <v/>
      </c>
      <c r="W2" s="21" t="str" cm="1">
        <f t="array" ref="W2">_xlfn.IFNA(
  _xlfn.UNIQUE(
    _xlfn._xlws.FILTER(
      Formatted_Schema_hidden!$B$2:$B$1000,
      Formatted_Schema_hidden!$A$2:$A$1000 = W1
    )
  ),
  ""
)</f>
        <v/>
      </c>
      <c r="X2" s="21" t="str" cm="1">
        <f t="array" ref="X2">_xlfn.IFNA(
  _xlfn.UNIQUE(
    _xlfn._xlws.FILTER(
      Formatted_Schema_hidden!$B$2:$B$1000,
      Formatted_Schema_hidden!$A$2:$A$1000 = X1
    )
  ),
  ""
)</f>
        <v/>
      </c>
      <c r="Y2" s="21" t="str" cm="1">
        <f t="array" ref="Y2">_xlfn.IFNA(
  _xlfn.UNIQUE(
    _xlfn._xlws.FILTER(
      Formatted_Schema_hidden!$B$2:$B$1000,
      Formatted_Schema_hidden!$A$2:$A$1000 = Y1
    )
  ),
  ""
)</f>
        <v/>
      </c>
      <c r="Z2" s="21" t="str" cm="1">
        <f t="array" ref="Z2">_xlfn.IFNA(
  _xlfn.UNIQUE(
    _xlfn._xlws.FILTER(
      Formatted_Schema_hidden!$B$2:$B$1000,
      Formatted_Schema_hidden!$A$2:$A$1000 = Z1
    )
  ),
  ""
)</f>
        <v/>
      </c>
      <c r="AA2" s="21" t="str" cm="1">
        <f t="array" ref="AA2">_xlfn.IFNA(
  _xlfn.UNIQUE(
    _xlfn._xlws.FILTER(
      Formatted_Schema_hidden!$B$2:$B$1000,
      Formatted_Schema_hidden!$A$2:$A$1000 = AA1
    )
  ),
  ""
)</f>
        <v/>
      </c>
      <c r="AB2" s="21" t="str" cm="1">
        <f t="array" ref="AB2">_xlfn.IFNA(
  _xlfn.UNIQUE(
    _xlfn._xlws.FILTER(
      Formatted_Schema_hidden!$B$2:$B$1000,
      Formatted_Schema_hidden!$A$2:$A$1000 = AB1
    )
  ),
  ""
)</f>
        <v/>
      </c>
      <c r="AC2" s="21" t="str" cm="1">
        <f t="array" ref="AC2">_xlfn.IFNA(
  _xlfn.UNIQUE(
    _xlfn._xlws.FILTER(
      Formatted_Schema_hidden!$B$2:$B$1000,
      Formatted_Schema_hidden!$A$2:$A$1000 = AC1
    )
  ),
  ""
)</f>
        <v/>
      </c>
      <c r="AD2" s="21" t="str" cm="1">
        <f t="array" ref="AD2">_xlfn.IFNA(
  _xlfn.UNIQUE(
    _xlfn._xlws.FILTER(
      Formatted_Schema_hidden!$B$2:$B$1000,
      Formatted_Schema_hidden!$A$2:$A$1000 = AD1
    )
  ),
  ""
)</f>
        <v/>
      </c>
      <c r="AE2" s="21" t="str" cm="1">
        <f t="array" ref="AE2">_xlfn.IFNA(
  _xlfn.UNIQUE(
    _xlfn._xlws.FILTER(
      Formatted_Schema_hidden!$B$2:$B$1000,
      Formatted_Schema_hidden!$A$2:$A$1000 = AE1
    )
  ),
  ""
)</f>
        <v/>
      </c>
    </row>
    <row r="3" spans="1:31" ht="15.75" customHeight="1" x14ac:dyDescent="0.2">
      <c r="B3" s="21" t="str">
        <v>Cloud Implementation Services</v>
      </c>
      <c r="C3" s="21" t="str">
        <v>Earth Observation Solutions</v>
      </c>
      <c r="D3" s="21" t="str">
        <v>Data Center Maintenance and Support</v>
      </c>
      <c r="E3" s="21" t="str">
        <v>Computing Hardware</v>
      </c>
      <c r="F3" s="21" t="str">
        <v>Electronic Health Record (EHR) Services</v>
      </c>
      <c r="G3" s="21" t="str">
        <v>Consulting Services</v>
      </c>
      <c r="H3" s="21" t="str">
        <v>Security Management</v>
      </c>
      <c r="I3" s="21" t="str">
        <v>Continuous Diagnostics and Mitigation</v>
      </c>
    </row>
    <row r="4" spans="1:31" ht="15.75" customHeight="1" x14ac:dyDescent="0.2">
      <c r="B4" s="21" t="str">
        <v>Cloud Maintenance and Support</v>
      </c>
      <c r="C4" s="21" t="str">
        <v>Internet Services</v>
      </c>
      <c r="D4" s="21" t="str">
        <v>Data Management Services</v>
      </c>
      <c r="E4" s="21" t="str">
        <v>Continuous Diagnostics and Mitigation</v>
      </c>
      <c r="F4" s="21" t="str">
        <v>Health Analytics</v>
      </c>
      <c r="G4" s="21" t="str">
        <v>IT Management Services</v>
      </c>
      <c r="I4" s="21" t="str">
        <v>Health IT Applications</v>
      </c>
    </row>
    <row r="5" spans="1:31" ht="15.75" customHeight="1" x14ac:dyDescent="0.2">
      <c r="B5" s="21" t="str">
        <v>Email as a Service (EaaS)</v>
      </c>
      <c r="C5" s="21" t="str">
        <v>Managed Network Services</v>
      </c>
      <c r="D5" s="21" t="str">
        <v>Data Storage Services</v>
      </c>
      <c r="E5" s="21" t="str">
        <v>Hardware Implementation Services</v>
      </c>
      <c r="F5" s="21" t="str">
        <v>Health Informatics</v>
      </c>
      <c r="G5" s="21" t="str">
        <v>Systems Engineering</v>
      </c>
      <c r="I5" s="21" t="str">
        <v>Software Implementation Services</v>
      </c>
    </row>
    <row r="6" spans="1:31" ht="15.75" customHeight="1" x14ac:dyDescent="0.2">
      <c r="B6" s="21" t="str">
        <v>Enterprise collaboration and productivity services (DOD Only)</v>
      </c>
      <c r="C6" s="21" t="str">
        <v>Network Applications</v>
      </c>
      <c r="E6" s="21" t="str">
        <v>Hardware Maintenance and Support</v>
      </c>
      <c r="F6" s="21" t="str">
        <v>Health Information Exchanges (HIE) Services</v>
      </c>
      <c r="G6" s="21" t="str">
        <v>Training</v>
      </c>
      <c r="I6" s="21" t="str">
        <v>Software Maintenance and Support</v>
      </c>
    </row>
    <row r="7" spans="1:31" ht="15.75" customHeight="1" x14ac:dyDescent="0.2">
      <c r="B7" s="21" t="str">
        <v>Infrastructure as a Service (IaaS)</v>
      </c>
      <c r="C7" s="21" t="str">
        <v>Satellite Services and Applications</v>
      </c>
      <c r="E7" s="21" t="str">
        <v>Security Equipment</v>
      </c>
      <c r="F7" s="21" t="str">
        <v>Innovative and Emerging Health IT Solutions</v>
      </c>
      <c r="I7" s="21" t="str">
        <v>Software Products</v>
      </c>
    </row>
    <row r="8" spans="1:31" ht="15.75" customHeight="1" x14ac:dyDescent="0.2">
      <c r="B8" s="21" t="str">
        <v>Mobile Cloud Solutions</v>
      </c>
      <c r="C8" s="21" t="str">
        <v>Telecommunication Expense Management Services</v>
      </c>
      <c r="F8" s="21" t="str">
        <v>Other Health IT Services</v>
      </c>
    </row>
    <row r="9" spans="1:31" ht="15.75" customHeight="1" x14ac:dyDescent="0.2">
      <c r="B9" s="21" t="str">
        <v>Platform as a Service (PaaS)</v>
      </c>
      <c r="C9" s="21" t="str">
        <v>Telecommunications Services</v>
      </c>
      <c r="F9" s="21" t="str">
        <v>Personal Health Information Management Services</v>
      </c>
    </row>
    <row r="10" spans="1:31" ht="15.75" customHeight="1" x14ac:dyDescent="0.2">
      <c r="B10" s="21" t="str">
        <v>Software as a Service (SaaS)</v>
      </c>
      <c r="C10" s="21" t="str">
        <v>Wireless and Mobile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BG74"/>
  <sheetViews>
    <sheetView topLeftCell="AU1" workbookViewId="0">
      <selection activeCell="B2" sqref="B2"/>
    </sheetView>
  </sheetViews>
  <sheetFormatPr defaultColWidth="12.5703125" defaultRowHeight="15.75" customHeight="1" x14ac:dyDescent="0.2"/>
  <cols>
    <col min="1" max="2" width="22.7109375" customWidth="1"/>
    <col min="3" max="3" width="29" customWidth="1"/>
    <col min="4" max="4" width="51.140625" customWidth="1"/>
    <col min="5" max="5" width="22.28515625" customWidth="1"/>
    <col min="6" max="6" width="46.42578125" customWidth="1"/>
    <col min="7" max="7" width="31.5703125" customWidth="1"/>
    <col min="8" max="8" width="29.42578125" customWidth="1"/>
    <col min="9" max="9" width="22.42578125" customWidth="1"/>
    <col min="10" max="10" width="61.85546875" customWidth="1"/>
    <col min="11" max="11" width="26.7109375" customWidth="1"/>
    <col min="12" max="12" width="38.42578125" customWidth="1"/>
    <col min="13" max="13" width="22.42578125" customWidth="1"/>
    <col min="14" max="14" width="45.42578125" customWidth="1"/>
    <col min="15" max="15" width="32.7109375" customWidth="1"/>
    <col min="16" max="16" width="47.140625" customWidth="1"/>
    <col min="17" max="17" width="39.28515625" customWidth="1"/>
    <col min="18" max="18" width="32.42578125" customWidth="1"/>
    <col min="19" max="19" width="43.42578125" customWidth="1"/>
    <col min="20" max="20" width="41.5703125" customWidth="1"/>
    <col min="21" max="21" width="32.28515625" customWidth="1"/>
    <col min="22" max="22" width="35.28515625" customWidth="1"/>
    <col min="23" max="23" width="17.5703125" customWidth="1"/>
    <col min="24" max="24" width="46" customWidth="1"/>
    <col min="25" max="25" width="70.42578125" customWidth="1"/>
    <col min="26" max="26" width="41.28515625" customWidth="1"/>
    <col min="27" max="27" width="34.42578125" customWidth="1"/>
    <col min="28" max="28" width="37" customWidth="1"/>
    <col min="29" max="29" width="36.5703125" customWidth="1"/>
    <col min="30" max="30" width="39.28515625" customWidth="1"/>
    <col min="31" max="31" width="56.85546875" customWidth="1"/>
    <col min="32" max="32" width="23.7109375" customWidth="1"/>
    <col min="33" max="33" width="36.5703125" customWidth="1"/>
    <col min="34" max="34" width="47.5703125" customWidth="1"/>
    <col min="35" max="35" width="34" customWidth="1"/>
    <col min="36" max="36" width="41.5703125" customWidth="1"/>
    <col min="37" max="37" width="38.7109375" customWidth="1"/>
    <col min="38" max="38" width="29.42578125" customWidth="1"/>
    <col min="39" max="39" width="21.5703125" customWidth="1"/>
    <col min="40" max="40" width="60.85546875" customWidth="1"/>
    <col min="41" max="41" width="65.140625" customWidth="1"/>
    <col min="42" max="42" width="15.42578125" customWidth="1"/>
    <col min="43" max="43" width="45.85546875" customWidth="1"/>
    <col min="44" max="44" width="60.28515625" customWidth="1"/>
    <col min="45" max="45" width="60.140625" customWidth="1"/>
    <col min="46" max="46" width="37.42578125" customWidth="1"/>
    <col min="47" max="47" width="33" customWidth="1"/>
    <col min="48" max="48" width="60.85546875" customWidth="1"/>
    <col min="49" max="49" width="43" customWidth="1"/>
  </cols>
  <sheetData>
    <row r="1" spans="1:59" ht="15.75" customHeight="1" x14ac:dyDescent="0.2">
      <c r="A1" s="21" t="s">
        <v>14</v>
      </c>
      <c r="B1" s="21" t="str" cm="1">
        <f t="array" ref="B1:AW1">TRANSPOSE(_xlfn.UNIQUE(_xlfn._xlws.FILTER(Schema_Input!B2:B1000, Schema_Input!B2:B1000 &lt;&gt; "")))</f>
        <v>Anything as a Service (XaaS)</v>
      </c>
      <c r="C1" s="21" t="str">
        <v>Cloud Implementation Services</v>
      </c>
      <c r="D1" s="21" t="str">
        <v>Cloud Maintenance and Support</v>
      </c>
      <c r="E1" s="21" t="str">
        <v>Email as a Service (EaaS)</v>
      </c>
      <c r="F1" s="21" t="str">
        <v>Enterprise collaboration and productivity services (DOD Only)</v>
      </c>
      <c r="G1" s="21" t="str">
        <v>Infrastructure as a Service (IaaS)</v>
      </c>
      <c r="H1" s="21" t="str">
        <v>Mobile Cloud Solutions</v>
      </c>
      <c r="I1" s="21" t="str">
        <v>Platform as a Service (PaaS)</v>
      </c>
      <c r="J1" s="21" t="str">
        <v>Software as a Service (SaaS)</v>
      </c>
      <c r="K1" s="21" t="str">
        <v>Access and Transmission Services</v>
      </c>
      <c r="L1" s="21" t="str">
        <v>Earth Observation Solutions</v>
      </c>
      <c r="M1" s="21" t="str">
        <v>Internet Services</v>
      </c>
      <c r="N1" s="21" t="str">
        <v>Managed Network Services</v>
      </c>
      <c r="O1" s="21" t="str">
        <v>Network Applications</v>
      </c>
      <c r="P1" s="21" t="str">
        <v>Satellite Services and Applications</v>
      </c>
      <c r="Q1" s="21" t="str">
        <v>Telecommunication Expense Management Services</v>
      </c>
      <c r="R1" s="21" t="str">
        <v>Telecommunications Services</v>
      </c>
      <c r="S1" s="21" t="str">
        <v>Wireless and Mobile</v>
      </c>
      <c r="T1" s="21" t="str">
        <v>Data Center Implementation Services</v>
      </c>
      <c r="U1" s="21" t="str">
        <v>Data Center Maintenance and Support</v>
      </c>
      <c r="V1" s="21" t="str">
        <v>Data Management Services</v>
      </c>
      <c r="W1" s="21" t="str">
        <v>Data Storage Services</v>
      </c>
      <c r="X1" s="21" t="str">
        <v>Communications/Network Equipment</v>
      </c>
      <c r="Y1" s="21" t="str">
        <v>Computing Hardware</v>
      </c>
      <c r="Z1" s="21" t="str">
        <v>Continuous Diagnostics and Mitigation</v>
      </c>
      <c r="AA1" s="21" t="str">
        <v>Hardware Implementation Services</v>
      </c>
      <c r="AB1" s="21" t="str">
        <v>Hardware Maintenance and Support</v>
      </c>
      <c r="AC1" s="21" t="str">
        <v>Security Equipment</v>
      </c>
      <c r="AD1" s="21" t="str">
        <v>Connected Health Services</v>
      </c>
      <c r="AE1" s="21" t="str">
        <v>Electronic Health Record (EHR) Services</v>
      </c>
      <c r="AF1" s="21" t="str">
        <v>Health Analytics</v>
      </c>
      <c r="AG1" s="21" t="str">
        <v>Health Informatics</v>
      </c>
      <c r="AH1" s="21" t="str">
        <v>Health Information Exchanges (HIE) Services</v>
      </c>
      <c r="AI1" s="21" t="str">
        <v>Innovative and Emerging Health IT Solutions</v>
      </c>
      <c r="AJ1" s="21" t="str">
        <v>Other Health IT Services</v>
      </c>
      <c r="AK1" s="21" t="str">
        <v>Personal Health Information Management Services</v>
      </c>
      <c r="AL1" s="21" t="str">
        <v>Cloud-related IT Professional Services</v>
      </c>
      <c r="AM1" s="21" t="str">
        <v>Consulting Services</v>
      </c>
      <c r="AN1" s="21" t="str">
        <v>IT Management Services</v>
      </c>
      <c r="AO1" s="21" t="str">
        <v>Systems Engineering</v>
      </c>
      <c r="AP1" s="21" t="str">
        <v>Training</v>
      </c>
      <c r="AQ1" s="21" t="str">
        <v>CyberSecurity Services</v>
      </c>
      <c r="AR1" s="21" t="str">
        <v>Security Management</v>
      </c>
      <c r="AS1" s="21" t="str">
        <v>Applications</v>
      </c>
      <c r="AT1" s="21" t="str">
        <v>Health IT Applications</v>
      </c>
      <c r="AU1" s="21" t="str">
        <v>Software Implementation Services</v>
      </c>
      <c r="AV1" s="21" t="str">
        <v>Software Maintenance and Support</v>
      </c>
      <c r="AW1" s="21" t="str">
        <v>Software Products</v>
      </c>
    </row>
    <row r="2" spans="1:59" ht="15.75" customHeight="1" x14ac:dyDescent="0.2">
      <c r="B2" s="21" t="str" cm="1">
        <f t="array" ref="B2">_xlfn.IFNA(
  _xlfn.UNIQUE(
    _xlfn._xlws.FILTER(
      Formatted_Schema_hidden!$C$2:$C$1000,
      Formatted_Schema_hidden!$B$2:$B$1000 = B1
    )
  ),
  ""
)</f>
        <v>Anything as a Service (XaaS)</v>
      </c>
      <c r="C2" s="21" t="str" cm="1">
        <f t="array" ref="C2:C6">_xlfn.IFNA(
  _xlfn.UNIQUE(
    _xlfn._xlws.FILTER(
      Formatted_Schema_hidden!$C$2:$C$1000,
      Formatted_Schema_hidden!$B$2:$B$1000 = C1
    )
  ),
  ""
)</f>
        <v>Cloud Configuration Services</v>
      </c>
      <c r="D2" s="21" t="str" cm="1">
        <f t="array" ref="D2:D4">_xlfn.IFNA(
  _xlfn.UNIQUE(
    _xlfn._xlws.FILTER(
      Formatted_Schema_hidden!$C$2:$C$1000,
      Formatted_Schema_hidden!$B$2:$B$1000 = D1
    )
  ),
  ""
)</f>
        <v>Cloud Licensing</v>
      </c>
      <c r="E2" s="21" t="str" cm="1">
        <f t="array" ref="E2:E4">_xlfn.IFNA(
  _xlfn.UNIQUE(
    _xlfn._xlws.FILTER(
      Formatted_Schema_hidden!$C$2:$C$1000,
      Formatted_Schema_hidden!$B$2:$B$1000 = E1
    )
  ),
  ""
)</f>
        <v>Cloud Office Automation</v>
      </c>
      <c r="F2" s="21" t="str" cm="1">
        <f t="array" ref="F2:F5">_xlfn.IFNA(
  _xlfn.UNIQUE(
    _xlfn._xlws.FILTER(
      Formatted_Schema_hidden!$C$2:$C$1000,
      Formatted_Schema_hidden!$B$2:$B$1000 = F1
    )
  ),
  ""
)</f>
        <v>Collaboration (DOD Only)</v>
      </c>
      <c r="G2" s="21" t="str" cm="1">
        <f t="array" ref="G2:G5">_xlfn.IFNA(
  _xlfn.UNIQUE(
    _xlfn._xlws.FILTER(
      Formatted_Schema_hidden!$C$2:$C$1000,
      Formatted_Schema_hidden!$B$2:$B$1000 = G1
    )
  ),
  ""
)</f>
        <v>Cloud Storage</v>
      </c>
      <c r="H2" s="21" t="str" cm="1">
        <f t="array" ref="H2:H3">_xlfn.IFNA(
  _xlfn.UNIQUE(
    _xlfn._xlws.FILTER(
      Formatted_Schema_hidden!$C$2:$C$1000,
      Formatted_Schema_hidden!$B$2:$B$1000 = H1
    )
  ),
  ""
)</f>
        <v>Mobile Backend as a Service (MBaaS)</v>
      </c>
      <c r="I2" s="21" t="str" cm="1">
        <f t="array" ref="I2">_xlfn.IFNA(
  _xlfn.UNIQUE(
    _xlfn._xlws.FILTER(
      Formatted_Schema_hidden!$C$2:$C$1000,
      Formatted_Schema_hidden!$B$2:$B$1000 = I1
    )
  ),
  ""
)</f>
        <v>Platform as a Service (PaaS)</v>
      </c>
      <c r="J2" s="21" t="str" cm="1">
        <f t="array" ref="J2:J6">_xlfn.IFNA(
  _xlfn.UNIQUE(
    _xlfn._xlws.FILTER(
      Formatted_Schema_hidden!$C$2:$C$1000,
      Formatted_Schema_hidden!$B$2:$B$1000 = J1
    )
  ),
  ""
)</f>
        <v>Open Source Software</v>
      </c>
      <c r="K2" s="21" t="str" cm="1">
        <f t="array" ref="K2:K5">_xlfn.IFNA(
  _xlfn.UNIQUE(
    _xlfn._xlws.FILTER(
      Formatted_Schema_hidden!$C$2:$C$1000,
      Formatted_Schema_hidden!$B$2:$B$1000 = K1
    )
  ),
  ""
)</f>
        <v>Broadband Access</v>
      </c>
      <c r="L2" s="21" t="str" cm="1">
        <f t="array" ref="L2:L34">_xlfn.IFNA(
  _xlfn.UNIQUE(
    _xlfn._xlws.FILTER(
      Formatted_Schema_hidden!$C$2:$C$1000,
      Formatted_Schema_hidden!$B$2:$B$1000 = L1
    )
  ),
  ""
)</f>
        <v>Advanced data analytics</v>
      </c>
      <c r="M2" s="21" t="str" cm="1">
        <f t="array" ref="M2:M6">_xlfn.IFNA(
  _xlfn.UNIQUE(
    _xlfn._xlws.FILTER(
      Formatted_Schema_hidden!$C$2:$C$1000,
      Formatted_Schema_hidden!$B$2:$B$1000 = M1
    )
  ),
  ""
)</f>
        <v>Cable Broadband</v>
      </c>
      <c r="N2" s="21" t="str" cm="1">
        <f t="array" ref="N2:N20">_xlfn.IFNA(
  _xlfn.UNIQUE(
    _xlfn._xlws.FILTER(
      Formatted_Schema_hidden!$C$2:$C$1000,
      Formatted_Schema_hidden!$B$2:$B$1000 = N1
    )
  ),
  ""
)</f>
        <v>Application &amp; Device Micro segmentation</v>
      </c>
      <c r="O2" s="21" t="str" cm="1">
        <f t="array" ref="O2:O9">_xlfn.IFNA(
  _xlfn.UNIQUE(
    _xlfn._xlws.FILTER(
      Formatted_Schema_hidden!$C$2:$C$1000,
      Formatted_Schema_hidden!$B$2:$B$1000 = O1
    )
  ),
  ""
)</f>
        <v>Audio Conferencing</v>
      </c>
      <c r="P2" s="21" t="str" cm="1">
        <f t="array" ref="P2:P10">_xlfn.IFNA(
  _xlfn.UNIQUE(
    _xlfn._xlws.FILTER(
      Formatted_Schema_hidden!$C$2:$C$1000,
      Formatted_Schema_hidden!$B$2:$B$1000 = P1
    )
  ),
  ""
)</f>
        <v>Bandwidth</v>
      </c>
      <c r="Q2" s="21" t="str" cm="1">
        <f t="array" ref="Q2:Q18">_xlfn.IFNA(
  _xlfn.UNIQUE(
    _xlfn._xlws.FILTER(
      Formatted_Schema_hidden!$C$2:$C$1000,
      Formatted_Schema_hidden!$B$2:$B$1000 = Q1
    )
  ),
  ""
)</f>
        <v>Bill Payment</v>
      </c>
      <c r="R2" s="21" t="str" cm="1">
        <f t="array" ref="R2:R22">_xlfn.IFNA(
  _xlfn.UNIQUE(
    _xlfn._xlws.FILTER(
      Formatted_Schema_hidden!$C$2:$C$1000,
      Formatted_Schema_hidden!$B$2:$B$1000 = R1
    )
  ),
  ""
)</f>
        <v>Asynchronous Transfer Mode (ATM)</v>
      </c>
      <c r="S2" s="21" t="str" cm="1">
        <f t="array" ref="S2:S18">_xlfn.IFNA(
  _xlfn.UNIQUE(
    _xlfn._xlws.FILTER(
      Formatted_Schema_hidden!$C$2:$C$1000,
      Formatted_Schema_hidden!$B$2:$B$1000 = S1
    )
  ),
  ""
)</f>
        <v>Cellular Digital Packet Data</v>
      </c>
      <c r="T2" s="21" t="str" cm="1">
        <f t="array" ref="T2:T5">_xlfn.IFNA(
  _xlfn.UNIQUE(
    _xlfn._xlws.FILTER(
      Formatted_Schema_hidden!$C$2:$C$1000,
      Formatted_Schema_hidden!$B$2:$B$1000 = T1
    )
  ),
  ""
)</f>
        <v>Data Center Configuration Services</v>
      </c>
      <c r="U2" s="21" t="str" cm="1">
        <f t="array" ref="U2:U5">_xlfn.IFNA(
  _xlfn.UNIQUE(
    _xlfn._xlws.FILTER(
      Formatted_Schema_hidden!$C$2:$C$1000,
      Formatted_Schema_hidden!$B$2:$B$1000 = U1
    )
  ),
  ""
)</f>
        <v>Business Continuity and Disaster recovery</v>
      </c>
      <c r="V2" s="21" t="str" cm="1">
        <f t="array" ref="V2:V18">_xlfn.IFNA(
  _xlfn.UNIQUE(
    _xlfn._xlws.FILTER(
      Formatted_Schema_hidden!$C$2:$C$1000,
      Formatted_Schema_hidden!$B$2:$B$1000 = V1
    )
  ),
  ""
)</f>
        <v>Automated Data Tagging &amp; Support</v>
      </c>
      <c r="W2" s="21" t="str" cm="1">
        <f t="array" ref="W2:W3">_xlfn.IFNA(
  _xlfn.UNIQUE(
    _xlfn._xlws.FILTER(
      Formatted_Schema_hidden!$C$2:$C$1000,
      Formatted_Schema_hidden!$B$2:$B$1000 = W1
    )
  ),
  ""
)</f>
        <v>Data Hosting</v>
      </c>
      <c r="X2" s="21" t="str" cm="1">
        <f t="array" ref="X2:X41">_xlfn.IFNA(
  _xlfn.UNIQUE(
    _xlfn._xlws.FILTER(
      Formatted_Schema_hidden!$C$2:$C$1000,
      Formatted_Schema_hidden!$B$2:$B$1000 = X1
    )
  ),
  ""
)</f>
        <v>Bandwidth Management Devices</v>
      </c>
      <c r="Y2" s="21" t="str" cm="1">
        <f t="array" ref="Y2:Y43">_xlfn.IFNA(
  _xlfn.UNIQUE(
    _xlfn._xlws.FILTER(
      Formatted_Schema_hidden!$C$2:$C$1000,
      Formatted_Schema_hidden!$B$2:$B$1000 = Y1
    )
  ),
  ""
)</f>
        <v>Control Devices</v>
      </c>
      <c r="Z2" s="21" t="str" cm="1">
        <f t="array" ref="Z2:Z37">_xlfn.IFNA(
  _xlfn.UNIQUE(
    _xlfn._xlws.FILTER(
      Formatted_Schema_hidden!$C$2:$C$1000,
      Formatted_Schema_hidden!$B$2:$B$1000 = Z1
    )
  ),
  ""
)</f>
        <v>AI-enabled Dynamic Access Control</v>
      </c>
      <c r="AA2" s="21" t="str" cm="1">
        <f t="array" ref="AA2:AA10">_xlfn.IFNA(
  _xlfn.UNIQUE(
    _xlfn._xlws.FILTER(
      Formatted_Schema_hidden!$C$2:$C$1000,
      Formatted_Schema_hidden!$B$2:$B$1000 = AA1
    )
  ),
  ""
)</f>
        <v>Disposition/Disposal of IT Equipment</v>
      </c>
      <c r="AB2" s="21" t="str" cm="1">
        <f t="array" ref="AB2:AB5">_xlfn.IFNA(
  _xlfn.UNIQUE(
    _xlfn._xlws.FILTER(
      Formatted_Schema_hidden!$C$2:$C$1000,
      Formatted_Schema_hidden!$B$2:$B$1000 = AB1
    )
  ),
  ""
)</f>
        <v>Computer Systems Operations and Maintenance</v>
      </c>
      <c r="AC2" s="21" t="str" cm="1">
        <f t="array" ref="AC2:AC27">_xlfn.IFNA(
  _xlfn.UNIQUE(
    _xlfn._xlws.FILTER(
      Formatted_Schema_hidden!$C$2:$C$1000,
      Formatted_Schema_hidden!$B$2:$B$1000 = AC1
    )
  ),
  ""
)</f>
        <v>Card Printer Stations</v>
      </c>
      <c r="AD2" s="21" t="str" cm="1">
        <f t="array" ref="AD2:AD10">_xlfn.IFNA(
  _xlfn.UNIQUE(
    _xlfn._xlws.FILTER(
      Formatted_Schema_hidden!$C$2:$C$1000,
      Formatted_Schema_hidden!$B$2:$B$1000 = AD1
    )
  ),
  ""
)</f>
        <v>Bar Code Medication Administration (BCMA)</v>
      </c>
      <c r="AE2" s="21" t="str" cm="1">
        <f t="array" ref="AE2:AE6">_xlfn.IFNA(
  _xlfn.UNIQUE(
    _xlfn._xlws.FILTER(
      Formatted_Schema_hidden!$C$2:$C$1000,
      Formatted_Schema_hidden!$B$2:$B$1000 = AE1
    )
  ),
  ""
)</f>
        <v>Ambulatory Medical Record (AMR)</v>
      </c>
      <c r="AF2" s="21" t="str" cm="1">
        <f t="array" ref="AF2:AF5">_xlfn.IFNA(
  _xlfn.UNIQUE(
    _xlfn._xlws.FILTER(
      Formatted_Schema_hidden!$C$2:$C$1000,
      Formatted_Schema_hidden!$B$2:$B$1000 = AF1
    )
  ),
  ""
)</f>
        <v>Batch Healthcare Analytics</v>
      </c>
      <c r="AG2" s="21" t="str" cm="1">
        <f t="array" ref="AG2:AG7">_xlfn.IFNA(
  _xlfn.UNIQUE(
    _xlfn._xlws.FILTER(
      Formatted_Schema_hidden!$C$2:$C$1000,
      Formatted_Schema_hidden!$B$2:$B$1000 = AG1
    )
  ),
  ""
)</f>
        <v>Biomedical Informatics (Bioinformatics) Services</v>
      </c>
      <c r="AH2" s="21" t="str" cm="1">
        <f t="array" ref="AH2:AH9">_xlfn.IFNA(
  _xlfn.UNIQUE(
    _xlfn._xlws.FILTER(
      Formatted_Schema_hidden!$C$2:$C$1000,
      Formatted_Schema_hidden!$B$2:$B$1000 = AH1
    )
  ),
  ""
)</f>
        <v>Dental Information Exchange Services</v>
      </c>
      <c r="AI2" s="21" t="str" cm="1">
        <f t="array" ref="AI2:AI3">_xlfn.IFNA(
  _xlfn.UNIQUE(
    _xlfn._xlws.FILTER(
      Formatted_Schema_hidden!$C$2:$C$1000,
      Formatted_Schema_hidden!$B$2:$B$1000 = AI1
    )
  ),
  ""
)</f>
        <v>Robotic Surgical Services</v>
      </c>
      <c r="AJ2" s="21" t="str" cm="1">
        <f t="array" ref="AJ2:AJ11">_xlfn.IFNA(
  _xlfn.UNIQUE(
    _xlfn._xlws.FILTER(
      Formatted_Schema_hidden!$C$2:$C$1000,
      Formatted_Schema_hidden!$B$2:$B$1000 = AJ1
    )
  ),
  ""
)</f>
        <v>Clinic Performance Optimization Services</v>
      </c>
      <c r="AK2" s="21" t="str" cm="1">
        <f t="array" ref="AK2">_xlfn.IFNA(
  _xlfn.UNIQUE(
    _xlfn._xlws.FILTER(
      Formatted_Schema_hidden!$C$2:$C$1000,
      Formatted_Schema_hidden!$B$2:$B$1000 = AK1
    )
  ),
  ""
)</f>
        <v>Personal Health Records (PHR) Services</v>
      </c>
      <c r="AL2" s="21" t="str" cm="1">
        <f t="array" ref="AL2:AL3">_xlfn.IFNA(
  _xlfn.UNIQUE(
    _xlfn._xlws.FILTER(
      Formatted_Schema_hidden!$C$2:$C$1000,
      Formatted_Schema_hidden!$B$2:$B$1000 = AL1
    )
  ),
  ""
)</f>
        <v>Cloud-related IT Labor Categories</v>
      </c>
      <c r="AM2" s="21" t="str" cm="1">
        <f t="array" ref="AM2:AM4">_xlfn.IFNA(
  _xlfn.UNIQUE(
    _xlfn._xlws.FILTER(
      Formatted_Schema_hidden!$C$2:$C$1000,
      Formatted_Schema_hidden!$B$2:$B$1000 = AM1
    )
  ),
  ""
)</f>
        <v>Business Consulting</v>
      </c>
      <c r="AN2" s="21" t="str" cm="1">
        <f t="array" ref="AN2:AN10">_xlfn.IFNA(
  _xlfn.UNIQUE(
    _xlfn._xlws.FILTER(
      Formatted_Schema_hidden!$C$2:$C$1000,
      Formatted_Schema_hidden!$B$2:$B$1000 = AN1
    )
  ),
  ""
)</f>
        <v>Capital Planning</v>
      </c>
      <c r="AO2" s="21" t="str" cm="1">
        <f t="array" ref="AO2:AO5">_xlfn.IFNA(
  _xlfn.UNIQUE(
    _xlfn._xlws.FILTER(
      Formatted_Schema_hidden!$C$2:$C$1000,
      Formatted_Schema_hidden!$B$2:$B$1000 = AO1
    )
  ),
  ""
)</f>
        <v>Fully Integrate Device Security stack with C2C as appropriate</v>
      </c>
      <c r="AP2" s="21" t="str" cm="1">
        <f t="array" ref="AP2:AP4">_xlfn.IFNA(
  _xlfn.UNIQUE(
    _xlfn._xlws.FILTER(
      Formatted_Schema_hidden!$C$2:$C$1000,
      Formatted_Schema_hidden!$B$2:$B$1000 = AP1
    )
  ),
  ""
)</f>
        <v>Acquisition Training</v>
      </c>
      <c r="AQ2" s="21" t="str" cm="1">
        <f t="array" ref="AQ2:AQ34">_xlfn.IFNA(
  _xlfn.UNIQUE(
    _xlfn._xlws.FILTER(
      Formatted_Schema_hidden!$C$2:$C$1000,
      Formatted_Schema_hidden!$B$2:$B$1000 = AQ1
    )
  ),
  ""
)</f>
        <v>Application/Code Identification</v>
      </c>
      <c r="AR2" s="21" t="str" cm="1">
        <f t="array" ref="AR2:AR62">_xlfn.IFNA(
  _xlfn.UNIQUE(
    _xlfn._xlws.FILTER(
      Formatted_Schema_hidden!$C$2:$C$1000,
      Formatted_Schema_hidden!$B$2:$B$1000 = AR1
    )
  ),
  ""
)</f>
        <v>Access Control</v>
      </c>
      <c r="AS2" s="21" t="str" cm="1">
        <f t="array" ref="AS2:AS74">_xlfn.IFNA(
  _xlfn.UNIQUE(
    _xlfn._xlws.FILTER(
      Formatted_Schema_hidden!$C$2:$C$1000,
      Formatted_Schema_hidden!$B$2:$B$1000 = AS1
    )
  ),
  ""
)</f>
        <v>Analysis and Design Services</v>
      </c>
      <c r="AT2" s="21" t="str" cm="1">
        <f t="array" ref="AT2:AT27">_xlfn.IFNA(
  _xlfn.UNIQUE(
    _xlfn._xlws.FILTER(
      Formatted_Schema_hidden!$C$2:$C$1000,
      Formatted_Schema_hidden!$B$2:$B$1000 = AT1
    )
  ),
  ""
)</f>
        <v>Alarm Management and Clinical Communications</v>
      </c>
      <c r="AU2" s="21" t="str" cm="1">
        <f t="array" ref="AU2:AU5">_xlfn.IFNA(
  _xlfn.UNIQUE(
    _xlfn._xlws.FILTER(
      Formatted_Schema_hidden!$C$2:$C$1000,
      Formatted_Schema_hidden!$B$2:$B$1000 = AU1
    )
  ),
  ""
)</f>
        <v>Configuration Services</v>
      </c>
      <c r="AV2" s="21" t="str" cm="1">
        <f t="array" ref="AV2:AV6">_xlfn.IFNA(
  _xlfn.UNIQUE(
    _xlfn._xlws.FILTER(
      Formatted_Schema_hidden!$C$2:$C$1000,
      Formatted_Schema_hidden!$B$2:$B$1000 = AV1
    )
  ),
  ""
)</f>
        <v>Salesforce Release Management and Post-Implementation Maintenance Support</v>
      </c>
      <c r="AW2" s="21" t="str" cm="1">
        <f t="array" ref="AW2:AW21">_xlfn.IFNA(
  _xlfn.UNIQUE(
    _xlfn._xlws.FILTER(
      Formatted_Schema_hidden!$C$2:$C$1000,
      Formatted_Schema_hidden!$B$2:$B$1000 = AW1
    )
  ),
  ""
)</f>
        <v>Application Integration and Middleware</v>
      </c>
      <c r="AX2" s="21" t="str" cm="1">
        <f t="array" ref="AX2">_xlfn.IFNA(
  _xlfn.UNIQUE(
    _xlfn._xlws.FILTER(
      Formatted_Schema_hidden!$C$2:$C$1000,
      Formatted_Schema_hidden!$B$2:$B$1000 = AX1
    )
  ),
  ""
)</f>
        <v/>
      </c>
      <c r="AY2" s="21" t="str" cm="1">
        <f t="array" ref="AY2">_xlfn.IFNA(
  _xlfn.UNIQUE(
    _xlfn._xlws.FILTER(
      Formatted_Schema_hidden!$C$2:$C$1000,
      Formatted_Schema_hidden!$B$2:$B$1000 = AY1
    )
  ),
  ""
)</f>
        <v/>
      </c>
      <c r="AZ2" s="21" t="str" cm="1">
        <f t="array" ref="AZ2">_xlfn.IFNA(
  _xlfn.UNIQUE(
    _xlfn._xlws.FILTER(
      Formatted_Schema_hidden!$C$2:$C$1000,
      Formatted_Schema_hidden!$B$2:$B$1000 = AZ1
    )
  ),
  ""
)</f>
        <v/>
      </c>
      <c r="BA2" s="21" t="str" cm="1">
        <f t="array" ref="BA2">_xlfn.IFNA(
  _xlfn.UNIQUE(
    _xlfn._xlws.FILTER(
      Formatted_Schema_hidden!$C$2:$C$1000,
      Formatted_Schema_hidden!$B$2:$B$1000 = BA1
    )
  ),
  ""
)</f>
        <v/>
      </c>
      <c r="BB2" s="21" t="str" cm="1">
        <f t="array" ref="BB2">_xlfn.IFNA(
  _xlfn.UNIQUE(
    _xlfn._xlws.FILTER(
      Formatted_Schema_hidden!$C$2:$C$1000,
      Formatted_Schema_hidden!$B$2:$B$1000 = BB1
    )
  ),
  ""
)</f>
        <v/>
      </c>
      <c r="BC2" s="21" t="str" cm="1">
        <f t="array" ref="BC2">_xlfn.IFNA(
  _xlfn.UNIQUE(
    _xlfn._xlws.FILTER(
      Formatted_Schema_hidden!$C$2:$C$1000,
      Formatted_Schema_hidden!$B$2:$B$1000 = BC1
    )
  ),
  ""
)</f>
        <v/>
      </c>
      <c r="BD2" s="21" t="str" cm="1">
        <f t="array" ref="BD2">_xlfn.IFNA(
  _xlfn.UNIQUE(
    _xlfn._xlws.FILTER(
      Formatted_Schema_hidden!$C$2:$C$1000,
      Formatted_Schema_hidden!$B$2:$B$1000 = BD1
    )
  ),
  ""
)</f>
        <v/>
      </c>
      <c r="BE2" s="21" t="str" cm="1">
        <f t="array" ref="BE2">_xlfn.IFNA(
  _xlfn.UNIQUE(
    _xlfn._xlws.FILTER(
      Formatted_Schema_hidden!$C$2:$C$1000,
      Formatted_Schema_hidden!$B$2:$B$1000 = BE1
    )
  ),
  ""
)</f>
        <v/>
      </c>
      <c r="BF2" s="21" t="str" cm="1">
        <f t="array" ref="BF2">_xlfn.IFNA(
  _xlfn.UNIQUE(
    _xlfn._xlws.FILTER(
      Formatted_Schema_hidden!$C$2:$C$1000,
      Formatted_Schema_hidden!$B$2:$B$1000 = BF1
    )
  ),
  ""
)</f>
        <v/>
      </c>
      <c r="BG2" s="21" t="str" cm="1">
        <f t="array" ref="BG2">_xlfn.IFNA(
  _xlfn.UNIQUE(
    _xlfn._xlws.FILTER(
      Formatted_Schema_hidden!$C$2:$C$1000,
      Formatted_Schema_hidden!$B$2:$B$1000 = BG1
    )
  ),
  ""
)</f>
        <v/>
      </c>
    </row>
    <row r="3" spans="1:59" ht="15.75" customHeight="1" x14ac:dyDescent="0.2">
      <c r="C3" s="21" t="str">
        <v>Cloud Governance and Management</v>
      </c>
      <c r="D3" s="21" t="str">
        <v>Cloud Maintenance and Support</v>
      </c>
      <c r="E3" s="21" t="str">
        <v>Cloud Records Management</v>
      </c>
      <c r="F3" s="21" t="str">
        <v>Content Management (DOD Only)</v>
      </c>
      <c r="G3" s="21" t="str">
        <v>Cloud Web Hosting and Related Services</v>
      </c>
      <c r="H3" s="21" t="str">
        <v>Mobility as a Service (MaaS)</v>
      </c>
      <c r="J3" s="21" t="str">
        <v>Payroll and Work Schedule and Leave Management Software as a Service (SaaS)</v>
      </c>
      <c r="K3" s="21" t="str">
        <v>Satellite Access</v>
      </c>
      <c r="L3" s="21" t="str">
        <v>AI Driven by Analytics decides A&amp;O modifications</v>
      </c>
      <c r="M3" s="21" t="str">
        <v>Dial-up</v>
      </c>
      <c r="N3" s="21" t="str">
        <v>B/C/P/S Macro segmentation</v>
      </c>
      <c r="O3" s="21" t="str">
        <v>Collaboration Support/Email Services</v>
      </c>
      <c r="P3" s="21" t="str">
        <v>Broadcast</v>
      </c>
      <c r="Q3" s="21" t="str">
        <v>Contract Optimization</v>
      </c>
      <c r="R3" s="21" t="str">
        <v>Circuit Switched Data</v>
      </c>
      <c r="S3" s="21" t="str">
        <v>Cellular Encryption Services</v>
      </c>
      <c r="T3" s="21" t="str">
        <v>Data Center Consolidation and Modernization Services</v>
      </c>
      <c r="U3" s="21" t="str">
        <v>Data Center Maintenance and Support</v>
      </c>
      <c r="V3" s="21" t="str">
        <v>Data Classification</v>
      </c>
      <c r="W3" s="21" t="str">
        <v>Data Warehousing</v>
      </c>
      <c r="X3" s="21" t="str">
        <v>Bridges (Includes Wireless)</v>
      </c>
      <c r="Y3" s="21" t="str">
        <v>Data Center Equipment</v>
      </c>
      <c r="Z3" s="21" t="str">
        <v>AI-enabled Network Access</v>
      </c>
      <c r="AA3" s="21" t="str">
        <v>Disposition/Disposal of Wireless Equipment</v>
      </c>
      <c r="AB3" s="21" t="str">
        <v>Hardware Licensing</v>
      </c>
      <c r="AC3" s="21" t="str">
        <v>Communications Security Equipment</v>
      </c>
      <c r="AD3" s="21" t="str">
        <v>Computerized Patient Order Entry (CPOE) Services</v>
      </c>
      <c r="AE3" s="21" t="str">
        <v>Electronic Dental Record (EDR) Services</v>
      </c>
      <c r="AF3" s="21" t="str">
        <v>Laboratory/Testing Analytics</v>
      </c>
      <c r="AG3" s="21" t="str">
        <v>Clinical Decision Support (CDS) Services</v>
      </c>
      <c r="AH3" s="21" t="str">
        <v>Direct Health Information Services</v>
      </c>
      <c r="AI3" s="21" t="str">
        <v>Sensor Technology Services</v>
      </c>
      <c r="AJ3" s="21" t="str">
        <v>Health IT Configuration Services</v>
      </c>
      <c r="AL3" s="21" t="str">
        <v>Cloud-related IT Professional Services</v>
      </c>
      <c r="AM3" s="21" t="str">
        <v>Professional Skilled Labor</v>
      </c>
      <c r="AN3" s="21" t="str">
        <v>Contingency Planning</v>
      </c>
      <c r="AO3" s="21" t="str">
        <v>Integrate NextGen AV Tools with C2C</v>
      </c>
      <c r="AP3" s="21" t="str">
        <v>IT Training</v>
      </c>
      <c r="AQ3" s="21" t="str">
        <v>Approved Binaries/Code</v>
      </c>
      <c r="AR3" s="21" t="str">
        <v>Alternative Flexible MFA</v>
      </c>
      <c r="AS3" s="21" t="str">
        <v>Analysis and Statistics</v>
      </c>
      <c r="AT3" s="21" t="str">
        <v>Ambulatory Information Systems Software</v>
      </c>
      <c r="AU3" s="21" t="str">
        <v>Installation/Deinstallation Services</v>
      </c>
      <c r="AV3" s="21" t="str">
        <v>Software Licensing</v>
      </c>
      <c r="AW3" s="21" t="str">
        <v>Application Software (Large Scale Computers)</v>
      </c>
    </row>
    <row r="4" spans="1:59" ht="15.75" customHeight="1" x14ac:dyDescent="0.2">
      <c r="C4" s="21" t="str">
        <v>Cloud Integration/Consulting</v>
      </c>
      <c r="D4" s="21" t="str">
        <v>Cloud Products and Services, Operations and Maintenance Support</v>
      </c>
      <c r="E4" s="21" t="str">
        <v>Email as a Service (EaaS)</v>
      </c>
      <c r="F4" s="21" t="str">
        <v>Messaging (DOD Only)</v>
      </c>
      <c r="G4" s="21" t="str">
        <v>Infrastructure as a Service (IaaS)</v>
      </c>
      <c r="J4" s="21" t="str">
        <v>Salesforce Software as a Service (SaaS)</v>
      </c>
      <c r="K4" s="21" t="str">
        <v>Wireless and Cellular Access</v>
      </c>
      <c r="L4" s="21" t="str">
        <v>Analysis as a Service (AaaS)</v>
      </c>
      <c r="M4" s="21" t="str">
        <v>Digital Subscriber Line (DSL)</v>
      </c>
      <c r="N4" s="21" t="str">
        <v>Call Center/Customer Contact Center</v>
      </c>
      <c r="O4" s="21" t="str">
        <v>Customer Specific Design and Engineering</v>
      </c>
      <c r="P4" s="21" t="str">
        <v>Emergency Response/Disaster Recovery for Satellite Services</v>
      </c>
      <c r="Q4" s="21" t="str">
        <v>Cost Allocation</v>
      </c>
      <c r="R4" s="21" t="str">
        <v>Combined</v>
      </c>
      <c r="S4" s="21" t="str">
        <v>Cellular/PCS</v>
      </c>
      <c r="T4" s="21" t="str">
        <v>Data Center Design and Architecture</v>
      </c>
      <c r="U4" s="21" t="str">
        <v>Data Center Platform</v>
      </c>
      <c r="V4" s="21" t="str">
        <v>Data Cleansing</v>
      </c>
      <c r="X4" s="21" t="str">
        <v>Cables, Cord and Wire Assemblies, Not Fiber</v>
      </c>
      <c r="Y4" s="21" t="str">
        <v>Desktop and Laptop Standard Configuration</v>
      </c>
      <c r="Z4" s="21" t="str">
        <v>Baseline &amp; Profiling</v>
      </c>
      <c r="AA4" s="21" t="str">
        <v>Hardware Installation/Deinstallation</v>
      </c>
      <c r="AB4" s="21" t="str">
        <v>Hardware Maintenance and Support</v>
      </c>
      <c r="AC4" s="21" t="str">
        <v>Cryptographic Module</v>
      </c>
      <c r="AD4" s="21" t="str">
        <v>Electronic Prescription (ePrescribing/eRX) Services</v>
      </c>
      <c r="AE4" s="21" t="str">
        <v>Electronic Health Record (HER) Modernization and Interoperability Services</v>
      </c>
      <c r="AF4" s="21" t="str">
        <v>Predictive Modeling</v>
      </c>
      <c r="AG4" s="21" t="str">
        <v>Medical Informatics Services</v>
      </c>
      <c r="AH4" s="21" t="str">
        <v>Health Information Exchange Connection Services</v>
      </c>
      <c r="AJ4" s="21" t="str">
        <v>Health IT Consulting Services</v>
      </c>
      <c r="AM4" s="21" t="str">
        <v>Research and Development</v>
      </c>
      <c r="AN4" s="21" t="str">
        <v>Continuity of Operations Planning (COOP)</v>
      </c>
      <c r="AO4" s="21" t="str">
        <v>Salesforce User Experience (UX) Design, Business Analysis, Development, Integration</v>
      </c>
      <c r="AP4" s="21" t="str">
        <v>Salesforce Training</v>
      </c>
      <c r="AQ4" s="21" t="str">
        <v>Automated Workflow</v>
      </c>
      <c r="AR4" s="21" t="str">
        <v>App Based Permission</v>
      </c>
      <c r="AS4" s="21" t="str">
        <v>Asset/Materials Management</v>
      </c>
      <c r="AT4" s="21" t="str">
        <v>Cardiology Software</v>
      </c>
      <c r="AU4" s="21" t="str">
        <v>Modification and Customization of Software</v>
      </c>
      <c r="AV4" s="21" t="str">
        <v>Software Maintenance and Support</v>
      </c>
      <c r="AW4" s="21" t="str">
        <v>Availability/Performance</v>
      </c>
    </row>
    <row r="5" spans="1:59" ht="15.75" customHeight="1" x14ac:dyDescent="0.2">
      <c r="C5" s="21" t="str">
        <v>Cloud Migration Services</v>
      </c>
      <c r="F5" s="21" t="str">
        <v>Productivity Suite (DOD Only)</v>
      </c>
      <c r="G5" s="21" t="str">
        <v>Virtual Machines</v>
      </c>
      <c r="J5" s="21" t="str">
        <v>Social Media</v>
      </c>
      <c r="K5" s="21" t="str">
        <v>Wireline Access</v>
      </c>
      <c r="L5" s="21" t="str">
        <v>Change detection services</v>
      </c>
      <c r="M5" s="21" t="str">
        <v>Satellite Internet</v>
      </c>
      <c r="N5" s="21" t="str">
        <v>Colocated Hosting</v>
      </c>
      <c r="O5" s="21" t="str">
        <v>Internet Facsimile</v>
      </c>
      <c r="P5" s="21" t="str">
        <v>Fixed Satellite Services</v>
      </c>
      <c r="Q5" s="21" t="str">
        <v>Device and Expense Audit Capabilities</v>
      </c>
      <c r="R5" s="21" t="str">
        <v>Content Delivery Network</v>
      </c>
      <c r="S5" s="21" t="str">
        <v>Enterprise Device Management</v>
      </c>
      <c r="T5" s="21" t="str">
        <v>Data Center Integration/Consulting</v>
      </c>
      <c r="U5" s="21" t="str">
        <v>Data Center Products and Services</v>
      </c>
      <c r="V5" s="21" t="str">
        <v>Data Conversion Services</v>
      </c>
      <c r="X5" s="21" t="str">
        <v>Cellular Paging</v>
      </c>
      <c r="Y5" s="21" t="str">
        <v>Desktop PCs</v>
      </c>
      <c r="Z5" s="21" t="str">
        <v>Configuration Settings Management</v>
      </c>
      <c r="AA5" s="21" t="str">
        <v>Hardware Integration/Consulting</v>
      </c>
      <c r="AB5" s="21" t="str">
        <v>IT Facility Operations and Maintenance</v>
      </c>
      <c r="AC5" s="21" t="str">
        <v>Electromagnetically Opaque Sleeve</v>
      </c>
      <c r="AD5" s="21" t="str">
        <v>Health Monitoring and Diagnosis</v>
      </c>
      <c r="AE5" s="21" t="str">
        <v>Electronic Medical Record (EMR) Services</v>
      </c>
      <c r="AF5" s="21" t="str">
        <v>Real-time Healthcare Analytics</v>
      </c>
      <c r="AG5" s="21" t="str">
        <v>Nursing Informatics (NI) Services</v>
      </c>
      <c r="AH5" s="21" t="str">
        <v>Laboratory/Test Information Exchange Services</v>
      </c>
      <c r="AJ5" s="21" t="str">
        <v>Health IT Financial Management Services</v>
      </c>
      <c r="AN5" s="21" t="str">
        <v>Enterprise Architecture (EA)</v>
      </c>
      <c r="AO5" s="21" t="str">
        <v>Systems Engineering and Integration Support Services</v>
      </c>
      <c r="AQ5" s="21" t="str">
        <v>Continual Validation</v>
      </c>
      <c r="AR5" s="21" t="str">
        <v>Approved FIPS-201 Compliant Services</v>
      </c>
      <c r="AS5" s="21" t="str">
        <v>Automate Application Security &amp; Code Remediation</v>
      </c>
      <c r="AT5" s="21" t="str">
        <v>Clinical Call Systems Software</v>
      </c>
      <c r="AU5" s="21" t="str">
        <v>Software Integration/Consulting</v>
      </c>
      <c r="AV5" s="21" t="str">
        <v>Software Maintenance as a Product</v>
      </c>
      <c r="AW5" s="21" t="str">
        <v>Commercially Available Business Applications</v>
      </c>
    </row>
    <row r="6" spans="1:59" ht="15.75" customHeight="1" x14ac:dyDescent="0.2">
      <c r="C6" s="21" t="str">
        <v>Cloud Modification and Customization</v>
      </c>
      <c r="J6" s="21" t="str">
        <v>Software as a Service (SaaS)</v>
      </c>
      <c r="L6" s="21" t="str">
        <v>Crowdsourcing</v>
      </c>
      <c r="M6" s="21" t="str">
        <v>WIFI</v>
      </c>
      <c r="N6" s="21" t="str">
        <v>Datacenter Macro segmentation</v>
      </c>
      <c r="O6" s="21" t="str">
        <v>Teleworking Solutions</v>
      </c>
      <c r="P6" s="21" t="str">
        <v>Managed Satellite Services</v>
      </c>
      <c r="Q6" s="21" t="str">
        <v>Device Disposition</v>
      </c>
      <c r="R6" s="21" t="str">
        <v>Converged IP</v>
      </c>
      <c r="S6" s="21" t="str">
        <v>Enterprise Mobility Management</v>
      </c>
      <c r="V6" s="21" t="str">
        <v>Data Exchange</v>
      </c>
      <c r="X6" s="21" t="str">
        <v>Cellular Phones, Aircards or Cellular Ports</v>
      </c>
      <c r="Y6" s="21" t="str">
        <v>Desktop Printers</v>
      </c>
      <c r="Z6" s="21" t="str">
        <v>Data Breach/Spillage Mitigation</v>
      </c>
      <c r="AA6" s="21" t="str">
        <v>Inside Cabling/Wiring Installation</v>
      </c>
      <c r="AC6" s="21" t="str">
        <v>Facial Image Capturing (Middleware)</v>
      </c>
      <c r="AD6" s="21" t="str">
        <v>Remote Care IT Services</v>
      </c>
      <c r="AE6" s="21" t="str">
        <v>Electronic Medication Administration Records (EMAR)</v>
      </c>
      <c r="AG6" s="21" t="str">
        <v>Nutrition Informatics Services</v>
      </c>
      <c r="AH6" s="21" t="str">
        <v>Medical Information Exchange Services</v>
      </c>
      <c r="AJ6" s="21" t="str">
        <v>Health IT Implementation Services</v>
      </c>
      <c r="AN6" s="21" t="str">
        <v>IT Policy and Guidance Development</v>
      </c>
      <c r="AQ6" s="21" t="str">
        <v>Cyber Defense Analysis</v>
      </c>
      <c r="AR6" s="21" t="str">
        <v>Assessment and Authorization (A and A)</v>
      </c>
      <c r="AS6" s="21" t="str">
        <v>Automated News/Data Services</v>
      </c>
      <c r="AT6" s="21" t="str">
        <v>Clinical Management Software</v>
      </c>
      <c r="AV6" s="21" t="str">
        <v>Software Products and Services, Operations and Maintenance Support</v>
      </c>
      <c r="AW6" s="21" t="str">
        <v>Configuration Management</v>
      </c>
    </row>
    <row r="7" spans="1:59" ht="15.75" customHeight="1" x14ac:dyDescent="0.2">
      <c r="L7" s="21" t="str">
        <v>Data Analysis</v>
      </c>
      <c r="N7" s="21" t="str">
        <v>Dedicated Hosting</v>
      </c>
      <c r="O7" s="21" t="str">
        <v>Unified Messaging</v>
      </c>
      <c r="P7" s="21" t="str">
        <v>Mobile Satellite Services</v>
      </c>
      <c r="Q7" s="21" t="str">
        <v>Expense Management</v>
      </c>
      <c r="R7" s="21" t="str">
        <v>Dark Fiber</v>
      </c>
      <c r="S7" s="21" t="str">
        <v>Implement UEDM or equivalent Tools</v>
      </c>
      <c r="V7" s="21" t="str">
        <v>Data Integration Tools</v>
      </c>
      <c r="X7" s="21" t="str">
        <v>Computer/Telephony (CTI)</v>
      </c>
      <c r="Y7" s="21" t="str">
        <v>Digitizers</v>
      </c>
      <c r="Z7" s="21" t="str">
        <v>Data Discovery/Classification</v>
      </c>
      <c r="AA7" s="21" t="str">
        <v>Local Access Cabling/Wiring Installation</v>
      </c>
      <c r="AC7" s="21" t="str">
        <v>Facial Image Capturing Camera</v>
      </c>
      <c r="AD7" s="21" t="str">
        <v>Remote Patient Monitoring (Tele-monitoring)</v>
      </c>
      <c r="AG7" s="21" t="str">
        <v>Pharmacy Informatics Services</v>
      </c>
      <c r="AH7" s="21" t="str">
        <v>Mental/Behavioral Health Exchange Services</v>
      </c>
      <c r="AJ7" s="21" t="str">
        <v>Health IT Integration Services</v>
      </c>
      <c r="AN7" s="21" t="str">
        <v>Management Improvement</v>
      </c>
      <c r="AQ7" s="21" t="str">
        <v>Cyber Hunt</v>
      </c>
      <c r="AR7" s="21" t="str">
        <v>Asset ID &amp; Alert Correlation</v>
      </c>
      <c r="AS7" s="21" t="str">
        <v>Build DevSecOps Software Factory</v>
      </c>
      <c r="AT7" s="21" t="str">
        <v>Dental Management Software</v>
      </c>
      <c r="AW7" s="21" t="str">
        <v>Database Management Software</v>
      </c>
    </row>
    <row r="8" spans="1:59" ht="15.75" customHeight="1" x14ac:dyDescent="0.2">
      <c r="L8" s="21" t="str">
        <v>Data as a Service (DaaS)</v>
      </c>
      <c r="N8" s="21" t="str">
        <v>Define Granular Control Access Rules &amp; Policies</v>
      </c>
      <c r="O8" s="21" t="str">
        <v>Video Teleconferencing</v>
      </c>
      <c r="P8" s="21" t="str">
        <v>Satellite Continuity of Operations Planning (COOP)</v>
      </c>
      <c r="Q8" s="21" t="str">
        <v>Inventory Management</v>
      </c>
      <c r="R8" s="21" t="str">
        <v>Ethernet</v>
      </c>
      <c r="S8" s="21" t="str">
        <v>Infrastructure/Subsystems and Accessories</v>
      </c>
      <c r="V8" s="21" t="str">
        <v>Data Mart</v>
      </c>
      <c r="X8" s="21" t="str">
        <v>Data Service Unit (DSU)/Channel Service Unit (CSU)</v>
      </c>
      <c r="Y8" s="21" t="str">
        <v>Disk Arrays</v>
      </c>
      <c r="Z8" s="21" t="str">
        <v>Data Loss Prevention</v>
      </c>
      <c r="AA8" s="21" t="str">
        <v>Long Distance Cabling/Wiring Installation</v>
      </c>
      <c r="AC8" s="21" t="str">
        <v>Fingerprint Capture Station</v>
      </c>
      <c r="AD8" s="21" t="str">
        <v>Secure messaging</v>
      </c>
      <c r="AH8" s="21" t="str">
        <v>Patient Discovery Services</v>
      </c>
      <c r="AJ8" s="21" t="str">
        <v>Health IT Regulatory/Legislative Management Services</v>
      </c>
      <c r="AN8" s="21" t="str">
        <v>Salesforce Agile Coaching and Agile Project Management</v>
      </c>
      <c r="AQ8" s="21" t="str">
        <v>Cyber Threat Intelligence Program</v>
      </c>
      <c r="AR8" s="21" t="str">
        <v>Audit Trail and Capture Analysis</v>
      </c>
      <c r="AS8" s="21" t="str">
        <v>Business Intelligence</v>
      </c>
      <c r="AT8" s="21" t="str">
        <v>Dose Management Software</v>
      </c>
      <c r="AW8" s="21" t="str">
        <v>EDI Translation and Mapping Software</v>
      </c>
    </row>
    <row r="9" spans="1:59" ht="15.75" customHeight="1" x14ac:dyDescent="0.2">
      <c r="L9" s="21" t="str">
        <v>Delivery to ground and mobile ground terminals</v>
      </c>
      <c r="N9" s="21" t="str">
        <v>Define SDN APIs</v>
      </c>
      <c r="O9" s="21" t="str">
        <v>Web Conferencing</v>
      </c>
      <c r="P9" s="21" t="str">
        <v>Satellite Services Distance Learning</v>
      </c>
      <c r="Q9" s="21" t="str">
        <v>Invoice Consolidation and Processing</v>
      </c>
      <c r="R9" s="21" t="str">
        <v>Frame Relay</v>
      </c>
      <c r="S9" s="21" t="str">
        <v>Internet of Things</v>
      </c>
      <c r="V9" s="21" t="str">
        <v>Data Quality Tools</v>
      </c>
      <c r="X9" s="21" t="str">
        <v>Deny Device by Default Policy</v>
      </c>
      <c r="Y9" s="21" t="str">
        <v>Embedded Technology Devices</v>
      </c>
      <c r="Z9" s="21" t="str">
        <v>Data Protection</v>
      </c>
      <c r="AA9" s="21" t="str">
        <v>Modification and Customization of Equipment</v>
      </c>
      <c r="AC9" s="21" t="str">
        <v>FIPS-201 Compliant Products</v>
      </c>
      <c r="AD9" s="21" t="str">
        <v>Self Care Services</v>
      </c>
      <c r="AH9" s="21" t="str">
        <v>Picture Archiving and Communication System (PACS) Services</v>
      </c>
      <c r="AJ9" s="21" t="str">
        <v>Health IT Training Services</v>
      </c>
      <c r="AN9" s="21" t="str">
        <v>Salesforce Program Management Support and Center of Excellence Governance</v>
      </c>
      <c r="AQ9" s="21" t="str">
        <v>Cybersecurity Training</v>
      </c>
      <c r="AR9" s="21" t="str">
        <v>Backup Services</v>
      </c>
      <c r="AS9" s="21" t="str">
        <v>Business Management</v>
      </c>
      <c r="AT9" s="21" t="str">
        <v>Electronic Medication Software</v>
      </c>
      <c r="AW9" s="21" t="str">
        <v>Electronic Commerce Software (Large Scale Computers)</v>
      </c>
    </row>
    <row r="10" spans="1:59" ht="15.75" customHeight="1" x14ac:dyDescent="0.2">
      <c r="L10" s="21" t="str">
        <v>Direct access service to cell phones, ships, aircraft</v>
      </c>
      <c r="N10" s="21" t="str">
        <v>Electronic Auctions</v>
      </c>
      <c r="P10" s="21" t="str">
        <v>Subscription Services</v>
      </c>
      <c r="Q10" s="21" t="str">
        <v>Invoice Management and Audit</v>
      </c>
      <c r="R10" s="21" t="str">
        <v>Internet Protocol</v>
      </c>
      <c r="S10" s="21" t="str">
        <v>Land Mobile Radio</v>
      </c>
      <c r="V10" s="21" t="str">
        <v>Database Management System (DBMS)</v>
      </c>
      <c r="X10" s="21" t="str">
        <v>Diagnostic and Test Equipment</v>
      </c>
      <c r="Y10" s="21" t="str">
        <v>Everything over IP (EoIP)</v>
      </c>
      <c r="Z10" s="21" t="str">
        <v>Design and Build in Quality</v>
      </c>
      <c r="AA10" s="21" t="str">
        <v>Wireless Antenna Installation</v>
      </c>
      <c r="AC10" s="21" t="str">
        <v>Graphical Printing/Card Printer</v>
      </c>
      <c r="AD10" s="21" t="str">
        <v>Telehealth/Telemedicine Services</v>
      </c>
      <c r="AJ10" s="21" t="str">
        <v>Medical Device Cybersecurity Services</v>
      </c>
      <c r="AN10" s="21" t="str">
        <v>Strategic Planning</v>
      </c>
      <c r="AQ10" s="21" t="str">
        <v>Cybersecurity Training Assessments</v>
      </c>
      <c r="AR10" s="21" t="str">
        <v>Card Delivery Services</v>
      </c>
      <c r="AS10" s="21" t="str">
        <v>Collaboration</v>
      </c>
      <c r="AT10" s="21" t="str">
        <v>Electrophysiology (EP) Software</v>
      </c>
      <c r="AW10" s="21" t="str">
        <v>Email Message-Based Products</v>
      </c>
    </row>
    <row r="11" spans="1:59" ht="15.75" customHeight="1" x14ac:dyDescent="0.2">
      <c r="L11" s="21" t="str">
        <v>Electro-optical Sensor Data</v>
      </c>
      <c r="N11" s="21" t="str">
        <v>GSA Telepresence Service</v>
      </c>
      <c r="Q11" s="21" t="str">
        <v>Management Reporting</v>
      </c>
      <c r="R11" s="21" t="str">
        <v>IP Video Transport</v>
      </c>
      <c r="S11" s="21" t="str">
        <v>MDM/MAM Integration</v>
      </c>
      <c r="V11" s="21" t="str">
        <v>Define Data Tagging Standards</v>
      </c>
      <c r="X11" s="21" t="str">
        <v>Fiber Optic Assemblies and Harnesses</v>
      </c>
      <c r="Y11" s="21" t="str">
        <v>Fabric Attached Storage</v>
      </c>
      <c r="Z11" s="21" t="str">
        <v>Design and Build in Requirements Policy and Planning</v>
      </c>
      <c r="AC11" s="21" t="str">
        <v>OCSP Responder</v>
      </c>
      <c r="AJ11" s="21" t="str">
        <v>Other Innovative and Emerging Health IT Services</v>
      </c>
      <c r="AQ11" s="21" t="str">
        <v>Enterprise Security Profile</v>
      </c>
      <c r="AR11" s="21" t="str">
        <v>Comprehensive Data Activity Monitoring</v>
      </c>
      <c r="AS11" s="21" t="str">
        <v>Communications</v>
      </c>
      <c r="AT11" s="21" t="str">
        <v>ePrescribing Software</v>
      </c>
      <c r="AW11" s="21" t="str">
        <v>Help Desk Management</v>
      </c>
    </row>
    <row r="12" spans="1:59" ht="15.75" customHeight="1" x14ac:dyDescent="0.2">
      <c r="L12" s="21" t="str">
        <v>Feature Extraction</v>
      </c>
      <c r="N12" s="21" t="str">
        <v>Implement Micro segmentation</v>
      </c>
      <c r="Q12" s="21" t="str">
        <v>MDM Integration</v>
      </c>
      <c r="R12" s="21" t="str">
        <v>Layer 2 VPN</v>
      </c>
      <c r="S12" s="21" t="str">
        <v>Mobile Application Vetting</v>
      </c>
      <c r="V12" s="21" t="str">
        <v>Extraction and Transformation</v>
      </c>
      <c r="X12" s="21" t="str">
        <v>Fiber Optic Cables</v>
      </c>
      <c r="Y12" s="21" t="str">
        <v>Fax Machines</v>
      </c>
      <c r="Z12" s="21" t="str">
        <v>Develop Software Defined Storage (SDS) Policy</v>
      </c>
      <c r="AC12" s="21" t="str">
        <v>PIV Card</v>
      </c>
      <c r="AQ12" s="21" t="str">
        <v>High Value Asset (HVA) Assessments</v>
      </c>
      <c r="AR12" s="21" t="str">
        <v>Continuous Authentication</v>
      </c>
      <c r="AS12" s="21" t="str">
        <v>Computer-Aided Design, Manufacturing, Engineering Services (CAD/CAM/CAE)</v>
      </c>
      <c r="AT12" s="21" t="str">
        <v>Health Administration Software</v>
      </c>
      <c r="AW12" s="21" t="str">
        <v>Job Scheduling</v>
      </c>
    </row>
    <row r="13" spans="1:59" ht="15.75" customHeight="1" x14ac:dyDescent="0.2">
      <c r="L13" s="21" t="str">
        <v>Geomagnetic Field and Gravity Field Sensor Data</v>
      </c>
      <c r="N13" s="21" t="str">
        <v>Implement SDN Programable Infrastructure</v>
      </c>
      <c r="Q13" s="21" t="str">
        <v>Mobile Telecom Expense Management</v>
      </c>
      <c r="R13" s="21" t="str">
        <v>Managed Trusted IP Service (MTIPS)</v>
      </c>
      <c r="S13" s="21" t="str">
        <v>Mobile Device/Application Management (MDM/MAM)</v>
      </c>
      <c r="V13" s="21" t="str">
        <v>Implement Data Tagging &amp; Classification Tools</v>
      </c>
      <c r="X13" s="21" t="str">
        <v>Fiber Optic Devices</v>
      </c>
      <c r="Y13" s="21" t="str">
        <v>Flash Drives</v>
      </c>
      <c r="Z13" s="21" t="str">
        <v>Device Health Tool Gap Analysis</v>
      </c>
      <c r="AC13" s="21" t="str">
        <v>PIV Card Activation and Finalization Products</v>
      </c>
      <c r="AQ13" s="21" t="str">
        <v>Identification and Inventory of Cyber assets</v>
      </c>
      <c r="AR13" s="21" t="str">
        <v>Continuous Authorization to Operate (cATO)</v>
      </c>
      <c r="AS13" s="21" t="str">
        <v>Content Management</v>
      </c>
      <c r="AT13" s="21" t="str">
        <v>Health Billing and Coding Software</v>
      </c>
      <c r="AW13" s="21" t="str">
        <v>Microcomputer Software</v>
      </c>
    </row>
    <row r="14" spans="1:59" ht="15.75" customHeight="1" x14ac:dyDescent="0.2">
      <c r="L14" s="21" t="str">
        <v>Geospatial products and services</v>
      </c>
      <c r="N14" s="21" t="str">
        <v>Managed Telepresence Service</v>
      </c>
      <c r="Q14" s="21" t="str">
        <v>Order and Billing Management</v>
      </c>
      <c r="R14" s="21" t="str">
        <v>Network-based IP VPN</v>
      </c>
      <c r="S14" s="21" t="str">
        <v>Mobile Lifecycle and Expense Management (ML and EM)</v>
      </c>
      <c r="V14" s="21" t="str">
        <v>Interoperability Standards</v>
      </c>
      <c r="X14" s="21" t="str">
        <v>Fiber Optic Interconnectors</v>
      </c>
      <c r="Y14" s="21" t="str">
        <v>Hard Disk Drives</v>
      </c>
      <c r="Z14" s="21" t="str">
        <v>DLP Enforcement via Data Tags and Analytics</v>
      </c>
      <c r="AC14" s="21" t="str">
        <v>PIV Card Management and Production Products</v>
      </c>
      <c r="AQ14" s="21" t="str">
        <v>Implement Asset, Vulnerability and Patch Management Tools</v>
      </c>
      <c r="AR14" s="21" t="str">
        <v>Credentialing and Identity Management Services</v>
      </c>
      <c r="AS14" s="21" t="str">
        <v>Custom Web Design, Development, and Support</v>
      </c>
      <c r="AT14" s="21" t="str">
        <v>Health Financial Systems Software</v>
      </c>
      <c r="AW14" s="21" t="str">
        <v>Office Suites</v>
      </c>
    </row>
    <row r="15" spans="1:59" ht="15.75" customHeight="1" x14ac:dyDescent="0.2">
      <c r="L15" s="21" t="str">
        <v>Human Geography</v>
      </c>
      <c r="N15" s="21" t="str">
        <v>Network Asset Discovery &amp; Optimization</v>
      </c>
      <c r="Q15" s="21" t="str">
        <v>Order Management</v>
      </c>
      <c r="R15" s="21" t="str">
        <v>Optical Wavelength</v>
      </c>
      <c r="S15" s="21" t="str">
        <v>Mobility Life-Cycle (MLC) Support</v>
      </c>
      <c r="V15" s="21" t="str">
        <v>Loading and Archiving</v>
      </c>
      <c r="X15" s="21" t="str">
        <v>Fiber Optic Switches</v>
      </c>
      <c r="Y15" s="21" t="str">
        <v>Hyperconverged IS</v>
      </c>
      <c r="Z15" s="21" t="str">
        <v>DRM Enforcement via Data Tags and Analytics</v>
      </c>
      <c r="AC15" s="21" t="str">
        <v>PIV Card Reader - Biometric</v>
      </c>
      <c r="AQ15" s="21" t="str">
        <v>Incident Response</v>
      </c>
      <c r="AR15" s="21" t="str">
        <v>Cryptography Services</v>
      </c>
      <c r="AS15" s="21" t="str">
        <v>Customer Initiated Assistance</v>
      </c>
      <c r="AT15" s="21" t="str">
        <v>Health Informatics Software</v>
      </c>
      <c r="AW15" s="21" t="str">
        <v>Operating System Software</v>
      </c>
    </row>
    <row r="16" spans="1:59" ht="15.75" customHeight="1" x14ac:dyDescent="0.2">
      <c r="L16" s="21" t="str">
        <v>Hyperspectral Sensor Data</v>
      </c>
      <c r="N16" s="21" t="str">
        <v>Network Management</v>
      </c>
      <c r="Q16" s="21" t="str">
        <v>Project Planning and Management</v>
      </c>
      <c r="R16" s="21" t="str">
        <v>Premises-based IP VPN</v>
      </c>
      <c r="S16" s="21" t="str">
        <v>Multimode Wireless</v>
      </c>
      <c r="V16" s="21" t="str">
        <v>Manual Data Tagging</v>
      </c>
      <c r="X16" s="21" t="str">
        <v>Firewall</v>
      </c>
      <c r="Y16" s="21" t="str">
        <v>Implement Application Control &amp; File Integrity Monitoring (FIM) Tools</v>
      </c>
      <c r="Z16" s="21" t="str">
        <v>Enterprise Identity Life-Cycle Management</v>
      </c>
      <c r="AC16" s="21" t="str">
        <v>PIV Card Reader - CHUID (Contact)</v>
      </c>
      <c r="AQ16" s="21" t="str">
        <v>Organization Access Profile</v>
      </c>
      <c r="AR16" s="21" t="str">
        <v>Database Activity Monitoring</v>
      </c>
      <c r="AS16" s="21" t="str">
        <v>Customer Preferences</v>
      </c>
      <c r="AT16" s="21" t="str">
        <v>Health IT Testing Software</v>
      </c>
      <c r="AW16" s="21" t="str">
        <v>PDA Software</v>
      </c>
    </row>
    <row r="17" spans="12:49" ht="15.75" customHeight="1" x14ac:dyDescent="0.2">
      <c r="L17" s="21" t="str">
        <v>Imagery</v>
      </c>
      <c r="N17" s="21" t="str">
        <v>Process Micro segmentation</v>
      </c>
      <c r="Q17" s="21" t="str">
        <v>Rate Plan Optimization</v>
      </c>
      <c r="R17" s="21" t="str">
        <v>Private Line</v>
      </c>
      <c r="S17" s="21" t="str">
        <v>Paging</v>
      </c>
      <c r="V17" s="21" t="str">
        <v>Metadata and Data Modeling</v>
      </c>
      <c r="X17" s="21" t="str">
        <v>Gateways</v>
      </c>
      <c r="Y17" s="21" t="str">
        <v>IP Storage</v>
      </c>
      <c r="Z17" s="21" t="str">
        <v>Enterprise IDP</v>
      </c>
      <c r="AC17" s="21" t="str">
        <v>PIV Card Reader - CHUID (Contactless)</v>
      </c>
      <c r="AQ17" s="21" t="str">
        <v>Penetration Testing</v>
      </c>
      <c r="AR17" s="21" t="str">
        <v>Deny User by Default Policy</v>
      </c>
      <c r="AS17" s="21" t="str">
        <v>Customer Relationship Management (CRM)</v>
      </c>
      <c r="AT17" s="21" t="str">
        <v>Healthcare Diagnosis Software</v>
      </c>
      <c r="AW17" s="21" t="str">
        <v>Salesforce Support/Help Desk</v>
      </c>
    </row>
    <row r="18" spans="12:49" ht="15.75" customHeight="1" x14ac:dyDescent="0.2">
      <c r="L18" s="21" t="str">
        <v>Implement AI automation tools</v>
      </c>
      <c r="N18" s="21" t="str">
        <v>Protect Data In Transit</v>
      </c>
      <c r="Q18" s="21" t="str">
        <v>Service and Device Acquisition</v>
      </c>
      <c r="R18" s="21" t="str">
        <v>Synchronous Optical Networking (SONET)</v>
      </c>
      <c r="S18" s="21" t="str">
        <v>Wireless Carrier Services</v>
      </c>
      <c r="V18" s="21" t="str">
        <v>Salesforce Data Management Services</v>
      </c>
      <c r="X18" s="21" t="str">
        <v>Hubs/Concentrators</v>
      </c>
      <c r="Y18" s="21" t="str">
        <v>Keyboard video Monitor (KVM) switches</v>
      </c>
      <c r="Z18" s="21" t="str">
        <v>Establish User Baseline Behavior</v>
      </c>
      <c r="AC18" s="21" t="str">
        <v>PIV Card Reader - Transparent</v>
      </c>
      <c r="AQ18" s="21" t="str">
        <v>Physical Security Assessments</v>
      </c>
      <c r="AR18" s="21" t="str">
        <v>Digital Signature Management</v>
      </c>
      <c r="AS18" s="21" t="str">
        <v>Data at Rest (DAR)</v>
      </c>
      <c r="AT18" s="21" t="str">
        <v>Healthcare Risk Assessment Software</v>
      </c>
      <c r="AW18" s="21" t="str">
        <v>Standardized API Calls &amp; Schemas</v>
      </c>
    </row>
    <row r="19" spans="12:49" ht="15.75" customHeight="1" x14ac:dyDescent="0.2">
      <c r="L19" s="21" t="str">
        <v>Implement Analytics Tools</v>
      </c>
      <c r="N19" s="21" t="str">
        <v>Real-Time Access Decisions</v>
      </c>
      <c r="R19" s="21" t="str">
        <v>Toll Free</v>
      </c>
      <c r="X19" s="21" t="str">
        <v>LAN Adapters</v>
      </c>
      <c r="Y19" s="21" t="str">
        <v>Laptop/Portable/Notebook Computers/Tablet PCs</v>
      </c>
      <c r="Z19" s="21" t="str">
        <v>Hardware Asset Management</v>
      </c>
      <c r="AC19" s="21" t="str">
        <v>PIV Enrollment and Registration Products</v>
      </c>
      <c r="AQ19" s="21" t="str">
        <v>Policy Development, Implementation, and Compliance</v>
      </c>
      <c r="AR19" s="21" t="str">
        <v>DLP Enforcement Point Logging and Analysis</v>
      </c>
      <c r="AS19" s="21" t="str">
        <v>Development, Testing and Implementation Services</v>
      </c>
      <c r="AT19" s="21" t="str">
        <v>Imaging and Visualization Software</v>
      </c>
      <c r="AW19" s="21" t="str">
        <v>Tool Compliance Analysis</v>
      </c>
    </row>
    <row r="20" spans="12:49" ht="12.75" x14ac:dyDescent="0.2">
      <c r="L20" s="21" t="str">
        <v>Implement Data Tagging &amp; Classification ML Tools</v>
      </c>
      <c r="N20" s="21" t="str">
        <v>Segment Flows into Control, Management, and Data Planes</v>
      </c>
      <c r="R20" s="21" t="str">
        <v>Voice</v>
      </c>
      <c r="X20" s="21" t="str">
        <v>Managed and Full BYOD &amp; IOT Support</v>
      </c>
      <c r="Y20" s="21" t="str">
        <v>Large Scale Computers</v>
      </c>
      <c r="Z20" s="21" t="str">
        <v>Implement DRM and Protection Tools</v>
      </c>
      <c r="AC20" s="21" t="str">
        <v>PIV Infrastructure Products</v>
      </c>
      <c r="AQ20" s="21" t="str">
        <v>Policy Inventory &amp; Development</v>
      </c>
      <c r="AR20" s="21" t="str">
        <v>DRM Enforcement Point Logging and Analysis</v>
      </c>
      <c r="AS20" s="21" t="str">
        <v>Document Management</v>
      </c>
      <c r="AT20" s="21" t="str">
        <v>Laboratory Management Software</v>
      </c>
      <c r="AW20" s="21" t="str">
        <v>Utility Software</v>
      </c>
    </row>
    <row r="21" spans="12:49" ht="12.75" x14ac:dyDescent="0.2">
      <c r="L21" s="21" t="str">
        <v>Intelligence Surveillance Reconnaissance (ISR)</v>
      </c>
      <c r="R21" s="21" t="str">
        <v>Voice over IP (VOIP)</v>
      </c>
      <c r="X21" s="21" t="str">
        <v>Managed and Limited BYOD &amp; IOT Support</v>
      </c>
      <c r="Y21" s="21" t="str">
        <v>Light Pens</v>
      </c>
      <c r="Z21" s="21" t="str">
        <v>Implement Enforcement Points</v>
      </c>
      <c r="AC21" s="21" t="str">
        <v>PIV Integration Products</v>
      </c>
      <c r="AQ21" s="21" t="str">
        <v>Recovery Planning Services</v>
      </c>
      <c r="AR21" s="21" t="str">
        <v>Electronic Personalization</v>
      </c>
      <c r="AS21" s="21" t="str">
        <v>Educational</v>
      </c>
      <c r="AT21" s="21" t="str">
        <v>Medical Forensics Software</v>
      </c>
      <c r="AW21" s="21" t="str">
        <v>VMware Licenses</v>
      </c>
    </row>
    <row r="22" spans="12:49" ht="12.75" x14ac:dyDescent="0.2">
      <c r="L22" s="21" t="str">
        <v>Lidar</v>
      </c>
      <c r="R22" s="21" t="str">
        <v>Voice over IP Transport</v>
      </c>
      <c r="X22" s="21" t="str">
        <v>Microwave</v>
      </c>
      <c r="Y22" s="21" t="str">
        <v>Mainframe</v>
      </c>
      <c r="Z22" s="21" t="str">
        <v>Implement System and Mitigate Privileged Users</v>
      </c>
      <c r="AC22" s="21" t="str">
        <v>PIV Logical Access Control Products</v>
      </c>
      <c r="AQ22" s="21" t="str">
        <v>Risk and Vulnerability Assessment (RVA)</v>
      </c>
      <c r="AR22" s="21" t="str">
        <v>Encryption Services</v>
      </c>
      <c r="AS22" s="21" t="str">
        <v>Electronic Commerce/Internet</v>
      </c>
      <c r="AT22" s="21" t="str">
        <v>Patient Care Management Software</v>
      </c>
    </row>
    <row r="23" spans="12:49" ht="12.75" x14ac:dyDescent="0.2">
      <c r="L23" s="21" t="str">
        <v>Machine learning</v>
      </c>
      <c r="X23" s="21" t="str">
        <v>Mobile Hardware/Infrastructure</v>
      </c>
      <c r="Y23" s="21" t="str">
        <v>Microcomputer</v>
      </c>
      <c r="Z23" s="21" t="str">
        <v>Information Rights Management</v>
      </c>
      <c r="AC23" s="21" t="str">
        <v>PIV Middleware</v>
      </c>
      <c r="AQ23" s="21" t="str">
        <v>Risk Management</v>
      </c>
      <c r="AR23" s="21" t="str">
        <v>Enterprise PKI</v>
      </c>
      <c r="AS23" s="21" t="str">
        <v>Encryption Software Services</v>
      </c>
      <c r="AT23" s="21" t="str">
        <v>Patient Monitoring Software</v>
      </c>
    </row>
    <row r="24" spans="12:49" ht="12.75" x14ac:dyDescent="0.2">
      <c r="L24" s="21" t="str">
        <v>Maps/Charts</v>
      </c>
      <c r="X24" s="21" t="str">
        <v>Modems</v>
      </c>
      <c r="Y24" s="21" t="str">
        <v>Monitors</v>
      </c>
      <c r="Z24" s="21" t="str">
        <v>Manage Account/Access/Manage Privileges</v>
      </c>
      <c r="AC24" s="21" t="str">
        <v>PIV Physical Access Control Products</v>
      </c>
      <c r="AQ24" s="21" t="str">
        <v>Risk Management Framework Services</v>
      </c>
      <c r="AR24" s="21" t="str">
        <v>Enterprise PKI/IDP</v>
      </c>
      <c r="AS24" s="21" t="str">
        <v>Enrich Attributes for Resource Authorization</v>
      </c>
      <c r="AT24" s="21" t="str">
        <v>Patient Record Management Software</v>
      </c>
    </row>
    <row r="25" spans="12:49" ht="12.75" x14ac:dyDescent="0.2">
      <c r="L25" s="21" t="str">
        <v>Mosaics</v>
      </c>
      <c r="X25" s="21" t="str">
        <v>Multiplexers</v>
      </c>
      <c r="Y25" s="21" t="str">
        <v>Multifunction Peripheral (MFP)</v>
      </c>
      <c r="Z25" s="21" t="str">
        <v>Manage Audit Information</v>
      </c>
      <c r="AC25" s="21" t="str">
        <v>Single Fingerprint Capture Device</v>
      </c>
      <c r="AQ25" s="21" t="str">
        <v>Security Operations Center Services</v>
      </c>
      <c r="AR25" s="21" t="str">
        <v>Enterprise Roles and Permissions</v>
      </c>
      <c r="AS25" s="21" t="str">
        <v>Enterprise Integration &amp; Workflow Provisioning</v>
      </c>
      <c r="AT25" s="21" t="str">
        <v>Pharmacology Systems Software</v>
      </c>
    </row>
    <row r="26" spans="12:49" ht="12.75" x14ac:dyDescent="0.2">
      <c r="L26" s="21" t="str">
        <v>Named Features and Objects</v>
      </c>
      <c r="X26" s="21" t="str">
        <v>Network Interface Cards</v>
      </c>
      <c r="Y26" s="21" t="str">
        <v>Network Attached Storage (NAS)</v>
      </c>
      <c r="Z26" s="21" t="str">
        <v>Manage Credential and Authentication</v>
      </c>
      <c r="AC26" s="21" t="str">
        <v>Template Generator</v>
      </c>
      <c r="AQ26" s="21" t="str">
        <v>System Security Architecture Review Services</v>
      </c>
      <c r="AR26" s="21" t="str">
        <v>Entity Activity Monitoring</v>
      </c>
      <c r="AS26" s="21" t="str">
        <v>Enterprise Resource Planning (ERP)</v>
      </c>
      <c r="AT26" s="21" t="str">
        <v>Point of Care Systems Software</v>
      </c>
    </row>
    <row r="27" spans="12:49" ht="12.75" x14ac:dyDescent="0.2">
      <c r="L27" s="21" t="str">
        <v>Observations as a Service (OaaS)</v>
      </c>
      <c r="X27" s="21" t="str">
        <v>Private Branch Exchanges (PBX)</v>
      </c>
      <c r="Y27" s="21" t="str">
        <v>Optical and Imaging Equipment</v>
      </c>
      <c r="Z27" s="21" t="str">
        <v>Manage Network Access Controls</v>
      </c>
      <c r="AC27" s="21" t="str">
        <v>Template Matcher</v>
      </c>
      <c r="AQ27" s="21" t="str">
        <v>System Security Engineering Services</v>
      </c>
      <c r="AR27" s="21" t="str">
        <v>File Activity Monitoring</v>
      </c>
      <c r="AS27" s="21" t="str">
        <v>Entertainment</v>
      </c>
      <c r="AT27" s="21" t="str">
        <v>Record Management Software</v>
      </c>
    </row>
    <row r="28" spans="12:49" ht="12.75" x14ac:dyDescent="0.2">
      <c r="L28" s="21" t="str">
        <v>Predictive analytics</v>
      </c>
      <c r="X28" s="21" t="str">
        <v>Public Address Systems</v>
      </c>
      <c r="Y28" s="21" t="str">
        <v>Optical Recognition Devices</v>
      </c>
      <c r="Z28" s="21" t="str">
        <v>Manage Operations Security</v>
      </c>
      <c r="AQ28" s="21" t="str">
        <v>System Security Requirements Planning</v>
      </c>
      <c r="AR28" s="21" t="str">
        <v>Identification and Authentication</v>
      </c>
      <c r="AS28" s="21" t="str">
        <v>Financial Management</v>
      </c>
    </row>
    <row r="29" spans="12:49" ht="12.75" x14ac:dyDescent="0.2">
      <c r="L29" s="21" t="str">
        <v>Remote sensing and analytical software products</v>
      </c>
      <c r="X29" s="21" t="str">
        <v>Radar</v>
      </c>
      <c r="Y29" s="21" t="str">
        <v>PDAs</v>
      </c>
      <c r="Z29" s="21" t="str">
        <v>Manage Security-Related Behavior</v>
      </c>
      <c r="AQ29" s="21" t="str">
        <v>System Security Test and Evaluation</v>
      </c>
      <c r="AR29" s="21" t="str">
        <v>Implement C2C/Compliance Based Network Authorization</v>
      </c>
      <c r="AS29" s="21" t="str">
        <v>Forms Management</v>
      </c>
    </row>
    <row r="30" spans="12:49" ht="12.75" x14ac:dyDescent="0.2">
      <c r="L30" s="21" t="str">
        <v>Sonar Sensor Data</v>
      </c>
      <c r="X30" s="21" t="str">
        <v>Radio Chargers</v>
      </c>
      <c r="Y30" s="21" t="str">
        <v>Printers</v>
      </c>
      <c r="Z30" s="21" t="str">
        <v>Manage Trust in People Granted Access</v>
      </c>
      <c r="AQ30" s="21" t="str">
        <v>User Inventory</v>
      </c>
      <c r="AR30" s="21" t="str">
        <v>Implement Endpoint Detection &amp; Response (EDR) Tools and Integrate with C2C</v>
      </c>
      <c r="AS30" s="21" t="str">
        <v>Geospatial</v>
      </c>
    </row>
    <row r="31" spans="12:49" ht="12.75" x14ac:dyDescent="0.2">
      <c r="L31" s="21" t="str">
        <v>Spaced-based Persistent Infrared Sensors</v>
      </c>
      <c r="X31" s="21" t="str">
        <v>Radios</v>
      </c>
      <c r="Y31" s="21" t="str">
        <v>RAID Controllers</v>
      </c>
      <c r="Z31" s="21" t="str">
        <v>NPE/PKI, Device under Management</v>
      </c>
      <c r="AQ31" s="21" t="str">
        <v>Vulnerability Assessment and Management</v>
      </c>
      <c r="AR31" s="21" t="str">
        <v>Implement Extended Detection &amp; Response (XDR) Tools and Integrate with C2C</v>
      </c>
      <c r="AS31" s="21" t="str">
        <v>GPS Navigation</v>
      </c>
    </row>
    <row r="32" spans="12:49" ht="12.75" x14ac:dyDescent="0.2">
      <c r="L32" s="21" t="str">
        <v>Synthetic aperture radar (SAR) Sensor Data</v>
      </c>
      <c r="X32" s="21" t="str">
        <v>Remote Access Devices</v>
      </c>
      <c r="Y32" s="21" t="str">
        <v>Rugged Laptop/Portable/Notebook Computers/Tablet PCs/Clamshell/convertibles/detachables</v>
      </c>
      <c r="Z32" s="21" t="str">
        <v>Organization Identity Life-Cycle Management</v>
      </c>
      <c r="AQ32" s="21" t="str">
        <v>Vulnerability Management Program</v>
      </c>
      <c r="AR32" s="21" t="str">
        <v>Implement SDS Tool and/or integrate with DRM Tool</v>
      </c>
      <c r="AS32" s="21" t="str">
        <v>Graphics</v>
      </c>
    </row>
    <row r="33" spans="12:45" ht="12.75" x14ac:dyDescent="0.2">
      <c r="L33" s="21" t="str">
        <v>Thermal Sensor Data</v>
      </c>
      <c r="X33" s="21" t="str">
        <v>Satellite Equipment</v>
      </c>
      <c r="Y33" s="21" t="str">
        <v>Scanners</v>
      </c>
      <c r="Z33" s="21" t="str">
        <v>Prepare for Contingencies and Incidents</v>
      </c>
      <c r="AQ33" s="21" t="str">
        <v>Vulnerability Scanning</v>
      </c>
      <c r="AR33" s="21" t="str">
        <v>Implement UEBA Tooling</v>
      </c>
      <c r="AS33" s="21" t="str">
        <v>Home and Ref.</v>
      </c>
    </row>
    <row r="34" spans="12:45" ht="12.75" x14ac:dyDescent="0.2">
      <c r="L34" s="21" t="str">
        <v>Un-named Objects</v>
      </c>
      <c r="X34" s="21" t="str">
        <v>SmartPhones</v>
      </c>
      <c r="Y34" s="21" t="str">
        <v>Servers</v>
      </c>
      <c r="Z34" s="21" t="str">
        <v>Real Time Approvals and JIT/JEA Analytics</v>
      </c>
      <c r="AQ34" s="21" t="str">
        <v>Workflow Enrichment</v>
      </c>
      <c r="AR34" s="21" t="str">
        <v>Information Assurance</v>
      </c>
      <c r="AS34" s="21" t="str">
        <v>Human Capital/Workforce Management</v>
      </c>
    </row>
    <row r="35" spans="12:45" ht="12.75" x14ac:dyDescent="0.2">
      <c r="X35" s="21" t="str">
        <v>Special Physical, Visual, Speech and Hearing Aid Equipment</v>
      </c>
      <c r="Y35" s="21" t="str">
        <v>Storage Area Network (SAN)</v>
      </c>
      <c r="Z35" s="21" t="str">
        <v>Respond to Contingencies and Incidents</v>
      </c>
      <c r="AR35" s="21" t="str">
        <v>Integrate DAAS Access w/ SDS Policy</v>
      </c>
      <c r="AS35" s="21" t="str">
        <v>Human Resources</v>
      </c>
    </row>
    <row r="36" spans="12:45" ht="12.75" x14ac:dyDescent="0.2">
      <c r="X36" s="21" t="str">
        <v>Telephone Equipment</v>
      </c>
      <c r="Y36" s="21" t="str">
        <v>Storage Devices</v>
      </c>
      <c r="Z36" s="21" t="str">
        <v>Software Asset Management</v>
      </c>
      <c r="AR36" s="21" t="str">
        <v>Integrate Solution(s) and Policy with Enterprise IDP</v>
      </c>
      <c r="AS36" s="21" t="str">
        <v>Implement Playbooks</v>
      </c>
    </row>
    <row r="37" spans="12:45" ht="12.75" x14ac:dyDescent="0.2">
      <c r="X37" s="21" t="str">
        <v>Trunking System</v>
      </c>
      <c r="Y37" s="21" t="str">
        <v>Switches</v>
      </c>
      <c r="Z37" s="21" t="str">
        <v>UEBA Baseline Support</v>
      </c>
      <c r="AR37" s="21" t="str">
        <v>Intrusion Detection and Prevention</v>
      </c>
      <c r="AS37" s="21" t="str">
        <v>Implement SOAR Tools</v>
      </c>
    </row>
    <row r="38" spans="12:45" ht="12.75" x14ac:dyDescent="0.2">
      <c r="X38" s="21" t="str">
        <v>Video Teleconferencing Equipment (VTC)</v>
      </c>
      <c r="Y38" s="21" t="str">
        <v>Tape Drives</v>
      </c>
      <c r="AR38" s="21" t="str">
        <v>Log Analysis</v>
      </c>
      <c r="AS38" s="21" t="str">
        <v>Independent Verification and Validation (IV and V)</v>
      </c>
    </row>
    <row r="39" spans="12:45" ht="12.75" x14ac:dyDescent="0.2">
      <c r="X39" s="21" t="str">
        <v>Wireless Accessories</v>
      </c>
      <c r="Y39" s="21" t="str">
        <v>Tape Libraries</v>
      </c>
      <c r="AR39" s="21" t="str">
        <v>Log Parsing</v>
      </c>
      <c r="AS39" s="21" t="str">
        <v>Integration Services</v>
      </c>
    </row>
    <row r="40" spans="12:45" ht="12.75" x14ac:dyDescent="0.2">
      <c r="X40" s="21" t="str">
        <v>Wireless Adapters</v>
      </c>
      <c r="Y40" s="21" t="str">
        <v>Thin Clients</v>
      </c>
      <c r="AR40" s="21" t="str">
        <v>Managed Firewall</v>
      </c>
      <c r="AS40" s="21" t="str">
        <v>Investment Management</v>
      </c>
    </row>
    <row r="41" spans="12:45" ht="12.75" x14ac:dyDescent="0.2">
      <c r="X41" s="21" t="str">
        <v>Wireless Broadband Service Enabled Devices (SEDs)</v>
      </c>
      <c r="Y41" s="21" t="str">
        <v>Touchscreens</v>
      </c>
      <c r="AR41" s="21" t="str">
        <v>Managed Tiered Security</v>
      </c>
      <c r="AS41" s="21" t="str">
        <v>Kids Center</v>
      </c>
    </row>
    <row r="42" spans="12:45" ht="12.75" x14ac:dyDescent="0.2">
      <c r="Y42" s="21" t="str">
        <v>Wearable</v>
      </c>
      <c r="AR42" s="21" t="str">
        <v>Mobile Application Security</v>
      </c>
      <c r="AS42" s="21" t="str">
        <v>Knowledge Discovery</v>
      </c>
    </row>
    <row r="43" spans="12:45" ht="12.75" x14ac:dyDescent="0.2">
      <c r="Y43" s="21" t="str">
        <v>Workstations</v>
      </c>
      <c r="AR43" s="21" t="str">
        <v>Mobile Identity Management</v>
      </c>
      <c r="AS43" s="21" t="str">
        <v>Knowledge Management</v>
      </c>
    </row>
    <row r="44" spans="12:45" ht="12.75" x14ac:dyDescent="0.2">
      <c r="AR44" s="21" t="str">
        <v>Mobile Threat Protection (MTP)</v>
      </c>
      <c r="AS44" s="21" t="str">
        <v>Management of Process</v>
      </c>
    </row>
    <row r="45" spans="12:45" ht="12.75" x14ac:dyDescent="0.2">
      <c r="AR45" s="21" t="str">
        <v>Organizational MFA/IDP</v>
      </c>
      <c r="AS45" s="21" t="str">
        <v>McIntosh</v>
      </c>
    </row>
    <row r="46" spans="12:45" ht="12.75" x14ac:dyDescent="0.2">
      <c r="AR46" s="21" t="str">
        <v>Periodic Authentication</v>
      </c>
      <c r="AS46" s="21" t="str">
        <v>Multimedia</v>
      </c>
    </row>
    <row r="47" spans="12:45" ht="12.75" x14ac:dyDescent="0.2">
      <c r="AR47" s="21" t="str">
        <v>PIV Card Activation and Finalization Services</v>
      </c>
      <c r="AS47" s="21" t="str">
        <v>Office Automation</v>
      </c>
    </row>
    <row r="48" spans="12:45" ht="12.75" x14ac:dyDescent="0.2">
      <c r="AR48" s="21" t="str">
        <v>PIV Card Management and Production Services</v>
      </c>
      <c r="AS48" s="21" t="str">
        <v>Operating Libraries and Archives</v>
      </c>
    </row>
    <row r="49" spans="44:45" ht="12.75" x14ac:dyDescent="0.2">
      <c r="AR49" s="21" t="str">
        <v>PIV Enrollment and Registration Services</v>
      </c>
      <c r="AS49" s="21" t="str">
        <v>Organizational Management</v>
      </c>
    </row>
    <row r="50" spans="44:45" ht="12.75" x14ac:dyDescent="0.2">
      <c r="AR50" s="21" t="str">
        <v>PIV Infrastructure Services</v>
      </c>
      <c r="AS50" s="21" t="str">
        <v>Programming</v>
      </c>
    </row>
    <row r="51" spans="44:45" ht="12.75" x14ac:dyDescent="0.2">
      <c r="AR51" s="21" t="str">
        <v>PIV Integration Services</v>
      </c>
      <c r="AS51" s="21" t="str">
        <v>Publishing or Broadcasting</v>
      </c>
    </row>
    <row r="52" spans="44:45" ht="12.75" x14ac:dyDescent="0.2">
      <c r="AR52" s="21" t="str">
        <v>Post-Quantum Cryptography (PQC)</v>
      </c>
      <c r="AS52" s="21" t="str">
        <v>Records Management</v>
      </c>
    </row>
    <row r="53" spans="44:45" ht="12.75" x14ac:dyDescent="0.2">
      <c r="AR53" s="21" t="str">
        <v>Rule Based Dynamic Access</v>
      </c>
      <c r="AS53" s="21" t="str">
        <v>Reporting</v>
      </c>
    </row>
    <row r="54" spans="44:45" ht="12.75" x14ac:dyDescent="0.2">
      <c r="AR54" s="21" t="str">
        <v>Salesforce Security Management Services</v>
      </c>
      <c r="AS54" s="21" t="str">
        <v>Resource Authorization</v>
      </c>
    </row>
    <row r="55" spans="44:45" ht="12.75" x14ac:dyDescent="0.2">
      <c r="AR55" s="21" t="str">
        <v>Scale Considerations</v>
      </c>
      <c r="AS55" s="21" t="str">
        <v>Response Automation Analysis</v>
      </c>
    </row>
    <row r="56" spans="44:45" ht="12.75" x14ac:dyDescent="0.2">
      <c r="AR56" s="21" t="str">
        <v>Secure Managed Email</v>
      </c>
      <c r="AS56" s="21" t="str">
        <v>REST API Micro-Segments</v>
      </c>
    </row>
    <row r="57" spans="44:45" ht="12.75" x14ac:dyDescent="0.2">
      <c r="AR57" s="21" t="str">
        <v>Security Management/Technical Support Services</v>
      </c>
      <c r="AS57" s="21" t="str">
        <v>Routing and Scheduling</v>
      </c>
    </row>
    <row r="58" spans="44:45" ht="12.75" x14ac:dyDescent="0.2">
      <c r="AR58" s="21" t="str">
        <v>Single Authentication</v>
      </c>
      <c r="AS58" s="21" t="str">
        <v>SDC Resource Authorization</v>
      </c>
    </row>
    <row r="59" spans="44:45" ht="12.75" x14ac:dyDescent="0.2">
      <c r="AR59" s="21" t="str">
        <v>Threat Alerting</v>
      </c>
      <c r="AS59" s="21" t="str">
        <v>Search</v>
      </c>
    </row>
    <row r="60" spans="44:45" ht="12.75" x14ac:dyDescent="0.2">
      <c r="AR60" s="21" t="str">
        <v>User Activity Monitoring</v>
      </c>
      <c r="AS60" s="21" t="str">
        <v>Security Management</v>
      </c>
    </row>
    <row r="61" spans="44:45" ht="12.75" x14ac:dyDescent="0.2">
      <c r="AR61" s="21" t="str">
        <v>User/Device Baselines</v>
      </c>
      <c r="AS61" s="21" t="str">
        <v>Situational Awareness and Incident Response (SAIR)</v>
      </c>
    </row>
    <row r="62" spans="44:45" ht="12.75" x14ac:dyDescent="0.2">
      <c r="AR62" s="21" t="str">
        <v>Virus Protection</v>
      </c>
      <c r="AS62" s="21" t="str">
        <v>Software Emergency Response/Disaster Recovery</v>
      </c>
    </row>
    <row r="63" spans="44:45" ht="12.75" x14ac:dyDescent="0.2">
      <c r="AS63" s="21" t="str">
        <v>Software Services Distance Learning</v>
      </c>
    </row>
    <row r="64" spans="44:45" ht="12.75" x14ac:dyDescent="0.2">
      <c r="AS64" s="21" t="str">
        <v>Software Web Hosting and Related Services</v>
      </c>
    </row>
    <row r="65" spans="45:45" ht="12.75" x14ac:dyDescent="0.2">
      <c r="AS65" s="21" t="str">
        <v>Special Physical, Visual, Speech and Hearing Aid Software</v>
      </c>
    </row>
    <row r="66" spans="45:45" ht="12.75" x14ac:dyDescent="0.2">
      <c r="AS66" s="21" t="str">
        <v>Supply Chain Management</v>
      </c>
    </row>
    <row r="67" spans="45:45" ht="12.75" x14ac:dyDescent="0.2">
      <c r="AS67" s="21" t="str">
        <v>Systems Management</v>
      </c>
    </row>
    <row r="68" spans="45:45" ht="12.75" x14ac:dyDescent="0.2">
      <c r="AS68" s="21" t="str">
        <v>Task Automation Analysis</v>
      </c>
    </row>
    <row r="69" spans="45:45" ht="12.75" x14ac:dyDescent="0.2">
      <c r="AS69" s="21" t="str">
        <v>Telemedicine</v>
      </c>
    </row>
    <row r="70" spans="45:45" ht="12.75" x14ac:dyDescent="0.2">
      <c r="AS70" s="21" t="str">
        <v>Tracking and Workflow</v>
      </c>
    </row>
    <row r="71" spans="45:45" ht="12.75" x14ac:dyDescent="0.2">
      <c r="AS71" s="21" t="str">
        <v>Virus Detect</v>
      </c>
    </row>
    <row r="72" spans="45:45" ht="12.75" x14ac:dyDescent="0.2">
      <c r="AS72" s="21" t="str">
        <v>Visualization</v>
      </c>
    </row>
    <row r="73" spans="45:45" ht="12.75" x14ac:dyDescent="0.2">
      <c r="AS73" s="21" t="str">
        <v>Web Publishing and Broadcasting</v>
      </c>
    </row>
    <row r="74" spans="45:45" ht="12.75" x14ac:dyDescent="0.2">
      <c r="AS74" s="21" t="str">
        <v>Wireless Applications/Subsystems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B2:Z6"/>
  <sheetViews>
    <sheetView workbookViewId="0">
      <selection activeCell="D2" sqref="D2:D6"/>
    </sheetView>
  </sheetViews>
  <sheetFormatPr defaultColWidth="12.5703125" defaultRowHeight="15.75" customHeight="1" x14ac:dyDescent="0.2"/>
  <cols>
    <col min="3" max="3" width="28.7109375" customWidth="1"/>
    <col min="4" max="4" width="29.42578125" customWidth="1"/>
    <col min="5" max="5" width="21.42578125" customWidth="1"/>
    <col min="6" max="6" width="17.5703125" customWidth="1"/>
  </cols>
  <sheetData>
    <row r="2" spans="2:26" ht="15.75" customHeight="1" x14ac:dyDescent="0.2">
      <c r="B2" s="21" t="str">
        <f>_xlfn.IFNA(COLUMN(_xlfn.XLOOKUP(Prototype_input!C13,Tier_1_2_Categories_hidden!$B1:$AA1,Tier_1_2_Categories_hidden!$B1:$AA1)),"")</f>
        <v/>
      </c>
      <c r="C2" s="21" t="s">
        <v>14</v>
      </c>
      <c r="D2" s="21" t="str" cm="1">
        <f t="array" ref="D2">IFERROR(IF(TRANSPOSE(_xlfn.CHOOSECOLS(Tier_1_2_Categories_hidden!$A$2:$I$1000,B2))=0,"",TRANSPOSE(_xlfn.CHOOSECOLS(Tier_1_2_Categories_hidden!$A$2:$I$1000,B2))),"")</f>
        <v/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2:26" ht="15.75" customHeight="1" x14ac:dyDescent="0.2">
      <c r="B3" s="21" t="str">
        <f>_xlfn.IFNA(COLUMN(_xlfn.XLOOKUP(Prototype_input!C16,Tier_1_2_Categories_hidden!$B1:$AA1,Tier_1_2_Categories_hidden!$B1:$AA1)),"")</f>
        <v/>
      </c>
      <c r="C3" s="21" t="s">
        <v>14</v>
      </c>
      <c r="D3" s="21" t="str" cm="1">
        <f t="array" ref="D3">IFERROR(IF(TRANSPOSE(_xlfn.CHOOSECOLS(Tier_1_2_Categories_hidden!$A$2:$I$1000,B3))=0,"",TRANSPOSE(_xlfn.CHOOSECOLS(Tier_1_2_Categories_hidden!$A$2:$I$1000,B3))),"")</f>
        <v/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ht="15.75" customHeight="1" x14ac:dyDescent="0.2">
      <c r="B4" s="21" t="str">
        <f>_xlfn.IFNA(COLUMN(_xlfn.XLOOKUP(Prototype_input!C19,Tier_1_2_Categories_hidden!$B1:$AA1,Tier_1_2_Categories_hidden!$B1:$AA1)),"")</f>
        <v/>
      </c>
      <c r="C4" s="21" t="s">
        <v>14</v>
      </c>
      <c r="D4" s="21" t="str" cm="1">
        <f t="array" ref="D4">IFERROR(IF(TRANSPOSE(_xlfn.CHOOSECOLS(Tier_1_2_Categories_hidden!$A$2:$I$1000,B4))=0,"",TRANSPOSE(_xlfn.CHOOSECOLS(Tier_1_2_Categories_hidden!$A$2:$I$1000,B4))),"")</f>
        <v/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2:26" ht="15.75" customHeight="1" x14ac:dyDescent="0.2">
      <c r="B5" s="21" t="str">
        <f>_xlfn.IFNA(COLUMN(_xlfn.XLOOKUP(Prototype_input!C22,Tier_1_2_Categories_hidden!$B1:$AA1,Tier_1_2_Categories_hidden!$B1:$AA1)),"")</f>
        <v/>
      </c>
      <c r="C5" s="21" t="s">
        <v>14</v>
      </c>
      <c r="D5" s="21" t="str" cm="1">
        <f t="array" ref="D5">IFERROR(IF(TRANSPOSE(_xlfn.CHOOSECOLS(Tier_1_2_Categories_hidden!$A$2:$I$1000,B5))=0,"",TRANSPOSE(_xlfn.CHOOSECOLS(Tier_1_2_Categories_hidden!$A$2:$I$1000,B5))),"")</f>
        <v/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2:26" ht="15.75" customHeight="1" x14ac:dyDescent="0.2">
      <c r="B6" s="21" t="str">
        <f>_xlfn.IFNA(COLUMN(_xlfn.XLOOKUP(Prototype_input!C25,Tier_1_2_Categories_hidden!$B1:$AA1,Tier_1_2_Categories_hidden!$B1:$AA1)),"")</f>
        <v/>
      </c>
      <c r="C6" s="21" t="s">
        <v>14</v>
      </c>
      <c r="D6" s="21" t="str" cm="1">
        <f t="array" ref="D6">IFERROR(IF(TRANSPOSE(_xlfn.CHOOSECOLS(Tier_1_2_Categories_hidden!$A$2:$I$1000,B6))=0,"",TRANSPOSE(_xlfn.CHOOSECOLS(Tier_1_2_Categories_hidden!$A$2:$I$1000,B6))),"")</f>
        <v/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B2:CH6"/>
  <sheetViews>
    <sheetView workbookViewId="0">
      <selection activeCell="D2" sqref="D2:D6"/>
    </sheetView>
  </sheetViews>
  <sheetFormatPr defaultColWidth="12.5703125" defaultRowHeight="15.75" customHeight="1" x14ac:dyDescent="0.2"/>
  <cols>
    <col min="3" max="4" width="32.28515625" customWidth="1"/>
    <col min="5" max="5" width="29.42578125" customWidth="1"/>
    <col min="6" max="6" width="16.5703125" customWidth="1"/>
    <col min="7" max="7" width="27.140625" customWidth="1"/>
  </cols>
  <sheetData>
    <row r="2" spans="2:86" ht="15.75" customHeight="1" x14ac:dyDescent="0.2">
      <c r="B2" s="21" t="str">
        <f>_xlfn.IFNA(COLUMN(_xlfn.XLOOKUP(Prototype_input!D13,Tier_2_3_Categories_hidden!$B1:$BG1,Tier_2_3_Categories_hidden!$B1:$BG1)),"")</f>
        <v/>
      </c>
      <c r="C2" s="21" t="s">
        <v>14</v>
      </c>
      <c r="D2" s="21" t="str" cm="1">
        <f t="array" ref="D2">IFERROR(IF(TRANSPOSE(_xlfn.CHOOSECOLS(Tier_2_3_Categories_hidden!$A$2:$AW$1000,B2))=0,"",TRANSPOSE(_xlfn.CHOOSECOLS(Tier_2_3_Categories_hidden!$A$2:$AW$1000,B2))),"")</f>
        <v/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</row>
    <row r="3" spans="2:86" ht="15.75" customHeight="1" x14ac:dyDescent="0.2">
      <c r="B3" s="21" t="str">
        <f>_xlfn.IFNA(COLUMN(_xlfn.XLOOKUP(Prototype_input!D16,Tier_2_3_Categories_hidden!$B1:$BG1,Tier_2_3_Categories_hidden!$B1:$BG1)),"")</f>
        <v/>
      </c>
      <c r="C3" s="21" t="s">
        <v>14</v>
      </c>
      <c r="D3" s="21" t="str" cm="1">
        <f t="array" ref="D3">IFERROR(IF(TRANSPOSE(_xlfn.CHOOSECOLS(Tier_2_3_Categories_hidden!$A$2:$AW$1000,B3))=0,"",TRANSPOSE(_xlfn.CHOOSECOLS(Tier_2_3_Categories_hidden!$A$2:$AW$1000,B3))),"")</f>
        <v/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</row>
    <row r="4" spans="2:86" ht="15.75" customHeight="1" x14ac:dyDescent="0.2">
      <c r="B4" s="21" t="str">
        <f>_xlfn.IFNA(COLUMN(_xlfn.XLOOKUP(Prototype_input!D19,Tier_2_3_Categories_hidden!$B1:$BG1,Tier_2_3_Categories_hidden!$B1:$BG1)),"")</f>
        <v/>
      </c>
      <c r="C4" s="21" t="s">
        <v>14</v>
      </c>
      <c r="D4" s="21" t="str" cm="1">
        <f t="array" ref="D4">IFERROR(IF(TRANSPOSE(_xlfn.CHOOSECOLS(Tier_2_3_Categories_hidden!$A$2:$AW$1000,B4))=0,"",TRANSPOSE(_xlfn.CHOOSECOLS(Tier_2_3_Categories_hidden!$A$2:$AW$1000,B4))),"")</f>
        <v/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</row>
    <row r="5" spans="2:86" ht="15.75" customHeight="1" x14ac:dyDescent="0.2">
      <c r="B5" s="21" t="str">
        <f>_xlfn.IFNA(COLUMN(_xlfn.XLOOKUP(Prototype_input!D22,Tier_2_3_Categories_hidden!$B1:$BG1,Tier_2_3_Categories_hidden!$B1:$BG1)),"")</f>
        <v/>
      </c>
      <c r="C5" s="21" t="s">
        <v>14</v>
      </c>
      <c r="D5" s="21" t="str" cm="1">
        <f t="array" ref="D5">IFERROR(IF(TRANSPOSE(_xlfn.CHOOSECOLS(Tier_2_3_Categories_hidden!$A$2:$AW$1000,B5))=0,"",TRANSPOSE(_xlfn.CHOOSECOLS(Tier_2_3_Categories_hidden!$A$2:$AW$1000,B5))),"")</f>
        <v/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</row>
    <row r="6" spans="2:86" ht="15.75" customHeight="1" x14ac:dyDescent="0.2">
      <c r="B6" s="21" t="str">
        <f>_xlfn.IFNA(COLUMN(_xlfn.XLOOKUP(Prototype_input!D25,Tier_2_3_Categories_hidden!$B1:$BG1,Tier_2_3_Categories_hidden!$B1:$BG1)),"")</f>
        <v/>
      </c>
      <c r="C6" s="21" t="s">
        <v>14</v>
      </c>
      <c r="D6" s="21" t="str" cm="1">
        <f t="array" ref="D6">IFERROR(IF(TRANSPOSE(_xlfn.CHOOSECOLS(Tier_2_3_Categories_hidden!$A$2:$AW$1000,B6))=0,"",TRANSPOSE(_xlfn.CHOOSECOLS(Tier_2_3_Categories_hidden!$A$2:$AW$1000,B6))),"")</f>
        <v/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O80"/>
  <sheetViews>
    <sheetView topLeftCell="A40" workbookViewId="0">
      <selection activeCell="B61" sqref="B61"/>
    </sheetView>
  </sheetViews>
  <sheetFormatPr defaultColWidth="12.5703125" defaultRowHeight="15.75" customHeight="1" x14ac:dyDescent="0.2"/>
  <cols>
    <col min="1" max="1" width="13.85546875" customWidth="1"/>
    <col min="2" max="2" width="101.5703125" bestFit="1" customWidth="1"/>
    <col min="3" max="3" width="51.28515625" customWidth="1"/>
    <col min="8" max="8" width="27.7109375" bestFit="1" customWidth="1"/>
  </cols>
  <sheetData>
    <row r="1" spans="1:15" ht="15.75" customHeight="1" x14ac:dyDescent="0.2">
      <c r="A1" s="21" t="s">
        <v>885</v>
      </c>
      <c r="B1" s="21" t="s">
        <v>886</v>
      </c>
      <c r="C1" s="21" t="s">
        <v>37</v>
      </c>
      <c r="D1" s="21" t="s">
        <v>887</v>
      </c>
      <c r="E1" s="21" t="s">
        <v>888</v>
      </c>
      <c r="F1" s="21" t="s">
        <v>889</v>
      </c>
      <c r="G1" s="21" t="s">
        <v>890</v>
      </c>
      <c r="H1" s="21" t="s">
        <v>38</v>
      </c>
      <c r="I1" s="21" t="s">
        <v>891</v>
      </c>
      <c r="J1" s="21" t="s">
        <v>892</v>
      </c>
      <c r="K1" s="21" t="s">
        <v>893</v>
      </c>
      <c r="L1" s="21" t="s">
        <v>894</v>
      </c>
      <c r="M1" s="21" t="s">
        <v>895</v>
      </c>
      <c r="N1" s="21" t="s">
        <v>896</v>
      </c>
      <c r="O1" s="21" t="s">
        <v>897</v>
      </c>
    </row>
    <row r="2" spans="1:15" ht="15.75" customHeight="1" x14ac:dyDescent="0.2">
      <c r="A2" s="21" t="s">
        <v>134</v>
      </c>
      <c r="B2" s="21" t="s">
        <v>134</v>
      </c>
      <c r="C2" s="27" t="s">
        <v>898</v>
      </c>
      <c r="D2" s="21" t="s">
        <v>899</v>
      </c>
      <c r="E2" s="21" t="s">
        <v>40</v>
      </c>
      <c r="F2" s="21" t="s">
        <v>900</v>
      </c>
      <c r="G2" s="21" t="s">
        <v>901</v>
      </c>
      <c r="H2" s="21" t="s">
        <v>902</v>
      </c>
      <c r="I2" s="21" t="s">
        <v>903</v>
      </c>
      <c r="J2" s="21" t="s">
        <v>900</v>
      </c>
      <c r="K2" s="21" t="s">
        <v>903</v>
      </c>
    </row>
    <row r="3" spans="1:15" ht="15.75" customHeight="1" x14ac:dyDescent="0.2">
      <c r="A3" s="21" t="s">
        <v>904</v>
      </c>
      <c r="B3" s="21" t="s">
        <v>135</v>
      </c>
      <c r="C3" s="27" t="s">
        <v>905</v>
      </c>
      <c r="D3" s="21" t="s">
        <v>906</v>
      </c>
      <c r="E3" s="21" t="s">
        <v>40</v>
      </c>
      <c r="F3" s="21" t="s">
        <v>900</v>
      </c>
      <c r="G3" s="21" t="s">
        <v>907</v>
      </c>
      <c r="H3" s="21" t="s">
        <v>908</v>
      </c>
      <c r="I3" s="21" t="s">
        <v>903</v>
      </c>
      <c r="J3" s="21" t="s">
        <v>903</v>
      </c>
      <c r="K3" s="21" t="s">
        <v>900</v>
      </c>
      <c r="L3" s="21">
        <v>0</v>
      </c>
      <c r="M3" s="21" t="s">
        <v>909</v>
      </c>
      <c r="N3" s="21" t="s">
        <v>910</v>
      </c>
      <c r="O3" s="21" t="s">
        <v>911</v>
      </c>
    </row>
    <row r="4" spans="1:15" ht="15.75" customHeight="1" x14ac:dyDescent="0.2">
      <c r="A4" s="21" t="s">
        <v>904</v>
      </c>
      <c r="B4" s="21" t="s">
        <v>136</v>
      </c>
      <c r="C4" s="27" t="s">
        <v>912</v>
      </c>
      <c r="D4" s="21" t="s">
        <v>913</v>
      </c>
      <c r="E4" s="21" t="s">
        <v>40</v>
      </c>
      <c r="F4" s="21" t="s">
        <v>900</v>
      </c>
      <c r="G4" s="21" t="s">
        <v>907</v>
      </c>
      <c r="H4" s="21" t="s">
        <v>914</v>
      </c>
      <c r="I4" s="21" t="s">
        <v>900</v>
      </c>
      <c r="J4" s="21" t="s">
        <v>900</v>
      </c>
      <c r="K4" s="21" t="s">
        <v>903</v>
      </c>
      <c r="L4" s="21">
        <v>3</v>
      </c>
      <c r="M4" s="21" t="s">
        <v>915</v>
      </c>
      <c r="N4" s="21" t="s">
        <v>910</v>
      </c>
      <c r="O4" s="21" t="s">
        <v>911</v>
      </c>
    </row>
    <row r="5" spans="1:15" ht="15.75" customHeight="1" x14ac:dyDescent="0.2">
      <c r="A5" s="21" t="s">
        <v>904</v>
      </c>
      <c r="B5" s="21" t="s">
        <v>137</v>
      </c>
      <c r="C5" s="27" t="s">
        <v>916</v>
      </c>
      <c r="D5" s="21" t="s">
        <v>917</v>
      </c>
      <c r="E5" s="21" t="s">
        <v>40</v>
      </c>
      <c r="F5" s="21" t="s">
        <v>900</v>
      </c>
      <c r="G5" s="21" t="s">
        <v>907</v>
      </c>
      <c r="H5" s="21" t="s">
        <v>914</v>
      </c>
      <c r="I5" s="21" t="s">
        <v>903</v>
      </c>
      <c r="J5" s="21" t="s">
        <v>900</v>
      </c>
      <c r="K5" s="21" t="s">
        <v>903</v>
      </c>
      <c r="L5" s="21">
        <v>2</v>
      </c>
      <c r="M5" s="21" t="s">
        <v>915</v>
      </c>
      <c r="N5" s="21" t="s">
        <v>910</v>
      </c>
      <c r="O5" s="21" t="s">
        <v>911</v>
      </c>
    </row>
    <row r="6" spans="1:15" ht="15.75" customHeight="1" x14ac:dyDescent="0.2">
      <c r="A6" s="21" t="s">
        <v>904</v>
      </c>
      <c r="B6" s="21" t="s">
        <v>138</v>
      </c>
      <c r="C6" s="27" t="s">
        <v>916</v>
      </c>
      <c r="D6" s="21" t="s">
        <v>906</v>
      </c>
      <c r="E6" s="21" t="s">
        <v>40</v>
      </c>
      <c r="F6" s="21" t="s">
        <v>900</v>
      </c>
      <c r="G6" s="21" t="s">
        <v>907</v>
      </c>
      <c r="H6" s="21" t="s">
        <v>908</v>
      </c>
      <c r="I6" s="21" t="s">
        <v>903</v>
      </c>
      <c r="J6" s="21" t="s">
        <v>900</v>
      </c>
      <c r="K6" s="21" t="s">
        <v>903</v>
      </c>
      <c r="L6" s="21">
        <v>1</v>
      </c>
      <c r="M6" s="21" t="s">
        <v>915</v>
      </c>
      <c r="N6" s="21" t="s">
        <v>910</v>
      </c>
      <c r="O6" s="21" t="s">
        <v>911</v>
      </c>
    </row>
    <row r="7" spans="1:15" ht="15.75" customHeight="1" x14ac:dyDescent="0.2">
      <c r="A7" s="21" t="s">
        <v>904</v>
      </c>
      <c r="B7" s="21" t="s">
        <v>139</v>
      </c>
      <c r="C7" s="27" t="s">
        <v>918</v>
      </c>
      <c r="D7" s="21" t="s">
        <v>919</v>
      </c>
      <c r="E7" s="21" t="s">
        <v>40</v>
      </c>
      <c r="F7" s="21" t="s">
        <v>900</v>
      </c>
      <c r="G7" s="21" t="s">
        <v>907</v>
      </c>
      <c r="H7" s="21" t="s">
        <v>908</v>
      </c>
      <c r="I7" s="21" t="s">
        <v>903</v>
      </c>
      <c r="J7" s="21" t="s">
        <v>900</v>
      </c>
      <c r="K7" s="21" t="s">
        <v>903</v>
      </c>
      <c r="L7" s="21">
        <v>14</v>
      </c>
      <c r="M7" s="21" t="s">
        <v>915</v>
      </c>
      <c r="N7" s="21" t="s">
        <v>910</v>
      </c>
      <c r="O7" s="21" t="s">
        <v>920</v>
      </c>
    </row>
    <row r="8" spans="1:15" ht="15.75" customHeight="1" x14ac:dyDescent="0.2">
      <c r="A8" s="21" t="s">
        <v>904</v>
      </c>
      <c r="B8" s="21" t="s">
        <v>140</v>
      </c>
      <c r="C8" s="27" t="s">
        <v>1057</v>
      </c>
      <c r="D8" s="21" t="s">
        <v>919</v>
      </c>
      <c r="E8" s="21" t="s">
        <v>40</v>
      </c>
      <c r="F8" s="21" t="s">
        <v>900</v>
      </c>
      <c r="G8" s="21" t="s">
        <v>907</v>
      </c>
      <c r="H8" s="21" t="s">
        <v>908</v>
      </c>
      <c r="I8" s="21" t="s">
        <v>903</v>
      </c>
      <c r="J8" s="21" t="s">
        <v>900</v>
      </c>
      <c r="K8" s="21" t="s">
        <v>903</v>
      </c>
      <c r="L8" s="21">
        <v>152</v>
      </c>
      <c r="M8" s="21" t="s">
        <v>915</v>
      </c>
      <c r="N8" s="21" t="s">
        <v>910</v>
      </c>
      <c r="O8" s="21" t="s">
        <v>911</v>
      </c>
    </row>
    <row r="9" spans="1:15" ht="15.75" customHeight="1" x14ac:dyDescent="0.2">
      <c r="A9" s="21" t="s">
        <v>904</v>
      </c>
      <c r="B9" s="21" t="s">
        <v>141</v>
      </c>
      <c r="C9" s="27" t="s">
        <v>921</v>
      </c>
      <c r="D9" s="21" t="s">
        <v>919</v>
      </c>
      <c r="E9" s="21" t="s">
        <v>40</v>
      </c>
      <c r="F9" s="21" t="s">
        <v>900</v>
      </c>
      <c r="G9" s="21" t="s">
        <v>907</v>
      </c>
      <c r="H9" s="21" t="s">
        <v>908</v>
      </c>
      <c r="I9" s="21" t="s">
        <v>900</v>
      </c>
      <c r="J9" s="21" t="s">
        <v>900</v>
      </c>
      <c r="K9" s="21" t="s">
        <v>903</v>
      </c>
      <c r="L9" s="21">
        <v>217</v>
      </c>
      <c r="M9" s="21" t="s">
        <v>915</v>
      </c>
      <c r="N9" s="21" t="s">
        <v>910</v>
      </c>
      <c r="O9" s="21" t="s">
        <v>920</v>
      </c>
    </row>
    <row r="10" spans="1:15" ht="15.75" customHeight="1" x14ac:dyDescent="0.2">
      <c r="A10" s="21" t="s">
        <v>922</v>
      </c>
      <c r="B10" s="21" t="s">
        <v>142</v>
      </c>
      <c r="C10" s="27" t="s">
        <v>905</v>
      </c>
      <c r="D10" s="21" t="s">
        <v>906</v>
      </c>
      <c r="E10" s="21" t="s">
        <v>923</v>
      </c>
      <c r="F10" s="21" t="s">
        <v>900</v>
      </c>
      <c r="G10" s="21" t="s">
        <v>907</v>
      </c>
      <c r="H10" s="21" t="s">
        <v>908</v>
      </c>
      <c r="I10" s="21" t="s">
        <v>903</v>
      </c>
      <c r="J10" s="21" t="s">
        <v>903</v>
      </c>
      <c r="K10" s="21" t="s">
        <v>900</v>
      </c>
      <c r="L10" s="21">
        <v>0</v>
      </c>
      <c r="M10" s="21" t="s">
        <v>909</v>
      </c>
      <c r="N10" s="21" t="s">
        <v>910</v>
      </c>
      <c r="O10" s="21" t="s">
        <v>911</v>
      </c>
    </row>
    <row r="11" spans="1:15" ht="15.75" customHeight="1" x14ac:dyDescent="0.2">
      <c r="A11" s="21" t="s">
        <v>922</v>
      </c>
      <c r="B11" s="21" t="s">
        <v>143</v>
      </c>
      <c r="C11" s="27" t="s">
        <v>912</v>
      </c>
      <c r="D11" s="21" t="s">
        <v>913</v>
      </c>
      <c r="E11" s="21" t="s">
        <v>923</v>
      </c>
      <c r="F11" s="21" t="s">
        <v>900</v>
      </c>
      <c r="G11" s="21" t="s">
        <v>907</v>
      </c>
      <c r="H11" s="21" t="s">
        <v>914</v>
      </c>
      <c r="I11" s="21" t="s">
        <v>900</v>
      </c>
      <c r="J11" s="21" t="s">
        <v>900</v>
      </c>
      <c r="K11" s="21" t="s">
        <v>903</v>
      </c>
      <c r="L11" s="21">
        <v>3</v>
      </c>
      <c r="M11" s="21" t="s">
        <v>915</v>
      </c>
      <c r="N11" s="21" t="s">
        <v>910</v>
      </c>
      <c r="O11" s="21" t="s">
        <v>911</v>
      </c>
    </row>
    <row r="12" spans="1:15" ht="15.75" customHeight="1" x14ac:dyDescent="0.2">
      <c r="A12" s="21" t="s">
        <v>922</v>
      </c>
      <c r="B12" s="21" t="s">
        <v>144</v>
      </c>
      <c r="C12" s="27" t="s">
        <v>916</v>
      </c>
      <c r="D12" s="21" t="s">
        <v>917</v>
      </c>
      <c r="E12" s="21" t="s">
        <v>923</v>
      </c>
      <c r="F12" s="21" t="s">
        <v>900</v>
      </c>
      <c r="G12" s="21" t="s">
        <v>907</v>
      </c>
      <c r="H12" s="21" t="s">
        <v>914</v>
      </c>
      <c r="I12" s="21" t="s">
        <v>903</v>
      </c>
      <c r="J12" s="21" t="s">
        <v>900</v>
      </c>
      <c r="K12" s="21" t="s">
        <v>903</v>
      </c>
      <c r="L12" s="21">
        <v>2</v>
      </c>
      <c r="M12" s="21" t="s">
        <v>915</v>
      </c>
      <c r="N12" s="21" t="s">
        <v>910</v>
      </c>
      <c r="O12" s="21" t="s">
        <v>911</v>
      </c>
    </row>
    <row r="13" spans="1:15" ht="15.75" customHeight="1" x14ac:dyDescent="0.2">
      <c r="A13" s="21" t="s">
        <v>922</v>
      </c>
      <c r="B13" s="21" t="s">
        <v>145</v>
      </c>
      <c r="C13" s="27" t="s">
        <v>916</v>
      </c>
      <c r="D13" s="21" t="s">
        <v>906</v>
      </c>
      <c r="E13" s="21" t="s">
        <v>923</v>
      </c>
      <c r="F13" s="21" t="s">
        <v>900</v>
      </c>
      <c r="G13" s="21" t="s">
        <v>907</v>
      </c>
      <c r="H13" s="21" t="s">
        <v>908</v>
      </c>
      <c r="I13" s="21" t="s">
        <v>903</v>
      </c>
      <c r="J13" s="21" t="s">
        <v>900</v>
      </c>
      <c r="K13" s="21" t="s">
        <v>903</v>
      </c>
      <c r="L13" s="21">
        <v>1</v>
      </c>
      <c r="M13" s="21" t="s">
        <v>915</v>
      </c>
      <c r="N13" s="21" t="s">
        <v>910</v>
      </c>
      <c r="O13" s="21" t="s">
        <v>911</v>
      </c>
    </row>
    <row r="14" spans="1:15" ht="15.75" customHeight="1" x14ac:dyDescent="0.2">
      <c r="A14" s="21" t="s">
        <v>922</v>
      </c>
      <c r="B14" s="21" t="s">
        <v>146</v>
      </c>
      <c r="C14" s="27" t="s">
        <v>918</v>
      </c>
      <c r="D14" s="21" t="s">
        <v>919</v>
      </c>
      <c r="E14" s="21" t="s">
        <v>923</v>
      </c>
      <c r="F14" s="21" t="s">
        <v>900</v>
      </c>
      <c r="G14" s="21" t="s">
        <v>907</v>
      </c>
      <c r="H14" s="21" t="s">
        <v>908</v>
      </c>
      <c r="I14" s="21" t="s">
        <v>903</v>
      </c>
      <c r="J14" s="21" t="s">
        <v>900</v>
      </c>
      <c r="K14" s="21" t="s">
        <v>903</v>
      </c>
      <c r="L14" s="21">
        <v>14</v>
      </c>
      <c r="M14" s="21" t="s">
        <v>915</v>
      </c>
      <c r="N14" s="21" t="s">
        <v>910</v>
      </c>
      <c r="O14" s="21" t="s">
        <v>920</v>
      </c>
    </row>
    <row r="15" spans="1:15" ht="15.75" customHeight="1" x14ac:dyDescent="0.2">
      <c r="A15" s="21" t="s">
        <v>922</v>
      </c>
      <c r="B15" s="21" t="s">
        <v>147</v>
      </c>
      <c r="C15" s="27" t="s">
        <v>1057</v>
      </c>
      <c r="D15" s="21" t="s">
        <v>919</v>
      </c>
      <c r="E15" s="21" t="s">
        <v>923</v>
      </c>
      <c r="F15" s="21" t="s">
        <v>900</v>
      </c>
      <c r="G15" s="21" t="s">
        <v>907</v>
      </c>
      <c r="H15" s="21" t="s">
        <v>908</v>
      </c>
      <c r="I15" s="21" t="s">
        <v>903</v>
      </c>
      <c r="J15" s="21" t="s">
        <v>900</v>
      </c>
      <c r="K15" s="21" t="s">
        <v>903</v>
      </c>
      <c r="L15" s="21">
        <v>152</v>
      </c>
      <c r="M15" s="21" t="s">
        <v>915</v>
      </c>
      <c r="N15" s="21" t="s">
        <v>910</v>
      </c>
      <c r="O15" s="21" t="s">
        <v>911</v>
      </c>
    </row>
    <row r="16" spans="1:15" ht="15.75" customHeight="1" x14ac:dyDescent="0.2">
      <c r="A16" s="21" t="s">
        <v>922</v>
      </c>
      <c r="B16" s="21" t="s">
        <v>148</v>
      </c>
      <c r="C16" s="27" t="s">
        <v>921</v>
      </c>
      <c r="D16" s="21" t="s">
        <v>919</v>
      </c>
      <c r="E16" s="21" t="s">
        <v>923</v>
      </c>
      <c r="F16" s="21" t="s">
        <v>900</v>
      </c>
      <c r="G16" s="21" t="s">
        <v>907</v>
      </c>
      <c r="H16" s="21" t="s">
        <v>908</v>
      </c>
      <c r="I16" s="21" t="s">
        <v>900</v>
      </c>
      <c r="J16" s="21" t="s">
        <v>900</v>
      </c>
      <c r="K16" s="21" t="s">
        <v>903</v>
      </c>
      <c r="L16" s="21">
        <v>217</v>
      </c>
      <c r="M16" s="21" t="s">
        <v>915</v>
      </c>
      <c r="N16" s="21" t="s">
        <v>910</v>
      </c>
      <c r="O16" s="21" t="s">
        <v>920</v>
      </c>
    </row>
    <row r="17" spans="1:15" ht="15.75" customHeight="1" x14ac:dyDescent="0.2">
      <c r="A17" s="21" t="s">
        <v>924</v>
      </c>
      <c r="B17" s="21" t="s">
        <v>149</v>
      </c>
      <c r="C17" s="27" t="s">
        <v>925</v>
      </c>
      <c r="D17" s="21" t="s">
        <v>926</v>
      </c>
      <c r="E17" s="21" t="s">
        <v>40</v>
      </c>
      <c r="F17" s="21" t="s">
        <v>900</v>
      </c>
      <c r="G17" s="21" t="s">
        <v>907</v>
      </c>
      <c r="H17" s="21" t="s">
        <v>927</v>
      </c>
      <c r="I17" s="21" t="s">
        <v>900</v>
      </c>
      <c r="J17" s="21" t="s">
        <v>900</v>
      </c>
      <c r="K17" s="21" t="s">
        <v>903</v>
      </c>
      <c r="L17" s="21">
        <v>1100</v>
      </c>
      <c r="M17" s="21" t="s">
        <v>928</v>
      </c>
      <c r="N17" s="21" t="s">
        <v>929</v>
      </c>
      <c r="O17" s="21" t="s">
        <v>911</v>
      </c>
    </row>
    <row r="18" spans="1:15" ht="15.75" customHeight="1" x14ac:dyDescent="0.2">
      <c r="A18" s="21" t="s">
        <v>924</v>
      </c>
      <c r="B18" s="21" t="s">
        <v>150</v>
      </c>
      <c r="C18" s="27" t="s">
        <v>930</v>
      </c>
      <c r="D18" s="21" t="s">
        <v>931</v>
      </c>
      <c r="E18" s="21" t="s">
        <v>40</v>
      </c>
      <c r="F18" s="21" t="s">
        <v>900</v>
      </c>
      <c r="G18" s="21" t="s">
        <v>907</v>
      </c>
      <c r="H18" s="21" t="s">
        <v>932</v>
      </c>
      <c r="I18" s="21" t="s">
        <v>900</v>
      </c>
      <c r="J18" s="21" t="s">
        <v>900</v>
      </c>
      <c r="K18" s="21" t="s">
        <v>903</v>
      </c>
      <c r="L18" s="21">
        <v>51</v>
      </c>
      <c r="M18" s="21" t="s">
        <v>933</v>
      </c>
      <c r="N18" s="21" t="s">
        <v>934</v>
      </c>
      <c r="O18" s="21" t="s">
        <v>935</v>
      </c>
    </row>
    <row r="19" spans="1:15" ht="15.75" customHeight="1" x14ac:dyDescent="0.2">
      <c r="A19" s="21" t="s">
        <v>924</v>
      </c>
      <c r="B19" s="21" t="s">
        <v>151</v>
      </c>
      <c r="C19" s="27" t="s">
        <v>936</v>
      </c>
      <c r="D19" s="21" t="s">
        <v>926</v>
      </c>
      <c r="E19" s="21" t="s">
        <v>40</v>
      </c>
      <c r="F19" s="21" t="s">
        <v>903</v>
      </c>
      <c r="G19" s="21" t="s">
        <v>907</v>
      </c>
      <c r="H19" s="21" t="s">
        <v>937</v>
      </c>
      <c r="I19" s="21" t="s">
        <v>900</v>
      </c>
      <c r="J19" s="21" t="s">
        <v>903</v>
      </c>
      <c r="K19" s="21" t="s">
        <v>903</v>
      </c>
      <c r="L19" s="21">
        <v>0</v>
      </c>
      <c r="M19" s="21" t="s">
        <v>933</v>
      </c>
      <c r="N19" s="21" t="s">
        <v>929</v>
      </c>
      <c r="O19" s="21" t="s">
        <v>911</v>
      </c>
    </row>
    <row r="20" spans="1:15" ht="12.75" x14ac:dyDescent="0.2">
      <c r="A20" s="21" t="s">
        <v>924</v>
      </c>
      <c r="B20" s="21" t="s">
        <v>152</v>
      </c>
      <c r="C20" s="27" t="s">
        <v>938</v>
      </c>
      <c r="D20" s="21" t="s">
        <v>926</v>
      </c>
      <c r="E20" s="21" t="s">
        <v>40</v>
      </c>
      <c r="F20" s="21" t="s">
        <v>900</v>
      </c>
      <c r="G20" s="21" t="s">
        <v>907</v>
      </c>
      <c r="H20" s="21" t="s">
        <v>939</v>
      </c>
      <c r="I20" s="21" t="s">
        <v>900</v>
      </c>
      <c r="J20" s="21" t="s">
        <v>900</v>
      </c>
      <c r="K20" s="21" t="s">
        <v>903</v>
      </c>
      <c r="L20" s="21">
        <v>69</v>
      </c>
      <c r="M20" s="21" t="s">
        <v>940</v>
      </c>
      <c r="N20" s="21" t="s">
        <v>934</v>
      </c>
      <c r="O20" s="21" t="s">
        <v>911</v>
      </c>
    </row>
    <row r="21" spans="1:15" ht="12.75" x14ac:dyDescent="0.2">
      <c r="A21" s="21" t="s">
        <v>941</v>
      </c>
      <c r="B21" s="21" t="s">
        <v>153</v>
      </c>
      <c r="C21" s="33" t="s">
        <v>1052</v>
      </c>
      <c r="D21" s="21" t="s">
        <v>906</v>
      </c>
      <c r="E21" s="21" t="s">
        <v>40</v>
      </c>
      <c r="F21" s="21" t="s">
        <v>900</v>
      </c>
      <c r="G21" s="21" t="s">
        <v>907</v>
      </c>
      <c r="H21" s="21" t="s">
        <v>908</v>
      </c>
      <c r="I21" s="21" t="s">
        <v>903</v>
      </c>
      <c r="J21" s="21" t="s">
        <v>900</v>
      </c>
      <c r="K21" s="21" t="s">
        <v>903</v>
      </c>
      <c r="L21" s="21">
        <v>373</v>
      </c>
      <c r="M21" s="21" t="s">
        <v>915</v>
      </c>
      <c r="N21" s="21" t="s">
        <v>910</v>
      </c>
      <c r="O21" s="21" t="s">
        <v>911</v>
      </c>
    </row>
    <row r="22" spans="1:15" ht="12.75" x14ac:dyDescent="0.2">
      <c r="A22" s="21" t="s">
        <v>941</v>
      </c>
      <c r="B22" s="21" t="s">
        <v>154</v>
      </c>
      <c r="C22" s="27" t="s">
        <v>942</v>
      </c>
      <c r="D22" s="21" t="s">
        <v>919</v>
      </c>
      <c r="E22" s="21" t="s">
        <v>40</v>
      </c>
      <c r="F22" s="21" t="s">
        <v>900</v>
      </c>
      <c r="G22" s="21" t="s">
        <v>907</v>
      </c>
      <c r="H22" s="21" t="s">
        <v>908</v>
      </c>
      <c r="I22" s="21" t="s">
        <v>903</v>
      </c>
      <c r="J22" s="21" t="s">
        <v>903</v>
      </c>
      <c r="K22" s="21" t="s">
        <v>903</v>
      </c>
      <c r="L22" s="21">
        <v>1</v>
      </c>
      <c r="M22" s="21" t="s">
        <v>915</v>
      </c>
      <c r="N22" s="21" t="s">
        <v>910</v>
      </c>
      <c r="O22" s="21" t="s">
        <v>943</v>
      </c>
    </row>
    <row r="23" spans="1:15" ht="12.75" x14ac:dyDescent="0.2">
      <c r="A23" s="21" t="s">
        <v>941</v>
      </c>
      <c r="B23" s="21" t="s">
        <v>155</v>
      </c>
      <c r="C23" s="27" t="s">
        <v>1054</v>
      </c>
      <c r="D23" s="21" t="s">
        <v>919</v>
      </c>
      <c r="E23" s="21" t="s">
        <v>40</v>
      </c>
      <c r="F23" s="21" t="s">
        <v>900</v>
      </c>
      <c r="G23" s="21" t="s">
        <v>907</v>
      </c>
      <c r="H23" s="21" t="s">
        <v>908</v>
      </c>
      <c r="I23" s="21" t="s">
        <v>903</v>
      </c>
      <c r="J23" s="21" t="s">
        <v>903</v>
      </c>
      <c r="K23" s="21" t="s">
        <v>900</v>
      </c>
      <c r="L23" s="21">
        <v>112</v>
      </c>
      <c r="M23" s="21" t="s">
        <v>915</v>
      </c>
      <c r="N23" s="21" t="s">
        <v>910</v>
      </c>
      <c r="O23" s="21" t="s">
        <v>911</v>
      </c>
    </row>
    <row r="24" spans="1:15" ht="12.75" x14ac:dyDescent="0.2">
      <c r="A24" s="21" t="s">
        <v>941</v>
      </c>
      <c r="B24" s="21" t="s">
        <v>156</v>
      </c>
      <c r="C24" s="27" t="s">
        <v>945</v>
      </c>
      <c r="D24" s="21" t="s">
        <v>919</v>
      </c>
      <c r="E24" s="21" t="s">
        <v>40</v>
      </c>
      <c r="F24" s="21" t="s">
        <v>900</v>
      </c>
      <c r="G24" s="21" t="s">
        <v>907</v>
      </c>
      <c r="H24" s="21" t="s">
        <v>908</v>
      </c>
      <c r="I24" s="21" t="s">
        <v>903</v>
      </c>
      <c r="J24" s="21" t="s">
        <v>903</v>
      </c>
      <c r="K24" s="21" t="s">
        <v>900</v>
      </c>
      <c r="L24" s="21">
        <v>438</v>
      </c>
      <c r="M24" s="21" t="s">
        <v>915</v>
      </c>
      <c r="N24" s="21" t="s">
        <v>910</v>
      </c>
      <c r="O24" s="21" t="s">
        <v>911</v>
      </c>
    </row>
    <row r="25" spans="1:15" ht="12.75" x14ac:dyDescent="0.2">
      <c r="A25" s="21" t="s">
        <v>941</v>
      </c>
      <c r="B25" s="21" t="s">
        <v>157</v>
      </c>
      <c r="C25" s="27" t="s">
        <v>946</v>
      </c>
      <c r="D25" s="21" t="s">
        <v>919</v>
      </c>
      <c r="E25" s="21" t="s">
        <v>40</v>
      </c>
      <c r="F25" s="21" t="s">
        <v>900</v>
      </c>
      <c r="G25" s="21" t="s">
        <v>907</v>
      </c>
      <c r="H25" s="21" t="s">
        <v>908</v>
      </c>
      <c r="I25" s="21" t="s">
        <v>903</v>
      </c>
      <c r="J25" s="21" t="s">
        <v>900</v>
      </c>
      <c r="K25" s="21" t="s">
        <v>900</v>
      </c>
      <c r="L25" s="21">
        <v>1340</v>
      </c>
      <c r="M25" s="21" t="s">
        <v>915</v>
      </c>
      <c r="N25" s="21" t="s">
        <v>910</v>
      </c>
      <c r="O25" s="21" t="s">
        <v>911</v>
      </c>
    </row>
    <row r="26" spans="1:15" ht="12.75" x14ac:dyDescent="0.2">
      <c r="A26" s="21" t="s">
        <v>941</v>
      </c>
      <c r="B26" s="21" t="s">
        <v>158</v>
      </c>
      <c r="C26" s="27" t="s">
        <v>1056</v>
      </c>
      <c r="D26" s="21" t="s">
        <v>919</v>
      </c>
      <c r="E26" s="21" t="s">
        <v>40</v>
      </c>
      <c r="F26" s="21" t="s">
        <v>900</v>
      </c>
      <c r="G26" s="21" t="s">
        <v>907</v>
      </c>
      <c r="H26" s="21" t="s">
        <v>908</v>
      </c>
      <c r="I26" s="21" t="s">
        <v>903</v>
      </c>
      <c r="J26" s="21" t="s">
        <v>903</v>
      </c>
      <c r="K26" s="21" t="s">
        <v>900</v>
      </c>
      <c r="L26" s="21">
        <v>186</v>
      </c>
      <c r="M26" s="21" t="s">
        <v>915</v>
      </c>
      <c r="N26" s="21" t="s">
        <v>910</v>
      </c>
      <c r="O26" s="21" t="s">
        <v>911</v>
      </c>
    </row>
    <row r="27" spans="1:15" ht="12.75" x14ac:dyDescent="0.2">
      <c r="A27" s="21" t="s">
        <v>947</v>
      </c>
      <c r="B27" s="21" t="s">
        <v>159</v>
      </c>
      <c r="C27" s="27" t="s">
        <v>1052</v>
      </c>
      <c r="D27" s="21" t="s">
        <v>906</v>
      </c>
      <c r="E27" s="21" t="s">
        <v>923</v>
      </c>
      <c r="F27" s="21" t="s">
        <v>900</v>
      </c>
      <c r="G27" s="21" t="s">
        <v>907</v>
      </c>
      <c r="H27" s="21" t="s">
        <v>908</v>
      </c>
      <c r="I27" s="21" t="s">
        <v>903</v>
      </c>
      <c r="J27" s="21" t="s">
        <v>900</v>
      </c>
      <c r="K27" s="21" t="s">
        <v>903</v>
      </c>
      <c r="L27" s="21">
        <v>373</v>
      </c>
      <c r="M27" s="21" t="s">
        <v>915</v>
      </c>
      <c r="N27" s="21" t="s">
        <v>910</v>
      </c>
      <c r="O27" s="21" t="s">
        <v>911</v>
      </c>
    </row>
    <row r="28" spans="1:15" ht="12.75" x14ac:dyDescent="0.2">
      <c r="A28" s="21" t="s">
        <v>947</v>
      </c>
      <c r="B28" s="21" t="s">
        <v>160</v>
      </c>
      <c r="C28" s="27" t="s">
        <v>944</v>
      </c>
      <c r="D28" s="21" t="s">
        <v>919</v>
      </c>
      <c r="E28" s="21" t="s">
        <v>923</v>
      </c>
      <c r="F28" s="21" t="s">
        <v>900</v>
      </c>
      <c r="G28" s="21" t="s">
        <v>907</v>
      </c>
      <c r="H28" s="21" t="s">
        <v>908</v>
      </c>
      <c r="I28" s="21" t="s">
        <v>903</v>
      </c>
      <c r="J28" s="21" t="s">
        <v>903</v>
      </c>
      <c r="K28" s="21" t="s">
        <v>900</v>
      </c>
      <c r="L28" s="21">
        <v>112</v>
      </c>
      <c r="M28" s="21" t="s">
        <v>915</v>
      </c>
      <c r="N28" s="21" t="s">
        <v>910</v>
      </c>
      <c r="O28" s="21" t="s">
        <v>911</v>
      </c>
    </row>
    <row r="29" spans="1:15" ht="12.75" x14ac:dyDescent="0.2">
      <c r="A29" s="21" t="s">
        <v>947</v>
      </c>
      <c r="B29" s="21" t="s">
        <v>161</v>
      </c>
      <c r="C29" s="27" t="s">
        <v>945</v>
      </c>
      <c r="D29" s="21" t="s">
        <v>919</v>
      </c>
      <c r="E29" s="21" t="s">
        <v>923</v>
      </c>
      <c r="F29" s="21" t="s">
        <v>900</v>
      </c>
      <c r="G29" s="21" t="s">
        <v>907</v>
      </c>
      <c r="H29" s="21" t="s">
        <v>908</v>
      </c>
      <c r="I29" s="21" t="s">
        <v>903</v>
      </c>
      <c r="J29" s="21" t="s">
        <v>903</v>
      </c>
      <c r="K29" s="21" t="s">
        <v>900</v>
      </c>
      <c r="L29" s="21">
        <v>438</v>
      </c>
      <c r="M29" s="21" t="s">
        <v>915</v>
      </c>
      <c r="N29" s="21" t="s">
        <v>910</v>
      </c>
      <c r="O29" s="21" t="s">
        <v>911</v>
      </c>
    </row>
    <row r="30" spans="1:15" ht="12.75" x14ac:dyDescent="0.2">
      <c r="A30" s="21" t="s">
        <v>947</v>
      </c>
      <c r="B30" s="21" t="s">
        <v>162</v>
      </c>
      <c r="C30" s="27" t="s">
        <v>946</v>
      </c>
      <c r="D30" s="21" t="s">
        <v>919</v>
      </c>
      <c r="E30" s="21" t="s">
        <v>923</v>
      </c>
      <c r="F30" s="21" t="s">
        <v>900</v>
      </c>
      <c r="G30" s="21" t="s">
        <v>907</v>
      </c>
      <c r="H30" s="21" t="s">
        <v>908</v>
      </c>
      <c r="I30" s="21" t="s">
        <v>903</v>
      </c>
      <c r="J30" s="21" t="s">
        <v>900</v>
      </c>
      <c r="K30" s="21" t="s">
        <v>900</v>
      </c>
      <c r="L30" s="21">
        <v>1340</v>
      </c>
      <c r="M30" s="21" t="s">
        <v>915</v>
      </c>
      <c r="N30" s="21" t="s">
        <v>910</v>
      </c>
      <c r="O30" s="21" t="s">
        <v>911</v>
      </c>
    </row>
    <row r="31" spans="1:15" ht="12.75" x14ac:dyDescent="0.2">
      <c r="A31" s="21" t="s">
        <v>947</v>
      </c>
      <c r="B31" s="21" t="s">
        <v>163</v>
      </c>
      <c r="C31" s="27" t="s">
        <v>1056</v>
      </c>
      <c r="D31" s="21" t="s">
        <v>919</v>
      </c>
      <c r="E31" s="21" t="s">
        <v>923</v>
      </c>
      <c r="F31" s="21" t="s">
        <v>900</v>
      </c>
      <c r="G31" s="21" t="s">
        <v>907</v>
      </c>
      <c r="H31" s="21" t="s">
        <v>908</v>
      </c>
      <c r="I31" s="21" t="s">
        <v>903</v>
      </c>
      <c r="J31" s="21" t="s">
        <v>903</v>
      </c>
      <c r="K31" s="21" t="s">
        <v>900</v>
      </c>
      <c r="L31" s="21">
        <v>186</v>
      </c>
      <c r="M31" s="21" t="s">
        <v>915</v>
      </c>
      <c r="N31" s="21" t="s">
        <v>910</v>
      </c>
      <c r="O31" s="21" t="s">
        <v>911</v>
      </c>
    </row>
    <row r="32" spans="1:15" ht="12.75" x14ac:dyDescent="0.2">
      <c r="A32" s="21" t="s">
        <v>947</v>
      </c>
      <c r="B32" s="21" t="s">
        <v>164</v>
      </c>
      <c r="C32" s="27" t="s">
        <v>948</v>
      </c>
      <c r="D32" s="21" t="s">
        <v>906</v>
      </c>
      <c r="E32" s="21" t="s">
        <v>923</v>
      </c>
      <c r="F32" s="21" t="s">
        <v>900</v>
      </c>
      <c r="G32" s="21" t="s">
        <v>907</v>
      </c>
      <c r="H32" s="21" t="s">
        <v>908</v>
      </c>
      <c r="I32" s="21" t="s">
        <v>903</v>
      </c>
      <c r="J32" s="21" t="s">
        <v>903</v>
      </c>
      <c r="K32" s="21" t="s">
        <v>903</v>
      </c>
      <c r="L32" s="21">
        <v>1</v>
      </c>
      <c r="M32" s="21" t="s">
        <v>949</v>
      </c>
      <c r="N32" s="21" t="s">
        <v>910</v>
      </c>
      <c r="O32" s="21" t="s">
        <v>911</v>
      </c>
    </row>
    <row r="33" spans="1:15" ht="12.75" x14ac:dyDescent="0.2">
      <c r="A33" s="21" t="s">
        <v>947</v>
      </c>
      <c r="B33" s="21" t="s">
        <v>159</v>
      </c>
      <c r="C33" s="27" t="s">
        <v>1052</v>
      </c>
      <c r="D33" s="21" t="s">
        <v>906</v>
      </c>
      <c r="E33" s="21" t="s">
        <v>923</v>
      </c>
      <c r="F33" s="21" t="s">
        <v>900</v>
      </c>
      <c r="G33" s="21" t="s">
        <v>907</v>
      </c>
      <c r="H33" s="21" t="s">
        <v>908</v>
      </c>
      <c r="I33" s="21" t="s">
        <v>903</v>
      </c>
      <c r="J33" s="21" t="s">
        <v>900</v>
      </c>
      <c r="K33" s="21" t="s">
        <v>903</v>
      </c>
      <c r="L33" s="21">
        <v>373</v>
      </c>
      <c r="M33" s="21" t="s">
        <v>915</v>
      </c>
      <c r="N33" s="21" t="s">
        <v>910</v>
      </c>
      <c r="O33" s="21" t="s">
        <v>911</v>
      </c>
    </row>
    <row r="34" spans="1:15" ht="12.75" x14ac:dyDescent="0.2">
      <c r="A34" s="21" t="s">
        <v>947</v>
      </c>
      <c r="B34" s="21" t="s">
        <v>160</v>
      </c>
      <c r="C34" s="27" t="s">
        <v>944</v>
      </c>
      <c r="D34" s="21" t="s">
        <v>919</v>
      </c>
      <c r="E34" s="21" t="s">
        <v>923</v>
      </c>
      <c r="F34" s="21" t="s">
        <v>900</v>
      </c>
      <c r="G34" s="21" t="s">
        <v>907</v>
      </c>
      <c r="H34" s="21" t="s">
        <v>908</v>
      </c>
      <c r="I34" s="21" t="s">
        <v>903</v>
      </c>
      <c r="J34" s="21" t="s">
        <v>903</v>
      </c>
      <c r="K34" s="21" t="s">
        <v>900</v>
      </c>
      <c r="L34" s="21">
        <v>112</v>
      </c>
      <c r="M34" s="21" t="s">
        <v>915</v>
      </c>
      <c r="N34" s="21" t="s">
        <v>910</v>
      </c>
      <c r="O34" s="21" t="s">
        <v>911</v>
      </c>
    </row>
    <row r="35" spans="1:15" ht="12.75" x14ac:dyDescent="0.2">
      <c r="A35" s="21" t="s">
        <v>947</v>
      </c>
      <c r="B35" s="21" t="s">
        <v>161</v>
      </c>
      <c r="C35" s="27" t="s">
        <v>945</v>
      </c>
      <c r="D35" s="21" t="s">
        <v>919</v>
      </c>
      <c r="E35" s="21" t="s">
        <v>923</v>
      </c>
      <c r="F35" s="21" t="s">
        <v>900</v>
      </c>
      <c r="G35" s="21" t="s">
        <v>907</v>
      </c>
      <c r="H35" s="21" t="s">
        <v>908</v>
      </c>
      <c r="I35" s="21" t="s">
        <v>903</v>
      </c>
      <c r="J35" s="21" t="s">
        <v>903</v>
      </c>
      <c r="K35" s="21" t="s">
        <v>900</v>
      </c>
      <c r="L35" s="21">
        <v>438</v>
      </c>
      <c r="M35" s="21" t="s">
        <v>915</v>
      </c>
      <c r="N35" s="21" t="s">
        <v>910</v>
      </c>
      <c r="O35" s="21" t="s">
        <v>911</v>
      </c>
    </row>
    <row r="36" spans="1:15" ht="12.75" x14ac:dyDescent="0.2">
      <c r="A36" s="21" t="s">
        <v>947</v>
      </c>
      <c r="B36" s="21" t="s">
        <v>162</v>
      </c>
      <c r="C36" s="27" t="s">
        <v>946</v>
      </c>
      <c r="D36" s="21" t="s">
        <v>919</v>
      </c>
      <c r="E36" s="21" t="s">
        <v>923</v>
      </c>
      <c r="F36" s="21" t="s">
        <v>900</v>
      </c>
      <c r="G36" s="21" t="s">
        <v>907</v>
      </c>
      <c r="H36" s="21" t="s">
        <v>908</v>
      </c>
      <c r="I36" s="21" t="s">
        <v>903</v>
      </c>
      <c r="J36" s="21" t="s">
        <v>900</v>
      </c>
      <c r="K36" s="21" t="s">
        <v>900</v>
      </c>
      <c r="L36" s="21">
        <v>1340</v>
      </c>
      <c r="M36" s="21" t="s">
        <v>915</v>
      </c>
      <c r="N36" s="21" t="s">
        <v>910</v>
      </c>
      <c r="O36" s="21" t="s">
        <v>911</v>
      </c>
    </row>
    <row r="37" spans="1:15" ht="12.75" x14ac:dyDescent="0.2">
      <c r="A37" s="21" t="s">
        <v>947</v>
      </c>
      <c r="B37" s="21" t="s">
        <v>163</v>
      </c>
      <c r="C37" s="33" t="s">
        <v>1056</v>
      </c>
      <c r="D37" s="21" t="s">
        <v>919</v>
      </c>
      <c r="E37" s="21" t="s">
        <v>923</v>
      </c>
      <c r="F37" s="21" t="s">
        <v>900</v>
      </c>
      <c r="G37" s="21" t="s">
        <v>907</v>
      </c>
      <c r="H37" s="21" t="s">
        <v>908</v>
      </c>
      <c r="I37" s="21" t="s">
        <v>903</v>
      </c>
      <c r="J37" s="21" t="s">
        <v>903</v>
      </c>
      <c r="K37" s="21" t="s">
        <v>900</v>
      </c>
      <c r="L37" s="21">
        <v>186</v>
      </c>
      <c r="M37" s="21" t="s">
        <v>915</v>
      </c>
      <c r="N37" s="21" t="s">
        <v>910</v>
      </c>
      <c r="O37" s="21" t="s">
        <v>911</v>
      </c>
    </row>
    <row r="38" spans="1:15" ht="12.75" x14ac:dyDescent="0.2">
      <c r="A38" s="21" t="s">
        <v>947</v>
      </c>
      <c r="B38" s="21" t="s">
        <v>164</v>
      </c>
      <c r="C38" s="27" t="s">
        <v>948</v>
      </c>
      <c r="D38" s="21" t="s">
        <v>906</v>
      </c>
      <c r="E38" s="21" t="s">
        <v>923</v>
      </c>
      <c r="F38" s="21" t="s">
        <v>900</v>
      </c>
      <c r="G38" s="21" t="s">
        <v>907</v>
      </c>
      <c r="H38" s="21" t="s">
        <v>908</v>
      </c>
      <c r="I38" s="21" t="s">
        <v>903</v>
      </c>
      <c r="J38" s="21" t="s">
        <v>903</v>
      </c>
      <c r="K38" s="21" t="s">
        <v>903</v>
      </c>
      <c r="L38" s="21">
        <v>1</v>
      </c>
      <c r="M38" s="21" t="s">
        <v>949</v>
      </c>
      <c r="N38" s="21" t="s">
        <v>910</v>
      </c>
      <c r="O38" s="21" t="s">
        <v>911</v>
      </c>
    </row>
    <row r="39" spans="1:15" ht="12.75" x14ac:dyDescent="0.2">
      <c r="A39" s="21" t="s">
        <v>950</v>
      </c>
      <c r="B39" s="21" t="s">
        <v>166</v>
      </c>
      <c r="C39" s="27" t="s">
        <v>951</v>
      </c>
      <c r="D39" s="21" t="s">
        <v>913</v>
      </c>
      <c r="E39" s="21" t="s">
        <v>923</v>
      </c>
      <c r="F39" s="21" t="s">
        <v>900</v>
      </c>
      <c r="G39" s="21" t="s">
        <v>952</v>
      </c>
      <c r="H39" s="21" t="s">
        <v>953</v>
      </c>
      <c r="I39" s="21" t="s">
        <v>903</v>
      </c>
      <c r="J39" s="21" t="s">
        <v>903</v>
      </c>
      <c r="K39" s="21" t="s">
        <v>900</v>
      </c>
      <c r="L39" s="21">
        <v>0</v>
      </c>
      <c r="M39" s="21" t="s">
        <v>915</v>
      </c>
      <c r="N39" s="21" t="s">
        <v>954</v>
      </c>
      <c r="O39" s="21" t="s">
        <v>911</v>
      </c>
    </row>
    <row r="40" spans="1:15" ht="12.75" x14ac:dyDescent="0.2">
      <c r="A40" s="21" t="s">
        <v>950</v>
      </c>
      <c r="B40" s="21" t="s">
        <v>167</v>
      </c>
      <c r="C40" s="27" t="s">
        <v>955</v>
      </c>
      <c r="D40" s="21" t="s">
        <v>913</v>
      </c>
      <c r="E40" s="21" t="s">
        <v>923</v>
      </c>
      <c r="F40" s="21" t="s">
        <v>900</v>
      </c>
      <c r="G40" s="21" t="s">
        <v>952</v>
      </c>
      <c r="H40" s="21" t="s">
        <v>953</v>
      </c>
      <c r="I40" s="21" t="s">
        <v>903</v>
      </c>
      <c r="J40" s="21" t="s">
        <v>903</v>
      </c>
      <c r="K40" s="21" t="s">
        <v>900</v>
      </c>
      <c r="L40" s="21">
        <v>0</v>
      </c>
      <c r="M40" s="21" t="s">
        <v>915</v>
      </c>
      <c r="N40" s="21" t="s">
        <v>954</v>
      </c>
      <c r="O40" s="21" t="s">
        <v>911</v>
      </c>
    </row>
    <row r="41" spans="1:15" ht="12.75" x14ac:dyDescent="0.2">
      <c r="A41" s="21" t="s">
        <v>950</v>
      </c>
      <c r="B41" s="21" t="s">
        <v>168</v>
      </c>
      <c r="C41" s="27" t="s">
        <v>956</v>
      </c>
      <c r="D41" s="21" t="s">
        <v>913</v>
      </c>
      <c r="E41" s="21" t="s">
        <v>923</v>
      </c>
      <c r="F41" s="21" t="s">
        <v>900</v>
      </c>
      <c r="G41" s="21" t="s">
        <v>952</v>
      </c>
      <c r="H41" s="21" t="s">
        <v>953</v>
      </c>
      <c r="I41" s="21" t="s">
        <v>903</v>
      </c>
      <c r="J41" s="21" t="s">
        <v>903</v>
      </c>
      <c r="K41" s="21" t="s">
        <v>900</v>
      </c>
      <c r="L41" s="21">
        <v>0</v>
      </c>
      <c r="M41" s="21" t="s">
        <v>915</v>
      </c>
      <c r="N41" s="21" t="s">
        <v>954</v>
      </c>
      <c r="O41" s="21" t="s">
        <v>911</v>
      </c>
    </row>
    <row r="42" spans="1:15" ht="12.75" x14ac:dyDescent="0.2">
      <c r="A42" s="21" t="s">
        <v>957</v>
      </c>
      <c r="B42" s="21" t="s">
        <v>169</v>
      </c>
      <c r="C42" s="33" t="s">
        <v>1051</v>
      </c>
      <c r="D42" s="21" t="s">
        <v>906</v>
      </c>
      <c r="E42" s="21" t="s">
        <v>40</v>
      </c>
      <c r="F42" s="21" t="s">
        <v>900</v>
      </c>
      <c r="G42" s="21" t="s">
        <v>907</v>
      </c>
      <c r="H42" s="21" t="s">
        <v>908</v>
      </c>
      <c r="I42" s="21" t="s">
        <v>903</v>
      </c>
      <c r="J42" s="21" t="s">
        <v>903</v>
      </c>
      <c r="K42" s="21" t="s">
        <v>903</v>
      </c>
      <c r="L42" s="21">
        <v>18</v>
      </c>
      <c r="M42" s="21" t="s">
        <v>915</v>
      </c>
      <c r="N42" s="21" t="s">
        <v>910</v>
      </c>
      <c r="O42" s="21" t="s">
        <v>911</v>
      </c>
    </row>
    <row r="43" spans="1:15" ht="12.75" x14ac:dyDescent="0.2">
      <c r="A43" s="21" t="s">
        <v>957</v>
      </c>
      <c r="B43" s="21" t="s">
        <v>170</v>
      </c>
      <c r="C43" s="27" t="s">
        <v>958</v>
      </c>
      <c r="D43" s="21" t="s">
        <v>906</v>
      </c>
      <c r="E43" s="21" t="s">
        <v>40</v>
      </c>
      <c r="F43" s="21" t="s">
        <v>900</v>
      </c>
      <c r="G43" s="21" t="s">
        <v>907</v>
      </c>
      <c r="H43" s="21" t="s">
        <v>908</v>
      </c>
      <c r="I43" s="21" t="s">
        <v>903</v>
      </c>
      <c r="J43" s="21" t="s">
        <v>903</v>
      </c>
      <c r="K43" s="21" t="s">
        <v>903</v>
      </c>
      <c r="L43" s="21">
        <v>287</v>
      </c>
      <c r="M43" s="21" t="s">
        <v>915</v>
      </c>
      <c r="N43" s="21" t="s">
        <v>910</v>
      </c>
      <c r="O43" s="21" t="s">
        <v>911</v>
      </c>
    </row>
    <row r="44" spans="1:15" ht="12.75" x14ac:dyDescent="0.2">
      <c r="A44" s="21" t="s">
        <v>957</v>
      </c>
      <c r="B44" s="21" t="s">
        <v>171</v>
      </c>
      <c r="C44" s="27" t="s">
        <v>959</v>
      </c>
      <c r="D44" s="21" t="s">
        <v>906</v>
      </c>
      <c r="E44" s="21" t="s">
        <v>40</v>
      </c>
      <c r="F44" s="21" t="s">
        <v>900</v>
      </c>
      <c r="G44" s="21" t="s">
        <v>907</v>
      </c>
      <c r="H44" s="21" t="s">
        <v>908</v>
      </c>
      <c r="I44" s="21" t="s">
        <v>903</v>
      </c>
      <c r="J44" s="21" t="s">
        <v>903</v>
      </c>
      <c r="K44" s="21" t="s">
        <v>903</v>
      </c>
      <c r="L44" s="21">
        <v>46</v>
      </c>
      <c r="M44" s="21" t="s">
        <v>915</v>
      </c>
      <c r="N44" s="21" t="s">
        <v>910</v>
      </c>
      <c r="O44" s="21" t="s">
        <v>911</v>
      </c>
    </row>
    <row r="45" spans="1:15" ht="12.75" x14ac:dyDescent="0.2">
      <c r="A45" s="21" t="s">
        <v>957</v>
      </c>
      <c r="B45" s="21" t="s">
        <v>172</v>
      </c>
      <c r="C45" s="27" t="s">
        <v>960</v>
      </c>
      <c r="D45" s="21" t="s">
        <v>906</v>
      </c>
      <c r="E45" s="21" t="s">
        <v>40</v>
      </c>
      <c r="F45" s="21" t="s">
        <v>900</v>
      </c>
      <c r="G45" s="21" t="s">
        <v>907</v>
      </c>
      <c r="H45" s="21" t="s">
        <v>908</v>
      </c>
      <c r="I45" s="21" t="s">
        <v>903</v>
      </c>
      <c r="J45" s="21" t="s">
        <v>903</v>
      </c>
      <c r="K45" s="21" t="s">
        <v>903</v>
      </c>
      <c r="L45" s="21">
        <v>36</v>
      </c>
      <c r="M45" s="21" t="s">
        <v>915</v>
      </c>
      <c r="N45" s="21" t="s">
        <v>910</v>
      </c>
      <c r="O45" s="21" t="s">
        <v>911</v>
      </c>
    </row>
    <row r="46" spans="1:15" ht="12.75" x14ac:dyDescent="0.2">
      <c r="A46" s="21" t="s">
        <v>957</v>
      </c>
      <c r="B46" s="21" t="s">
        <v>173</v>
      </c>
      <c r="C46" s="27" t="s">
        <v>961</v>
      </c>
      <c r="D46" s="21" t="s">
        <v>906</v>
      </c>
      <c r="E46" s="21" t="s">
        <v>40</v>
      </c>
      <c r="F46" s="21" t="s">
        <v>900</v>
      </c>
      <c r="G46" s="21" t="s">
        <v>907</v>
      </c>
      <c r="H46" s="21" t="s">
        <v>908</v>
      </c>
      <c r="I46" s="21" t="s">
        <v>903</v>
      </c>
      <c r="J46" s="21" t="s">
        <v>903</v>
      </c>
      <c r="K46" s="21" t="s">
        <v>903</v>
      </c>
      <c r="L46" s="21">
        <v>2</v>
      </c>
      <c r="M46" s="21" t="s">
        <v>915</v>
      </c>
      <c r="N46" s="21" t="s">
        <v>910</v>
      </c>
      <c r="O46" s="21" t="s">
        <v>911</v>
      </c>
    </row>
    <row r="47" spans="1:15" ht="12.75" x14ac:dyDescent="0.2">
      <c r="A47" s="21" t="s">
        <v>962</v>
      </c>
      <c r="B47" s="21" t="s">
        <v>174</v>
      </c>
      <c r="C47" s="33" t="s">
        <v>1051</v>
      </c>
      <c r="D47" s="21" t="s">
        <v>906</v>
      </c>
      <c r="E47" s="21" t="s">
        <v>923</v>
      </c>
      <c r="F47" s="21" t="s">
        <v>900</v>
      </c>
      <c r="G47" s="21" t="s">
        <v>907</v>
      </c>
      <c r="H47" s="21" t="s">
        <v>908</v>
      </c>
      <c r="I47" s="21" t="s">
        <v>903</v>
      </c>
      <c r="J47" s="21" t="s">
        <v>903</v>
      </c>
      <c r="K47" s="21" t="s">
        <v>903</v>
      </c>
      <c r="L47" s="21">
        <v>18</v>
      </c>
      <c r="M47" s="21" t="s">
        <v>915</v>
      </c>
      <c r="N47" s="21" t="s">
        <v>910</v>
      </c>
      <c r="O47" s="21" t="s">
        <v>911</v>
      </c>
    </row>
    <row r="48" spans="1:15" ht="12.75" x14ac:dyDescent="0.2">
      <c r="A48" s="21" t="s">
        <v>962</v>
      </c>
      <c r="B48" s="21" t="s">
        <v>175</v>
      </c>
      <c r="C48" s="27" t="s">
        <v>958</v>
      </c>
      <c r="D48" s="21" t="s">
        <v>906</v>
      </c>
      <c r="E48" s="21" t="s">
        <v>923</v>
      </c>
      <c r="F48" s="21" t="s">
        <v>900</v>
      </c>
      <c r="G48" s="21" t="s">
        <v>907</v>
      </c>
      <c r="H48" s="21" t="s">
        <v>908</v>
      </c>
      <c r="I48" s="21" t="s">
        <v>903</v>
      </c>
      <c r="J48" s="21" t="s">
        <v>903</v>
      </c>
      <c r="K48" s="21" t="s">
        <v>903</v>
      </c>
      <c r="L48" s="21">
        <v>287</v>
      </c>
      <c r="M48" s="21" t="s">
        <v>915</v>
      </c>
      <c r="N48" s="21" t="s">
        <v>910</v>
      </c>
      <c r="O48" s="21" t="s">
        <v>911</v>
      </c>
    </row>
    <row r="49" spans="1:15" ht="12.75" x14ac:dyDescent="0.2">
      <c r="A49" s="21" t="s">
        <v>962</v>
      </c>
      <c r="B49" s="21" t="s">
        <v>176</v>
      </c>
      <c r="C49" s="27" t="s">
        <v>959</v>
      </c>
      <c r="D49" s="21" t="s">
        <v>906</v>
      </c>
      <c r="E49" s="21" t="s">
        <v>923</v>
      </c>
      <c r="F49" s="21" t="s">
        <v>900</v>
      </c>
      <c r="G49" s="21" t="s">
        <v>907</v>
      </c>
      <c r="H49" s="21" t="s">
        <v>908</v>
      </c>
      <c r="I49" s="21" t="s">
        <v>903</v>
      </c>
      <c r="J49" s="21" t="s">
        <v>903</v>
      </c>
      <c r="K49" s="21" t="s">
        <v>903</v>
      </c>
      <c r="L49" s="21">
        <v>46</v>
      </c>
      <c r="M49" s="21" t="s">
        <v>915</v>
      </c>
      <c r="N49" s="21" t="s">
        <v>910</v>
      </c>
      <c r="O49" s="21" t="s">
        <v>911</v>
      </c>
    </row>
    <row r="50" spans="1:15" ht="12.75" x14ac:dyDescent="0.2">
      <c r="A50" s="21" t="s">
        <v>962</v>
      </c>
      <c r="B50" s="21" t="s">
        <v>177</v>
      </c>
      <c r="C50" s="27" t="s">
        <v>960</v>
      </c>
      <c r="D50" s="21" t="s">
        <v>906</v>
      </c>
      <c r="E50" s="21" t="s">
        <v>923</v>
      </c>
      <c r="F50" s="21" t="s">
        <v>900</v>
      </c>
      <c r="G50" s="21" t="s">
        <v>907</v>
      </c>
      <c r="H50" s="21" t="s">
        <v>908</v>
      </c>
      <c r="I50" s="21" t="s">
        <v>903</v>
      </c>
      <c r="J50" s="21" t="s">
        <v>903</v>
      </c>
      <c r="K50" s="21" t="s">
        <v>903</v>
      </c>
      <c r="L50" s="21">
        <v>36</v>
      </c>
      <c r="M50" s="21" t="s">
        <v>915</v>
      </c>
      <c r="N50" s="21" t="s">
        <v>910</v>
      </c>
      <c r="O50" s="21" t="s">
        <v>911</v>
      </c>
    </row>
    <row r="51" spans="1:15" ht="12.75" x14ac:dyDescent="0.2">
      <c r="A51" s="21" t="s">
        <v>962</v>
      </c>
      <c r="B51" s="21" t="s">
        <v>178</v>
      </c>
      <c r="C51" s="27" t="s">
        <v>961</v>
      </c>
      <c r="D51" s="21" t="s">
        <v>906</v>
      </c>
      <c r="E51" s="21" t="s">
        <v>923</v>
      </c>
      <c r="F51" s="21" t="s">
        <v>900</v>
      </c>
      <c r="G51" s="21" t="s">
        <v>907</v>
      </c>
      <c r="H51" s="21" t="s">
        <v>908</v>
      </c>
      <c r="I51" s="21" t="s">
        <v>903</v>
      </c>
      <c r="J51" s="21" t="s">
        <v>903</v>
      </c>
      <c r="K51" s="21" t="s">
        <v>903</v>
      </c>
      <c r="L51" s="21">
        <v>2</v>
      </c>
      <c r="M51" s="21" t="s">
        <v>915</v>
      </c>
      <c r="N51" s="21" t="s">
        <v>910</v>
      </c>
      <c r="O51" s="21" t="s">
        <v>911</v>
      </c>
    </row>
    <row r="52" spans="1:15" ht="12.75" x14ac:dyDescent="0.2">
      <c r="A52" s="21" t="s">
        <v>963</v>
      </c>
      <c r="B52" s="21" t="s">
        <v>179</v>
      </c>
      <c r="C52" s="27" t="s">
        <v>964</v>
      </c>
      <c r="D52" s="21" t="s">
        <v>179</v>
      </c>
      <c r="E52" s="21" t="s">
        <v>40</v>
      </c>
      <c r="F52" s="21" t="s">
        <v>900</v>
      </c>
      <c r="G52" s="21" t="s">
        <v>965</v>
      </c>
      <c r="H52" s="21" t="s">
        <v>966</v>
      </c>
      <c r="I52" s="21" t="s">
        <v>903</v>
      </c>
      <c r="J52" s="21" t="s">
        <v>903</v>
      </c>
      <c r="K52" s="21" t="s">
        <v>903</v>
      </c>
    </row>
    <row r="53" spans="1:15" ht="12.75" x14ac:dyDescent="0.2">
      <c r="A53" s="21" t="s">
        <v>967</v>
      </c>
      <c r="B53" s="21" t="s">
        <v>180</v>
      </c>
      <c r="C53" s="27" t="s">
        <v>968</v>
      </c>
      <c r="D53" s="21" t="s">
        <v>906</v>
      </c>
      <c r="E53" s="21" t="s">
        <v>40</v>
      </c>
      <c r="F53" s="21" t="s">
        <v>900</v>
      </c>
      <c r="G53" s="21" t="s">
        <v>907</v>
      </c>
      <c r="H53" s="21" t="s">
        <v>908</v>
      </c>
      <c r="I53" s="21" t="s">
        <v>903</v>
      </c>
      <c r="J53" s="21" t="s">
        <v>903</v>
      </c>
      <c r="K53" s="21" t="s">
        <v>903</v>
      </c>
      <c r="L53" s="21">
        <v>2</v>
      </c>
      <c r="M53" s="21" t="s">
        <v>915</v>
      </c>
      <c r="N53" s="21" t="s">
        <v>910</v>
      </c>
      <c r="O53" s="21" t="s">
        <v>911</v>
      </c>
    </row>
    <row r="54" spans="1:15" ht="12.75" x14ac:dyDescent="0.2">
      <c r="A54" s="21" t="s">
        <v>967</v>
      </c>
      <c r="B54" s="21" t="s">
        <v>181</v>
      </c>
      <c r="C54" s="27" t="s">
        <v>969</v>
      </c>
      <c r="D54" s="21" t="s">
        <v>919</v>
      </c>
      <c r="E54" s="21" t="s">
        <v>40</v>
      </c>
      <c r="F54" s="21" t="s">
        <v>900</v>
      </c>
      <c r="G54" s="21" t="s">
        <v>907</v>
      </c>
      <c r="H54" s="21" t="s">
        <v>908</v>
      </c>
      <c r="I54" s="21" t="s">
        <v>900</v>
      </c>
      <c r="J54" s="21" t="s">
        <v>903</v>
      </c>
      <c r="K54" s="21" t="s">
        <v>900</v>
      </c>
      <c r="L54" s="21">
        <v>283</v>
      </c>
      <c r="M54" s="21" t="s">
        <v>915</v>
      </c>
      <c r="N54" s="21" t="s">
        <v>910</v>
      </c>
      <c r="O54" s="21" t="s">
        <v>911</v>
      </c>
    </row>
    <row r="55" spans="1:15" ht="12.75" x14ac:dyDescent="0.2">
      <c r="A55" s="21" t="s">
        <v>967</v>
      </c>
      <c r="B55" s="21" t="s">
        <v>182</v>
      </c>
      <c r="C55" s="27" t="s">
        <v>970</v>
      </c>
      <c r="D55" s="21" t="s">
        <v>906</v>
      </c>
      <c r="E55" s="21" t="s">
        <v>40</v>
      </c>
      <c r="F55" s="21" t="s">
        <v>900</v>
      </c>
      <c r="G55" s="21" t="s">
        <v>907</v>
      </c>
      <c r="H55" s="21" t="s">
        <v>908</v>
      </c>
      <c r="I55" s="21" t="s">
        <v>900</v>
      </c>
      <c r="J55" s="21" t="s">
        <v>903</v>
      </c>
      <c r="K55" s="21" t="s">
        <v>900</v>
      </c>
      <c r="L55" s="21">
        <v>611</v>
      </c>
      <c r="M55" s="21" t="s">
        <v>915</v>
      </c>
      <c r="N55" s="21" t="s">
        <v>910</v>
      </c>
      <c r="O55" s="21" t="s">
        <v>911</v>
      </c>
    </row>
    <row r="56" spans="1:15" ht="12.75" x14ac:dyDescent="0.2">
      <c r="A56" s="21" t="s">
        <v>971</v>
      </c>
      <c r="B56" s="21" t="s">
        <v>183</v>
      </c>
      <c r="C56" s="27" t="s">
        <v>968</v>
      </c>
      <c r="D56" s="21" t="s">
        <v>906</v>
      </c>
      <c r="E56" s="21" t="s">
        <v>923</v>
      </c>
      <c r="F56" s="21" t="s">
        <v>900</v>
      </c>
      <c r="G56" s="21" t="s">
        <v>907</v>
      </c>
      <c r="H56" s="21" t="s">
        <v>908</v>
      </c>
      <c r="I56" s="21" t="s">
        <v>903</v>
      </c>
      <c r="J56" s="21" t="s">
        <v>900</v>
      </c>
      <c r="K56" s="21" t="s">
        <v>903</v>
      </c>
      <c r="L56" s="21">
        <v>2</v>
      </c>
      <c r="M56" s="21" t="s">
        <v>915</v>
      </c>
      <c r="N56" s="21" t="s">
        <v>910</v>
      </c>
      <c r="O56" s="21" t="s">
        <v>911</v>
      </c>
    </row>
    <row r="57" spans="1:15" ht="12.75" x14ac:dyDescent="0.2">
      <c r="A57" s="21" t="s">
        <v>971</v>
      </c>
      <c r="B57" s="21" t="s">
        <v>184</v>
      </c>
      <c r="C57" s="27" t="s">
        <v>969</v>
      </c>
      <c r="D57" s="21" t="s">
        <v>919</v>
      </c>
      <c r="E57" s="21" t="s">
        <v>923</v>
      </c>
      <c r="F57" s="21" t="s">
        <v>900</v>
      </c>
      <c r="G57" s="21" t="s">
        <v>907</v>
      </c>
      <c r="H57" s="21" t="s">
        <v>908</v>
      </c>
      <c r="I57" s="21" t="s">
        <v>900</v>
      </c>
      <c r="J57" s="21" t="s">
        <v>903</v>
      </c>
      <c r="K57" s="21" t="s">
        <v>900</v>
      </c>
      <c r="L57" s="21">
        <v>283</v>
      </c>
      <c r="M57" s="21" t="s">
        <v>915</v>
      </c>
      <c r="N57" s="21" t="s">
        <v>910</v>
      </c>
      <c r="O57" s="21" t="s">
        <v>911</v>
      </c>
    </row>
    <row r="58" spans="1:15" ht="12.75" x14ac:dyDescent="0.2">
      <c r="A58" s="21" t="s">
        <v>971</v>
      </c>
      <c r="B58" s="21" t="s">
        <v>185</v>
      </c>
      <c r="C58" s="27" t="s">
        <v>970</v>
      </c>
      <c r="D58" s="21" t="s">
        <v>906</v>
      </c>
      <c r="E58" s="21" t="s">
        <v>923</v>
      </c>
      <c r="F58" s="21" t="s">
        <v>900</v>
      </c>
      <c r="G58" s="21" t="s">
        <v>907</v>
      </c>
      <c r="H58" s="21" t="s">
        <v>908</v>
      </c>
      <c r="I58" s="21" t="s">
        <v>900</v>
      </c>
      <c r="J58" s="21" t="s">
        <v>903</v>
      </c>
      <c r="K58" s="21" t="s">
        <v>900</v>
      </c>
      <c r="L58" s="21">
        <v>611</v>
      </c>
      <c r="M58" s="21" t="s">
        <v>915</v>
      </c>
      <c r="N58" s="21" t="s">
        <v>910</v>
      </c>
      <c r="O58" s="21" t="s">
        <v>911</v>
      </c>
    </row>
    <row r="59" spans="1:15" ht="12.75" x14ac:dyDescent="0.2">
      <c r="A59" s="21" t="s">
        <v>972</v>
      </c>
      <c r="B59" s="21" t="s">
        <v>186</v>
      </c>
      <c r="C59" s="27" t="s">
        <v>1053</v>
      </c>
      <c r="D59" s="21" t="s">
        <v>917</v>
      </c>
      <c r="E59" s="21" t="s">
        <v>40</v>
      </c>
      <c r="F59" s="21" t="s">
        <v>900</v>
      </c>
      <c r="G59" s="21" t="s">
        <v>907</v>
      </c>
      <c r="H59" s="21" t="s">
        <v>908</v>
      </c>
      <c r="I59" s="21" t="s">
        <v>900</v>
      </c>
      <c r="J59" s="21" t="s">
        <v>900</v>
      </c>
      <c r="K59" s="21" t="s">
        <v>903</v>
      </c>
      <c r="L59" s="21">
        <v>14</v>
      </c>
      <c r="M59" s="21" t="s">
        <v>915</v>
      </c>
      <c r="N59" s="21" t="s">
        <v>910</v>
      </c>
      <c r="O59" s="21" t="s">
        <v>911</v>
      </c>
    </row>
    <row r="60" spans="1:15" ht="12.75" x14ac:dyDescent="0.2">
      <c r="A60" s="21" t="s">
        <v>972</v>
      </c>
      <c r="B60" s="21" t="s">
        <v>187</v>
      </c>
      <c r="C60" s="27" t="s">
        <v>1055</v>
      </c>
      <c r="D60" s="21" t="s">
        <v>917</v>
      </c>
      <c r="E60" s="21" t="s">
        <v>40</v>
      </c>
      <c r="F60" s="21" t="s">
        <v>900</v>
      </c>
      <c r="G60" s="21" t="s">
        <v>907</v>
      </c>
      <c r="H60" s="21" t="s">
        <v>908</v>
      </c>
      <c r="I60" s="21" t="s">
        <v>903</v>
      </c>
      <c r="J60" s="21" t="s">
        <v>900</v>
      </c>
      <c r="K60" s="21" t="s">
        <v>903</v>
      </c>
      <c r="L60" s="21">
        <v>10</v>
      </c>
      <c r="M60" s="21" t="s">
        <v>915</v>
      </c>
      <c r="N60" s="21" t="s">
        <v>910</v>
      </c>
      <c r="O60" s="21" t="s">
        <v>911</v>
      </c>
    </row>
    <row r="61" spans="1:15" ht="12.75" x14ac:dyDescent="0.2">
      <c r="A61" s="21" t="s">
        <v>972</v>
      </c>
      <c r="B61" s="21" t="s">
        <v>188</v>
      </c>
      <c r="C61" s="27" t="s">
        <v>973</v>
      </c>
      <c r="D61" s="21" t="s">
        <v>917</v>
      </c>
      <c r="E61" s="21" t="s">
        <v>40</v>
      </c>
      <c r="F61" s="21" t="s">
        <v>900</v>
      </c>
      <c r="G61" s="21" t="s">
        <v>907</v>
      </c>
      <c r="H61" s="21" t="s">
        <v>908</v>
      </c>
      <c r="I61" s="21" t="s">
        <v>900</v>
      </c>
      <c r="J61" s="21" t="s">
        <v>900</v>
      </c>
      <c r="K61" s="21" t="s">
        <v>903</v>
      </c>
      <c r="L61" s="21">
        <v>26</v>
      </c>
      <c r="M61" s="21" t="s">
        <v>915</v>
      </c>
      <c r="N61" s="21" t="s">
        <v>910</v>
      </c>
      <c r="O61" s="21" t="s">
        <v>911</v>
      </c>
    </row>
    <row r="62" spans="1:15" ht="12.75" x14ac:dyDescent="0.2">
      <c r="A62" s="21" t="s">
        <v>974</v>
      </c>
      <c r="B62" s="21" t="s">
        <v>189</v>
      </c>
      <c r="C62" s="27" t="s">
        <v>1053</v>
      </c>
      <c r="D62" s="21" t="s">
        <v>917</v>
      </c>
      <c r="E62" s="21" t="s">
        <v>923</v>
      </c>
      <c r="F62" s="21" t="s">
        <v>900</v>
      </c>
      <c r="G62" s="21" t="s">
        <v>907</v>
      </c>
      <c r="H62" s="21" t="s">
        <v>908</v>
      </c>
      <c r="I62" s="21" t="s">
        <v>900</v>
      </c>
      <c r="J62" s="21" t="s">
        <v>900</v>
      </c>
      <c r="K62" s="21" t="s">
        <v>903</v>
      </c>
      <c r="L62" s="21">
        <v>14</v>
      </c>
      <c r="M62" s="21" t="s">
        <v>915</v>
      </c>
      <c r="N62" s="21" t="s">
        <v>910</v>
      </c>
      <c r="O62" s="21" t="s">
        <v>911</v>
      </c>
    </row>
    <row r="63" spans="1:15" ht="12.75" x14ac:dyDescent="0.2">
      <c r="A63" s="21" t="s">
        <v>974</v>
      </c>
      <c r="B63" s="21" t="s">
        <v>190</v>
      </c>
      <c r="C63" s="27" t="s">
        <v>1055</v>
      </c>
      <c r="D63" s="21" t="s">
        <v>917</v>
      </c>
      <c r="E63" s="21" t="s">
        <v>923</v>
      </c>
      <c r="F63" s="21" t="s">
        <v>900</v>
      </c>
      <c r="G63" s="21" t="s">
        <v>907</v>
      </c>
      <c r="H63" s="21" t="s">
        <v>908</v>
      </c>
      <c r="I63" s="21" t="s">
        <v>903</v>
      </c>
      <c r="J63" s="21" t="s">
        <v>900</v>
      </c>
      <c r="K63" s="21" t="s">
        <v>903</v>
      </c>
      <c r="L63" s="21">
        <v>17</v>
      </c>
      <c r="M63" s="21" t="s">
        <v>915</v>
      </c>
      <c r="N63" s="21" t="s">
        <v>910</v>
      </c>
      <c r="O63" s="21" t="s">
        <v>911</v>
      </c>
    </row>
    <row r="64" spans="1:15" ht="12.75" x14ac:dyDescent="0.2">
      <c r="A64" s="21" t="s">
        <v>974</v>
      </c>
      <c r="B64" s="21" t="s">
        <v>191</v>
      </c>
      <c r="C64" s="27" t="s">
        <v>973</v>
      </c>
      <c r="D64" s="21" t="s">
        <v>917</v>
      </c>
      <c r="E64" s="21" t="s">
        <v>923</v>
      </c>
      <c r="F64" s="21" t="s">
        <v>900</v>
      </c>
      <c r="G64" s="21" t="s">
        <v>907</v>
      </c>
      <c r="H64" s="21" t="s">
        <v>908</v>
      </c>
      <c r="I64" s="21" t="s">
        <v>903</v>
      </c>
      <c r="J64" s="21" t="s">
        <v>900</v>
      </c>
      <c r="K64" s="21" t="s">
        <v>903</v>
      </c>
      <c r="L64" s="21">
        <v>26</v>
      </c>
      <c r="M64" s="21" t="s">
        <v>915</v>
      </c>
      <c r="N64" s="21" t="s">
        <v>910</v>
      </c>
      <c r="O64" s="21" t="s">
        <v>911</v>
      </c>
    </row>
    <row r="65" spans="1:15" ht="12.75" x14ac:dyDescent="0.2">
      <c r="A65" s="21" t="s">
        <v>975</v>
      </c>
      <c r="B65" s="21" t="s">
        <v>192</v>
      </c>
      <c r="C65" s="27" t="s">
        <v>976</v>
      </c>
      <c r="D65" s="21" t="s">
        <v>977</v>
      </c>
      <c r="E65" s="21" t="s">
        <v>40</v>
      </c>
      <c r="F65" s="21" t="s">
        <v>900</v>
      </c>
      <c r="G65" s="21" t="s">
        <v>907</v>
      </c>
      <c r="H65" s="21" t="s">
        <v>908</v>
      </c>
      <c r="I65" s="21" t="s">
        <v>900</v>
      </c>
      <c r="J65" s="21" t="s">
        <v>900</v>
      </c>
      <c r="K65" s="21" t="s">
        <v>903</v>
      </c>
      <c r="L65" s="21">
        <v>22</v>
      </c>
      <c r="M65" s="21" t="s">
        <v>978</v>
      </c>
      <c r="N65" s="21" t="s">
        <v>979</v>
      </c>
      <c r="O65" s="21" t="s">
        <v>980</v>
      </c>
    </row>
    <row r="66" spans="1:15" ht="12.75" x14ac:dyDescent="0.2">
      <c r="A66" s="21" t="s">
        <v>975</v>
      </c>
      <c r="B66" s="21" t="s">
        <v>193</v>
      </c>
      <c r="C66" s="27" t="s">
        <v>981</v>
      </c>
      <c r="D66" s="21" t="s">
        <v>913</v>
      </c>
      <c r="E66" s="21" t="s">
        <v>40</v>
      </c>
      <c r="F66" s="21" t="s">
        <v>900</v>
      </c>
      <c r="G66" s="21" t="s">
        <v>907</v>
      </c>
      <c r="H66" s="21" t="s">
        <v>908</v>
      </c>
      <c r="I66" s="21" t="s">
        <v>900</v>
      </c>
      <c r="J66" s="21" t="s">
        <v>900</v>
      </c>
      <c r="K66" s="21" t="s">
        <v>903</v>
      </c>
      <c r="L66" s="21">
        <v>9</v>
      </c>
      <c r="M66" s="21" t="s">
        <v>928</v>
      </c>
      <c r="N66" s="21" t="s">
        <v>982</v>
      </c>
      <c r="O66" s="21" t="s">
        <v>983</v>
      </c>
    </row>
    <row r="67" spans="1:15" ht="12.75" x14ac:dyDescent="0.2">
      <c r="A67" s="21" t="s">
        <v>975</v>
      </c>
      <c r="B67" s="21" t="s">
        <v>194</v>
      </c>
      <c r="C67" s="27" t="s">
        <v>984</v>
      </c>
      <c r="D67" s="21" t="s">
        <v>985</v>
      </c>
      <c r="E67" s="21" t="s">
        <v>40</v>
      </c>
      <c r="F67" s="21" t="s">
        <v>903</v>
      </c>
      <c r="G67" s="21" t="s">
        <v>986</v>
      </c>
      <c r="H67" s="21" t="s">
        <v>987</v>
      </c>
      <c r="I67" s="21" t="s">
        <v>903</v>
      </c>
      <c r="J67" s="21" t="s">
        <v>900</v>
      </c>
      <c r="K67" s="21" t="s">
        <v>903</v>
      </c>
      <c r="L67" s="21">
        <v>0</v>
      </c>
      <c r="M67" s="21" t="s">
        <v>988</v>
      </c>
      <c r="N67" s="21" t="s">
        <v>982</v>
      </c>
      <c r="O67" s="21" t="s">
        <v>988</v>
      </c>
    </row>
    <row r="68" spans="1:15" ht="12.75" x14ac:dyDescent="0.2">
      <c r="A68" s="21" t="s">
        <v>975</v>
      </c>
      <c r="B68" s="21" t="s">
        <v>195</v>
      </c>
      <c r="C68" s="27" t="s">
        <v>989</v>
      </c>
      <c r="D68" s="21" t="s">
        <v>990</v>
      </c>
      <c r="E68" s="21" t="s">
        <v>40</v>
      </c>
      <c r="F68" s="21" t="s">
        <v>903</v>
      </c>
      <c r="G68" s="21" t="s">
        <v>991</v>
      </c>
      <c r="H68" s="21" t="s">
        <v>992</v>
      </c>
      <c r="I68" s="21" t="s">
        <v>900</v>
      </c>
      <c r="J68" s="21" t="s">
        <v>900</v>
      </c>
      <c r="K68" s="21" t="s">
        <v>903</v>
      </c>
      <c r="L68" s="21">
        <v>5</v>
      </c>
      <c r="M68" s="21" t="s">
        <v>993</v>
      </c>
      <c r="N68" s="21" t="s">
        <v>982</v>
      </c>
      <c r="O68" s="21" t="s">
        <v>994</v>
      </c>
    </row>
    <row r="69" spans="1:15" ht="12.75" x14ac:dyDescent="0.2">
      <c r="A69" s="21" t="s">
        <v>975</v>
      </c>
      <c r="B69" s="21" t="s">
        <v>196</v>
      </c>
      <c r="C69" s="27" t="s">
        <v>989</v>
      </c>
      <c r="D69" s="21" t="s">
        <v>990</v>
      </c>
      <c r="E69" s="21" t="s">
        <v>40</v>
      </c>
      <c r="F69" s="21" t="s">
        <v>903</v>
      </c>
      <c r="G69" s="21" t="s">
        <v>991</v>
      </c>
      <c r="H69" s="21" t="s">
        <v>992</v>
      </c>
      <c r="I69" s="21" t="s">
        <v>900</v>
      </c>
      <c r="J69" s="21" t="s">
        <v>900</v>
      </c>
      <c r="K69" s="21" t="s">
        <v>903</v>
      </c>
      <c r="L69" s="21">
        <v>3</v>
      </c>
      <c r="M69" s="21" t="s">
        <v>995</v>
      </c>
      <c r="N69" s="21" t="s">
        <v>982</v>
      </c>
      <c r="O69" s="21" t="s">
        <v>994</v>
      </c>
    </row>
    <row r="70" spans="1:15" ht="12.75" x14ac:dyDescent="0.2">
      <c r="A70" s="21" t="s">
        <v>996</v>
      </c>
      <c r="B70" s="21" t="s">
        <v>197</v>
      </c>
      <c r="C70" s="27" t="s">
        <v>997</v>
      </c>
      <c r="D70" s="21" t="s">
        <v>998</v>
      </c>
      <c r="E70" s="21" t="s">
        <v>40</v>
      </c>
      <c r="F70" s="21" t="s">
        <v>903</v>
      </c>
      <c r="G70" s="21" t="s">
        <v>999</v>
      </c>
      <c r="H70" s="21" t="s">
        <v>1000</v>
      </c>
      <c r="I70" s="21" t="s">
        <v>903</v>
      </c>
      <c r="J70" s="21" t="s">
        <v>900</v>
      </c>
      <c r="K70" s="21" t="s">
        <v>903</v>
      </c>
      <c r="L70" s="21">
        <v>0</v>
      </c>
      <c r="M70" s="21" t="s">
        <v>988</v>
      </c>
      <c r="N70" s="21" t="s">
        <v>982</v>
      </c>
      <c r="O70" s="21" t="s">
        <v>988</v>
      </c>
    </row>
    <row r="71" spans="1:15" ht="12.75" x14ac:dyDescent="0.2">
      <c r="A71" s="21" t="s">
        <v>996</v>
      </c>
      <c r="B71" s="21" t="s">
        <v>198</v>
      </c>
      <c r="C71" s="27" t="s">
        <v>1001</v>
      </c>
      <c r="D71" s="21" t="s">
        <v>998</v>
      </c>
      <c r="E71" s="21" t="s">
        <v>40</v>
      </c>
      <c r="F71" s="21" t="s">
        <v>903</v>
      </c>
      <c r="G71" s="21" t="s">
        <v>999</v>
      </c>
      <c r="H71" s="21" t="s">
        <v>1000</v>
      </c>
      <c r="I71" s="21" t="s">
        <v>903</v>
      </c>
      <c r="J71" s="21" t="s">
        <v>900</v>
      </c>
      <c r="K71" s="21" t="s">
        <v>903</v>
      </c>
      <c r="L71" s="21">
        <v>0</v>
      </c>
      <c r="M71" s="21" t="s">
        <v>988</v>
      </c>
      <c r="N71" s="21" t="s">
        <v>982</v>
      </c>
      <c r="O71" s="21" t="s">
        <v>988</v>
      </c>
    </row>
    <row r="72" spans="1:15" ht="12.75" x14ac:dyDescent="0.2">
      <c r="A72" s="21" t="s">
        <v>996</v>
      </c>
      <c r="B72" s="21" t="s">
        <v>199</v>
      </c>
      <c r="C72" s="27" t="s">
        <v>1002</v>
      </c>
      <c r="D72" s="21" t="s">
        <v>1003</v>
      </c>
      <c r="E72" s="21" t="s">
        <v>40</v>
      </c>
      <c r="F72" s="21" t="s">
        <v>903</v>
      </c>
      <c r="G72" s="21" t="s">
        <v>1004</v>
      </c>
      <c r="H72" s="21" t="s">
        <v>1005</v>
      </c>
      <c r="I72" s="21" t="s">
        <v>903</v>
      </c>
      <c r="J72" s="21" t="s">
        <v>900</v>
      </c>
      <c r="K72" s="21" t="s">
        <v>903</v>
      </c>
      <c r="L72" s="21">
        <v>0</v>
      </c>
      <c r="M72" s="21" t="s">
        <v>988</v>
      </c>
      <c r="N72" s="21" t="s">
        <v>982</v>
      </c>
      <c r="O72" s="21" t="s">
        <v>988</v>
      </c>
    </row>
    <row r="73" spans="1:15" ht="12.75" x14ac:dyDescent="0.2">
      <c r="A73" s="21" t="s">
        <v>996</v>
      </c>
      <c r="B73" s="21" t="s">
        <v>200</v>
      </c>
      <c r="C73" s="27" t="s">
        <v>1006</v>
      </c>
      <c r="D73" s="21" t="s">
        <v>1007</v>
      </c>
      <c r="E73" s="21" t="s">
        <v>40</v>
      </c>
      <c r="F73" s="21" t="s">
        <v>903</v>
      </c>
      <c r="G73" s="21" t="s">
        <v>1008</v>
      </c>
      <c r="H73" s="21" t="s">
        <v>1009</v>
      </c>
      <c r="I73" s="21" t="s">
        <v>903</v>
      </c>
      <c r="J73" s="21" t="s">
        <v>900</v>
      </c>
      <c r="K73" s="21" t="s">
        <v>903</v>
      </c>
      <c r="L73" s="21">
        <v>0</v>
      </c>
      <c r="M73" s="21" t="s">
        <v>988</v>
      </c>
      <c r="N73" s="21" t="s">
        <v>982</v>
      </c>
      <c r="O73" s="21" t="s">
        <v>988</v>
      </c>
    </row>
    <row r="74" spans="1:15" ht="12.75" x14ac:dyDescent="0.2">
      <c r="A74" s="21" t="s">
        <v>996</v>
      </c>
      <c r="B74" s="21" t="s">
        <v>201</v>
      </c>
      <c r="C74" s="27" t="s">
        <v>1010</v>
      </c>
      <c r="D74" s="21" t="s">
        <v>1011</v>
      </c>
      <c r="E74" s="21" t="s">
        <v>40</v>
      </c>
      <c r="F74" s="21" t="s">
        <v>903</v>
      </c>
      <c r="G74" s="21" t="s">
        <v>1012</v>
      </c>
      <c r="H74" s="21" t="s">
        <v>1013</v>
      </c>
      <c r="I74" s="21" t="s">
        <v>903</v>
      </c>
      <c r="J74" s="21" t="s">
        <v>900</v>
      </c>
      <c r="K74" s="21" t="s">
        <v>903</v>
      </c>
      <c r="L74" s="21">
        <v>0</v>
      </c>
      <c r="M74" s="21" t="s">
        <v>988</v>
      </c>
      <c r="N74" s="21" t="s">
        <v>982</v>
      </c>
      <c r="O74" s="21" t="s">
        <v>988</v>
      </c>
    </row>
    <row r="75" spans="1:15" ht="12.75" x14ac:dyDescent="0.2">
      <c r="A75" s="21" t="s">
        <v>996</v>
      </c>
      <c r="B75" s="21" t="s">
        <v>202</v>
      </c>
      <c r="C75" s="27" t="s">
        <v>1014</v>
      </c>
      <c r="D75" s="21" t="s">
        <v>1015</v>
      </c>
      <c r="E75" s="21" t="s">
        <v>40</v>
      </c>
      <c r="F75" s="21" t="s">
        <v>903</v>
      </c>
      <c r="G75" s="21" t="s">
        <v>1016</v>
      </c>
      <c r="H75" s="21" t="s">
        <v>1017</v>
      </c>
      <c r="I75" s="21" t="s">
        <v>903</v>
      </c>
      <c r="J75" s="21" t="s">
        <v>900</v>
      </c>
      <c r="K75" s="21" t="s">
        <v>903</v>
      </c>
      <c r="L75" s="21">
        <v>0</v>
      </c>
      <c r="M75" s="21" t="s">
        <v>988</v>
      </c>
      <c r="N75" s="21" t="s">
        <v>982</v>
      </c>
      <c r="O75" s="21" t="s">
        <v>988</v>
      </c>
    </row>
    <row r="76" spans="1:15" ht="12.75" x14ac:dyDescent="0.2">
      <c r="A76" s="21" t="s">
        <v>996</v>
      </c>
      <c r="B76" s="21" t="s">
        <v>203</v>
      </c>
      <c r="C76" s="27" t="s">
        <v>1018</v>
      </c>
      <c r="D76" s="21" t="s">
        <v>1019</v>
      </c>
      <c r="E76" s="21" t="s">
        <v>40</v>
      </c>
      <c r="F76" s="21" t="s">
        <v>903</v>
      </c>
      <c r="G76" s="21" t="s">
        <v>1020</v>
      </c>
      <c r="H76" s="21" t="s">
        <v>1021</v>
      </c>
      <c r="I76" s="21" t="s">
        <v>903</v>
      </c>
      <c r="J76" s="21" t="s">
        <v>900</v>
      </c>
      <c r="K76" s="21" t="s">
        <v>903</v>
      </c>
      <c r="L76" s="21">
        <v>0</v>
      </c>
      <c r="M76" s="21" t="s">
        <v>988</v>
      </c>
      <c r="N76" s="21" t="s">
        <v>982</v>
      </c>
      <c r="O76" s="21" t="s">
        <v>988</v>
      </c>
    </row>
    <row r="77" spans="1:15" ht="12.75" x14ac:dyDescent="0.2">
      <c r="A77" s="21" t="s">
        <v>996</v>
      </c>
      <c r="B77" s="21" t="s">
        <v>204</v>
      </c>
      <c r="C77" s="27" t="s">
        <v>1022</v>
      </c>
      <c r="D77" s="21" t="s">
        <v>1023</v>
      </c>
      <c r="E77" s="21" t="s">
        <v>40</v>
      </c>
      <c r="F77" s="21" t="s">
        <v>903</v>
      </c>
      <c r="G77" s="21" t="s">
        <v>1024</v>
      </c>
      <c r="H77" s="21" t="s">
        <v>1025</v>
      </c>
      <c r="I77" s="21" t="s">
        <v>903</v>
      </c>
      <c r="J77" s="21" t="s">
        <v>900</v>
      </c>
      <c r="K77" s="21" t="s">
        <v>903</v>
      </c>
      <c r="L77" s="21">
        <v>0</v>
      </c>
      <c r="M77" s="21" t="s">
        <v>988</v>
      </c>
      <c r="N77" s="21" t="s">
        <v>982</v>
      </c>
      <c r="O77" s="21" t="s">
        <v>988</v>
      </c>
    </row>
    <row r="78" spans="1:15" ht="12.75" x14ac:dyDescent="0.2">
      <c r="A78" s="21" t="s">
        <v>996</v>
      </c>
      <c r="B78" s="21" t="s">
        <v>205</v>
      </c>
      <c r="C78" s="27" t="s">
        <v>1026</v>
      </c>
      <c r="D78" s="21" t="s">
        <v>1027</v>
      </c>
      <c r="E78" s="21" t="s">
        <v>40</v>
      </c>
      <c r="F78" s="21" t="s">
        <v>903</v>
      </c>
      <c r="G78" s="21" t="s">
        <v>1028</v>
      </c>
      <c r="H78" s="21" t="s">
        <v>1029</v>
      </c>
      <c r="I78" s="21" t="s">
        <v>903</v>
      </c>
      <c r="J78" s="21" t="s">
        <v>900</v>
      </c>
      <c r="K78" s="21" t="s">
        <v>903</v>
      </c>
      <c r="L78" s="21">
        <v>0</v>
      </c>
      <c r="M78" s="21" t="s">
        <v>988</v>
      </c>
      <c r="N78" s="21" t="s">
        <v>982</v>
      </c>
      <c r="O78" s="21" t="s">
        <v>988</v>
      </c>
    </row>
    <row r="79" spans="1:15" ht="12.75" x14ac:dyDescent="0.2">
      <c r="A79" s="21" t="s">
        <v>996</v>
      </c>
      <c r="B79" s="21" t="s">
        <v>206</v>
      </c>
      <c r="C79" s="27" t="s">
        <v>1030</v>
      </c>
      <c r="D79" s="21" t="s">
        <v>1031</v>
      </c>
      <c r="E79" s="21" t="s">
        <v>40</v>
      </c>
      <c r="F79" s="21" t="s">
        <v>903</v>
      </c>
      <c r="G79" s="21" t="s">
        <v>1032</v>
      </c>
      <c r="H79" s="21" t="s">
        <v>1033</v>
      </c>
      <c r="I79" s="21" t="s">
        <v>903</v>
      </c>
      <c r="J79" s="21" t="s">
        <v>900</v>
      </c>
      <c r="K79" s="21" t="s">
        <v>903</v>
      </c>
      <c r="L79" s="21">
        <v>0</v>
      </c>
      <c r="M79" s="21" t="s">
        <v>988</v>
      </c>
      <c r="N79" s="21" t="s">
        <v>982</v>
      </c>
      <c r="O79" s="21" t="s">
        <v>988</v>
      </c>
    </row>
    <row r="80" spans="1:15" ht="12.75" x14ac:dyDescent="0.2">
      <c r="A80" s="21" t="s">
        <v>996</v>
      </c>
      <c r="B80" s="21" t="s">
        <v>207</v>
      </c>
      <c r="C80" s="27" t="s">
        <v>1034</v>
      </c>
      <c r="D80" s="21" t="s">
        <v>1035</v>
      </c>
      <c r="E80" s="21" t="s">
        <v>40</v>
      </c>
      <c r="F80" s="21" t="s">
        <v>903</v>
      </c>
      <c r="G80" s="21" t="s">
        <v>1036</v>
      </c>
      <c r="H80" s="21" t="s">
        <v>1037</v>
      </c>
      <c r="I80" s="21" t="s">
        <v>903</v>
      </c>
      <c r="J80" s="21" t="s">
        <v>900</v>
      </c>
      <c r="K80" s="21" t="s">
        <v>903</v>
      </c>
      <c r="L80" s="21">
        <v>2</v>
      </c>
      <c r="M80" s="21" t="s">
        <v>1038</v>
      </c>
      <c r="N80" s="21" t="s">
        <v>982</v>
      </c>
      <c r="O80" s="21" t="s">
        <v>1039</v>
      </c>
    </row>
  </sheetData>
  <hyperlinks>
    <hyperlink ref="C2" r:id="rId1" xr:uid="{00000000-0004-0000-1200-000000000000}"/>
    <hyperlink ref="C3" r:id="rId2" xr:uid="{00000000-0004-0000-1200-000001000000}"/>
    <hyperlink ref="C4" r:id="rId3" xr:uid="{00000000-0004-0000-1200-000002000000}"/>
    <hyperlink ref="C5" r:id="rId4" xr:uid="{00000000-0004-0000-1200-000003000000}"/>
    <hyperlink ref="C6" r:id="rId5" xr:uid="{00000000-0004-0000-1200-000004000000}"/>
    <hyperlink ref="C7" r:id="rId6" xr:uid="{00000000-0004-0000-1200-000005000000}"/>
    <hyperlink ref="C9" r:id="rId7" xr:uid="{00000000-0004-0000-1200-000007000000}"/>
    <hyperlink ref="C10" r:id="rId8" xr:uid="{00000000-0004-0000-1200-000008000000}"/>
    <hyperlink ref="C11" r:id="rId9" xr:uid="{00000000-0004-0000-1200-000009000000}"/>
    <hyperlink ref="C12" r:id="rId10" xr:uid="{00000000-0004-0000-1200-00000A000000}"/>
    <hyperlink ref="C13" r:id="rId11" xr:uid="{00000000-0004-0000-1200-00000B000000}"/>
    <hyperlink ref="C14" r:id="rId12" xr:uid="{00000000-0004-0000-1200-00000C000000}"/>
    <hyperlink ref="C16" r:id="rId13" xr:uid="{00000000-0004-0000-1200-00000E000000}"/>
    <hyperlink ref="C17" r:id="rId14" xr:uid="{00000000-0004-0000-1200-00000F000000}"/>
    <hyperlink ref="C18" r:id="rId15" xr:uid="{00000000-0004-0000-1200-000010000000}"/>
    <hyperlink ref="C19" r:id="rId16" xr:uid="{00000000-0004-0000-1200-000011000000}"/>
    <hyperlink ref="C20" r:id="rId17" xr:uid="{00000000-0004-0000-1200-000012000000}"/>
    <hyperlink ref="C22" r:id="rId18" location="/gateway/deos/tab/36806" xr:uid="{00000000-0004-0000-1200-000014000000}"/>
    <hyperlink ref="C24" r:id="rId19" xr:uid="{00000000-0004-0000-1200-000016000000}"/>
    <hyperlink ref="C28" r:id="rId20" xr:uid="{00000000-0004-0000-1200-00001A000000}"/>
    <hyperlink ref="C29" r:id="rId21" xr:uid="{00000000-0004-0000-1200-00001B000000}"/>
    <hyperlink ref="C32" r:id="rId22" xr:uid="{00000000-0004-0000-1200-00001E000000}"/>
    <hyperlink ref="C34" r:id="rId23" xr:uid="{00000000-0004-0000-1200-000020000000}"/>
    <hyperlink ref="C35" r:id="rId24" xr:uid="{00000000-0004-0000-1200-000021000000}"/>
    <hyperlink ref="C38" r:id="rId25" xr:uid="{00000000-0004-0000-1200-000024000000}"/>
    <hyperlink ref="C39" r:id="rId26" xr:uid="{00000000-0004-0000-1200-000025000000}"/>
    <hyperlink ref="C40" r:id="rId27" xr:uid="{00000000-0004-0000-1200-000026000000}"/>
    <hyperlink ref="C41" r:id="rId28" xr:uid="{00000000-0004-0000-1200-000027000000}"/>
    <hyperlink ref="C42" r:id="rId29" xr:uid="{00000000-0004-0000-1200-000028000000}"/>
    <hyperlink ref="C43" r:id="rId30" xr:uid="{00000000-0004-0000-1200-000029000000}"/>
    <hyperlink ref="C44" r:id="rId31" xr:uid="{00000000-0004-0000-1200-00002A000000}"/>
    <hyperlink ref="C45" r:id="rId32" xr:uid="{00000000-0004-0000-1200-00002B000000}"/>
    <hyperlink ref="C46" r:id="rId33" xr:uid="{00000000-0004-0000-1200-00002C000000}"/>
    <hyperlink ref="C48" r:id="rId34" xr:uid="{00000000-0004-0000-1200-00002E000000}"/>
    <hyperlink ref="C49" r:id="rId35" xr:uid="{00000000-0004-0000-1200-00002F000000}"/>
    <hyperlink ref="C50" r:id="rId36" xr:uid="{00000000-0004-0000-1200-000030000000}"/>
    <hyperlink ref="C51" r:id="rId37" xr:uid="{00000000-0004-0000-1200-000031000000}"/>
    <hyperlink ref="C52" r:id="rId38" xr:uid="{00000000-0004-0000-1200-000032000000}"/>
    <hyperlink ref="C53" r:id="rId39" xr:uid="{00000000-0004-0000-1200-000033000000}"/>
    <hyperlink ref="C54" r:id="rId40" xr:uid="{00000000-0004-0000-1200-000034000000}"/>
    <hyperlink ref="C55" r:id="rId41" xr:uid="{00000000-0004-0000-1200-000035000000}"/>
    <hyperlink ref="C56" r:id="rId42" xr:uid="{00000000-0004-0000-1200-000036000000}"/>
    <hyperlink ref="C57" r:id="rId43" xr:uid="{00000000-0004-0000-1200-000037000000}"/>
    <hyperlink ref="C58" r:id="rId44" xr:uid="{00000000-0004-0000-1200-000038000000}"/>
    <hyperlink ref="C61" r:id="rId45" xr:uid="{00000000-0004-0000-1200-00003B000000}"/>
    <hyperlink ref="C64" r:id="rId46" xr:uid="{00000000-0004-0000-1200-00003E000000}"/>
    <hyperlink ref="C66" r:id="rId47" xr:uid="{00000000-0004-0000-1200-000040000000}"/>
    <hyperlink ref="C67" r:id="rId48" xr:uid="{00000000-0004-0000-1200-000041000000}"/>
    <hyperlink ref="C68" r:id="rId49" xr:uid="{00000000-0004-0000-1200-000042000000}"/>
    <hyperlink ref="C69" r:id="rId50" xr:uid="{00000000-0004-0000-1200-000043000000}"/>
    <hyperlink ref="C70" r:id="rId51" xr:uid="{00000000-0004-0000-1200-000044000000}"/>
    <hyperlink ref="C71" r:id="rId52" xr:uid="{00000000-0004-0000-1200-000045000000}"/>
    <hyperlink ref="C72" r:id="rId53" xr:uid="{00000000-0004-0000-1200-000046000000}"/>
    <hyperlink ref="C73" r:id="rId54" xr:uid="{00000000-0004-0000-1200-000047000000}"/>
    <hyperlink ref="C74" r:id="rId55" xr:uid="{00000000-0004-0000-1200-000048000000}"/>
    <hyperlink ref="C75" r:id="rId56" xr:uid="{00000000-0004-0000-1200-000049000000}"/>
    <hyperlink ref="C76" r:id="rId57" xr:uid="{00000000-0004-0000-1200-00004A000000}"/>
    <hyperlink ref="C77" r:id="rId58" xr:uid="{00000000-0004-0000-1200-00004B000000}"/>
    <hyperlink ref="C78" r:id="rId59" xr:uid="{00000000-0004-0000-1200-00004C000000}"/>
    <hyperlink ref="C79" r:id="rId60" xr:uid="{00000000-0004-0000-1200-00004D000000}"/>
    <hyperlink ref="C80" r:id="rId61" xr:uid="{00000000-0004-0000-1200-00004E000000}"/>
    <hyperlink ref="C47" r:id="rId62" xr:uid="{5EF3E24B-1D19-4F9B-A1C6-D9EEA1843CA8}"/>
    <hyperlink ref="C21" r:id="rId63" xr:uid="{75255FF7-F0E8-4B5A-9D97-373DAB66F0E3}"/>
    <hyperlink ref="C37" r:id="rId64" xr:uid="{CB5EC1EB-C373-4160-928B-E293F8D48D2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H345"/>
  <sheetViews>
    <sheetView showGridLines="0" workbookViewId="0">
      <selection activeCell="E5" sqref="E5"/>
    </sheetView>
  </sheetViews>
  <sheetFormatPr defaultColWidth="12.5703125" defaultRowHeight="15.75" customHeight="1" x14ac:dyDescent="0.2"/>
  <cols>
    <col min="1" max="1" width="0.7109375" customWidth="1"/>
    <col min="2" max="2" width="89.140625" customWidth="1"/>
    <col min="3" max="3" width="2.140625" customWidth="1"/>
    <col min="4" max="5" width="14.140625" customWidth="1"/>
    <col min="6" max="6" width="40.5703125" customWidth="1"/>
    <col min="7" max="7" width="0.7109375" customWidth="1"/>
  </cols>
  <sheetData>
    <row r="1" spans="1:8" ht="15.75" customHeight="1" x14ac:dyDescent="0.2">
      <c r="A1" s="2"/>
      <c r="B1" s="2" t="s">
        <v>0</v>
      </c>
      <c r="C1" s="2"/>
      <c r="D1" s="2"/>
      <c r="E1" s="2"/>
      <c r="F1" s="2"/>
      <c r="G1" s="17"/>
    </row>
    <row r="2" spans="1:8" ht="12.75" x14ac:dyDescent="0.2">
      <c r="A2" s="18"/>
      <c r="B2" s="19" t="s">
        <v>1</v>
      </c>
      <c r="C2" s="20"/>
      <c r="F2" s="20"/>
      <c r="G2" s="17"/>
    </row>
    <row r="3" spans="1:8" ht="3.75" customHeight="1" x14ac:dyDescent="0.2">
      <c r="A3" s="17"/>
      <c r="B3" s="17"/>
      <c r="C3" s="17"/>
      <c r="D3" s="16"/>
      <c r="E3" s="16"/>
      <c r="F3" s="16"/>
      <c r="G3" s="17"/>
    </row>
    <row r="4" spans="1:8" ht="12.75" x14ac:dyDescent="0.2">
      <c r="A4" s="18"/>
      <c r="B4" s="37" t="s">
        <v>35</v>
      </c>
      <c r="C4" s="38"/>
      <c r="D4" s="10" t="s">
        <v>36</v>
      </c>
      <c r="E4" s="10" t="s">
        <v>37</v>
      </c>
      <c r="F4" s="10" t="s">
        <v>38</v>
      </c>
      <c r="G4" s="17"/>
    </row>
    <row r="5" spans="1:8" ht="12.75" x14ac:dyDescent="0.2">
      <c r="A5" s="17"/>
      <c r="B5" s="21" t="str" cm="1">
        <f t="array" ref="B5">_xlfn.LET(
  _xlpm.arr, _xlfn._xlws.FILTER(Prototype_output_data!B5:F1000, Prototype_output_data!B5:B1000&lt;&gt;""),
  IF(
    OR(Prototype_output_data!B5="Please answer all questions", Prototype_input!E13="Please input"),
    "Please answer all questions",
    IFERROR(
      _xlfn.CHOOSECOLS(
        _xlfn.SORTBY(_xlpm.arr, INDEX(_xlpm.arr,,3), -1, INDEX(_xlpm.arr,,1), 1),
        1
      ),
      "Assisted Acquisition Services (AAS)"
    )
  )
)</f>
        <v>Please answer all questions</v>
      </c>
      <c r="C5" s="21"/>
      <c r="D5" s="21" t="str">
        <f>_xlfn.IFNA(IF(B5&lt;&gt;"", VLOOKUP(B5,Prototype_output_data!B:F,3,FALSE),""),"")</f>
        <v/>
      </c>
      <c r="E5" s="34" t="str">
        <f>_xlfn.IFNA(IF(B5&lt;&gt;"",  HYPERLINK(VLOOKUP(B5,'Contract Vehicles'!$B$1:$H$1000,2,FALSE),"Link"),""),"")</f>
        <v/>
      </c>
      <c r="F5" s="21" t="str">
        <f>_xlfn.IFNA(IF(B5&lt;&gt;"", VLOOKUP(B5,Prototype_output_data!B:F,5,FALSE),""),"")</f>
        <v/>
      </c>
      <c r="G5" s="17"/>
      <c r="H5" s="5"/>
    </row>
    <row r="6" spans="1:8" ht="12.75" x14ac:dyDescent="0.2">
      <c r="A6" s="17"/>
      <c r="B6" s="21"/>
      <c r="C6" s="21"/>
      <c r="D6" s="21" t="str">
        <f>_xlfn.IFNA(IF(B6&lt;&gt;"", VLOOKUP(B6,Prototype_output_data!B:F,3,FALSE),""),"")</f>
        <v/>
      </c>
      <c r="E6" s="22" t="str">
        <f>_xlfn.IFNA(IF(B6&lt;&gt;"",  HYPERLINK(VLOOKUP(B6,'Contract Vehicles'!$B$1:$H$1000,2,FALSE),"Link"),""),"")</f>
        <v/>
      </c>
      <c r="F6" s="21" t="str">
        <f>_xlfn.IFNA(IF(B6&lt;&gt;"", VLOOKUP(B6,Prototype_output_data!B:F,5,FALSE),""),"")</f>
        <v/>
      </c>
      <c r="G6" s="17"/>
    </row>
    <row r="7" spans="1:8" ht="12.75" x14ac:dyDescent="0.2">
      <c r="A7" s="17"/>
      <c r="B7" s="21"/>
      <c r="C7" s="21"/>
      <c r="D7" s="21" t="str">
        <f>_xlfn.IFNA(IF(B7&lt;&gt;"", VLOOKUP(B7,Prototype_output_data!B:F,3,FALSE),""),"")</f>
        <v/>
      </c>
      <c r="E7" s="22" t="str">
        <f>_xlfn.IFNA(IF(B7&lt;&gt;"",  HYPERLINK(VLOOKUP(B7,'Contract Vehicles'!$B$1:$H$1000,2,FALSE),"Link"),""),"")</f>
        <v/>
      </c>
      <c r="F7" s="21" t="str">
        <f>_xlfn.IFNA(IF(B7&lt;&gt;"", VLOOKUP(B7,Prototype_output_data!B:F,5,FALSE),""),"")</f>
        <v/>
      </c>
      <c r="G7" s="17"/>
    </row>
    <row r="8" spans="1:8" ht="12.75" x14ac:dyDescent="0.2">
      <c r="A8" s="17"/>
      <c r="D8" s="21" t="str">
        <f>_xlfn.IFNA(IF(B8&lt;&gt;"", VLOOKUP(B8,Prototype_output_data!B:F,3,FALSE),""),"")</f>
        <v/>
      </c>
      <c r="E8" s="22" t="str">
        <f>_xlfn.IFNA(IF(B8&lt;&gt;"",  HYPERLINK(VLOOKUP(B8,'Contract Vehicles'!$B$1:$H$1000,2,FALSE),"Link"),""),"")</f>
        <v/>
      </c>
      <c r="F8" s="21" t="str">
        <f>_xlfn.IFNA(IF(B8&lt;&gt;"", VLOOKUP(B8,Prototype_output_data!B:F,5,FALSE),""),"")</f>
        <v/>
      </c>
      <c r="G8" s="17"/>
    </row>
    <row r="9" spans="1:8" ht="12.75" x14ac:dyDescent="0.2">
      <c r="A9" s="17"/>
      <c r="D9" s="21" t="str">
        <f>_xlfn.IFNA(IF(B9&lt;&gt;"", VLOOKUP(B9,Prototype_output_data!B:F,3,FALSE),""),"")</f>
        <v/>
      </c>
      <c r="E9" s="22" t="str">
        <f>_xlfn.IFNA(IF(B9&lt;&gt;"", VLOOKUP(B9,Prototype_output_data!B:F,4,FALSE),""),"")</f>
        <v/>
      </c>
      <c r="F9" s="21" t="str">
        <f>_xlfn.IFNA(IF(B9&lt;&gt;"", VLOOKUP(B9,Prototype_output_data!B:F,5,FALSE),""),"")</f>
        <v/>
      </c>
      <c r="G9" s="17"/>
    </row>
    <row r="10" spans="1:8" ht="12.75" x14ac:dyDescent="0.2">
      <c r="A10" s="17"/>
      <c r="D10" s="21" t="str">
        <f>_xlfn.IFNA(IF(B10&lt;&gt;"", VLOOKUP(B10,Prototype_output_data!B:F,3,FALSE),""),"")</f>
        <v/>
      </c>
      <c r="E10" s="22" t="str">
        <f>_xlfn.IFNA(IF(B10&lt;&gt;"", VLOOKUP(B10,Prototype_output_data!B:F,4,FALSE),""),"")</f>
        <v/>
      </c>
      <c r="F10" s="21" t="str">
        <f>_xlfn.IFNA(IF(B10&lt;&gt;"", VLOOKUP(B10,Prototype_output_data!B:F,5,FALSE),""),"")</f>
        <v/>
      </c>
      <c r="G10" s="17"/>
    </row>
    <row r="11" spans="1:8" ht="12.75" x14ac:dyDescent="0.2">
      <c r="A11" s="17"/>
      <c r="D11" s="21" t="str">
        <f>_xlfn.IFNA(IF(B11&lt;&gt;"", VLOOKUP(B11,Prototype_output_data!B:F,3,FALSE),""),"")</f>
        <v/>
      </c>
      <c r="E11" s="22" t="str">
        <f>_xlfn.IFNA(IF(B11&lt;&gt;"", VLOOKUP(B11,Prototype_output_data!B:F,4,FALSE),""),"")</f>
        <v/>
      </c>
      <c r="F11" s="21" t="str">
        <f>_xlfn.IFNA(IF(B11&lt;&gt;"", VLOOKUP(B11,Prototype_output_data!B:F,5,FALSE),""),"")</f>
        <v/>
      </c>
      <c r="G11" s="17"/>
    </row>
    <row r="12" spans="1:8" ht="12.75" x14ac:dyDescent="0.2">
      <c r="A12" s="17"/>
      <c r="D12" s="21" t="str">
        <f>_xlfn.IFNA(IF(B12&lt;&gt;"", VLOOKUP(B12,Prototype_output_data!B:F,3,FALSE),""),"")</f>
        <v/>
      </c>
      <c r="E12" s="22" t="str">
        <f>_xlfn.IFNA(IF(B12&lt;&gt;"", VLOOKUP(B12,Prototype_output_data!B:F,4,FALSE),""),"")</f>
        <v/>
      </c>
      <c r="F12" s="21" t="str">
        <f>_xlfn.IFNA(IF(B12&lt;&gt;"", VLOOKUP(B12,Prototype_output_data!B:F,5,FALSE),""),"")</f>
        <v/>
      </c>
      <c r="G12" s="17"/>
    </row>
    <row r="13" spans="1:8" ht="12.75" x14ac:dyDescent="0.2">
      <c r="A13" s="17"/>
      <c r="D13" s="21" t="str">
        <f>_xlfn.IFNA(IF(B13&lt;&gt;"", VLOOKUP(B13,Prototype_output_data!B:F,3,FALSE),""),"")</f>
        <v/>
      </c>
      <c r="E13" s="22" t="str">
        <f>_xlfn.IFNA(IF(B13&lt;&gt;"", VLOOKUP(B13,Prototype_output_data!B:F,4,FALSE),""),"")</f>
        <v/>
      </c>
      <c r="F13" s="21" t="str">
        <f>_xlfn.IFNA(IF(B13&lt;&gt;"", VLOOKUP(B13,Prototype_output_data!B:F,5,FALSE),""),"")</f>
        <v/>
      </c>
      <c r="G13" s="17"/>
    </row>
    <row r="14" spans="1:8" ht="12.75" x14ac:dyDescent="0.2">
      <c r="A14" s="17"/>
      <c r="D14" s="21" t="str">
        <f>_xlfn.IFNA(IF(B14&lt;&gt;"", VLOOKUP(B14,Prototype_output_data!B:F,3,FALSE),""),"")</f>
        <v/>
      </c>
      <c r="E14" s="22" t="str">
        <f>_xlfn.IFNA(IF(B14&lt;&gt;"", VLOOKUP(B14,Prototype_output_data!B:F,4,FALSE),""),"")</f>
        <v/>
      </c>
      <c r="F14" s="21" t="str">
        <f>_xlfn.IFNA(IF(B14&lt;&gt;"", VLOOKUP(B14,Prototype_output_data!B:F,5,FALSE),""),"")</f>
        <v/>
      </c>
      <c r="G14" s="17"/>
    </row>
    <row r="15" spans="1:8" ht="12.75" x14ac:dyDescent="0.2">
      <c r="A15" s="17"/>
      <c r="D15" s="21" t="str">
        <f>_xlfn.IFNA(IF(B15&lt;&gt;"", VLOOKUP(B15,Prototype_output_data!B:F,3,FALSE),""),"")</f>
        <v/>
      </c>
      <c r="E15" s="22" t="str">
        <f>_xlfn.IFNA(IF(B15&lt;&gt;"", VLOOKUP(B15,Prototype_output_data!B:F,4,FALSE),""),"")</f>
        <v/>
      </c>
      <c r="F15" s="21" t="str">
        <f>_xlfn.IFNA(IF(B15&lt;&gt;"", VLOOKUP(B15,Prototype_output_data!B:F,5,FALSE),""),"")</f>
        <v/>
      </c>
      <c r="G15" s="17"/>
    </row>
    <row r="16" spans="1:8" ht="12.75" x14ac:dyDescent="0.2">
      <c r="A16" s="17"/>
      <c r="D16" s="21" t="str">
        <f>_xlfn.IFNA(IF(B16&lt;&gt;"", VLOOKUP(B16,Prototype_output_data!B:F,3,FALSE),""),"")</f>
        <v/>
      </c>
      <c r="E16" s="22" t="str">
        <f>_xlfn.IFNA(IF(B16&lt;&gt;"", VLOOKUP(B16,Prototype_output_data!B:F,4,FALSE),""),"")</f>
        <v/>
      </c>
      <c r="F16" s="21" t="str">
        <f>_xlfn.IFNA(IF(B16&lt;&gt;"", VLOOKUP(B16,Prototype_output_data!B:F,5,FALSE),""),"")</f>
        <v/>
      </c>
      <c r="G16" s="17"/>
    </row>
    <row r="17" spans="1:7" ht="12.75" x14ac:dyDescent="0.2">
      <c r="A17" s="17"/>
      <c r="D17" s="21" t="str">
        <f>_xlfn.IFNA(IF(B17&lt;&gt;"", VLOOKUP(B17,Prototype_output_data!B:F,3,FALSE),""),"")</f>
        <v/>
      </c>
      <c r="E17" s="22" t="str">
        <f>_xlfn.IFNA(IF(B17&lt;&gt;"", VLOOKUP(B17,Prototype_output_data!B:F,4,FALSE),""),"")</f>
        <v/>
      </c>
      <c r="F17" s="21" t="str">
        <f>_xlfn.IFNA(IF(B17&lt;&gt;"", VLOOKUP(B17,Prototype_output_data!B:F,5,FALSE),""),"")</f>
        <v/>
      </c>
      <c r="G17" s="17"/>
    </row>
    <row r="18" spans="1:7" ht="12.75" x14ac:dyDescent="0.2">
      <c r="A18" s="17"/>
      <c r="D18" s="21" t="str">
        <f>_xlfn.IFNA(IF(B18&lt;&gt;"", VLOOKUP(B18,Prototype_output_data!B:F,3,FALSE),""),"")</f>
        <v/>
      </c>
      <c r="E18" s="22" t="str">
        <f>_xlfn.IFNA(IF(B18&lt;&gt;"", VLOOKUP(B18,Prototype_output_data!B:F,4,FALSE),""),"")</f>
        <v/>
      </c>
      <c r="F18" s="21" t="str">
        <f>_xlfn.IFNA(IF(B18&lt;&gt;"", VLOOKUP(B18,Prototype_output_data!B:F,5,FALSE),""),"")</f>
        <v/>
      </c>
      <c r="G18" s="17"/>
    </row>
    <row r="19" spans="1:7" ht="12.75" x14ac:dyDescent="0.2">
      <c r="A19" s="17"/>
      <c r="D19" s="21" t="str">
        <f>_xlfn.IFNA(IF(B19&lt;&gt;"", VLOOKUP(B19,Prototype_output_data!B:F,3,FALSE),""),"")</f>
        <v/>
      </c>
      <c r="E19" s="22" t="str">
        <f>_xlfn.IFNA(IF(B19&lt;&gt;"", VLOOKUP(B19,Prototype_output_data!B:F,4,FALSE),""),"")</f>
        <v/>
      </c>
      <c r="F19" s="21" t="str">
        <f>_xlfn.IFNA(IF(B19&lt;&gt;"", VLOOKUP(B19,Prototype_output_data!B:F,5,FALSE),""),"")</f>
        <v/>
      </c>
      <c r="G19" s="17"/>
    </row>
    <row r="20" spans="1:7" ht="12.75" x14ac:dyDescent="0.2">
      <c r="A20" s="17"/>
      <c r="D20" s="21" t="str">
        <f>_xlfn.IFNA(IF(B20&lt;&gt;"", VLOOKUP(B20,Prototype_output_data!B:F,3,FALSE),""),"")</f>
        <v/>
      </c>
      <c r="E20" s="22" t="str">
        <f>_xlfn.IFNA(IF(B20&lt;&gt;"", VLOOKUP(B20,Prototype_output_data!B:F,4,FALSE),""),"")</f>
        <v/>
      </c>
      <c r="F20" s="21" t="str">
        <f>_xlfn.IFNA(IF(B20&lt;&gt;"", VLOOKUP(B20,Prototype_output_data!B:F,5,FALSE),""),"")</f>
        <v/>
      </c>
      <c r="G20" s="17"/>
    </row>
    <row r="21" spans="1:7" ht="12.75" x14ac:dyDescent="0.2">
      <c r="A21" s="17"/>
      <c r="D21" s="21" t="str">
        <f>_xlfn.IFNA(IF(B21&lt;&gt;"", VLOOKUP(B21,Prototype_output_data!B:F,3,FALSE),""),"")</f>
        <v/>
      </c>
      <c r="E21" s="22" t="str">
        <f>_xlfn.IFNA(IF(B21&lt;&gt;"", VLOOKUP(B21,Prototype_output_data!B:F,4,FALSE),""),"")</f>
        <v/>
      </c>
      <c r="F21" s="21" t="str">
        <f>_xlfn.IFNA(IF(B21&lt;&gt;"", VLOOKUP(B21,Prototype_output_data!B:F,5,FALSE),""),"")</f>
        <v/>
      </c>
      <c r="G21" s="17"/>
    </row>
    <row r="22" spans="1:7" ht="12.75" x14ac:dyDescent="0.2">
      <c r="A22" s="17"/>
      <c r="D22" s="21" t="str">
        <f>_xlfn.IFNA(IF(B22&lt;&gt;"", VLOOKUP(B22,Prototype_output_data!B:F,3,FALSE),""),"")</f>
        <v/>
      </c>
      <c r="E22" s="22" t="str">
        <f>_xlfn.IFNA(IF(B22&lt;&gt;"", VLOOKUP(B22,Prototype_output_data!B:F,4,FALSE),""),"")</f>
        <v/>
      </c>
      <c r="F22" s="21" t="str">
        <f>_xlfn.IFNA(IF(B22&lt;&gt;"", VLOOKUP(B22,Prototype_output_data!B:F,5,FALSE),""),"")</f>
        <v/>
      </c>
      <c r="G22" s="17"/>
    </row>
    <row r="23" spans="1:7" ht="12.75" x14ac:dyDescent="0.2">
      <c r="A23" s="17"/>
      <c r="D23" s="21" t="str">
        <f>_xlfn.IFNA(IF(B23&lt;&gt;"", VLOOKUP(B23,Prototype_output_data!B:F,3,FALSE),""),"")</f>
        <v/>
      </c>
      <c r="E23" s="22" t="str">
        <f>_xlfn.IFNA(IF(B23&lt;&gt;"", VLOOKUP(B23,Prototype_output_data!B:F,4,FALSE),""),"")</f>
        <v/>
      </c>
      <c r="F23" s="21" t="str">
        <f>_xlfn.IFNA(IF(B23&lt;&gt;"", VLOOKUP(B23,Prototype_output_data!B:F,5,FALSE),""),"")</f>
        <v/>
      </c>
      <c r="G23" s="17"/>
    </row>
    <row r="24" spans="1:7" ht="12.75" x14ac:dyDescent="0.2">
      <c r="A24" s="17"/>
      <c r="D24" s="21" t="str">
        <f>_xlfn.IFNA(IF(B24&lt;&gt;"", VLOOKUP(B24,Prototype_output_data!B:F,3,FALSE),""),"")</f>
        <v/>
      </c>
      <c r="E24" s="22" t="str">
        <f>_xlfn.IFNA(IF(B24&lt;&gt;"", VLOOKUP(B24,Prototype_output_data!B:F,4,FALSE),""),"")</f>
        <v/>
      </c>
      <c r="F24" s="21" t="str">
        <f>_xlfn.IFNA(IF(B24&lt;&gt;"", VLOOKUP(B24,Prototype_output_data!B:F,5,FALSE),""),"")</f>
        <v/>
      </c>
      <c r="G24" s="17"/>
    </row>
    <row r="25" spans="1:7" ht="12.75" x14ac:dyDescent="0.2">
      <c r="A25" s="17"/>
      <c r="D25" s="21" t="str">
        <f>IF(B25&lt;&gt;"", VLOOKUP(B25,Prototype_output_data!B:F,3,FALSE),"")</f>
        <v/>
      </c>
      <c r="E25" s="22" t="str">
        <f>IF(B25&lt;&gt;"", VLOOKUP(B25,Prototype_output_data!B:F,4,FALSE),"")</f>
        <v/>
      </c>
      <c r="F25" s="21" t="str">
        <f>IF(B25&lt;&gt;"", VLOOKUP(B25,Prototype_output_data!B:F,5,FALSE),"")</f>
        <v/>
      </c>
      <c r="G25" s="17"/>
    </row>
    <row r="26" spans="1:7" ht="12.75" x14ac:dyDescent="0.2">
      <c r="A26" s="17"/>
      <c r="D26" s="21" t="str">
        <f>IF(B26&lt;&gt;"", VLOOKUP(B26,Prototype_output_data!B:F,3,FALSE),"")</f>
        <v/>
      </c>
      <c r="E26" s="22" t="str">
        <f>IF(B26&lt;&gt;"", VLOOKUP(B26,Prototype_output_data!B:F,4,FALSE),"")</f>
        <v/>
      </c>
      <c r="F26" s="21" t="str">
        <f>IF(B26&lt;&gt;"", VLOOKUP(B26,Prototype_output_data!B:F,5,FALSE),"")</f>
        <v/>
      </c>
      <c r="G26" s="17"/>
    </row>
    <row r="27" spans="1:7" ht="12.75" x14ac:dyDescent="0.2">
      <c r="A27" s="17"/>
      <c r="D27" s="21" t="str">
        <f>IF(B27&lt;&gt;"", VLOOKUP(B27,Prototype_output_data!B:F,3,FALSE),"")</f>
        <v/>
      </c>
      <c r="E27" s="22" t="str">
        <f>IF(B27&lt;&gt;"", VLOOKUP(B27,Prototype_output_data!B:F,4,FALSE),"")</f>
        <v/>
      </c>
      <c r="F27" s="21" t="str">
        <f>IF(B27&lt;&gt;"", VLOOKUP(B27,Prototype_output_data!B:F,5,FALSE),"")</f>
        <v/>
      </c>
      <c r="G27" s="17"/>
    </row>
    <row r="28" spans="1:7" ht="12.75" x14ac:dyDescent="0.2">
      <c r="A28" s="17"/>
      <c r="D28" s="21" t="str">
        <f>IF(B28&lt;&gt;"", VLOOKUP(B28,Prototype_output_data!B:F,3,FALSE),"")</f>
        <v/>
      </c>
      <c r="E28" s="22" t="str">
        <f>IF(B28&lt;&gt;"", VLOOKUP(B28,Prototype_output_data!B:F,4,FALSE),"")</f>
        <v/>
      </c>
      <c r="F28" s="21" t="str">
        <f>IF(B28&lt;&gt;"", VLOOKUP(B28,Prototype_output_data!B:F,5,FALSE),"")</f>
        <v/>
      </c>
      <c r="G28" s="17"/>
    </row>
    <row r="29" spans="1:7" ht="12.75" x14ac:dyDescent="0.2">
      <c r="A29" s="17"/>
      <c r="D29" s="21" t="str">
        <f>IF(B29&lt;&gt;"", VLOOKUP(B29,Prototype_output_data!B:F,3,FALSE),"")</f>
        <v/>
      </c>
      <c r="E29" s="22" t="str">
        <f>IF(B29&lt;&gt;"", VLOOKUP(B29,Prototype_output_data!B:F,4,FALSE),"")</f>
        <v/>
      </c>
      <c r="F29" s="21" t="str">
        <f>IF(B29&lt;&gt;"", VLOOKUP(B29,Prototype_output_data!B:F,5,FALSE),"")</f>
        <v/>
      </c>
      <c r="G29" s="17"/>
    </row>
    <row r="30" spans="1:7" ht="12.75" x14ac:dyDescent="0.2">
      <c r="A30" s="17"/>
      <c r="D30" s="21" t="str">
        <f>IF(B30&lt;&gt;"", VLOOKUP(B30,Prototype_output_data!B:F,3,FALSE),"")</f>
        <v/>
      </c>
      <c r="E30" s="22" t="str">
        <f>IF(B30&lt;&gt;"", VLOOKUP(B30,Prototype_output_data!B:F,4,FALSE),"")</f>
        <v/>
      </c>
      <c r="F30" s="21" t="str">
        <f>IF(B30&lt;&gt;"", VLOOKUP(B30,Prototype_output_data!B:F,5,FALSE),"")</f>
        <v/>
      </c>
      <c r="G30" s="17"/>
    </row>
    <row r="31" spans="1:7" ht="12.75" x14ac:dyDescent="0.2">
      <c r="A31" s="17"/>
      <c r="D31" s="21" t="str">
        <f>IF(B31&lt;&gt;"", VLOOKUP(B31,Prototype_output_data!B:F,3,FALSE),"")</f>
        <v/>
      </c>
      <c r="E31" s="22" t="str">
        <f>IF(B31&lt;&gt;"", VLOOKUP(B31,Prototype_output_data!B:F,4,FALSE),"")</f>
        <v/>
      </c>
      <c r="F31" s="21" t="str">
        <f>IF(B31&lt;&gt;"", VLOOKUP(B31,Prototype_output_data!B:F,5,FALSE),"")</f>
        <v/>
      </c>
      <c r="G31" s="17"/>
    </row>
    <row r="32" spans="1:7" ht="12.75" x14ac:dyDescent="0.2">
      <c r="A32" s="17"/>
      <c r="D32" s="21" t="str">
        <f>IF(B32&lt;&gt;"", VLOOKUP(B32,Prototype_output_data!B:F,3,FALSE),"")</f>
        <v/>
      </c>
      <c r="E32" s="22" t="str">
        <f>IF(B32&lt;&gt;"", VLOOKUP(B32,Prototype_output_data!B:F,4,FALSE),"")</f>
        <v/>
      </c>
      <c r="F32" s="21" t="str">
        <f>IF(B32&lt;&gt;"", VLOOKUP(B32,Prototype_output_data!B:F,5,FALSE),"")</f>
        <v/>
      </c>
      <c r="G32" s="17"/>
    </row>
    <row r="33" spans="1:7" ht="12.75" x14ac:dyDescent="0.2">
      <c r="A33" s="17"/>
      <c r="D33" s="21" t="str">
        <f>IF(B33&lt;&gt;"", VLOOKUP(B33,Prototype_output_data!B:F,3,FALSE),"")</f>
        <v/>
      </c>
      <c r="E33" s="22" t="str">
        <f>IF(B33&lt;&gt;"", VLOOKUP(B33,Prototype_output_data!B:F,4,FALSE),"")</f>
        <v/>
      </c>
      <c r="F33" s="21" t="str">
        <f>IF(B33&lt;&gt;"", VLOOKUP(B33,Prototype_output_data!B:F,5,FALSE),"")</f>
        <v/>
      </c>
      <c r="G33" s="17"/>
    </row>
    <row r="34" spans="1:7" ht="12.75" x14ac:dyDescent="0.2">
      <c r="A34" s="17"/>
      <c r="D34" s="21" t="str">
        <f>IF(B34&lt;&gt;"", VLOOKUP(B34,Prototype_output_data!B:F,3,FALSE),"")</f>
        <v/>
      </c>
      <c r="E34" s="22" t="str">
        <f>IF(B34&lt;&gt;"", VLOOKUP(B34,Prototype_output_data!B:F,4,FALSE),"")</f>
        <v/>
      </c>
      <c r="F34" s="21" t="str">
        <f>IF(B34&lt;&gt;"", VLOOKUP(B34,Prototype_output_data!B:F,5,FALSE),"")</f>
        <v/>
      </c>
      <c r="G34" s="17"/>
    </row>
    <row r="35" spans="1:7" ht="12.75" x14ac:dyDescent="0.2">
      <c r="A35" s="17"/>
      <c r="D35" s="21" t="str">
        <f>IF(B35&lt;&gt;"", VLOOKUP(B35,Prototype_output_data!B:F,3,FALSE),"")</f>
        <v/>
      </c>
      <c r="E35" s="22" t="str">
        <f>IF(B35&lt;&gt;"", VLOOKUP(B35,Prototype_output_data!B:F,4,FALSE),"")</f>
        <v/>
      </c>
      <c r="F35" s="21" t="str">
        <f>IF(B35&lt;&gt;"", VLOOKUP(B35,Prototype_output_data!B:F,5,FALSE),"")</f>
        <v/>
      </c>
      <c r="G35" s="17"/>
    </row>
    <row r="36" spans="1:7" ht="12.75" x14ac:dyDescent="0.2">
      <c r="A36" s="17"/>
      <c r="D36" s="21" t="str">
        <f>IF(B36&lt;&gt;"", VLOOKUP(B36,Prototype_output_data!B:F,3,FALSE),"")</f>
        <v/>
      </c>
      <c r="E36" s="22" t="str">
        <f>IF(B36&lt;&gt;"", VLOOKUP(B36,Prototype_output_data!B:F,4,FALSE),"")</f>
        <v/>
      </c>
      <c r="F36" s="21" t="str">
        <f>IF(B36&lt;&gt;"", VLOOKUP(B36,Prototype_output_data!B:F,5,FALSE),"")</f>
        <v/>
      </c>
      <c r="G36" s="17"/>
    </row>
    <row r="37" spans="1:7" ht="12.75" x14ac:dyDescent="0.2">
      <c r="A37" s="17"/>
      <c r="D37" s="21" t="str">
        <f>IF(B37&lt;&gt;"", VLOOKUP(B37,Prototype_output_data!B:F,3,FALSE),"")</f>
        <v/>
      </c>
      <c r="E37" s="22" t="str">
        <f>IF(B37&lt;&gt;"", VLOOKUP(B37,Prototype_output_data!B:F,4,FALSE),"")</f>
        <v/>
      </c>
      <c r="F37" s="21" t="str">
        <f>IF(B37&lt;&gt;"", VLOOKUP(B37,Prototype_output_data!B:F,5,FALSE),"")</f>
        <v/>
      </c>
      <c r="G37" s="17"/>
    </row>
    <row r="38" spans="1:7" ht="12.75" x14ac:dyDescent="0.2">
      <c r="A38" s="17"/>
      <c r="D38" s="21" t="str">
        <f>IF(B38&lt;&gt;"", VLOOKUP(B38,Prototype_output_data!B:F,3,FALSE),"")</f>
        <v/>
      </c>
      <c r="E38" s="22" t="str">
        <f>IF(B38&lt;&gt;"", VLOOKUP(B38,Prototype_output_data!B:F,4,FALSE),"")</f>
        <v/>
      </c>
      <c r="F38" s="21" t="str">
        <f>IF(B38&lt;&gt;"", VLOOKUP(B38,Prototype_output_data!B:F,5,FALSE),"")</f>
        <v/>
      </c>
      <c r="G38" s="17"/>
    </row>
    <row r="39" spans="1:7" ht="12.75" x14ac:dyDescent="0.2">
      <c r="A39" s="17"/>
      <c r="D39" s="21" t="str">
        <f>IF(B39&lt;&gt;"", VLOOKUP(B39,Prototype_output_data!B:F,3,FALSE),"")</f>
        <v/>
      </c>
      <c r="E39" s="22" t="str">
        <f>IF(B39&lt;&gt;"", VLOOKUP(B39,Prototype_output_data!B:F,4,FALSE),"")</f>
        <v/>
      </c>
      <c r="F39" s="21" t="str">
        <f>IF(B39&lt;&gt;"", VLOOKUP(B39,Prototype_output_data!B:F,5,FALSE),"")</f>
        <v/>
      </c>
      <c r="G39" s="17"/>
    </row>
    <row r="40" spans="1:7" ht="12.75" x14ac:dyDescent="0.2">
      <c r="A40" s="17"/>
      <c r="D40" s="21" t="str">
        <f>IF(B40&lt;&gt;"", VLOOKUP(B40,Prototype_output_data!B:F,3,FALSE),"")</f>
        <v/>
      </c>
      <c r="E40" s="22" t="str">
        <f>IF(B40&lt;&gt;"", VLOOKUP(B40,Prototype_output_data!B:F,4,FALSE),"")</f>
        <v/>
      </c>
      <c r="F40" s="21" t="str">
        <f>IF(B40&lt;&gt;"", VLOOKUP(B40,Prototype_output_data!B:F,5,FALSE),"")</f>
        <v/>
      </c>
      <c r="G40" s="17"/>
    </row>
    <row r="41" spans="1:7" ht="12.75" x14ac:dyDescent="0.2">
      <c r="A41" s="17"/>
      <c r="D41" s="21" t="str">
        <f>IF(B41&lt;&gt;"", VLOOKUP(B41,Prototype_output_data!B:F,3,FALSE),"")</f>
        <v/>
      </c>
      <c r="E41" s="22" t="str">
        <f>IF(B41&lt;&gt;"", VLOOKUP(B41,Prototype_output_data!B:F,4,FALSE),"")</f>
        <v/>
      </c>
      <c r="F41" s="21" t="str">
        <f>IF(B41&lt;&gt;"", VLOOKUP(B41,Prototype_output_data!B:F,5,FALSE),"")</f>
        <v/>
      </c>
      <c r="G41" s="17"/>
    </row>
    <row r="42" spans="1:7" ht="12.75" x14ac:dyDescent="0.2">
      <c r="A42" s="17"/>
      <c r="D42" s="21" t="str">
        <f>IF(B42&lt;&gt;"", VLOOKUP(B42,Prototype_output_data!B:F,3,FALSE),"")</f>
        <v/>
      </c>
      <c r="E42" s="22" t="str">
        <f>IF(B42&lt;&gt;"", VLOOKUP(B42,Prototype_output_data!B:F,4,FALSE),"")</f>
        <v/>
      </c>
      <c r="F42" s="21" t="str">
        <f>IF(B42&lt;&gt;"", VLOOKUP(B42,Prototype_output_data!B:F,5,FALSE),"")</f>
        <v/>
      </c>
      <c r="G42" s="17"/>
    </row>
    <row r="43" spans="1:7" ht="12.75" x14ac:dyDescent="0.2">
      <c r="A43" s="17"/>
      <c r="D43" s="21" t="str">
        <f>IF(B43&lt;&gt;"", VLOOKUP(B43,Prototype_output_data!B:F,3,FALSE),"")</f>
        <v/>
      </c>
      <c r="E43" s="22" t="str">
        <f>IF(B43&lt;&gt;"", VLOOKUP(B43,Prototype_output_data!B:F,4,FALSE),"")</f>
        <v/>
      </c>
      <c r="F43" s="21" t="str">
        <f>IF(B43&lt;&gt;"", VLOOKUP(B43,Prototype_output_data!B:F,5,FALSE),"")</f>
        <v/>
      </c>
      <c r="G43" s="17"/>
    </row>
    <row r="44" spans="1:7" ht="12.75" x14ac:dyDescent="0.2">
      <c r="A44" s="17"/>
      <c r="D44" s="21" t="str">
        <f>IF(B44&lt;&gt;"", VLOOKUP(B44,Prototype_output_data!B:F,3,FALSE),"")</f>
        <v/>
      </c>
      <c r="E44" s="22" t="str">
        <f>IF(B44&lt;&gt;"", VLOOKUP(B44,Prototype_output_data!B:F,4,FALSE),"")</f>
        <v/>
      </c>
      <c r="F44" s="21" t="str">
        <f>IF(B44&lt;&gt;"", VLOOKUP(B44,Prototype_output_data!B:F,5,FALSE),"")</f>
        <v/>
      </c>
      <c r="G44" s="17"/>
    </row>
    <row r="45" spans="1:7" ht="12.75" x14ac:dyDescent="0.2">
      <c r="A45" s="17"/>
      <c r="D45" s="21" t="str">
        <f>IF(B45&lt;&gt;"", VLOOKUP(B45,Prototype_output_data!B:F,3,FALSE),"")</f>
        <v/>
      </c>
      <c r="E45" s="22" t="str">
        <f>IF(B45&lt;&gt;"", VLOOKUP(B45,Prototype_output_data!B:F,4,FALSE),"")</f>
        <v/>
      </c>
      <c r="F45" s="21" t="str">
        <f>IF(B45&lt;&gt;"", VLOOKUP(B45,Prototype_output_data!B:F,5,FALSE),"")</f>
        <v/>
      </c>
      <c r="G45" s="17"/>
    </row>
    <row r="46" spans="1:7" ht="12.75" x14ac:dyDescent="0.2">
      <c r="A46" s="17"/>
      <c r="D46" s="21" t="str">
        <f>IF(B46&lt;&gt;"", VLOOKUP(B46,Prototype_output_data!B:F,3,FALSE),"")</f>
        <v/>
      </c>
      <c r="E46" s="22" t="str">
        <f>IF(B46&lt;&gt;"", VLOOKUP(B46,Prototype_output_data!B:F,4,FALSE),"")</f>
        <v/>
      </c>
      <c r="F46" s="21" t="str">
        <f>IF(B46&lt;&gt;"", VLOOKUP(B46,Prototype_output_data!B:F,5,FALSE),"")</f>
        <v/>
      </c>
      <c r="G46" s="17"/>
    </row>
    <row r="47" spans="1:7" ht="12.75" x14ac:dyDescent="0.2">
      <c r="A47" s="17"/>
      <c r="D47" s="21" t="str">
        <f>IF(B47&lt;&gt;"", VLOOKUP(B47,Prototype_output_data!B:F,3,FALSE),"")</f>
        <v/>
      </c>
      <c r="E47" s="22" t="str">
        <f>IF(B47&lt;&gt;"", VLOOKUP(B47,Prototype_output_data!B:F,4,FALSE),"")</f>
        <v/>
      </c>
      <c r="F47" s="21" t="str">
        <f>IF(B47&lt;&gt;"", VLOOKUP(B47,Prototype_output_data!B:F,5,FALSE),"")</f>
        <v/>
      </c>
      <c r="G47" s="17"/>
    </row>
    <row r="48" spans="1:7" ht="12.75" x14ac:dyDescent="0.2">
      <c r="D48" s="21" t="str">
        <f>IF(B48&lt;&gt;"", VLOOKUP(B48,Prototype_output_data!B:F,3,FALSE),"")</f>
        <v/>
      </c>
      <c r="E48" s="22" t="str">
        <f>IF(B48&lt;&gt;"", VLOOKUP(B48,Prototype_output_data!B:F,4,FALSE),"")</f>
        <v/>
      </c>
      <c r="F48" s="21" t="str">
        <f>IF(B48&lt;&gt;"", VLOOKUP(B48,Prototype_output_data!B:F,5,FALSE),"")</f>
        <v/>
      </c>
      <c r="G48" s="17"/>
    </row>
    <row r="49" spans="4:7" ht="12.75" x14ac:dyDescent="0.2">
      <c r="D49" s="21" t="str">
        <f>IF(B49&lt;&gt;"", VLOOKUP(B49,Prototype_output_data!B:F,3,FALSE),"")</f>
        <v/>
      </c>
      <c r="E49" s="22" t="str">
        <f>IF(B49&lt;&gt;"", VLOOKUP(B49,Prototype_output_data!B:F,4,FALSE),"")</f>
        <v/>
      </c>
      <c r="F49" s="21" t="str">
        <f>IF(B49&lt;&gt;"", VLOOKUP(B49,Prototype_output_data!B:F,5,FALSE),"")</f>
        <v/>
      </c>
      <c r="G49" s="17"/>
    </row>
    <row r="50" spans="4:7" ht="12.75" x14ac:dyDescent="0.2">
      <c r="D50" s="21" t="str">
        <f>IF(B50&lt;&gt;"", VLOOKUP(B50,Prototype_output_data!B:F,3,FALSE),"")</f>
        <v/>
      </c>
      <c r="E50" s="22" t="str">
        <f>IF(B50&lt;&gt;"", VLOOKUP(B50,Prototype_output_data!B:F,4,FALSE),"")</f>
        <v/>
      </c>
      <c r="F50" s="21" t="str">
        <f>IF(B50&lt;&gt;"", VLOOKUP(B50,Prototype_output_data!B:F,5,FALSE),"")</f>
        <v/>
      </c>
      <c r="G50" s="17"/>
    </row>
    <row r="51" spans="4:7" ht="12.75" x14ac:dyDescent="0.2">
      <c r="D51" s="21" t="str">
        <f>IF(B51&lt;&gt;"", VLOOKUP(B51,Prototype_output_data!B:F,3,FALSE),"")</f>
        <v/>
      </c>
      <c r="E51" s="22" t="str">
        <f>IF(B51&lt;&gt;"", VLOOKUP(B51,Prototype_output_data!B:F,4,FALSE),"")</f>
        <v/>
      </c>
      <c r="F51" s="21" t="str">
        <f>IF(B51&lt;&gt;"", VLOOKUP(B51,Prototype_output_data!B:F,5,FALSE),"")</f>
        <v/>
      </c>
      <c r="G51" s="17"/>
    </row>
    <row r="52" spans="4:7" ht="12.75" x14ac:dyDescent="0.2">
      <c r="D52" s="21" t="str">
        <f>IF(B52&lt;&gt;"", VLOOKUP(B52,Prototype_output_data!B:F,3,FALSE),"")</f>
        <v/>
      </c>
      <c r="E52" s="22" t="str">
        <f>IF(B52&lt;&gt;"", VLOOKUP(B52,Prototype_output_data!B:F,4,FALSE),"")</f>
        <v/>
      </c>
      <c r="F52" s="21" t="str">
        <f>IF(B52&lt;&gt;"", VLOOKUP(B52,Prototype_output_data!B:F,5,FALSE),"")</f>
        <v/>
      </c>
      <c r="G52" s="17"/>
    </row>
    <row r="53" spans="4:7" ht="12.75" x14ac:dyDescent="0.2">
      <c r="D53" s="21" t="str">
        <f>IF(B53&lt;&gt;"", VLOOKUP(B53,Prototype_output_data!B:F,3,FALSE),"")</f>
        <v/>
      </c>
      <c r="E53" s="22" t="str">
        <f>IF(B53&lt;&gt;"", VLOOKUP(B53,Prototype_output_data!B:F,4,FALSE),"")</f>
        <v/>
      </c>
      <c r="F53" s="21" t="str">
        <f>IF(B53&lt;&gt;"", VLOOKUP(B53,Prototype_output_data!B:F,5,FALSE),"")</f>
        <v/>
      </c>
      <c r="G53" s="17"/>
    </row>
    <row r="54" spans="4:7" ht="12.75" x14ac:dyDescent="0.2">
      <c r="D54" s="21" t="str">
        <f>IF(B54&lt;&gt;"", VLOOKUP(B54,Prototype_output_data!B:F,3,FALSE),"")</f>
        <v/>
      </c>
      <c r="E54" s="22" t="str">
        <f>IF(B54&lt;&gt;"", VLOOKUP(B54,Prototype_output_data!B:F,4,FALSE),"")</f>
        <v/>
      </c>
      <c r="F54" s="21" t="str">
        <f>IF(B54&lt;&gt;"", VLOOKUP(B54,Prototype_output_data!B:F,5,FALSE),"")</f>
        <v/>
      </c>
      <c r="G54" s="17"/>
    </row>
    <row r="55" spans="4:7" ht="15.75" customHeight="1" x14ac:dyDescent="0.2">
      <c r="D55" s="21" t="str">
        <f>IF(B55&lt;&gt;"", VLOOKUP(B55,Prototype_output_data!B:F,3,FALSE),"")</f>
        <v/>
      </c>
      <c r="E55" s="22" t="str">
        <f>IF(B55&lt;&gt;"", VLOOKUP(B55,Prototype_output_data!B:F,4,FALSE),"")</f>
        <v/>
      </c>
      <c r="F55" s="21" t="str">
        <f>IF(B55&lt;&gt;"", VLOOKUP(B55,Prototype_output_data!B:F,5,FALSE),"")</f>
        <v/>
      </c>
    </row>
    <row r="56" spans="4:7" ht="15.75" customHeight="1" x14ac:dyDescent="0.2">
      <c r="D56" s="21" t="str">
        <f>IF(B56&lt;&gt;"", VLOOKUP(B56,Prototype_output_data!B:F,3,FALSE),"")</f>
        <v/>
      </c>
      <c r="E56" s="22" t="str">
        <f>IF(B56&lt;&gt;"", VLOOKUP(B56,Prototype_output_data!B:F,4,FALSE),"")</f>
        <v/>
      </c>
      <c r="F56" s="21" t="str">
        <f>IF(B56&lt;&gt;"", VLOOKUP(B56,Prototype_output_data!B:F,5,FALSE),"")</f>
        <v/>
      </c>
    </row>
    <row r="57" spans="4:7" ht="15.75" customHeight="1" x14ac:dyDescent="0.2">
      <c r="D57" s="21" t="str">
        <f>IF(B57&lt;&gt;"", VLOOKUP(B57,Prototype_output_data!B:F,3,FALSE),"")</f>
        <v/>
      </c>
      <c r="E57" s="22" t="str">
        <f>IF(B57&lt;&gt;"", VLOOKUP(B57,Prototype_output_data!B:F,4,FALSE),"")</f>
        <v/>
      </c>
      <c r="F57" s="21" t="str">
        <f>IF(B57&lt;&gt;"", VLOOKUP(B57,Prototype_output_data!B:F,5,FALSE),"")</f>
        <v/>
      </c>
    </row>
    <row r="58" spans="4:7" ht="15.75" customHeight="1" x14ac:dyDescent="0.2">
      <c r="D58" s="21" t="str">
        <f>IF(B58&lt;&gt;"", VLOOKUP(B58,Prototype_output_data!B:F,3,FALSE),"")</f>
        <v/>
      </c>
      <c r="E58" s="22" t="str">
        <f>IF(B58&lt;&gt;"", VLOOKUP(B58,Prototype_output_data!B:F,4,FALSE),"")</f>
        <v/>
      </c>
      <c r="F58" s="21" t="str">
        <f>IF(B58&lt;&gt;"", VLOOKUP(B58,Prototype_output_data!B:F,5,FALSE),"")</f>
        <v/>
      </c>
    </row>
    <row r="59" spans="4:7" ht="15.75" customHeight="1" x14ac:dyDescent="0.2">
      <c r="D59" s="21" t="str">
        <f>IF(B59&lt;&gt;"", VLOOKUP(B59,Prototype_output_data!B:F,3,FALSE),"")</f>
        <v/>
      </c>
      <c r="E59" s="22" t="str">
        <f>IF(B59&lt;&gt;"", VLOOKUP(B59,Prototype_output_data!B:F,4,FALSE),"")</f>
        <v/>
      </c>
      <c r="F59" s="21" t="str">
        <f>IF(B59&lt;&gt;"", VLOOKUP(B59,Prototype_output_data!B:F,5,FALSE),"")</f>
        <v/>
      </c>
    </row>
    <row r="60" spans="4:7" ht="15.75" customHeight="1" x14ac:dyDescent="0.2">
      <c r="D60" s="21" t="str">
        <f>IF(B60&lt;&gt;"", VLOOKUP(B60,Prototype_output_data!B:F,3,FALSE),"")</f>
        <v/>
      </c>
      <c r="E60" s="22" t="str">
        <f>IF(B60&lt;&gt;"", VLOOKUP(B60,Prototype_output_data!B:F,4,FALSE),"")</f>
        <v/>
      </c>
      <c r="F60" s="21" t="str">
        <f>IF(B60&lt;&gt;"", VLOOKUP(B60,Prototype_output_data!B:F,5,FALSE),"")</f>
        <v/>
      </c>
    </row>
    <row r="61" spans="4:7" ht="15.75" customHeight="1" x14ac:dyDescent="0.2">
      <c r="D61" s="21" t="str">
        <f>IF(B61&lt;&gt;"", VLOOKUP(B61,Prototype_output_data!B:F,3,FALSE),"")</f>
        <v/>
      </c>
      <c r="E61" s="22" t="str">
        <f>IF(B61&lt;&gt;"", VLOOKUP(B61,Prototype_output_data!B:F,4,FALSE),"")</f>
        <v/>
      </c>
      <c r="F61" s="21" t="str">
        <f>IF(B61&lt;&gt;"", VLOOKUP(B61,Prototype_output_data!B:F,5,FALSE),"")</f>
        <v/>
      </c>
    </row>
    <row r="62" spans="4:7" ht="15.75" customHeight="1" x14ac:dyDescent="0.2">
      <c r="D62" s="21" t="str">
        <f>IF(B62&lt;&gt;"", VLOOKUP(B62,Prototype_output_data!B:F,3,FALSE),"")</f>
        <v/>
      </c>
      <c r="E62" s="22" t="str">
        <f>IF(B62&lt;&gt;"", VLOOKUP(B62,Prototype_output_data!B:F,4,FALSE),"")</f>
        <v/>
      </c>
      <c r="F62" s="21" t="str">
        <f>IF(B62&lt;&gt;"", VLOOKUP(B62,Prototype_output_data!B:F,5,FALSE),"")</f>
        <v/>
      </c>
    </row>
    <row r="63" spans="4:7" ht="15.75" customHeight="1" x14ac:dyDescent="0.2">
      <c r="D63" s="21" t="str">
        <f>IF(B63&lt;&gt;"", VLOOKUP(B63,Prototype_output_data!B:F,3,FALSE),"")</f>
        <v/>
      </c>
      <c r="E63" s="22" t="str">
        <f>IF(B63&lt;&gt;"", VLOOKUP(B63,Prototype_output_data!B:F,4,FALSE),"")</f>
        <v/>
      </c>
      <c r="F63" s="21" t="str">
        <f>IF(B63&lt;&gt;"", VLOOKUP(B63,Prototype_output_data!B:F,5,FALSE),"")</f>
        <v/>
      </c>
    </row>
    <row r="64" spans="4:7" ht="15.75" customHeight="1" x14ac:dyDescent="0.2">
      <c r="D64" s="21" t="str">
        <f>IF(B64&lt;&gt;"", VLOOKUP(B64,Prototype_output_data!B:F,3,FALSE),"")</f>
        <v/>
      </c>
      <c r="E64" s="22" t="str">
        <f>IF(B64&lt;&gt;"", VLOOKUP(B64,Prototype_output_data!B:F,4,FALSE),"")</f>
        <v/>
      </c>
      <c r="F64" s="21" t="str">
        <f>IF(B64&lt;&gt;"", VLOOKUP(B64,Prototype_output_data!B:F,5,FALSE),"")</f>
        <v/>
      </c>
    </row>
    <row r="65" spans="4:6" ht="15.75" customHeight="1" x14ac:dyDescent="0.2">
      <c r="D65" s="21" t="str">
        <f>IF(B65&lt;&gt;"", VLOOKUP(B65,Prototype_output_data!B:F,3,FALSE),"")</f>
        <v/>
      </c>
      <c r="E65" s="22" t="str">
        <f>IF(B65&lt;&gt;"", VLOOKUP(B65,Prototype_output_data!B:F,4,FALSE),"")</f>
        <v/>
      </c>
      <c r="F65" s="21" t="str">
        <f>IF(B65&lt;&gt;"", VLOOKUP(B65,Prototype_output_data!B:F,5,FALSE),"")</f>
        <v/>
      </c>
    </row>
    <row r="66" spans="4:6" ht="15.75" customHeight="1" x14ac:dyDescent="0.2">
      <c r="D66" s="21" t="str">
        <f>IF(B66&lt;&gt;"", VLOOKUP(B66,Prototype_output_data!B:F,3,FALSE),"")</f>
        <v/>
      </c>
      <c r="E66" s="22" t="str">
        <f>IF(B66&lt;&gt;"", VLOOKUP(B66,Prototype_output_data!B:F,4,FALSE),"")</f>
        <v/>
      </c>
      <c r="F66" s="21" t="str">
        <f>IF(B66&lt;&gt;"", VLOOKUP(B66,Prototype_output_data!B:F,5,FALSE),"")</f>
        <v/>
      </c>
    </row>
    <row r="67" spans="4:6" ht="15.75" customHeight="1" x14ac:dyDescent="0.2">
      <c r="D67" s="21" t="str">
        <f>IF(B67&lt;&gt;"", VLOOKUP(B67,Prototype_output_data!B:F,3,FALSE),"")</f>
        <v/>
      </c>
      <c r="E67" s="22" t="str">
        <f>IF(B67&lt;&gt;"", VLOOKUP(B67,Prototype_output_data!B:F,4,FALSE),"")</f>
        <v/>
      </c>
      <c r="F67" s="21" t="str">
        <f>IF(B67&lt;&gt;"", VLOOKUP(B67,Prototype_output_data!B:F,5,FALSE),"")</f>
        <v/>
      </c>
    </row>
    <row r="68" spans="4:6" ht="15.75" customHeight="1" x14ac:dyDescent="0.2">
      <c r="D68" s="21" t="str">
        <f>IF(B68&lt;&gt;"", VLOOKUP(B68,Prototype_output_data!B:F,3,FALSE),"")</f>
        <v/>
      </c>
      <c r="E68" s="22" t="str">
        <f>IF(B68&lt;&gt;"", VLOOKUP(B68,Prototype_output_data!B:F,4,FALSE),"")</f>
        <v/>
      </c>
      <c r="F68" s="21" t="str">
        <f>IF(B68&lt;&gt;"", VLOOKUP(B68,Prototype_output_data!B:F,5,FALSE),"")</f>
        <v/>
      </c>
    </row>
    <row r="69" spans="4:6" ht="15.75" customHeight="1" x14ac:dyDescent="0.2">
      <c r="D69" s="21" t="str">
        <f>IF(B69&lt;&gt;"", VLOOKUP(B69,Prototype_output_data!B:F,3,FALSE),"")</f>
        <v/>
      </c>
      <c r="E69" s="22" t="str">
        <f>IF(B69&lt;&gt;"", VLOOKUP(B69,Prototype_output_data!B:F,4,FALSE),"")</f>
        <v/>
      </c>
      <c r="F69" s="21" t="str">
        <f>IF(B69&lt;&gt;"", VLOOKUP(B69,Prototype_output_data!B:F,5,FALSE),"")</f>
        <v/>
      </c>
    </row>
    <row r="70" spans="4:6" ht="15.75" customHeight="1" x14ac:dyDescent="0.2">
      <c r="D70" s="21" t="str">
        <f>IF(B70&lt;&gt;"", VLOOKUP(B70,Prototype_output_data!B:F,3,FALSE),"")</f>
        <v/>
      </c>
      <c r="E70" s="22" t="str">
        <f>IF(B70&lt;&gt;"", VLOOKUP(B70,Prototype_output_data!B:F,4,FALSE),"")</f>
        <v/>
      </c>
      <c r="F70" s="21" t="str">
        <f>IF(B70&lt;&gt;"", VLOOKUP(B70,Prototype_output_data!B:F,5,FALSE),"")</f>
        <v/>
      </c>
    </row>
    <row r="71" spans="4:6" ht="15.75" customHeight="1" x14ac:dyDescent="0.2">
      <c r="D71" s="21" t="str">
        <f>IF(B71&lt;&gt;"", VLOOKUP(B71,Prototype_output_data!B:F,3,FALSE),"")</f>
        <v/>
      </c>
      <c r="E71" s="22" t="str">
        <f>IF(B71&lt;&gt;"", VLOOKUP(B71,Prototype_output_data!B:F,4,FALSE),"")</f>
        <v/>
      </c>
      <c r="F71" s="21" t="str">
        <f>IF(B71&lt;&gt;"", VLOOKUP(B71,Prototype_output_data!B:F,5,FALSE),"")</f>
        <v/>
      </c>
    </row>
    <row r="72" spans="4:6" ht="15.75" customHeight="1" x14ac:dyDescent="0.2">
      <c r="D72" s="21" t="str">
        <f>IF(B72&lt;&gt;"", VLOOKUP(B72,Prototype_output_data!B:F,3,FALSE),"")</f>
        <v/>
      </c>
      <c r="E72" s="22" t="str">
        <f>IF(B72&lt;&gt;"", VLOOKUP(B72,Prototype_output_data!B:F,4,FALSE),"")</f>
        <v/>
      </c>
      <c r="F72" s="21" t="str">
        <f>IF(B72&lt;&gt;"", VLOOKUP(B72,Prototype_output_data!B:F,5,FALSE),"")</f>
        <v/>
      </c>
    </row>
    <row r="73" spans="4:6" ht="15.75" customHeight="1" x14ac:dyDescent="0.2">
      <c r="D73" s="21" t="str">
        <f>IF(B73&lt;&gt;"", VLOOKUP(B73,Prototype_output_data!B:F,3,FALSE),"")</f>
        <v/>
      </c>
      <c r="E73" s="22" t="str">
        <f>IF(B73&lt;&gt;"", VLOOKUP(B73,Prototype_output_data!B:F,4,FALSE),"")</f>
        <v/>
      </c>
      <c r="F73" s="21" t="str">
        <f>IF(B73&lt;&gt;"", VLOOKUP(B73,Prototype_output_data!B:F,5,FALSE),"")</f>
        <v/>
      </c>
    </row>
    <row r="74" spans="4:6" ht="15.75" customHeight="1" x14ac:dyDescent="0.2">
      <c r="D74" s="21" t="str">
        <f>IF(B74&lt;&gt;"", VLOOKUP(B74,Prototype_output_data!B:F,3,FALSE),"")</f>
        <v/>
      </c>
      <c r="E74" s="22" t="str">
        <f>IF(B74&lt;&gt;"", VLOOKUP(B74,Prototype_output_data!B:F,4,FALSE),"")</f>
        <v/>
      </c>
      <c r="F74" s="21" t="str">
        <f>IF(B74&lt;&gt;"", VLOOKUP(B74,Prototype_output_data!B:F,5,FALSE),"")</f>
        <v/>
      </c>
    </row>
    <row r="75" spans="4:6" ht="15.75" customHeight="1" x14ac:dyDescent="0.2">
      <c r="D75" s="21" t="str">
        <f>IF(B75&lt;&gt;"", VLOOKUP(B75,Prototype_output_data!B:F,3,FALSE),"")</f>
        <v/>
      </c>
      <c r="E75" s="22" t="str">
        <f>IF(B75&lt;&gt;"", VLOOKUP(B75,Prototype_output_data!B:F,4,FALSE),"")</f>
        <v/>
      </c>
      <c r="F75" s="21" t="str">
        <f>IF(B75&lt;&gt;"", VLOOKUP(B75,Prototype_output_data!B:F,5,FALSE),"")</f>
        <v/>
      </c>
    </row>
    <row r="76" spans="4:6" ht="15.75" customHeight="1" x14ac:dyDescent="0.2">
      <c r="D76" s="21" t="str">
        <f>IF(B76&lt;&gt;"", VLOOKUP(B76,Prototype_output_data!B:F,3,FALSE),"")</f>
        <v/>
      </c>
      <c r="E76" s="22" t="str">
        <f>IF(B76&lt;&gt;"", VLOOKUP(B76,Prototype_output_data!B:F,4,FALSE),"")</f>
        <v/>
      </c>
      <c r="F76" s="21" t="str">
        <f>IF(B76&lt;&gt;"", VLOOKUP(B76,Prototype_output_data!B:F,5,FALSE),"")</f>
        <v/>
      </c>
    </row>
    <row r="77" spans="4:6" ht="15.75" customHeight="1" x14ac:dyDescent="0.2">
      <c r="D77" s="21" t="str">
        <f>IF(B77&lt;&gt;"", VLOOKUP(B77,Prototype_output_data!B:F,3,FALSE),"")</f>
        <v/>
      </c>
      <c r="E77" s="22" t="str">
        <f>IF(B77&lt;&gt;"", VLOOKUP(B77,Prototype_output_data!B:F,4,FALSE),"")</f>
        <v/>
      </c>
      <c r="F77" s="21" t="str">
        <f>IF(B77&lt;&gt;"", VLOOKUP(B77,Prototype_output_data!B:F,5,FALSE),"")</f>
        <v/>
      </c>
    </row>
    <row r="78" spans="4:6" ht="15.75" customHeight="1" x14ac:dyDescent="0.2">
      <c r="D78" s="21" t="str">
        <f>IF(B78&lt;&gt;"", VLOOKUP(B78,Prototype_output_data!B:F,3,FALSE),"")</f>
        <v/>
      </c>
      <c r="E78" s="22" t="str">
        <f>IF(B78&lt;&gt;"", VLOOKUP(B78,Prototype_output_data!B:F,4,FALSE),"")</f>
        <v/>
      </c>
      <c r="F78" s="21" t="str">
        <f>IF(B78&lt;&gt;"", VLOOKUP(B78,Prototype_output_data!B:F,5,FALSE),"")</f>
        <v/>
      </c>
    </row>
    <row r="79" spans="4:6" ht="15.75" customHeight="1" x14ac:dyDescent="0.2">
      <c r="D79" s="21" t="str">
        <f>IF(B79&lt;&gt;"", VLOOKUP(B79,Prototype_output_data!B:F,3,FALSE),"")</f>
        <v/>
      </c>
      <c r="E79" s="22" t="str">
        <f>IF(B79&lt;&gt;"", VLOOKUP(B79,Prototype_output_data!B:F,4,FALSE),"")</f>
        <v/>
      </c>
      <c r="F79" s="21" t="str">
        <f>IF(B79&lt;&gt;"", VLOOKUP(B79,Prototype_output_data!B:F,5,FALSE),"")</f>
        <v/>
      </c>
    </row>
    <row r="80" spans="4:6" ht="15.75" customHeight="1" x14ac:dyDescent="0.2">
      <c r="D80" s="21" t="str">
        <f>IF(B80&lt;&gt;"", VLOOKUP(B80,Prototype_output_data!B:F,3,FALSE),"")</f>
        <v/>
      </c>
      <c r="E80" s="22" t="str">
        <f>IF(B80&lt;&gt;"", VLOOKUP(B80,Prototype_output_data!B:F,4,FALSE),"")</f>
        <v/>
      </c>
      <c r="F80" s="21" t="str">
        <f>IF(B80&lt;&gt;"", VLOOKUP(B80,Prototype_output_data!B:F,5,FALSE),"")</f>
        <v/>
      </c>
    </row>
    <row r="81" spans="4:6" ht="15.75" customHeight="1" x14ac:dyDescent="0.2">
      <c r="D81" s="21" t="str">
        <f>IF(B81&lt;&gt;"", VLOOKUP(B81,Prototype_output_data!B:F,3,FALSE),"")</f>
        <v/>
      </c>
      <c r="E81" s="22" t="str">
        <f>IF(B81&lt;&gt;"", VLOOKUP(B81,Prototype_output_data!B:F,4,FALSE),"")</f>
        <v/>
      </c>
      <c r="F81" s="21" t="str">
        <f>IF(B81&lt;&gt;"", VLOOKUP(B81,Prototype_output_data!B:F,5,FALSE),"")</f>
        <v/>
      </c>
    </row>
    <row r="82" spans="4:6" ht="15.75" customHeight="1" x14ac:dyDescent="0.2">
      <c r="D82" s="21" t="str">
        <f>IF(B82&lt;&gt;"", VLOOKUP(B82,Prototype_output_data!B:F,3,FALSE),"")</f>
        <v/>
      </c>
      <c r="E82" s="22" t="str">
        <f>IF(B82&lt;&gt;"", VLOOKUP(B82,Prototype_output_data!B:F,4,FALSE),"")</f>
        <v/>
      </c>
      <c r="F82" s="21" t="str">
        <f>IF(B82&lt;&gt;"", VLOOKUP(B82,Prototype_output_data!B:F,5,FALSE),"")</f>
        <v/>
      </c>
    </row>
    <row r="83" spans="4:6" ht="15.75" customHeight="1" x14ac:dyDescent="0.2">
      <c r="D83" s="21" t="str">
        <f>IF(B83&lt;&gt;"", VLOOKUP(B83,Prototype_output_data!B:F,3,FALSE),"")</f>
        <v/>
      </c>
      <c r="E83" s="22" t="str">
        <f>IF(B83&lt;&gt;"", VLOOKUP(B83,Prototype_output_data!B:F,4,FALSE),"")</f>
        <v/>
      </c>
      <c r="F83" s="21" t="str">
        <f>IF(B83&lt;&gt;"", VLOOKUP(B83,Prototype_output_data!B:F,5,FALSE),"")</f>
        <v/>
      </c>
    </row>
    <row r="84" spans="4:6" ht="15.75" customHeight="1" x14ac:dyDescent="0.2">
      <c r="D84" s="21" t="str">
        <f>IF(B84&lt;&gt;"", VLOOKUP(B84,Prototype_output_data!B:F,3,FALSE),"")</f>
        <v/>
      </c>
      <c r="E84" s="22" t="str">
        <f>IF(B84&lt;&gt;"", VLOOKUP(B84,Prototype_output_data!B:F,4,FALSE),"")</f>
        <v/>
      </c>
      <c r="F84" s="21" t="str">
        <f>IF(B84&lt;&gt;"", VLOOKUP(B84,Prototype_output_data!B:F,5,FALSE),"")</f>
        <v/>
      </c>
    </row>
    <row r="85" spans="4:6" ht="15.75" customHeight="1" x14ac:dyDescent="0.2">
      <c r="D85" s="21" t="str">
        <f>IF(B85&lt;&gt;"", VLOOKUP(B85,Prototype_output_data!B:F,3,FALSE),"")</f>
        <v/>
      </c>
      <c r="E85" s="22" t="str">
        <f>IF(B85&lt;&gt;"", VLOOKUP(B85,Prototype_output_data!B:F,4,FALSE),"")</f>
        <v/>
      </c>
      <c r="F85" s="21" t="str">
        <f>IF(B85&lt;&gt;"", VLOOKUP(B85,Prototype_output_data!B:F,5,FALSE),"")</f>
        <v/>
      </c>
    </row>
    <row r="86" spans="4:6" ht="15.75" customHeight="1" x14ac:dyDescent="0.2">
      <c r="D86" s="21" t="str">
        <f>IF(B86&lt;&gt;"", VLOOKUP(B86,Prototype_output_data!B:F,3,FALSE),"")</f>
        <v/>
      </c>
      <c r="E86" s="22" t="str">
        <f>IF(B86&lt;&gt;"", VLOOKUP(B86,Prototype_output_data!B:F,4,FALSE),"")</f>
        <v/>
      </c>
      <c r="F86" s="21" t="str">
        <f>IF(B86&lt;&gt;"", VLOOKUP(B86,Prototype_output_data!B:F,5,FALSE),"")</f>
        <v/>
      </c>
    </row>
    <row r="87" spans="4:6" ht="15.75" customHeight="1" x14ac:dyDescent="0.2">
      <c r="D87" s="21" t="str">
        <f>IF(B87&lt;&gt;"", VLOOKUP(B87,Prototype_output_data!B:F,3,FALSE),"")</f>
        <v/>
      </c>
      <c r="E87" s="22" t="str">
        <f>IF(B87&lt;&gt;"", VLOOKUP(B87,Prototype_output_data!B:F,4,FALSE),"")</f>
        <v/>
      </c>
      <c r="F87" s="21" t="str">
        <f>IF(B87&lt;&gt;"", VLOOKUP(B87,Prototype_output_data!B:F,5,FALSE),"")</f>
        <v/>
      </c>
    </row>
    <row r="88" spans="4:6" ht="15.75" customHeight="1" x14ac:dyDescent="0.2">
      <c r="D88" s="21" t="str">
        <f>IF(B88&lt;&gt;"", VLOOKUP(B88,Prototype_output_data!B:F,3,FALSE),"")</f>
        <v/>
      </c>
      <c r="E88" s="22" t="str">
        <f>IF(B88&lt;&gt;"", VLOOKUP(B88,Prototype_output_data!B:F,4,FALSE),"")</f>
        <v/>
      </c>
      <c r="F88" s="21" t="str">
        <f>IF(B88&lt;&gt;"", VLOOKUP(B88,Prototype_output_data!B:F,5,FALSE),"")</f>
        <v/>
      </c>
    </row>
    <row r="89" spans="4:6" ht="15.75" customHeight="1" x14ac:dyDescent="0.2">
      <c r="D89" s="21" t="str">
        <f>IF(B89&lt;&gt;"", VLOOKUP(B89,Prototype_output_data!B:F,3,FALSE),"")</f>
        <v/>
      </c>
      <c r="E89" s="22" t="str">
        <f>IF(B89&lt;&gt;"", VLOOKUP(B89,Prototype_output_data!B:F,4,FALSE),"")</f>
        <v/>
      </c>
      <c r="F89" s="21" t="str">
        <f>IF(B89&lt;&gt;"", VLOOKUP(B89,Prototype_output_data!B:F,5,FALSE),"")</f>
        <v/>
      </c>
    </row>
    <row r="90" spans="4:6" ht="15.75" customHeight="1" x14ac:dyDescent="0.2">
      <c r="D90" s="21" t="str">
        <f>IF(B90&lt;&gt;"", VLOOKUP(B90,Prototype_output_data!B:F,3,FALSE),"")</f>
        <v/>
      </c>
      <c r="E90" s="22" t="str">
        <f>IF(B90&lt;&gt;"", VLOOKUP(B90,Prototype_output_data!B:F,4,FALSE),"")</f>
        <v/>
      </c>
      <c r="F90" s="21" t="str">
        <f>IF(B90&lt;&gt;"", VLOOKUP(B90,Prototype_output_data!B:F,5,FALSE),"")</f>
        <v/>
      </c>
    </row>
    <row r="91" spans="4:6" ht="15.75" customHeight="1" x14ac:dyDescent="0.2">
      <c r="D91" s="21" t="str">
        <f>IF(B91&lt;&gt;"", VLOOKUP(B91,Prototype_output_data!B:F,3,FALSE),"")</f>
        <v/>
      </c>
      <c r="E91" s="22" t="str">
        <f>IF(B91&lt;&gt;"", VLOOKUP(B91,Prototype_output_data!B:F,4,FALSE),"")</f>
        <v/>
      </c>
      <c r="F91" s="21" t="str">
        <f>IF(B91&lt;&gt;"", VLOOKUP(B91,Prototype_output_data!B:F,5,FALSE),"")</f>
        <v/>
      </c>
    </row>
    <row r="92" spans="4:6" ht="15.75" customHeight="1" x14ac:dyDescent="0.2">
      <c r="D92" s="21" t="str">
        <f>IF(B92&lt;&gt;"", VLOOKUP(B92,Prototype_output_data!B:F,3,FALSE),"")</f>
        <v/>
      </c>
      <c r="E92" s="22" t="str">
        <f>IF(B92&lt;&gt;"", VLOOKUP(B92,Prototype_output_data!B:F,4,FALSE),"")</f>
        <v/>
      </c>
      <c r="F92" s="21" t="str">
        <f>IF(B92&lt;&gt;"", VLOOKUP(B92,Prototype_output_data!B:F,5,FALSE),"")</f>
        <v/>
      </c>
    </row>
    <row r="93" spans="4:6" ht="15.75" customHeight="1" x14ac:dyDescent="0.2">
      <c r="D93" s="21" t="str">
        <f>IF(B93&lt;&gt;"", VLOOKUP(B93,Prototype_output_data!B:F,3,FALSE),"")</f>
        <v/>
      </c>
      <c r="E93" s="22" t="str">
        <f>IF(B93&lt;&gt;"", VLOOKUP(B93,Prototype_output_data!B:F,4,FALSE),"")</f>
        <v/>
      </c>
      <c r="F93" s="21" t="str">
        <f>IF(B93&lt;&gt;"", VLOOKUP(B93,Prototype_output_data!B:F,5,FALSE),"")</f>
        <v/>
      </c>
    </row>
    <row r="94" spans="4:6" ht="15.75" customHeight="1" x14ac:dyDescent="0.2">
      <c r="D94" s="21" t="str">
        <f>IF(B94&lt;&gt;"", VLOOKUP(B94,Prototype_output_data!B:F,3,FALSE),"")</f>
        <v/>
      </c>
      <c r="E94" s="22" t="str">
        <f>IF(B94&lt;&gt;"", VLOOKUP(B94,Prototype_output_data!B:F,4,FALSE),"")</f>
        <v/>
      </c>
      <c r="F94" s="21" t="str">
        <f>IF(B94&lt;&gt;"", VLOOKUP(B94,Prototype_output_data!B:F,5,FALSE),"")</f>
        <v/>
      </c>
    </row>
    <row r="95" spans="4:6" ht="15.75" customHeight="1" x14ac:dyDescent="0.2">
      <c r="D95" s="21" t="str">
        <f>IF(B95&lt;&gt;"", VLOOKUP(B95,Prototype_output_data!B:F,3,FALSE),"")</f>
        <v/>
      </c>
      <c r="E95" s="22" t="str">
        <f>IF(B95&lt;&gt;"", VLOOKUP(B95,Prototype_output_data!B:F,4,FALSE),"")</f>
        <v/>
      </c>
      <c r="F95" s="21" t="str">
        <f>IF(B95&lt;&gt;"", VLOOKUP(B95,Prototype_output_data!B:F,5,FALSE),"")</f>
        <v/>
      </c>
    </row>
    <row r="96" spans="4:6" ht="15.75" customHeight="1" x14ac:dyDescent="0.2">
      <c r="D96" s="21" t="str">
        <f>IF(B96&lt;&gt;"", VLOOKUP(B96,Prototype_output_data!B:F,3,FALSE),"")</f>
        <v/>
      </c>
      <c r="E96" s="22" t="str">
        <f>IF(B96&lt;&gt;"", VLOOKUP(B96,Prototype_output_data!B:F,4,FALSE),"")</f>
        <v/>
      </c>
      <c r="F96" s="21" t="str">
        <f>IF(B96&lt;&gt;"", VLOOKUP(B96,Prototype_output_data!B:F,5,FALSE),"")</f>
        <v/>
      </c>
    </row>
    <row r="97" spans="4:6" ht="15.75" customHeight="1" x14ac:dyDescent="0.2">
      <c r="D97" s="21" t="str">
        <f>IF(B97&lt;&gt;"", VLOOKUP(B97,Prototype_output_data!B:F,3,FALSE),"")</f>
        <v/>
      </c>
      <c r="E97" s="22" t="str">
        <f>IF(B97&lt;&gt;"", VLOOKUP(B97,Prototype_output_data!B:F,4,FALSE),"")</f>
        <v/>
      </c>
      <c r="F97" s="21" t="str">
        <f>IF(B97&lt;&gt;"", VLOOKUP(B97,Prototype_output_data!B:F,5,FALSE),"")</f>
        <v/>
      </c>
    </row>
    <row r="98" spans="4:6" ht="15.75" customHeight="1" x14ac:dyDescent="0.2">
      <c r="D98" s="21" t="str">
        <f>IF(B98&lt;&gt;"", VLOOKUP(B98,Prototype_output_data!B:F,3,FALSE),"")</f>
        <v/>
      </c>
      <c r="E98" s="22" t="str">
        <f>IF(B98&lt;&gt;"", VLOOKUP(B98,Prototype_output_data!B:F,4,FALSE),"")</f>
        <v/>
      </c>
      <c r="F98" s="21" t="str">
        <f>IF(B98&lt;&gt;"", VLOOKUP(B98,Prototype_output_data!B:F,5,FALSE),"")</f>
        <v/>
      </c>
    </row>
    <row r="99" spans="4:6" ht="15.75" customHeight="1" x14ac:dyDescent="0.2">
      <c r="D99" s="21" t="str">
        <f>IF(B99&lt;&gt;"", VLOOKUP(B99,Prototype_output_data!B:F,3,FALSE),"")</f>
        <v/>
      </c>
      <c r="E99" s="22" t="str">
        <f>IF(B99&lt;&gt;"", VLOOKUP(B99,Prototype_output_data!B:F,4,FALSE),"")</f>
        <v/>
      </c>
      <c r="F99" s="21" t="str">
        <f>IF(B99&lt;&gt;"", VLOOKUP(B99,Prototype_output_data!B:F,5,FALSE),"")</f>
        <v/>
      </c>
    </row>
    <row r="100" spans="4:6" ht="15.75" customHeight="1" x14ac:dyDescent="0.2">
      <c r="D100" s="21" t="str">
        <f>IF(B100&lt;&gt;"", VLOOKUP(B100,Prototype_output_data!B:F,3,FALSE),"")</f>
        <v/>
      </c>
      <c r="E100" s="22" t="str">
        <f>IF(B100&lt;&gt;"", VLOOKUP(B100,Prototype_output_data!B:F,4,FALSE),"")</f>
        <v/>
      </c>
      <c r="F100" s="21" t="str">
        <f>IF(B100&lt;&gt;"", VLOOKUP(B100,Prototype_output_data!B:F,5,FALSE),"")</f>
        <v/>
      </c>
    </row>
    <row r="101" spans="4:6" ht="12.75" x14ac:dyDescent="0.2">
      <c r="D101" s="21" t="str">
        <f>IF(B101&lt;&gt;"", VLOOKUP(B101,Prototype_output_data!B:F,3,FALSE),"")</f>
        <v/>
      </c>
      <c r="E101" s="22" t="str">
        <f>IF(B101&lt;&gt;"", VLOOKUP(B101,Prototype_output_data!B:F,4,FALSE),"")</f>
        <v/>
      </c>
      <c r="F101" s="21" t="str">
        <f>IF(B101&lt;&gt;"", VLOOKUP(B101,Prototype_output_data!B:F,5,FALSE),"")</f>
        <v/>
      </c>
    </row>
    <row r="102" spans="4:6" ht="12.75" x14ac:dyDescent="0.2">
      <c r="D102" s="21" t="str">
        <f>IF(B102&lt;&gt;"", VLOOKUP(B102,Prototype_output_data!B:F,3,FALSE),"")</f>
        <v/>
      </c>
      <c r="E102" s="22" t="str">
        <f>IF(B102&lt;&gt;"", VLOOKUP(B102,Prototype_output_data!B:F,4,FALSE),"")</f>
        <v/>
      </c>
      <c r="F102" s="21" t="str">
        <f>IF(B102&lt;&gt;"", VLOOKUP(B102,Prototype_output_data!B:F,5,FALSE),"")</f>
        <v/>
      </c>
    </row>
    <row r="103" spans="4:6" ht="12.75" x14ac:dyDescent="0.2">
      <c r="D103" s="21" t="str">
        <f>IF(B103&lt;&gt;"", VLOOKUP(B103,Prototype_output_data!B:F,3,FALSE),"")</f>
        <v/>
      </c>
      <c r="E103" s="22" t="str">
        <f>IF(B103&lt;&gt;"", VLOOKUP(B103,Prototype_output_data!B:F,4,FALSE),"")</f>
        <v/>
      </c>
      <c r="F103" s="21" t="str">
        <f>IF(B103&lt;&gt;"", VLOOKUP(B103,Prototype_output_data!B:F,5,FALSE),"")</f>
        <v/>
      </c>
    </row>
    <row r="104" spans="4:6" ht="12.75" x14ac:dyDescent="0.2">
      <c r="D104" s="21" t="str">
        <f>IF(B104&lt;&gt;"", VLOOKUP(B104,Prototype_output_data!B:F,3,FALSE),"")</f>
        <v/>
      </c>
      <c r="E104" s="22" t="str">
        <f>IF(B104&lt;&gt;"", VLOOKUP(B104,Prototype_output_data!B:F,4,FALSE),"")</f>
        <v/>
      </c>
      <c r="F104" s="21" t="str">
        <f>IF(B104&lt;&gt;"", VLOOKUP(B104,Prototype_output_data!B:F,5,FALSE),"")</f>
        <v/>
      </c>
    </row>
    <row r="105" spans="4:6" ht="12.75" x14ac:dyDescent="0.2">
      <c r="D105" s="21" t="str">
        <f>IF(B105&lt;&gt;"", VLOOKUP(B105,Prototype_output_data!B:F,3,FALSE),"")</f>
        <v/>
      </c>
      <c r="E105" s="22" t="str">
        <f>IF(B105&lt;&gt;"", VLOOKUP(B105,Prototype_output_data!B:F,4,FALSE),"")</f>
        <v/>
      </c>
      <c r="F105" s="21" t="str">
        <f>IF(B105&lt;&gt;"", VLOOKUP(B105,Prototype_output_data!B:F,5,FALSE),"")</f>
        <v/>
      </c>
    </row>
    <row r="106" spans="4:6" ht="12.75" x14ac:dyDescent="0.2">
      <c r="D106" s="21" t="str">
        <f>IF(B106&lt;&gt;"", VLOOKUP(B106,Prototype_output_data!B:F,3,FALSE),"")</f>
        <v/>
      </c>
      <c r="E106" s="22" t="str">
        <f>IF(B106&lt;&gt;"", VLOOKUP(B106,Prototype_output_data!B:F,4,FALSE),"")</f>
        <v/>
      </c>
      <c r="F106" s="21" t="str">
        <f>IF(B106&lt;&gt;"", VLOOKUP(B106,Prototype_output_data!B:F,5,FALSE),"")</f>
        <v/>
      </c>
    </row>
    <row r="107" spans="4:6" ht="12.75" x14ac:dyDescent="0.2">
      <c r="D107" s="21" t="str">
        <f>IF(B107&lt;&gt;"", VLOOKUP(B107,Prototype_output_data!B:F,3,FALSE),"")</f>
        <v/>
      </c>
      <c r="E107" s="22" t="str">
        <f>IF(B107&lt;&gt;"", VLOOKUP(B107,Prototype_output_data!B:F,4,FALSE),"")</f>
        <v/>
      </c>
      <c r="F107" s="21" t="str">
        <f>IF(B107&lt;&gt;"", VLOOKUP(B107,Prototype_output_data!B:F,5,FALSE),"")</f>
        <v/>
      </c>
    </row>
    <row r="108" spans="4:6" ht="12.75" x14ac:dyDescent="0.2">
      <c r="D108" s="21" t="str">
        <f>IF(B108&lt;&gt;"", VLOOKUP(B108,Prototype_output_data!B:F,3,FALSE),"")</f>
        <v/>
      </c>
      <c r="E108" s="22" t="str">
        <f>IF(B108&lt;&gt;"", VLOOKUP(B108,Prototype_output_data!B:F,4,FALSE),"")</f>
        <v/>
      </c>
      <c r="F108" s="21" t="str">
        <f>IF(B108&lt;&gt;"", VLOOKUP(B108,Prototype_output_data!B:F,5,FALSE),"")</f>
        <v/>
      </c>
    </row>
    <row r="109" spans="4:6" ht="12.75" x14ac:dyDescent="0.2">
      <c r="D109" s="21" t="str">
        <f>IF(B109&lt;&gt;"", VLOOKUP(B109,Prototype_output_data!B:F,3,FALSE),"")</f>
        <v/>
      </c>
      <c r="E109" s="22" t="str">
        <f>IF(B109&lt;&gt;"", VLOOKUP(B109,Prototype_output_data!B:F,4,FALSE),"")</f>
        <v/>
      </c>
      <c r="F109" s="21" t="str">
        <f>IF(B109&lt;&gt;"", VLOOKUP(B109,Prototype_output_data!B:F,5,FALSE),"")</f>
        <v/>
      </c>
    </row>
    <row r="110" spans="4:6" ht="12.75" x14ac:dyDescent="0.2">
      <c r="D110" s="21" t="str">
        <f>IF(B110&lt;&gt;"", VLOOKUP(B110,Prototype_output_data!B:F,3,FALSE),"")</f>
        <v/>
      </c>
      <c r="E110" s="22" t="str">
        <f>IF(B110&lt;&gt;"", VLOOKUP(B110,Prototype_output_data!B:F,4,FALSE),"")</f>
        <v/>
      </c>
      <c r="F110" s="21" t="str">
        <f>IF(B110&lt;&gt;"", VLOOKUP(B110,Prototype_output_data!B:F,5,FALSE),"")</f>
        <v/>
      </c>
    </row>
    <row r="111" spans="4:6" ht="12.75" x14ac:dyDescent="0.2">
      <c r="D111" s="21" t="str">
        <f>IF(B111&lt;&gt;"", VLOOKUP(B111,Prototype_output_data!B:F,3,FALSE),"")</f>
        <v/>
      </c>
      <c r="E111" s="22" t="str">
        <f>IF(B111&lt;&gt;"", VLOOKUP(B111,Prototype_output_data!B:F,4,FALSE),"")</f>
        <v/>
      </c>
      <c r="F111" s="21" t="str">
        <f>IF(B111&lt;&gt;"", VLOOKUP(B111,Prototype_output_data!B:F,5,FALSE),"")</f>
        <v/>
      </c>
    </row>
    <row r="112" spans="4:6" ht="12.75" x14ac:dyDescent="0.2">
      <c r="D112" s="21" t="str">
        <f>IF(B112&lt;&gt;"", VLOOKUP(B112,Prototype_output_data!B:F,3,FALSE),"")</f>
        <v/>
      </c>
      <c r="E112" s="22" t="str">
        <f>IF(B112&lt;&gt;"", VLOOKUP(B112,Prototype_output_data!B:F,4,FALSE),"")</f>
        <v/>
      </c>
      <c r="F112" s="21" t="str">
        <f>IF(B112&lt;&gt;"", VLOOKUP(B112,Prototype_output_data!B:F,5,FALSE),"")</f>
        <v/>
      </c>
    </row>
    <row r="113" spans="4:6" ht="12.75" x14ac:dyDescent="0.2">
      <c r="D113" s="21" t="str">
        <f>IF(B113&lt;&gt;"", VLOOKUP(B113,Prototype_output_data!B:F,3,FALSE),"")</f>
        <v/>
      </c>
      <c r="E113" s="22" t="str">
        <f>IF(B113&lt;&gt;"", VLOOKUP(B113,Prototype_output_data!B:F,4,FALSE),"")</f>
        <v/>
      </c>
      <c r="F113" s="21" t="str">
        <f>IF(B113&lt;&gt;"", VLOOKUP(B113,Prototype_output_data!B:F,5,FALSE),"")</f>
        <v/>
      </c>
    </row>
    <row r="114" spans="4:6" ht="12.75" x14ac:dyDescent="0.2">
      <c r="D114" s="21" t="str">
        <f>IF(B114&lt;&gt;"", VLOOKUP(B114,Prototype_output_data!B:F,3,FALSE),"")</f>
        <v/>
      </c>
      <c r="E114" s="22" t="str">
        <f>IF(B114&lt;&gt;"", VLOOKUP(B114,Prototype_output_data!B:F,4,FALSE),"")</f>
        <v/>
      </c>
      <c r="F114" s="21" t="str">
        <f>IF(B114&lt;&gt;"", VLOOKUP(B114,Prototype_output_data!B:F,5,FALSE),"")</f>
        <v/>
      </c>
    </row>
    <row r="115" spans="4:6" ht="12.75" x14ac:dyDescent="0.2">
      <c r="D115" s="21" t="str">
        <f>IF(B115&lt;&gt;"", VLOOKUP(B115,Prototype_output_data!B:F,3,FALSE),"")</f>
        <v/>
      </c>
      <c r="E115" s="22" t="str">
        <f>IF(B115&lt;&gt;"", VLOOKUP(B115,Prototype_output_data!B:F,4,FALSE),"")</f>
        <v/>
      </c>
      <c r="F115" s="21" t="str">
        <f>IF(B115&lt;&gt;"", VLOOKUP(B115,Prototype_output_data!B:F,5,FALSE),"")</f>
        <v/>
      </c>
    </row>
    <row r="116" spans="4:6" ht="12.75" x14ac:dyDescent="0.2">
      <c r="D116" s="21" t="str">
        <f>IF(B116&lt;&gt;"", VLOOKUP(B116,Prototype_output_data!B:F,3,FALSE),"")</f>
        <v/>
      </c>
      <c r="E116" s="22" t="str">
        <f>IF(B116&lt;&gt;"", VLOOKUP(B116,Prototype_output_data!B:F,4,FALSE),"")</f>
        <v/>
      </c>
      <c r="F116" s="21" t="str">
        <f>IF(B116&lt;&gt;"", VLOOKUP(B116,Prototype_output_data!B:F,5,FALSE),"")</f>
        <v/>
      </c>
    </row>
    <row r="117" spans="4:6" ht="12.75" x14ac:dyDescent="0.2">
      <c r="D117" s="21" t="str">
        <f>IF(B117&lt;&gt;"", VLOOKUP(B117,Prototype_output_data!B:F,3,FALSE),"")</f>
        <v/>
      </c>
      <c r="E117" s="22" t="str">
        <f>IF(B117&lt;&gt;"", VLOOKUP(B117,Prototype_output_data!B:F,4,FALSE),"")</f>
        <v/>
      </c>
      <c r="F117" s="21" t="str">
        <f>IF(B117&lt;&gt;"", VLOOKUP(B117,Prototype_output_data!B:F,5,FALSE),"")</f>
        <v/>
      </c>
    </row>
    <row r="118" spans="4:6" ht="12.75" x14ac:dyDescent="0.2">
      <c r="D118" s="21" t="str">
        <f>IF(B118&lt;&gt;"", VLOOKUP(B118,Prototype_output_data!B:F,3,FALSE),"")</f>
        <v/>
      </c>
      <c r="E118" s="22" t="str">
        <f>IF(B118&lt;&gt;"", VLOOKUP(B118,Prototype_output_data!B:F,4,FALSE),"")</f>
        <v/>
      </c>
      <c r="F118" s="21" t="str">
        <f>IF(B118&lt;&gt;"", VLOOKUP(B118,Prototype_output_data!B:F,5,FALSE),"")</f>
        <v/>
      </c>
    </row>
    <row r="119" spans="4:6" ht="12.75" x14ac:dyDescent="0.2">
      <c r="D119" s="21" t="str">
        <f>IF(B119&lt;&gt;"", VLOOKUP(B119,Prototype_output_data!B:F,3,FALSE),"")</f>
        <v/>
      </c>
      <c r="E119" s="22" t="str">
        <f>IF(B119&lt;&gt;"", VLOOKUP(B119,Prototype_output_data!B:F,4,FALSE),"")</f>
        <v/>
      </c>
      <c r="F119" s="21" t="str">
        <f>IF(B119&lt;&gt;"", VLOOKUP(B119,Prototype_output_data!B:F,5,FALSE),"")</f>
        <v/>
      </c>
    </row>
    <row r="120" spans="4:6" ht="12.75" x14ac:dyDescent="0.2">
      <c r="D120" s="21" t="str">
        <f>IF(B120&lt;&gt;"", VLOOKUP(B120,Prototype_output_data!B:F,3,FALSE),"")</f>
        <v/>
      </c>
      <c r="E120" s="22" t="str">
        <f>IF(B120&lt;&gt;"", VLOOKUP(B120,Prototype_output_data!B:F,4,FALSE),"")</f>
        <v/>
      </c>
      <c r="F120" s="21" t="str">
        <f>IF(B120&lt;&gt;"", VLOOKUP(B120,Prototype_output_data!B:F,5,FALSE),"")</f>
        <v/>
      </c>
    </row>
    <row r="121" spans="4:6" ht="12.75" x14ac:dyDescent="0.2">
      <c r="D121" s="21" t="str">
        <f>IF(B121&lt;&gt;"", VLOOKUP(B121,Prototype_output_data!B:F,3,FALSE),"")</f>
        <v/>
      </c>
      <c r="E121" s="22" t="str">
        <f>IF(B121&lt;&gt;"", VLOOKUP(B121,Prototype_output_data!B:F,4,FALSE),"")</f>
        <v/>
      </c>
      <c r="F121" s="21" t="str">
        <f>IF(B121&lt;&gt;"", VLOOKUP(B121,Prototype_output_data!B:F,5,FALSE),"")</f>
        <v/>
      </c>
    </row>
    <row r="122" spans="4:6" ht="12.75" x14ac:dyDescent="0.2">
      <c r="D122" s="21" t="str">
        <f>IF(B122&lt;&gt;"", VLOOKUP(B122,Prototype_output_data!B:F,3,FALSE),"")</f>
        <v/>
      </c>
      <c r="E122" s="22" t="str">
        <f>IF(B122&lt;&gt;"", VLOOKUP(B122,Prototype_output_data!B:F,4,FALSE),"")</f>
        <v/>
      </c>
      <c r="F122" s="21" t="str">
        <f>IF(B122&lt;&gt;"", VLOOKUP(B122,Prototype_output_data!B:F,5,FALSE),"")</f>
        <v/>
      </c>
    </row>
    <row r="123" spans="4:6" ht="12.75" x14ac:dyDescent="0.2">
      <c r="D123" s="21" t="str">
        <f>IF(B123&lt;&gt;"", VLOOKUP(B123,Prototype_output_data!B:F,3,FALSE),"")</f>
        <v/>
      </c>
      <c r="E123" s="22" t="str">
        <f>IF(B123&lt;&gt;"", VLOOKUP(B123,Prototype_output_data!B:F,4,FALSE),"")</f>
        <v/>
      </c>
      <c r="F123" s="21" t="str">
        <f>IF(B123&lt;&gt;"", VLOOKUP(B123,Prototype_output_data!B:F,5,FALSE),"")</f>
        <v/>
      </c>
    </row>
    <row r="124" spans="4:6" ht="12.75" x14ac:dyDescent="0.2">
      <c r="D124" s="21" t="str">
        <f>IF(B124&lt;&gt;"", VLOOKUP(B124,Prototype_output_data!B:F,3,FALSE),"")</f>
        <v/>
      </c>
      <c r="E124" s="22" t="str">
        <f>IF(B124&lt;&gt;"", VLOOKUP(B124,Prototype_output_data!B:F,4,FALSE),"")</f>
        <v/>
      </c>
      <c r="F124" s="21" t="str">
        <f>IF(B124&lt;&gt;"", VLOOKUP(B124,Prototype_output_data!B:F,5,FALSE),"")</f>
        <v/>
      </c>
    </row>
    <row r="125" spans="4:6" ht="12.75" x14ac:dyDescent="0.2">
      <c r="D125" s="21" t="str">
        <f>IF(B125&lt;&gt;"", VLOOKUP(B125,Prototype_output_data!B:F,3,FALSE),"")</f>
        <v/>
      </c>
      <c r="E125" s="22" t="str">
        <f>IF(B125&lt;&gt;"", VLOOKUP(B125,Prototype_output_data!B:F,4,FALSE),"")</f>
        <v/>
      </c>
      <c r="F125" s="21" t="str">
        <f>IF(B125&lt;&gt;"", VLOOKUP(B125,Prototype_output_data!B:F,5,FALSE),"")</f>
        <v/>
      </c>
    </row>
    <row r="126" spans="4:6" ht="12.75" x14ac:dyDescent="0.2">
      <c r="D126" s="21" t="str">
        <f>IF(B126&lt;&gt;"", VLOOKUP(B126,Prototype_output_data!B:F,3,FALSE),"")</f>
        <v/>
      </c>
      <c r="E126" s="22" t="str">
        <f>IF(B126&lt;&gt;"", VLOOKUP(B126,Prototype_output_data!B:F,4,FALSE),"")</f>
        <v/>
      </c>
      <c r="F126" s="21" t="str">
        <f>IF(B126&lt;&gt;"", VLOOKUP(B126,Prototype_output_data!B:F,5,FALSE),"")</f>
        <v/>
      </c>
    </row>
    <row r="127" spans="4:6" ht="12.75" x14ac:dyDescent="0.2">
      <c r="D127" s="21" t="str">
        <f>IF(B127&lt;&gt;"", VLOOKUP(B127,Prototype_output_data!B:F,3,FALSE),"")</f>
        <v/>
      </c>
      <c r="E127" s="22" t="str">
        <f>IF(B127&lt;&gt;"", VLOOKUP(B127,Prototype_output_data!B:F,4,FALSE),"")</f>
        <v/>
      </c>
      <c r="F127" s="21" t="str">
        <f>IF(B127&lt;&gt;"", VLOOKUP(B127,Prototype_output_data!B:F,5,FALSE),"")</f>
        <v/>
      </c>
    </row>
    <row r="128" spans="4:6" ht="12.75" x14ac:dyDescent="0.2">
      <c r="D128" s="21" t="str">
        <f>IF(B128&lt;&gt;"", VLOOKUP(B128,Prototype_output_data!B:F,3,FALSE),"")</f>
        <v/>
      </c>
      <c r="E128" s="22" t="str">
        <f>IF(B128&lt;&gt;"", VLOOKUP(B128,Prototype_output_data!B:F,4,FALSE),"")</f>
        <v/>
      </c>
      <c r="F128" s="21" t="str">
        <f>IF(B128&lt;&gt;"", VLOOKUP(B128,Prototype_output_data!B:F,5,FALSE),"")</f>
        <v/>
      </c>
    </row>
    <row r="129" spans="4:6" ht="12.75" x14ac:dyDescent="0.2">
      <c r="D129" s="21" t="str">
        <f>IF(B129&lt;&gt;"", VLOOKUP(B129,Prototype_output_data!B:F,3,FALSE),"")</f>
        <v/>
      </c>
      <c r="E129" s="22" t="str">
        <f>IF(B129&lt;&gt;"", VLOOKUP(B129,Prototype_output_data!B:F,4,FALSE),"")</f>
        <v/>
      </c>
      <c r="F129" s="21" t="str">
        <f>IF(B129&lt;&gt;"", VLOOKUP(B129,Prototype_output_data!B:F,5,FALSE),"")</f>
        <v/>
      </c>
    </row>
    <row r="130" spans="4:6" ht="12.75" x14ac:dyDescent="0.2">
      <c r="D130" s="21" t="str">
        <f>IF(B130&lt;&gt;"", VLOOKUP(B130,Prototype_output_data!B:F,3,FALSE),"")</f>
        <v/>
      </c>
      <c r="E130" s="22" t="str">
        <f>IF(B130&lt;&gt;"", VLOOKUP(B130,Prototype_output_data!B:F,4,FALSE),"")</f>
        <v/>
      </c>
      <c r="F130" s="21" t="str">
        <f>IF(B130&lt;&gt;"", VLOOKUP(B130,Prototype_output_data!B:F,5,FALSE),"")</f>
        <v/>
      </c>
    </row>
    <row r="131" spans="4:6" ht="12.75" x14ac:dyDescent="0.2">
      <c r="D131" s="21" t="str">
        <f>IF(B131&lt;&gt;"", VLOOKUP(B131,Prototype_output_data!B:F,3,FALSE),"")</f>
        <v/>
      </c>
      <c r="E131" s="22" t="str">
        <f>IF(B131&lt;&gt;"", VLOOKUP(B131,Prototype_output_data!B:F,4,FALSE),"")</f>
        <v/>
      </c>
      <c r="F131" s="21" t="str">
        <f>IF(B131&lt;&gt;"", VLOOKUP(B131,Prototype_output_data!B:F,5,FALSE),"")</f>
        <v/>
      </c>
    </row>
    <row r="132" spans="4:6" ht="12.75" x14ac:dyDescent="0.2">
      <c r="D132" s="21" t="str">
        <f>IF(B132&lt;&gt;"", VLOOKUP(B132,Prototype_output_data!B:F,3,FALSE),"")</f>
        <v/>
      </c>
      <c r="E132" s="22" t="str">
        <f>IF(B132&lt;&gt;"", VLOOKUP(B132,Prototype_output_data!B:F,4,FALSE),"")</f>
        <v/>
      </c>
      <c r="F132" s="21" t="str">
        <f>IF(B132&lt;&gt;"", VLOOKUP(B132,Prototype_output_data!B:F,5,FALSE),"")</f>
        <v/>
      </c>
    </row>
    <row r="133" spans="4:6" ht="12.75" x14ac:dyDescent="0.2">
      <c r="D133" s="21" t="str">
        <f>IF(B133&lt;&gt;"", VLOOKUP(B133,Prototype_output_data!B:F,3,FALSE),"")</f>
        <v/>
      </c>
      <c r="E133" s="22" t="str">
        <f>IF(B133&lt;&gt;"", VLOOKUP(B133,Prototype_output_data!B:F,4,FALSE),"")</f>
        <v/>
      </c>
      <c r="F133" s="21" t="str">
        <f>IF(B133&lt;&gt;"", VLOOKUP(B133,Prototype_output_data!B:F,5,FALSE),"")</f>
        <v/>
      </c>
    </row>
    <row r="134" spans="4:6" ht="12.75" x14ac:dyDescent="0.2">
      <c r="D134" s="21" t="str">
        <f>IF(B134&lt;&gt;"", VLOOKUP(B134,Prototype_output_data!B:F,3,FALSE),"")</f>
        <v/>
      </c>
      <c r="E134" s="22" t="str">
        <f>IF(B134&lt;&gt;"", VLOOKUP(B134,Prototype_output_data!B:F,4,FALSE),"")</f>
        <v/>
      </c>
      <c r="F134" s="21" t="str">
        <f>IF(B134&lt;&gt;"", VLOOKUP(B134,Prototype_output_data!B:F,5,FALSE),"")</f>
        <v/>
      </c>
    </row>
    <row r="135" spans="4:6" ht="12.75" x14ac:dyDescent="0.2">
      <c r="D135" s="21" t="str">
        <f>IF(B135&lt;&gt;"", VLOOKUP(B135,Prototype_output_data!B:F,3,FALSE),"")</f>
        <v/>
      </c>
      <c r="E135" s="22" t="str">
        <f>IF(B135&lt;&gt;"", VLOOKUP(B135,Prototype_output_data!B:F,4,FALSE),"")</f>
        <v/>
      </c>
      <c r="F135" s="21" t="str">
        <f>IF(B135&lt;&gt;"", VLOOKUP(B135,Prototype_output_data!B:F,5,FALSE),"")</f>
        <v/>
      </c>
    </row>
    <row r="136" spans="4:6" ht="12.75" x14ac:dyDescent="0.2">
      <c r="D136" s="21" t="str">
        <f>IF(B136&lt;&gt;"", VLOOKUP(B136,Prototype_output_data!B:F,3,FALSE),"")</f>
        <v/>
      </c>
      <c r="E136" s="22" t="str">
        <f>IF(B136&lt;&gt;"", VLOOKUP(B136,Prototype_output_data!B:F,4,FALSE),"")</f>
        <v/>
      </c>
      <c r="F136" s="21" t="str">
        <f>IF(B136&lt;&gt;"", VLOOKUP(B136,Prototype_output_data!B:F,5,FALSE),"")</f>
        <v/>
      </c>
    </row>
    <row r="137" spans="4:6" ht="12.75" x14ac:dyDescent="0.2">
      <c r="D137" s="21" t="str">
        <f>IF(B137&lt;&gt;"", VLOOKUP(B137,Prototype_output_data!B:F,3,FALSE),"")</f>
        <v/>
      </c>
      <c r="E137" s="22" t="str">
        <f>IF(B137&lt;&gt;"", VLOOKUP(B137,Prototype_output_data!B:F,4,FALSE),"")</f>
        <v/>
      </c>
      <c r="F137" s="21" t="str">
        <f>IF(B137&lt;&gt;"", VLOOKUP(B137,Prototype_output_data!B:F,5,FALSE),"")</f>
        <v/>
      </c>
    </row>
    <row r="138" spans="4:6" ht="12.75" x14ac:dyDescent="0.2">
      <c r="D138" s="21" t="str">
        <f>IF(B138&lt;&gt;"", VLOOKUP(B138,Prototype_output_data!B:F,3,FALSE),"")</f>
        <v/>
      </c>
      <c r="E138" s="22" t="str">
        <f>IF(B138&lt;&gt;"", VLOOKUP(B138,Prototype_output_data!B:F,4,FALSE),"")</f>
        <v/>
      </c>
      <c r="F138" s="21" t="str">
        <f>IF(B138&lt;&gt;"", VLOOKUP(B138,Prototype_output_data!B:F,5,FALSE),"")</f>
        <v/>
      </c>
    </row>
    <row r="139" spans="4:6" ht="12.75" x14ac:dyDescent="0.2">
      <c r="D139" s="21" t="str">
        <f>IF(B139&lt;&gt;"", VLOOKUP(B139,Prototype_output_data!B:F,3,FALSE),"")</f>
        <v/>
      </c>
      <c r="E139" s="22" t="str">
        <f>IF(B139&lt;&gt;"", VLOOKUP(B139,Prototype_output_data!B:F,4,FALSE),"")</f>
        <v/>
      </c>
      <c r="F139" s="21" t="str">
        <f>IF(B139&lt;&gt;"", VLOOKUP(B139,Prototype_output_data!B:F,5,FALSE),"")</f>
        <v/>
      </c>
    </row>
    <row r="140" spans="4:6" ht="12.75" x14ac:dyDescent="0.2">
      <c r="D140" s="21" t="str">
        <f>IF(B140&lt;&gt;"", VLOOKUP(B140,Prototype_output_data!B:F,3,FALSE),"")</f>
        <v/>
      </c>
      <c r="E140" s="22" t="str">
        <f>IF(B140&lt;&gt;"", VLOOKUP(B140,Prototype_output_data!B:F,4,FALSE),"")</f>
        <v/>
      </c>
      <c r="F140" s="21" t="str">
        <f>IF(B140&lt;&gt;"", VLOOKUP(B140,Prototype_output_data!B:F,5,FALSE),"")</f>
        <v/>
      </c>
    </row>
    <row r="141" spans="4:6" ht="12.75" x14ac:dyDescent="0.2">
      <c r="D141" s="21" t="str">
        <f>IF(B141&lt;&gt;"", VLOOKUP(B141,Prototype_output_data!B:F,3,FALSE),"")</f>
        <v/>
      </c>
      <c r="E141" s="22" t="str">
        <f>IF(B141&lt;&gt;"", VLOOKUP(B141,Prototype_output_data!B:F,4,FALSE),"")</f>
        <v/>
      </c>
      <c r="F141" s="21" t="str">
        <f>IF(B141&lt;&gt;"", VLOOKUP(B141,Prototype_output_data!B:F,5,FALSE),"")</f>
        <v/>
      </c>
    </row>
    <row r="142" spans="4:6" ht="12.75" x14ac:dyDescent="0.2">
      <c r="D142" s="21" t="str">
        <f>IF(B142&lt;&gt;"", VLOOKUP(B142,Prototype_output_data!B:F,3,FALSE),"")</f>
        <v/>
      </c>
      <c r="E142" s="22" t="str">
        <f>IF(B142&lt;&gt;"", VLOOKUP(B142,Prototype_output_data!B:F,4,FALSE),"")</f>
        <v/>
      </c>
      <c r="F142" s="21" t="str">
        <f>IF(B142&lt;&gt;"", VLOOKUP(B142,Prototype_output_data!B:F,5,FALSE),"")</f>
        <v/>
      </c>
    </row>
    <row r="143" spans="4:6" ht="12.75" x14ac:dyDescent="0.2">
      <c r="D143" s="21" t="str">
        <f>IF(B143&lt;&gt;"", VLOOKUP(B143,Prototype_output_data!B:F,3,FALSE),"")</f>
        <v/>
      </c>
      <c r="E143" s="22" t="str">
        <f>IF(B143&lt;&gt;"", VLOOKUP(B143,Prototype_output_data!B:F,4,FALSE),"")</f>
        <v/>
      </c>
      <c r="F143" s="21" t="str">
        <f>IF(B143&lt;&gt;"", VLOOKUP(B143,Prototype_output_data!B:F,5,FALSE),"")</f>
        <v/>
      </c>
    </row>
    <row r="144" spans="4:6" ht="12.75" x14ac:dyDescent="0.2">
      <c r="D144" s="21" t="str">
        <f>IF(B144&lt;&gt;"", VLOOKUP(B144,Prototype_output_data!B:F,3,FALSE),"")</f>
        <v/>
      </c>
      <c r="E144" s="22" t="str">
        <f>IF(B144&lt;&gt;"", VLOOKUP(B144,Prototype_output_data!B:F,4,FALSE),"")</f>
        <v/>
      </c>
      <c r="F144" s="21" t="str">
        <f>IF(B144&lt;&gt;"", VLOOKUP(B144,Prototype_output_data!B:F,5,FALSE),"")</f>
        <v/>
      </c>
    </row>
    <row r="145" spans="4:6" ht="12.75" x14ac:dyDescent="0.2">
      <c r="D145" s="21" t="str">
        <f>IF(B145&lt;&gt;"", VLOOKUP(B145,Prototype_output_data!B:F,3,FALSE),"")</f>
        <v/>
      </c>
      <c r="E145" s="22" t="str">
        <f>IF(B145&lt;&gt;"", VLOOKUP(B145,Prototype_output_data!B:F,4,FALSE),"")</f>
        <v/>
      </c>
      <c r="F145" s="21" t="str">
        <f>IF(B145&lt;&gt;"", VLOOKUP(B145,Prototype_output_data!B:F,5,FALSE),"")</f>
        <v/>
      </c>
    </row>
    <row r="146" spans="4:6" ht="12.75" x14ac:dyDescent="0.2">
      <c r="D146" s="21" t="str">
        <f>IF(B146&lt;&gt;"", VLOOKUP(B146,Prototype_output_data!B:F,3,FALSE),"")</f>
        <v/>
      </c>
      <c r="E146" s="22" t="str">
        <f>IF(B146&lt;&gt;"", VLOOKUP(B146,Prototype_output_data!B:F,4,FALSE),"")</f>
        <v/>
      </c>
      <c r="F146" s="21" t="str">
        <f>IF(B146&lt;&gt;"", VLOOKUP(B146,Prototype_output_data!B:F,5,FALSE),"")</f>
        <v/>
      </c>
    </row>
    <row r="147" spans="4:6" ht="12.75" x14ac:dyDescent="0.2">
      <c r="D147" s="21" t="str">
        <f>IF(B147&lt;&gt;"", VLOOKUP(B147,Prototype_output_data!B:F,3,FALSE),"")</f>
        <v/>
      </c>
      <c r="E147" s="22" t="str">
        <f>IF(B147&lt;&gt;"", VLOOKUP(B147,Prototype_output_data!B:F,4,FALSE),"")</f>
        <v/>
      </c>
      <c r="F147" s="21" t="str">
        <f>IF(B147&lt;&gt;"", VLOOKUP(B147,Prototype_output_data!B:F,5,FALSE),"")</f>
        <v/>
      </c>
    </row>
    <row r="148" spans="4:6" ht="12.75" x14ac:dyDescent="0.2">
      <c r="D148" s="21" t="str">
        <f>IF(B148&lt;&gt;"", VLOOKUP(B148,Prototype_output_data!B:F,3,FALSE),"")</f>
        <v/>
      </c>
      <c r="E148" s="22" t="str">
        <f>IF(B148&lt;&gt;"", VLOOKUP(B148,Prototype_output_data!B:F,4,FALSE),"")</f>
        <v/>
      </c>
      <c r="F148" s="21" t="str">
        <f>IF(B148&lt;&gt;"", VLOOKUP(B148,Prototype_output_data!B:F,5,FALSE),"")</f>
        <v/>
      </c>
    </row>
    <row r="149" spans="4:6" ht="12.75" x14ac:dyDescent="0.2">
      <c r="D149" s="21" t="str">
        <f>IF(B149&lt;&gt;"", VLOOKUP(B149,Prototype_output_data!B:F,3,FALSE),"")</f>
        <v/>
      </c>
      <c r="E149" s="22" t="str">
        <f>IF(B149&lt;&gt;"", VLOOKUP(B149,Prototype_output_data!B:F,4,FALSE),"")</f>
        <v/>
      </c>
      <c r="F149" s="21" t="str">
        <f>IF(B149&lt;&gt;"", VLOOKUP(B149,Prototype_output_data!B:F,5,FALSE),"")</f>
        <v/>
      </c>
    </row>
    <row r="150" spans="4:6" ht="12.75" x14ac:dyDescent="0.2">
      <c r="D150" s="21" t="str">
        <f>IF(B150&lt;&gt;"", VLOOKUP(B150,Prototype_output_data!B:F,3,FALSE),"")</f>
        <v/>
      </c>
      <c r="E150" s="22" t="str">
        <f>IF(B150&lt;&gt;"", VLOOKUP(B150,Prototype_output_data!B:F,4,FALSE),"")</f>
        <v/>
      </c>
      <c r="F150" s="21" t="str">
        <f>IF(B150&lt;&gt;"", VLOOKUP(B150,Prototype_output_data!B:F,5,FALSE),"")</f>
        <v/>
      </c>
    </row>
    <row r="151" spans="4:6" ht="12.75" x14ac:dyDescent="0.2">
      <c r="D151" s="21" t="str">
        <f>IF(B151&lt;&gt;"", VLOOKUP(B151,Prototype_output_data!B:F,3,FALSE),"")</f>
        <v/>
      </c>
      <c r="E151" s="22" t="str">
        <f>IF(B151&lt;&gt;"", VLOOKUP(B151,Prototype_output_data!B:F,4,FALSE),"")</f>
        <v/>
      </c>
      <c r="F151" s="21" t="str">
        <f>IF(B151&lt;&gt;"", VLOOKUP(B151,Prototype_output_data!B:F,5,FALSE),"")</f>
        <v/>
      </c>
    </row>
    <row r="152" spans="4:6" ht="12.75" x14ac:dyDescent="0.2">
      <c r="D152" s="21" t="str">
        <f>IF(B152&lt;&gt;"", VLOOKUP(B152,Prototype_output_data!B:F,3,FALSE),"")</f>
        <v/>
      </c>
      <c r="E152" s="22" t="str">
        <f>IF(B152&lt;&gt;"", VLOOKUP(B152,Prototype_output_data!B:F,4,FALSE),"")</f>
        <v/>
      </c>
      <c r="F152" s="21" t="str">
        <f>IF(B152&lt;&gt;"", VLOOKUP(B152,Prototype_output_data!B:F,5,FALSE),"")</f>
        <v/>
      </c>
    </row>
    <row r="153" spans="4:6" ht="12.75" x14ac:dyDescent="0.2">
      <c r="D153" s="21" t="str">
        <f>IF(B153&lt;&gt;"", VLOOKUP(B153,Prototype_output_data!B:F,3,FALSE),"")</f>
        <v/>
      </c>
      <c r="E153" s="22" t="str">
        <f>IF(B153&lt;&gt;"", VLOOKUP(B153,Prototype_output_data!B:F,4,FALSE),"")</f>
        <v/>
      </c>
      <c r="F153" s="21" t="str">
        <f>IF(B153&lt;&gt;"", VLOOKUP(B153,Prototype_output_data!B:F,5,FALSE),"")</f>
        <v/>
      </c>
    </row>
    <row r="154" spans="4:6" ht="12.75" x14ac:dyDescent="0.2">
      <c r="E154" s="21" t="str">
        <f>IF(AND(B154&lt;&gt;"",B154&lt;&gt;"No Matches"), HYPERLINK(VLOOKUP(B154,'Contract Vehicles'!B:H,2,FALSE),"Link"),"")</f>
        <v/>
      </c>
      <c r="F154" s="21" t="str">
        <f>IF(AND(B154&lt;&gt;"",B154&lt;&gt;"No Matches"), VLOOKUP(B154,'Contract Vehicles'!B:H,7,FALSE),"")</f>
        <v/>
      </c>
    </row>
    <row r="155" spans="4:6" ht="12.75" x14ac:dyDescent="0.2">
      <c r="E155" s="21" t="str">
        <f>IF(AND(B155&lt;&gt;"",B155&lt;&gt;"No Matches"), HYPERLINK(VLOOKUP(B155,'Contract Vehicles'!B:H,2,FALSE),"Link"),"")</f>
        <v/>
      </c>
      <c r="F155" s="21" t="str">
        <f>IF(AND(B155&lt;&gt;"",B155&lt;&gt;"No Matches"), VLOOKUP(B155,'Contract Vehicles'!B:H,7,FALSE),"")</f>
        <v/>
      </c>
    </row>
    <row r="156" spans="4:6" ht="12.75" x14ac:dyDescent="0.2">
      <c r="E156" s="21" t="str">
        <f>IF(AND(B156&lt;&gt;"",B156&lt;&gt;"No Matches"), HYPERLINK(VLOOKUP(B156,'Contract Vehicles'!B:H,2,FALSE),"Link"),"")</f>
        <v/>
      </c>
      <c r="F156" s="21" t="str">
        <f>IF(AND(B156&lt;&gt;"",B156&lt;&gt;"No Matches"), VLOOKUP(B156,'Contract Vehicles'!B:H,7,FALSE),"")</f>
        <v/>
      </c>
    </row>
    <row r="157" spans="4:6" ht="12.75" x14ac:dyDescent="0.2">
      <c r="E157" s="21" t="str">
        <f>IF(AND(B157&lt;&gt;"",B157&lt;&gt;"No Matches"), HYPERLINK(VLOOKUP(B157,'Contract Vehicles'!B:H,2,FALSE),"Link"),"")</f>
        <v/>
      </c>
      <c r="F157" s="21" t="str">
        <f>IF(AND(B157&lt;&gt;"",B157&lt;&gt;"No Matches"), VLOOKUP(B157,'Contract Vehicles'!B:H,7,FALSE),"")</f>
        <v/>
      </c>
    </row>
    <row r="158" spans="4:6" ht="12.75" x14ac:dyDescent="0.2">
      <c r="E158" s="21" t="str">
        <f>IF(AND(B158&lt;&gt;"",B158&lt;&gt;"No Matches"), HYPERLINK(VLOOKUP(B158,'Contract Vehicles'!B:H,2,FALSE),"Link"),"")</f>
        <v/>
      </c>
      <c r="F158" s="21" t="str">
        <f>IF(AND(B158&lt;&gt;"",B158&lt;&gt;"No Matches"), VLOOKUP(B158,'Contract Vehicles'!B:H,7,FALSE),"")</f>
        <v/>
      </c>
    </row>
    <row r="159" spans="4:6" ht="12.75" x14ac:dyDescent="0.2">
      <c r="E159" s="21" t="str">
        <f>IF(AND(B159&lt;&gt;"",B159&lt;&gt;"No Matches"), HYPERLINK(VLOOKUP(B159,'Contract Vehicles'!B:H,2,FALSE),"Link"),"")</f>
        <v/>
      </c>
      <c r="F159" s="21" t="str">
        <f>IF(AND(B159&lt;&gt;"",B159&lt;&gt;"No Matches"), VLOOKUP(B159,'Contract Vehicles'!B:H,7,FALSE),"")</f>
        <v/>
      </c>
    </row>
    <row r="160" spans="4:6" ht="12.75" x14ac:dyDescent="0.2">
      <c r="E160" s="21" t="str">
        <f>IF(AND(B160&lt;&gt;"",B160&lt;&gt;"No Matches"), HYPERLINK(VLOOKUP(B160,'Contract Vehicles'!B:H,2,FALSE),"Link"),"")</f>
        <v/>
      </c>
      <c r="F160" s="21" t="str">
        <f>IF(AND(B160&lt;&gt;"",B160&lt;&gt;"No Matches"), VLOOKUP(B160,'Contract Vehicles'!B:H,7,FALSE),"")</f>
        <v/>
      </c>
    </row>
    <row r="161" spans="5:6" ht="12.75" x14ac:dyDescent="0.2">
      <c r="E161" s="21" t="str">
        <f>IF(AND(B161&lt;&gt;"",B161&lt;&gt;"No Matches"), HYPERLINK(VLOOKUP(B161,'Contract Vehicles'!B:H,2,FALSE),"Link"),"")</f>
        <v/>
      </c>
      <c r="F161" s="21" t="str">
        <f>IF(AND(B161&lt;&gt;"",B161&lt;&gt;"No Matches"), VLOOKUP(B161,'Contract Vehicles'!B:H,7,FALSE),"")</f>
        <v/>
      </c>
    </row>
    <row r="162" spans="5:6" ht="12.75" x14ac:dyDescent="0.2">
      <c r="E162" s="21" t="str">
        <f>IF(AND(B162&lt;&gt;"",B162&lt;&gt;"No Matches"), HYPERLINK(VLOOKUP(B162,'Contract Vehicles'!B:H,2,FALSE),"Link"),"")</f>
        <v/>
      </c>
      <c r="F162" s="21" t="str">
        <f>IF(AND(B162&lt;&gt;"",B162&lt;&gt;"No Matches"), VLOOKUP(B162,'Contract Vehicles'!B:H,7,FALSE),"")</f>
        <v/>
      </c>
    </row>
    <row r="163" spans="5:6" ht="12.75" x14ac:dyDescent="0.2">
      <c r="E163" s="21" t="str">
        <f>IF(AND(B163&lt;&gt;"",B163&lt;&gt;"No Matches"), HYPERLINK(VLOOKUP(B163,'Contract Vehicles'!B:H,2,FALSE),"Link"),"")</f>
        <v/>
      </c>
      <c r="F163" s="21" t="str">
        <f>IF(AND(B163&lt;&gt;"",B163&lt;&gt;"No Matches"), VLOOKUP(B163,'Contract Vehicles'!B:H,7,FALSE),"")</f>
        <v/>
      </c>
    </row>
    <row r="164" spans="5:6" ht="12.75" x14ac:dyDescent="0.2">
      <c r="E164" s="21" t="str">
        <f>IF(AND(B164&lt;&gt;"",B164&lt;&gt;"No Matches"), HYPERLINK(VLOOKUP(B164,'Contract Vehicles'!B:H,2,FALSE),"Link"),"")</f>
        <v/>
      </c>
      <c r="F164" s="21" t="str">
        <f>IF(AND(B164&lt;&gt;"",B164&lt;&gt;"No Matches"), VLOOKUP(B164,'Contract Vehicles'!B:H,7,FALSE),"")</f>
        <v/>
      </c>
    </row>
    <row r="165" spans="5:6" ht="12.75" x14ac:dyDescent="0.2">
      <c r="E165" s="21" t="str">
        <f>IF(AND(B165&lt;&gt;"",B165&lt;&gt;"No Matches"), HYPERLINK(VLOOKUP(B165,'Contract Vehicles'!B:H,2,FALSE),"Link"),"")</f>
        <v/>
      </c>
      <c r="F165" s="21" t="str">
        <f>IF(AND(B165&lt;&gt;"",B165&lt;&gt;"No Matches"), VLOOKUP(B165,'Contract Vehicles'!B:H,7,FALSE),"")</f>
        <v/>
      </c>
    </row>
    <row r="166" spans="5:6" ht="12.75" x14ac:dyDescent="0.2">
      <c r="E166" s="21" t="str">
        <f>IF(AND(B166&lt;&gt;"",B166&lt;&gt;"No Matches"), HYPERLINK(VLOOKUP(B166,'Contract Vehicles'!B:H,2,FALSE),"Link"),"")</f>
        <v/>
      </c>
      <c r="F166" s="21" t="str">
        <f>IF(AND(B166&lt;&gt;"",B166&lt;&gt;"No Matches"), VLOOKUP(B166,'Contract Vehicles'!B:H,7,FALSE),"")</f>
        <v/>
      </c>
    </row>
    <row r="167" spans="5:6" ht="12.75" x14ac:dyDescent="0.2">
      <c r="E167" s="21" t="str">
        <f>IF(AND(B167&lt;&gt;"",B167&lt;&gt;"No Matches"), HYPERLINK(VLOOKUP(B167,'Contract Vehicles'!B:H,2,FALSE),"Link"),"")</f>
        <v/>
      </c>
      <c r="F167" s="21" t="str">
        <f>IF(AND(B167&lt;&gt;"",B167&lt;&gt;"No Matches"), VLOOKUP(B167,'Contract Vehicles'!B:H,7,FALSE),"")</f>
        <v/>
      </c>
    </row>
    <row r="168" spans="5:6" ht="12.75" x14ac:dyDescent="0.2">
      <c r="E168" s="21" t="str">
        <f>IF(AND(B168&lt;&gt;"",B168&lt;&gt;"No Matches"), HYPERLINK(VLOOKUP(B168,'Contract Vehicles'!B:H,2,FALSE),"Link"),"")</f>
        <v/>
      </c>
      <c r="F168" s="21" t="str">
        <f>IF(AND(B168&lt;&gt;"",B168&lt;&gt;"No Matches"), VLOOKUP(B168,'Contract Vehicles'!B:H,7,FALSE),"")</f>
        <v/>
      </c>
    </row>
    <row r="169" spans="5:6" ht="12.75" x14ac:dyDescent="0.2">
      <c r="E169" s="21" t="str">
        <f>IF(AND(B169&lt;&gt;"",B169&lt;&gt;"No Matches"), HYPERLINK(VLOOKUP(B169,'Contract Vehicles'!B:H,2,FALSE),"Link"),"")</f>
        <v/>
      </c>
      <c r="F169" s="21" t="str">
        <f>IF(AND(B169&lt;&gt;"",B169&lt;&gt;"No Matches"), VLOOKUP(B169,'Contract Vehicles'!B:H,7,FALSE),"")</f>
        <v/>
      </c>
    </row>
    <row r="170" spans="5:6" ht="12.75" x14ac:dyDescent="0.2">
      <c r="E170" s="21" t="str">
        <f>IF(AND(B170&lt;&gt;"",B170&lt;&gt;"No Matches"), HYPERLINK(VLOOKUP(B170,'Contract Vehicles'!B:H,2,FALSE),"Link"),"")</f>
        <v/>
      </c>
      <c r="F170" s="21" t="str">
        <f>IF(AND(B170&lt;&gt;"",B170&lt;&gt;"No Matches"), VLOOKUP(B170,'Contract Vehicles'!B:H,7,FALSE),"")</f>
        <v/>
      </c>
    </row>
    <row r="171" spans="5:6" ht="12.75" x14ac:dyDescent="0.2">
      <c r="E171" s="21" t="str">
        <f>IF(AND(B171&lt;&gt;"",B171&lt;&gt;"No Matches"), HYPERLINK(VLOOKUP(B171,'Contract Vehicles'!B:H,2,FALSE),"Link"),"")</f>
        <v/>
      </c>
      <c r="F171" s="21" t="str">
        <f>IF(AND(B171&lt;&gt;"",B171&lt;&gt;"No Matches"), VLOOKUP(B171,'Contract Vehicles'!B:H,7,FALSE),"")</f>
        <v/>
      </c>
    </row>
    <row r="172" spans="5:6" ht="12.75" x14ac:dyDescent="0.2">
      <c r="E172" s="21" t="str">
        <f>IF(AND(B172&lt;&gt;"",B172&lt;&gt;"No Matches"), HYPERLINK(VLOOKUP(B172,'Contract Vehicles'!B:H,2,FALSE),"Link"),"")</f>
        <v/>
      </c>
      <c r="F172" s="21" t="str">
        <f>IF(AND(B172&lt;&gt;"",B172&lt;&gt;"No Matches"), VLOOKUP(B172,'Contract Vehicles'!B:H,7,FALSE),"")</f>
        <v/>
      </c>
    </row>
    <row r="173" spans="5:6" ht="12.75" x14ac:dyDescent="0.2">
      <c r="E173" s="21" t="str">
        <f>IF(AND(B173&lt;&gt;"",B173&lt;&gt;"No Matches"), HYPERLINK(VLOOKUP(B173,'Contract Vehicles'!B:H,2,FALSE),"Link"),"")</f>
        <v/>
      </c>
      <c r="F173" s="21" t="str">
        <f>IF(AND(B173&lt;&gt;"",B173&lt;&gt;"No Matches"), VLOOKUP(B173,'Contract Vehicles'!B:H,7,FALSE),"")</f>
        <v/>
      </c>
    </row>
    <row r="174" spans="5:6" ht="12.75" x14ac:dyDescent="0.2">
      <c r="E174" s="21" t="str">
        <f>IF(AND(B174&lt;&gt;"",B174&lt;&gt;"No Matches"), HYPERLINK(VLOOKUP(B174,'Contract Vehicles'!B:H,2,FALSE),"Link"),"")</f>
        <v/>
      </c>
      <c r="F174" s="21" t="str">
        <f>IF(AND(B174&lt;&gt;"",B174&lt;&gt;"No Matches"), VLOOKUP(B174,'Contract Vehicles'!B:H,7,FALSE),"")</f>
        <v/>
      </c>
    </row>
    <row r="175" spans="5:6" ht="12.75" x14ac:dyDescent="0.2">
      <c r="E175" s="21" t="str">
        <f>IF(AND(B175&lt;&gt;"",B175&lt;&gt;"No Matches"), HYPERLINK(VLOOKUP(B175,'Contract Vehicles'!B:H,2,FALSE),"Link"),"")</f>
        <v/>
      </c>
      <c r="F175" s="21" t="str">
        <f>IF(AND(B175&lt;&gt;"",B175&lt;&gt;"No Matches"), VLOOKUP(B175,'Contract Vehicles'!B:H,7,FALSE),"")</f>
        <v/>
      </c>
    </row>
    <row r="176" spans="5:6" ht="12.75" x14ac:dyDescent="0.2">
      <c r="E176" s="21" t="str">
        <f>IF(AND(B176&lt;&gt;"",B176&lt;&gt;"No Matches"), HYPERLINK(VLOOKUP(B176,'Contract Vehicles'!B:H,2,FALSE),"Link"),"")</f>
        <v/>
      </c>
      <c r="F176" s="21" t="str">
        <f>IF(AND(B176&lt;&gt;"",B176&lt;&gt;"No Matches"), VLOOKUP(B176,'Contract Vehicles'!B:H,7,FALSE),"")</f>
        <v/>
      </c>
    </row>
    <row r="177" spans="5:6" ht="12.75" x14ac:dyDescent="0.2">
      <c r="E177" s="21" t="str">
        <f>IF(AND(B177&lt;&gt;"",B177&lt;&gt;"No Matches"), HYPERLINK(VLOOKUP(B177,'Contract Vehicles'!B:H,2,FALSE),"Link"),"")</f>
        <v/>
      </c>
      <c r="F177" s="21" t="str">
        <f>IF(AND(B177&lt;&gt;"",B177&lt;&gt;"No Matches"), VLOOKUP(B177,'Contract Vehicles'!B:H,7,FALSE),"")</f>
        <v/>
      </c>
    </row>
    <row r="178" spans="5:6" ht="12.75" x14ac:dyDescent="0.2">
      <c r="E178" s="21" t="str">
        <f>IF(AND(B178&lt;&gt;"",B178&lt;&gt;"No Matches"), HYPERLINK(VLOOKUP(B178,'Contract Vehicles'!B:H,2,FALSE),"Link"),"")</f>
        <v/>
      </c>
      <c r="F178" s="21" t="str">
        <f>IF(AND(B178&lt;&gt;"",B178&lt;&gt;"No Matches"), VLOOKUP(B178,'Contract Vehicles'!B:H,7,FALSE),"")</f>
        <v/>
      </c>
    </row>
    <row r="179" spans="5:6" ht="12.75" x14ac:dyDescent="0.2">
      <c r="E179" s="21" t="str">
        <f>IF(AND(B179&lt;&gt;"",B179&lt;&gt;"No Matches"), HYPERLINK(VLOOKUP(B179,'Contract Vehicles'!B:H,2,FALSE),"Link"),"")</f>
        <v/>
      </c>
      <c r="F179" s="21" t="str">
        <f>IF(AND(B179&lt;&gt;"",B179&lt;&gt;"No Matches"), VLOOKUP(B179,'Contract Vehicles'!B:H,7,FALSE),"")</f>
        <v/>
      </c>
    </row>
    <row r="180" spans="5:6" ht="12.75" x14ac:dyDescent="0.2">
      <c r="E180" s="21" t="str">
        <f>IF(AND(B180&lt;&gt;"",B180&lt;&gt;"No Matches"), HYPERLINK(VLOOKUP(B180,'Contract Vehicles'!B:H,2,FALSE),"Link"),"")</f>
        <v/>
      </c>
      <c r="F180" s="21" t="str">
        <f>IF(AND(B180&lt;&gt;"",B180&lt;&gt;"No Matches"), VLOOKUP(B180,'Contract Vehicles'!B:H,7,FALSE),"")</f>
        <v/>
      </c>
    </row>
    <row r="181" spans="5:6" ht="12.75" x14ac:dyDescent="0.2">
      <c r="E181" s="21" t="str">
        <f>IF(AND(B181&lt;&gt;"",B181&lt;&gt;"No Matches"), HYPERLINK(VLOOKUP(B181,'Contract Vehicles'!B:H,2,FALSE),"Link"),"")</f>
        <v/>
      </c>
      <c r="F181" s="21" t="str">
        <f>IF(AND(B181&lt;&gt;"",B181&lt;&gt;"No Matches"), VLOOKUP(B181,'Contract Vehicles'!B:H,7,FALSE),"")</f>
        <v/>
      </c>
    </row>
    <row r="182" spans="5:6" ht="12.75" x14ac:dyDescent="0.2">
      <c r="E182" s="21" t="str">
        <f>IF(AND(B182&lt;&gt;"",B182&lt;&gt;"No Matches"), HYPERLINK(VLOOKUP(B182,'Contract Vehicles'!B:H,2,FALSE),"Link"),"")</f>
        <v/>
      </c>
      <c r="F182" s="21" t="str">
        <f>IF(AND(B182&lt;&gt;"",B182&lt;&gt;"No Matches"), VLOOKUP(B182,'Contract Vehicles'!B:H,7,FALSE),"")</f>
        <v/>
      </c>
    </row>
    <row r="183" spans="5:6" ht="12.75" x14ac:dyDescent="0.2">
      <c r="E183" s="21" t="str">
        <f>IF(AND(B183&lt;&gt;"",B183&lt;&gt;"No Matches"), HYPERLINK(VLOOKUP(B183,'Contract Vehicles'!B:H,2,FALSE),"Link"),"")</f>
        <v/>
      </c>
      <c r="F183" s="21" t="str">
        <f>IF(AND(B183&lt;&gt;"",B183&lt;&gt;"No Matches"), VLOOKUP(B183,'Contract Vehicles'!B:H,7,FALSE),"")</f>
        <v/>
      </c>
    </row>
    <row r="184" spans="5:6" ht="12.75" x14ac:dyDescent="0.2">
      <c r="E184" s="21" t="str">
        <f>IF(AND(B184&lt;&gt;"",B184&lt;&gt;"No Matches"), HYPERLINK(VLOOKUP(B184,'Contract Vehicles'!B:H,2,FALSE),"Link"),"")</f>
        <v/>
      </c>
      <c r="F184" s="21" t="str">
        <f>IF(AND(B184&lt;&gt;"",B184&lt;&gt;"No Matches"), VLOOKUP(B184,'Contract Vehicles'!B:H,7,FALSE),"")</f>
        <v/>
      </c>
    </row>
    <row r="185" spans="5:6" ht="12.75" x14ac:dyDescent="0.2">
      <c r="E185" s="21" t="str">
        <f>IF(AND(B185&lt;&gt;"",B185&lt;&gt;"No Matches"), HYPERLINK(VLOOKUP(B185,'Contract Vehicles'!B:H,2,FALSE),"Link"),"")</f>
        <v/>
      </c>
      <c r="F185" s="21" t="str">
        <f>IF(AND(B185&lt;&gt;"",B185&lt;&gt;"No Matches"), VLOOKUP(B185,'Contract Vehicles'!B:H,7,FALSE),"")</f>
        <v/>
      </c>
    </row>
    <row r="186" spans="5:6" ht="12.75" x14ac:dyDescent="0.2">
      <c r="E186" s="21" t="str">
        <f>IF(AND(B186&lt;&gt;"",B186&lt;&gt;"No Matches"), HYPERLINK(VLOOKUP(B186,'Contract Vehicles'!B:H,2,FALSE),"Link"),"")</f>
        <v/>
      </c>
      <c r="F186" s="21" t="str">
        <f>IF(AND(B186&lt;&gt;"",B186&lt;&gt;"No Matches"), VLOOKUP(B186,'Contract Vehicles'!B:H,7,FALSE),"")</f>
        <v/>
      </c>
    </row>
    <row r="187" spans="5:6" ht="12.75" x14ac:dyDescent="0.2">
      <c r="E187" s="21" t="str">
        <f>IF(AND(B187&lt;&gt;"",B187&lt;&gt;"No Matches"), HYPERLINK(VLOOKUP(B187,'Contract Vehicles'!B:H,2,FALSE),"Link"),"")</f>
        <v/>
      </c>
      <c r="F187" s="21" t="str">
        <f>IF(AND(B187&lt;&gt;"",B187&lt;&gt;"No Matches"), VLOOKUP(B187,'Contract Vehicles'!B:H,7,FALSE),"")</f>
        <v/>
      </c>
    </row>
    <row r="188" spans="5:6" ht="12.75" x14ac:dyDescent="0.2">
      <c r="E188" s="21" t="str">
        <f>IF(AND(B188&lt;&gt;"",B188&lt;&gt;"No Matches"), HYPERLINK(VLOOKUP(B188,'Contract Vehicles'!B:H,2,FALSE),"Link"),"")</f>
        <v/>
      </c>
      <c r="F188" s="21" t="str">
        <f>IF(AND(B188&lt;&gt;"",B188&lt;&gt;"No Matches"), VLOOKUP(B188,'Contract Vehicles'!B:H,7,FALSE),"")</f>
        <v/>
      </c>
    </row>
    <row r="189" spans="5:6" ht="12.75" x14ac:dyDescent="0.2">
      <c r="E189" s="21" t="str">
        <f>IF(AND(B189&lt;&gt;"",B189&lt;&gt;"No Matches"), HYPERLINK(VLOOKUP(B189,'Contract Vehicles'!B:H,2,FALSE),"Link"),"")</f>
        <v/>
      </c>
      <c r="F189" s="21" t="str">
        <f>IF(AND(B189&lt;&gt;"",B189&lt;&gt;"No Matches"), VLOOKUP(B189,'Contract Vehicles'!B:H,7,FALSE),"")</f>
        <v/>
      </c>
    </row>
    <row r="190" spans="5:6" ht="12.75" x14ac:dyDescent="0.2">
      <c r="E190" s="21" t="str">
        <f>IF(AND(B190&lt;&gt;"",B190&lt;&gt;"No Matches"), HYPERLINK(VLOOKUP(B190,'Contract Vehicles'!B:H,2,FALSE),"Link"),"")</f>
        <v/>
      </c>
      <c r="F190" s="21" t="str">
        <f>IF(AND(B190&lt;&gt;"",B190&lt;&gt;"No Matches"), VLOOKUP(B190,'Contract Vehicles'!B:H,7,FALSE),"")</f>
        <v/>
      </c>
    </row>
    <row r="191" spans="5:6" ht="12.75" x14ac:dyDescent="0.2">
      <c r="E191" s="21" t="str">
        <f>IF(AND(B191&lt;&gt;"",B191&lt;&gt;"No Matches"), HYPERLINK(VLOOKUP(B191,'Contract Vehicles'!B:H,2,FALSE),"Link"),"")</f>
        <v/>
      </c>
      <c r="F191" s="21" t="str">
        <f>IF(AND(B191&lt;&gt;"",B191&lt;&gt;"No Matches"), VLOOKUP(B191,'Contract Vehicles'!B:H,7,FALSE),"")</f>
        <v/>
      </c>
    </row>
    <row r="192" spans="5:6" ht="12.75" x14ac:dyDescent="0.2">
      <c r="E192" s="21" t="str">
        <f>IF(AND(B192&lt;&gt;"",B192&lt;&gt;"No Matches"), HYPERLINK(VLOOKUP(B192,'Contract Vehicles'!B:H,2,FALSE),"Link"),"")</f>
        <v/>
      </c>
      <c r="F192" s="21" t="str">
        <f>IF(AND(B192&lt;&gt;"",B192&lt;&gt;"No Matches"), VLOOKUP(B192,'Contract Vehicles'!B:H,7,FALSE),"")</f>
        <v/>
      </c>
    </row>
    <row r="193" spans="5:6" ht="12.75" x14ac:dyDescent="0.2">
      <c r="E193" s="21" t="str">
        <f>IF(AND(B193&lt;&gt;"",B193&lt;&gt;"No Matches"), HYPERLINK(VLOOKUP(B193,'Contract Vehicles'!B:H,2,FALSE),"Link"),"")</f>
        <v/>
      </c>
      <c r="F193" s="21" t="str">
        <f>IF(AND(B193&lt;&gt;"",B193&lt;&gt;"No Matches"), VLOOKUP(B193,'Contract Vehicles'!B:H,7,FALSE),"")</f>
        <v/>
      </c>
    </row>
    <row r="194" spans="5:6" ht="12.75" x14ac:dyDescent="0.2">
      <c r="E194" s="21" t="str">
        <f>IF(AND(B194&lt;&gt;"",B194&lt;&gt;"No Matches"), HYPERLINK(VLOOKUP(B194,'Contract Vehicles'!B:H,2,FALSE),"Link"),"")</f>
        <v/>
      </c>
      <c r="F194" s="21" t="str">
        <f>IF(AND(B194&lt;&gt;"",B194&lt;&gt;"No Matches"), VLOOKUP(B194,'Contract Vehicles'!B:H,7,FALSE),"")</f>
        <v/>
      </c>
    </row>
    <row r="195" spans="5:6" ht="12.75" x14ac:dyDescent="0.2">
      <c r="E195" s="21" t="str">
        <f>IF(AND(B195&lt;&gt;"",B195&lt;&gt;"No Matches"), HYPERLINK(VLOOKUP(B195,'Contract Vehicles'!B:H,2,FALSE),"Link"),"")</f>
        <v/>
      </c>
      <c r="F195" s="21" t="str">
        <f>IF(AND(B195&lt;&gt;"",B195&lt;&gt;"No Matches"), VLOOKUP(B195,'Contract Vehicles'!B:H,7,FALSE),"")</f>
        <v/>
      </c>
    </row>
    <row r="196" spans="5:6" ht="12.75" x14ac:dyDescent="0.2">
      <c r="E196" s="21" t="str">
        <f>IF(AND(B196&lt;&gt;"",B196&lt;&gt;"No Matches"), HYPERLINK(VLOOKUP(B196,'Contract Vehicles'!B:H,2,FALSE),"Link"),"")</f>
        <v/>
      </c>
      <c r="F196" s="21" t="str">
        <f>IF(AND(B196&lt;&gt;"",B196&lt;&gt;"No Matches"), VLOOKUP(B196,'Contract Vehicles'!B:H,7,FALSE),"")</f>
        <v/>
      </c>
    </row>
    <row r="197" spans="5:6" ht="12.75" x14ac:dyDescent="0.2">
      <c r="E197" s="21" t="str">
        <f>IF(AND(B197&lt;&gt;"",B197&lt;&gt;"No Matches"), HYPERLINK(VLOOKUP(B197,'Contract Vehicles'!B:H,2,FALSE),"Link"),"")</f>
        <v/>
      </c>
      <c r="F197" s="21" t="str">
        <f>IF(AND(B197&lt;&gt;"",B197&lt;&gt;"No Matches"), VLOOKUP(B197,'Contract Vehicles'!B:H,7,FALSE),"")</f>
        <v/>
      </c>
    </row>
    <row r="198" spans="5:6" ht="12.75" x14ac:dyDescent="0.2">
      <c r="E198" s="21" t="str">
        <f>IF(AND(B198&lt;&gt;"",B198&lt;&gt;"No Matches"), HYPERLINK(VLOOKUP(B198,'Contract Vehicles'!B:H,2,FALSE),"Link"),"")</f>
        <v/>
      </c>
      <c r="F198" s="21" t="str">
        <f>IF(AND(B198&lt;&gt;"",B198&lt;&gt;"No Matches"), VLOOKUP(B198,'Contract Vehicles'!B:H,7,FALSE),"")</f>
        <v/>
      </c>
    </row>
    <row r="199" spans="5:6" ht="12.75" x14ac:dyDescent="0.2">
      <c r="E199" s="21" t="str">
        <f>IF(AND(B199&lt;&gt;"",B199&lt;&gt;"No Matches"), HYPERLINK(VLOOKUP(B199,'Contract Vehicles'!B:H,2,FALSE),"Link"),"")</f>
        <v/>
      </c>
      <c r="F199" s="21" t="str">
        <f>IF(AND(B199&lt;&gt;"",B199&lt;&gt;"No Matches"), VLOOKUP(B199,'Contract Vehicles'!B:H,7,FALSE),"")</f>
        <v/>
      </c>
    </row>
    <row r="200" spans="5:6" ht="12.75" x14ac:dyDescent="0.2">
      <c r="E200" s="21" t="str">
        <f>IF(AND(B200&lt;&gt;"",B200&lt;&gt;"No Matches"), HYPERLINK(VLOOKUP(B200,'Contract Vehicles'!B:H,2,FALSE),"Link"),"")</f>
        <v/>
      </c>
      <c r="F200" s="21" t="str">
        <f>IF(AND(B200&lt;&gt;"",B200&lt;&gt;"No Matches"), VLOOKUP(B200,'Contract Vehicles'!B:H,7,FALSE),"")</f>
        <v/>
      </c>
    </row>
    <row r="201" spans="5:6" ht="12.75" x14ac:dyDescent="0.2">
      <c r="E201" s="21" t="str">
        <f>IF(AND(B201&lt;&gt;"",B201&lt;&gt;"No Matches"), HYPERLINK(VLOOKUP(B201,'Contract Vehicles'!B:H,2,FALSE),"Link"),"")</f>
        <v/>
      </c>
      <c r="F201" s="21" t="str">
        <f>IF(AND(B201&lt;&gt;"",B201&lt;&gt;"No Matches"), VLOOKUP(B201,'Contract Vehicles'!B:H,7,FALSE),"")</f>
        <v/>
      </c>
    </row>
    <row r="202" spans="5:6" ht="12.75" x14ac:dyDescent="0.2">
      <c r="E202" s="21" t="str">
        <f>IF(AND(B202&lt;&gt;"",B202&lt;&gt;"No Matches"), HYPERLINK(VLOOKUP(B202,'Contract Vehicles'!B:H,2,FALSE),"Link"),"")</f>
        <v/>
      </c>
      <c r="F202" s="21" t="str">
        <f>IF(AND(B202&lt;&gt;"",B202&lt;&gt;"No Matches"), VLOOKUP(B202,'Contract Vehicles'!B:H,7,FALSE),"")</f>
        <v/>
      </c>
    </row>
    <row r="203" spans="5:6" ht="12.75" x14ac:dyDescent="0.2">
      <c r="E203" s="21" t="str">
        <f>IF(AND(B203&lt;&gt;"",B203&lt;&gt;"No Matches"), HYPERLINK(VLOOKUP(B203,'Contract Vehicles'!B:H,2,FALSE),"Link"),"")</f>
        <v/>
      </c>
      <c r="F203" s="21" t="str">
        <f>IF(AND(B203&lt;&gt;"",B203&lt;&gt;"No Matches"), VLOOKUP(B203,'Contract Vehicles'!B:H,7,FALSE),"")</f>
        <v/>
      </c>
    </row>
    <row r="204" spans="5:6" ht="12.75" x14ac:dyDescent="0.2">
      <c r="E204" s="21" t="str">
        <f>IF(AND(B204&lt;&gt;"",B204&lt;&gt;"No Matches"), HYPERLINK(VLOOKUP(B204,'Contract Vehicles'!B:H,2,FALSE),"Link"),"")</f>
        <v/>
      </c>
      <c r="F204" s="21" t="str">
        <f>IF(AND(B204&lt;&gt;"",B204&lt;&gt;"No Matches"), VLOOKUP(B204,'Contract Vehicles'!B:H,7,FALSE),"")</f>
        <v/>
      </c>
    </row>
    <row r="205" spans="5:6" ht="12.75" x14ac:dyDescent="0.2">
      <c r="E205" s="21" t="str">
        <f>IF(AND(B205&lt;&gt;"",B205&lt;&gt;"No Matches"), HYPERLINK(VLOOKUP(B205,'Contract Vehicles'!B:H,2,FALSE),"Link"),"")</f>
        <v/>
      </c>
      <c r="F205" s="21" t="str">
        <f>IF(AND(B205&lt;&gt;"",B205&lt;&gt;"No Matches"), VLOOKUP(B205,'Contract Vehicles'!B:H,7,FALSE),"")</f>
        <v/>
      </c>
    </row>
    <row r="206" spans="5:6" ht="12.75" x14ac:dyDescent="0.2">
      <c r="E206" s="21" t="str">
        <f>IF(AND(B206&lt;&gt;"",B206&lt;&gt;"No Matches"), HYPERLINK(VLOOKUP(B206,'Contract Vehicles'!B:H,2,FALSE),"Link"),"")</f>
        <v/>
      </c>
      <c r="F206" s="21" t="str">
        <f>IF(AND(B206&lt;&gt;"",B206&lt;&gt;"No Matches"), VLOOKUP(B206,'Contract Vehicles'!B:H,7,FALSE),"")</f>
        <v/>
      </c>
    </row>
    <row r="207" spans="5:6" ht="12.75" x14ac:dyDescent="0.2">
      <c r="E207" s="21" t="str">
        <f>IF(AND(B207&lt;&gt;"",B207&lt;&gt;"No Matches"), HYPERLINK(VLOOKUP(B207,'Contract Vehicles'!B:H,2,FALSE),"Link"),"")</f>
        <v/>
      </c>
      <c r="F207" s="21" t="str">
        <f>IF(AND(B207&lt;&gt;"",B207&lt;&gt;"No Matches"), VLOOKUP(B207,'Contract Vehicles'!B:H,7,FALSE),"")</f>
        <v/>
      </c>
    </row>
    <row r="208" spans="5:6" ht="12.75" x14ac:dyDescent="0.2">
      <c r="E208" s="21" t="str">
        <f>IF(AND(B208&lt;&gt;"",B208&lt;&gt;"No Matches"), HYPERLINK(VLOOKUP(B208,'Contract Vehicles'!B:H,2,FALSE),"Link"),"")</f>
        <v/>
      </c>
      <c r="F208" s="21" t="str">
        <f>IF(AND(B208&lt;&gt;"",B208&lt;&gt;"No Matches"), VLOOKUP(B208,'Contract Vehicles'!B:H,7,FALSE),"")</f>
        <v/>
      </c>
    </row>
    <row r="209" spans="5:6" ht="12.75" x14ac:dyDescent="0.2">
      <c r="E209" s="21" t="str">
        <f>IF(AND(B209&lt;&gt;"",B209&lt;&gt;"No Matches"), HYPERLINK(VLOOKUP(B209,'Contract Vehicles'!B:H,2,FALSE),"Link"),"")</f>
        <v/>
      </c>
      <c r="F209" s="21" t="str">
        <f>IF(AND(B209&lt;&gt;"",B209&lt;&gt;"No Matches"), VLOOKUP(B209,'Contract Vehicles'!B:H,7,FALSE),"")</f>
        <v/>
      </c>
    </row>
    <row r="210" spans="5:6" ht="12.75" x14ac:dyDescent="0.2">
      <c r="E210" s="21" t="str">
        <f>IF(AND(B210&lt;&gt;"",B210&lt;&gt;"No Matches"), HYPERLINK(VLOOKUP(B210,'Contract Vehicles'!B:H,2,FALSE),"Link"),"")</f>
        <v/>
      </c>
      <c r="F210" s="21" t="str">
        <f>IF(AND(B210&lt;&gt;"",B210&lt;&gt;"No Matches"), VLOOKUP(B210,'Contract Vehicles'!B:H,7,FALSE),"")</f>
        <v/>
      </c>
    </row>
    <row r="211" spans="5:6" ht="12.75" x14ac:dyDescent="0.2">
      <c r="E211" s="21" t="str">
        <f>IF(AND(B211&lt;&gt;"",B211&lt;&gt;"No Matches"), HYPERLINK(VLOOKUP(B211,'Contract Vehicles'!B:H,2,FALSE),"Link"),"")</f>
        <v/>
      </c>
      <c r="F211" s="21" t="str">
        <f>IF(AND(B211&lt;&gt;"",B211&lt;&gt;"No Matches"), VLOOKUP(B211,'Contract Vehicles'!B:H,7,FALSE),"")</f>
        <v/>
      </c>
    </row>
    <row r="212" spans="5:6" ht="12.75" x14ac:dyDescent="0.2">
      <c r="E212" s="21" t="str">
        <f>IF(AND(B212&lt;&gt;"",B212&lt;&gt;"No Matches"), HYPERLINK(VLOOKUP(B212,'Contract Vehicles'!B:H,2,FALSE),"Link"),"")</f>
        <v/>
      </c>
      <c r="F212" s="21" t="str">
        <f>IF(AND(B212&lt;&gt;"",B212&lt;&gt;"No Matches"), VLOOKUP(B212,'Contract Vehicles'!B:H,7,FALSE),"")</f>
        <v/>
      </c>
    </row>
    <row r="213" spans="5:6" ht="12.75" x14ac:dyDescent="0.2">
      <c r="E213" s="21" t="str">
        <f>IF(AND(B213&lt;&gt;"",B213&lt;&gt;"No Matches"), HYPERLINK(VLOOKUP(B213,'Contract Vehicles'!B:H,2,FALSE),"Link"),"")</f>
        <v/>
      </c>
      <c r="F213" s="21" t="str">
        <f>IF(AND(B213&lt;&gt;"",B213&lt;&gt;"No Matches"), VLOOKUP(B213,'Contract Vehicles'!B:H,7,FALSE),"")</f>
        <v/>
      </c>
    </row>
    <row r="214" spans="5:6" ht="12.75" x14ac:dyDescent="0.2">
      <c r="E214" s="21" t="str">
        <f>IF(AND(B214&lt;&gt;"",B214&lt;&gt;"No Matches"), HYPERLINK(VLOOKUP(B214,'Contract Vehicles'!B:H,2,FALSE),"Link"),"")</f>
        <v/>
      </c>
      <c r="F214" s="21" t="str">
        <f>IF(AND(B214&lt;&gt;"",B214&lt;&gt;"No Matches"), VLOOKUP(B214,'Contract Vehicles'!B:H,7,FALSE),"")</f>
        <v/>
      </c>
    </row>
    <row r="215" spans="5:6" ht="12.75" x14ac:dyDescent="0.2">
      <c r="E215" s="21" t="str">
        <f>IF(AND(B215&lt;&gt;"",B215&lt;&gt;"No Matches"), HYPERLINK(VLOOKUP(B215,'Contract Vehicles'!B:H,2,FALSE),"Link"),"")</f>
        <v/>
      </c>
      <c r="F215" s="21" t="str">
        <f>IF(AND(B215&lt;&gt;"",B215&lt;&gt;"No Matches"), VLOOKUP(B215,'Contract Vehicles'!B:H,7,FALSE),"")</f>
        <v/>
      </c>
    </row>
    <row r="216" spans="5:6" ht="12.75" x14ac:dyDescent="0.2">
      <c r="E216" s="21" t="str">
        <f>IF(AND(B216&lt;&gt;"",B216&lt;&gt;"No Matches"), HYPERLINK(VLOOKUP(B216,'Contract Vehicles'!B:H,2,FALSE),"Link"),"")</f>
        <v/>
      </c>
      <c r="F216" s="21" t="str">
        <f>IF(AND(B216&lt;&gt;"",B216&lt;&gt;"No Matches"), VLOOKUP(B216,'Contract Vehicles'!B:H,7,FALSE),"")</f>
        <v/>
      </c>
    </row>
    <row r="217" spans="5:6" ht="12.75" x14ac:dyDescent="0.2">
      <c r="E217" s="21" t="str">
        <f>IF(AND(B217&lt;&gt;"",B217&lt;&gt;"No Matches"), HYPERLINK(VLOOKUP(B217,'Contract Vehicles'!B:H,2,FALSE),"Link"),"")</f>
        <v/>
      </c>
      <c r="F217" s="21" t="str">
        <f>IF(AND(B217&lt;&gt;"",B217&lt;&gt;"No Matches"), VLOOKUP(B217,'Contract Vehicles'!B:H,7,FALSE),"")</f>
        <v/>
      </c>
    </row>
    <row r="218" spans="5:6" ht="12.75" x14ac:dyDescent="0.2">
      <c r="E218" s="21" t="str">
        <f>IF(AND(B218&lt;&gt;"",B218&lt;&gt;"No Matches"), HYPERLINK(VLOOKUP(B218,'Contract Vehicles'!B:H,2,FALSE),"Link"),"")</f>
        <v/>
      </c>
      <c r="F218" s="21" t="str">
        <f>IF(AND(B218&lt;&gt;"",B218&lt;&gt;"No Matches"), VLOOKUP(B218,'Contract Vehicles'!B:H,7,FALSE),"")</f>
        <v/>
      </c>
    </row>
    <row r="219" spans="5:6" ht="12.75" x14ac:dyDescent="0.2">
      <c r="E219" s="21" t="str">
        <f>IF(AND(B219&lt;&gt;"",B219&lt;&gt;"No Matches"), HYPERLINK(VLOOKUP(B219,'Contract Vehicles'!B:H,2,FALSE),"Link"),"")</f>
        <v/>
      </c>
      <c r="F219" s="21" t="str">
        <f>IF(AND(B219&lt;&gt;"",B219&lt;&gt;"No Matches"), VLOOKUP(B219,'Contract Vehicles'!B:H,7,FALSE),"")</f>
        <v/>
      </c>
    </row>
    <row r="220" spans="5:6" ht="12.75" x14ac:dyDescent="0.2">
      <c r="E220" s="21" t="str">
        <f>IF(AND(B220&lt;&gt;"",B220&lt;&gt;"No Matches"), HYPERLINK(VLOOKUP(B220,'Contract Vehicles'!B:H,2,FALSE),"Link"),"")</f>
        <v/>
      </c>
      <c r="F220" s="21" t="str">
        <f>IF(AND(B220&lt;&gt;"",B220&lt;&gt;"No Matches"), VLOOKUP(B220,'Contract Vehicles'!B:H,7,FALSE),"")</f>
        <v/>
      </c>
    </row>
    <row r="221" spans="5:6" ht="12.75" x14ac:dyDescent="0.2">
      <c r="E221" s="21" t="str">
        <f>IF(AND(B221&lt;&gt;"",B221&lt;&gt;"No Matches"), HYPERLINK(VLOOKUP(B221,'Contract Vehicles'!B:H,2,FALSE),"Link"),"")</f>
        <v/>
      </c>
      <c r="F221" s="21" t="str">
        <f>IF(AND(B221&lt;&gt;"",B221&lt;&gt;"No Matches"), VLOOKUP(B221,'Contract Vehicles'!B:H,7,FALSE),"")</f>
        <v/>
      </c>
    </row>
    <row r="222" spans="5:6" ht="12.75" x14ac:dyDescent="0.2">
      <c r="E222" s="21" t="str">
        <f>IF(AND(B222&lt;&gt;"",B222&lt;&gt;"No Matches"), HYPERLINK(VLOOKUP(B222,'Contract Vehicles'!B:H,2,FALSE),"Link"),"")</f>
        <v/>
      </c>
      <c r="F222" s="21" t="str">
        <f>IF(AND(B222&lt;&gt;"",B222&lt;&gt;"No Matches"), VLOOKUP(B222,'Contract Vehicles'!B:H,7,FALSE),"")</f>
        <v/>
      </c>
    </row>
    <row r="223" spans="5:6" ht="12.75" x14ac:dyDescent="0.2">
      <c r="E223" s="21" t="str">
        <f>IF(AND(B223&lt;&gt;"",B223&lt;&gt;"No Matches"), HYPERLINK(VLOOKUP(B223,'Contract Vehicles'!B:H,2,FALSE),"Link"),"")</f>
        <v/>
      </c>
      <c r="F223" s="21" t="str">
        <f>IF(AND(B223&lt;&gt;"",B223&lt;&gt;"No Matches"), VLOOKUP(B223,'Contract Vehicles'!B:H,7,FALSE),"")</f>
        <v/>
      </c>
    </row>
    <row r="224" spans="5:6" ht="12.75" x14ac:dyDescent="0.2">
      <c r="E224" s="21" t="str">
        <f>IF(AND(B224&lt;&gt;"",B224&lt;&gt;"No Matches"), HYPERLINK(VLOOKUP(B224,'Contract Vehicles'!B:H,2,FALSE),"Link"),"")</f>
        <v/>
      </c>
      <c r="F224" s="21" t="str">
        <f>IF(AND(B224&lt;&gt;"",B224&lt;&gt;"No Matches"), VLOOKUP(B224,'Contract Vehicles'!B:H,7,FALSE),"")</f>
        <v/>
      </c>
    </row>
    <row r="225" spans="5:6" ht="12.75" x14ac:dyDescent="0.2">
      <c r="E225" s="21" t="str">
        <f>IF(AND(B225&lt;&gt;"",B225&lt;&gt;"No Matches"), HYPERLINK(VLOOKUP(B225,'Contract Vehicles'!B:H,2,FALSE),"Link"),"")</f>
        <v/>
      </c>
      <c r="F225" s="21" t="str">
        <f>IF(AND(B225&lt;&gt;"",B225&lt;&gt;"No Matches"), VLOOKUP(B225,'Contract Vehicles'!B:H,7,FALSE),"")</f>
        <v/>
      </c>
    </row>
    <row r="226" spans="5:6" ht="12.75" x14ac:dyDescent="0.2">
      <c r="E226" s="21" t="str">
        <f>IF(AND(B226&lt;&gt;"",B226&lt;&gt;"No Matches"), HYPERLINK(VLOOKUP(B226,'Contract Vehicles'!B:H,2,FALSE),"Link"),"")</f>
        <v/>
      </c>
      <c r="F226" s="21" t="str">
        <f>IF(AND(B226&lt;&gt;"",B226&lt;&gt;"No Matches"), VLOOKUP(B226,'Contract Vehicles'!B:H,7,FALSE),"")</f>
        <v/>
      </c>
    </row>
    <row r="227" spans="5:6" ht="12.75" x14ac:dyDescent="0.2">
      <c r="E227" s="21" t="str">
        <f>IF(AND(B227&lt;&gt;"",B227&lt;&gt;"No Matches"), HYPERLINK(VLOOKUP(B227,'Contract Vehicles'!B:H,2,FALSE),"Link"),"")</f>
        <v/>
      </c>
      <c r="F227" s="21" t="str">
        <f>IF(AND(B227&lt;&gt;"",B227&lt;&gt;"No Matches"), VLOOKUP(B227,'Contract Vehicles'!B:H,7,FALSE),"")</f>
        <v/>
      </c>
    </row>
    <row r="228" spans="5:6" ht="12.75" x14ac:dyDescent="0.2">
      <c r="E228" s="21" t="str">
        <f>IF(AND(B228&lt;&gt;"",B228&lt;&gt;"No Matches"), HYPERLINK(VLOOKUP(B228,'Contract Vehicles'!B:H,2,FALSE),"Link"),"")</f>
        <v/>
      </c>
      <c r="F228" s="21" t="str">
        <f>IF(AND(B228&lt;&gt;"",B228&lt;&gt;"No Matches"), VLOOKUP(B228,'Contract Vehicles'!B:H,7,FALSE),"")</f>
        <v/>
      </c>
    </row>
    <row r="229" spans="5:6" ht="12.75" x14ac:dyDescent="0.2">
      <c r="E229" s="21" t="str">
        <f>IF(AND(B229&lt;&gt;"",B229&lt;&gt;"No Matches"), HYPERLINK(VLOOKUP(B229,'Contract Vehicles'!B:H,2,FALSE),"Link"),"")</f>
        <v/>
      </c>
      <c r="F229" s="21" t="str">
        <f>IF(AND(B229&lt;&gt;"",B229&lt;&gt;"No Matches"), VLOOKUP(B229,'Contract Vehicles'!B:H,7,FALSE),"")</f>
        <v/>
      </c>
    </row>
    <row r="230" spans="5:6" ht="12.75" x14ac:dyDescent="0.2">
      <c r="E230" s="21" t="str">
        <f>IF(AND(B230&lt;&gt;"",B230&lt;&gt;"No Matches"), HYPERLINK(VLOOKUP(B230,'Contract Vehicles'!B:H,2,FALSE),"Link"),"")</f>
        <v/>
      </c>
      <c r="F230" s="21" t="str">
        <f>IF(AND(B230&lt;&gt;"",B230&lt;&gt;"No Matches"), VLOOKUP(B230,'Contract Vehicles'!B:H,7,FALSE),"")</f>
        <v/>
      </c>
    </row>
    <row r="231" spans="5:6" ht="12.75" x14ac:dyDescent="0.2">
      <c r="E231" s="21" t="str">
        <f>IF(AND(B231&lt;&gt;"",B231&lt;&gt;"No Matches"), HYPERLINK(VLOOKUP(B231,'Contract Vehicles'!B:H,2,FALSE),"Link"),"")</f>
        <v/>
      </c>
      <c r="F231" s="21" t="str">
        <f>IF(AND(B231&lt;&gt;"",B231&lt;&gt;"No Matches"), VLOOKUP(B231,'Contract Vehicles'!B:H,7,FALSE),"")</f>
        <v/>
      </c>
    </row>
    <row r="232" spans="5:6" ht="12.75" x14ac:dyDescent="0.2">
      <c r="E232" s="21" t="str">
        <f>IF(AND(B232&lt;&gt;"",B232&lt;&gt;"No Matches"), HYPERLINK(VLOOKUP(B232,'Contract Vehicles'!B:H,2,FALSE),"Link"),"")</f>
        <v/>
      </c>
      <c r="F232" s="21" t="str">
        <f>IF(AND(B232&lt;&gt;"",B232&lt;&gt;"No Matches"), VLOOKUP(B232,'Contract Vehicles'!B:H,7,FALSE),"")</f>
        <v/>
      </c>
    </row>
    <row r="233" spans="5:6" ht="12.75" x14ac:dyDescent="0.2">
      <c r="E233" s="21" t="str">
        <f>IF(AND(B233&lt;&gt;"",B233&lt;&gt;"No Matches"), HYPERLINK(VLOOKUP(B233,'Contract Vehicles'!B:H,2,FALSE),"Link"),"")</f>
        <v/>
      </c>
      <c r="F233" s="21" t="str">
        <f>IF(AND(B233&lt;&gt;"",B233&lt;&gt;"No Matches"), VLOOKUP(B233,'Contract Vehicles'!B:H,7,FALSE),"")</f>
        <v/>
      </c>
    </row>
    <row r="234" spans="5:6" ht="12.75" x14ac:dyDescent="0.2">
      <c r="E234" s="21" t="str">
        <f>IF(AND(B234&lt;&gt;"",B234&lt;&gt;"No Matches"), HYPERLINK(VLOOKUP(B234,'Contract Vehicles'!B:H,2,FALSE),"Link"),"")</f>
        <v/>
      </c>
      <c r="F234" s="21" t="str">
        <f>IF(AND(B234&lt;&gt;"",B234&lt;&gt;"No Matches"), VLOOKUP(B234,'Contract Vehicles'!B:H,7,FALSE),"")</f>
        <v/>
      </c>
    </row>
    <row r="235" spans="5:6" ht="12.75" x14ac:dyDescent="0.2">
      <c r="E235" s="21" t="str">
        <f>IF(AND(B235&lt;&gt;"",B235&lt;&gt;"No Matches"), HYPERLINK(VLOOKUP(B235,'Contract Vehicles'!B:H,2,FALSE),"Link"),"")</f>
        <v/>
      </c>
      <c r="F235" s="21" t="str">
        <f>IF(AND(B235&lt;&gt;"",B235&lt;&gt;"No Matches"), VLOOKUP(B235,'Contract Vehicles'!B:H,7,FALSE),"")</f>
        <v/>
      </c>
    </row>
    <row r="236" spans="5:6" ht="12.75" x14ac:dyDescent="0.2">
      <c r="E236" s="21" t="str">
        <f>IF(AND(B236&lt;&gt;"",B236&lt;&gt;"No Matches"), HYPERLINK(VLOOKUP(B236,'Contract Vehicles'!B:H,2,FALSE),"Link"),"")</f>
        <v/>
      </c>
      <c r="F236" s="21" t="str">
        <f>IF(AND(B236&lt;&gt;"",B236&lt;&gt;"No Matches"), VLOOKUP(B236,'Contract Vehicles'!B:H,7,FALSE),"")</f>
        <v/>
      </c>
    </row>
    <row r="237" spans="5:6" ht="12.75" x14ac:dyDescent="0.2">
      <c r="E237" s="21" t="str">
        <f>IF(AND(B237&lt;&gt;"",B237&lt;&gt;"No Matches"), HYPERLINK(VLOOKUP(B237,'Contract Vehicles'!B:H,2,FALSE),"Link"),"")</f>
        <v/>
      </c>
      <c r="F237" s="21" t="str">
        <f>IF(AND(B237&lt;&gt;"",B237&lt;&gt;"No Matches"), VLOOKUP(B237,'Contract Vehicles'!B:H,7,FALSE),"")</f>
        <v/>
      </c>
    </row>
    <row r="238" spans="5:6" ht="12.75" x14ac:dyDescent="0.2">
      <c r="E238" s="21" t="str">
        <f>IF(AND(B238&lt;&gt;"",B238&lt;&gt;"No Matches"), HYPERLINK(VLOOKUP(B238,'Contract Vehicles'!B:H,2,FALSE),"Link"),"")</f>
        <v/>
      </c>
      <c r="F238" s="21" t="str">
        <f>IF(AND(B238&lt;&gt;"",B238&lt;&gt;"No Matches"), VLOOKUP(B238,'Contract Vehicles'!B:H,7,FALSE),"")</f>
        <v/>
      </c>
    </row>
    <row r="239" spans="5:6" ht="12.75" x14ac:dyDescent="0.2">
      <c r="E239" s="21" t="str">
        <f>IF(AND(B239&lt;&gt;"",B239&lt;&gt;"No Matches"), HYPERLINK(VLOOKUP(B239,'Contract Vehicles'!B:H,2,FALSE),"Link"),"")</f>
        <v/>
      </c>
      <c r="F239" s="21" t="str">
        <f>IF(AND(B239&lt;&gt;"",B239&lt;&gt;"No Matches"), VLOOKUP(B239,'Contract Vehicles'!B:H,7,FALSE),"")</f>
        <v/>
      </c>
    </row>
    <row r="240" spans="5:6" ht="12.75" x14ac:dyDescent="0.2">
      <c r="E240" s="21" t="str">
        <f>IF(AND(B240&lt;&gt;"",B240&lt;&gt;"No Matches"), HYPERLINK(VLOOKUP(B240,'Contract Vehicles'!B:H,2,FALSE),"Link"),"")</f>
        <v/>
      </c>
      <c r="F240" s="21" t="str">
        <f>IF(AND(B240&lt;&gt;"",B240&lt;&gt;"No Matches"), VLOOKUP(B240,'Contract Vehicles'!B:H,7,FALSE),"")</f>
        <v/>
      </c>
    </row>
    <row r="241" spans="5:6" ht="12.75" x14ac:dyDescent="0.2">
      <c r="E241" s="21" t="str">
        <f>IF(AND(B241&lt;&gt;"",B241&lt;&gt;"No Matches"), HYPERLINK(VLOOKUP(B241,'Contract Vehicles'!B:H,2,FALSE),"Link"),"")</f>
        <v/>
      </c>
      <c r="F241" s="21" t="str">
        <f>IF(AND(B241&lt;&gt;"",B241&lt;&gt;"No Matches"), VLOOKUP(B241,'Contract Vehicles'!B:H,7,FALSE),"")</f>
        <v/>
      </c>
    </row>
    <row r="242" spans="5:6" ht="12.75" x14ac:dyDescent="0.2">
      <c r="E242" s="21" t="str">
        <f>IF(AND(B242&lt;&gt;"",B242&lt;&gt;"No Matches"), HYPERLINK(VLOOKUP(B242,'Contract Vehicles'!B:H,2,FALSE),"Link"),"")</f>
        <v/>
      </c>
      <c r="F242" s="21" t="str">
        <f>IF(AND(B242&lt;&gt;"",B242&lt;&gt;"No Matches"), VLOOKUP(B242,'Contract Vehicles'!B:H,7,FALSE),"")</f>
        <v/>
      </c>
    </row>
    <row r="243" spans="5:6" ht="12.75" x14ac:dyDescent="0.2">
      <c r="E243" s="21" t="str">
        <f>IF(AND(B243&lt;&gt;"",B243&lt;&gt;"No Matches"), HYPERLINK(VLOOKUP(B243,'Contract Vehicles'!B:H,2,FALSE),"Link"),"")</f>
        <v/>
      </c>
      <c r="F243" s="21" t="str">
        <f>IF(AND(B243&lt;&gt;"",B243&lt;&gt;"No Matches"), VLOOKUP(B243,'Contract Vehicles'!B:H,7,FALSE),"")</f>
        <v/>
      </c>
    </row>
    <row r="244" spans="5:6" ht="12.75" x14ac:dyDescent="0.2">
      <c r="E244" s="21" t="str">
        <f>IF(AND(B244&lt;&gt;"",B244&lt;&gt;"No Matches"), HYPERLINK(VLOOKUP(B244,'Contract Vehicles'!B:H,2,FALSE),"Link"),"")</f>
        <v/>
      </c>
      <c r="F244" s="21" t="str">
        <f>IF(AND(B244&lt;&gt;"",B244&lt;&gt;"No Matches"), VLOOKUP(B244,'Contract Vehicles'!B:H,7,FALSE),"")</f>
        <v/>
      </c>
    </row>
    <row r="245" spans="5:6" ht="12.75" x14ac:dyDescent="0.2">
      <c r="E245" s="21" t="str">
        <f>IF(AND(B245&lt;&gt;"",B245&lt;&gt;"No Matches"), HYPERLINK(VLOOKUP(B245,'Contract Vehicles'!B:H,2,FALSE),"Link"),"")</f>
        <v/>
      </c>
      <c r="F245" s="21" t="str">
        <f>IF(AND(B245&lt;&gt;"",B245&lt;&gt;"No Matches"), VLOOKUP(B245,'Contract Vehicles'!B:H,7,FALSE),"")</f>
        <v/>
      </c>
    </row>
    <row r="246" spans="5:6" ht="12.75" x14ac:dyDescent="0.2">
      <c r="E246" s="21" t="str">
        <f>IF(AND(B246&lt;&gt;"",B246&lt;&gt;"No Matches"), HYPERLINK(VLOOKUP(B246,'Contract Vehicles'!B:H,2,FALSE),"Link"),"")</f>
        <v/>
      </c>
      <c r="F246" s="21" t="str">
        <f>IF(AND(B246&lt;&gt;"",B246&lt;&gt;"No Matches"), VLOOKUP(B246,'Contract Vehicles'!B:H,7,FALSE),"")</f>
        <v/>
      </c>
    </row>
    <row r="247" spans="5:6" ht="12.75" x14ac:dyDescent="0.2">
      <c r="E247" s="21" t="str">
        <f>IF(AND(B247&lt;&gt;"",B247&lt;&gt;"No Matches"), HYPERLINK(VLOOKUP(B247,'Contract Vehicles'!B:H,2,FALSE),"Link"),"")</f>
        <v/>
      </c>
      <c r="F247" s="21" t="str">
        <f>IF(AND(B247&lt;&gt;"",B247&lt;&gt;"No Matches"), VLOOKUP(B247,'Contract Vehicles'!B:H,7,FALSE),"")</f>
        <v/>
      </c>
    </row>
    <row r="248" spans="5:6" ht="12.75" x14ac:dyDescent="0.2">
      <c r="E248" s="21" t="str">
        <f>IF(AND(B248&lt;&gt;"",B248&lt;&gt;"No Matches"), HYPERLINK(VLOOKUP(B248,'Contract Vehicles'!B:H,2,FALSE),"Link"),"")</f>
        <v/>
      </c>
      <c r="F248" s="21" t="str">
        <f>IF(AND(B248&lt;&gt;"",B248&lt;&gt;"No Matches"), VLOOKUP(B248,'Contract Vehicles'!B:H,7,FALSE),"")</f>
        <v/>
      </c>
    </row>
    <row r="249" spans="5:6" ht="12.75" x14ac:dyDescent="0.2">
      <c r="E249" s="21" t="str">
        <f>IF(AND(B249&lt;&gt;"",B249&lt;&gt;"No Matches"), HYPERLINK(VLOOKUP(B249,'Contract Vehicles'!B:H,2,FALSE),"Link"),"")</f>
        <v/>
      </c>
      <c r="F249" s="21" t="str">
        <f>IF(AND(B249&lt;&gt;"",B249&lt;&gt;"No Matches"), VLOOKUP(B249,'Contract Vehicles'!B:H,7,FALSE),"")</f>
        <v/>
      </c>
    </row>
    <row r="250" spans="5:6" ht="12.75" x14ac:dyDescent="0.2">
      <c r="E250" s="21" t="str">
        <f>IF(AND(B250&lt;&gt;"",B250&lt;&gt;"No Matches"), HYPERLINK(VLOOKUP(B250,'Contract Vehicles'!B:H,2,FALSE),"Link"),"")</f>
        <v/>
      </c>
      <c r="F250" s="21" t="str">
        <f>IF(AND(B250&lt;&gt;"",B250&lt;&gt;"No Matches"), VLOOKUP(B250,'Contract Vehicles'!B:H,7,FALSE),"")</f>
        <v/>
      </c>
    </row>
    <row r="251" spans="5:6" ht="12.75" x14ac:dyDescent="0.2">
      <c r="E251" s="21" t="str">
        <f>IF(AND(B251&lt;&gt;"",B251&lt;&gt;"No Matches"), HYPERLINK(VLOOKUP(B251,'Contract Vehicles'!B:H,2,FALSE),"Link"),"")</f>
        <v/>
      </c>
      <c r="F251" s="21" t="str">
        <f>IF(AND(B251&lt;&gt;"",B251&lt;&gt;"No Matches"), VLOOKUP(B251,'Contract Vehicles'!B:H,7,FALSE),"")</f>
        <v/>
      </c>
    </row>
    <row r="252" spans="5:6" ht="12.75" x14ac:dyDescent="0.2">
      <c r="E252" s="21" t="str">
        <f>IF(AND(B252&lt;&gt;"",B252&lt;&gt;"No Matches"), HYPERLINK(VLOOKUP(B252,'Contract Vehicles'!B:H,2,FALSE),"Link"),"")</f>
        <v/>
      </c>
      <c r="F252" s="21" t="str">
        <f>IF(AND(B252&lt;&gt;"",B252&lt;&gt;"No Matches"), VLOOKUP(B252,'Contract Vehicles'!B:H,7,FALSE),"")</f>
        <v/>
      </c>
    </row>
    <row r="253" spans="5:6" ht="12.75" x14ac:dyDescent="0.2">
      <c r="E253" s="21" t="str">
        <f>IF(AND(B253&lt;&gt;"",B253&lt;&gt;"No Matches"), HYPERLINK(VLOOKUP(B253,'Contract Vehicles'!B:H,2,FALSE),"Link"),"")</f>
        <v/>
      </c>
      <c r="F253" s="21" t="str">
        <f>IF(AND(B253&lt;&gt;"",B253&lt;&gt;"No Matches"), VLOOKUP(B253,'Contract Vehicles'!B:H,7,FALSE),"")</f>
        <v/>
      </c>
    </row>
    <row r="254" spans="5:6" ht="12.75" x14ac:dyDescent="0.2">
      <c r="E254" s="21" t="str">
        <f>IF(AND(B254&lt;&gt;"",B254&lt;&gt;"No Matches"), HYPERLINK(VLOOKUP(B254,'Contract Vehicles'!B:H,2,FALSE),"Link"),"")</f>
        <v/>
      </c>
      <c r="F254" s="21" t="str">
        <f>IF(AND(B254&lt;&gt;"",B254&lt;&gt;"No Matches"), VLOOKUP(B254,'Contract Vehicles'!B:H,7,FALSE),"")</f>
        <v/>
      </c>
    </row>
    <row r="255" spans="5:6" ht="12.75" x14ac:dyDescent="0.2">
      <c r="E255" s="21" t="str">
        <f>IF(AND(B255&lt;&gt;"",B255&lt;&gt;"No Matches"), HYPERLINK(VLOOKUP(B255,'Contract Vehicles'!B:H,2,FALSE),"Link"),"")</f>
        <v/>
      </c>
      <c r="F255" s="21" t="str">
        <f>IF(AND(B255&lt;&gt;"",B255&lt;&gt;"No Matches"), VLOOKUP(B255,'Contract Vehicles'!B:H,7,FALSE),"")</f>
        <v/>
      </c>
    </row>
    <row r="256" spans="5:6" ht="12.75" x14ac:dyDescent="0.2">
      <c r="E256" s="21" t="str">
        <f>IF(AND(B256&lt;&gt;"",B256&lt;&gt;"No Matches"), HYPERLINK(VLOOKUP(B256,'Contract Vehicles'!B:H,2,FALSE),"Link"),"")</f>
        <v/>
      </c>
      <c r="F256" s="21" t="str">
        <f>IF(AND(B256&lt;&gt;"",B256&lt;&gt;"No Matches"), VLOOKUP(B256,'Contract Vehicles'!B:H,7,FALSE),"")</f>
        <v/>
      </c>
    </row>
    <row r="257" spans="5:6" ht="12.75" x14ac:dyDescent="0.2">
      <c r="E257" s="21" t="str">
        <f>IF(AND(B257&lt;&gt;"",B257&lt;&gt;"No Matches"), HYPERLINK(VLOOKUP(B257,'Contract Vehicles'!B:H,2,FALSE),"Link"),"")</f>
        <v/>
      </c>
      <c r="F257" s="21" t="str">
        <f>IF(AND(B257&lt;&gt;"",B257&lt;&gt;"No Matches"), VLOOKUP(B257,'Contract Vehicles'!B:H,7,FALSE),"")</f>
        <v/>
      </c>
    </row>
    <row r="258" spans="5:6" ht="12.75" x14ac:dyDescent="0.2">
      <c r="E258" s="21" t="str">
        <f>IF(AND(B258&lt;&gt;"",B258&lt;&gt;"No Matches"), HYPERLINK(VLOOKUP(B258,'Contract Vehicles'!B:H,2,FALSE),"Link"),"")</f>
        <v/>
      </c>
      <c r="F258" s="21" t="str">
        <f>IF(AND(B258&lt;&gt;"",B258&lt;&gt;"No Matches"), VLOOKUP(B258,'Contract Vehicles'!B:H,7,FALSE),"")</f>
        <v/>
      </c>
    </row>
    <row r="259" spans="5:6" ht="12.75" x14ac:dyDescent="0.2">
      <c r="E259" s="21" t="str">
        <f>IF(AND(B259&lt;&gt;"",B259&lt;&gt;"No Matches"), HYPERLINK(VLOOKUP(B259,'Contract Vehicles'!B:H,2,FALSE),"Link"),"")</f>
        <v/>
      </c>
      <c r="F259" s="21" t="str">
        <f>IF(AND(B259&lt;&gt;"",B259&lt;&gt;"No Matches"), VLOOKUP(B259,'Contract Vehicles'!B:H,7,FALSE),"")</f>
        <v/>
      </c>
    </row>
    <row r="260" spans="5:6" ht="12.75" x14ac:dyDescent="0.2">
      <c r="E260" s="21" t="str">
        <f>IF(AND(B260&lt;&gt;"",B260&lt;&gt;"No Matches"), HYPERLINK(VLOOKUP(B260,'Contract Vehicles'!B:H,2,FALSE),"Link"),"")</f>
        <v/>
      </c>
      <c r="F260" s="21" t="str">
        <f>IF(AND(B260&lt;&gt;"",B260&lt;&gt;"No Matches"), VLOOKUP(B260,'Contract Vehicles'!B:H,7,FALSE),"")</f>
        <v/>
      </c>
    </row>
    <row r="261" spans="5:6" ht="12.75" x14ac:dyDescent="0.2">
      <c r="E261" s="21" t="str">
        <f>IF(AND(B261&lt;&gt;"",B261&lt;&gt;"No Matches"), HYPERLINK(VLOOKUP(B261,'Contract Vehicles'!B:H,2,FALSE),"Link"),"")</f>
        <v/>
      </c>
      <c r="F261" s="21" t="str">
        <f>IF(AND(B261&lt;&gt;"",B261&lt;&gt;"No Matches"), VLOOKUP(B261,'Contract Vehicles'!B:H,7,FALSE),"")</f>
        <v/>
      </c>
    </row>
    <row r="262" spans="5:6" ht="12.75" x14ac:dyDescent="0.2">
      <c r="E262" s="21" t="str">
        <f>IF(AND(B262&lt;&gt;"",B262&lt;&gt;"No Matches"), HYPERLINK(VLOOKUP(B262,'Contract Vehicles'!B:H,2,FALSE),"Link"),"")</f>
        <v/>
      </c>
      <c r="F262" s="21" t="str">
        <f>IF(AND(B262&lt;&gt;"",B262&lt;&gt;"No Matches"), VLOOKUP(B262,'Contract Vehicles'!B:H,7,FALSE),"")</f>
        <v/>
      </c>
    </row>
    <row r="263" spans="5:6" ht="12.75" x14ac:dyDescent="0.2">
      <c r="E263" s="21" t="str">
        <f>IF(AND(B263&lt;&gt;"",B263&lt;&gt;"No Matches"), HYPERLINK(VLOOKUP(B263,'Contract Vehicles'!B:H,2,FALSE),"Link"),"")</f>
        <v/>
      </c>
      <c r="F263" s="21" t="str">
        <f>IF(AND(B263&lt;&gt;"",B263&lt;&gt;"No Matches"), VLOOKUP(B263,'Contract Vehicles'!B:H,7,FALSE),"")</f>
        <v/>
      </c>
    </row>
    <row r="264" spans="5:6" ht="12.75" x14ac:dyDescent="0.2">
      <c r="E264" s="21" t="str">
        <f>IF(AND(B264&lt;&gt;"",B264&lt;&gt;"No Matches"), HYPERLINK(VLOOKUP(B264,'Contract Vehicles'!B:H,2,FALSE),"Link"),"")</f>
        <v/>
      </c>
      <c r="F264" s="21" t="str">
        <f>IF(AND(B264&lt;&gt;"",B264&lt;&gt;"No Matches"), VLOOKUP(B264,'Contract Vehicles'!B:H,7,FALSE),"")</f>
        <v/>
      </c>
    </row>
    <row r="265" spans="5:6" ht="12.75" x14ac:dyDescent="0.2">
      <c r="E265" s="21" t="str">
        <f>IF(AND(B265&lt;&gt;"",B265&lt;&gt;"No Matches"), HYPERLINK(VLOOKUP(B265,'Contract Vehicles'!B:H,2,FALSE),"Link"),"")</f>
        <v/>
      </c>
      <c r="F265" s="21" t="str">
        <f>IF(AND(B265&lt;&gt;"",B265&lt;&gt;"No Matches"), VLOOKUP(B265,'Contract Vehicles'!B:H,7,FALSE),"")</f>
        <v/>
      </c>
    </row>
    <row r="266" spans="5:6" ht="12.75" x14ac:dyDescent="0.2">
      <c r="E266" s="21" t="str">
        <f>IF(AND(B266&lt;&gt;"",B266&lt;&gt;"No Matches"), HYPERLINK(VLOOKUP(B266,'Contract Vehicles'!B:H,2,FALSE),"Link"),"")</f>
        <v/>
      </c>
      <c r="F266" s="21" t="str">
        <f>IF(AND(B266&lt;&gt;"",B266&lt;&gt;"No Matches"), VLOOKUP(B266,'Contract Vehicles'!B:H,7,FALSE),"")</f>
        <v/>
      </c>
    </row>
    <row r="267" spans="5:6" ht="12.75" x14ac:dyDescent="0.2">
      <c r="E267" s="21" t="str">
        <f>IF(AND(B267&lt;&gt;"",B267&lt;&gt;"No Matches"), HYPERLINK(VLOOKUP(B267,'Contract Vehicles'!B:H,2,FALSE),"Link"),"")</f>
        <v/>
      </c>
      <c r="F267" s="21" t="str">
        <f>IF(AND(B267&lt;&gt;"",B267&lt;&gt;"No Matches"), VLOOKUP(B267,'Contract Vehicles'!B:H,7,FALSE),"")</f>
        <v/>
      </c>
    </row>
    <row r="268" spans="5:6" ht="12.75" x14ac:dyDescent="0.2">
      <c r="E268" s="21" t="str">
        <f>IF(AND(B268&lt;&gt;"",B268&lt;&gt;"No Matches"), HYPERLINK(VLOOKUP(B268,'Contract Vehicles'!B:H,2,FALSE),"Link"),"")</f>
        <v/>
      </c>
      <c r="F268" s="21" t="str">
        <f>IF(AND(B268&lt;&gt;"",B268&lt;&gt;"No Matches"), VLOOKUP(B268,'Contract Vehicles'!B:H,7,FALSE),"")</f>
        <v/>
      </c>
    </row>
    <row r="269" spans="5:6" ht="12.75" x14ac:dyDescent="0.2">
      <c r="E269" s="21" t="str">
        <f>IF(AND(B269&lt;&gt;"",B269&lt;&gt;"No Matches"), HYPERLINK(VLOOKUP(B269,'Contract Vehicles'!B:H,2,FALSE),"Link"),"")</f>
        <v/>
      </c>
      <c r="F269" s="21" t="str">
        <f>IF(AND(B269&lt;&gt;"",B269&lt;&gt;"No Matches"), VLOOKUP(B269,'Contract Vehicles'!B:H,7,FALSE),"")</f>
        <v/>
      </c>
    </row>
    <row r="270" spans="5:6" ht="12.75" x14ac:dyDescent="0.2">
      <c r="E270" s="21" t="str">
        <f>IF(AND(B270&lt;&gt;"",B270&lt;&gt;"No Matches"), HYPERLINK(VLOOKUP(B270,'Contract Vehicles'!B:H,2,FALSE),"Link"),"")</f>
        <v/>
      </c>
      <c r="F270" s="21" t="str">
        <f>IF(AND(B270&lt;&gt;"",B270&lt;&gt;"No Matches"), VLOOKUP(B270,'Contract Vehicles'!B:H,7,FALSE),"")</f>
        <v/>
      </c>
    </row>
    <row r="271" spans="5:6" ht="12.75" x14ac:dyDescent="0.2">
      <c r="E271" s="21" t="str">
        <f>IF(AND(B271&lt;&gt;"",B271&lt;&gt;"No Matches"), HYPERLINK(VLOOKUP(B271,'Contract Vehicles'!B:H,2,FALSE),"Link"),"")</f>
        <v/>
      </c>
      <c r="F271" s="21" t="str">
        <f>IF(AND(B271&lt;&gt;"",B271&lt;&gt;"No Matches"), VLOOKUP(B271,'Contract Vehicles'!B:H,7,FALSE),"")</f>
        <v/>
      </c>
    </row>
    <row r="272" spans="5:6" ht="12.75" x14ac:dyDescent="0.2">
      <c r="E272" s="21" t="str">
        <f>IF(AND(B272&lt;&gt;"",B272&lt;&gt;"No Matches"), HYPERLINK(VLOOKUP(B272,'Contract Vehicles'!B:H,2,FALSE),"Link"),"")</f>
        <v/>
      </c>
      <c r="F272" s="21" t="str">
        <f>IF(AND(B272&lt;&gt;"",B272&lt;&gt;"No Matches"), VLOOKUP(B272,'Contract Vehicles'!B:H,7,FALSE),"")</f>
        <v/>
      </c>
    </row>
    <row r="273" spans="5:6" ht="12.75" x14ac:dyDescent="0.2">
      <c r="E273" s="21" t="str">
        <f>IF(AND(B273&lt;&gt;"",B273&lt;&gt;"No Matches"), HYPERLINK(VLOOKUP(B273,'Contract Vehicles'!B:H,2,FALSE),"Link"),"")</f>
        <v/>
      </c>
      <c r="F273" s="21" t="str">
        <f>IF(AND(B273&lt;&gt;"",B273&lt;&gt;"No Matches"), VLOOKUP(B273,'Contract Vehicles'!B:H,7,FALSE),"")</f>
        <v/>
      </c>
    </row>
    <row r="274" spans="5:6" ht="12.75" x14ac:dyDescent="0.2">
      <c r="E274" s="21" t="str">
        <f>IF(AND(B274&lt;&gt;"",B274&lt;&gt;"No Matches"), HYPERLINK(VLOOKUP(B274,'Contract Vehicles'!B:H,2,FALSE),"Link"),"")</f>
        <v/>
      </c>
      <c r="F274" s="21" t="str">
        <f>IF(AND(B274&lt;&gt;"",B274&lt;&gt;"No Matches"), VLOOKUP(B274,'Contract Vehicles'!B:H,7,FALSE),"")</f>
        <v/>
      </c>
    </row>
    <row r="275" spans="5:6" ht="12.75" x14ac:dyDescent="0.2">
      <c r="E275" s="21" t="str">
        <f>IF(AND(B275&lt;&gt;"",B275&lt;&gt;"No Matches"), HYPERLINK(VLOOKUP(B275,'Contract Vehicles'!B:H,2,FALSE),"Link"),"")</f>
        <v/>
      </c>
      <c r="F275" s="21" t="str">
        <f>IF(AND(B275&lt;&gt;"",B275&lt;&gt;"No Matches"), VLOOKUP(B275,'Contract Vehicles'!B:H,7,FALSE),"")</f>
        <v/>
      </c>
    </row>
    <row r="276" spans="5:6" ht="12.75" x14ac:dyDescent="0.2">
      <c r="E276" s="21" t="str">
        <f>IF(AND(B276&lt;&gt;"",B276&lt;&gt;"No Matches"), HYPERLINK(VLOOKUP(B276,'Contract Vehicles'!B:H,2,FALSE),"Link"),"")</f>
        <v/>
      </c>
      <c r="F276" s="21" t="str">
        <f>IF(AND(B276&lt;&gt;"",B276&lt;&gt;"No Matches"), VLOOKUP(B276,'Contract Vehicles'!B:H,7,FALSE),"")</f>
        <v/>
      </c>
    </row>
    <row r="277" spans="5:6" ht="12.75" x14ac:dyDescent="0.2">
      <c r="E277" s="21" t="str">
        <f>IF(AND(B277&lt;&gt;"",B277&lt;&gt;"No Matches"), HYPERLINK(VLOOKUP(B277,'Contract Vehicles'!B:H,2,FALSE),"Link"),"")</f>
        <v/>
      </c>
      <c r="F277" s="21" t="str">
        <f>IF(AND(B277&lt;&gt;"",B277&lt;&gt;"No Matches"), VLOOKUP(B277,'Contract Vehicles'!B:H,7,FALSE),"")</f>
        <v/>
      </c>
    </row>
    <row r="278" spans="5:6" ht="12.75" x14ac:dyDescent="0.2">
      <c r="E278" s="21" t="str">
        <f>IF(AND(B278&lt;&gt;"",B278&lt;&gt;"No Matches"), HYPERLINK(VLOOKUP(B278,'Contract Vehicles'!B:H,2,FALSE),"Link"),"")</f>
        <v/>
      </c>
      <c r="F278" s="21" t="str">
        <f>IF(AND(B278&lt;&gt;"",B278&lt;&gt;"No Matches"), VLOOKUP(B278,'Contract Vehicles'!B:H,7,FALSE),"")</f>
        <v/>
      </c>
    </row>
    <row r="279" spans="5:6" ht="12.75" x14ac:dyDescent="0.2">
      <c r="E279" s="21" t="str">
        <f>IF(AND(B279&lt;&gt;"",B279&lt;&gt;"No Matches"), HYPERLINK(VLOOKUP(B279,'Contract Vehicles'!B:H,2,FALSE),"Link"),"")</f>
        <v/>
      </c>
      <c r="F279" s="21" t="str">
        <f>IF(AND(B279&lt;&gt;"",B279&lt;&gt;"No Matches"), VLOOKUP(B279,'Contract Vehicles'!B:H,7,FALSE),"")</f>
        <v/>
      </c>
    </row>
    <row r="280" spans="5:6" ht="12.75" x14ac:dyDescent="0.2">
      <c r="E280" s="21" t="str">
        <f>IF(AND(B280&lt;&gt;"",B280&lt;&gt;"No Matches"), HYPERLINK(VLOOKUP(B280,'Contract Vehicles'!B:H,2,FALSE),"Link"),"")</f>
        <v/>
      </c>
      <c r="F280" s="21" t="str">
        <f>IF(AND(B280&lt;&gt;"",B280&lt;&gt;"No Matches"), VLOOKUP(B280,'Contract Vehicles'!B:H,7,FALSE),"")</f>
        <v/>
      </c>
    </row>
    <row r="281" spans="5:6" ht="12.75" x14ac:dyDescent="0.2">
      <c r="E281" s="21" t="str">
        <f>IF(AND(B281&lt;&gt;"",B281&lt;&gt;"No Matches"), HYPERLINK(VLOOKUP(B281,'Contract Vehicles'!B:H,2,FALSE),"Link"),"")</f>
        <v/>
      </c>
      <c r="F281" s="21" t="str">
        <f>IF(AND(B281&lt;&gt;"",B281&lt;&gt;"No Matches"), VLOOKUP(B281,'Contract Vehicles'!B:H,7,FALSE),"")</f>
        <v/>
      </c>
    </row>
    <row r="282" spans="5:6" ht="12.75" x14ac:dyDescent="0.2">
      <c r="E282" s="21" t="str">
        <f>IF(AND(B282&lt;&gt;"",B282&lt;&gt;"No Matches"), HYPERLINK(VLOOKUP(B282,'Contract Vehicles'!B:H,2,FALSE),"Link"),"")</f>
        <v/>
      </c>
      <c r="F282" s="21" t="str">
        <f>IF(AND(B282&lt;&gt;"",B282&lt;&gt;"No Matches"), VLOOKUP(B282,'Contract Vehicles'!B:H,7,FALSE),"")</f>
        <v/>
      </c>
    </row>
    <row r="283" spans="5:6" ht="12.75" x14ac:dyDescent="0.2">
      <c r="E283" s="21" t="str">
        <f>IF(AND(B283&lt;&gt;"",B283&lt;&gt;"No Matches"), HYPERLINK(VLOOKUP(B283,'Contract Vehicles'!B:H,2,FALSE),"Link"),"")</f>
        <v/>
      </c>
      <c r="F283" s="21" t="str">
        <f>IF(AND(B283&lt;&gt;"",B283&lt;&gt;"No Matches"), VLOOKUP(B283,'Contract Vehicles'!B:H,7,FALSE),"")</f>
        <v/>
      </c>
    </row>
    <row r="284" spans="5:6" ht="12.75" x14ac:dyDescent="0.2">
      <c r="E284" s="21" t="str">
        <f>IF(AND(B284&lt;&gt;"",B284&lt;&gt;"No Matches"), HYPERLINK(VLOOKUP(B284,'Contract Vehicles'!B:H,2,FALSE),"Link"),"")</f>
        <v/>
      </c>
      <c r="F284" s="21" t="str">
        <f>IF(AND(B284&lt;&gt;"",B284&lt;&gt;"No Matches"), VLOOKUP(B284,'Contract Vehicles'!B:H,7,FALSE),"")</f>
        <v/>
      </c>
    </row>
    <row r="285" spans="5:6" ht="12.75" x14ac:dyDescent="0.2">
      <c r="E285" s="21" t="str">
        <f>IF(AND(B285&lt;&gt;"",B285&lt;&gt;"No Matches"), HYPERLINK(VLOOKUP(B285,'Contract Vehicles'!B:H,2,FALSE),"Link"),"")</f>
        <v/>
      </c>
      <c r="F285" s="21" t="str">
        <f>IF(AND(B285&lt;&gt;"",B285&lt;&gt;"No Matches"), VLOOKUP(B285,'Contract Vehicles'!B:H,7,FALSE),"")</f>
        <v/>
      </c>
    </row>
    <row r="286" spans="5:6" ht="12.75" x14ac:dyDescent="0.2">
      <c r="E286" s="21" t="str">
        <f>IF(AND(B286&lt;&gt;"",B286&lt;&gt;"No Matches"), HYPERLINK(VLOOKUP(B286,'Contract Vehicles'!B:H,2,FALSE),"Link"),"")</f>
        <v/>
      </c>
      <c r="F286" s="21" t="str">
        <f>IF(AND(B286&lt;&gt;"",B286&lt;&gt;"No Matches"), VLOOKUP(B286,'Contract Vehicles'!B:H,7,FALSE),"")</f>
        <v/>
      </c>
    </row>
    <row r="287" spans="5:6" ht="12.75" x14ac:dyDescent="0.2">
      <c r="E287" s="21" t="str">
        <f>IF(AND(B287&lt;&gt;"",B287&lt;&gt;"No Matches"), HYPERLINK(VLOOKUP(B287,'Contract Vehicles'!B:H,2,FALSE),"Link"),"")</f>
        <v/>
      </c>
      <c r="F287" s="21" t="str">
        <f>IF(AND(B287&lt;&gt;"",B287&lt;&gt;"No Matches"), VLOOKUP(B287,'Contract Vehicles'!B:H,7,FALSE),"")</f>
        <v/>
      </c>
    </row>
    <row r="288" spans="5:6" ht="12.75" x14ac:dyDescent="0.2">
      <c r="E288" s="21" t="str">
        <f>IF(AND(B288&lt;&gt;"",B288&lt;&gt;"No Matches"), HYPERLINK(VLOOKUP(B288,'Contract Vehicles'!B:H,2,FALSE),"Link"),"")</f>
        <v/>
      </c>
      <c r="F288" s="21" t="str">
        <f>IF(AND(B288&lt;&gt;"",B288&lt;&gt;"No Matches"), VLOOKUP(B288,'Contract Vehicles'!B:H,7,FALSE),"")</f>
        <v/>
      </c>
    </row>
    <row r="289" spans="5:6" ht="12.75" x14ac:dyDescent="0.2">
      <c r="E289" s="21" t="str">
        <f>IF(AND(B289&lt;&gt;"",B289&lt;&gt;"No Matches"), HYPERLINK(VLOOKUP(B289,'Contract Vehicles'!B:H,2,FALSE),"Link"),"")</f>
        <v/>
      </c>
      <c r="F289" s="21" t="str">
        <f>IF(AND(B289&lt;&gt;"",B289&lt;&gt;"No Matches"), VLOOKUP(B289,'Contract Vehicles'!B:H,7,FALSE),"")</f>
        <v/>
      </c>
    </row>
    <row r="290" spans="5:6" ht="12.75" x14ac:dyDescent="0.2">
      <c r="E290" s="21" t="str">
        <f>IF(AND(B290&lt;&gt;"",B290&lt;&gt;"No Matches"), HYPERLINK(VLOOKUP(B290,'Contract Vehicles'!B:H,2,FALSE),"Link"),"")</f>
        <v/>
      </c>
      <c r="F290" s="21" t="str">
        <f>IF(AND(B290&lt;&gt;"",B290&lt;&gt;"No Matches"), VLOOKUP(B290,'Contract Vehicles'!B:H,7,FALSE),"")</f>
        <v/>
      </c>
    </row>
    <row r="291" spans="5:6" ht="12.75" x14ac:dyDescent="0.2">
      <c r="E291" s="21" t="str">
        <f>IF(AND(B291&lt;&gt;"",B291&lt;&gt;"No Matches"), HYPERLINK(VLOOKUP(B291,'Contract Vehicles'!B:H,2,FALSE),"Link"),"")</f>
        <v/>
      </c>
      <c r="F291" s="21" t="str">
        <f>IF(AND(B291&lt;&gt;"",B291&lt;&gt;"No Matches"), VLOOKUP(B291,'Contract Vehicles'!B:H,7,FALSE),"")</f>
        <v/>
      </c>
    </row>
    <row r="292" spans="5:6" ht="12.75" x14ac:dyDescent="0.2">
      <c r="E292" s="21" t="str">
        <f>IF(AND(B292&lt;&gt;"",B292&lt;&gt;"No Matches"), HYPERLINK(VLOOKUP(B292,'Contract Vehicles'!B:H,2,FALSE),"Link"),"")</f>
        <v/>
      </c>
      <c r="F292" s="21" t="str">
        <f>IF(AND(B292&lt;&gt;"",B292&lt;&gt;"No Matches"), VLOOKUP(B292,'Contract Vehicles'!B:H,7,FALSE),"")</f>
        <v/>
      </c>
    </row>
    <row r="293" spans="5:6" ht="12.75" x14ac:dyDescent="0.2">
      <c r="E293" s="21" t="str">
        <f>IF(AND(B293&lt;&gt;"",B293&lt;&gt;"No Matches"), HYPERLINK(VLOOKUP(B293,'Contract Vehicles'!B:H,2,FALSE),"Link"),"")</f>
        <v/>
      </c>
      <c r="F293" s="21" t="str">
        <f>IF(AND(B293&lt;&gt;"",B293&lt;&gt;"No Matches"), VLOOKUP(B293,'Contract Vehicles'!B:H,7,FALSE),"")</f>
        <v/>
      </c>
    </row>
    <row r="294" spans="5:6" ht="12.75" x14ac:dyDescent="0.2">
      <c r="E294" s="21" t="str">
        <f>IF(AND(B294&lt;&gt;"",B294&lt;&gt;"No Matches"), HYPERLINK(VLOOKUP(B294,'Contract Vehicles'!B:H,2,FALSE),"Link"),"")</f>
        <v/>
      </c>
      <c r="F294" s="21" t="str">
        <f>IF(AND(B294&lt;&gt;"",B294&lt;&gt;"No Matches"), VLOOKUP(B294,'Contract Vehicles'!B:H,7,FALSE),"")</f>
        <v/>
      </c>
    </row>
    <row r="295" spans="5:6" ht="12.75" x14ac:dyDescent="0.2">
      <c r="E295" s="21" t="str">
        <f>IF(AND(B295&lt;&gt;"",B295&lt;&gt;"No Matches"), HYPERLINK(VLOOKUP(B295,'Contract Vehicles'!B:H,2,FALSE),"Link"),"")</f>
        <v/>
      </c>
      <c r="F295" s="21" t="str">
        <f>IF(AND(B295&lt;&gt;"",B295&lt;&gt;"No Matches"), VLOOKUP(B295,'Contract Vehicles'!B:H,7,FALSE),"")</f>
        <v/>
      </c>
    </row>
    <row r="296" spans="5:6" ht="12.75" x14ac:dyDescent="0.2">
      <c r="E296" s="21" t="str">
        <f>IF(AND(B296&lt;&gt;"",B296&lt;&gt;"No Matches"), HYPERLINK(VLOOKUP(B296,'Contract Vehicles'!B:H,2,FALSE),"Link"),"")</f>
        <v/>
      </c>
      <c r="F296" s="21" t="str">
        <f>IF(AND(B296&lt;&gt;"",B296&lt;&gt;"No Matches"), VLOOKUP(B296,'Contract Vehicles'!B:H,7,FALSE),"")</f>
        <v/>
      </c>
    </row>
    <row r="297" spans="5:6" ht="12.75" x14ac:dyDescent="0.2">
      <c r="E297" s="21" t="str">
        <f>IF(AND(B297&lt;&gt;"",B297&lt;&gt;"No Matches"), HYPERLINK(VLOOKUP(B297,'Contract Vehicles'!B:H,2,FALSE),"Link"),"")</f>
        <v/>
      </c>
      <c r="F297" s="21" t="str">
        <f>IF(AND(B297&lt;&gt;"",B297&lt;&gt;"No Matches"), VLOOKUP(B297,'Contract Vehicles'!B:H,7,FALSE),"")</f>
        <v/>
      </c>
    </row>
    <row r="298" spans="5:6" ht="12.75" x14ac:dyDescent="0.2">
      <c r="E298" s="21" t="str">
        <f>IF(AND(B298&lt;&gt;"",B298&lt;&gt;"No Matches"), HYPERLINK(VLOOKUP(B298,'Contract Vehicles'!B:H,2,FALSE),"Link"),"")</f>
        <v/>
      </c>
      <c r="F298" s="21" t="str">
        <f>IF(AND(B298&lt;&gt;"",B298&lt;&gt;"No Matches"), VLOOKUP(B298,'Contract Vehicles'!B:H,7,FALSE),"")</f>
        <v/>
      </c>
    </row>
    <row r="299" spans="5:6" ht="12.75" x14ac:dyDescent="0.2">
      <c r="E299" s="21" t="str">
        <f>IF(AND(B299&lt;&gt;"",B299&lt;&gt;"No Matches"), HYPERLINK(VLOOKUP(B299,'Contract Vehicles'!B:H,2,FALSE),"Link"),"")</f>
        <v/>
      </c>
      <c r="F299" s="21" t="str">
        <f>IF(AND(B299&lt;&gt;"",B299&lt;&gt;"No Matches"), VLOOKUP(B299,'Contract Vehicles'!B:H,7,FALSE),"")</f>
        <v/>
      </c>
    </row>
    <row r="300" spans="5:6" ht="12.75" x14ac:dyDescent="0.2">
      <c r="E300" s="21" t="str">
        <f>IF(AND(B300&lt;&gt;"",B300&lt;&gt;"No Matches"), HYPERLINK(VLOOKUP(B300,'Contract Vehicles'!B:H,2,FALSE),"Link"),"")</f>
        <v/>
      </c>
      <c r="F300" s="21" t="str">
        <f>IF(AND(B300&lt;&gt;"",B300&lt;&gt;"No Matches"), VLOOKUP(B300,'Contract Vehicles'!B:H,7,FALSE),"")</f>
        <v/>
      </c>
    </row>
    <row r="301" spans="5:6" ht="12.75" x14ac:dyDescent="0.2">
      <c r="E301" s="21" t="str">
        <f>IF(AND(B301&lt;&gt;"",B301&lt;&gt;"No Matches"), HYPERLINK(VLOOKUP(B301,'Contract Vehicles'!B:H,2,FALSE),"Link"),"")</f>
        <v/>
      </c>
      <c r="F301" s="21" t="str">
        <f>IF(AND(B301&lt;&gt;"",B301&lt;&gt;"No Matches"), VLOOKUP(B301,'Contract Vehicles'!B:H,7,FALSE),"")</f>
        <v/>
      </c>
    </row>
    <row r="302" spans="5:6" ht="12.75" x14ac:dyDescent="0.2">
      <c r="E302" s="21" t="str">
        <f>IF(AND(B302&lt;&gt;"",B302&lt;&gt;"No Matches"), HYPERLINK(VLOOKUP(B302,'Contract Vehicles'!B:H,2,FALSE),"Link"),"")</f>
        <v/>
      </c>
      <c r="F302" s="21" t="str">
        <f>IF(AND(B302&lt;&gt;"",B302&lt;&gt;"No Matches"), VLOOKUP(B302,'Contract Vehicles'!B:H,7,FALSE),"")</f>
        <v/>
      </c>
    </row>
    <row r="303" spans="5:6" ht="12.75" x14ac:dyDescent="0.2">
      <c r="E303" s="21" t="str">
        <f>IF(AND(B303&lt;&gt;"",B303&lt;&gt;"No Matches"), HYPERLINK(VLOOKUP(B303,'Contract Vehicles'!B:H,2,FALSE),"Link"),"")</f>
        <v/>
      </c>
      <c r="F303" s="21" t="str">
        <f>IF(AND(B303&lt;&gt;"",B303&lt;&gt;"No Matches"), VLOOKUP(B303,'Contract Vehicles'!B:H,7,FALSE),"")</f>
        <v/>
      </c>
    </row>
    <row r="304" spans="5:6" ht="12.75" x14ac:dyDescent="0.2">
      <c r="E304" s="21" t="str">
        <f>IF(AND(B304&lt;&gt;"",B304&lt;&gt;"No Matches"), HYPERLINK(VLOOKUP(B304,'Contract Vehicles'!B:H,2,FALSE),"Link"),"")</f>
        <v/>
      </c>
      <c r="F304" s="21" t="str">
        <f>IF(AND(B304&lt;&gt;"",B304&lt;&gt;"No Matches"), VLOOKUP(B304,'Contract Vehicles'!B:H,7,FALSE),"")</f>
        <v/>
      </c>
    </row>
    <row r="305" spans="5:6" ht="12.75" x14ac:dyDescent="0.2">
      <c r="E305" s="21" t="str">
        <f>IF(AND(B305&lt;&gt;"",B305&lt;&gt;"No Matches"), HYPERLINK(VLOOKUP(B305,'Contract Vehicles'!B:H,2,FALSE),"Link"),"")</f>
        <v/>
      </c>
      <c r="F305" s="21" t="str">
        <f>IF(AND(B305&lt;&gt;"",B305&lt;&gt;"No Matches"), VLOOKUP(B305,'Contract Vehicles'!B:H,7,FALSE),"")</f>
        <v/>
      </c>
    </row>
    <row r="306" spans="5:6" ht="12.75" x14ac:dyDescent="0.2">
      <c r="E306" s="21" t="str">
        <f>IF(AND(B306&lt;&gt;"",B306&lt;&gt;"No Matches"), HYPERLINK(VLOOKUP(B306,'Contract Vehicles'!B:H,2,FALSE),"Link"),"")</f>
        <v/>
      </c>
      <c r="F306" s="21" t="str">
        <f>IF(AND(B306&lt;&gt;"",B306&lt;&gt;"No Matches"), VLOOKUP(B306,'Contract Vehicles'!B:H,7,FALSE),"")</f>
        <v/>
      </c>
    </row>
    <row r="307" spans="5:6" ht="12.75" x14ac:dyDescent="0.2">
      <c r="E307" s="21" t="str">
        <f>IF(AND(B307&lt;&gt;"",B307&lt;&gt;"No Matches"), HYPERLINK(VLOOKUP(B307,'Contract Vehicles'!B:H,2,FALSE),"Link"),"")</f>
        <v/>
      </c>
      <c r="F307" s="21" t="str">
        <f>IF(AND(B307&lt;&gt;"",B307&lt;&gt;"No Matches"), VLOOKUP(B307,'Contract Vehicles'!B:H,7,FALSE),"")</f>
        <v/>
      </c>
    </row>
    <row r="308" spans="5:6" ht="12.75" x14ac:dyDescent="0.2">
      <c r="E308" s="21" t="str">
        <f>IF(AND(B308&lt;&gt;"",B308&lt;&gt;"No Matches"), HYPERLINK(VLOOKUP(B308,'Contract Vehicles'!B:H,2,FALSE),"Link"),"")</f>
        <v/>
      </c>
      <c r="F308" s="21" t="str">
        <f>IF(AND(B308&lt;&gt;"",B308&lt;&gt;"No Matches"), VLOOKUP(B308,'Contract Vehicles'!B:H,7,FALSE),"")</f>
        <v/>
      </c>
    </row>
    <row r="309" spans="5:6" ht="12.75" x14ac:dyDescent="0.2">
      <c r="E309" s="21" t="str">
        <f>IF(AND(B309&lt;&gt;"",B309&lt;&gt;"No Matches"), HYPERLINK(VLOOKUP(B309,'Contract Vehicles'!B:H,2,FALSE),"Link"),"")</f>
        <v/>
      </c>
      <c r="F309" s="21" t="str">
        <f>IF(AND(B309&lt;&gt;"",B309&lt;&gt;"No Matches"), VLOOKUP(B309,'Contract Vehicles'!B:H,7,FALSE),"")</f>
        <v/>
      </c>
    </row>
    <row r="310" spans="5:6" ht="12.75" x14ac:dyDescent="0.2">
      <c r="E310" s="21" t="str">
        <f>IF(AND(B310&lt;&gt;"",B310&lt;&gt;"No Matches"), HYPERLINK(VLOOKUP(B310,'Contract Vehicles'!B:H,2,FALSE),"Link"),"")</f>
        <v/>
      </c>
      <c r="F310" s="21" t="str">
        <f>IF(AND(B310&lt;&gt;"",B310&lt;&gt;"No Matches"), VLOOKUP(B310,'Contract Vehicles'!B:H,7,FALSE),"")</f>
        <v/>
      </c>
    </row>
    <row r="311" spans="5:6" ht="12.75" x14ac:dyDescent="0.2">
      <c r="E311" s="21" t="str">
        <f>IF(AND(B311&lt;&gt;"",B311&lt;&gt;"No Matches"), HYPERLINK(VLOOKUP(B311,'Contract Vehicles'!B:H,2,FALSE),"Link"),"")</f>
        <v/>
      </c>
      <c r="F311" s="21" t="str">
        <f>IF(AND(B311&lt;&gt;"",B311&lt;&gt;"No Matches"), VLOOKUP(B311,'Contract Vehicles'!B:H,7,FALSE),"")</f>
        <v/>
      </c>
    </row>
    <row r="312" spans="5:6" ht="12.75" x14ac:dyDescent="0.2">
      <c r="E312" s="21" t="str">
        <f>IF(AND(B312&lt;&gt;"",B312&lt;&gt;"No Matches"), HYPERLINK(VLOOKUP(B312,'Contract Vehicles'!B:H,2,FALSE),"Link"),"")</f>
        <v/>
      </c>
      <c r="F312" s="21" t="str">
        <f>IF(AND(B312&lt;&gt;"",B312&lt;&gt;"No Matches"), VLOOKUP(B312,'Contract Vehicles'!B:H,7,FALSE),"")</f>
        <v/>
      </c>
    </row>
    <row r="313" spans="5:6" ht="12.75" x14ac:dyDescent="0.2">
      <c r="E313" s="21" t="str">
        <f>IF(AND(B313&lt;&gt;"",B313&lt;&gt;"No Matches"), HYPERLINK(VLOOKUP(B313,'Contract Vehicles'!B:H,2,FALSE),"Link"),"")</f>
        <v/>
      </c>
      <c r="F313" s="21" t="str">
        <f>IF(AND(B313&lt;&gt;"",B313&lt;&gt;"No Matches"), VLOOKUP(B313,'Contract Vehicles'!B:H,7,FALSE),"")</f>
        <v/>
      </c>
    </row>
    <row r="314" spans="5:6" ht="12.75" x14ac:dyDescent="0.2">
      <c r="E314" s="21" t="str">
        <f>IF(AND(B314&lt;&gt;"",B314&lt;&gt;"No Matches"), HYPERLINK(VLOOKUP(B314,'Contract Vehicles'!B:H,2,FALSE),"Link"),"")</f>
        <v/>
      </c>
      <c r="F314" s="21" t="str">
        <f>IF(AND(B314&lt;&gt;"",B314&lt;&gt;"No Matches"), VLOOKUP(B314,'Contract Vehicles'!B:H,7,FALSE),"")</f>
        <v/>
      </c>
    </row>
    <row r="315" spans="5:6" ht="12.75" x14ac:dyDescent="0.2">
      <c r="E315" s="21" t="str">
        <f>IF(AND(B315&lt;&gt;"",B315&lt;&gt;"No Matches"), HYPERLINK(VLOOKUP(B315,'Contract Vehicles'!B:H,2,FALSE),"Link"),"")</f>
        <v/>
      </c>
      <c r="F315" s="21" t="str">
        <f>IF(AND(B315&lt;&gt;"",B315&lt;&gt;"No Matches"), VLOOKUP(B315,'Contract Vehicles'!B:H,7,FALSE),"")</f>
        <v/>
      </c>
    </row>
    <row r="316" spans="5:6" ht="12.75" x14ac:dyDescent="0.2">
      <c r="E316" s="21" t="str">
        <f>IF(AND(B316&lt;&gt;"",B316&lt;&gt;"No Matches"), HYPERLINK(VLOOKUP(B316,'Contract Vehicles'!B:H,2,FALSE),"Link"),"")</f>
        <v/>
      </c>
      <c r="F316" s="21" t="str">
        <f>IF(AND(B316&lt;&gt;"",B316&lt;&gt;"No Matches"), VLOOKUP(B316,'Contract Vehicles'!B:H,7,FALSE),"")</f>
        <v/>
      </c>
    </row>
    <row r="317" spans="5:6" ht="12.75" x14ac:dyDescent="0.2">
      <c r="E317" s="21" t="str">
        <f>IF(AND(B317&lt;&gt;"",B317&lt;&gt;"No Matches"), HYPERLINK(VLOOKUP(B317,'Contract Vehicles'!B:H,2,FALSE),"Link"),"")</f>
        <v/>
      </c>
      <c r="F317" s="21" t="str">
        <f>IF(AND(B317&lt;&gt;"",B317&lt;&gt;"No Matches"), VLOOKUP(B317,'Contract Vehicles'!B:H,7,FALSE),"")</f>
        <v/>
      </c>
    </row>
    <row r="318" spans="5:6" ht="12.75" x14ac:dyDescent="0.2">
      <c r="E318" s="21" t="str">
        <f>IF(AND(B318&lt;&gt;"",B318&lt;&gt;"No Matches"), HYPERLINK(VLOOKUP(B318,'Contract Vehicles'!B:H,2,FALSE),"Link"),"")</f>
        <v/>
      </c>
    </row>
    <row r="319" spans="5:6" ht="12.75" x14ac:dyDescent="0.2">
      <c r="E319" s="21" t="str">
        <f>IF(AND(B319&lt;&gt;"",B319&lt;&gt;"No Matches"), HYPERLINK(VLOOKUP(B319,'Contract Vehicles'!B:H,2,FALSE),"Link"),"")</f>
        <v/>
      </c>
    </row>
    <row r="320" spans="5:6" ht="12.75" x14ac:dyDescent="0.2">
      <c r="E320" s="21" t="str">
        <f>IF(AND(B320&lt;&gt;"",B320&lt;&gt;"No Matches"), HYPERLINK(VLOOKUP(B320,'Contract Vehicles'!B:H,2,FALSE),"Link"),"")</f>
        <v/>
      </c>
    </row>
    <row r="321" spans="5:5" ht="12.75" x14ac:dyDescent="0.2">
      <c r="E321" s="21" t="str">
        <f>IF(AND(B321&lt;&gt;"",B321&lt;&gt;"No Matches"), HYPERLINK(VLOOKUP(B321,'Contract Vehicles'!B:H,2,FALSE),"Link"),"")</f>
        <v/>
      </c>
    </row>
    <row r="322" spans="5:5" ht="12.75" x14ac:dyDescent="0.2">
      <c r="E322" s="21" t="str">
        <f>IF(AND(B322&lt;&gt;"",B322&lt;&gt;"No Matches"), HYPERLINK(VLOOKUP(B322,'Contract Vehicles'!B:H,2,FALSE),"Link"),"")</f>
        <v/>
      </c>
    </row>
    <row r="323" spans="5:5" ht="12.75" x14ac:dyDescent="0.2">
      <c r="E323" s="21" t="str">
        <f>IF(AND(B323&lt;&gt;"",B323&lt;&gt;"No Matches"), HYPERLINK(VLOOKUP(B323,'Contract Vehicles'!B:H,2,FALSE),"Link"),"")</f>
        <v/>
      </c>
    </row>
    <row r="324" spans="5:5" ht="12.75" x14ac:dyDescent="0.2">
      <c r="E324" s="21" t="str">
        <f>IF(AND(B324&lt;&gt;"",B324&lt;&gt;"No Matches"), HYPERLINK(VLOOKUP(B324,'Contract Vehicles'!B:H,2,FALSE),"Link"),"")</f>
        <v/>
      </c>
    </row>
    <row r="325" spans="5:5" ht="12.75" x14ac:dyDescent="0.2">
      <c r="E325" s="21" t="str">
        <f>IF(AND(B325&lt;&gt;"",B325&lt;&gt;"No Matches"), HYPERLINK(VLOOKUP(B325,'Contract Vehicles'!B:H,2,FALSE),"Link"),"")</f>
        <v/>
      </c>
    </row>
    <row r="326" spans="5:5" ht="12.75" x14ac:dyDescent="0.2">
      <c r="E326" s="21" t="str">
        <f>IF(AND(B326&lt;&gt;"",B326&lt;&gt;"No Matches"), HYPERLINK(VLOOKUP(B326,'Contract Vehicles'!B:H,2,FALSE),"Link"),"")</f>
        <v/>
      </c>
    </row>
    <row r="327" spans="5:5" ht="12.75" x14ac:dyDescent="0.2">
      <c r="E327" s="21" t="str">
        <f>IF(AND(B327&lt;&gt;"",B327&lt;&gt;"No Matches"), HYPERLINK(VLOOKUP(B327,'Contract Vehicles'!B:H,2,FALSE),"Link"),"")</f>
        <v/>
      </c>
    </row>
    <row r="328" spans="5:5" ht="12.75" x14ac:dyDescent="0.2">
      <c r="E328" s="21" t="str">
        <f>IF(AND(B328&lt;&gt;"",B328&lt;&gt;"No Matches"), HYPERLINK(VLOOKUP(B328,'Contract Vehicles'!B:H,2,FALSE),"Link"),"")</f>
        <v/>
      </c>
    </row>
    <row r="329" spans="5:5" ht="12.75" x14ac:dyDescent="0.2">
      <c r="E329" s="21" t="str">
        <f>IF(AND(B329&lt;&gt;"",B329&lt;&gt;"No Matches"), HYPERLINK(VLOOKUP(B329,'Contract Vehicles'!B:H,2,FALSE),"Link"),"")</f>
        <v/>
      </c>
    </row>
    <row r="330" spans="5:5" ht="12.75" x14ac:dyDescent="0.2">
      <c r="E330" s="21" t="str">
        <f>IF(AND(B330&lt;&gt;"",B330&lt;&gt;"No Matches"), HYPERLINK(VLOOKUP(B330,'Contract Vehicles'!B:H,2,FALSE),"Link"),"")</f>
        <v/>
      </c>
    </row>
    <row r="331" spans="5:5" ht="12.75" x14ac:dyDescent="0.2">
      <c r="E331" s="21" t="str">
        <f>IF(AND(B331&lt;&gt;"",B331&lt;&gt;"No Matches"), HYPERLINK(VLOOKUP(B331,'Contract Vehicles'!B:H,2,FALSE),"Link"),"")</f>
        <v/>
      </c>
    </row>
    <row r="332" spans="5:5" ht="12.75" x14ac:dyDescent="0.2">
      <c r="E332" s="21" t="str">
        <f>IF(AND(B332&lt;&gt;"",B332&lt;&gt;"No Matches"), HYPERLINK(VLOOKUP(B332,'Contract Vehicles'!B:H,2,FALSE),"Link"),"")</f>
        <v/>
      </c>
    </row>
    <row r="333" spans="5:5" ht="12.75" x14ac:dyDescent="0.2">
      <c r="E333" s="21" t="str">
        <f>IF(AND(B333&lt;&gt;"",B333&lt;&gt;"No Matches"), HYPERLINK(VLOOKUP(B333,'Contract Vehicles'!B:H,2,FALSE),"Link"),"")</f>
        <v/>
      </c>
    </row>
    <row r="334" spans="5:5" ht="12.75" x14ac:dyDescent="0.2">
      <c r="E334" s="21" t="str">
        <f>IF(AND(B334&lt;&gt;"",B334&lt;&gt;"No Matches"), HYPERLINK(VLOOKUP(B334,'Contract Vehicles'!B:H,2,FALSE),"Link"),"")</f>
        <v/>
      </c>
    </row>
    <row r="335" spans="5:5" ht="12.75" x14ac:dyDescent="0.2">
      <c r="E335" s="21" t="str">
        <f>IF(AND(B335&lt;&gt;"",B335&lt;&gt;"No Matches"), HYPERLINK(VLOOKUP(B335,'Contract Vehicles'!B:H,2,FALSE),"Link"),"")</f>
        <v/>
      </c>
    </row>
    <row r="336" spans="5:5" ht="12.75" x14ac:dyDescent="0.2">
      <c r="E336" s="21" t="str">
        <f>IF(AND(B336&lt;&gt;"",B336&lt;&gt;"No Matches"), HYPERLINK(VLOOKUP(B336,'Contract Vehicles'!B:H,2,FALSE),"Link"),"")</f>
        <v/>
      </c>
    </row>
    <row r="337" spans="5:5" ht="12.75" x14ac:dyDescent="0.2">
      <c r="E337" s="21" t="str">
        <f>IF(AND(B337&lt;&gt;"",B337&lt;&gt;"No Matches"), HYPERLINK(VLOOKUP(B337,'Contract Vehicles'!B:H,2,FALSE),"Link"),"")</f>
        <v/>
      </c>
    </row>
    <row r="338" spans="5:5" ht="12.75" x14ac:dyDescent="0.2">
      <c r="E338" s="21" t="str">
        <f>IF(AND(B338&lt;&gt;"",B338&lt;&gt;"No Matches"), HYPERLINK(VLOOKUP(B338,'Contract Vehicles'!B:H,2,FALSE),"Link"),"")</f>
        <v/>
      </c>
    </row>
    <row r="339" spans="5:5" ht="12.75" x14ac:dyDescent="0.2">
      <c r="E339" s="21" t="str">
        <f>IF(AND(B339&lt;&gt;"",B339&lt;&gt;"No Matches"), HYPERLINK(VLOOKUP(B339,'Contract Vehicles'!B:H,2,FALSE),"Link"),"")</f>
        <v/>
      </c>
    </row>
    <row r="340" spans="5:5" ht="12.75" x14ac:dyDescent="0.2">
      <c r="E340" s="21" t="str">
        <f>IF(AND(B340&lt;&gt;"",B340&lt;&gt;"No Matches"), HYPERLINK(VLOOKUP(B340,'Contract Vehicles'!B:H,2,FALSE),"Link"),"")</f>
        <v/>
      </c>
    </row>
    <row r="341" spans="5:5" ht="12.75" x14ac:dyDescent="0.2">
      <c r="E341" s="21" t="str">
        <f>IF(AND(B341&lt;&gt;"",B341&lt;&gt;"No Matches"), HYPERLINK(VLOOKUP(B341,'Contract Vehicles'!B:H,2,FALSE),"Link"),"")</f>
        <v/>
      </c>
    </row>
    <row r="342" spans="5:5" ht="12.75" x14ac:dyDescent="0.2">
      <c r="E342" s="21" t="str">
        <f>IF(AND(B342&lt;&gt;"",B342&lt;&gt;"No Matches"), HYPERLINK(VLOOKUP(B342,'Contract Vehicles'!B:H,2,FALSE),"Link"),"")</f>
        <v/>
      </c>
    </row>
    <row r="343" spans="5:5" ht="12.75" x14ac:dyDescent="0.2">
      <c r="E343" s="21" t="str">
        <f>IF(AND(B343&lt;&gt;"",B343&lt;&gt;"No Matches"), HYPERLINK(VLOOKUP(B343,'Contract Vehicles'!B:H,2,FALSE),"Link"),"")</f>
        <v/>
      </c>
    </row>
    <row r="344" spans="5:5" ht="12.75" x14ac:dyDescent="0.2">
      <c r="E344" s="21" t="str">
        <f>IF(AND(B344&lt;&gt;"",B344&lt;&gt;"No Matches"), HYPERLINK(VLOOKUP(B344,'Contract Vehicles'!B:H,2,FALSE),"Link"),"")</f>
        <v/>
      </c>
    </row>
    <row r="345" spans="5:5" ht="12.75" x14ac:dyDescent="0.2">
      <c r="E345" s="21" t="str">
        <f>IF(AND(B345&lt;&gt;"",B345&lt;&gt;"No Matches"), HYPERLINK(VLOOKUP(B345,'Contract Vehicles'!B:H,2,FALSE),"Link"),"")</f>
        <v/>
      </c>
    </row>
  </sheetData>
  <sheetProtection algorithmName="SHA-512" hashValue="AsPw6i9lPz25HomsyEwvee/LtZgTRLZFk7s0uOXCMzzVZF8fQxTPdS0I7c4XOi2oPOhFCtqih+Ofq3jRHzPYxQ==" saltValue="NMg9yeIbhY8HSoxxpEt1IA==" spinCount="100000" sheet="1" objects="1" scenarios="1" selectLockedCells="1"/>
  <mergeCells count="1">
    <mergeCell ref="B4:C4"/>
  </mergeCells>
  <conditionalFormatting sqref="D5:D35">
    <cfRule type="cellIs" dxfId="0" priority="1" operator="equal">
      <formula>"Best"</formula>
    </cfRule>
  </conditionalFormatting>
  <pageMargins left="0.7" right="0.7" top="0.75" bottom="0.75" header="0.3" footer="0.3"/>
  <ignoredErrors>
    <ignoredError sqref="E5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D4"/>
  <sheetViews>
    <sheetView workbookViewId="0"/>
  </sheetViews>
  <sheetFormatPr defaultColWidth="12.5703125" defaultRowHeight="15.75" customHeight="1" x14ac:dyDescent="0.2"/>
  <sheetData>
    <row r="1" spans="1:30" ht="15.75" customHeight="1" x14ac:dyDescent="0.2">
      <c r="A1" s="21" t="s">
        <v>1040</v>
      </c>
      <c r="B1" s="21" t="s">
        <v>1041</v>
      </c>
      <c r="C1" s="21" t="s">
        <v>134</v>
      </c>
      <c r="D1" s="21" t="s">
        <v>142</v>
      </c>
      <c r="E1" s="21" t="s">
        <v>143</v>
      </c>
      <c r="F1" s="21" t="s">
        <v>144</v>
      </c>
      <c r="G1" s="21" t="s">
        <v>145</v>
      </c>
      <c r="H1" s="21" t="s">
        <v>146</v>
      </c>
      <c r="I1" s="21" t="s">
        <v>147</v>
      </c>
      <c r="J1" s="21" t="s">
        <v>148</v>
      </c>
      <c r="K1" s="21" t="s">
        <v>159</v>
      </c>
      <c r="L1" s="21" t="s">
        <v>160</v>
      </c>
      <c r="M1" s="21" t="s">
        <v>161</v>
      </c>
      <c r="N1" s="21" t="s">
        <v>162</v>
      </c>
      <c r="O1" s="21" t="s">
        <v>163</v>
      </c>
      <c r="P1" s="21" t="s">
        <v>164</v>
      </c>
      <c r="Q1" s="21" t="s">
        <v>166</v>
      </c>
      <c r="R1" s="21" t="s">
        <v>167</v>
      </c>
      <c r="S1" s="21" t="s">
        <v>168</v>
      </c>
      <c r="T1" s="21" t="s">
        <v>174</v>
      </c>
      <c r="U1" s="21" t="s">
        <v>175</v>
      </c>
      <c r="V1" s="21" t="s">
        <v>176</v>
      </c>
      <c r="W1" s="21" t="s">
        <v>177</v>
      </c>
      <c r="X1" s="21" t="s">
        <v>178</v>
      </c>
      <c r="Y1" s="21" t="s">
        <v>183</v>
      </c>
      <c r="Z1" s="21" t="s">
        <v>184</v>
      </c>
      <c r="AA1" s="21" t="s">
        <v>185</v>
      </c>
      <c r="AB1" s="21" t="s">
        <v>189</v>
      </c>
      <c r="AC1" s="21" t="s">
        <v>190</v>
      </c>
      <c r="AD1" s="21" t="s">
        <v>191</v>
      </c>
    </row>
    <row r="2" spans="1:30" ht="15.75" customHeight="1" x14ac:dyDescent="0.2">
      <c r="A2" s="21" t="s">
        <v>71</v>
      </c>
      <c r="B2" s="21" t="s">
        <v>72</v>
      </c>
      <c r="C2" s="21" t="s">
        <v>903</v>
      </c>
      <c r="D2" s="21" t="s">
        <v>900</v>
      </c>
      <c r="E2" s="21" t="s">
        <v>900</v>
      </c>
      <c r="F2" s="21" t="s">
        <v>900</v>
      </c>
      <c r="G2" s="21" t="s">
        <v>900</v>
      </c>
      <c r="H2" s="21" t="s">
        <v>900</v>
      </c>
      <c r="I2" s="21" t="s">
        <v>900</v>
      </c>
      <c r="J2" s="21" t="s">
        <v>900</v>
      </c>
      <c r="K2" s="21" t="s">
        <v>900</v>
      </c>
      <c r="L2" s="21" t="s">
        <v>900</v>
      </c>
      <c r="M2" s="21" t="s">
        <v>900</v>
      </c>
      <c r="N2" s="21" t="s">
        <v>900</v>
      </c>
      <c r="O2" s="21" t="s">
        <v>900</v>
      </c>
      <c r="P2" s="21" t="s">
        <v>900</v>
      </c>
      <c r="Q2" s="21" t="s">
        <v>900</v>
      </c>
      <c r="R2" s="21" t="s">
        <v>903</v>
      </c>
      <c r="S2" s="21" t="s">
        <v>903</v>
      </c>
      <c r="T2" s="21" t="s">
        <v>900</v>
      </c>
      <c r="U2" s="21" t="s">
        <v>900</v>
      </c>
      <c r="V2" s="21" t="s">
        <v>900</v>
      </c>
      <c r="W2" s="21" t="s">
        <v>900</v>
      </c>
      <c r="X2" s="21" t="s">
        <v>900</v>
      </c>
      <c r="Y2" s="21" t="s">
        <v>900</v>
      </c>
      <c r="Z2" s="21" t="s">
        <v>900</v>
      </c>
      <c r="AA2" s="21" t="s">
        <v>900</v>
      </c>
      <c r="AB2" s="21" t="s">
        <v>900</v>
      </c>
      <c r="AC2" s="21" t="s">
        <v>900</v>
      </c>
      <c r="AD2" s="21" t="s">
        <v>900</v>
      </c>
    </row>
    <row r="3" spans="1:30" ht="15.75" customHeight="1" x14ac:dyDescent="0.2">
      <c r="A3" s="21" t="s">
        <v>71</v>
      </c>
      <c r="B3" s="21" t="s">
        <v>73</v>
      </c>
      <c r="C3" s="21" t="s">
        <v>903</v>
      </c>
      <c r="D3" s="21" t="s">
        <v>903</v>
      </c>
      <c r="E3" s="21" t="s">
        <v>903</v>
      </c>
      <c r="F3" s="21" t="s">
        <v>903</v>
      </c>
      <c r="G3" s="21" t="s">
        <v>903</v>
      </c>
      <c r="H3" s="21" t="s">
        <v>903</v>
      </c>
      <c r="I3" s="21" t="s">
        <v>903</v>
      </c>
      <c r="J3" s="21" t="s">
        <v>903</v>
      </c>
      <c r="K3" s="21" t="s">
        <v>903</v>
      </c>
      <c r="L3" s="21" t="s">
        <v>903</v>
      </c>
      <c r="M3" s="21" t="s">
        <v>903</v>
      </c>
      <c r="N3" s="21" t="s">
        <v>903</v>
      </c>
      <c r="O3" s="21" t="s">
        <v>903</v>
      </c>
      <c r="P3" s="21" t="s">
        <v>903</v>
      </c>
      <c r="Q3" s="21" t="s">
        <v>903</v>
      </c>
      <c r="R3" s="21" t="s">
        <v>900</v>
      </c>
      <c r="S3" s="21" t="s">
        <v>903</v>
      </c>
      <c r="T3" s="21" t="s">
        <v>903</v>
      </c>
      <c r="U3" s="21" t="s">
        <v>903</v>
      </c>
      <c r="V3" s="21" t="s">
        <v>903</v>
      </c>
      <c r="W3" s="21" t="s">
        <v>903</v>
      </c>
      <c r="X3" s="21" t="s">
        <v>903</v>
      </c>
      <c r="Y3" s="21" t="s">
        <v>903</v>
      </c>
      <c r="Z3" s="21" t="s">
        <v>903</v>
      </c>
      <c r="AA3" s="21" t="s">
        <v>903</v>
      </c>
      <c r="AB3" s="21" t="s">
        <v>903</v>
      </c>
      <c r="AC3" s="21" t="s">
        <v>903</v>
      </c>
      <c r="AD3" s="21" t="s">
        <v>903</v>
      </c>
    </row>
    <row r="4" spans="1:30" ht="15.75" customHeight="1" x14ac:dyDescent="0.2">
      <c r="A4" s="21" t="s">
        <v>71</v>
      </c>
      <c r="B4" s="21" t="s">
        <v>74</v>
      </c>
      <c r="C4" s="21" t="s">
        <v>903</v>
      </c>
      <c r="D4" s="21" t="s">
        <v>900</v>
      </c>
      <c r="E4" s="21" t="s">
        <v>903</v>
      </c>
      <c r="F4" s="21" t="s">
        <v>903</v>
      </c>
      <c r="G4" s="21" t="s">
        <v>903</v>
      </c>
      <c r="H4" s="21" t="s">
        <v>903</v>
      </c>
      <c r="I4" s="21" t="s">
        <v>903</v>
      </c>
      <c r="J4" s="21" t="s">
        <v>903</v>
      </c>
      <c r="K4" s="21" t="s">
        <v>900</v>
      </c>
      <c r="L4" s="21" t="s">
        <v>900</v>
      </c>
      <c r="M4" s="21" t="s">
        <v>900</v>
      </c>
      <c r="N4" s="21" t="s">
        <v>900</v>
      </c>
      <c r="O4" s="21" t="s">
        <v>900</v>
      </c>
      <c r="P4" s="21" t="s">
        <v>903</v>
      </c>
      <c r="Q4" s="21" t="s">
        <v>903</v>
      </c>
      <c r="R4" s="21" t="s">
        <v>903</v>
      </c>
      <c r="S4" s="21" t="s">
        <v>900</v>
      </c>
      <c r="T4" s="21" t="s">
        <v>900</v>
      </c>
      <c r="U4" s="21" t="s">
        <v>900</v>
      </c>
      <c r="V4" s="21" t="s">
        <v>900</v>
      </c>
      <c r="W4" s="21" t="s">
        <v>900</v>
      </c>
      <c r="X4" s="21" t="s">
        <v>900</v>
      </c>
      <c r="Y4" s="21" t="s">
        <v>900</v>
      </c>
      <c r="Z4" s="21" t="s">
        <v>900</v>
      </c>
      <c r="AA4" s="21" t="s">
        <v>900</v>
      </c>
      <c r="AB4" s="21" t="s">
        <v>903</v>
      </c>
      <c r="AC4" s="21" t="s">
        <v>903</v>
      </c>
      <c r="AD4" s="21" t="s">
        <v>903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BZ11"/>
  <sheetViews>
    <sheetView workbookViewId="0">
      <selection activeCell="A4" sqref="A4:XFD4"/>
    </sheetView>
  </sheetViews>
  <sheetFormatPr defaultColWidth="12.5703125" defaultRowHeight="15.75" customHeight="1" x14ac:dyDescent="0.2"/>
  <cols>
    <col min="2" max="2" width="63.5703125" bestFit="1" customWidth="1"/>
  </cols>
  <sheetData>
    <row r="1" spans="1:78" ht="15.75" customHeight="1" x14ac:dyDescent="0.2">
      <c r="A1" s="21" t="s">
        <v>1040</v>
      </c>
      <c r="B1" s="21" t="s">
        <v>1041</v>
      </c>
      <c r="C1" s="21" t="s">
        <v>134</v>
      </c>
      <c r="D1" s="21" t="s">
        <v>135</v>
      </c>
      <c r="E1" s="21" t="s">
        <v>136</v>
      </c>
      <c r="F1" s="21" t="s">
        <v>137</v>
      </c>
      <c r="G1" s="21" t="s">
        <v>138</v>
      </c>
      <c r="H1" s="21" t="s">
        <v>139</v>
      </c>
      <c r="I1" s="21" t="s">
        <v>140</v>
      </c>
      <c r="J1" s="21" t="s">
        <v>141</v>
      </c>
      <c r="K1" s="21" t="s">
        <v>142</v>
      </c>
      <c r="L1" s="21" t="s">
        <v>143</v>
      </c>
      <c r="M1" s="21" t="s">
        <v>144</v>
      </c>
      <c r="N1" s="21" t="s">
        <v>145</v>
      </c>
      <c r="O1" s="21" t="s">
        <v>146</v>
      </c>
      <c r="P1" s="21" t="s">
        <v>147</v>
      </c>
      <c r="Q1" s="21" t="s">
        <v>148</v>
      </c>
      <c r="R1" s="21" t="s">
        <v>149</v>
      </c>
      <c r="S1" s="21" t="s">
        <v>150</v>
      </c>
      <c r="T1" s="21" t="s">
        <v>151</v>
      </c>
      <c r="U1" s="21" t="s">
        <v>152</v>
      </c>
      <c r="V1" s="21" t="s">
        <v>153</v>
      </c>
      <c r="W1" s="21" t="s">
        <v>154</v>
      </c>
      <c r="X1" s="21" t="s">
        <v>155</v>
      </c>
      <c r="Y1" s="21" t="s">
        <v>156</v>
      </c>
      <c r="Z1" s="21" t="s">
        <v>157</v>
      </c>
      <c r="AA1" s="21" t="s">
        <v>158</v>
      </c>
      <c r="AB1" s="21" t="s">
        <v>159</v>
      </c>
      <c r="AC1" s="21" t="s">
        <v>160</v>
      </c>
      <c r="AD1" s="21" t="s">
        <v>161</v>
      </c>
      <c r="AE1" s="21" t="s">
        <v>162</v>
      </c>
      <c r="AF1" s="21" t="s">
        <v>163</v>
      </c>
      <c r="AG1" s="21" t="s">
        <v>164</v>
      </c>
      <c r="AH1" s="21" t="s">
        <v>165</v>
      </c>
      <c r="AI1" s="21" t="s">
        <v>166</v>
      </c>
      <c r="AJ1" s="21" t="s">
        <v>167</v>
      </c>
      <c r="AK1" s="21" t="s">
        <v>168</v>
      </c>
      <c r="AL1" s="21" t="s">
        <v>169</v>
      </c>
      <c r="AM1" s="21" t="s">
        <v>170</v>
      </c>
      <c r="AN1" s="21" t="s">
        <v>171</v>
      </c>
      <c r="AO1" s="21" t="s">
        <v>172</v>
      </c>
      <c r="AP1" s="21" t="s">
        <v>173</v>
      </c>
      <c r="AQ1" s="21" t="s">
        <v>174</v>
      </c>
      <c r="AR1" s="21" t="s">
        <v>175</v>
      </c>
      <c r="AS1" s="21" t="s">
        <v>176</v>
      </c>
      <c r="AT1" s="21" t="s">
        <v>177</v>
      </c>
      <c r="AU1" s="21" t="s">
        <v>178</v>
      </c>
      <c r="AV1" s="21" t="s">
        <v>179</v>
      </c>
      <c r="AW1" s="21" t="s">
        <v>180</v>
      </c>
      <c r="AX1" s="21" t="s">
        <v>181</v>
      </c>
      <c r="AY1" s="21" t="s">
        <v>182</v>
      </c>
      <c r="AZ1" s="21" t="s">
        <v>183</v>
      </c>
      <c r="BA1" s="21" t="s">
        <v>184</v>
      </c>
      <c r="BB1" s="21" t="s">
        <v>185</v>
      </c>
      <c r="BC1" s="21" t="s">
        <v>186</v>
      </c>
      <c r="BD1" s="21" t="s">
        <v>187</v>
      </c>
      <c r="BE1" s="21" t="s">
        <v>188</v>
      </c>
      <c r="BF1" s="21" t="s">
        <v>189</v>
      </c>
      <c r="BG1" s="21" t="s">
        <v>190</v>
      </c>
      <c r="BH1" s="21" t="s">
        <v>191</v>
      </c>
      <c r="BI1" s="21" t="s">
        <v>192</v>
      </c>
      <c r="BJ1" s="21" t="s">
        <v>193</v>
      </c>
      <c r="BK1" s="21" t="s">
        <v>194</v>
      </c>
      <c r="BL1" s="21" t="s">
        <v>195</v>
      </c>
      <c r="BM1" s="21" t="s">
        <v>196</v>
      </c>
      <c r="BN1" s="21" t="s">
        <v>197</v>
      </c>
      <c r="BO1" s="21" t="s">
        <v>198</v>
      </c>
      <c r="BP1" s="21" t="s">
        <v>199</v>
      </c>
      <c r="BQ1" s="21" t="s">
        <v>200</v>
      </c>
      <c r="BR1" s="21" t="s">
        <v>201</v>
      </c>
      <c r="BS1" s="21" t="s">
        <v>202</v>
      </c>
      <c r="BT1" s="21" t="s">
        <v>203</v>
      </c>
      <c r="BU1" s="21" t="s">
        <v>204</v>
      </c>
      <c r="BV1" s="21" t="s">
        <v>205</v>
      </c>
      <c r="BW1" s="21" t="s">
        <v>206</v>
      </c>
      <c r="BX1" s="21" t="s">
        <v>207</v>
      </c>
      <c r="BY1" s="21"/>
      <c r="BZ1" s="21"/>
    </row>
    <row r="2" spans="1:78" ht="15.75" customHeight="1" x14ac:dyDescent="0.2">
      <c r="A2" s="21" t="s">
        <v>1042</v>
      </c>
      <c r="B2" s="21" t="s">
        <v>82</v>
      </c>
      <c r="C2" s="21" t="s">
        <v>900</v>
      </c>
      <c r="D2" s="21" t="s">
        <v>900</v>
      </c>
      <c r="E2" s="21" t="s">
        <v>900</v>
      </c>
      <c r="F2" s="21" t="s">
        <v>900</v>
      </c>
      <c r="G2" s="21" t="s">
        <v>900</v>
      </c>
      <c r="H2" s="21" t="s">
        <v>900</v>
      </c>
      <c r="I2" s="21" t="s">
        <v>900</v>
      </c>
      <c r="J2" s="21" t="s">
        <v>900</v>
      </c>
      <c r="K2" s="21" t="s">
        <v>900</v>
      </c>
      <c r="L2" s="21" t="s">
        <v>900</v>
      </c>
      <c r="M2" s="21" t="s">
        <v>900</v>
      </c>
      <c r="N2" s="21" t="s">
        <v>900</v>
      </c>
      <c r="O2" s="21" t="s">
        <v>900</v>
      </c>
      <c r="P2" s="21" t="s">
        <v>900</v>
      </c>
      <c r="Q2" s="21" t="s">
        <v>900</v>
      </c>
      <c r="R2" s="21" t="s">
        <v>900</v>
      </c>
      <c r="S2" s="21" t="s">
        <v>903</v>
      </c>
      <c r="T2" s="21" t="s">
        <v>900</v>
      </c>
      <c r="U2" s="21" t="s">
        <v>900</v>
      </c>
      <c r="V2" s="21" t="s">
        <v>900</v>
      </c>
      <c r="W2" s="21" t="s">
        <v>903</v>
      </c>
      <c r="X2" s="21" t="s">
        <v>900</v>
      </c>
      <c r="Y2" s="21" t="s">
        <v>900</v>
      </c>
      <c r="Z2" s="21" t="s">
        <v>900</v>
      </c>
      <c r="AA2" s="21" t="s">
        <v>900</v>
      </c>
      <c r="AB2" s="21" t="s">
        <v>900</v>
      </c>
      <c r="AC2" s="21" t="s">
        <v>900</v>
      </c>
      <c r="AD2" s="21" t="s">
        <v>900</v>
      </c>
      <c r="AE2" s="21" t="s">
        <v>900</v>
      </c>
      <c r="AF2" s="21" t="s">
        <v>900</v>
      </c>
      <c r="AG2" s="21" t="s">
        <v>903</v>
      </c>
      <c r="AH2" s="21" t="s">
        <v>903</v>
      </c>
      <c r="AI2" s="21" t="s">
        <v>900</v>
      </c>
      <c r="AJ2" s="21" t="s">
        <v>900</v>
      </c>
      <c r="AK2" s="21" t="s">
        <v>900</v>
      </c>
      <c r="AL2" s="21" t="s">
        <v>900</v>
      </c>
      <c r="AM2" s="21" t="s">
        <v>900</v>
      </c>
      <c r="AN2" s="21" t="s">
        <v>900</v>
      </c>
      <c r="AO2" s="21" t="s">
        <v>900</v>
      </c>
      <c r="AP2" s="21" t="s">
        <v>900</v>
      </c>
      <c r="AQ2" s="21" t="s">
        <v>900</v>
      </c>
      <c r="AR2" s="21" t="s">
        <v>900</v>
      </c>
      <c r="AS2" s="21" t="s">
        <v>900</v>
      </c>
      <c r="AT2" s="21" t="s">
        <v>900</v>
      </c>
      <c r="AU2" s="21" t="s">
        <v>900</v>
      </c>
      <c r="AV2" s="21" t="s">
        <v>903</v>
      </c>
      <c r="AW2" s="21" t="s">
        <v>900</v>
      </c>
      <c r="AX2" s="21" t="s">
        <v>900</v>
      </c>
      <c r="AY2" s="21" t="s">
        <v>900</v>
      </c>
      <c r="AZ2" s="21" t="s">
        <v>900</v>
      </c>
      <c r="BA2" s="21" t="s">
        <v>900</v>
      </c>
      <c r="BB2" s="21" t="s">
        <v>900</v>
      </c>
      <c r="BC2" s="21" t="s">
        <v>900</v>
      </c>
      <c r="BD2" s="21" t="s">
        <v>900</v>
      </c>
      <c r="BE2" s="21" t="s">
        <v>900</v>
      </c>
      <c r="BF2" s="21" t="s">
        <v>900</v>
      </c>
      <c r="BG2" s="21" t="s">
        <v>900</v>
      </c>
      <c r="BH2" s="21" t="s">
        <v>900</v>
      </c>
      <c r="BI2" s="21" t="s">
        <v>900</v>
      </c>
      <c r="BJ2" s="21" t="s">
        <v>903</v>
      </c>
      <c r="BK2" s="21" t="s">
        <v>903</v>
      </c>
      <c r="BL2" s="21" t="s">
        <v>903</v>
      </c>
      <c r="BM2" s="21" t="s">
        <v>903</v>
      </c>
      <c r="BN2" s="21" t="s">
        <v>903</v>
      </c>
      <c r="BO2" s="21" t="s">
        <v>903</v>
      </c>
      <c r="BP2" s="21" t="s">
        <v>903</v>
      </c>
      <c r="BQ2" s="21" t="s">
        <v>903</v>
      </c>
      <c r="BR2" s="21" t="s">
        <v>903</v>
      </c>
      <c r="BS2" s="21" t="s">
        <v>903</v>
      </c>
      <c r="BT2" s="21" t="s">
        <v>903</v>
      </c>
      <c r="BU2" s="21" t="s">
        <v>903</v>
      </c>
      <c r="BV2" s="21" t="s">
        <v>903</v>
      </c>
      <c r="BW2" s="21" t="s">
        <v>903</v>
      </c>
      <c r="BX2" s="21" t="s">
        <v>903</v>
      </c>
      <c r="BY2" s="21"/>
      <c r="BZ2" s="21"/>
    </row>
    <row r="3" spans="1:78" ht="15.75" customHeight="1" x14ac:dyDescent="0.2">
      <c r="A3" s="21" t="s">
        <v>1042</v>
      </c>
      <c r="B3" s="21" t="s">
        <v>83</v>
      </c>
      <c r="C3" s="21" t="s">
        <v>900</v>
      </c>
      <c r="D3" s="21" t="s">
        <v>900</v>
      </c>
      <c r="E3" s="21" t="s">
        <v>903</v>
      </c>
      <c r="F3" s="21" t="s">
        <v>903</v>
      </c>
      <c r="G3" s="21" t="s">
        <v>903</v>
      </c>
      <c r="H3" s="21" t="s">
        <v>900</v>
      </c>
      <c r="I3" s="21" t="s">
        <v>900</v>
      </c>
      <c r="J3" s="21" t="s">
        <v>900</v>
      </c>
      <c r="K3" s="21" t="s">
        <v>900</v>
      </c>
      <c r="L3" s="21" t="s">
        <v>900</v>
      </c>
      <c r="M3" s="21" t="s">
        <v>900</v>
      </c>
      <c r="N3" s="21" t="s">
        <v>900</v>
      </c>
      <c r="O3" s="21" t="s">
        <v>900</v>
      </c>
      <c r="P3" s="21" t="s">
        <v>900</v>
      </c>
      <c r="Q3" s="21" t="s">
        <v>900</v>
      </c>
      <c r="R3" s="21" t="s">
        <v>900</v>
      </c>
      <c r="S3" s="21" t="s">
        <v>903</v>
      </c>
      <c r="T3" s="21" t="s">
        <v>900</v>
      </c>
      <c r="U3" s="21" t="s">
        <v>903</v>
      </c>
      <c r="V3" s="21" t="s">
        <v>900</v>
      </c>
      <c r="W3" s="21" t="s">
        <v>903</v>
      </c>
      <c r="X3" s="21" t="s">
        <v>900</v>
      </c>
      <c r="Y3" s="21" t="s">
        <v>900</v>
      </c>
      <c r="Z3" s="21" t="s">
        <v>900</v>
      </c>
      <c r="AA3" s="21" t="s">
        <v>900</v>
      </c>
      <c r="AB3" s="21" t="s">
        <v>900</v>
      </c>
      <c r="AC3" s="21" t="s">
        <v>900</v>
      </c>
      <c r="AD3" s="21" t="s">
        <v>900</v>
      </c>
      <c r="AE3" s="21" t="s">
        <v>900</v>
      </c>
      <c r="AF3" s="21" t="s">
        <v>900</v>
      </c>
      <c r="AG3" s="21" t="s">
        <v>903</v>
      </c>
      <c r="AH3" s="21" t="s">
        <v>903</v>
      </c>
      <c r="AI3" s="21" t="s">
        <v>900</v>
      </c>
      <c r="AJ3" s="21" t="s">
        <v>900</v>
      </c>
      <c r="AK3" s="21" t="s">
        <v>900</v>
      </c>
      <c r="AL3" s="21" t="s">
        <v>900</v>
      </c>
      <c r="AM3" s="21" t="s">
        <v>900</v>
      </c>
      <c r="AN3" s="21" t="s">
        <v>900</v>
      </c>
      <c r="AO3" s="21" t="s">
        <v>900</v>
      </c>
      <c r="AP3" s="21" t="s">
        <v>900</v>
      </c>
      <c r="AQ3" s="21" t="s">
        <v>900</v>
      </c>
      <c r="AR3" s="21" t="s">
        <v>900</v>
      </c>
      <c r="AS3" s="21" t="s">
        <v>900</v>
      </c>
      <c r="AT3" s="21" t="s">
        <v>900</v>
      </c>
      <c r="AU3" s="21" t="s">
        <v>900</v>
      </c>
      <c r="AV3" s="21" t="s">
        <v>903</v>
      </c>
      <c r="AW3" s="21" t="s">
        <v>903</v>
      </c>
      <c r="AX3" s="21" t="s">
        <v>900</v>
      </c>
      <c r="AY3" s="21" t="s">
        <v>900</v>
      </c>
      <c r="AZ3" s="21" t="s">
        <v>903</v>
      </c>
      <c r="BA3" s="21" t="s">
        <v>900</v>
      </c>
      <c r="BB3" s="21" t="s">
        <v>900</v>
      </c>
      <c r="BC3" s="21" t="s">
        <v>900</v>
      </c>
      <c r="BD3" s="21" t="s">
        <v>900</v>
      </c>
      <c r="BE3" s="21" t="s">
        <v>900</v>
      </c>
      <c r="BF3" s="21" t="s">
        <v>900</v>
      </c>
      <c r="BG3" s="21" t="s">
        <v>900</v>
      </c>
      <c r="BH3" s="21" t="s">
        <v>900</v>
      </c>
      <c r="BI3" s="21" t="s">
        <v>903</v>
      </c>
      <c r="BJ3" s="21" t="s">
        <v>903</v>
      </c>
      <c r="BK3" s="21" t="s">
        <v>903</v>
      </c>
      <c r="BL3" s="21" t="s">
        <v>903</v>
      </c>
      <c r="BM3" s="21" t="s">
        <v>903</v>
      </c>
      <c r="BN3" s="21" t="s">
        <v>903</v>
      </c>
      <c r="BO3" s="21" t="s">
        <v>903</v>
      </c>
      <c r="BP3" s="21" t="s">
        <v>903</v>
      </c>
      <c r="BQ3" s="21" t="s">
        <v>903</v>
      </c>
      <c r="BR3" s="21" t="s">
        <v>903</v>
      </c>
      <c r="BS3" s="21" t="s">
        <v>903</v>
      </c>
      <c r="BT3" s="21" t="s">
        <v>903</v>
      </c>
      <c r="BU3" s="21" t="s">
        <v>903</v>
      </c>
      <c r="BV3" s="21" t="s">
        <v>903</v>
      </c>
      <c r="BW3" s="21" t="s">
        <v>903</v>
      </c>
      <c r="BX3" s="21" t="s">
        <v>903</v>
      </c>
      <c r="BY3" s="21"/>
      <c r="BZ3" s="21"/>
    </row>
    <row r="4" spans="1:78" ht="15.75" customHeight="1" x14ac:dyDescent="0.2">
      <c r="A4" s="21" t="s">
        <v>1042</v>
      </c>
      <c r="B4" s="21" t="s">
        <v>84</v>
      </c>
      <c r="C4" s="21" t="s">
        <v>900</v>
      </c>
      <c r="D4" s="21" t="s">
        <v>900</v>
      </c>
      <c r="E4" s="21" t="s">
        <v>900</v>
      </c>
      <c r="F4" s="21" t="s">
        <v>900</v>
      </c>
      <c r="G4" s="21" t="s">
        <v>900</v>
      </c>
      <c r="H4" s="21" t="s">
        <v>900</v>
      </c>
      <c r="I4" s="21" t="s">
        <v>900</v>
      </c>
      <c r="J4" s="21" t="s">
        <v>900</v>
      </c>
      <c r="K4" s="21" t="s">
        <v>900</v>
      </c>
      <c r="L4" s="21" t="s">
        <v>900</v>
      </c>
      <c r="M4" s="21" t="s">
        <v>900</v>
      </c>
      <c r="N4" s="21" t="s">
        <v>900</v>
      </c>
      <c r="O4" s="21" t="s">
        <v>900</v>
      </c>
      <c r="P4" s="21" t="s">
        <v>900</v>
      </c>
      <c r="Q4" s="21" t="s">
        <v>900</v>
      </c>
      <c r="R4" s="21" t="s">
        <v>900</v>
      </c>
      <c r="S4" s="21" t="s">
        <v>903</v>
      </c>
      <c r="T4" s="21" t="s">
        <v>900</v>
      </c>
      <c r="U4" s="21" t="s">
        <v>900</v>
      </c>
      <c r="V4" s="21" t="s">
        <v>900</v>
      </c>
      <c r="W4" s="21" t="s">
        <v>903</v>
      </c>
      <c r="X4" s="21" t="s">
        <v>900</v>
      </c>
      <c r="Y4" s="21" t="s">
        <v>900</v>
      </c>
      <c r="Z4" s="21" t="s">
        <v>900</v>
      </c>
      <c r="AA4" s="21" t="s">
        <v>900</v>
      </c>
      <c r="AB4" s="21" t="s">
        <v>900</v>
      </c>
      <c r="AC4" s="21" t="s">
        <v>900</v>
      </c>
      <c r="AD4" s="21" t="s">
        <v>900</v>
      </c>
      <c r="AE4" s="21" t="s">
        <v>900</v>
      </c>
      <c r="AF4" s="21" t="s">
        <v>900</v>
      </c>
      <c r="AG4" s="21" t="s">
        <v>903</v>
      </c>
      <c r="AH4" s="21" t="s">
        <v>903</v>
      </c>
      <c r="AI4" s="21" t="s">
        <v>900</v>
      </c>
      <c r="AJ4" s="21" t="s">
        <v>900</v>
      </c>
      <c r="AK4" s="21" t="s">
        <v>900</v>
      </c>
      <c r="AL4" s="21" t="s">
        <v>900</v>
      </c>
      <c r="AM4" s="21" t="s">
        <v>900</v>
      </c>
      <c r="AN4" s="21" t="s">
        <v>900</v>
      </c>
      <c r="AO4" s="21" t="s">
        <v>900</v>
      </c>
      <c r="AP4" s="21" t="s">
        <v>900</v>
      </c>
      <c r="AQ4" s="21" t="s">
        <v>900</v>
      </c>
      <c r="AR4" s="21" t="s">
        <v>900</v>
      </c>
      <c r="AS4" s="21" t="s">
        <v>900</v>
      </c>
      <c r="AT4" s="21" t="s">
        <v>900</v>
      </c>
      <c r="AU4" s="21" t="s">
        <v>900</v>
      </c>
      <c r="AV4" s="21" t="s">
        <v>903</v>
      </c>
      <c r="AW4" s="21" t="s">
        <v>903</v>
      </c>
      <c r="AX4" s="21" t="s">
        <v>900</v>
      </c>
      <c r="AY4" s="21" t="s">
        <v>900</v>
      </c>
      <c r="AZ4" s="21" t="s">
        <v>903</v>
      </c>
      <c r="BA4" s="21" t="s">
        <v>900</v>
      </c>
      <c r="BB4" s="21" t="s">
        <v>900</v>
      </c>
      <c r="BC4" s="21" t="s">
        <v>900</v>
      </c>
      <c r="BD4" s="21" t="s">
        <v>900</v>
      </c>
      <c r="BE4" s="21" t="s">
        <v>900</v>
      </c>
      <c r="BF4" s="21" t="s">
        <v>900</v>
      </c>
      <c r="BG4" s="21" t="s">
        <v>900</v>
      </c>
      <c r="BH4" s="21" t="s">
        <v>900</v>
      </c>
      <c r="BI4" s="21" t="s">
        <v>903</v>
      </c>
      <c r="BJ4" s="21" t="s">
        <v>903</v>
      </c>
      <c r="BK4" s="21" t="s">
        <v>903</v>
      </c>
      <c r="BL4" s="21" t="s">
        <v>903</v>
      </c>
      <c r="BM4" s="21" t="s">
        <v>903</v>
      </c>
      <c r="BN4" s="21" t="s">
        <v>900</v>
      </c>
      <c r="BO4" s="21" t="s">
        <v>903</v>
      </c>
      <c r="BP4" s="21" t="s">
        <v>903</v>
      </c>
      <c r="BQ4" s="21" t="s">
        <v>903</v>
      </c>
      <c r="BR4" s="21" t="s">
        <v>903</v>
      </c>
      <c r="BS4" s="21" t="s">
        <v>903</v>
      </c>
      <c r="BT4" s="21" t="s">
        <v>903</v>
      </c>
      <c r="BU4" s="21" t="s">
        <v>903</v>
      </c>
      <c r="BV4" s="21" t="s">
        <v>903</v>
      </c>
      <c r="BW4" s="21" t="s">
        <v>903</v>
      </c>
      <c r="BX4" s="21" t="s">
        <v>903</v>
      </c>
      <c r="BY4" s="21"/>
      <c r="BZ4" s="21"/>
    </row>
    <row r="5" spans="1:78" ht="15.75" customHeight="1" x14ac:dyDescent="0.2">
      <c r="A5" s="21" t="s">
        <v>1042</v>
      </c>
      <c r="B5" s="21" t="s">
        <v>85</v>
      </c>
      <c r="C5" s="21" t="s">
        <v>900</v>
      </c>
      <c r="D5" s="21" t="s">
        <v>900</v>
      </c>
      <c r="E5" s="21" t="s">
        <v>900</v>
      </c>
      <c r="F5" s="21" t="s">
        <v>900</v>
      </c>
      <c r="G5" s="21" t="s">
        <v>900</v>
      </c>
      <c r="H5" s="21" t="s">
        <v>900</v>
      </c>
      <c r="I5" s="21" t="s">
        <v>900</v>
      </c>
      <c r="J5" s="21" t="s">
        <v>900</v>
      </c>
      <c r="K5" s="21" t="s">
        <v>900</v>
      </c>
      <c r="L5" s="21" t="s">
        <v>900</v>
      </c>
      <c r="M5" s="21" t="s">
        <v>900</v>
      </c>
      <c r="N5" s="21" t="s">
        <v>900</v>
      </c>
      <c r="O5" s="21" t="s">
        <v>900</v>
      </c>
      <c r="P5" s="21" t="s">
        <v>900</v>
      </c>
      <c r="Q5" s="21" t="s">
        <v>900</v>
      </c>
      <c r="R5" s="21" t="s">
        <v>900</v>
      </c>
      <c r="S5" s="21" t="s">
        <v>903</v>
      </c>
      <c r="T5" s="21" t="s">
        <v>900</v>
      </c>
      <c r="U5" s="21" t="s">
        <v>903</v>
      </c>
      <c r="V5" s="21" t="s">
        <v>900</v>
      </c>
      <c r="W5" s="21" t="s">
        <v>903</v>
      </c>
      <c r="X5" s="21" t="s">
        <v>900</v>
      </c>
      <c r="Y5" s="21" t="s">
        <v>900</v>
      </c>
      <c r="Z5" s="21" t="s">
        <v>900</v>
      </c>
      <c r="AA5" s="21" t="s">
        <v>900</v>
      </c>
      <c r="AB5" s="21" t="s">
        <v>900</v>
      </c>
      <c r="AC5" s="21" t="s">
        <v>900</v>
      </c>
      <c r="AD5" s="21" t="s">
        <v>900</v>
      </c>
      <c r="AE5" s="21" t="s">
        <v>900</v>
      </c>
      <c r="AF5" s="21" t="s">
        <v>900</v>
      </c>
      <c r="AG5" s="21" t="s">
        <v>903</v>
      </c>
      <c r="AH5" s="21" t="s">
        <v>903</v>
      </c>
      <c r="AI5" s="21" t="s">
        <v>900</v>
      </c>
      <c r="AJ5" s="21" t="s">
        <v>900</v>
      </c>
      <c r="AK5" s="21" t="s">
        <v>900</v>
      </c>
      <c r="AL5" s="21" t="s">
        <v>900</v>
      </c>
      <c r="AM5" s="21" t="s">
        <v>900</v>
      </c>
      <c r="AN5" s="21" t="s">
        <v>900</v>
      </c>
      <c r="AO5" s="21" t="s">
        <v>900</v>
      </c>
      <c r="AP5" s="21" t="s">
        <v>900</v>
      </c>
      <c r="AQ5" s="21" t="s">
        <v>900</v>
      </c>
      <c r="AR5" s="21" t="s">
        <v>900</v>
      </c>
      <c r="AS5" s="21" t="s">
        <v>900</v>
      </c>
      <c r="AT5" s="21" t="s">
        <v>900</v>
      </c>
      <c r="AU5" s="21" t="s">
        <v>900</v>
      </c>
      <c r="AV5" s="21" t="s">
        <v>903</v>
      </c>
      <c r="AW5" s="21" t="s">
        <v>903</v>
      </c>
      <c r="AX5" s="21" t="s">
        <v>900</v>
      </c>
      <c r="AY5" s="21" t="s">
        <v>900</v>
      </c>
      <c r="AZ5" s="21" t="s">
        <v>903</v>
      </c>
      <c r="BA5" s="21" t="s">
        <v>900</v>
      </c>
      <c r="BB5" s="21" t="s">
        <v>900</v>
      </c>
      <c r="BC5" s="21" t="s">
        <v>900</v>
      </c>
      <c r="BD5" s="21" t="s">
        <v>900</v>
      </c>
      <c r="BE5" s="21" t="s">
        <v>900</v>
      </c>
      <c r="BF5" s="21" t="s">
        <v>900</v>
      </c>
      <c r="BG5" s="21" t="s">
        <v>900</v>
      </c>
      <c r="BH5" s="21" t="s">
        <v>900</v>
      </c>
      <c r="BI5" s="21" t="s">
        <v>903</v>
      </c>
      <c r="BJ5" s="21" t="s">
        <v>903</v>
      </c>
      <c r="BK5" s="21" t="s">
        <v>903</v>
      </c>
      <c r="BL5" s="21" t="s">
        <v>903</v>
      </c>
      <c r="BM5" s="21" t="s">
        <v>903</v>
      </c>
      <c r="BN5" s="21" t="s">
        <v>903</v>
      </c>
      <c r="BO5" s="21" t="s">
        <v>903</v>
      </c>
      <c r="BP5" s="21" t="s">
        <v>903</v>
      </c>
      <c r="BQ5" s="21" t="s">
        <v>903</v>
      </c>
      <c r="BR5" s="21" t="s">
        <v>903</v>
      </c>
      <c r="BS5" s="21" t="s">
        <v>903</v>
      </c>
      <c r="BT5" s="21" t="s">
        <v>903</v>
      </c>
      <c r="BU5" s="21" t="s">
        <v>903</v>
      </c>
      <c r="BV5" s="21" t="s">
        <v>903</v>
      </c>
      <c r="BW5" s="21" t="s">
        <v>903</v>
      </c>
      <c r="BX5" s="21" t="s">
        <v>903</v>
      </c>
      <c r="BY5" s="21"/>
      <c r="BZ5" s="21"/>
    </row>
    <row r="6" spans="1:78" ht="15.75" customHeight="1" x14ac:dyDescent="0.2">
      <c r="A6" s="21" t="s">
        <v>1042</v>
      </c>
      <c r="B6" s="21" t="s">
        <v>86</v>
      </c>
      <c r="C6" s="21" t="s">
        <v>900</v>
      </c>
      <c r="D6" s="21" t="s">
        <v>900</v>
      </c>
      <c r="E6" s="21" t="s">
        <v>900</v>
      </c>
      <c r="F6" s="21" t="s">
        <v>900</v>
      </c>
      <c r="G6" s="21" t="s">
        <v>900</v>
      </c>
      <c r="H6" s="21" t="s">
        <v>900</v>
      </c>
      <c r="I6" s="21" t="s">
        <v>900</v>
      </c>
      <c r="J6" s="21" t="s">
        <v>900</v>
      </c>
      <c r="K6" s="21" t="s">
        <v>900</v>
      </c>
      <c r="L6" s="21" t="s">
        <v>900</v>
      </c>
      <c r="M6" s="21" t="s">
        <v>900</v>
      </c>
      <c r="N6" s="21" t="s">
        <v>900</v>
      </c>
      <c r="O6" s="21" t="s">
        <v>900</v>
      </c>
      <c r="P6" s="21" t="s">
        <v>900</v>
      </c>
      <c r="Q6" s="21" t="s">
        <v>900</v>
      </c>
      <c r="R6" s="21" t="s">
        <v>900</v>
      </c>
      <c r="S6" s="21" t="s">
        <v>903</v>
      </c>
      <c r="T6" s="21" t="s">
        <v>900</v>
      </c>
      <c r="U6" s="21" t="s">
        <v>903</v>
      </c>
      <c r="V6" s="21" t="s">
        <v>900</v>
      </c>
      <c r="W6" s="21" t="s">
        <v>903</v>
      </c>
      <c r="X6" s="21" t="s">
        <v>900</v>
      </c>
      <c r="Y6" s="21" t="s">
        <v>900</v>
      </c>
      <c r="Z6" s="21" t="s">
        <v>900</v>
      </c>
      <c r="AA6" s="21" t="s">
        <v>900</v>
      </c>
      <c r="AB6" s="21" t="s">
        <v>900</v>
      </c>
      <c r="AC6" s="21" t="s">
        <v>900</v>
      </c>
      <c r="AD6" s="21" t="s">
        <v>900</v>
      </c>
      <c r="AE6" s="21" t="s">
        <v>900</v>
      </c>
      <c r="AF6" s="21" t="s">
        <v>900</v>
      </c>
      <c r="AG6" s="21" t="s">
        <v>903</v>
      </c>
      <c r="AH6" s="21" t="s">
        <v>903</v>
      </c>
      <c r="AI6" s="21" t="s">
        <v>900</v>
      </c>
      <c r="AJ6" s="21" t="s">
        <v>900</v>
      </c>
      <c r="AK6" s="21" t="s">
        <v>900</v>
      </c>
      <c r="AL6" s="21" t="s">
        <v>900</v>
      </c>
      <c r="AM6" s="21" t="s">
        <v>900</v>
      </c>
      <c r="AN6" s="21" t="s">
        <v>900</v>
      </c>
      <c r="AO6" s="21" t="s">
        <v>900</v>
      </c>
      <c r="AP6" s="21" t="s">
        <v>900</v>
      </c>
      <c r="AQ6" s="21" t="s">
        <v>900</v>
      </c>
      <c r="AR6" s="21" t="s">
        <v>900</v>
      </c>
      <c r="AS6" s="21" t="s">
        <v>900</v>
      </c>
      <c r="AT6" s="21" t="s">
        <v>900</v>
      </c>
      <c r="AU6" s="21" t="s">
        <v>900</v>
      </c>
      <c r="AV6" s="21" t="s">
        <v>903</v>
      </c>
      <c r="AW6" s="21" t="s">
        <v>900</v>
      </c>
      <c r="AX6" s="21" t="s">
        <v>900</v>
      </c>
      <c r="AY6" s="21" t="s">
        <v>900</v>
      </c>
      <c r="AZ6" s="21" t="s">
        <v>900</v>
      </c>
      <c r="BA6" s="21" t="s">
        <v>900</v>
      </c>
      <c r="BB6" s="21" t="s">
        <v>900</v>
      </c>
      <c r="BC6" s="21" t="s">
        <v>900</v>
      </c>
      <c r="BD6" s="21" t="s">
        <v>900</v>
      </c>
      <c r="BE6" s="21" t="s">
        <v>900</v>
      </c>
      <c r="BF6" s="21" t="s">
        <v>900</v>
      </c>
      <c r="BG6" s="21" t="s">
        <v>900</v>
      </c>
      <c r="BH6" s="21" t="s">
        <v>900</v>
      </c>
      <c r="BI6" s="21" t="s">
        <v>903</v>
      </c>
      <c r="BJ6" s="21" t="s">
        <v>903</v>
      </c>
      <c r="BK6" s="21" t="s">
        <v>903</v>
      </c>
      <c r="BL6" s="21" t="s">
        <v>903</v>
      </c>
      <c r="BM6" s="21" t="s">
        <v>903</v>
      </c>
      <c r="BN6" s="21" t="s">
        <v>903</v>
      </c>
      <c r="BO6" s="21" t="s">
        <v>903</v>
      </c>
      <c r="BP6" s="21" t="s">
        <v>903</v>
      </c>
      <c r="BQ6" s="21" t="s">
        <v>903</v>
      </c>
      <c r="BR6" s="21" t="s">
        <v>903</v>
      </c>
      <c r="BS6" s="21" t="s">
        <v>903</v>
      </c>
      <c r="BT6" s="21" t="s">
        <v>903</v>
      </c>
      <c r="BU6" s="21" t="s">
        <v>903</v>
      </c>
      <c r="BV6" s="21" t="s">
        <v>903</v>
      </c>
      <c r="BW6" s="21" t="s">
        <v>903</v>
      </c>
      <c r="BX6" s="21" t="s">
        <v>903</v>
      </c>
      <c r="BY6" s="21"/>
      <c r="BZ6" s="21"/>
    </row>
    <row r="7" spans="1:78" ht="15.75" customHeight="1" x14ac:dyDescent="0.2">
      <c r="A7" s="21" t="s">
        <v>1042</v>
      </c>
      <c r="B7" s="21" t="s">
        <v>87</v>
      </c>
      <c r="C7" s="21" t="s">
        <v>900</v>
      </c>
      <c r="D7" s="21" t="s">
        <v>900</v>
      </c>
      <c r="E7" s="21" t="s">
        <v>900</v>
      </c>
      <c r="F7" s="21" t="s">
        <v>900</v>
      </c>
      <c r="G7" s="21" t="s">
        <v>900</v>
      </c>
      <c r="H7" s="21" t="s">
        <v>900</v>
      </c>
      <c r="I7" s="21" t="s">
        <v>900</v>
      </c>
      <c r="J7" s="21" t="s">
        <v>900</v>
      </c>
      <c r="K7" s="21" t="s">
        <v>900</v>
      </c>
      <c r="L7" s="21" t="s">
        <v>900</v>
      </c>
      <c r="M7" s="21" t="s">
        <v>900</v>
      </c>
      <c r="N7" s="21" t="s">
        <v>900</v>
      </c>
      <c r="O7" s="21" t="s">
        <v>900</v>
      </c>
      <c r="P7" s="21" t="s">
        <v>900</v>
      </c>
      <c r="Q7" s="21" t="s">
        <v>900</v>
      </c>
      <c r="R7" s="21" t="s">
        <v>900</v>
      </c>
      <c r="S7" s="21" t="s">
        <v>903</v>
      </c>
      <c r="T7" s="21" t="s">
        <v>900</v>
      </c>
      <c r="U7" s="21" t="s">
        <v>900</v>
      </c>
      <c r="V7" s="21" t="s">
        <v>900</v>
      </c>
      <c r="W7" s="21" t="s">
        <v>903</v>
      </c>
      <c r="X7" s="21" t="s">
        <v>900</v>
      </c>
      <c r="Y7" s="21" t="s">
        <v>900</v>
      </c>
      <c r="Z7" s="21" t="s">
        <v>900</v>
      </c>
      <c r="AA7" s="21" t="s">
        <v>900</v>
      </c>
      <c r="AB7" s="21" t="s">
        <v>900</v>
      </c>
      <c r="AC7" s="21" t="s">
        <v>900</v>
      </c>
      <c r="AD7" s="21" t="s">
        <v>900</v>
      </c>
      <c r="AE7" s="21" t="s">
        <v>900</v>
      </c>
      <c r="AF7" s="21" t="s">
        <v>900</v>
      </c>
      <c r="AG7" s="21" t="s">
        <v>903</v>
      </c>
      <c r="AH7" s="21" t="s">
        <v>903</v>
      </c>
      <c r="AI7" s="21" t="s">
        <v>900</v>
      </c>
      <c r="AJ7" s="21" t="s">
        <v>900</v>
      </c>
      <c r="AK7" s="21" t="s">
        <v>900</v>
      </c>
      <c r="AL7" s="21" t="s">
        <v>900</v>
      </c>
      <c r="AM7" s="21" t="s">
        <v>900</v>
      </c>
      <c r="AN7" s="21" t="s">
        <v>900</v>
      </c>
      <c r="AO7" s="21" t="s">
        <v>900</v>
      </c>
      <c r="AP7" s="21" t="s">
        <v>900</v>
      </c>
      <c r="AQ7" s="21" t="s">
        <v>900</v>
      </c>
      <c r="AR7" s="21" t="s">
        <v>900</v>
      </c>
      <c r="AS7" s="21" t="s">
        <v>900</v>
      </c>
      <c r="AT7" s="21" t="s">
        <v>900</v>
      </c>
      <c r="AU7" s="21" t="s">
        <v>900</v>
      </c>
      <c r="AV7" s="21" t="s">
        <v>903</v>
      </c>
      <c r="AW7" s="21" t="s">
        <v>900</v>
      </c>
      <c r="AX7" s="21" t="s">
        <v>900</v>
      </c>
      <c r="AY7" s="21" t="s">
        <v>900</v>
      </c>
      <c r="AZ7" s="21" t="s">
        <v>900</v>
      </c>
      <c r="BA7" s="21" t="s">
        <v>900</v>
      </c>
      <c r="BB7" s="21" t="s">
        <v>900</v>
      </c>
      <c r="BC7" s="21" t="s">
        <v>900</v>
      </c>
      <c r="BD7" s="21" t="s">
        <v>900</v>
      </c>
      <c r="BE7" s="21" t="s">
        <v>900</v>
      </c>
      <c r="BF7" s="21" t="s">
        <v>900</v>
      </c>
      <c r="BG7" s="21" t="s">
        <v>900</v>
      </c>
      <c r="BH7" s="21" t="s">
        <v>900</v>
      </c>
      <c r="BI7" s="21" t="s">
        <v>903</v>
      </c>
      <c r="BJ7" s="21" t="s">
        <v>903</v>
      </c>
      <c r="BK7" s="21" t="s">
        <v>903</v>
      </c>
      <c r="BL7" s="21" t="s">
        <v>903</v>
      </c>
      <c r="BM7" s="21" t="s">
        <v>903</v>
      </c>
      <c r="BN7" s="21" t="s">
        <v>903</v>
      </c>
      <c r="BO7" s="21" t="s">
        <v>903</v>
      </c>
      <c r="BP7" s="21" t="s">
        <v>903</v>
      </c>
      <c r="BQ7" s="21" t="s">
        <v>903</v>
      </c>
      <c r="BR7" s="21" t="s">
        <v>903</v>
      </c>
      <c r="BS7" s="21" t="s">
        <v>903</v>
      </c>
      <c r="BT7" s="21" t="s">
        <v>903</v>
      </c>
      <c r="BU7" s="21" t="s">
        <v>903</v>
      </c>
      <c r="BV7" s="21" t="s">
        <v>903</v>
      </c>
      <c r="BW7" s="21" t="s">
        <v>903</v>
      </c>
      <c r="BX7" s="21" t="s">
        <v>903</v>
      </c>
      <c r="BY7" s="21"/>
      <c r="BZ7" s="21"/>
    </row>
    <row r="8" spans="1:78" ht="15.75" customHeight="1" x14ac:dyDescent="0.2">
      <c r="A8" s="21" t="s">
        <v>1042</v>
      </c>
      <c r="B8" s="21" t="s">
        <v>88</v>
      </c>
      <c r="C8" s="21" t="s">
        <v>900</v>
      </c>
      <c r="D8" s="21" t="s">
        <v>900</v>
      </c>
      <c r="E8" s="21" t="s">
        <v>900</v>
      </c>
      <c r="F8" s="21" t="s">
        <v>900</v>
      </c>
      <c r="G8" s="21" t="s">
        <v>900</v>
      </c>
      <c r="H8" s="21" t="s">
        <v>900</v>
      </c>
      <c r="I8" s="21" t="s">
        <v>900</v>
      </c>
      <c r="J8" s="21" t="s">
        <v>900</v>
      </c>
      <c r="K8" s="21" t="s">
        <v>900</v>
      </c>
      <c r="L8" s="21" t="s">
        <v>900</v>
      </c>
      <c r="M8" s="21" t="s">
        <v>900</v>
      </c>
      <c r="N8" s="21" t="s">
        <v>900</v>
      </c>
      <c r="O8" s="21" t="s">
        <v>900</v>
      </c>
      <c r="P8" s="21" t="s">
        <v>900</v>
      </c>
      <c r="Q8" s="21" t="s">
        <v>900</v>
      </c>
      <c r="R8" s="21" t="s">
        <v>900</v>
      </c>
      <c r="S8" s="21" t="s">
        <v>903</v>
      </c>
      <c r="T8" s="21" t="s">
        <v>900</v>
      </c>
      <c r="U8" s="21" t="s">
        <v>900</v>
      </c>
      <c r="V8" s="21" t="s">
        <v>900</v>
      </c>
      <c r="W8" s="21" t="s">
        <v>903</v>
      </c>
      <c r="X8" s="21" t="s">
        <v>900</v>
      </c>
      <c r="Y8" s="21" t="s">
        <v>900</v>
      </c>
      <c r="Z8" s="21" t="s">
        <v>900</v>
      </c>
      <c r="AA8" s="21" t="s">
        <v>900</v>
      </c>
      <c r="AB8" s="21" t="s">
        <v>900</v>
      </c>
      <c r="AC8" s="21" t="s">
        <v>900</v>
      </c>
      <c r="AD8" s="21" t="s">
        <v>900</v>
      </c>
      <c r="AE8" s="21" t="s">
        <v>900</v>
      </c>
      <c r="AF8" s="21" t="s">
        <v>900</v>
      </c>
      <c r="AG8" s="21" t="s">
        <v>903</v>
      </c>
      <c r="AH8" s="21" t="s">
        <v>903</v>
      </c>
      <c r="AI8" s="21" t="s">
        <v>900</v>
      </c>
      <c r="AJ8" s="21" t="s">
        <v>900</v>
      </c>
      <c r="AK8" s="21" t="s">
        <v>900</v>
      </c>
      <c r="AL8" s="21" t="s">
        <v>900</v>
      </c>
      <c r="AM8" s="21" t="s">
        <v>900</v>
      </c>
      <c r="AN8" s="21" t="s">
        <v>900</v>
      </c>
      <c r="AO8" s="21" t="s">
        <v>900</v>
      </c>
      <c r="AP8" s="21" t="s">
        <v>900</v>
      </c>
      <c r="AQ8" s="21" t="s">
        <v>900</v>
      </c>
      <c r="AR8" s="21" t="s">
        <v>900</v>
      </c>
      <c r="AS8" s="21" t="s">
        <v>900</v>
      </c>
      <c r="AT8" s="21" t="s">
        <v>900</v>
      </c>
      <c r="AU8" s="21" t="s">
        <v>900</v>
      </c>
      <c r="AV8" s="21" t="s">
        <v>903</v>
      </c>
      <c r="AW8" s="21" t="s">
        <v>900</v>
      </c>
      <c r="AX8" s="21" t="s">
        <v>900</v>
      </c>
      <c r="AY8" s="21" t="s">
        <v>900</v>
      </c>
      <c r="AZ8" s="21" t="s">
        <v>903</v>
      </c>
      <c r="BA8" s="21" t="s">
        <v>900</v>
      </c>
      <c r="BB8" s="21" t="s">
        <v>900</v>
      </c>
      <c r="BC8" s="21" t="s">
        <v>900</v>
      </c>
      <c r="BD8" s="21" t="s">
        <v>900</v>
      </c>
      <c r="BE8" s="21" t="s">
        <v>900</v>
      </c>
      <c r="BF8" s="21" t="s">
        <v>900</v>
      </c>
      <c r="BG8" s="21" t="s">
        <v>900</v>
      </c>
      <c r="BH8" s="21" t="s">
        <v>900</v>
      </c>
      <c r="BI8" s="21" t="s">
        <v>903</v>
      </c>
      <c r="BJ8" s="21" t="s">
        <v>903</v>
      </c>
      <c r="BK8" s="21" t="s">
        <v>903</v>
      </c>
      <c r="BL8" s="21" t="s">
        <v>903</v>
      </c>
      <c r="BM8" s="21" t="s">
        <v>903</v>
      </c>
      <c r="BN8" s="21" t="s">
        <v>903</v>
      </c>
      <c r="BO8" s="21" t="s">
        <v>903</v>
      </c>
      <c r="BP8" s="21" t="s">
        <v>903</v>
      </c>
      <c r="BQ8" s="21" t="s">
        <v>903</v>
      </c>
      <c r="BR8" s="21" t="s">
        <v>903</v>
      </c>
      <c r="BS8" s="21" t="s">
        <v>903</v>
      </c>
      <c r="BT8" s="21" t="s">
        <v>903</v>
      </c>
      <c r="BU8" s="21" t="s">
        <v>903</v>
      </c>
      <c r="BV8" s="21" t="s">
        <v>903</v>
      </c>
      <c r="BW8" s="21" t="s">
        <v>903</v>
      </c>
      <c r="BX8" s="21" t="s">
        <v>903</v>
      </c>
      <c r="BY8" s="21"/>
      <c r="BZ8" s="21"/>
    </row>
    <row r="9" spans="1:78" ht="15.75" customHeight="1" x14ac:dyDescent="0.2">
      <c r="A9" s="21" t="s">
        <v>1042</v>
      </c>
      <c r="B9" s="21" t="s">
        <v>89</v>
      </c>
      <c r="C9" s="21" t="s">
        <v>900</v>
      </c>
      <c r="D9" s="21" t="s">
        <v>900</v>
      </c>
      <c r="E9" s="21" t="s">
        <v>900</v>
      </c>
      <c r="F9" s="21" t="s">
        <v>900</v>
      </c>
      <c r="G9" s="21" t="s">
        <v>900</v>
      </c>
      <c r="H9" s="21" t="s">
        <v>900</v>
      </c>
      <c r="I9" s="21" t="s">
        <v>900</v>
      </c>
      <c r="J9" s="21" t="s">
        <v>900</v>
      </c>
      <c r="K9" s="21" t="s">
        <v>900</v>
      </c>
      <c r="L9" s="21" t="s">
        <v>900</v>
      </c>
      <c r="M9" s="21" t="s">
        <v>900</v>
      </c>
      <c r="N9" s="21" t="s">
        <v>900</v>
      </c>
      <c r="O9" s="21" t="s">
        <v>900</v>
      </c>
      <c r="P9" s="21" t="s">
        <v>900</v>
      </c>
      <c r="Q9" s="21" t="s">
        <v>900</v>
      </c>
      <c r="R9" s="21" t="s">
        <v>900</v>
      </c>
      <c r="S9" s="21" t="s">
        <v>903</v>
      </c>
      <c r="T9" s="21" t="s">
        <v>900</v>
      </c>
      <c r="U9" s="21" t="s">
        <v>900</v>
      </c>
      <c r="V9" s="21" t="s">
        <v>900</v>
      </c>
      <c r="W9" s="21" t="s">
        <v>903</v>
      </c>
      <c r="X9" s="21" t="s">
        <v>900</v>
      </c>
      <c r="Y9" s="21" t="s">
        <v>900</v>
      </c>
      <c r="Z9" s="21" t="s">
        <v>900</v>
      </c>
      <c r="AA9" s="21" t="s">
        <v>900</v>
      </c>
      <c r="AB9" s="21" t="s">
        <v>900</v>
      </c>
      <c r="AC9" s="21" t="s">
        <v>900</v>
      </c>
      <c r="AD9" s="21" t="s">
        <v>900</v>
      </c>
      <c r="AE9" s="21" t="s">
        <v>900</v>
      </c>
      <c r="AF9" s="21" t="s">
        <v>900</v>
      </c>
      <c r="AG9" s="21" t="s">
        <v>903</v>
      </c>
      <c r="AH9" s="21" t="s">
        <v>903</v>
      </c>
      <c r="AI9" s="21" t="s">
        <v>900</v>
      </c>
      <c r="AJ9" s="21" t="s">
        <v>900</v>
      </c>
      <c r="AK9" s="21" t="s">
        <v>900</v>
      </c>
      <c r="AL9" s="21" t="s">
        <v>900</v>
      </c>
      <c r="AM9" s="21" t="s">
        <v>900</v>
      </c>
      <c r="AN9" s="21" t="s">
        <v>900</v>
      </c>
      <c r="AO9" s="21" t="s">
        <v>900</v>
      </c>
      <c r="AP9" s="21" t="s">
        <v>900</v>
      </c>
      <c r="AQ9" s="21" t="s">
        <v>900</v>
      </c>
      <c r="AR9" s="21" t="s">
        <v>900</v>
      </c>
      <c r="AS9" s="21" t="s">
        <v>900</v>
      </c>
      <c r="AT9" s="21" t="s">
        <v>900</v>
      </c>
      <c r="AU9" s="21" t="s">
        <v>900</v>
      </c>
      <c r="AV9" s="21" t="s">
        <v>903</v>
      </c>
      <c r="AW9" s="21" t="s">
        <v>900</v>
      </c>
      <c r="AX9" s="21" t="s">
        <v>900</v>
      </c>
      <c r="AY9" s="21" t="s">
        <v>900</v>
      </c>
      <c r="AZ9" s="21" t="s">
        <v>903</v>
      </c>
      <c r="BA9" s="21" t="s">
        <v>900</v>
      </c>
      <c r="BB9" s="21" t="s">
        <v>900</v>
      </c>
      <c r="BC9" s="21" t="s">
        <v>900</v>
      </c>
      <c r="BD9" s="21" t="s">
        <v>900</v>
      </c>
      <c r="BE9" s="21" t="s">
        <v>900</v>
      </c>
      <c r="BF9" s="21" t="s">
        <v>900</v>
      </c>
      <c r="BG9" s="21" t="s">
        <v>900</v>
      </c>
      <c r="BH9" s="21" t="s">
        <v>900</v>
      </c>
      <c r="BI9" s="21" t="s">
        <v>903</v>
      </c>
      <c r="BJ9" s="21" t="s">
        <v>903</v>
      </c>
      <c r="BK9" s="21" t="s">
        <v>903</v>
      </c>
      <c r="BL9" s="21" t="s">
        <v>903</v>
      </c>
      <c r="BM9" s="21" t="s">
        <v>903</v>
      </c>
      <c r="BN9" s="21" t="s">
        <v>903</v>
      </c>
      <c r="BO9" s="21" t="s">
        <v>903</v>
      </c>
      <c r="BP9" s="21" t="s">
        <v>903</v>
      </c>
      <c r="BQ9" s="21" t="s">
        <v>903</v>
      </c>
      <c r="BR9" s="21" t="s">
        <v>903</v>
      </c>
      <c r="BS9" s="21" t="s">
        <v>903</v>
      </c>
      <c r="BT9" s="21" t="s">
        <v>903</v>
      </c>
      <c r="BU9" s="21" t="s">
        <v>903</v>
      </c>
      <c r="BV9" s="21" t="s">
        <v>903</v>
      </c>
      <c r="BW9" s="21" t="s">
        <v>903</v>
      </c>
      <c r="BX9" s="21" t="s">
        <v>903</v>
      </c>
      <c r="BY9" s="21"/>
      <c r="BZ9" s="21"/>
    </row>
    <row r="10" spans="1:78" ht="15.75" customHeight="1" x14ac:dyDescent="0.2">
      <c r="A10" s="21" t="s">
        <v>1042</v>
      </c>
      <c r="B10" s="21" t="s">
        <v>90</v>
      </c>
      <c r="C10" s="21" t="s">
        <v>900</v>
      </c>
      <c r="D10" s="21" t="s">
        <v>900</v>
      </c>
      <c r="E10" s="21" t="s">
        <v>900</v>
      </c>
      <c r="F10" s="21" t="s">
        <v>900</v>
      </c>
      <c r="G10" s="21" t="s">
        <v>900</v>
      </c>
      <c r="H10" s="21" t="s">
        <v>900</v>
      </c>
      <c r="I10" s="21" t="s">
        <v>900</v>
      </c>
      <c r="J10" s="21" t="s">
        <v>900</v>
      </c>
      <c r="K10" s="21" t="s">
        <v>900</v>
      </c>
      <c r="L10" s="21" t="s">
        <v>900</v>
      </c>
      <c r="M10" s="21" t="s">
        <v>900</v>
      </c>
      <c r="N10" s="21" t="s">
        <v>900</v>
      </c>
      <c r="O10" s="21" t="s">
        <v>900</v>
      </c>
      <c r="P10" s="21" t="s">
        <v>900</v>
      </c>
      <c r="Q10" s="21" t="s">
        <v>900</v>
      </c>
      <c r="R10" s="21" t="s">
        <v>900</v>
      </c>
      <c r="S10" s="21" t="s">
        <v>903</v>
      </c>
      <c r="T10" s="21" t="s">
        <v>900</v>
      </c>
      <c r="U10" s="21" t="s">
        <v>900</v>
      </c>
      <c r="V10" s="21" t="s">
        <v>900</v>
      </c>
      <c r="W10" s="21" t="s">
        <v>903</v>
      </c>
      <c r="X10" s="21" t="s">
        <v>900</v>
      </c>
      <c r="Y10" s="21" t="s">
        <v>900</v>
      </c>
      <c r="Z10" s="21" t="s">
        <v>900</v>
      </c>
      <c r="AA10" s="21" t="s">
        <v>900</v>
      </c>
      <c r="AB10" s="21" t="s">
        <v>900</v>
      </c>
      <c r="AC10" s="21" t="s">
        <v>900</v>
      </c>
      <c r="AD10" s="21" t="s">
        <v>900</v>
      </c>
      <c r="AE10" s="21" t="s">
        <v>900</v>
      </c>
      <c r="AF10" s="21" t="s">
        <v>900</v>
      </c>
      <c r="AG10" s="21" t="s">
        <v>903</v>
      </c>
      <c r="AH10" s="21" t="s">
        <v>903</v>
      </c>
      <c r="AI10" s="21" t="s">
        <v>900</v>
      </c>
      <c r="AJ10" s="21" t="s">
        <v>900</v>
      </c>
      <c r="AK10" s="21" t="s">
        <v>900</v>
      </c>
      <c r="AL10" s="21" t="s">
        <v>900</v>
      </c>
      <c r="AM10" s="21" t="s">
        <v>900</v>
      </c>
      <c r="AN10" s="21" t="s">
        <v>900</v>
      </c>
      <c r="AO10" s="21" t="s">
        <v>900</v>
      </c>
      <c r="AP10" s="21" t="s">
        <v>900</v>
      </c>
      <c r="AQ10" s="21" t="s">
        <v>900</v>
      </c>
      <c r="AR10" s="21" t="s">
        <v>900</v>
      </c>
      <c r="AS10" s="21" t="s">
        <v>900</v>
      </c>
      <c r="AT10" s="21" t="s">
        <v>900</v>
      </c>
      <c r="AU10" s="21" t="s">
        <v>900</v>
      </c>
      <c r="AV10" s="21" t="s">
        <v>903</v>
      </c>
      <c r="AW10" s="21" t="s">
        <v>903</v>
      </c>
      <c r="AX10" s="21" t="s">
        <v>900</v>
      </c>
      <c r="AY10" s="21" t="s">
        <v>900</v>
      </c>
      <c r="AZ10" s="21" t="s">
        <v>903</v>
      </c>
      <c r="BA10" s="21" t="s">
        <v>900</v>
      </c>
      <c r="BB10" s="21" t="s">
        <v>900</v>
      </c>
      <c r="BC10" s="21" t="s">
        <v>900</v>
      </c>
      <c r="BD10" s="21" t="s">
        <v>900</v>
      </c>
      <c r="BE10" s="21" t="s">
        <v>900</v>
      </c>
      <c r="BF10" s="21" t="s">
        <v>900</v>
      </c>
      <c r="BG10" s="21" t="s">
        <v>900</v>
      </c>
      <c r="BH10" s="21" t="s">
        <v>900</v>
      </c>
      <c r="BI10" s="21" t="s">
        <v>903</v>
      </c>
      <c r="BJ10" s="21" t="s">
        <v>903</v>
      </c>
      <c r="BK10" s="21" t="s">
        <v>903</v>
      </c>
      <c r="BL10" s="21" t="s">
        <v>903</v>
      </c>
      <c r="BM10" s="21" t="s">
        <v>903</v>
      </c>
      <c r="BN10" s="21" t="s">
        <v>903</v>
      </c>
      <c r="BO10" s="21" t="s">
        <v>903</v>
      </c>
      <c r="BP10" s="21" t="s">
        <v>903</v>
      </c>
      <c r="BQ10" s="21" t="s">
        <v>903</v>
      </c>
      <c r="BR10" s="21" t="s">
        <v>903</v>
      </c>
      <c r="BS10" s="21" t="s">
        <v>903</v>
      </c>
      <c r="BT10" s="21" t="s">
        <v>903</v>
      </c>
      <c r="BU10" s="21" t="s">
        <v>903</v>
      </c>
      <c r="BV10" s="21" t="s">
        <v>903</v>
      </c>
      <c r="BW10" s="21" t="s">
        <v>903</v>
      </c>
      <c r="BX10" s="21" t="s">
        <v>903</v>
      </c>
      <c r="BY10" s="21"/>
      <c r="BZ10" s="21"/>
    </row>
    <row r="11" spans="1:78" ht="15.75" customHeight="1" x14ac:dyDescent="0.2">
      <c r="A11" s="21" t="s">
        <v>1042</v>
      </c>
      <c r="B11" s="21" t="s">
        <v>20</v>
      </c>
      <c r="C11" s="21" t="s">
        <v>900</v>
      </c>
      <c r="D11" s="21" t="s">
        <v>900</v>
      </c>
      <c r="E11" s="21" t="s">
        <v>900</v>
      </c>
      <c r="F11" s="21" t="s">
        <v>900</v>
      </c>
      <c r="G11" s="21" t="s">
        <v>900</v>
      </c>
      <c r="H11" s="21" t="s">
        <v>900</v>
      </c>
      <c r="I11" s="21" t="s">
        <v>900</v>
      </c>
      <c r="J11" s="21" t="s">
        <v>900</v>
      </c>
      <c r="K11" s="21" t="s">
        <v>900</v>
      </c>
      <c r="L11" s="21" t="s">
        <v>900</v>
      </c>
      <c r="M11" s="21" t="s">
        <v>900</v>
      </c>
      <c r="N11" s="21" t="s">
        <v>900</v>
      </c>
      <c r="O11" s="21" t="s">
        <v>900</v>
      </c>
      <c r="P11" s="21" t="s">
        <v>900</v>
      </c>
      <c r="Q11" s="21" t="s">
        <v>900</v>
      </c>
      <c r="R11" s="21" t="s">
        <v>900</v>
      </c>
      <c r="S11" s="21" t="s">
        <v>900</v>
      </c>
      <c r="T11" s="21" t="s">
        <v>900</v>
      </c>
      <c r="U11" s="21" t="s">
        <v>900</v>
      </c>
      <c r="V11" s="21" t="s">
        <v>900</v>
      </c>
      <c r="W11" s="21" t="s">
        <v>900</v>
      </c>
      <c r="X11" s="21" t="s">
        <v>900</v>
      </c>
      <c r="Y11" s="21" t="s">
        <v>900</v>
      </c>
      <c r="Z11" s="21" t="s">
        <v>900</v>
      </c>
      <c r="AA11" s="21" t="s">
        <v>900</v>
      </c>
      <c r="AB11" s="21" t="s">
        <v>900</v>
      </c>
      <c r="AC11" s="21" t="s">
        <v>900</v>
      </c>
      <c r="AD11" s="21" t="s">
        <v>900</v>
      </c>
      <c r="AE11" s="21" t="s">
        <v>900</v>
      </c>
      <c r="AF11" s="21" t="s">
        <v>900</v>
      </c>
      <c r="AG11" s="21" t="s">
        <v>900</v>
      </c>
      <c r="AH11" s="21" t="s">
        <v>900</v>
      </c>
      <c r="AI11" s="21" t="s">
        <v>900</v>
      </c>
      <c r="AJ11" s="21" t="s">
        <v>900</v>
      </c>
      <c r="AK11" s="21" t="s">
        <v>900</v>
      </c>
      <c r="AL11" s="21" t="s">
        <v>900</v>
      </c>
      <c r="AM11" s="21" t="s">
        <v>900</v>
      </c>
      <c r="AN11" s="21" t="s">
        <v>900</v>
      </c>
      <c r="AO11" s="21" t="s">
        <v>900</v>
      </c>
      <c r="AP11" s="21" t="s">
        <v>900</v>
      </c>
      <c r="AQ11" s="21" t="s">
        <v>900</v>
      </c>
      <c r="AR11" s="21" t="s">
        <v>900</v>
      </c>
      <c r="AS11" s="21" t="s">
        <v>900</v>
      </c>
      <c r="AT11" s="21" t="s">
        <v>900</v>
      </c>
      <c r="AU11" s="21" t="s">
        <v>900</v>
      </c>
      <c r="AV11" s="21" t="s">
        <v>900</v>
      </c>
      <c r="AW11" s="21" t="s">
        <v>900</v>
      </c>
      <c r="AX11" s="21" t="s">
        <v>900</v>
      </c>
      <c r="AY11" s="21" t="s">
        <v>900</v>
      </c>
      <c r="AZ11" s="21" t="s">
        <v>900</v>
      </c>
      <c r="BA11" s="21" t="s">
        <v>900</v>
      </c>
      <c r="BB11" s="21" t="s">
        <v>900</v>
      </c>
      <c r="BC11" s="21" t="s">
        <v>900</v>
      </c>
      <c r="BD11" s="21" t="s">
        <v>900</v>
      </c>
      <c r="BE11" s="21" t="s">
        <v>900</v>
      </c>
      <c r="BF11" s="21" t="s">
        <v>900</v>
      </c>
      <c r="BG11" s="21" t="s">
        <v>900</v>
      </c>
      <c r="BH11" s="21" t="s">
        <v>900</v>
      </c>
      <c r="BI11" s="21" t="s">
        <v>900</v>
      </c>
      <c r="BJ11" s="21" t="s">
        <v>900</v>
      </c>
      <c r="BK11" s="21" t="s">
        <v>903</v>
      </c>
      <c r="BL11" s="21" t="s">
        <v>900</v>
      </c>
      <c r="BM11" s="21" t="s">
        <v>900</v>
      </c>
      <c r="BN11" s="21" t="s">
        <v>900</v>
      </c>
      <c r="BO11" s="21" t="s">
        <v>900</v>
      </c>
      <c r="BP11" s="21" t="s">
        <v>900</v>
      </c>
      <c r="BQ11" s="21" t="s">
        <v>900</v>
      </c>
      <c r="BR11" s="21" t="s">
        <v>900</v>
      </c>
      <c r="BS11" s="21" t="s">
        <v>900</v>
      </c>
      <c r="BT11" s="21" t="s">
        <v>900</v>
      </c>
      <c r="BU11" s="21" t="s">
        <v>900</v>
      </c>
      <c r="BV11" s="21" t="s">
        <v>900</v>
      </c>
      <c r="BW11" s="21" t="s">
        <v>900</v>
      </c>
      <c r="BX11" s="21" t="s">
        <v>900</v>
      </c>
      <c r="BY11" s="21"/>
      <c r="BZ11" s="2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AY14"/>
  <sheetViews>
    <sheetView workbookViewId="0">
      <selection activeCell="B14" sqref="B14"/>
    </sheetView>
  </sheetViews>
  <sheetFormatPr defaultColWidth="12.5703125" defaultRowHeight="15.75" customHeight="1" x14ac:dyDescent="0.2"/>
  <cols>
    <col min="1" max="1" width="10" customWidth="1"/>
    <col min="2" max="2" width="38.28515625" customWidth="1"/>
  </cols>
  <sheetData>
    <row r="1" spans="1:51" ht="15.75" customHeight="1" x14ac:dyDescent="0.2">
      <c r="A1" s="21" t="s">
        <v>1040</v>
      </c>
      <c r="B1" s="21" t="s">
        <v>1041</v>
      </c>
      <c r="C1" s="21" t="s">
        <v>134</v>
      </c>
      <c r="D1" s="21" t="s">
        <v>135</v>
      </c>
      <c r="E1" s="21" t="s">
        <v>136</v>
      </c>
      <c r="F1" s="21" t="s">
        <v>137</v>
      </c>
      <c r="G1" s="21" t="s">
        <v>138</v>
      </c>
      <c r="H1" s="21" t="s">
        <v>139</v>
      </c>
      <c r="I1" s="21" t="s">
        <v>140</v>
      </c>
      <c r="J1" s="21" t="s">
        <v>141</v>
      </c>
      <c r="K1" s="21" t="s">
        <v>149</v>
      </c>
      <c r="L1" s="21" t="s">
        <v>150</v>
      </c>
      <c r="M1" s="21" t="s">
        <v>151</v>
      </c>
      <c r="N1" s="21" t="s">
        <v>152</v>
      </c>
      <c r="O1" s="21" t="s">
        <v>153</v>
      </c>
      <c r="P1" s="21" t="s">
        <v>154</v>
      </c>
      <c r="Q1" s="21" t="s">
        <v>155</v>
      </c>
      <c r="R1" s="21" t="s">
        <v>156</v>
      </c>
      <c r="S1" s="21" t="s">
        <v>157</v>
      </c>
      <c r="T1" s="21" t="s">
        <v>158</v>
      </c>
      <c r="U1" s="21" t="s">
        <v>165</v>
      </c>
      <c r="V1" s="21" t="s">
        <v>169</v>
      </c>
      <c r="W1" s="21" t="s">
        <v>170</v>
      </c>
      <c r="X1" s="21" t="s">
        <v>171</v>
      </c>
      <c r="Y1" s="21" t="s">
        <v>172</v>
      </c>
      <c r="Z1" s="21" t="s">
        <v>173</v>
      </c>
      <c r="AA1" s="21" t="s">
        <v>179</v>
      </c>
      <c r="AB1" s="21" t="s">
        <v>180</v>
      </c>
      <c r="AC1" s="21" t="s">
        <v>181</v>
      </c>
      <c r="AD1" s="21" t="s">
        <v>182</v>
      </c>
      <c r="AE1" s="21" t="s">
        <v>186</v>
      </c>
      <c r="AF1" s="21" t="s">
        <v>187</v>
      </c>
      <c r="AG1" s="21" t="s">
        <v>188</v>
      </c>
      <c r="AH1" s="21" t="s">
        <v>192</v>
      </c>
      <c r="AI1" s="21" t="s">
        <v>193</v>
      </c>
      <c r="AJ1" s="21" t="s">
        <v>194</v>
      </c>
      <c r="AK1" s="21" t="s">
        <v>195</v>
      </c>
      <c r="AL1" s="21" t="s">
        <v>196</v>
      </c>
      <c r="AM1" s="21" t="s">
        <v>197</v>
      </c>
      <c r="AN1" s="21" t="s">
        <v>198</v>
      </c>
      <c r="AO1" s="21" t="s">
        <v>199</v>
      </c>
      <c r="AP1" s="21" t="s">
        <v>200</v>
      </c>
      <c r="AQ1" s="21" t="s">
        <v>201</v>
      </c>
      <c r="AR1" s="21" t="s">
        <v>202</v>
      </c>
      <c r="AS1" s="21" t="s">
        <v>203</v>
      </c>
      <c r="AT1" s="21" t="s">
        <v>204</v>
      </c>
      <c r="AU1" s="21" t="s">
        <v>205</v>
      </c>
      <c r="AV1" s="21" t="s">
        <v>206</v>
      </c>
      <c r="AW1" s="21" t="s">
        <v>207</v>
      </c>
      <c r="AX1" s="21"/>
      <c r="AY1" s="21"/>
    </row>
    <row r="2" spans="1:51" ht="15.75" customHeight="1" x14ac:dyDescent="0.2">
      <c r="A2" s="21" t="s">
        <v>91</v>
      </c>
      <c r="B2" s="21" t="s">
        <v>16</v>
      </c>
      <c r="C2" s="21" t="s">
        <v>900</v>
      </c>
      <c r="D2" s="21" t="s">
        <v>900</v>
      </c>
      <c r="E2" s="21" t="s">
        <v>900</v>
      </c>
      <c r="F2" s="21" t="s">
        <v>900</v>
      </c>
      <c r="G2" s="21" t="s">
        <v>900</v>
      </c>
      <c r="H2" s="21" t="s">
        <v>900</v>
      </c>
      <c r="I2" s="21" t="s">
        <v>900</v>
      </c>
      <c r="J2" s="21" t="s">
        <v>900</v>
      </c>
      <c r="K2" s="21" t="s">
        <v>900</v>
      </c>
      <c r="L2" s="21" t="s">
        <v>900</v>
      </c>
      <c r="M2" s="21" t="s">
        <v>900</v>
      </c>
      <c r="N2" s="21" t="s">
        <v>900</v>
      </c>
      <c r="O2" s="21" t="s">
        <v>900</v>
      </c>
      <c r="P2" s="21" t="s">
        <v>900</v>
      </c>
      <c r="Q2" s="21" t="s">
        <v>900</v>
      </c>
      <c r="R2" s="21" t="s">
        <v>900</v>
      </c>
      <c r="S2" s="21" t="s">
        <v>900</v>
      </c>
      <c r="T2" s="21" t="s">
        <v>900</v>
      </c>
      <c r="U2" s="21" t="s">
        <v>900</v>
      </c>
      <c r="V2" s="21" t="s">
        <v>900</v>
      </c>
      <c r="W2" s="21" t="s">
        <v>900</v>
      </c>
      <c r="X2" s="21" t="s">
        <v>900</v>
      </c>
      <c r="Y2" s="21" t="s">
        <v>900</v>
      </c>
      <c r="Z2" s="21" t="s">
        <v>900</v>
      </c>
      <c r="AA2" s="21" t="s">
        <v>900</v>
      </c>
      <c r="AB2" s="21" t="s">
        <v>900</v>
      </c>
      <c r="AC2" s="21" t="s">
        <v>900</v>
      </c>
      <c r="AD2" s="21" t="s">
        <v>900</v>
      </c>
      <c r="AE2" s="21" t="s">
        <v>900</v>
      </c>
      <c r="AF2" s="21" t="s">
        <v>900</v>
      </c>
      <c r="AG2" s="21" t="s">
        <v>900</v>
      </c>
      <c r="AH2" s="21" t="s">
        <v>900</v>
      </c>
      <c r="AI2" s="21" t="s">
        <v>900</v>
      </c>
      <c r="AJ2" s="21" t="s">
        <v>903</v>
      </c>
      <c r="AK2" s="21" t="s">
        <v>900</v>
      </c>
      <c r="AL2" s="21" t="s">
        <v>900</v>
      </c>
      <c r="AM2" s="21" t="s">
        <v>903</v>
      </c>
      <c r="AN2" s="21" t="s">
        <v>903</v>
      </c>
      <c r="AO2" s="21" t="s">
        <v>903</v>
      </c>
      <c r="AP2" s="21" t="s">
        <v>903</v>
      </c>
      <c r="AQ2" s="21" t="s">
        <v>903</v>
      </c>
      <c r="AR2" s="21" t="s">
        <v>903</v>
      </c>
      <c r="AS2" s="21" t="s">
        <v>903</v>
      </c>
      <c r="AT2" s="21" t="s">
        <v>903</v>
      </c>
      <c r="AU2" s="21" t="s">
        <v>903</v>
      </c>
      <c r="AV2" s="21" t="s">
        <v>903</v>
      </c>
      <c r="AW2" s="21" t="s">
        <v>903</v>
      </c>
      <c r="AX2" s="21"/>
      <c r="AY2" s="21"/>
    </row>
    <row r="3" spans="1:51" ht="15.75" customHeight="1" x14ac:dyDescent="0.2">
      <c r="A3" s="21" t="s">
        <v>91</v>
      </c>
      <c r="B3" s="21" t="s">
        <v>92</v>
      </c>
      <c r="C3" s="21" t="s">
        <v>900</v>
      </c>
      <c r="D3" s="21" t="s">
        <v>900</v>
      </c>
      <c r="E3" s="21" t="s">
        <v>900</v>
      </c>
      <c r="F3" s="21" t="s">
        <v>900</v>
      </c>
      <c r="G3" s="21" t="s">
        <v>900</v>
      </c>
      <c r="H3" s="21" t="s">
        <v>900</v>
      </c>
      <c r="I3" s="21" t="s">
        <v>900</v>
      </c>
      <c r="J3" s="21" t="s">
        <v>900</v>
      </c>
      <c r="K3" s="21" t="s">
        <v>900</v>
      </c>
      <c r="L3" s="21" t="s">
        <v>900</v>
      </c>
      <c r="M3" s="21" t="s">
        <v>900</v>
      </c>
      <c r="N3" s="21" t="s">
        <v>900</v>
      </c>
      <c r="O3" s="21" t="s">
        <v>900</v>
      </c>
      <c r="P3" s="21" t="s">
        <v>900</v>
      </c>
      <c r="Q3" s="21" t="s">
        <v>900</v>
      </c>
      <c r="R3" s="21" t="s">
        <v>900</v>
      </c>
      <c r="S3" s="21" t="s">
        <v>900</v>
      </c>
      <c r="T3" s="21" t="s">
        <v>900</v>
      </c>
      <c r="U3" s="21" t="s">
        <v>900</v>
      </c>
      <c r="V3" s="21" t="s">
        <v>900</v>
      </c>
      <c r="W3" s="21" t="s">
        <v>900</v>
      </c>
      <c r="X3" s="21" t="s">
        <v>900</v>
      </c>
      <c r="Y3" s="21" t="s">
        <v>900</v>
      </c>
      <c r="Z3" s="21" t="s">
        <v>900</v>
      </c>
      <c r="AA3" s="21" t="s">
        <v>903</v>
      </c>
      <c r="AB3" s="21" t="s">
        <v>900</v>
      </c>
      <c r="AC3" s="21" t="s">
        <v>900</v>
      </c>
      <c r="AD3" s="21" t="s">
        <v>900</v>
      </c>
      <c r="AE3" s="21" t="s">
        <v>900</v>
      </c>
      <c r="AF3" s="21" t="s">
        <v>900</v>
      </c>
      <c r="AG3" s="21" t="s">
        <v>900</v>
      </c>
      <c r="AH3" s="21" t="s">
        <v>900</v>
      </c>
      <c r="AI3" s="21" t="s">
        <v>900</v>
      </c>
      <c r="AJ3" s="21" t="s">
        <v>903</v>
      </c>
      <c r="AK3" s="21" t="s">
        <v>900</v>
      </c>
      <c r="AL3" s="21" t="s">
        <v>900</v>
      </c>
      <c r="AM3" s="21" t="s">
        <v>903</v>
      </c>
      <c r="AN3" s="21" t="s">
        <v>903</v>
      </c>
      <c r="AO3" s="21" t="s">
        <v>903</v>
      </c>
      <c r="AP3" s="21" t="s">
        <v>903</v>
      </c>
      <c r="AQ3" s="21" t="s">
        <v>903</v>
      </c>
      <c r="AR3" s="21" t="s">
        <v>903</v>
      </c>
      <c r="AS3" s="21" t="s">
        <v>903</v>
      </c>
      <c r="AT3" s="21" t="s">
        <v>903</v>
      </c>
      <c r="AU3" s="21" t="s">
        <v>903</v>
      </c>
      <c r="AV3" s="21" t="s">
        <v>903</v>
      </c>
      <c r="AW3" s="21" t="s">
        <v>903</v>
      </c>
      <c r="AX3" s="21"/>
      <c r="AY3" s="21"/>
    </row>
    <row r="4" spans="1:51" ht="15.75" customHeight="1" x14ac:dyDescent="0.2">
      <c r="A4" s="21" t="s">
        <v>91</v>
      </c>
      <c r="B4" s="21" t="s">
        <v>1058</v>
      </c>
      <c r="C4" s="21" t="s">
        <v>900</v>
      </c>
      <c r="D4" s="21" t="s">
        <v>900</v>
      </c>
      <c r="E4" s="21" t="s">
        <v>900</v>
      </c>
      <c r="F4" s="21" t="s">
        <v>900</v>
      </c>
      <c r="G4" s="21" t="s">
        <v>900</v>
      </c>
      <c r="H4" s="21" t="s">
        <v>900</v>
      </c>
      <c r="I4" s="21" t="s">
        <v>900</v>
      </c>
      <c r="J4" s="21" t="s">
        <v>900</v>
      </c>
      <c r="K4" s="21" t="s">
        <v>900</v>
      </c>
      <c r="L4" s="21" t="s">
        <v>900</v>
      </c>
      <c r="M4" s="21" t="s">
        <v>900</v>
      </c>
      <c r="N4" s="21" t="s">
        <v>900</v>
      </c>
      <c r="O4" s="21" t="s">
        <v>900</v>
      </c>
      <c r="P4" s="21" t="s">
        <v>900</v>
      </c>
      <c r="Q4" s="21" t="s">
        <v>900</v>
      </c>
      <c r="R4" s="21" t="s">
        <v>900</v>
      </c>
      <c r="S4" s="21" t="s">
        <v>900</v>
      </c>
      <c r="T4" s="21" t="s">
        <v>900</v>
      </c>
      <c r="U4" s="21" t="s">
        <v>900</v>
      </c>
      <c r="V4" s="21" t="s">
        <v>900</v>
      </c>
      <c r="W4" s="21" t="s">
        <v>900</v>
      </c>
      <c r="X4" s="21" t="s">
        <v>900</v>
      </c>
      <c r="Y4" s="21" t="s">
        <v>900</v>
      </c>
      <c r="Z4" s="21" t="s">
        <v>900</v>
      </c>
      <c r="AA4" s="21" t="s">
        <v>903</v>
      </c>
      <c r="AB4" s="21" t="s">
        <v>900</v>
      </c>
      <c r="AC4" s="21" t="s">
        <v>900</v>
      </c>
      <c r="AD4" s="21" t="s">
        <v>900</v>
      </c>
      <c r="AE4" s="21" t="s">
        <v>900</v>
      </c>
      <c r="AF4" s="21" t="s">
        <v>900</v>
      </c>
      <c r="AG4" s="21" t="s">
        <v>900</v>
      </c>
      <c r="AH4" s="21" t="s">
        <v>900</v>
      </c>
      <c r="AI4" s="21" t="s">
        <v>900</v>
      </c>
      <c r="AJ4" s="21" t="s">
        <v>903</v>
      </c>
      <c r="AK4" s="21" t="s">
        <v>900</v>
      </c>
      <c r="AL4" s="21" t="s">
        <v>900</v>
      </c>
      <c r="AM4" s="21" t="s">
        <v>900</v>
      </c>
      <c r="AN4" s="21" t="s">
        <v>903</v>
      </c>
      <c r="AO4" s="21" t="s">
        <v>903</v>
      </c>
      <c r="AP4" s="21" t="s">
        <v>903</v>
      </c>
      <c r="AQ4" s="21" t="s">
        <v>903</v>
      </c>
      <c r="AR4" s="21" t="s">
        <v>903</v>
      </c>
      <c r="AS4" s="21" t="s">
        <v>903</v>
      </c>
      <c r="AT4" s="21" t="s">
        <v>903</v>
      </c>
      <c r="AU4" s="21" t="s">
        <v>903</v>
      </c>
      <c r="AV4" s="21" t="s">
        <v>903</v>
      </c>
      <c r="AW4" s="21" t="s">
        <v>903</v>
      </c>
      <c r="AX4" s="21"/>
      <c r="AY4" s="21"/>
    </row>
    <row r="5" spans="1:51" ht="15.75" customHeight="1" x14ac:dyDescent="0.2">
      <c r="A5" s="21" t="s">
        <v>91</v>
      </c>
      <c r="B5" s="21" t="s">
        <v>1059</v>
      </c>
      <c r="C5" s="21" t="s">
        <v>900</v>
      </c>
      <c r="D5" s="21" t="s">
        <v>900</v>
      </c>
      <c r="E5" s="21" t="s">
        <v>900</v>
      </c>
      <c r="F5" s="21" t="s">
        <v>900</v>
      </c>
      <c r="G5" s="21" t="s">
        <v>900</v>
      </c>
      <c r="H5" s="21" t="s">
        <v>900</v>
      </c>
      <c r="I5" s="21" t="s">
        <v>900</v>
      </c>
      <c r="J5" s="21" t="s">
        <v>900</v>
      </c>
      <c r="K5" s="21" t="s">
        <v>900</v>
      </c>
      <c r="L5" s="21" t="s">
        <v>900</v>
      </c>
      <c r="M5" s="21" t="s">
        <v>900</v>
      </c>
      <c r="N5" s="21" t="s">
        <v>900</v>
      </c>
      <c r="O5" s="21" t="s">
        <v>900</v>
      </c>
      <c r="P5" s="21" t="s">
        <v>900</v>
      </c>
      <c r="Q5" s="21" t="s">
        <v>900</v>
      </c>
      <c r="R5" s="21" t="s">
        <v>900</v>
      </c>
      <c r="S5" s="21" t="s">
        <v>900</v>
      </c>
      <c r="T5" s="21" t="s">
        <v>900</v>
      </c>
      <c r="U5" s="21" t="s">
        <v>900</v>
      </c>
      <c r="V5" s="21" t="s">
        <v>900</v>
      </c>
      <c r="W5" s="21" t="s">
        <v>900</v>
      </c>
      <c r="X5" s="21" t="s">
        <v>900</v>
      </c>
      <c r="Y5" s="21" t="s">
        <v>900</v>
      </c>
      <c r="Z5" s="21" t="s">
        <v>900</v>
      </c>
      <c r="AA5" s="21" t="s">
        <v>900</v>
      </c>
      <c r="AB5" s="21" t="s">
        <v>900</v>
      </c>
      <c r="AC5" s="21" t="s">
        <v>900</v>
      </c>
      <c r="AD5" s="21" t="s">
        <v>900</v>
      </c>
      <c r="AE5" s="21" t="s">
        <v>900</v>
      </c>
      <c r="AF5" s="21" t="s">
        <v>900</v>
      </c>
      <c r="AG5" s="21" t="s">
        <v>900</v>
      </c>
      <c r="AH5" s="21" t="s">
        <v>900</v>
      </c>
      <c r="AI5" s="21" t="s">
        <v>900</v>
      </c>
      <c r="AJ5" s="21" t="s">
        <v>903</v>
      </c>
      <c r="AK5" s="21" t="s">
        <v>900</v>
      </c>
      <c r="AL5" s="21" t="s">
        <v>900</v>
      </c>
      <c r="AM5" s="21" t="s">
        <v>903</v>
      </c>
      <c r="AN5" s="21" t="s">
        <v>900</v>
      </c>
      <c r="AO5" s="21" t="s">
        <v>903</v>
      </c>
      <c r="AP5" s="21" t="s">
        <v>903</v>
      </c>
      <c r="AQ5" s="21" t="s">
        <v>903</v>
      </c>
      <c r="AR5" s="21" t="s">
        <v>903</v>
      </c>
      <c r="AS5" s="21" t="s">
        <v>903</v>
      </c>
      <c r="AT5" s="21" t="s">
        <v>903</v>
      </c>
      <c r="AU5" s="21" t="s">
        <v>903</v>
      </c>
      <c r="AV5" s="21" t="s">
        <v>903</v>
      </c>
      <c r="AW5" s="21" t="s">
        <v>903</v>
      </c>
      <c r="AX5" s="21"/>
      <c r="AY5" s="21"/>
    </row>
    <row r="6" spans="1:51" ht="15.75" customHeight="1" x14ac:dyDescent="0.2">
      <c r="A6" s="21" t="s">
        <v>91</v>
      </c>
      <c r="B6" s="21" t="s">
        <v>1060</v>
      </c>
      <c r="C6" s="21" t="s">
        <v>900</v>
      </c>
      <c r="D6" s="21" t="s">
        <v>900</v>
      </c>
      <c r="E6" s="21" t="s">
        <v>900</v>
      </c>
      <c r="F6" s="21" t="s">
        <v>900</v>
      </c>
      <c r="G6" s="21" t="s">
        <v>900</v>
      </c>
      <c r="H6" s="21" t="s">
        <v>900</v>
      </c>
      <c r="I6" s="21" t="s">
        <v>900</v>
      </c>
      <c r="J6" s="21" t="s">
        <v>900</v>
      </c>
      <c r="K6" s="21" t="s">
        <v>900</v>
      </c>
      <c r="L6" s="21" t="s">
        <v>900</v>
      </c>
      <c r="M6" s="21" t="s">
        <v>900</v>
      </c>
      <c r="N6" s="21" t="s">
        <v>900</v>
      </c>
      <c r="O6" s="21" t="s">
        <v>900</v>
      </c>
      <c r="P6" s="21" t="s">
        <v>900</v>
      </c>
      <c r="Q6" s="21" t="s">
        <v>900</v>
      </c>
      <c r="R6" s="21" t="s">
        <v>900</v>
      </c>
      <c r="S6" s="21" t="s">
        <v>900</v>
      </c>
      <c r="T6" s="21" t="s">
        <v>900</v>
      </c>
      <c r="U6" s="21" t="s">
        <v>900</v>
      </c>
      <c r="V6" s="21" t="s">
        <v>900</v>
      </c>
      <c r="W6" s="21" t="s">
        <v>900</v>
      </c>
      <c r="X6" s="21" t="s">
        <v>900</v>
      </c>
      <c r="Y6" s="21" t="s">
        <v>900</v>
      </c>
      <c r="Z6" s="21" t="s">
        <v>900</v>
      </c>
      <c r="AA6" s="21" t="s">
        <v>903</v>
      </c>
      <c r="AB6" s="21" t="s">
        <v>900</v>
      </c>
      <c r="AC6" s="21" t="s">
        <v>900</v>
      </c>
      <c r="AD6" s="21" t="s">
        <v>900</v>
      </c>
      <c r="AE6" s="21" t="s">
        <v>900</v>
      </c>
      <c r="AF6" s="21" t="s">
        <v>900</v>
      </c>
      <c r="AG6" s="21" t="s">
        <v>900</v>
      </c>
      <c r="AH6" s="21" t="s">
        <v>900</v>
      </c>
      <c r="AI6" s="21" t="s">
        <v>900</v>
      </c>
      <c r="AJ6" s="21" t="s">
        <v>903</v>
      </c>
      <c r="AK6" s="21" t="s">
        <v>900</v>
      </c>
      <c r="AL6" s="21" t="s">
        <v>900</v>
      </c>
      <c r="AM6" s="21" t="s">
        <v>903</v>
      </c>
      <c r="AN6" s="21" t="s">
        <v>903</v>
      </c>
      <c r="AO6" s="21" t="s">
        <v>900</v>
      </c>
      <c r="AP6" s="21" t="s">
        <v>903</v>
      </c>
      <c r="AQ6" s="21" t="s">
        <v>903</v>
      </c>
      <c r="AR6" s="21" t="s">
        <v>903</v>
      </c>
      <c r="AS6" s="21" t="s">
        <v>903</v>
      </c>
      <c r="AT6" s="21" t="s">
        <v>903</v>
      </c>
      <c r="AU6" s="21" t="s">
        <v>903</v>
      </c>
      <c r="AV6" s="21" t="s">
        <v>903</v>
      </c>
      <c r="AW6" s="21" t="s">
        <v>903</v>
      </c>
      <c r="AX6" s="21"/>
      <c r="AY6" s="21"/>
    </row>
    <row r="7" spans="1:51" ht="15.75" customHeight="1" x14ac:dyDescent="0.2">
      <c r="A7" s="21" t="s">
        <v>91</v>
      </c>
      <c r="B7" s="21" t="s">
        <v>1061</v>
      </c>
      <c r="C7" s="21" t="s">
        <v>900</v>
      </c>
      <c r="D7" s="21" t="s">
        <v>900</v>
      </c>
      <c r="E7" s="21" t="s">
        <v>900</v>
      </c>
      <c r="F7" s="21" t="s">
        <v>900</v>
      </c>
      <c r="G7" s="21" t="s">
        <v>900</v>
      </c>
      <c r="H7" s="21" t="s">
        <v>900</v>
      </c>
      <c r="I7" s="21" t="s">
        <v>900</v>
      </c>
      <c r="J7" s="21" t="s">
        <v>900</v>
      </c>
      <c r="K7" s="21" t="s">
        <v>900</v>
      </c>
      <c r="L7" s="21" t="s">
        <v>900</v>
      </c>
      <c r="M7" s="21" t="s">
        <v>900</v>
      </c>
      <c r="N7" s="21" t="s">
        <v>900</v>
      </c>
      <c r="O7" s="21" t="s">
        <v>900</v>
      </c>
      <c r="P7" s="21" t="s">
        <v>900</v>
      </c>
      <c r="Q7" s="21" t="s">
        <v>900</v>
      </c>
      <c r="R7" s="21" t="s">
        <v>900</v>
      </c>
      <c r="S7" s="21" t="s">
        <v>900</v>
      </c>
      <c r="T7" s="21" t="s">
        <v>900</v>
      </c>
      <c r="U7" s="21" t="s">
        <v>900</v>
      </c>
      <c r="V7" s="21" t="s">
        <v>900</v>
      </c>
      <c r="W7" s="21" t="s">
        <v>900</v>
      </c>
      <c r="X7" s="21" t="s">
        <v>900</v>
      </c>
      <c r="Y7" s="21" t="s">
        <v>900</v>
      </c>
      <c r="Z7" s="21" t="s">
        <v>900</v>
      </c>
      <c r="AA7" s="21" t="s">
        <v>903</v>
      </c>
      <c r="AB7" s="21" t="s">
        <v>900</v>
      </c>
      <c r="AC7" s="21" t="s">
        <v>900</v>
      </c>
      <c r="AD7" s="21" t="s">
        <v>900</v>
      </c>
      <c r="AE7" s="21" t="s">
        <v>900</v>
      </c>
      <c r="AF7" s="21" t="s">
        <v>900</v>
      </c>
      <c r="AG7" s="21" t="s">
        <v>900</v>
      </c>
      <c r="AH7" s="21" t="s">
        <v>900</v>
      </c>
      <c r="AI7" s="21" t="s">
        <v>900</v>
      </c>
      <c r="AJ7" s="21" t="s">
        <v>903</v>
      </c>
      <c r="AK7" s="21" t="s">
        <v>900</v>
      </c>
      <c r="AL7" s="21" t="s">
        <v>900</v>
      </c>
      <c r="AM7" s="21" t="s">
        <v>903</v>
      </c>
      <c r="AN7" s="21" t="s">
        <v>903</v>
      </c>
      <c r="AO7" s="21" t="s">
        <v>903</v>
      </c>
      <c r="AP7" s="21" t="s">
        <v>900</v>
      </c>
      <c r="AQ7" s="21" t="s">
        <v>903</v>
      </c>
      <c r="AR7" s="21" t="s">
        <v>903</v>
      </c>
      <c r="AS7" s="21" t="s">
        <v>903</v>
      </c>
      <c r="AT7" s="21" t="s">
        <v>903</v>
      </c>
      <c r="AU7" s="21" t="s">
        <v>903</v>
      </c>
      <c r="AV7" s="21" t="s">
        <v>903</v>
      </c>
      <c r="AW7" s="21" t="s">
        <v>903</v>
      </c>
      <c r="AX7" s="21"/>
      <c r="AY7" s="21"/>
    </row>
    <row r="8" spans="1:51" ht="15.75" customHeight="1" x14ac:dyDescent="0.2">
      <c r="A8" s="21" t="s">
        <v>91</v>
      </c>
      <c r="B8" s="21" t="s">
        <v>1062</v>
      </c>
      <c r="C8" s="21" t="s">
        <v>900</v>
      </c>
      <c r="D8" s="21" t="s">
        <v>900</v>
      </c>
      <c r="E8" s="21" t="s">
        <v>900</v>
      </c>
      <c r="F8" s="21" t="s">
        <v>900</v>
      </c>
      <c r="G8" s="21" t="s">
        <v>900</v>
      </c>
      <c r="H8" s="21" t="s">
        <v>900</v>
      </c>
      <c r="I8" s="21" t="s">
        <v>900</v>
      </c>
      <c r="J8" s="21" t="s">
        <v>900</v>
      </c>
      <c r="K8" s="21" t="s">
        <v>900</v>
      </c>
      <c r="L8" s="21" t="s">
        <v>900</v>
      </c>
      <c r="M8" s="21" t="s">
        <v>900</v>
      </c>
      <c r="N8" s="21" t="s">
        <v>900</v>
      </c>
      <c r="O8" s="21" t="s">
        <v>900</v>
      </c>
      <c r="P8" s="21" t="s">
        <v>900</v>
      </c>
      <c r="Q8" s="21" t="s">
        <v>900</v>
      </c>
      <c r="R8" s="21" t="s">
        <v>900</v>
      </c>
      <c r="S8" s="21" t="s">
        <v>900</v>
      </c>
      <c r="T8" s="21" t="s">
        <v>900</v>
      </c>
      <c r="U8" s="21" t="s">
        <v>900</v>
      </c>
      <c r="V8" s="21" t="s">
        <v>900</v>
      </c>
      <c r="W8" s="21" t="s">
        <v>900</v>
      </c>
      <c r="X8" s="21" t="s">
        <v>900</v>
      </c>
      <c r="Y8" s="21" t="s">
        <v>900</v>
      </c>
      <c r="Z8" s="21" t="s">
        <v>900</v>
      </c>
      <c r="AA8" s="21" t="s">
        <v>903</v>
      </c>
      <c r="AB8" s="21" t="s">
        <v>900</v>
      </c>
      <c r="AC8" s="21" t="s">
        <v>900</v>
      </c>
      <c r="AD8" s="21" t="s">
        <v>900</v>
      </c>
      <c r="AE8" s="21" t="s">
        <v>900</v>
      </c>
      <c r="AF8" s="21" t="s">
        <v>900</v>
      </c>
      <c r="AG8" s="21" t="s">
        <v>900</v>
      </c>
      <c r="AH8" s="21" t="s">
        <v>900</v>
      </c>
      <c r="AI8" s="21" t="s">
        <v>900</v>
      </c>
      <c r="AJ8" s="21" t="s">
        <v>903</v>
      </c>
      <c r="AK8" s="21" t="s">
        <v>900</v>
      </c>
      <c r="AL8" s="21" t="s">
        <v>900</v>
      </c>
      <c r="AM8" s="21" t="s">
        <v>903</v>
      </c>
      <c r="AN8" s="21" t="s">
        <v>903</v>
      </c>
      <c r="AO8" s="21" t="s">
        <v>903</v>
      </c>
      <c r="AP8" s="21" t="s">
        <v>903</v>
      </c>
      <c r="AQ8" s="21" t="s">
        <v>900</v>
      </c>
      <c r="AR8" s="21" t="s">
        <v>903</v>
      </c>
      <c r="AS8" s="21" t="s">
        <v>903</v>
      </c>
      <c r="AT8" s="21" t="s">
        <v>903</v>
      </c>
      <c r="AU8" s="21" t="s">
        <v>903</v>
      </c>
      <c r="AV8" s="21" t="s">
        <v>903</v>
      </c>
      <c r="AW8" s="21" t="s">
        <v>903</v>
      </c>
      <c r="AX8" s="21"/>
      <c r="AY8" s="21"/>
    </row>
    <row r="9" spans="1:51" ht="15.75" customHeight="1" x14ac:dyDescent="0.2">
      <c r="A9" s="21" t="s">
        <v>91</v>
      </c>
      <c r="B9" s="21" t="s">
        <v>1063</v>
      </c>
      <c r="C9" s="21" t="s">
        <v>900</v>
      </c>
      <c r="D9" s="21" t="s">
        <v>900</v>
      </c>
      <c r="E9" s="21" t="s">
        <v>900</v>
      </c>
      <c r="F9" s="21" t="s">
        <v>900</v>
      </c>
      <c r="G9" s="21" t="s">
        <v>900</v>
      </c>
      <c r="H9" s="21" t="s">
        <v>900</v>
      </c>
      <c r="I9" s="21" t="s">
        <v>900</v>
      </c>
      <c r="J9" s="21" t="s">
        <v>900</v>
      </c>
      <c r="K9" s="21" t="s">
        <v>900</v>
      </c>
      <c r="L9" s="21" t="s">
        <v>900</v>
      </c>
      <c r="M9" s="21" t="s">
        <v>900</v>
      </c>
      <c r="N9" s="21" t="s">
        <v>900</v>
      </c>
      <c r="O9" s="21" t="s">
        <v>900</v>
      </c>
      <c r="P9" s="21" t="s">
        <v>900</v>
      </c>
      <c r="Q9" s="21" t="s">
        <v>900</v>
      </c>
      <c r="R9" s="21" t="s">
        <v>900</v>
      </c>
      <c r="S9" s="21" t="s">
        <v>900</v>
      </c>
      <c r="T9" s="21" t="s">
        <v>900</v>
      </c>
      <c r="U9" s="21" t="s">
        <v>900</v>
      </c>
      <c r="V9" s="21" t="s">
        <v>900</v>
      </c>
      <c r="W9" s="21" t="s">
        <v>900</v>
      </c>
      <c r="X9" s="21" t="s">
        <v>900</v>
      </c>
      <c r="Y9" s="21" t="s">
        <v>900</v>
      </c>
      <c r="Z9" s="21" t="s">
        <v>900</v>
      </c>
      <c r="AA9" s="21" t="s">
        <v>903</v>
      </c>
      <c r="AB9" s="21" t="s">
        <v>900</v>
      </c>
      <c r="AC9" s="21" t="s">
        <v>900</v>
      </c>
      <c r="AD9" s="21" t="s">
        <v>900</v>
      </c>
      <c r="AE9" s="21" t="s">
        <v>900</v>
      </c>
      <c r="AF9" s="21" t="s">
        <v>900</v>
      </c>
      <c r="AG9" s="21" t="s">
        <v>900</v>
      </c>
      <c r="AH9" s="21" t="s">
        <v>900</v>
      </c>
      <c r="AI9" s="21" t="s">
        <v>900</v>
      </c>
      <c r="AJ9" s="21" t="s">
        <v>903</v>
      </c>
      <c r="AK9" s="21" t="s">
        <v>900</v>
      </c>
      <c r="AL9" s="21" t="s">
        <v>900</v>
      </c>
      <c r="AM9" s="21" t="s">
        <v>903</v>
      </c>
      <c r="AN9" s="21" t="s">
        <v>903</v>
      </c>
      <c r="AO9" s="21" t="s">
        <v>903</v>
      </c>
      <c r="AP9" s="21" t="s">
        <v>903</v>
      </c>
      <c r="AQ9" s="21" t="s">
        <v>903</v>
      </c>
      <c r="AR9" s="21" t="s">
        <v>900</v>
      </c>
      <c r="AS9" s="21" t="s">
        <v>903</v>
      </c>
      <c r="AT9" s="21" t="s">
        <v>903</v>
      </c>
      <c r="AU9" s="21" t="s">
        <v>903</v>
      </c>
      <c r="AV9" s="21" t="s">
        <v>903</v>
      </c>
      <c r="AW9" s="21" t="s">
        <v>903</v>
      </c>
      <c r="AX9" s="21"/>
      <c r="AY9" s="21"/>
    </row>
    <row r="10" spans="1:51" ht="15.75" customHeight="1" x14ac:dyDescent="0.2">
      <c r="A10" s="21" t="s">
        <v>91</v>
      </c>
      <c r="B10" s="21" t="s">
        <v>1064</v>
      </c>
      <c r="C10" s="21" t="s">
        <v>900</v>
      </c>
      <c r="D10" s="21" t="s">
        <v>900</v>
      </c>
      <c r="E10" s="21" t="s">
        <v>900</v>
      </c>
      <c r="F10" s="21" t="s">
        <v>900</v>
      </c>
      <c r="G10" s="21" t="s">
        <v>900</v>
      </c>
      <c r="H10" s="21" t="s">
        <v>900</v>
      </c>
      <c r="I10" s="21" t="s">
        <v>900</v>
      </c>
      <c r="J10" s="21" t="s">
        <v>900</v>
      </c>
      <c r="K10" s="21" t="s">
        <v>900</v>
      </c>
      <c r="L10" s="21" t="s">
        <v>900</v>
      </c>
      <c r="M10" s="21" t="s">
        <v>900</v>
      </c>
      <c r="N10" s="21" t="s">
        <v>900</v>
      </c>
      <c r="O10" s="21" t="s">
        <v>900</v>
      </c>
      <c r="P10" s="21" t="s">
        <v>900</v>
      </c>
      <c r="Q10" s="21" t="s">
        <v>900</v>
      </c>
      <c r="R10" s="21" t="s">
        <v>900</v>
      </c>
      <c r="S10" s="21" t="s">
        <v>900</v>
      </c>
      <c r="T10" s="21" t="s">
        <v>900</v>
      </c>
      <c r="U10" s="21" t="s">
        <v>900</v>
      </c>
      <c r="V10" s="21" t="s">
        <v>900</v>
      </c>
      <c r="W10" s="21" t="s">
        <v>900</v>
      </c>
      <c r="X10" s="21" t="s">
        <v>900</v>
      </c>
      <c r="Y10" s="21" t="s">
        <v>900</v>
      </c>
      <c r="Z10" s="21" t="s">
        <v>900</v>
      </c>
      <c r="AA10" s="21" t="s">
        <v>903</v>
      </c>
      <c r="AB10" s="21" t="s">
        <v>900</v>
      </c>
      <c r="AC10" s="21" t="s">
        <v>900</v>
      </c>
      <c r="AD10" s="21" t="s">
        <v>900</v>
      </c>
      <c r="AE10" s="21" t="s">
        <v>900</v>
      </c>
      <c r="AF10" s="21" t="s">
        <v>900</v>
      </c>
      <c r="AG10" s="21" t="s">
        <v>900</v>
      </c>
      <c r="AH10" s="21" t="s">
        <v>900</v>
      </c>
      <c r="AI10" s="21" t="s">
        <v>900</v>
      </c>
      <c r="AJ10" s="21" t="s">
        <v>903</v>
      </c>
      <c r="AK10" s="21" t="s">
        <v>900</v>
      </c>
      <c r="AL10" s="21" t="s">
        <v>900</v>
      </c>
      <c r="AM10" s="21" t="s">
        <v>903</v>
      </c>
      <c r="AN10" s="21" t="s">
        <v>903</v>
      </c>
      <c r="AO10" s="21" t="s">
        <v>903</v>
      </c>
      <c r="AP10" s="21" t="s">
        <v>903</v>
      </c>
      <c r="AQ10" s="21" t="s">
        <v>903</v>
      </c>
      <c r="AR10" s="21" t="s">
        <v>903</v>
      </c>
      <c r="AS10" s="21" t="s">
        <v>900</v>
      </c>
      <c r="AT10" s="21" t="s">
        <v>903</v>
      </c>
      <c r="AU10" s="21" t="s">
        <v>903</v>
      </c>
      <c r="AV10" s="21" t="s">
        <v>903</v>
      </c>
      <c r="AW10" s="21" t="s">
        <v>903</v>
      </c>
      <c r="AX10" s="21"/>
      <c r="AY10" s="21"/>
    </row>
    <row r="11" spans="1:51" ht="15.75" customHeight="1" x14ac:dyDescent="0.2">
      <c r="A11" s="21" t="s">
        <v>91</v>
      </c>
      <c r="B11" s="21" t="s">
        <v>1065</v>
      </c>
      <c r="C11" s="21" t="s">
        <v>900</v>
      </c>
      <c r="D11" s="21" t="s">
        <v>900</v>
      </c>
      <c r="E11" s="21" t="s">
        <v>900</v>
      </c>
      <c r="F11" s="21" t="s">
        <v>900</v>
      </c>
      <c r="G11" s="21" t="s">
        <v>900</v>
      </c>
      <c r="H11" s="21" t="s">
        <v>900</v>
      </c>
      <c r="I11" s="21" t="s">
        <v>900</v>
      </c>
      <c r="J11" s="21" t="s">
        <v>900</v>
      </c>
      <c r="K11" s="21" t="s">
        <v>900</v>
      </c>
      <c r="L11" s="21" t="s">
        <v>900</v>
      </c>
      <c r="M11" s="21" t="s">
        <v>900</v>
      </c>
      <c r="N11" s="21" t="s">
        <v>900</v>
      </c>
      <c r="O11" s="21" t="s">
        <v>900</v>
      </c>
      <c r="P11" s="21" t="s">
        <v>900</v>
      </c>
      <c r="Q11" s="21" t="s">
        <v>900</v>
      </c>
      <c r="R11" s="21" t="s">
        <v>900</v>
      </c>
      <c r="S11" s="21" t="s">
        <v>900</v>
      </c>
      <c r="T11" s="21" t="s">
        <v>900</v>
      </c>
      <c r="U11" s="21" t="s">
        <v>900</v>
      </c>
      <c r="V11" s="21" t="s">
        <v>900</v>
      </c>
      <c r="W11" s="21" t="s">
        <v>900</v>
      </c>
      <c r="X11" s="21" t="s">
        <v>900</v>
      </c>
      <c r="Y11" s="21" t="s">
        <v>900</v>
      </c>
      <c r="Z11" s="21" t="s">
        <v>900</v>
      </c>
      <c r="AA11" s="21" t="s">
        <v>903</v>
      </c>
      <c r="AB11" s="21" t="s">
        <v>900</v>
      </c>
      <c r="AC11" s="21" t="s">
        <v>900</v>
      </c>
      <c r="AD11" s="21" t="s">
        <v>900</v>
      </c>
      <c r="AE11" s="21" t="s">
        <v>900</v>
      </c>
      <c r="AF11" s="21" t="s">
        <v>900</v>
      </c>
      <c r="AG11" s="21" t="s">
        <v>900</v>
      </c>
      <c r="AH11" s="21" t="s">
        <v>900</v>
      </c>
      <c r="AI11" s="21" t="s">
        <v>900</v>
      </c>
      <c r="AJ11" s="21" t="s">
        <v>903</v>
      </c>
      <c r="AK11" s="21" t="s">
        <v>900</v>
      </c>
      <c r="AL11" s="21" t="s">
        <v>900</v>
      </c>
      <c r="AM11" s="21" t="s">
        <v>903</v>
      </c>
      <c r="AN11" s="21" t="s">
        <v>903</v>
      </c>
      <c r="AO11" s="21" t="s">
        <v>903</v>
      </c>
      <c r="AP11" s="21" t="s">
        <v>903</v>
      </c>
      <c r="AQ11" s="21" t="s">
        <v>903</v>
      </c>
      <c r="AR11" s="21" t="s">
        <v>903</v>
      </c>
      <c r="AS11" s="21" t="s">
        <v>903</v>
      </c>
      <c r="AT11" s="21" t="s">
        <v>900</v>
      </c>
      <c r="AU11" s="21" t="s">
        <v>903</v>
      </c>
      <c r="AV11" s="21" t="s">
        <v>903</v>
      </c>
      <c r="AW11" s="21" t="s">
        <v>903</v>
      </c>
      <c r="AX11" s="21"/>
      <c r="AY11" s="21"/>
    </row>
    <row r="12" spans="1:51" ht="15.75" customHeight="1" x14ac:dyDescent="0.2">
      <c r="A12" s="21" t="s">
        <v>91</v>
      </c>
      <c r="B12" s="21" t="s">
        <v>1066</v>
      </c>
      <c r="C12" s="21" t="s">
        <v>900</v>
      </c>
      <c r="D12" s="21" t="s">
        <v>900</v>
      </c>
      <c r="E12" s="21" t="s">
        <v>900</v>
      </c>
      <c r="F12" s="21" t="s">
        <v>900</v>
      </c>
      <c r="G12" s="21" t="s">
        <v>900</v>
      </c>
      <c r="H12" s="21" t="s">
        <v>900</v>
      </c>
      <c r="I12" s="21" t="s">
        <v>900</v>
      </c>
      <c r="J12" s="21" t="s">
        <v>900</v>
      </c>
      <c r="K12" s="21" t="s">
        <v>900</v>
      </c>
      <c r="L12" s="21" t="s">
        <v>900</v>
      </c>
      <c r="M12" s="21" t="s">
        <v>900</v>
      </c>
      <c r="N12" s="21" t="s">
        <v>900</v>
      </c>
      <c r="O12" s="21" t="s">
        <v>900</v>
      </c>
      <c r="P12" s="21" t="s">
        <v>900</v>
      </c>
      <c r="Q12" s="21" t="s">
        <v>900</v>
      </c>
      <c r="R12" s="21" t="s">
        <v>900</v>
      </c>
      <c r="S12" s="21" t="s">
        <v>900</v>
      </c>
      <c r="T12" s="21" t="s">
        <v>900</v>
      </c>
      <c r="U12" s="21" t="s">
        <v>900</v>
      </c>
      <c r="V12" s="21" t="s">
        <v>900</v>
      </c>
      <c r="W12" s="21" t="s">
        <v>900</v>
      </c>
      <c r="X12" s="21" t="s">
        <v>900</v>
      </c>
      <c r="Y12" s="21" t="s">
        <v>900</v>
      </c>
      <c r="Z12" s="21" t="s">
        <v>900</v>
      </c>
      <c r="AA12" s="21" t="s">
        <v>900</v>
      </c>
      <c r="AB12" s="21" t="s">
        <v>900</v>
      </c>
      <c r="AC12" s="21" t="s">
        <v>900</v>
      </c>
      <c r="AD12" s="21" t="s">
        <v>900</v>
      </c>
      <c r="AE12" s="21" t="s">
        <v>900</v>
      </c>
      <c r="AF12" s="21" t="s">
        <v>900</v>
      </c>
      <c r="AG12" s="21" t="s">
        <v>900</v>
      </c>
      <c r="AH12" s="21" t="s">
        <v>900</v>
      </c>
      <c r="AI12" s="21" t="s">
        <v>900</v>
      </c>
      <c r="AJ12" s="21" t="s">
        <v>903</v>
      </c>
      <c r="AK12" s="21" t="s">
        <v>900</v>
      </c>
      <c r="AL12" s="21" t="s">
        <v>900</v>
      </c>
      <c r="AM12" s="21" t="s">
        <v>903</v>
      </c>
      <c r="AN12" s="21" t="s">
        <v>903</v>
      </c>
      <c r="AO12" s="21" t="s">
        <v>903</v>
      </c>
      <c r="AP12" s="21" t="s">
        <v>903</v>
      </c>
      <c r="AQ12" s="21" t="s">
        <v>903</v>
      </c>
      <c r="AR12" s="21" t="s">
        <v>903</v>
      </c>
      <c r="AS12" s="21" t="s">
        <v>903</v>
      </c>
      <c r="AT12" s="21" t="s">
        <v>903</v>
      </c>
      <c r="AU12" s="21" t="s">
        <v>900</v>
      </c>
      <c r="AV12" s="21" t="s">
        <v>903</v>
      </c>
      <c r="AW12" s="21" t="s">
        <v>903</v>
      </c>
      <c r="AX12" s="21"/>
      <c r="AY12" s="21"/>
    </row>
    <row r="13" spans="1:51" ht="15.75" customHeight="1" x14ac:dyDescent="0.2">
      <c r="A13" s="21" t="s">
        <v>91</v>
      </c>
      <c r="B13" s="21" t="s">
        <v>1067</v>
      </c>
      <c r="C13" s="21" t="s">
        <v>900</v>
      </c>
      <c r="D13" s="21" t="s">
        <v>900</v>
      </c>
      <c r="E13" s="21" t="s">
        <v>900</v>
      </c>
      <c r="F13" s="21" t="s">
        <v>900</v>
      </c>
      <c r="G13" s="21" t="s">
        <v>900</v>
      </c>
      <c r="H13" s="21" t="s">
        <v>900</v>
      </c>
      <c r="I13" s="21" t="s">
        <v>900</v>
      </c>
      <c r="J13" s="21" t="s">
        <v>900</v>
      </c>
      <c r="K13" s="21" t="s">
        <v>900</v>
      </c>
      <c r="L13" s="21" t="s">
        <v>900</v>
      </c>
      <c r="M13" s="21" t="s">
        <v>900</v>
      </c>
      <c r="N13" s="21" t="s">
        <v>900</v>
      </c>
      <c r="O13" s="21" t="s">
        <v>900</v>
      </c>
      <c r="P13" s="21" t="s">
        <v>900</v>
      </c>
      <c r="Q13" s="21" t="s">
        <v>900</v>
      </c>
      <c r="R13" s="21" t="s">
        <v>900</v>
      </c>
      <c r="S13" s="21" t="s">
        <v>900</v>
      </c>
      <c r="T13" s="21" t="s">
        <v>900</v>
      </c>
      <c r="U13" s="21" t="s">
        <v>900</v>
      </c>
      <c r="V13" s="21" t="s">
        <v>900</v>
      </c>
      <c r="W13" s="21" t="s">
        <v>900</v>
      </c>
      <c r="X13" s="21" t="s">
        <v>900</v>
      </c>
      <c r="Y13" s="21" t="s">
        <v>900</v>
      </c>
      <c r="Z13" s="21" t="s">
        <v>900</v>
      </c>
      <c r="AA13" s="21" t="s">
        <v>900</v>
      </c>
      <c r="AB13" s="21" t="s">
        <v>900</v>
      </c>
      <c r="AC13" s="21" t="s">
        <v>900</v>
      </c>
      <c r="AD13" s="21" t="s">
        <v>900</v>
      </c>
      <c r="AE13" s="21" t="s">
        <v>900</v>
      </c>
      <c r="AF13" s="21" t="s">
        <v>900</v>
      </c>
      <c r="AG13" s="21" t="s">
        <v>900</v>
      </c>
      <c r="AH13" s="21" t="s">
        <v>900</v>
      </c>
      <c r="AI13" s="21" t="s">
        <v>900</v>
      </c>
      <c r="AJ13" s="21" t="s">
        <v>903</v>
      </c>
      <c r="AK13" s="21" t="s">
        <v>900</v>
      </c>
      <c r="AL13" s="21" t="s">
        <v>900</v>
      </c>
      <c r="AM13" s="21" t="s">
        <v>903</v>
      </c>
      <c r="AN13" s="21" t="s">
        <v>903</v>
      </c>
      <c r="AO13" s="21" t="s">
        <v>903</v>
      </c>
      <c r="AP13" s="21" t="s">
        <v>903</v>
      </c>
      <c r="AQ13" s="21" t="s">
        <v>903</v>
      </c>
      <c r="AR13" s="21" t="s">
        <v>903</v>
      </c>
      <c r="AS13" s="21" t="s">
        <v>903</v>
      </c>
      <c r="AT13" s="21" t="s">
        <v>903</v>
      </c>
      <c r="AU13" s="21" t="s">
        <v>903</v>
      </c>
      <c r="AV13" s="21" t="s">
        <v>900</v>
      </c>
      <c r="AW13" s="21" t="s">
        <v>903</v>
      </c>
      <c r="AX13" s="21"/>
      <c r="AY13" s="21"/>
    </row>
    <row r="14" spans="1:51" ht="15.75" customHeight="1" x14ac:dyDescent="0.2">
      <c r="A14" s="21" t="s">
        <v>91</v>
      </c>
      <c r="B14" s="21" t="s">
        <v>1068</v>
      </c>
      <c r="C14" s="21" t="s">
        <v>900</v>
      </c>
      <c r="D14" s="21" t="s">
        <v>900</v>
      </c>
      <c r="E14" s="21" t="s">
        <v>900</v>
      </c>
      <c r="F14" s="21" t="s">
        <v>900</v>
      </c>
      <c r="G14" s="21" t="s">
        <v>900</v>
      </c>
      <c r="H14" s="21" t="s">
        <v>900</v>
      </c>
      <c r="I14" s="21" t="s">
        <v>900</v>
      </c>
      <c r="J14" s="21" t="s">
        <v>900</v>
      </c>
      <c r="K14" s="21" t="s">
        <v>900</v>
      </c>
      <c r="L14" s="21" t="s">
        <v>900</v>
      </c>
      <c r="M14" s="21" t="s">
        <v>900</v>
      </c>
      <c r="N14" s="21" t="s">
        <v>900</v>
      </c>
      <c r="O14" s="21" t="s">
        <v>900</v>
      </c>
      <c r="P14" s="21" t="s">
        <v>900</v>
      </c>
      <c r="Q14" s="21" t="s">
        <v>900</v>
      </c>
      <c r="R14" s="21" t="s">
        <v>900</v>
      </c>
      <c r="S14" s="21" t="s">
        <v>900</v>
      </c>
      <c r="T14" s="21" t="s">
        <v>900</v>
      </c>
      <c r="U14" s="21" t="s">
        <v>900</v>
      </c>
      <c r="V14" s="21" t="s">
        <v>900</v>
      </c>
      <c r="W14" s="21" t="s">
        <v>900</v>
      </c>
      <c r="X14" s="21" t="s">
        <v>900</v>
      </c>
      <c r="Y14" s="21" t="s">
        <v>900</v>
      </c>
      <c r="Z14" s="21" t="s">
        <v>900</v>
      </c>
      <c r="AA14" s="21" t="s">
        <v>903</v>
      </c>
      <c r="AB14" s="21" t="s">
        <v>900</v>
      </c>
      <c r="AC14" s="21" t="s">
        <v>900</v>
      </c>
      <c r="AD14" s="21" t="s">
        <v>900</v>
      </c>
      <c r="AE14" s="21" t="s">
        <v>900</v>
      </c>
      <c r="AF14" s="21" t="s">
        <v>900</v>
      </c>
      <c r="AG14" s="21" t="s">
        <v>900</v>
      </c>
      <c r="AH14" s="21" t="s">
        <v>900</v>
      </c>
      <c r="AI14" s="21" t="s">
        <v>900</v>
      </c>
      <c r="AJ14" s="21" t="s">
        <v>903</v>
      </c>
      <c r="AK14" s="21" t="s">
        <v>900</v>
      </c>
      <c r="AL14" s="21" t="s">
        <v>900</v>
      </c>
      <c r="AM14" s="21" t="s">
        <v>903</v>
      </c>
      <c r="AN14" s="21" t="s">
        <v>903</v>
      </c>
      <c r="AO14" s="21" t="s">
        <v>903</v>
      </c>
      <c r="AP14" s="21" t="s">
        <v>903</v>
      </c>
      <c r="AQ14" s="21" t="s">
        <v>903</v>
      </c>
      <c r="AR14" s="21" t="s">
        <v>903</v>
      </c>
      <c r="AS14" s="21" t="s">
        <v>903</v>
      </c>
      <c r="AT14" s="21" t="s">
        <v>903</v>
      </c>
      <c r="AU14" s="21" t="s">
        <v>903</v>
      </c>
      <c r="AV14" s="21" t="s">
        <v>903</v>
      </c>
      <c r="AW14" s="21" t="s">
        <v>900</v>
      </c>
      <c r="AX14" s="21"/>
      <c r="AY14" s="2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AY5"/>
  <sheetViews>
    <sheetView workbookViewId="0"/>
  </sheetViews>
  <sheetFormatPr defaultColWidth="12.5703125" defaultRowHeight="15.75" customHeight="1" x14ac:dyDescent="0.2"/>
  <sheetData>
    <row r="1" spans="1:51" ht="15.75" customHeight="1" x14ac:dyDescent="0.2">
      <c r="A1" s="21" t="s">
        <v>1040</v>
      </c>
      <c r="B1" s="21" t="s">
        <v>1041</v>
      </c>
      <c r="C1" s="21" t="s">
        <v>134</v>
      </c>
      <c r="D1" s="21" t="s">
        <v>135</v>
      </c>
      <c r="E1" s="21" t="s">
        <v>136</v>
      </c>
      <c r="F1" s="21" t="s">
        <v>137</v>
      </c>
      <c r="G1" s="21" t="s">
        <v>138</v>
      </c>
      <c r="H1" s="21" t="s">
        <v>139</v>
      </c>
      <c r="I1" s="21" t="s">
        <v>140</v>
      </c>
      <c r="J1" s="21" t="s">
        <v>141</v>
      </c>
      <c r="K1" s="21" t="s">
        <v>149</v>
      </c>
      <c r="L1" s="21" t="s">
        <v>150</v>
      </c>
      <c r="M1" s="21" t="s">
        <v>151</v>
      </c>
      <c r="N1" s="21" t="s">
        <v>152</v>
      </c>
      <c r="O1" s="21" t="s">
        <v>153</v>
      </c>
      <c r="P1" s="21" t="s">
        <v>154</v>
      </c>
      <c r="Q1" s="21" t="s">
        <v>155</v>
      </c>
      <c r="R1" s="21" t="s">
        <v>156</v>
      </c>
      <c r="S1" s="21" t="s">
        <v>157</v>
      </c>
      <c r="T1" s="21" t="s">
        <v>158</v>
      </c>
      <c r="U1" s="21" t="s">
        <v>165</v>
      </c>
      <c r="V1" s="21" t="s">
        <v>169</v>
      </c>
      <c r="W1" s="21" t="s">
        <v>170</v>
      </c>
      <c r="X1" s="21" t="s">
        <v>171</v>
      </c>
      <c r="Y1" s="21" t="s">
        <v>172</v>
      </c>
      <c r="Z1" s="21" t="s">
        <v>173</v>
      </c>
      <c r="AA1" s="21" t="s">
        <v>179</v>
      </c>
      <c r="AB1" s="21" t="s">
        <v>180</v>
      </c>
      <c r="AC1" s="21" t="s">
        <v>181</v>
      </c>
      <c r="AD1" s="21" t="s">
        <v>182</v>
      </c>
      <c r="AE1" s="21" t="s">
        <v>186</v>
      </c>
      <c r="AF1" s="21" t="s">
        <v>187</v>
      </c>
      <c r="AG1" s="21" t="s">
        <v>188</v>
      </c>
      <c r="AH1" s="21" t="s">
        <v>192</v>
      </c>
      <c r="AI1" s="21" t="s">
        <v>193</v>
      </c>
      <c r="AJ1" s="21" t="s">
        <v>194</v>
      </c>
      <c r="AK1" s="21" t="s">
        <v>195</v>
      </c>
      <c r="AL1" s="21" t="s">
        <v>196</v>
      </c>
      <c r="AM1" s="21" t="s">
        <v>197</v>
      </c>
      <c r="AN1" s="21" t="s">
        <v>198</v>
      </c>
      <c r="AO1" s="21" t="s">
        <v>199</v>
      </c>
      <c r="AP1" s="21" t="s">
        <v>200</v>
      </c>
      <c r="AQ1" s="21" t="s">
        <v>201</v>
      </c>
      <c r="AR1" s="21" t="s">
        <v>202</v>
      </c>
      <c r="AS1" s="21" t="s">
        <v>203</v>
      </c>
      <c r="AT1" s="21" t="s">
        <v>204</v>
      </c>
      <c r="AU1" s="21" t="s">
        <v>205</v>
      </c>
      <c r="AV1" s="21" t="s">
        <v>206</v>
      </c>
      <c r="AW1" s="21" t="s">
        <v>207</v>
      </c>
      <c r="AX1" s="21"/>
      <c r="AY1" s="21"/>
    </row>
    <row r="2" spans="1:51" ht="15.75" customHeight="1" x14ac:dyDescent="0.2">
      <c r="A2" s="21" t="s">
        <v>32</v>
      </c>
      <c r="B2" s="21" t="s">
        <v>106</v>
      </c>
      <c r="C2" s="21" t="s">
        <v>903</v>
      </c>
      <c r="D2" s="21" t="s">
        <v>903</v>
      </c>
      <c r="E2" s="21" t="s">
        <v>903</v>
      </c>
      <c r="F2" s="21" t="s">
        <v>903</v>
      </c>
      <c r="G2" s="21" t="s">
        <v>903</v>
      </c>
      <c r="H2" s="21" t="s">
        <v>903</v>
      </c>
      <c r="I2" s="21" t="s">
        <v>903</v>
      </c>
      <c r="J2" s="21" t="s">
        <v>903</v>
      </c>
      <c r="K2" s="21" t="s">
        <v>903</v>
      </c>
      <c r="L2" s="21" t="s">
        <v>903</v>
      </c>
      <c r="M2" s="21" t="s">
        <v>903</v>
      </c>
      <c r="N2" s="21" t="s">
        <v>903</v>
      </c>
      <c r="O2" s="21" t="s">
        <v>903</v>
      </c>
      <c r="P2" s="21" t="s">
        <v>903</v>
      </c>
      <c r="Q2" s="21" t="s">
        <v>903</v>
      </c>
      <c r="R2" s="21" t="s">
        <v>903</v>
      </c>
      <c r="S2" s="21" t="s">
        <v>903</v>
      </c>
      <c r="T2" s="21" t="s">
        <v>903</v>
      </c>
      <c r="U2" s="21" t="s">
        <v>903</v>
      </c>
      <c r="V2" s="21" t="s">
        <v>903</v>
      </c>
      <c r="W2" s="21" t="s">
        <v>903</v>
      </c>
      <c r="X2" s="21" t="s">
        <v>903</v>
      </c>
      <c r="Y2" s="21" t="s">
        <v>903</v>
      </c>
      <c r="Z2" s="21" t="s">
        <v>903</v>
      </c>
      <c r="AA2" s="21" t="s">
        <v>903</v>
      </c>
      <c r="AB2" s="21" t="s">
        <v>903</v>
      </c>
      <c r="AC2" s="21" t="s">
        <v>903</v>
      </c>
      <c r="AD2" s="21" t="s">
        <v>903</v>
      </c>
      <c r="AE2" s="21" t="s">
        <v>903</v>
      </c>
      <c r="AF2" s="21" t="s">
        <v>903</v>
      </c>
      <c r="AG2" s="21" t="s">
        <v>903</v>
      </c>
      <c r="AH2" s="21" t="s">
        <v>903</v>
      </c>
      <c r="AI2" s="21" t="s">
        <v>903</v>
      </c>
      <c r="AJ2" s="21" t="s">
        <v>903</v>
      </c>
      <c r="AK2" s="21" t="s">
        <v>903</v>
      </c>
      <c r="AL2" s="21" t="s">
        <v>903</v>
      </c>
      <c r="AM2" s="21" t="s">
        <v>903</v>
      </c>
      <c r="AN2" s="21" t="s">
        <v>903</v>
      </c>
      <c r="AO2" s="21" t="s">
        <v>903</v>
      </c>
      <c r="AP2" s="21" t="s">
        <v>903</v>
      </c>
      <c r="AQ2" s="21" t="s">
        <v>903</v>
      </c>
      <c r="AR2" s="21" t="s">
        <v>903</v>
      </c>
      <c r="AS2" s="21" t="s">
        <v>903</v>
      </c>
      <c r="AT2" s="21" t="s">
        <v>903</v>
      </c>
      <c r="AU2" s="21" t="s">
        <v>903</v>
      </c>
      <c r="AV2" s="21" t="s">
        <v>903</v>
      </c>
      <c r="AW2" s="21" t="s">
        <v>903</v>
      </c>
      <c r="AX2" s="21"/>
      <c r="AY2" s="21"/>
    </row>
    <row r="3" spans="1:51" ht="15.75" customHeight="1" x14ac:dyDescent="0.2">
      <c r="A3" s="21" t="s">
        <v>32</v>
      </c>
      <c r="B3" s="21" t="s">
        <v>23</v>
      </c>
      <c r="C3" s="21" t="s">
        <v>900</v>
      </c>
      <c r="D3" s="21" t="s">
        <v>900</v>
      </c>
      <c r="E3" s="21" t="s">
        <v>900</v>
      </c>
      <c r="F3" s="21" t="s">
        <v>900</v>
      </c>
      <c r="G3" s="21" t="s">
        <v>900</v>
      </c>
      <c r="H3" s="21" t="s">
        <v>900</v>
      </c>
      <c r="I3" s="21" t="s">
        <v>900</v>
      </c>
      <c r="J3" s="21" t="s">
        <v>900</v>
      </c>
      <c r="K3" s="21" t="s">
        <v>900</v>
      </c>
      <c r="L3" s="21" t="s">
        <v>900</v>
      </c>
      <c r="M3" s="21" t="s">
        <v>900</v>
      </c>
      <c r="N3" s="21" t="s">
        <v>900</v>
      </c>
      <c r="O3" s="21" t="s">
        <v>900</v>
      </c>
      <c r="P3" s="21" t="s">
        <v>900</v>
      </c>
      <c r="Q3" s="21" t="s">
        <v>900</v>
      </c>
      <c r="R3" s="21" t="s">
        <v>900</v>
      </c>
      <c r="S3" s="21" t="s">
        <v>900</v>
      </c>
      <c r="T3" s="21" t="s">
        <v>900</v>
      </c>
      <c r="U3" s="21" t="s">
        <v>900</v>
      </c>
      <c r="V3" s="21" t="s">
        <v>900</v>
      </c>
      <c r="W3" s="21" t="s">
        <v>900</v>
      </c>
      <c r="X3" s="21" t="s">
        <v>900</v>
      </c>
      <c r="Y3" s="21" t="s">
        <v>900</v>
      </c>
      <c r="Z3" s="21" t="s">
        <v>900</v>
      </c>
      <c r="AA3" s="21" t="s">
        <v>900</v>
      </c>
      <c r="AB3" s="21" t="s">
        <v>900</v>
      </c>
      <c r="AC3" s="21" t="s">
        <v>900</v>
      </c>
      <c r="AD3" s="21" t="s">
        <v>900</v>
      </c>
      <c r="AE3" s="21" t="s">
        <v>900</v>
      </c>
      <c r="AF3" s="21" t="s">
        <v>900</v>
      </c>
      <c r="AG3" s="21" t="s">
        <v>900</v>
      </c>
      <c r="AH3" s="21" t="s">
        <v>900</v>
      </c>
      <c r="AI3" s="21" t="s">
        <v>900</v>
      </c>
      <c r="AJ3" s="21" t="s">
        <v>903</v>
      </c>
      <c r="AK3" s="21" t="s">
        <v>900</v>
      </c>
      <c r="AL3" s="21" t="s">
        <v>900</v>
      </c>
      <c r="AM3" s="21" t="s">
        <v>900</v>
      </c>
      <c r="AN3" s="21" t="s">
        <v>900</v>
      </c>
      <c r="AO3" s="21" t="s">
        <v>900</v>
      </c>
      <c r="AP3" s="21" t="s">
        <v>900</v>
      </c>
      <c r="AQ3" s="21" t="s">
        <v>900</v>
      </c>
      <c r="AR3" s="21" t="s">
        <v>900</v>
      </c>
      <c r="AS3" s="21" t="s">
        <v>900</v>
      </c>
      <c r="AT3" s="21" t="s">
        <v>900</v>
      </c>
      <c r="AU3" s="21" t="s">
        <v>900</v>
      </c>
      <c r="AV3" s="21" t="s">
        <v>900</v>
      </c>
      <c r="AW3" s="21" t="s">
        <v>900</v>
      </c>
      <c r="AX3" s="21"/>
      <c r="AY3" s="21"/>
    </row>
    <row r="4" spans="1:51" ht="15.75" customHeight="1" x14ac:dyDescent="0.2">
      <c r="A4" s="21" t="s">
        <v>1043</v>
      </c>
      <c r="B4" s="21" t="s">
        <v>1044</v>
      </c>
      <c r="C4" s="21" t="s">
        <v>903</v>
      </c>
      <c r="D4" s="28">
        <v>44286</v>
      </c>
      <c r="E4" s="28">
        <v>43712</v>
      </c>
      <c r="F4" s="28">
        <v>43496</v>
      </c>
      <c r="G4" s="21"/>
      <c r="H4" s="21"/>
      <c r="I4" s="21"/>
      <c r="J4" s="21"/>
      <c r="K4" s="28">
        <v>44379</v>
      </c>
      <c r="L4" s="28">
        <v>43282</v>
      </c>
      <c r="M4" s="28">
        <v>44379</v>
      </c>
      <c r="N4" s="28">
        <v>43154</v>
      </c>
      <c r="O4" s="21"/>
      <c r="P4" s="28">
        <v>44133</v>
      </c>
      <c r="Q4" s="21"/>
      <c r="R4" s="21"/>
      <c r="S4" s="21"/>
      <c r="T4" s="21"/>
      <c r="U4" s="28">
        <v>43344</v>
      </c>
      <c r="V4" s="21"/>
      <c r="W4" s="21"/>
      <c r="X4" s="21"/>
      <c r="Y4" s="21"/>
      <c r="Z4" s="21"/>
      <c r="AA4" s="21"/>
      <c r="AB4" s="28">
        <v>43059</v>
      </c>
      <c r="AC4" s="21"/>
      <c r="AD4" s="21"/>
      <c r="AE4" s="21"/>
      <c r="AF4" s="21"/>
      <c r="AG4" s="21"/>
      <c r="AH4" s="28">
        <v>43024</v>
      </c>
      <c r="AI4" s="28">
        <v>42947</v>
      </c>
      <c r="AJ4" s="21"/>
      <c r="AK4" s="28">
        <v>39233</v>
      </c>
      <c r="AL4" s="28">
        <v>39233</v>
      </c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</row>
    <row r="5" spans="1:51" ht="15.75" customHeight="1" x14ac:dyDescent="0.2">
      <c r="A5" s="21" t="s">
        <v>1043</v>
      </c>
      <c r="B5" s="21" t="s">
        <v>105</v>
      </c>
      <c r="C5" s="21" t="s">
        <v>903</v>
      </c>
      <c r="D5" s="28">
        <v>46111</v>
      </c>
      <c r="E5" s="28">
        <v>44807</v>
      </c>
      <c r="F5" s="28">
        <v>44957</v>
      </c>
      <c r="G5" s="21" t="s">
        <v>1045</v>
      </c>
      <c r="H5" s="21" t="s">
        <v>1045</v>
      </c>
      <c r="I5" s="21" t="s">
        <v>1045</v>
      </c>
      <c r="J5" s="21" t="s">
        <v>1045</v>
      </c>
      <c r="K5" s="28">
        <v>46204</v>
      </c>
      <c r="L5" s="28">
        <v>46934</v>
      </c>
      <c r="M5" s="28">
        <v>46204</v>
      </c>
      <c r="N5" s="28">
        <v>46805</v>
      </c>
      <c r="O5" s="21" t="s">
        <v>1045</v>
      </c>
      <c r="P5" s="28">
        <v>47785</v>
      </c>
      <c r="Q5" s="21" t="s">
        <v>1045</v>
      </c>
      <c r="R5" s="21" t="s">
        <v>1045</v>
      </c>
      <c r="S5" s="21" t="s">
        <v>1045</v>
      </c>
      <c r="T5" s="21" t="s">
        <v>1045</v>
      </c>
      <c r="U5" s="28">
        <v>48091</v>
      </c>
      <c r="V5" s="21" t="s">
        <v>1045</v>
      </c>
      <c r="W5" s="21" t="s">
        <v>1045</v>
      </c>
      <c r="X5" s="21" t="s">
        <v>1045</v>
      </c>
      <c r="Y5" s="21" t="s">
        <v>1045</v>
      </c>
      <c r="Z5" s="21" t="s">
        <v>1045</v>
      </c>
      <c r="AA5" s="21" t="s">
        <v>1045</v>
      </c>
      <c r="AB5" s="28">
        <v>47194</v>
      </c>
      <c r="AC5" s="21" t="s">
        <v>1045</v>
      </c>
      <c r="AD5" s="21" t="s">
        <v>1045</v>
      </c>
      <c r="AE5" s="21" t="s">
        <v>1045</v>
      </c>
      <c r="AF5" s="21" t="s">
        <v>1045</v>
      </c>
      <c r="AG5" s="21" t="s">
        <v>1045</v>
      </c>
      <c r="AH5" s="28">
        <v>46675</v>
      </c>
      <c r="AI5" s="28">
        <v>48425</v>
      </c>
      <c r="AJ5" s="21" t="s">
        <v>1046</v>
      </c>
      <c r="AK5" s="21" t="s">
        <v>1046</v>
      </c>
      <c r="AL5" s="21" t="s">
        <v>1046</v>
      </c>
      <c r="AM5" s="21" t="s">
        <v>1046</v>
      </c>
      <c r="AN5" s="21" t="s">
        <v>1046</v>
      </c>
      <c r="AO5" s="21" t="s">
        <v>1046</v>
      </c>
      <c r="AP5" s="21" t="s">
        <v>1046</v>
      </c>
      <c r="AQ5" s="21" t="s">
        <v>1046</v>
      </c>
      <c r="AR5" s="21" t="s">
        <v>1046</v>
      </c>
      <c r="AS5" s="21" t="s">
        <v>1046</v>
      </c>
      <c r="AT5" s="21" t="s">
        <v>1046</v>
      </c>
      <c r="AU5" s="21" t="s">
        <v>1046</v>
      </c>
      <c r="AV5" s="21" t="s">
        <v>1046</v>
      </c>
      <c r="AW5" s="21" t="s">
        <v>1046</v>
      </c>
      <c r="AX5" s="21"/>
      <c r="AY5" s="2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AZ11"/>
  <sheetViews>
    <sheetView workbookViewId="0">
      <selection activeCell="B22" sqref="B22"/>
    </sheetView>
  </sheetViews>
  <sheetFormatPr defaultColWidth="12.5703125" defaultRowHeight="15.75" customHeight="1" x14ac:dyDescent="0.2"/>
  <cols>
    <col min="2" max="2" width="108.5703125" bestFit="1" customWidth="1"/>
  </cols>
  <sheetData>
    <row r="1" spans="1:52" ht="15.75" customHeight="1" x14ac:dyDescent="0.2">
      <c r="A1" s="21" t="s">
        <v>1040</v>
      </c>
      <c r="B1" s="21" t="s">
        <v>1041</v>
      </c>
      <c r="C1" s="21" t="s">
        <v>134</v>
      </c>
      <c r="D1" s="21" t="s">
        <v>134</v>
      </c>
      <c r="E1" s="21" t="s">
        <v>135</v>
      </c>
      <c r="F1" s="21" t="s">
        <v>136</v>
      </c>
      <c r="G1" s="21" t="s">
        <v>137</v>
      </c>
      <c r="H1" s="21" t="s">
        <v>138</v>
      </c>
      <c r="I1" s="21" t="s">
        <v>139</v>
      </c>
      <c r="J1" s="21" t="s">
        <v>140</v>
      </c>
      <c r="K1" s="21" t="s">
        <v>141</v>
      </c>
      <c r="L1" s="21" t="s">
        <v>149</v>
      </c>
      <c r="M1" s="21" t="s">
        <v>150</v>
      </c>
      <c r="N1" s="21" t="s">
        <v>151</v>
      </c>
      <c r="O1" s="21" t="s">
        <v>152</v>
      </c>
      <c r="P1" s="21" t="s">
        <v>153</v>
      </c>
      <c r="Q1" s="21" t="s">
        <v>154</v>
      </c>
      <c r="R1" s="21" t="s">
        <v>155</v>
      </c>
      <c r="S1" s="21" t="s">
        <v>156</v>
      </c>
      <c r="T1" s="21" t="s">
        <v>157</v>
      </c>
      <c r="U1" s="21" t="s">
        <v>158</v>
      </c>
      <c r="V1" s="21" t="s">
        <v>165</v>
      </c>
      <c r="W1" s="21" t="s">
        <v>169</v>
      </c>
      <c r="X1" s="21" t="s">
        <v>170</v>
      </c>
      <c r="Y1" s="21" t="s">
        <v>171</v>
      </c>
      <c r="Z1" s="21" t="s">
        <v>172</v>
      </c>
      <c r="AA1" s="21" t="s">
        <v>173</v>
      </c>
      <c r="AB1" s="21" t="s">
        <v>179</v>
      </c>
      <c r="AC1" s="21" t="s">
        <v>180</v>
      </c>
      <c r="AD1" s="21" t="s">
        <v>181</v>
      </c>
      <c r="AE1" s="21" t="s">
        <v>182</v>
      </c>
      <c r="AF1" s="21" t="s">
        <v>186</v>
      </c>
      <c r="AG1" s="21" t="s">
        <v>187</v>
      </c>
      <c r="AH1" s="21" t="s">
        <v>188</v>
      </c>
      <c r="AI1" s="21" t="s">
        <v>192</v>
      </c>
      <c r="AJ1" s="21" t="s">
        <v>193</v>
      </c>
      <c r="AK1" s="21" t="s">
        <v>194</v>
      </c>
      <c r="AL1" s="21" t="s">
        <v>195</v>
      </c>
      <c r="AM1" s="21" t="s">
        <v>196</v>
      </c>
      <c r="AN1" s="21" t="s">
        <v>197</v>
      </c>
      <c r="AO1" s="21" t="s">
        <v>198</v>
      </c>
      <c r="AP1" s="21" t="s">
        <v>199</v>
      </c>
      <c r="AQ1" s="21" t="s">
        <v>200</v>
      </c>
      <c r="AR1" s="21" t="s">
        <v>201</v>
      </c>
      <c r="AS1" s="21" t="s">
        <v>202</v>
      </c>
      <c r="AT1" s="21" t="s">
        <v>203</v>
      </c>
      <c r="AU1" s="21" t="s">
        <v>204</v>
      </c>
      <c r="AV1" s="21" t="s">
        <v>205</v>
      </c>
      <c r="AW1" s="21" t="s">
        <v>206</v>
      </c>
      <c r="AX1" s="21" t="s">
        <v>207</v>
      </c>
      <c r="AY1" s="21"/>
      <c r="AZ1" s="21"/>
    </row>
    <row r="2" spans="1:52" ht="15.75" customHeight="1" x14ac:dyDescent="0.2">
      <c r="A2" s="21" t="s">
        <v>30</v>
      </c>
      <c r="B2" s="21" t="s">
        <v>100</v>
      </c>
      <c r="C2" s="21" t="s">
        <v>900</v>
      </c>
      <c r="D2" s="21" t="s">
        <v>900</v>
      </c>
      <c r="E2" s="21" t="s">
        <v>903</v>
      </c>
      <c r="F2" s="21" t="s">
        <v>903</v>
      </c>
      <c r="G2" s="21" t="s">
        <v>903</v>
      </c>
      <c r="H2" s="21" t="s">
        <v>903</v>
      </c>
      <c r="I2" s="21" t="s">
        <v>903</v>
      </c>
      <c r="J2" s="21" t="s">
        <v>903</v>
      </c>
      <c r="K2" s="21" t="s">
        <v>903</v>
      </c>
      <c r="L2" s="21" t="s">
        <v>903</v>
      </c>
      <c r="M2" s="21" t="s">
        <v>903</v>
      </c>
      <c r="N2" s="21" t="s">
        <v>903</v>
      </c>
      <c r="O2" s="21" t="s">
        <v>903</v>
      </c>
      <c r="P2" s="21" t="s">
        <v>903</v>
      </c>
      <c r="Q2" s="21" t="s">
        <v>903</v>
      </c>
      <c r="R2" s="21" t="s">
        <v>903</v>
      </c>
      <c r="S2" s="21" t="s">
        <v>903</v>
      </c>
      <c r="T2" s="21" t="s">
        <v>903</v>
      </c>
      <c r="U2" s="21" t="s">
        <v>903</v>
      </c>
      <c r="V2" s="21" t="s">
        <v>903</v>
      </c>
      <c r="W2" s="21" t="s">
        <v>903</v>
      </c>
      <c r="X2" s="21" t="s">
        <v>903</v>
      </c>
      <c r="Y2" s="21" t="s">
        <v>903</v>
      </c>
      <c r="Z2" s="21" t="s">
        <v>903</v>
      </c>
      <c r="AA2" s="21" t="s">
        <v>903</v>
      </c>
      <c r="AB2" s="21" t="s">
        <v>900</v>
      </c>
      <c r="AC2" s="21" t="s">
        <v>900</v>
      </c>
      <c r="AD2" s="21" t="s">
        <v>903</v>
      </c>
      <c r="AE2" s="21" t="s">
        <v>903</v>
      </c>
      <c r="AF2" s="21" t="s">
        <v>903</v>
      </c>
      <c r="AG2" s="21" t="s">
        <v>903</v>
      </c>
      <c r="AH2" s="21" t="s">
        <v>900</v>
      </c>
      <c r="AI2" s="21" t="s">
        <v>903</v>
      </c>
      <c r="AJ2" s="21" t="s">
        <v>903</v>
      </c>
      <c r="AK2" s="21" t="s">
        <v>903</v>
      </c>
      <c r="AL2" s="21" t="s">
        <v>903</v>
      </c>
      <c r="AM2" s="21" t="s">
        <v>903</v>
      </c>
      <c r="AN2" s="21" t="s">
        <v>903</v>
      </c>
      <c r="AO2" s="21" t="s">
        <v>903</v>
      </c>
      <c r="AP2" s="21" t="s">
        <v>903</v>
      </c>
      <c r="AQ2" s="21" t="s">
        <v>903</v>
      </c>
      <c r="AR2" s="21" t="s">
        <v>903</v>
      </c>
      <c r="AS2" s="21" t="s">
        <v>903</v>
      </c>
      <c r="AT2" s="21" t="s">
        <v>903</v>
      </c>
      <c r="AU2" s="21" t="s">
        <v>903</v>
      </c>
      <c r="AV2" s="21" t="s">
        <v>903</v>
      </c>
      <c r="AW2" s="21" t="s">
        <v>903</v>
      </c>
      <c r="AX2" s="21" t="s">
        <v>903</v>
      </c>
      <c r="AY2" s="21"/>
      <c r="AZ2" s="21"/>
    </row>
    <row r="3" spans="1:52" ht="15.75" customHeight="1" x14ac:dyDescent="0.2">
      <c r="A3" s="21" t="s">
        <v>30</v>
      </c>
      <c r="B3" s="21" t="s">
        <v>1050</v>
      </c>
      <c r="C3" s="21" t="s">
        <v>900</v>
      </c>
      <c r="D3" s="21" t="s">
        <v>900</v>
      </c>
      <c r="E3" s="21" t="s">
        <v>903</v>
      </c>
      <c r="F3" s="21" t="s">
        <v>903</v>
      </c>
      <c r="G3" s="21" t="s">
        <v>903</v>
      </c>
      <c r="H3" s="21" t="s">
        <v>903</v>
      </c>
      <c r="I3" s="21" t="s">
        <v>903</v>
      </c>
      <c r="J3" s="21" t="s">
        <v>903</v>
      </c>
      <c r="K3" s="21" t="s">
        <v>903</v>
      </c>
      <c r="L3" s="21" t="s">
        <v>903</v>
      </c>
      <c r="M3" s="21" t="s">
        <v>903</v>
      </c>
      <c r="N3" s="21" t="s">
        <v>903</v>
      </c>
      <c r="O3" s="21" t="s">
        <v>903</v>
      </c>
      <c r="P3" s="21" t="s">
        <v>903</v>
      </c>
      <c r="Q3" s="21" t="s">
        <v>903</v>
      </c>
      <c r="R3" s="21" t="s">
        <v>903</v>
      </c>
      <c r="S3" s="21" t="s">
        <v>903</v>
      </c>
      <c r="T3" s="21" t="s">
        <v>903</v>
      </c>
      <c r="U3" s="21" t="s">
        <v>903</v>
      </c>
      <c r="V3" s="21" t="s">
        <v>903</v>
      </c>
      <c r="W3" s="21" t="s">
        <v>903</v>
      </c>
      <c r="X3" s="21" t="s">
        <v>903</v>
      </c>
      <c r="Y3" s="21" t="s">
        <v>903</v>
      </c>
      <c r="Z3" s="21" t="s">
        <v>903</v>
      </c>
      <c r="AA3" s="21" t="s">
        <v>903</v>
      </c>
      <c r="AB3" s="21" t="s">
        <v>903</v>
      </c>
      <c r="AC3" s="21" t="s">
        <v>900</v>
      </c>
      <c r="AD3" s="21" t="s">
        <v>903</v>
      </c>
      <c r="AE3" s="21" t="s">
        <v>903</v>
      </c>
      <c r="AF3" s="21" t="s">
        <v>903</v>
      </c>
      <c r="AG3" s="21" t="s">
        <v>900</v>
      </c>
      <c r="AH3" s="21" t="s">
        <v>903</v>
      </c>
      <c r="AI3" s="21" t="s">
        <v>900</v>
      </c>
      <c r="AJ3" s="21" t="s">
        <v>900</v>
      </c>
      <c r="AK3" s="21" t="s">
        <v>903</v>
      </c>
      <c r="AL3" s="21" t="s">
        <v>900</v>
      </c>
      <c r="AM3" s="21" t="s">
        <v>900</v>
      </c>
      <c r="AN3" s="21" t="s">
        <v>903</v>
      </c>
      <c r="AO3" s="21" t="s">
        <v>903</v>
      </c>
      <c r="AP3" s="21" t="s">
        <v>903</v>
      </c>
      <c r="AQ3" s="21" t="s">
        <v>903</v>
      </c>
      <c r="AR3" s="21" t="s">
        <v>903</v>
      </c>
      <c r="AS3" s="21" t="s">
        <v>903</v>
      </c>
      <c r="AT3" s="21" t="s">
        <v>903</v>
      </c>
      <c r="AU3" s="21" t="s">
        <v>903</v>
      </c>
      <c r="AV3" s="21" t="s">
        <v>903</v>
      </c>
      <c r="AW3" s="21" t="s">
        <v>903</v>
      </c>
      <c r="AX3" s="21" t="s">
        <v>903</v>
      </c>
      <c r="AY3" s="21"/>
      <c r="AZ3" s="21"/>
    </row>
    <row r="4" spans="1:52" ht="15.75" customHeight="1" x14ac:dyDescent="0.2">
      <c r="A4" s="21" t="s">
        <v>30</v>
      </c>
      <c r="B4" s="21" t="s">
        <v>20</v>
      </c>
      <c r="C4" s="21" t="s">
        <v>900</v>
      </c>
      <c r="D4" s="21" t="s">
        <v>900</v>
      </c>
      <c r="E4" s="21" t="s">
        <v>900</v>
      </c>
      <c r="F4" s="21" t="s">
        <v>900</v>
      </c>
      <c r="G4" s="21" t="s">
        <v>900</v>
      </c>
      <c r="H4" s="21" t="s">
        <v>900</v>
      </c>
      <c r="I4" s="21" t="s">
        <v>900</v>
      </c>
      <c r="J4" s="21" t="s">
        <v>900</v>
      </c>
      <c r="K4" s="21" t="s">
        <v>900</v>
      </c>
      <c r="L4" s="21" t="s">
        <v>900</v>
      </c>
      <c r="M4" s="21" t="s">
        <v>900</v>
      </c>
      <c r="N4" s="21" t="s">
        <v>900</v>
      </c>
      <c r="O4" s="21" t="s">
        <v>900</v>
      </c>
      <c r="P4" s="21" t="s">
        <v>900</v>
      </c>
      <c r="Q4" s="21" t="s">
        <v>900</v>
      </c>
      <c r="R4" s="21" t="s">
        <v>900</v>
      </c>
      <c r="S4" s="21" t="s">
        <v>900</v>
      </c>
      <c r="T4" s="21" t="s">
        <v>900</v>
      </c>
      <c r="U4" s="21" t="s">
        <v>900</v>
      </c>
      <c r="V4" s="21" t="s">
        <v>900</v>
      </c>
      <c r="W4" s="21" t="s">
        <v>900</v>
      </c>
      <c r="X4" s="21" t="s">
        <v>900</v>
      </c>
      <c r="Y4" s="21" t="s">
        <v>900</v>
      </c>
      <c r="Z4" s="21" t="s">
        <v>900</v>
      </c>
      <c r="AA4" s="21" t="s">
        <v>900</v>
      </c>
      <c r="AB4" s="21" t="s">
        <v>900</v>
      </c>
      <c r="AC4" s="21" t="s">
        <v>900</v>
      </c>
      <c r="AD4" s="21" t="s">
        <v>900</v>
      </c>
      <c r="AE4" s="21" t="s">
        <v>900</v>
      </c>
      <c r="AF4" s="21" t="s">
        <v>900</v>
      </c>
      <c r="AG4" s="21" t="s">
        <v>900</v>
      </c>
      <c r="AH4" s="21" t="s">
        <v>900</v>
      </c>
      <c r="AI4" s="21" t="s">
        <v>900</v>
      </c>
      <c r="AJ4" s="21" t="s">
        <v>900</v>
      </c>
      <c r="AK4" s="21" t="s">
        <v>903</v>
      </c>
      <c r="AL4" s="21" t="s">
        <v>900</v>
      </c>
      <c r="AM4" s="21" t="s">
        <v>900</v>
      </c>
      <c r="AN4" s="21" t="s">
        <v>900</v>
      </c>
      <c r="AO4" s="21" t="s">
        <v>900</v>
      </c>
      <c r="AP4" s="21" t="s">
        <v>900</v>
      </c>
      <c r="AQ4" s="21" t="s">
        <v>900</v>
      </c>
      <c r="AR4" s="21" t="s">
        <v>900</v>
      </c>
      <c r="AS4" s="21" t="s">
        <v>900</v>
      </c>
      <c r="AT4" s="21" t="s">
        <v>900</v>
      </c>
      <c r="AU4" s="21" t="s">
        <v>900</v>
      </c>
      <c r="AV4" s="21" t="s">
        <v>900</v>
      </c>
      <c r="AW4" s="21" t="s">
        <v>900</v>
      </c>
      <c r="AX4" s="21" t="s">
        <v>900</v>
      </c>
      <c r="AY4" s="21"/>
      <c r="AZ4" s="21"/>
    </row>
    <row r="5" spans="1:52" ht="15.75" customHeight="1" x14ac:dyDescent="0.2">
      <c r="C5" s="21"/>
    </row>
    <row r="6" spans="1:52" ht="15.75" customHeight="1" x14ac:dyDescent="0.2">
      <c r="C6" s="21"/>
    </row>
    <row r="7" spans="1:52" ht="15.75" customHeight="1" x14ac:dyDescent="0.2">
      <c r="C7" s="21"/>
    </row>
    <row r="8" spans="1:52" ht="15.75" customHeight="1" x14ac:dyDescent="0.2">
      <c r="C8" s="21"/>
    </row>
    <row r="9" spans="1:52" ht="15.75" customHeight="1" x14ac:dyDescent="0.2">
      <c r="C9" s="21"/>
    </row>
    <row r="10" spans="1:52" ht="15.75" customHeight="1" x14ac:dyDescent="0.2">
      <c r="C10" s="21"/>
    </row>
    <row r="11" spans="1:52" ht="15.75" customHeight="1" x14ac:dyDescent="0.2">
      <c r="C11" s="2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AY7"/>
  <sheetViews>
    <sheetView workbookViewId="0"/>
  </sheetViews>
  <sheetFormatPr defaultColWidth="12.5703125" defaultRowHeight="15.75" customHeight="1" x14ac:dyDescent="0.2"/>
  <sheetData>
    <row r="1" spans="1:51" ht="15.75" customHeight="1" x14ac:dyDescent="0.2">
      <c r="A1" s="21" t="s">
        <v>1040</v>
      </c>
      <c r="B1" s="21" t="s">
        <v>1041</v>
      </c>
      <c r="C1" s="21" t="s">
        <v>134</v>
      </c>
      <c r="D1" s="21" t="s">
        <v>135</v>
      </c>
      <c r="E1" s="21" t="s">
        <v>136</v>
      </c>
      <c r="F1" s="21" t="s">
        <v>137</v>
      </c>
      <c r="G1" s="21" t="s">
        <v>138</v>
      </c>
      <c r="H1" s="21" t="s">
        <v>139</v>
      </c>
      <c r="I1" s="21" t="s">
        <v>140</v>
      </c>
      <c r="J1" s="21" t="s">
        <v>141</v>
      </c>
      <c r="K1" s="21" t="s">
        <v>149</v>
      </c>
      <c r="L1" s="21" t="s">
        <v>150</v>
      </c>
      <c r="M1" s="21" t="s">
        <v>151</v>
      </c>
      <c r="N1" s="21" t="s">
        <v>152</v>
      </c>
      <c r="O1" s="21" t="s">
        <v>153</v>
      </c>
      <c r="P1" s="21" t="s">
        <v>154</v>
      </c>
      <c r="Q1" s="21" t="s">
        <v>155</v>
      </c>
      <c r="R1" s="21" t="s">
        <v>156</v>
      </c>
      <c r="S1" s="21" t="s">
        <v>157</v>
      </c>
      <c r="T1" s="21" t="s">
        <v>158</v>
      </c>
      <c r="U1" s="21" t="s">
        <v>165</v>
      </c>
      <c r="V1" s="21" t="s">
        <v>169</v>
      </c>
      <c r="W1" s="21" t="s">
        <v>170</v>
      </c>
      <c r="X1" s="21" t="s">
        <v>171</v>
      </c>
      <c r="Y1" s="21" t="s">
        <v>172</v>
      </c>
      <c r="Z1" s="21" t="s">
        <v>173</v>
      </c>
      <c r="AA1" s="21" t="s">
        <v>179</v>
      </c>
      <c r="AB1" s="21" t="s">
        <v>180</v>
      </c>
      <c r="AC1" s="21" t="s">
        <v>181</v>
      </c>
      <c r="AD1" s="21" t="s">
        <v>182</v>
      </c>
      <c r="AE1" s="21" t="s">
        <v>186</v>
      </c>
      <c r="AF1" s="21" t="s">
        <v>187</v>
      </c>
      <c r="AG1" s="21" t="s">
        <v>188</v>
      </c>
      <c r="AH1" s="21" t="s">
        <v>192</v>
      </c>
      <c r="AI1" s="21" t="s">
        <v>193</v>
      </c>
      <c r="AJ1" s="21" t="s">
        <v>194</v>
      </c>
      <c r="AK1" s="21" t="s">
        <v>195</v>
      </c>
      <c r="AL1" s="21" t="s">
        <v>196</v>
      </c>
      <c r="AM1" s="21" t="s">
        <v>197</v>
      </c>
      <c r="AN1" s="21" t="s">
        <v>198</v>
      </c>
      <c r="AO1" s="21" t="s">
        <v>199</v>
      </c>
      <c r="AP1" s="21" t="s">
        <v>200</v>
      </c>
      <c r="AQ1" s="21" t="s">
        <v>201</v>
      </c>
      <c r="AR1" s="21" t="s">
        <v>202</v>
      </c>
      <c r="AS1" s="21" t="s">
        <v>203</v>
      </c>
      <c r="AT1" s="21" t="s">
        <v>204</v>
      </c>
      <c r="AU1" s="21" t="s">
        <v>205</v>
      </c>
      <c r="AV1" s="21" t="s">
        <v>206</v>
      </c>
      <c r="AW1" s="21" t="s">
        <v>207</v>
      </c>
      <c r="AX1" s="21"/>
      <c r="AY1" s="21"/>
    </row>
    <row r="2" spans="1:51" ht="15.75" customHeight="1" x14ac:dyDescent="0.2">
      <c r="A2" s="21" t="s">
        <v>28</v>
      </c>
      <c r="B2" s="21" t="s">
        <v>94</v>
      </c>
      <c r="C2" s="21" t="s">
        <v>903</v>
      </c>
      <c r="D2" s="21" t="s">
        <v>900</v>
      </c>
      <c r="E2" s="21" t="s">
        <v>900</v>
      </c>
      <c r="F2" s="21" t="s">
        <v>900</v>
      </c>
      <c r="G2" s="21" t="s">
        <v>900</v>
      </c>
      <c r="H2" s="21" t="s">
        <v>900</v>
      </c>
      <c r="I2" s="21" t="s">
        <v>900</v>
      </c>
      <c r="J2" s="21" t="s">
        <v>900</v>
      </c>
      <c r="K2" s="21" t="s">
        <v>900</v>
      </c>
      <c r="L2" s="21" t="s">
        <v>900</v>
      </c>
      <c r="M2" s="21" t="s">
        <v>900</v>
      </c>
      <c r="N2" s="21" t="s">
        <v>900</v>
      </c>
      <c r="O2" s="21" t="s">
        <v>900</v>
      </c>
      <c r="P2" s="21" t="s">
        <v>900</v>
      </c>
      <c r="Q2" s="21" t="s">
        <v>900</v>
      </c>
      <c r="R2" s="21" t="s">
        <v>900</v>
      </c>
      <c r="S2" s="21" t="s">
        <v>900</v>
      </c>
      <c r="T2" s="21" t="s">
        <v>900</v>
      </c>
      <c r="U2" s="21" t="s">
        <v>900</v>
      </c>
      <c r="V2" s="21" t="s">
        <v>900</v>
      </c>
      <c r="W2" s="21" t="s">
        <v>900</v>
      </c>
      <c r="X2" s="21" t="s">
        <v>900</v>
      </c>
      <c r="Y2" s="21" t="s">
        <v>900</v>
      </c>
      <c r="Z2" s="21" t="s">
        <v>900</v>
      </c>
      <c r="AA2" s="21" t="s">
        <v>900</v>
      </c>
      <c r="AB2" s="21" t="s">
        <v>900</v>
      </c>
      <c r="AC2" s="21" t="s">
        <v>900</v>
      </c>
      <c r="AD2" s="21" t="s">
        <v>900</v>
      </c>
      <c r="AE2" s="21" t="s">
        <v>900</v>
      </c>
      <c r="AF2" s="21" t="s">
        <v>900</v>
      </c>
      <c r="AG2" s="21" t="s">
        <v>900</v>
      </c>
      <c r="AH2" s="21" t="s">
        <v>900</v>
      </c>
      <c r="AI2" s="21" t="s">
        <v>900</v>
      </c>
      <c r="AJ2" s="21" t="s">
        <v>903</v>
      </c>
      <c r="AK2" s="21" t="s">
        <v>900</v>
      </c>
      <c r="AL2" s="21" t="s">
        <v>900</v>
      </c>
      <c r="AM2" s="21" t="s">
        <v>903</v>
      </c>
      <c r="AN2" s="21" t="s">
        <v>903</v>
      </c>
      <c r="AO2" s="21" t="s">
        <v>903</v>
      </c>
      <c r="AP2" s="21" t="s">
        <v>903</v>
      </c>
      <c r="AQ2" s="21" t="s">
        <v>903</v>
      </c>
      <c r="AR2" s="21" t="s">
        <v>903</v>
      </c>
      <c r="AS2" s="21" t="s">
        <v>903</v>
      </c>
      <c r="AT2" s="21" t="s">
        <v>900</v>
      </c>
      <c r="AU2" s="21" t="s">
        <v>903</v>
      </c>
      <c r="AV2" s="21" t="s">
        <v>903</v>
      </c>
      <c r="AW2" s="21" t="s">
        <v>900</v>
      </c>
      <c r="AX2" s="21"/>
      <c r="AY2" s="21"/>
    </row>
    <row r="3" spans="1:51" ht="15.75" customHeight="1" x14ac:dyDescent="0.2">
      <c r="A3" s="21" t="s">
        <v>28</v>
      </c>
      <c r="B3" s="21" t="s">
        <v>95</v>
      </c>
      <c r="C3" s="21" t="s">
        <v>900</v>
      </c>
      <c r="D3" s="21" t="s">
        <v>903</v>
      </c>
      <c r="E3" s="21" t="s">
        <v>903</v>
      </c>
      <c r="F3" s="21" t="s">
        <v>903</v>
      </c>
      <c r="G3" s="21" t="s">
        <v>903</v>
      </c>
      <c r="H3" s="21" t="s">
        <v>903</v>
      </c>
      <c r="I3" s="21" t="s">
        <v>903</v>
      </c>
      <c r="J3" s="21" t="s">
        <v>903</v>
      </c>
      <c r="K3" s="21" t="s">
        <v>900</v>
      </c>
      <c r="L3" s="21" t="s">
        <v>900</v>
      </c>
      <c r="M3" s="21" t="s">
        <v>900</v>
      </c>
      <c r="N3" s="21" t="s">
        <v>900</v>
      </c>
      <c r="O3" s="21" t="s">
        <v>900</v>
      </c>
      <c r="P3" s="21" t="s">
        <v>903</v>
      </c>
      <c r="Q3" s="21" t="s">
        <v>903</v>
      </c>
      <c r="R3" s="21" t="s">
        <v>903</v>
      </c>
      <c r="S3" s="21" t="s">
        <v>903</v>
      </c>
      <c r="T3" s="21" t="s">
        <v>903</v>
      </c>
      <c r="U3" s="21" t="s">
        <v>900</v>
      </c>
      <c r="V3" s="21" t="s">
        <v>903</v>
      </c>
      <c r="W3" s="21" t="s">
        <v>900</v>
      </c>
      <c r="X3" s="21" t="s">
        <v>903</v>
      </c>
      <c r="Y3" s="21" t="s">
        <v>903</v>
      </c>
      <c r="Z3" s="21" t="s">
        <v>903</v>
      </c>
      <c r="AA3" s="21" t="s">
        <v>903</v>
      </c>
      <c r="AB3" s="21" t="s">
        <v>903</v>
      </c>
      <c r="AC3" s="21" t="s">
        <v>903</v>
      </c>
      <c r="AD3" s="21" t="s">
        <v>903</v>
      </c>
      <c r="AE3" s="21" t="s">
        <v>903</v>
      </c>
      <c r="AF3" s="21" t="s">
        <v>903</v>
      </c>
      <c r="AG3" s="21" t="s">
        <v>900</v>
      </c>
      <c r="AH3" s="21" t="s">
        <v>900</v>
      </c>
      <c r="AI3" s="21" t="s">
        <v>900</v>
      </c>
      <c r="AJ3" s="21" t="s">
        <v>903</v>
      </c>
      <c r="AK3" s="21" t="s">
        <v>900</v>
      </c>
      <c r="AL3" s="21" t="s">
        <v>900</v>
      </c>
      <c r="AM3" s="21" t="s">
        <v>900</v>
      </c>
      <c r="AN3" s="21" t="s">
        <v>900</v>
      </c>
      <c r="AO3" s="21" t="s">
        <v>900</v>
      </c>
      <c r="AP3" s="21" t="s">
        <v>900</v>
      </c>
      <c r="AQ3" s="21" t="s">
        <v>900</v>
      </c>
      <c r="AR3" s="21" t="s">
        <v>900</v>
      </c>
      <c r="AS3" s="21" t="s">
        <v>900</v>
      </c>
      <c r="AT3" s="21" t="s">
        <v>900</v>
      </c>
      <c r="AU3" s="21" t="s">
        <v>900</v>
      </c>
      <c r="AV3" s="21" t="s">
        <v>900</v>
      </c>
      <c r="AW3" s="21" t="s">
        <v>900</v>
      </c>
      <c r="AX3" s="21"/>
      <c r="AY3" s="21"/>
    </row>
    <row r="4" spans="1:51" ht="15.75" customHeight="1" x14ac:dyDescent="0.2">
      <c r="A4" s="21" t="s">
        <v>28</v>
      </c>
      <c r="B4" s="21" t="s">
        <v>96</v>
      </c>
      <c r="C4" s="21" t="s">
        <v>900</v>
      </c>
      <c r="D4" s="21" t="s">
        <v>903</v>
      </c>
      <c r="E4" s="21" t="s">
        <v>903</v>
      </c>
      <c r="F4" s="21" t="s">
        <v>903</v>
      </c>
      <c r="G4" s="21" t="s">
        <v>903</v>
      </c>
      <c r="H4" s="21" t="s">
        <v>903</v>
      </c>
      <c r="I4" s="21" t="s">
        <v>903</v>
      </c>
      <c r="J4" s="21" t="s">
        <v>903</v>
      </c>
      <c r="K4" s="21" t="s">
        <v>903</v>
      </c>
      <c r="L4" s="21" t="s">
        <v>903</v>
      </c>
      <c r="M4" s="21" t="s">
        <v>903</v>
      </c>
      <c r="N4" s="21" t="s">
        <v>903</v>
      </c>
      <c r="O4" s="21" t="s">
        <v>903</v>
      </c>
      <c r="P4" s="21" t="s">
        <v>903</v>
      </c>
      <c r="Q4" s="21" t="s">
        <v>903</v>
      </c>
      <c r="R4" s="21" t="s">
        <v>903</v>
      </c>
      <c r="S4" s="21" t="s">
        <v>903</v>
      </c>
      <c r="T4" s="21" t="s">
        <v>903</v>
      </c>
      <c r="U4" s="21" t="s">
        <v>900</v>
      </c>
      <c r="V4" s="21" t="s">
        <v>903</v>
      </c>
      <c r="W4" s="21" t="s">
        <v>903</v>
      </c>
      <c r="X4" s="21" t="s">
        <v>903</v>
      </c>
      <c r="Y4" s="21" t="s">
        <v>903</v>
      </c>
      <c r="Z4" s="21" t="s">
        <v>903</v>
      </c>
      <c r="AA4" s="21" t="s">
        <v>903</v>
      </c>
      <c r="AB4" s="21" t="s">
        <v>903</v>
      </c>
      <c r="AC4" s="21" t="s">
        <v>903</v>
      </c>
      <c r="AD4" s="21" t="s">
        <v>903</v>
      </c>
      <c r="AE4" s="21" t="s">
        <v>903</v>
      </c>
      <c r="AF4" s="21" t="s">
        <v>903</v>
      </c>
      <c r="AG4" s="21" t="s">
        <v>903</v>
      </c>
      <c r="AH4" s="21" t="s">
        <v>903</v>
      </c>
      <c r="AI4" s="21" t="s">
        <v>900</v>
      </c>
      <c r="AJ4" s="21" t="s">
        <v>903</v>
      </c>
      <c r="AK4" s="21" t="s">
        <v>900</v>
      </c>
      <c r="AL4" s="21" t="s">
        <v>900</v>
      </c>
      <c r="AM4" s="21" t="s">
        <v>900</v>
      </c>
      <c r="AN4" s="21" t="s">
        <v>900</v>
      </c>
      <c r="AO4" s="21" t="s">
        <v>900</v>
      </c>
      <c r="AP4" s="21" t="s">
        <v>900</v>
      </c>
      <c r="AQ4" s="21" t="s">
        <v>900</v>
      </c>
      <c r="AR4" s="21" t="s">
        <v>900</v>
      </c>
      <c r="AS4" s="21" t="s">
        <v>900</v>
      </c>
      <c r="AT4" s="21" t="s">
        <v>900</v>
      </c>
      <c r="AU4" s="21" t="s">
        <v>900</v>
      </c>
      <c r="AV4" s="21" t="s">
        <v>900</v>
      </c>
      <c r="AW4" s="21" t="s">
        <v>900</v>
      </c>
      <c r="AX4" s="21"/>
      <c r="AY4" s="21"/>
    </row>
    <row r="5" spans="1:51" ht="15.75" customHeight="1" x14ac:dyDescent="0.2">
      <c r="A5" s="21" t="s">
        <v>28</v>
      </c>
      <c r="B5" s="21" t="s">
        <v>97</v>
      </c>
      <c r="C5" s="21" t="s">
        <v>900</v>
      </c>
      <c r="D5" s="21" t="s">
        <v>903</v>
      </c>
      <c r="E5" s="21" t="s">
        <v>903</v>
      </c>
      <c r="F5" s="21" t="s">
        <v>903</v>
      </c>
      <c r="G5" s="21" t="s">
        <v>903</v>
      </c>
      <c r="H5" s="21" t="s">
        <v>903</v>
      </c>
      <c r="I5" s="21" t="s">
        <v>903</v>
      </c>
      <c r="J5" s="21" t="s">
        <v>903</v>
      </c>
      <c r="K5" s="21" t="s">
        <v>903</v>
      </c>
      <c r="L5" s="21" t="s">
        <v>903</v>
      </c>
      <c r="M5" s="21" t="s">
        <v>903</v>
      </c>
      <c r="N5" s="21" t="s">
        <v>903</v>
      </c>
      <c r="O5" s="21" t="s">
        <v>903</v>
      </c>
      <c r="P5" s="21" t="s">
        <v>903</v>
      </c>
      <c r="Q5" s="21" t="s">
        <v>903</v>
      </c>
      <c r="R5" s="21" t="s">
        <v>903</v>
      </c>
      <c r="S5" s="21" t="s">
        <v>903</v>
      </c>
      <c r="T5" s="21" t="s">
        <v>903</v>
      </c>
      <c r="U5" s="21" t="s">
        <v>900</v>
      </c>
      <c r="V5" s="21" t="s">
        <v>903</v>
      </c>
      <c r="W5" s="21" t="s">
        <v>900</v>
      </c>
      <c r="X5" s="21" t="s">
        <v>903</v>
      </c>
      <c r="Y5" s="21" t="s">
        <v>903</v>
      </c>
      <c r="Z5" s="21" t="s">
        <v>903</v>
      </c>
      <c r="AA5" s="21" t="s">
        <v>903</v>
      </c>
      <c r="AB5" s="21" t="s">
        <v>903</v>
      </c>
      <c r="AC5" s="21" t="s">
        <v>903</v>
      </c>
      <c r="AD5" s="21" t="s">
        <v>903</v>
      </c>
      <c r="AE5" s="21" t="s">
        <v>903</v>
      </c>
      <c r="AF5" s="21" t="s">
        <v>903</v>
      </c>
      <c r="AG5" s="21" t="s">
        <v>903</v>
      </c>
      <c r="AH5" s="21" t="s">
        <v>903</v>
      </c>
      <c r="AI5" s="21" t="s">
        <v>900</v>
      </c>
      <c r="AJ5" s="21" t="s">
        <v>903</v>
      </c>
      <c r="AK5" s="21" t="s">
        <v>900</v>
      </c>
      <c r="AL5" s="21" t="s">
        <v>900</v>
      </c>
      <c r="AM5" s="21" t="s">
        <v>900</v>
      </c>
      <c r="AN5" s="21" t="s">
        <v>900</v>
      </c>
      <c r="AO5" s="21" t="s">
        <v>900</v>
      </c>
      <c r="AP5" s="21" t="s">
        <v>900</v>
      </c>
      <c r="AQ5" s="21" t="s">
        <v>900</v>
      </c>
      <c r="AR5" s="21" t="s">
        <v>900</v>
      </c>
      <c r="AS5" s="21" t="s">
        <v>900</v>
      </c>
      <c r="AT5" s="21" t="s">
        <v>900</v>
      </c>
      <c r="AU5" s="21" t="s">
        <v>900</v>
      </c>
      <c r="AV5" s="21" t="s">
        <v>900</v>
      </c>
      <c r="AW5" s="21" t="s">
        <v>900</v>
      </c>
      <c r="AX5" s="21"/>
      <c r="AY5" s="21"/>
    </row>
    <row r="6" spans="1:51" ht="15.75" customHeight="1" x14ac:dyDescent="0.2">
      <c r="A6" s="21" t="s">
        <v>28</v>
      </c>
      <c r="B6" s="21" t="s">
        <v>98</v>
      </c>
      <c r="C6" s="21" t="s">
        <v>900</v>
      </c>
      <c r="D6" s="21" t="s">
        <v>903</v>
      </c>
      <c r="E6" s="21" t="s">
        <v>903</v>
      </c>
      <c r="F6" s="21" t="s">
        <v>903</v>
      </c>
      <c r="G6" s="21" t="s">
        <v>903</v>
      </c>
      <c r="H6" s="21" t="s">
        <v>903</v>
      </c>
      <c r="I6" s="21" t="s">
        <v>903</v>
      </c>
      <c r="J6" s="21" t="s">
        <v>903</v>
      </c>
      <c r="K6" s="21" t="s">
        <v>903</v>
      </c>
      <c r="L6" s="21" t="s">
        <v>903</v>
      </c>
      <c r="M6" s="21" t="s">
        <v>903</v>
      </c>
      <c r="N6" s="21" t="s">
        <v>903</v>
      </c>
      <c r="O6" s="21" t="s">
        <v>903</v>
      </c>
      <c r="P6" s="21" t="s">
        <v>903</v>
      </c>
      <c r="Q6" s="21" t="s">
        <v>903</v>
      </c>
      <c r="R6" s="21" t="s">
        <v>903</v>
      </c>
      <c r="S6" s="21" t="s">
        <v>903</v>
      </c>
      <c r="T6" s="21" t="s">
        <v>903</v>
      </c>
      <c r="U6" s="21" t="s">
        <v>900</v>
      </c>
      <c r="V6" s="21" t="s">
        <v>903</v>
      </c>
      <c r="W6" s="21" t="s">
        <v>903</v>
      </c>
      <c r="X6" s="21" t="s">
        <v>903</v>
      </c>
      <c r="Y6" s="21" t="s">
        <v>903</v>
      </c>
      <c r="Z6" s="21" t="s">
        <v>903</v>
      </c>
      <c r="AA6" s="21" t="s">
        <v>903</v>
      </c>
      <c r="AB6" s="21" t="s">
        <v>903</v>
      </c>
      <c r="AC6" s="21" t="s">
        <v>903</v>
      </c>
      <c r="AD6" s="21" t="s">
        <v>903</v>
      </c>
      <c r="AE6" s="21" t="s">
        <v>903</v>
      </c>
      <c r="AF6" s="21" t="s">
        <v>903</v>
      </c>
      <c r="AG6" s="21" t="s">
        <v>903</v>
      </c>
      <c r="AH6" s="21" t="s">
        <v>903</v>
      </c>
      <c r="AI6" s="21" t="s">
        <v>903</v>
      </c>
      <c r="AJ6" s="21" t="s">
        <v>903</v>
      </c>
      <c r="AK6" s="21" t="s">
        <v>903</v>
      </c>
      <c r="AL6" s="21" t="s">
        <v>903</v>
      </c>
      <c r="AM6" s="21" t="s">
        <v>900</v>
      </c>
      <c r="AN6" s="21" t="s">
        <v>900</v>
      </c>
      <c r="AO6" s="21" t="s">
        <v>900</v>
      </c>
      <c r="AP6" s="21" t="s">
        <v>900</v>
      </c>
      <c r="AQ6" s="21" t="s">
        <v>900</v>
      </c>
      <c r="AR6" s="21" t="s">
        <v>900</v>
      </c>
      <c r="AS6" s="21" t="s">
        <v>900</v>
      </c>
      <c r="AT6" s="21" t="s">
        <v>900</v>
      </c>
      <c r="AU6" s="21" t="s">
        <v>900</v>
      </c>
      <c r="AV6" s="21" t="s">
        <v>900</v>
      </c>
      <c r="AW6" s="21" t="s">
        <v>900</v>
      </c>
      <c r="AX6" s="21"/>
      <c r="AY6" s="21"/>
    </row>
    <row r="7" spans="1:51" ht="15.75" customHeight="1" x14ac:dyDescent="0.2">
      <c r="A7" s="21" t="s">
        <v>28</v>
      </c>
      <c r="B7" s="21" t="s">
        <v>18</v>
      </c>
      <c r="C7" s="21" t="s">
        <v>900</v>
      </c>
      <c r="D7" s="21" t="s">
        <v>900</v>
      </c>
      <c r="E7" s="21" t="s">
        <v>900</v>
      </c>
      <c r="F7" s="21" t="s">
        <v>900</v>
      </c>
      <c r="G7" s="21" t="s">
        <v>900</v>
      </c>
      <c r="H7" s="21" t="s">
        <v>900</v>
      </c>
      <c r="I7" s="21" t="s">
        <v>900</v>
      </c>
      <c r="J7" s="21" t="s">
        <v>900</v>
      </c>
      <c r="K7" s="21" t="s">
        <v>900</v>
      </c>
      <c r="L7" s="21" t="s">
        <v>900</v>
      </c>
      <c r="M7" s="21" t="s">
        <v>900</v>
      </c>
      <c r="N7" s="21" t="s">
        <v>900</v>
      </c>
      <c r="O7" s="21" t="s">
        <v>900</v>
      </c>
      <c r="P7" s="21" t="s">
        <v>900</v>
      </c>
      <c r="Q7" s="21" t="s">
        <v>900</v>
      </c>
      <c r="R7" s="21" t="s">
        <v>900</v>
      </c>
      <c r="S7" s="21" t="s">
        <v>900</v>
      </c>
      <c r="T7" s="21" t="s">
        <v>900</v>
      </c>
      <c r="U7" s="21" t="s">
        <v>900</v>
      </c>
      <c r="V7" s="21" t="s">
        <v>900</v>
      </c>
      <c r="W7" s="21" t="s">
        <v>900</v>
      </c>
      <c r="X7" s="21" t="s">
        <v>900</v>
      </c>
      <c r="Y7" s="21" t="s">
        <v>900</v>
      </c>
      <c r="Z7" s="21" t="s">
        <v>900</v>
      </c>
      <c r="AA7" s="21" t="s">
        <v>900</v>
      </c>
      <c r="AB7" s="21" t="s">
        <v>900</v>
      </c>
      <c r="AC7" s="21" t="s">
        <v>900</v>
      </c>
      <c r="AD7" s="21" t="s">
        <v>900</v>
      </c>
      <c r="AE7" s="21" t="s">
        <v>900</v>
      </c>
      <c r="AF7" s="21" t="s">
        <v>900</v>
      </c>
      <c r="AG7" s="21" t="s">
        <v>900</v>
      </c>
      <c r="AH7" s="21" t="s">
        <v>900</v>
      </c>
      <c r="AI7" s="21" t="s">
        <v>900</v>
      </c>
      <c r="AJ7" s="21" t="s">
        <v>903</v>
      </c>
      <c r="AK7" s="21" t="s">
        <v>900</v>
      </c>
      <c r="AL7" s="21" t="s">
        <v>900</v>
      </c>
      <c r="AM7" s="21" t="s">
        <v>900</v>
      </c>
      <c r="AN7" s="21" t="s">
        <v>900</v>
      </c>
      <c r="AO7" s="21" t="s">
        <v>900</v>
      </c>
      <c r="AP7" s="21" t="s">
        <v>900</v>
      </c>
      <c r="AQ7" s="21" t="s">
        <v>900</v>
      </c>
      <c r="AR7" s="21" t="s">
        <v>900</v>
      </c>
      <c r="AS7" s="21" t="s">
        <v>900</v>
      </c>
      <c r="AT7" s="21" t="s">
        <v>900</v>
      </c>
      <c r="AU7" s="21" t="s">
        <v>900</v>
      </c>
      <c r="AV7" s="21" t="s">
        <v>900</v>
      </c>
      <c r="AW7" s="21" t="s">
        <v>900</v>
      </c>
      <c r="AX7" s="21"/>
      <c r="AY7" s="21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AY4"/>
  <sheetViews>
    <sheetView workbookViewId="0">
      <selection activeCell="F7" sqref="F7"/>
    </sheetView>
  </sheetViews>
  <sheetFormatPr defaultColWidth="12.5703125" defaultRowHeight="15.75" customHeight="1" x14ac:dyDescent="0.2"/>
  <sheetData>
    <row r="1" spans="1:51" ht="15.75" customHeight="1" x14ac:dyDescent="0.2">
      <c r="A1" s="21" t="s">
        <v>1040</v>
      </c>
      <c r="B1" s="21" t="s">
        <v>1041</v>
      </c>
      <c r="C1" s="21" t="s">
        <v>134</v>
      </c>
      <c r="D1" s="21" t="s">
        <v>135</v>
      </c>
      <c r="E1" s="21" t="s">
        <v>136</v>
      </c>
      <c r="F1" s="21" t="s">
        <v>137</v>
      </c>
      <c r="G1" s="21" t="s">
        <v>138</v>
      </c>
      <c r="H1" s="21" t="s">
        <v>139</v>
      </c>
      <c r="I1" s="21" t="s">
        <v>140</v>
      </c>
      <c r="J1" s="21" t="s">
        <v>141</v>
      </c>
      <c r="K1" s="21" t="s">
        <v>149</v>
      </c>
      <c r="L1" s="21" t="s">
        <v>150</v>
      </c>
      <c r="M1" s="21" t="s">
        <v>151</v>
      </c>
      <c r="N1" s="21" t="s">
        <v>152</v>
      </c>
      <c r="O1" s="21" t="s">
        <v>153</v>
      </c>
      <c r="P1" s="21" t="s">
        <v>154</v>
      </c>
      <c r="Q1" s="21" t="s">
        <v>155</v>
      </c>
      <c r="R1" s="21" t="s">
        <v>156</v>
      </c>
      <c r="S1" s="21" t="s">
        <v>157</v>
      </c>
      <c r="T1" s="21" t="s">
        <v>158</v>
      </c>
      <c r="U1" s="21" t="s">
        <v>165</v>
      </c>
      <c r="V1" s="21" t="s">
        <v>169</v>
      </c>
      <c r="W1" s="21" t="s">
        <v>170</v>
      </c>
      <c r="X1" s="21" t="s">
        <v>171</v>
      </c>
      <c r="Y1" s="21" t="s">
        <v>172</v>
      </c>
      <c r="Z1" s="21" t="s">
        <v>173</v>
      </c>
      <c r="AA1" s="21" t="s">
        <v>179</v>
      </c>
      <c r="AB1" s="21" t="s">
        <v>180</v>
      </c>
      <c r="AC1" s="21" t="s">
        <v>181</v>
      </c>
      <c r="AD1" s="21" t="s">
        <v>182</v>
      </c>
      <c r="AE1" s="21" t="s">
        <v>186</v>
      </c>
      <c r="AF1" s="21" t="s">
        <v>187</v>
      </c>
      <c r="AG1" s="21" t="s">
        <v>188</v>
      </c>
      <c r="AH1" s="21" t="s">
        <v>192</v>
      </c>
      <c r="AI1" s="21" t="s">
        <v>193</v>
      </c>
      <c r="AJ1" s="21" t="s">
        <v>194</v>
      </c>
      <c r="AK1" s="21" t="s">
        <v>195</v>
      </c>
      <c r="AL1" s="21" t="s">
        <v>196</v>
      </c>
      <c r="AM1" s="21" t="s">
        <v>197</v>
      </c>
      <c r="AN1" s="21" t="s">
        <v>198</v>
      </c>
      <c r="AO1" s="21" t="s">
        <v>199</v>
      </c>
      <c r="AP1" s="21" t="s">
        <v>200</v>
      </c>
      <c r="AQ1" s="21" t="s">
        <v>201</v>
      </c>
      <c r="AR1" s="21" t="s">
        <v>202</v>
      </c>
      <c r="AS1" s="21" t="s">
        <v>203</v>
      </c>
      <c r="AT1" s="21" t="s">
        <v>204</v>
      </c>
      <c r="AU1" s="21" t="s">
        <v>205</v>
      </c>
      <c r="AV1" s="21" t="s">
        <v>206</v>
      </c>
      <c r="AW1" s="21" t="s">
        <v>207</v>
      </c>
      <c r="AX1" s="21"/>
      <c r="AY1" s="21"/>
    </row>
    <row r="2" spans="1:51" ht="15.75" customHeight="1" x14ac:dyDescent="0.2">
      <c r="A2" s="21" t="s">
        <v>34</v>
      </c>
      <c r="B2" s="21" t="s">
        <v>108</v>
      </c>
      <c r="C2" s="21" t="s">
        <v>900</v>
      </c>
      <c r="D2" s="21" t="s">
        <v>900</v>
      </c>
      <c r="E2" s="21" t="s">
        <v>900</v>
      </c>
      <c r="F2" s="21" t="s">
        <v>900</v>
      </c>
      <c r="G2" s="21" t="s">
        <v>900</v>
      </c>
      <c r="H2" s="21" t="s">
        <v>900</v>
      </c>
      <c r="I2" s="21" t="s">
        <v>900</v>
      </c>
      <c r="J2" s="21" t="s">
        <v>900</v>
      </c>
      <c r="K2" s="21" t="s">
        <v>900</v>
      </c>
      <c r="L2" s="21" t="s">
        <v>903</v>
      </c>
      <c r="M2" s="21" t="s">
        <v>900</v>
      </c>
      <c r="N2" s="21" t="s">
        <v>900</v>
      </c>
      <c r="O2" s="21" t="s">
        <v>900</v>
      </c>
      <c r="P2" s="21" t="s">
        <v>903</v>
      </c>
      <c r="Q2" s="21" t="s">
        <v>900</v>
      </c>
      <c r="R2" s="21" t="s">
        <v>900</v>
      </c>
      <c r="S2" s="21" t="s">
        <v>900</v>
      </c>
      <c r="T2" s="21" t="s">
        <v>900</v>
      </c>
      <c r="U2" s="21" t="s">
        <v>900</v>
      </c>
      <c r="V2" s="21" t="s">
        <v>900</v>
      </c>
      <c r="W2" s="21" t="s">
        <v>900</v>
      </c>
      <c r="X2" s="21" t="s">
        <v>900</v>
      </c>
      <c r="Y2" s="21" t="s">
        <v>900</v>
      </c>
      <c r="Z2" s="21" t="s">
        <v>900</v>
      </c>
      <c r="AA2" s="21" t="s">
        <v>903</v>
      </c>
      <c r="AB2" s="21" t="s">
        <v>900</v>
      </c>
      <c r="AC2" s="21" t="s">
        <v>900</v>
      </c>
      <c r="AD2" s="21" t="s">
        <v>900</v>
      </c>
      <c r="AE2" s="21" t="s">
        <v>900</v>
      </c>
      <c r="AF2" s="21" t="s">
        <v>900</v>
      </c>
      <c r="AG2" s="21" t="s">
        <v>900</v>
      </c>
      <c r="AH2" s="21" t="s">
        <v>900</v>
      </c>
      <c r="AI2" s="21" t="s">
        <v>900</v>
      </c>
      <c r="AJ2" s="21" t="s">
        <v>903</v>
      </c>
      <c r="AK2" s="21" t="s">
        <v>900</v>
      </c>
      <c r="AL2" s="21" t="s">
        <v>900</v>
      </c>
      <c r="AM2" s="21" t="s">
        <v>900</v>
      </c>
      <c r="AN2" s="21" t="s">
        <v>900</v>
      </c>
      <c r="AO2" s="21" t="s">
        <v>900</v>
      </c>
      <c r="AP2" s="21" t="s">
        <v>900</v>
      </c>
      <c r="AQ2" s="21" t="s">
        <v>900</v>
      </c>
      <c r="AR2" s="21" t="s">
        <v>900</v>
      </c>
      <c r="AS2" s="21" t="s">
        <v>900</v>
      </c>
      <c r="AT2" s="21" t="s">
        <v>900</v>
      </c>
      <c r="AU2" s="21" t="s">
        <v>900</v>
      </c>
      <c r="AV2" s="21" t="s">
        <v>900</v>
      </c>
      <c r="AW2" s="21" t="s">
        <v>900</v>
      </c>
      <c r="AX2" s="21"/>
      <c r="AY2" s="21"/>
    </row>
    <row r="3" spans="1:51" ht="15.75" customHeight="1" x14ac:dyDescent="0.2">
      <c r="A3" s="21" t="s">
        <v>34</v>
      </c>
      <c r="B3" s="21" t="s">
        <v>26</v>
      </c>
      <c r="C3" s="21" t="s">
        <v>900</v>
      </c>
      <c r="D3" s="21" t="s">
        <v>900</v>
      </c>
      <c r="E3" s="21" t="s">
        <v>900</v>
      </c>
      <c r="F3" s="21" t="s">
        <v>900</v>
      </c>
      <c r="G3" s="21" t="s">
        <v>900</v>
      </c>
      <c r="H3" s="21" t="s">
        <v>900</v>
      </c>
      <c r="I3" s="21" t="s">
        <v>900</v>
      </c>
      <c r="J3" s="21" t="s">
        <v>900</v>
      </c>
      <c r="K3" s="21" t="s">
        <v>900</v>
      </c>
      <c r="L3" s="21" t="s">
        <v>900</v>
      </c>
      <c r="M3" s="21" t="s">
        <v>900</v>
      </c>
      <c r="N3" s="21" t="s">
        <v>900</v>
      </c>
      <c r="O3" s="21" t="s">
        <v>900</v>
      </c>
      <c r="P3" s="21" t="s">
        <v>900</v>
      </c>
      <c r="Q3" s="21" t="s">
        <v>900</v>
      </c>
      <c r="R3" s="21" t="s">
        <v>900</v>
      </c>
      <c r="S3" s="21" t="s">
        <v>900</v>
      </c>
      <c r="T3" s="21" t="s">
        <v>900</v>
      </c>
      <c r="U3" s="21" t="s">
        <v>900</v>
      </c>
      <c r="V3" s="21" t="s">
        <v>900</v>
      </c>
      <c r="W3" s="21" t="s">
        <v>900</v>
      </c>
      <c r="X3" s="21" t="s">
        <v>900</v>
      </c>
      <c r="Y3" s="21" t="s">
        <v>900</v>
      </c>
      <c r="Z3" s="21" t="s">
        <v>900</v>
      </c>
      <c r="AA3" s="21" t="s">
        <v>903</v>
      </c>
      <c r="AB3" s="21" t="s">
        <v>900</v>
      </c>
      <c r="AC3" s="21" t="s">
        <v>900</v>
      </c>
      <c r="AD3" s="21" t="s">
        <v>900</v>
      </c>
      <c r="AE3" s="21" t="s">
        <v>900</v>
      </c>
      <c r="AF3" s="21" t="s">
        <v>900</v>
      </c>
      <c r="AG3" s="21" t="s">
        <v>900</v>
      </c>
      <c r="AH3" s="21" t="s">
        <v>900</v>
      </c>
      <c r="AI3" s="21" t="s">
        <v>903</v>
      </c>
      <c r="AJ3" s="21" t="s">
        <v>903</v>
      </c>
      <c r="AK3" s="21" t="s">
        <v>900</v>
      </c>
      <c r="AL3" s="21" t="s">
        <v>900</v>
      </c>
      <c r="AM3" s="21" t="s">
        <v>900</v>
      </c>
      <c r="AN3" s="21" t="s">
        <v>900</v>
      </c>
      <c r="AO3" s="21" t="s">
        <v>900</v>
      </c>
      <c r="AP3" s="21" t="s">
        <v>900</v>
      </c>
      <c r="AQ3" s="21" t="s">
        <v>900</v>
      </c>
      <c r="AR3" s="21" t="s">
        <v>900</v>
      </c>
      <c r="AS3" s="21" t="s">
        <v>900</v>
      </c>
      <c r="AT3" s="21" t="s">
        <v>900</v>
      </c>
      <c r="AU3" s="21" t="s">
        <v>900</v>
      </c>
      <c r="AV3" s="21" t="s">
        <v>900</v>
      </c>
      <c r="AW3" s="21" t="s">
        <v>900</v>
      </c>
      <c r="AX3" s="21"/>
      <c r="AY3" s="21"/>
    </row>
    <row r="4" spans="1:51" ht="15.75" customHeight="1" x14ac:dyDescent="0.2">
      <c r="A4" s="21" t="s">
        <v>34</v>
      </c>
      <c r="B4" s="21" t="s">
        <v>18</v>
      </c>
      <c r="C4" s="21" t="s">
        <v>900</v>
      </c>
      <c r="D4" s="21" t="s">
        <v>900</v>
      </c>
      <c r="E4" s="21" t="s">
        <v>900</v>
      </c>
      <c r="F4" s="21" t="s">
        <v>900</v>
      </c>
      <c r="G4" s="21" t="s">
        <v>900</v>
      </c>
      <c r="H4" s="21" t="s">
        <v>900</v>
      </c>
      <c r="I4" s="21" t="s">
        <v>900</v>
      </c>
      <c r="J4" s="21" t="s">
        <v>900</v>
      </c>
      <c r="K4" s="21" t="s">
        <v>900</v>
      </c>
      <c r="L4" s="21" t="s">
        <v>900</v>
      </c>
      <c r="M4" s="21" t="s">
        <v>900</v>
      </c>
      <c r="N4" s="21" t="s">
        <v>900</v>
      </c>
      <c r="O4" s="21" t="s">
        <v>900</v>
      </c>
      <c r="P4" s="21" t="s">
        <v>900</v>
      </c>
      <c r="Q4" s="21" t="s">
        <v>900</v>
      </c>
      <c r="R4" s="21" t="s">
        <v>900</v>
      </c>
      <c r="S4" s="21" t="s">
        <v>900</v>
      </c>
      <c r="T4" s="21" t="s">
        <v>900</v>
      </c>
      <c r="U4" s="21" t="s">
        <v>900</v>
      </c>
      <c r="V4" s="21" t="s">
        <v>900</v>
      </c>
      <c r="W4" s="21" t="s">
        <v>900</v>
      </c>
      <c r="X4" s="21" t="s">
        <v>900</v>
      </c>
      <c r="Y4" s="21" t="s">
        <v>900</v>
      </c>
      <c r="Z4" s="21" t="s">
        <v>900</v>
      </c>
      <c r="AA4" s="21" t="s">
        <v>900</v>
      </c>
      <c r="AB4" s="21" t="s">
        <v>900</v>
      </c>
      <c r="AC4" s="21" t="s">
        <v>900</v>
      </c>
      <c r="AD4" s="21" t="s">
        <v>900</v>
      </c>
      <c r="AE4" s="21" t="s">
        <v>900</v>
      </c>
      <c r="AF4" s="21" t="s">
        <v>900</v>
      </c>
      <c r="AG4" s="21" t="s">
        <v>900</v>
      </c>
      <c r="AH4" s="21" t="s">
        <v>900</v>
      </c>
      <c r="AI4" s="21" t="s">
        <v>900</v>
      </c>
      <c r="AJ4" s="21" t="s">
        <v>903</v>
      </c>
      <c r="AK4" s="21" t="s">
        <v>900</v>
      </c>
      <c r="AL4" s="21" t="s">
        <v>900</v>
      </c>
      <c r="AM4" s="21" t="s">
        <v>900</v>
      </c>
      <c r="AN4" s="21" t="s">
        <v>900</v>
      </c>
      <c r="AO4" s="21" t="s">
        <v>900</v>
      </c>
      <c r="AP4" s="21" t="s">
        <v>900</v>
      </c>
      <c r="AQ4" s="21" t="s">
        <v>900</v>
      </c>
      <c r="AR4" s="21" t="s">
        <v>900</v>
      </c>
      <c r="AS4" s="21" t="s">
        <v>900</v>
      </c>
      <c r="AT4" s="21" t="s">
        <v>900</v>
      </c>
      <c r="AU4" s="21" t="s">
        <v>900</v>
      </c>
      <c r="AV4" s="21" t="s">
        <v>900</v>
      </c>
      <c r="AW4" s="21" t="s">
        <v>900</v>
      </c>
      <c r="AX4" s="21"/>
      <c r="AY4" s="2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BZ6"/>
  <sheetViews>
    <sheetView workbookViewId="0"/>
  </sheetViews>
  <sheetFormatPr defaultColWidth="12.5703125" defaultRowHeight="15.75" customHeight="1" x14ac:dyDescent="0.2"/>
  <sheetData>
    <row r="1" spans="1:78" ht="15.75" customHeight="1" x14ac:dyDescent="0.2">
      <c r="A1" s="21" t="s">
        <v>1040</v>
      </c>
      <c r="B1" s="21" t="s">
        <v>1041</v>
      </c>
      <c r="C1" s="21" t="s">
        <v>134</v>
      </c>
      <c r="D1" s="21" t="s">
        <v>135</v>
      </c>
      <c r="E1" s="21" t="s">
        <v>136</v>
      </c>
      <c r="F1" s="21" t="s">
        <v>137</v>
      </c>
      <c r="G1" s="21" t="s">
        <v>138</v>
      </c>
      <c r="H1" s="21" t="s">
        <v>139</v>
      </c>
      <c r="I1" s="21" t="s">
        <v>140</v>
      </c>
      <c r="J1" s="21" t="s">
        <v>141</v>
      </c>
      <c r="K1" s="21" t="s">
        <v>142</v>
      </c>
      <c r="L1" s="21" t="s">
        <v>143</v>
      </c>
      <c r="M1" s="21" t="s">
        <v>144</v>
      </c>
      <c r="N1" s="21" t="s">
        <v>145</v>
      </c>
      <c r="O1" s="21" t="s">
        <v>146</v>
      </c>
      <c r="P1" s="21" t="s">
        <v>147</v>
      </c>
      <c r="Q1" s="21" t="s">
        <v>148</v>
      </c>
      <c r="R1" s="21" t="s">
        <v>149</v>
      </c>
      <c r="S1" s="21" t="s">
        <v>150</v>
      </c>
      <c r="T1" s="21" t="s">
        <v>151</v>
      </c>
      <c r="U1" s="21" t="s">
        <v>152</v>
      </c>
      <c r="V1" s="21" t="s">
        <v>153</v>
      </c>
      <c r="W1" s="21" t="s">
        <v>154</v>
      </c>
      <c r="X1" s="21" t="s">
        <v>155</v>
      </c>
      <c r="Y1" s="21" t="s">
        <v>156</v>
      </c>
      <c r="Z1" s="21" t="s">
        <v>157</v>
      </c>
      <c r="AA1" s="21" t="s">
        <v>158</v>
      </c>
      <c r="AB1" s="21" t="s">
        <v>159</v>
      </c>
      <c r="AC1" s="21" t="s">
        <v>160</v>
      </c>
      <c r="AD1" s="21" t="s">
        <v>161</v>
      </c>
      <c r="AE1" s="21" t="s">
        <v>162</v>
      </c>
      <c r="AF1" s="21" t="s">
        <v>163</v>
      </c>
      <c r="AG1" s="21" t="s">
        <v>164</v>
      </c>
      <c r="AH1" s="21" t="s">
        <v>165</v>
      </c>
      <c r="AI1" s="21" t="s">
        <v>166</v>
      </c>
      <c r="AJ1" s="21" t="s">
        <v>167</v>
      </c>
      <c r="AK1" s="21" t="s">
        <v>168</v>
      </c>
      <c r="AL1" s="21" t="s">
        <v>169</v>
      </c>
      <c r="AM1" s="21" t="s">
        <v>170</v>
      </c>
      <c r="AN1" s="21" t="s">
        <v>171</v>
      </c>
      <c r="AO1" s="21" t="s">
        <v>172</v>
      </c>
      <c r="AP1" s="21" t="s">
        <v>173</v>
      </c>
      <c r="AQ1" s="21" t="s">
        <v>174</v>
      </c>
      <c r="AR1" s="21" t="s">
        <v>175</v>
      </c>
      <c r="AS1" s="21" t="s">
        <v>176</v>
      </c>
      <c r="AT1" s="21" t="s">
        <v>177</v>
      </c>
      <c r="AU1" s="21" t="s">
        <v>178</v>
      </c>
      <c r="AV1" s="21" t="s">
        <v>179</v>
      </c>
      <c r="AW1" s="21" t="s">
        <v>180</v>
      </c>
      <c r="AX1" s="21" t="s">
        <v>181</v>
      </c>
      <c r="AY1" s="21" t="s">
        <v>182</v>
      </c>
      <c r="AZ1" s="21" t="s">
        <v>183</v>
      </c>
      <c r="BA1" s="21" t="s">
        <v>184</v>
      </c>
      <c r="BB1" s="21" t="s">
        <v>185</v>
      </c>
      <c r="BC1" s="21" t="s">
        <v>186</v>
      </c>
      <c r="BD1" s="21" t="s">
        <v>187</v>
      </c>
      <c r="BE1" s="21" t="s">
        <v>188</v>
      </c>
      <c r="BF1" s="21" t="s">
        <v>189</v>
      </c>
      <c r="BG1" s="21" t="s">
        <v>190</v>
      </c>
      <c r="BH1" s="21" t="s">
        <v>191</v>
      </c>
      <c r="BI1" s="21" t="s">
        <v>192</v>
      </c>
      <c r="BJ1" s="21" t="s">
        <v>193</v>
      </c>
      <c r="BK1" s="21" t="s">
        <v>194</v>
      </c>
      <c r="BL1" s="21" t="s">
        <v>195</v>
      </c>
      <c r="BM1" s="21" t="s">
        <v>196</v>
      </c>
      <c r="BN1" s="21" t="s">
        <v>197</v>
      </c>
      <c r="BO1" s="21" t="s">
        <v>198</v>
      </c>
      <c r="BP1" s="21" t="s">
        <v>199</v>
      </c>
      <c r="BQ1" s="21" t="s">
        <v>200</v>
      </c>
      <c r="BR1" s="21" t="s">
        <v>201</v>
      </c>
      <c r="BS1" s="21" t="s">
        <v>202</v>
      </c>
      <c r="BT1" s="21" t="s">
        <v>203</v>
      </c>
      <c r="BU1" s="21" t="s">
        <v>204</v>
      </c>
      <c r="BV1" s="21" t="s">
        <v>205</v>
      </c>
      <c r="BW1" s="21" t="s">
        <v>206</v>
      </c>
      <c r="BX1" s="21" t="s">
        <v>207</v>
      </c>
      <c r="BY1" s="21"/>
      <c r="BZ1" s="21"/>
    </row>
    <row r="2" spans="1:78" ht="15.75" customHeight="1" x14ac:dyDescent="0.2">
      <c r="A2" s="21" t="s">
        <v>75</v>
      </c>
      <c r="B2" s="21" t="s">
        <v>103</v>
      </c>
      <c r="C2" s="21" t="s">
        <v>900</v>
      </c>
      <c r="D2" s="21" t="s">
        <v>903</v>
      </c>
      <c r="E2" s="21" t="s">
        <v>903</v>
      </c>
      <c r="F2" s="21" t="s">
        <v>903</v>
      </c>
      <c r="G2" s="21" t="s">
        <v>903</v>
      </c>
      <c r="H2" s="21" t="s">
        <v>903</v>
      </c>
      <c r="I2" s="21" t="s">
        <v>903</v>
      </c>
      <c r="J2" s="21" t="s">
        <v>903</v>
      </c>
      <c r="K2" s="21" t="s">
        <v>903</v>
      </c>
      <c r="L2" s="21" t="s">
        <v>903</v>
      </c>
      <c r="M2" s="21" t="s">
        <v>903</v>
      </c>
      <c r="N2" s="21" t="s">
        <v>903</v>
      </c>
      <c r="O2" s="21" t="s">
        <v>903</v>
      </c>
      <c r="P2" s="21" t="s">
        <v>903</v>
      </c>
      <c r="Q2" s="21" t="s">
        <v>903</v>
      </c>
      <c r="R2" s="21" t="s">
        <v>903</v>
      </c>
      <c r="S2" s="21" t="s">
        <v>900</v>
      </c>
      <c r="T2" s="21" t="s">
        <v>900</v>
      </c>
      <c r="U2" s="21" t="s">
        <v>900</v>
      </c>
      <c r="V2" s="21" t="s">
        <v>903</v>
      </c>
      <c r="W2" s="21" t="s">
        <v>903</v>
      </c>
      <c r="X2" s="21" t="s">
        <v>903</v>
      </c>
      <c r="Y2" s="21" t="s">
        <v>903</v>
      </c>
      <c r="Z2" s="21" t="s">
        <v>903</v>
      </c>
      <c r="AA2" s="21" t="s">
        <v>903</v>
      </c>
      <c r="AB2" s="21" t="s">
        <v>903</v>
      </c>
      <c r="AC2" s="21" t="s">
        <v>903</v>
      </c>
      <c r="AD2" s="21" t="s">
        <v>903</v>
      </c>
      <c r="AE2" s="21" t="s">
        <v>903</v>
      </c>
      <c r="AF2" s="21" t="s">
        <v>903</v>
      </c>
      <c r="AG2" s="21" t="s">
        <v>903</v>
      </c>
      <c r="AH2" s="21" t="s">
        <v>903</v>
      </c>
      <c r="AI2" s="21" t="s">
        <v>903</v>
      </c>
      <c r="AJ2" s="21" t="s">
        <v>903</v>
      </c>
      <c r="AK2" s="21" t="s">
        <v>903</v>
      </c>
      <c r="AL2" s="21" t="s">
        <v>903</v>
      </c>
      <c r="AM2" s="21" t="s">
        <v>903</v>
      </c>
      <c r="AN2" s="21" t="s">
        <v>903</v>
      </c>
      <c r="AO2" s="21" t="s">
        <v>903</v>
      </c>
      <c r="AP2" s="21" t="s">
        <v>903</v>
      </c>
      <c r="AQ2" s="21" t="s">
        <v>903</v>
      </c>
      <c r="AR2" s="21" t="s">
        <v>903</v>
      </c>
      <c r="AS2" s="21" t="s">
        <v>903</v>
      </c>
      <c r="AT2" s="21" t="s">
        <v>903</v>
      </c>
      <c r="AU2" s="21" t="s">
        <v>903</v>
      </c>
      <c r="AV2" s="21" t="s">
        <v>903</v>
      </c>
      <c r="AW2" s="21" t="s">
        <v>903</v>
      </c>
      <c r="AX2" s="21" t="s">
        <v>903</v>
      </c>
      <c r="AY2" s="21" t="s">
        <v>903</v>
      </c>
      <c r="AZ2" s="21" t="s">
        <v>903</v>
      </c>
      <c r="BA2" s="21" t="s">
        <v>903</v>
      </c>
      <c r="BB2" s="21" t="s">
        <v>903</v>
      </c>
      <c r="BC2" s="21" t="s">
        <v>903</v>
      </c>
      <c r="BD2" s="21" t="s">
        <v>903</v>
      </c>
      <c r="BE2" s="21" t="s">
        <v>903</v>
      </c>
      <c r="BF2" s="21" t="s">
        <v>903</v>
      </c>
      <c r="BG2" s="21" t="s">
        <v>903</v>
      </c>
      <c r="BH2" s="21" t="s">
        <v>903</v>
      </c>
      <c r="BI2" s="21" t="s">
        <v>903</v>
      </c>
      <c r="BJ2" s="21" t="s">
        <v>903</v>
      </c>
      <c r="BK2" s="21" t="s">
        <v>903</v>
      </c>
      <c r="BL2" s="21" t="s">
        <v>903</v>
      </c>
      <c r="BM2" s="21" t="s">
        <v>903</v>
      </c>
      <c r="BN2" s="21" t="s">
        <v>903</v>
      </c>
      <c r="BO2" s="21" t="s">
        <v>903</v>
      </c>
      <c r="BP2" s="21" t="s">
        <v>903</v>
      </c>
      <c r="BQ2" s="21" t="s">
        <v>903</v>
      </c>
      <c r="BR2" s="21" t="s">
        <v>903</v>
      </c>
      <c r="BS2" s="21" t="s">
        <v>903</v>
      </c>
      <c r="BT2" s="21" t="s">
        <v>903</v>
      </c>
      <c r="BU2" s="21" t="s">
        <v>903</v>
      </c>
      <c r="BV2" s="21" t="s">
        <v>903</v>
      </c>
      <c r="BW2" s="21" t="s">
        <v>903</v>
      </c>
      <c r="BX2" s="21" t="s">
        <v>903</v>
      </c>
      <c r="BY2" s="21"/>
      <c r="BZ2" s="21"/>
    </row>
    <row r="3" spans="1:78" ht="15.75" customHeight="1" x14ac:dyDescent="0.2">
      <c r="A3" s="21" t="s">
        <v>75</v>
      </c>
      <c r="B3" s="21" t="s">
        <v>77</v>
      </c>
      <c r="C3" s="21" t="s">
        <v>900</v>
      </c>
      <c r="D3" s="21" t="s">
        <v>900</v>
      </c>
      <c r="E3" s="21" t="s">
        <v>903</v>
      </c>
      <c r="F3" s="21" t="s">
        <v>903</v>
      </c>
      <c r="G3" s="21" t="s">
        <v>903</v>
      </c>
      <c r="H3" s="21" t="s">
        <v>900</v>
      </c>
      <c r="I3" s="21" t="s">
        <v>900</v>
      </c>
      <c r="J3" s="21" t="s">
        <v>900</v>
      </c>
      <c r="K3" s="21" t="s">
        <v>900</v>
      </c>
      <c r="L3" s="21" t="s">
        <v>900</v>
      </c>
      <c r="M3" s="21" t="s">
        <v>900</v>
      </c>
      <c r="N3" s="21" t="s">
        <v>900</v>
      </c>
      <c r="O3" s="21" t="s">
        <v>900</v>
      </c>
      <c r="P3" s="21" t="s">
        <v>900</v>
      </c>
      <c r="Q3" s="21" t="s">
        <v>900</v>
      </c>
      <c r="R3" s="21" t="s">
        <v>900</v>
      </c>
      <c r="S3" s="21" t="s">
        <v>900</v>
      </c>
      <c r="T3" s="21" t="s">
        <v>900</v>
      </c>
      <c r="U3" s="21" t="s">
        <v>900</v>
      </c>
      <c r="V3" s="21" t="s">
        <v>900</v>
      </c>
      <c r="W3" s="21" t="s">
        <v>903</v>
      </c>
      <c r="X3" s="21" t="s">
        <v>900</v>
      </c>
      <c r="Y3" s="21" t="s">
        <v>900</v>
      </c>
      <c r="Z3" s="21" t="s">
        <v>900</v>
      </c>
      <c r="AA3" s="21" t="s">
        <v>900</v>
      </c>
      <c r="AB3" s="21" t="s">
        <v>900</v>
      </c>
      <c r="AC3" s="21" t="s">
        <v>900</v>
      </c>
      <c r="AD3" s="21" t="s">
        <v>900</v>
      </c>
      <c r="AE3" s="21" t="s">
        <v>900</v>
      </c>
      <c r="AF3" s="21" t="s">
        <v>900</v>
      </c>
      <c r="AG3" s="21" t="s">
        <v>900</v>
      </c>
      <c r="AH3" s="21" t="s">
        <v>900</v>
      </c>
      <c r="AI3" s="21" t="s">
        <v>900</v>
      </c>
      <c r="AJ3" s="21" t="s">
        <v>903</v>
      </c>
      <c r="AK3" s="21" t="s">
        <v>900</v>
      </c>
      <c r="AL3" s="21" t="s">
        <v>900</v>
      </c>
      <c r="AM3" s="21" t="s">
        <v>900</v>
      </c>
      <c r="AN3" s="21" t="s">
        <v>900</v>
      </c>
      <c r="AO3" s="21" t="s">
        <v>900</v>
      </c>
      <c r="AP3" s="21" t="s">
        <v>900</v>
      </c>
      <c r="AQ3" s="21" t="s">
        <v>900</v>
      </c>
      <c r="AR3" s="21" t="s">
        <v>900</v>
      </c>
      <c r="AS3" s="21" t="s">
        <v>900</v>
      </c>
      <c r="AT3" s="21" t="s">
        <v>900</v>
      </c>
      <c r="AU3" s="21" t="s">
        <v>900</v>
      </c>
      <c r="AV3" s="21" t="s">
        <v>903</v>
      </c>
      <c r="AW3" s="21" t="s">
        <v>903</v>
      </c>
      <c r="AX3" s="21" t="s">
        <v>900</v>
      </c>
      <c r="AY3" s="21" t="s">
        <v>900</v>
      </c>
      <c r="AZ3" s="21" t="s">
        <v>903</v>
      </c>
      <c r="BA3" s="21" t="s">
        <v>900</v>
      </c>
      <c r="BB3" s="21" t="s">
        <v>900</v>
      </c>
      <c r="BC3" s="21" t="s">
        <v>900</v>
      </c>
      <c r="BD3" s="21" t="s">
        <v>900</v>
      </c>
      <c r="BE3" s="21" t="s">
        <v>900</v>
      </c>
      <c r="BF3" s="21" t="s">
        <v>900</v>
      </c>
      <c r="BG3" s="21" t="s">
        <v>900</v>
      </c>
      <c r="BH3" s="21" t="s">
        <v>900</v>
      </c>
      <c r="BI3" s="21" t="s">
        <v>903</v>
      </c>
      <c r="BJ3" s="21" t="s">
        <v>900</v>
      </c>
      <c r="BK3" s="21" t="s">
        <v>903</v>
      </c>
      <c r="BL3" s="21" t="s">
        <v>900</v>
      </c>
      <c r="BM3" s="21" t="s">
        <v>900</v>
      </c>
      <c r="BN3" s="21" t="s">
        <v>903</v>
      </c>
      <c r="BO3" s="21" t="s">
        <v>903</v>
      </c>
      <c r="BP3" s="21" t="s">
        <v>900</v>
      </c>
      <c r="BQ3" s="21" t="s">
        <v>903</v>
      </c>
      <c r="BR3" s="21" t="s">
        <v>903</v>
      </c>
      <c r="BS3" s="21" t="s">
        <v>903</v>
      </c>
      <c r="BT3" s="21" t="s">
        <v>900</v>
      </c>
      <c r="BU3" s="21" t="s">
        <v>903</v>
      </c>
      <c r="BV3" s="21" t="s">
        <v>903</v>
      </c>
      <c r="BW3" s="21" t="s">
        <v>903</v>
      </c>
      <c r="BX3" s="21" t="s">
        <v>903</v>
      </c>
      <c r="BY3" s="21"/>
      <c r="BZ3" s="21"/>
    </row>
    <row r="4" spans="1:78" ht="15.75" customHeight="1" x14ac:dyDescent="0.2">
      <c r="A4" s="21" t="s">
        <v>75</v>
      </c>
      <c r="B4" s="21" t="s">
        <v>78</v>
      </c>
      <c r="C4" s="21" t="s">
        <v>900</v>
      </c>
      <c r="D4" s="21" t="s">
        <v>900</v>
      </c>
      <c r="E4" s="21" t="s">
        <v>903</v>
      </c>
      <c r="F4" s="21" t="s">
        <v>903</v>
      </c>
      <c r="G4" s="21" t="s">
        <v>903</v>
      </c>
      <c r="H4" s="21" t="s">
        <v>900</v>
      </c>
      <c r="I4" s="21" t="s">
        <v>900</v>
      </c>
      <c r="J4" s="21" t="s">
        <v>900</v>
      </c>
      <c r="K4" s="21" t="s">
        <v>900</v>
      </c>
      <c r="L4" s="21" t="s">
        <v>900</v>
      </c>
      <c r="M4" s="21" t="s">
        <v>900</v>
      </c>
      <c r="N4" s="21" t="s">
        <v>900</v>
      </c>
      <c r="O4" s="21" t="s">
        <v>900</v>
      </c>
      <c r="P4" s="21" t="s">
        <v>900</v>
      </c>
      <c r="Q4" s="21" t="s">
        <v>900</v>
      </c>
      <c r="R4" s="21" t="s">
        <v>900</v>
      </c>
      <c r="S4" s="21" t="s">
        <v>900</v>
      </c>
      <c r="T4" s="21" t="s">
        <v>900</v>
      </c>
      <c r="U4" s="21" t="s">
        <v>900</v>
      </c>
      <c r="V4" s="21" t="s">
        <v>900</v>
      </c>
      <c r="W4" s="21" t="s">
        <v>900</v>
      </c>
      <c r="X4" s="21" t="s">
        <v>900</v>
      </c>
      <c r="Y4" s="21" t="s">
        <v>900</v>
      </c>
      <c r="Z4" s="21" t="s">
        <v>900</v>
      </c>
      <c r="AA4" s="21" t="s">
        <v>900</v>
      </c>
      <c r="AB4" s="21" t="s">
        <v>900</v>
      </c>
      <c r="AC4" s="21" t="s">
        <v>900</v>
      </c>
      <c r="AD4" s="21" t="s">
        <v>900</v>
      </c>
      <c r="AE4" s="21" t="s">
        <v>900</v>
      </c>
      <c r="AF4" s="21" t="s">
        <v>900</v>
      </c>
      <c r="AG4" s="21" t="s">
        <v>900</v>
      </c>
      <c r="AH4" s="21" t="s">
        <v>900</v>
      </c>
      <c r="AI4" s="21" t="s">
        <v>900</v>
      </c>
      <c r="AJ4" s="21" t="s">
        <v>903</v>
      </c>
      <c r="AK4" s="21" t="s">
        <v>900</v>
      </c>
      <c r="AL4" s="21" t="s">
        <v>900</v>
      </c>
      <c r="AM4" s="21" t="s">
        <v>900</v>
      </c>
      <c r="AN4" s="21" t="s">
        <v>900</v>
      </c>
      <c r="AO4" s="21" t="s">
        <v>900</v>
      </c>
      <c r="AP4" s="21" t="s">
        <v>900</v>
      </c>
      <c r="AQ4" s="21" t="s">
        <v>900</v>
      </c>
      <c r="AR4" s="21" t="s">
        <v>900</v>
      </c>
      <c r="AS4" s="21" t="s">
        <v>900</v>
      </c>
      <c r="AT4" s="21" t="s">
        <v>900</v>
      </c>
      <c r="AU4" s="21" t="s">
        <v>900</v>
      </c>
      <c r="AV4" s="21" t="s">
        <v>903</v>
      </c>
      <c r="AW4" s="21" t="s">
        <v>903</v>
      </c>
      <c r="AX4" s="21" t="s">
        <v>900</v>
      </c>
      <c r="AY4" s="21" t="s">
        <v>900</v>
      </c>
      <c r="AZ4" s="21" t="s">
        <v>903</v>
      </c>
      <c r="BA4" s="21" t="s">
        <v>900</v>
      </c>
      <c r="BB4" s="21" t="s">
        <v>900</v>
      </c>
      <c r="BC4" s="21" t="s">
        <v>900</v>
      </c>
      <c r="BD4" s="21" t="s">
        <v>900</v>
      </c>
      <c r="BE4" s="21" t="s">
        <v>900</v>
      </c>
      <c r="BF4" s="21" t="s">
        <v>900</v>
      </c>
      <c r="BG4" s="21" t="s">
        <v>900</v>
      </c>
      <c r="BH4" s="21" t="s">
        <v>900</v>
      </c>
      <c r="BI4" s="21" t="s">
        <v>903</v>
      </c>
      <c r="BJ4" s="21" t="s">
        <v>903</v>
      </c>
      <c r="BK4" s="21" t="s">
        <v>903</v>
      </c>
      <c r="BL4" s="21" t="s">
        <v>903</v>
      </c>
      <c r="BM4" s="21" t="s">
        <v>903</v>
      </c>
      <c r="BN4" s="21" t="s">
        <v>903</v>
      </c>
      <c r="BO4" s="21" t="s">
        <v>903</v>
      </c>
      <c r="BP4" s="21" t="s">
        <v>903</v>
      </c>
      <c r="BQ4" s="21" t="s">
        <v>903</v>
      </c>
      <c r="BR4" s="21" t="s">
        <v>903</v>
      </c>
      <c r="BS4" s="21" t="s">
        <v>903</v>
      </c>
      <c r="BT4" s="21" t="s">
        <v>903</v>
      </c>
      <c r="BU4" s="21" t="s">
        <v>903</v>
      </c>
      <c r="BV4" s="21" t="s">
        <v>903</v>
      </c>
      <c r="BW4" s="21" t="s">
        <v>903</v>
      </c>
      <c r="BX4" s="21" t="s">
        <v>903</v>
      </c>
      <c r="BY4" s="21"/>
      <c r="BZ4" s="21"/>
    </row>
    <row r="5" spans="1:78" ht="15.75" customHeight="1" x14ac:dyDescent="0.2">
      <c r="A5" s="21" t="s">
        <v>75</v>
      </c>
      <c r="B5" s="21" t="s">
        <v>79</v>
      </c>
      <c r="C5" s="21" t="s">
        <v>900</v>
      </c>
      <c r="D5" s="21" t="s">
        <v>900</v>
      </c>
      <c r="E5" s="21" t="s">
        <v>900</v>
      </c>
      <c r="F5" s="21" t="s">
        <v>900</v>
      </c>
      <c r="G5" s="21" t="s">
        <v>900</v>
      </c>
      <c r="H5" s="21" t="s">
        <v>900</v>
      </c>
      <c r="I5" s="21" t="s">
        <v>900</v>
      </c>
      <c r="J5" s="21" t="s">
        <v>900</v>
      </c>
      <c r="K5" s="21" t="s">
        <v>900</v>
      </c>
      <c r="L5" s="21" t="s">
        <v>900</v>
      </c>
      <c r="M5" s="21" t="s">
        <v>900</v>
      </c>
      <c r="N5" s="21" t="s">
        <v>900</v>
      </c>
      <c r="O5" s="21" t="s">
        <v>900</v>
      </c>
      <c r="P5" s="21" t="s">
        <v>900</v>
      </c>
      <c r="Q5" s="21" t="s">
        <v>900</v>
      </c>
      <c r="R5" s="21" t="s">
        <v>900</v>
      </c>
      <c r="S5" s="21" t="s">
        <v>900</v>
      </c>
      <c r="T5" s="21" t="s">
        <v>900</v>
      </c>
      <c r="U5" s="21" t="s">
        <v>900</v>
      </c>
      <c r="V5" s="21" t="s">
        <v>900</v>
      </c>
      <c r="W5" s="21" t="s">
        <v>900</v>
      </c>
      <c r="X5" s="21" t="s">
        <v>900</v>
      </c>
      <c r="Y5" s="21" t="s">
        <v>900</v>
      </c>
      <c r="Z5" s="21" t="s">
        <v>900</v>
      </c>
      <c r="AA5" s="21" t="s">
        <v>900</v>
      </c>
      <c r="AB5" s="21" t="s">
        <v>900</v>
      </c>
      <c r="AC5" s="21" t="s">
        <v>900</v>
      </c>
      <c r="AD5" s="21" t="s">
        <v>900</v>
      </c>
      <c r="AE5" s="21" t="s">
        <v>900</v>
      </c>
      <c r="AF5" s="21" t="s">
        <v>900</v>
      </c>
      <c r="AG5" s="21" t="s">
        <v>900</v>
      </c>
      <c r="AH5" s="21" t="s">
        <v>900</v>
      </c>
      <c r="AI5" s="21" t="s">
        <v>900</v>
      </c>
      <c r="AJ5" s="21" t="s">
        <v>900</v>
      </c>
      <c r="AK5" s="21" t="s">
        <v>900</v>
      </c>
      <c r="AL5" s="21" t="s">
        <v>900</v>
      </c>
      <c r="AM5" s="21" t="s">
        <v>900</v>
      </c>
      <c r="AN5" s="21" t="s">
        <v>900</v>
      </c>
      <c r="AO5" s="21" t="s">
        <v>900</v>
      </c>
      <c r="AP5" s="21" t="s">
        <v>900</v>
      </c>
      <c r="AQ5" s="21" t="s">
        <v>900</v>
      </c>
      <c r="AR5" s="21" t="s">
        <v>900</v>
      </c>
      <c r="AS5" s="21" t="s">
        <v>900</v>
      </c>
      <c r="AT5" s="21" t="s">
        <v>900</v>
      </c>
      <c r="AU5" s="21" t="s">
        <v>900</v>
      </c>
      <c r="AV5" s="21" t="s">
        <v>903</v>
      </c>
      <c r="AW5" s="21" t="s">
        <v>900</v>
      </c>
      <c r="AX5" s="21" t="s">
        <v>900</v>
      </c>
      <c r="AY5" s="21" t="s">
        <v>900</v>
      </c>
      <c r="AZ5" s="21" t="s">
        <v>900</v>
      </c>
      <c r="BA5" s="21" t="s">
        <v>900</v>
      </c>
      <c r="BB5" s="21" t="s">
        <v>900</v>
      </c>
      <c r="BC5" s="21" t="s">
        <v>900</v>
      </c>
      <c r="BD5" s="21" t="s">
        <v>900</v>
      </c>
      <c r="BE5" s="21" t="s">
        <v>900</v>
      </c>
      <c r="BF5" s="21" t="s">
        <v>900</v>
      </c>
      <c r="BG5" s="21" t="s">
        <v>900</v>
      </c>
      <c r="BH5" s="21" t="s">
        <v>900</v>
      </c>
      <c r="BI5" s="21" t="s">
        <v>900</v>
      </c>
      <c r="BJ5" s="21" t="s">
        <v>900</v>
      </c>
      <c r="BK5" s="21" t="s">
        <v>903</v>
      </c>
      <c r="BL5" s="21" t="s">
        <v>900</v>
      </c>
      <c r="BM5" s="21" t="s">
        <v>900</v>
      </c>
      <c r="BN5" s="21" t="s">
        <v>900</v>
      </c>
      <c r="BO5" s="21" t="s">
        <v>900</v>
      </c>
      <c r="BP5" s="21" t="s">
        <v>900</v>
      </c>
      <c r="BQ5" s="21" t="s">
        <v>900</v>
      </c>
      <c r="BR5" s="21" t="s">
        <v>900</v>
      </c>
      <c r="BS5" s="21" t="s">
        <v>900</v>
      </c>
      <c r="BT5" s="21" t="s">
        <v>900</v>
      </c>
      <c r="BU5" s="21" t="s">
        <v>900</v>
      </c>
      <c r="BV5" s="21" t="s">
        <v>900</v>
      </c>
      <c r="BW5" s="21" t="s">
        <v>900</v>
      </c>
      <c r="BX5" s="21" t="s">
        <v>900</v>
      </c>
      <c r="BY5" s="21"/>
      <c r="BZ5" s="21"/>
    </row>
    <row r="6" spans="1:78" ht="15.75" customHeight="1" x14ac:dyDescent="0.2">
      <c r="A6" s="21" t="s">
        <v>75</v>
      </c>
      <c r="B6" s="21" t="s">
        <v>18</v>
      </c>
      <c r="C6" s="21" t="s">
        <v>900</v>
      </c>
      <c r="D6" s="21" t="s">
        <v>900</v>
      </c>
      <c r="E6" s="21" t="s">
        <v>900</v>
      </c>
      <c r="F6" s="21" t="s">
        <v>900</v>
      </c>
      <c r="G6" s="21" t="s">
        <v>900</v>
      </c>
      <c r="H6" s="21" t="s">
        <v>900</v>
      </c>
      <c r="I6" s="21" t="s">
        <v>900</v>
      </c>
      <c r="J6" s="21" t="s">
        <v>900</v>
      </c>
      <c r="K6" s="21" t="s">
        <v>900</v>
      </c>
      <c r="L6" s="21" t="s">
        <v>900</v>
      </c>
      <c r="M6" s="21" t="s">
        <v>900</v>
      </c>
      <c r="N6" s="21" t="s">
        <v>900</v>
      </c>
      <c r="O6" s="21" t="s">
        <v>900</v>
      </c>
      <c r="P6" s="21" t="s">
        <v>900</v>
      </c>
      <c r="Q6" s="21" t="s">
        <v>900</v>
      </c>
      <c r="R6" s="21" t="s">
        <v>900</v>
      </c>
      <c r="S6" s="21" t="s">
        <v>900</v>
      </c>
      <c r="T6" s="21" t="s">
        <v>900</v>
      </c>
      <c r="U6" s="21" t="s">
        <v>900</v>
      </c>
      <c r="V6" s="21" t="s">
        <v>900</v>
      </c>
      <c r="W6" s="21" t="s">
        <v>900</v>
      </c>
      <c r="X6" s="21" t="s">
        <v>900</v>
      </c>
      <c r="Y6" s="21" t="s">
        <v>900</v>
      </c>
      <c r="Z6" s="21" t="s">
        <v>900</v>
      </c>
      <c r="AA6" s="21" t="s">
        <v>900</v>
      </c>
      <c r="AB6" s="21" t="s">
        <v>900</v>
      </c>
      <c r="AC6" s="21" t="s">
        <v>900</v>
      </c>
      <c r="AD6" s="21" t="s">
        <v>900</v>
      </c>
      <c r="AE6" s="21" t="s">
        <v>900</v>
      </c>
      <c r="AF6" s="21" t="s">
        <v>900</v>
      </c>
      <c r="AG6" s="21" t="s">
        <v>900</v>
      </c>
      <c r="AH6" s="21" t="s">
        <v>900</v>
      </c>
      <c r="AI6" s="21" t="s">
        <v>900</v>
      </c>
      <c r="AJ6" s="21" t="s">
        <v>900</v>
      </c>
      <c r="AK6" s="21" t="s">
        <v>900</v>
      </c>
      <c r="AL6" s="21" t="s">
        <v>900</v>
      </c>
      <c r="AM6" s="21" t="s">
        <v>900</v>
      </c>
      <c r="AN6" s="21" t="s">
        <v>900</v>
      </c>
      <c r="AO6" s="21" t="s">
        <v>900</v>
      </c>
      <c r="AP6" s="21" t="s">
        <v>900</v>
      </c>
      <c r="AQ6" s="21" t="s">
        <v>900</v>
      </c>
      <c r="AR6" s="21" t="s">
        <v>900</v>
      </c>
      <c r="AS6" s="21" t="s">
        <v>900</v>
      </c>
      <c r="AT6" s="21" t="s">
        <v>900</v>
      </c>
      <c r="AU6" s="21" t="s">
        <v>900</v>
      </c>
      <c r="AV6" s="21" t="s">
        <v>900</v>
      </c>
      <c r="AW6" s="21" t="s">
        <v>900</v>
      </c>
      <c r="AX6" s="21" t="s">
        <v>900</v>
      </c>
      <c r="AY6" s="21" t="s">
        <v>900</v>
      </c>
      <c r="AZ6" s="21" t="s">
        <v>900</v>
      </c>
      <c r="BA6" s="21" t="s">
        <v>900</v>
      </c>
      <c r="BB6" s="21" t="s">
        <v>900</v>
      </c>
      <c r="BC6" s="21" t="s">
        <v>900</v>
      </c>
      <c r="BD6" s="21" t="s">
        <v>900</v>
      </c>
      <c r="BE6" s="21" t="s">
        <v>900</v>
      </c>
      <c r="BF6" s="21" t="s">
        <v>900</v>
      </c>
      <c r="BG6" s="21" t="s">
        <v>900</v>
      </c>
      <c r="BH6" s="21" t="s">
        <v>900</v>
      </c>
      <c r="BI6" s="21" t="s">
        <v>900</v>
      </c>
      <c r="BJ6" s="21" t="s">
        <v>900</v>
      </c>
      <c r="BK6" s="21" t="s">
        <v>903</v>
      </c>
      <c r="BL6" s="21" t="s">
        <v>900</v>
      </c>
      <c r="BM6" s="21" t="s">
        <v>900</v>
      </c>
      <c r="BN6" s="21" t="s">
        <v>900</v>
      </c>
      <c r="BO6" s="21" t="s">
        <v>900</v>
      </c>
      <c r="BP6" s="21" t="s">
        <v>900</v>
      </c>
      <c r="BQ6" s="21" t="s">
        <v>900</v>
      </c>
      <c r="BR6" s="21" t="s">
        <v>900</v>
      </c>
      <c r="BS6" s="21" t="s">
        <v>900</v>
      </c>
      <c r="BT6" s="21" t="s">
        <v>900</v>
      </c>
      <c r="BU6" s="21" t="s">
        <v>900</v>
      </c>
      <c r="BV6" s="21" t="s">
        <v>900</v>
      </c>
      <c r="BW6" s="21" t="s">
        <v>900</v>
      </c>
      <c r="BX6" s="21" t="s">
        <v>900</v>
      </c>
      <c r="BY6" s="21"/>
      <c r="BZ6" s="2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BX1000"/>
  <sheetViews>
    <sheetView workbookViewId="0">
      <selection activeCell="A2" sqref="A2"/>
    </sheetView>
  </sheetViews>
  <sheetFormatPr defaultColWidth="12.5703125" defaultRowHeight="15.75" customHeight="1" x14ac:dyDescent="0.2"/>
  <sheetData>
    <row r="1" spans="1:76" ht="15.75" customHeight="1" x14ac:dyDescent="0.2">
      <c r="A1" s="29" t="s">
        <v>131</v>
      </c>
      <c r="B1" s="29" t="s">
        <v>132</v>
      </c>
      <c r="C1" s="29" t="s">
        <v>134</v>
      </c>
      <c r="D1" s="29" t="s">
        <v>135</v>
      </c>
      <c r="E1" s="29" t="s">
        <v>136</v>
      </c>
      <c r="F1" s="29" t="s">
        <v>137</v>
      </c>
      <c r="G1" s="29" t="s">
        <v>138</v>
      </c>
      <c r="H1" s="29" t="s">
        <v>139</v>
      </c>
      <c r="I1" s="29" t="s">
        <v>140</v>
      </c>
      <c r="J1" s="29" t="s">
        <v>141</v>
      </c>
      <c r="K1" s="29" t="s">
        <v>142</v>
      </c>
      <c r="L1" s="29" t="s">
        <v>143</v>
      </c>
      <c r="M1" s="29" t="s">
        <v>144</v>
      </c>
      <c r="N1" s="29" t="s">
        <v>145</v>
      </c>
      <c r="O1" s="29" t="s">
        <v>146</v>
      </c>
      <c r="P1" s="29" t="s">
        <v>147</v>
      </c>
      <c r="Q1" s="29" t="s">
        <v>148</v>
      </c>
      <c r="R1" s="29" t="s">
        <v>149</v>
      </c>
      <c r="S1" s="29" t="s">
        <v>150</v>
      </c>
      <c r="T1" s="29" t="s">
        <v>151</v>
      </c>
      <c r="U1" s="29" t="s">
        <v>152</v>
      </c>
      <c r="V1" s="29" t="s">
        <v>153</v>
      </c>
      <c r="W1" s="29" t="s">
        <v>154</v>
      </c>
      <c r="X1" s="29" t="s">
        <v>155</v>
      </c>
      <c r="Y1" s="29" t="s">
        <v>156</v>
      </c>
      <c r="Z1" s="29" t="s">
        <v>157</v>
      </c>
      <c r="AA1" s="29" t="s">
        <v>158</v>
      </c>
      <c r="AB1" s="29" t="s">
        <v>159</v>
      </c>
      <c r="AC1" s="29" t="s">
        <v>160</v>
      </c>
      <c r="AD1" s="29" t="s">
        <v>161</v>
      </c>
      <c r="AE1" s="29" t="s">
        <v>162</v>
      </c>
      <c r="AF1" s="29" t="s">
        <v>163</v>
      </c>
      <c r="AG1" s="29" t="s">
        <v>164</v>
      </c>
      <c r="AH1" s="29" t="s">
        <v>165</v>
      </c>
      <c r="AI1" s="29" t="s">
        <v>1047</v>
      </c>
      <c r="AJ1" s="29" t="s">
        <v>1048</v>
      </c>
      <c r="AK1" s="29" t="s">
        <v>1049</v>
      </c>
      <c r="AL1" s="29" t="s">
        <v>169</v>
      </c>
      <c r="AM1" s="29" t="s">
        <v>170</v>
      </c>
      <c r="AN1" s="29" t="s">
        <v>171</v>
      </c>
      <c r="AO1" s="29" t="s">
        <v>172</v>
      </c>
      <c r="AP1" s="29" t="s">
        <v>173</v>
      </c>
      <c r="AQ1" s="29" t="s">
        <v>174</v>
      </c>
      <c r="AR1" s="29" t="s">
        <v>175</v>
      </c>
      <c r="AS1" s="29" t="s">
        <v>176</v>
      </c>
      <c r="AT1" s="29" t="s">
        <v>177</v>
      </c>
      <c r="AU1" s="29" t="s">
        <v>178</v>
      </c>
      <c r="AV1" s="29" t="s">
        <v>179</v>
      </c>
      <c r="AW1" s="29" t="s">
        <v>180</v>
      </c>
      <c r="AX1" s="29" t="s">
        <v>181</v>
      </c>
      <c r="AY1" s="29" t="s">
        <v>182</v>
      </c>
      <c r="AZ1" s="29" t="s">
        <v>183</v>
      </c>
      <c r="BA1" s="29" t="s">
        <v>184</v>
      </c>
      <c r="BB1" s="29" t="s">
        <v>185</v>
      </c>
      <c r="BC1" s="29" t="s">
        <v>186</v>
      </c>
      <c r="BD1" s="29" t="s">
        <v>187</v>
      </c>
      <c r="BE1" s="29" t="s">
        <v>188</v>
      </c>
      <c r="BF1" s="29" t="s">
        <v>189</v>
      </c>
      <c r="BG1" s="29" t="s">
        <v>190</v>
      </c>
      <c r="BH1" s="29" t="s">
        <v>191</v>
      </c>
      <c r="BI1" s="29" t="s">
        <v>192</v>
      </c>
      <c r="BJ1" s="29" t="s">
        <v>193</v>
      </c>
      <c r="BK1" s="29" t="s">
        <v>194</v>
      </c>
      <c r="BL1" s="29" t="s">
        <v>195</v>
      </c>
      <c r="BM1" s="29" t="s">
        <v>196</v>
      </c>
      <c r="BN1" s="29" t="s">
        <v>197</v>
      </c>
      <c r="BO1" s="29" t="s">
        <v>198</v>
      </c>
      <c r="BP1" s="29" t="s">
        <v>199</v>
      </c>
      <c r="BQ1" s="29" t="s">
        <v>200</v>
      </c>
      <c r="BR1" s="29" t="s">
        <v>201</v>
      </c>
      <c r="BS1" s="29" t="s">
        <v>202</v>
      </c>
      <c r="BT1" s="29" t="s">
        <v>203</v>
      </c>
      <c r="BU1" s="29" t="s">
        <v>204</v>
      </c>
      <c r="BV1" s="29" t="s">
        <v>205</v>
      </c>
      <c r="BW1" s="29" t="s">
        <v>206</v>
      </c>
      <c r="BX1" s="29" t="s">
        <v>207</v>
      </c>
    </row>
    <row r="2" spans="1:76" ht="15.75" customHeight="1" x14ac:dyDescent="0.2">
      <c r="A2" s="29" t="s">
        <v>11</v>
      </c>
      <c r="B2" s="29" t="s">
        <v>208</v>
      </c>
      <c r="C2" s="30">
        <v>0</v>
      </c>
      <c r="D2" s="30">
        <v>0</v>
      </c>
      <c r="E2" s="30">
        <v>0</v>
      </c>
      <c r="F2" s="30">
        <v>0</v>
      </c>
      <c r="G2" s="30">
        <v>0</v>
      </c>
      <c r="H2" s="30">
        <v>0</v>
      </c>
      <c r="I2" s="30">
        <v>0</v>
      </c>
      <c r="J2" s="30">
        <v>0</v>
      </c>
      <c r="K2" s="30">
        <v>0</v>
      </c>
      <c r="L2" s="30">
        <v>0</v>
      </c>
      <c r="M2" s="30">
        <v>0</v>
      </c>
      <c r="N2" s="30">
        <v>0</v>
      </c>
      <c r="O2" s="30">
        <v>0</v>
      </c>
      <c r="P2" s="30">
        <v>0</v>
      </c>
      <c r="Q2" s="30">
        <v>0</v>
      </c>
      <c r="R2" s="30">
        <v>0</v>
      </c>
      <c r="S2" s="30">
        <v>0</v>
      </c>
      <c r="T2" s="30">
        <v>0</v>
      </c>
      <c r="U2" s="30">
        <v>0</v>
      </c>
      <c r="V2" s="30">
        <v>1</v>
      </c>
      <c r="W2" s="30">
        <v>0</v>
      </c>
      <c r="X2" s="30">
        <v>0</v>
      </c>
      <c r="Y2" s="30">
        <v>0</v>
      </c>
      <c r="Z2" s="30">
        <v>0</v>
      </c>
      <c r="AA2" s="30">
        <v>0</v>
      </c>
      <c r="AB2" s="30">
        <v>1</v>
      </c>
      <c r="AC2" s="30">
        <v>0</v>
      </c>
      <c r="AD2" s="30">
        <v>0</v>
      </c>
      <c r="AE2" s="30">
        <v>0</v>
      </c>
      <c r="AF2" s="30">
        <v>0</v>
      </c>
      <c r="AG2" s="30">
        <v>0</v>
      </c>
      <c r="AH2" s="30">
        <v>0</v>
      </c>
      <c r="AI2" s="30">
        <v>0</v>
      </c>
      <c r="AJ2" s="30">
        <v>0</v>
      </c>
      <c r="AK2" s="30">
        <v>0</v>
      </c>
      <c r="AL2" s="30">
        <v>0</v>
      </c>
      <c r="AM2" s="30">
        <v>0</v>
      </c>
      <c r="AN2" s="30">
        <v>0</v>
      </c>
      <c r="AO2" s="30">
        <v>0</v>
      </c>
      <c r="AP2" s="30">
        <v>0</v>
      </c>
      <c r="AQ2" s="30">
        <v>0</v>
      </c>
      <c r="AR2" s="30">
        <v>0</v>
      </c>
      <c r="AS2" s="30">
        <v>0</v>
      </c>
      <c r="AT2" s="30">
        <v>0</v>
      </c>
      <c r="AU2" s="30">
        <v>0</v>
      </c>
      <c r="AV2" s="30">
        <v>0</v>
      </c>
      <c r="AW2" s="30">
        <v>0</v>
      </c>
      <c r="AX2" s="30">
        <v>0</v>
      </c>
      <c r="AY2" s="30">
        <v>0</v>
      </c>
      <c r="AZ2" s="30">
        <v>0</v>
      </c>
      <c r="BA2" s="30">
        <v>0</v>
      </c>
      <c r="BB2" s="30">
        <v>0</v>
      </c>
      <c r="BC2" s="30">
        <v>0</v>
      </c>
      <c r="BD2" s="30">
        <v>0</v>
      </c>
      <c r="BE2" s="30">
        <v>0</v>
      </c>
      <c r="BF2" s="30">
        <v>0</v>
      </c>
      <c r="BG2" s="30">
        <v>0</v>
      </c>
      <c r="BH2" s="30">
        <v>0</v>
      </c>
      <c r="BI2" s="30">
        <v>0</v>
      </c>
      <c r="BJ2" s="30">
        <v>0</v>
      </c>
      <c r="BK2" s="30">
        <v>0</v>
      </c>
      <c r="BL2" s="30">
        <v>0</v>
      </c>
      <c r="BM2" s="30">
        <v>0</v>
      </c>
      <c r="BN2" s="30">
        <v>0</v>
      </c>
      <c r="BO2" s="30">
        <v>0</v>
      </c>
      <c r="BP2" s="30">
        <v>0</v>
      </c>
      <c r="BQ2" s="30">
        <v>0</v>
      </c>
      <c r="BR2" s="30">
        <v>0</v>
      </c>
      <c r="BS2" s="30">
        <v>0</v>
      </c>
      <c r="BT2" s="30">
        <v>0</v>
      </c>
      <c r="BU2" s="30">
        <v>0</v>
      </c>
      <c r="BV2" s="30">
        <v>0</v>
      </c>
      <c r="BW2" s="30">
        <v>0</v>
      </c>
      <c r="BX2" s="30">
        <v>0</v>
      </c>
    </row>
    <row r="3" spans="1:76" ht="15.75" customHeight="1" x14ac:dyDescent="0.2">
      <c r="A3" s="29" t="s">
        <v>11</v>
      </c>
      <c r="B3" s="29" t="s">
        <v>211</v>
      </c>
      <c r="C3" s="30">
        <v>0</v>
      </c>
      <c r="D3" s="30">
        <v>0</v>
      </c>
      <c r="E3" s="30">
        <v>0</v>
      </c>
      <c r="F3" s="30">
        <v>0</v>
      </c>
      <c r="G3" s="30">
        <v>0</v>
      </c>
      <c r="H3" s="30">
        <v>0</v>
      </c>
      <c r="I3" s="30">
        <v>0</v>
      </c>
      <c r="J3" s="30">
        <v>0</v>
      </c>
      <c r="K3" s="30">
        <v>0</v>
      </c>
      <c r="L3" s="30">
        <v>0</v>
      </c>
      <c r="M3" s="30">
        <v>0</v>
      </c>
      <c r="N3" s="30">
        <v>0</v>
      </c>
      <c r="O3" s="30">
        <v>0</v>
      </c>
      <c r="P3" s="30">
        <v>0</v>
      </c>
      <c r="Q3" s="30">
        <v>0</v>
      </c>
      <c r="R3" s="30">
        <v>1</v>
      </c>
      <c r="S3" s="30">
        <v>1</v>
      </c>
      <c r="T3" s="30">
        <v>0</v>
      </c>
      <c r="U3" s="30">
        <v>1</v>
      </c>
      <c r="V3" s="30">
        <v>1</v>
      </c>
      <c r="W3" s="30">
        <v>0</v>
      </c>
      <c r="X3" s="30">
        <v>0</v>
      </c>
      <c r="Y3" s="30">
        <v>0</v>
      </c>
      <c r="Z3" s="30">
        <v>0.6</v>
      </c>
      <c r="AA3" s="30">
        <v>0</v>
      </c>
      <c r="AB3" s="30">
        <v>1</v>
      </c>
      <c r="AC3" s="30">
        <v>0</v>
      </c>
      <c r="AD3" s="30">
        <v>0</v>
      </c>
      <c r="AE3" s="30">
        <v>0.6</v>
      </c>
      <c r="AF3" s="30">
        <v>0</v>
      </c>
      <c r="AG3" s="30">
        <v>0</v>
      </c>
      <c r="AH3" s="30">
        <v>0</v>
      </c>
      <c r="AI3" s="30">
        <v>0.6</v>
      </c>
      <c r="AJ3" s="30">
        <v>0.6</v>
      </c>
      <c r="AK3" s="30">
        <v>0.6</v>
      </c>
      <c r="AL3" s="30">
        <v>0</v>
      </c>
      <c r="AM3" s="30">
        <v>0</v>
      </c>
      <c r="AN3" s="30">
        <v>0</v>
      </c>
      <c r="AO3" s="30">
        <v>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>
        <v>0</v>
      </c>
      <c r="AY3" s="30">
        <v>0</v>
      </c>
      <c r="AZ3" s="30">
        <v>0</v>
      </c>
      <c r="BA3" s="30">
        <v>0</v>
      </c>
      <c r="BB3" s="30">
        <v>0</v>
      </c>
      <c r="BC3" s="30">
        <v>0</v>
      </c>
      <c r="BD3" s="30">
        <v>0</v>
      </c>
      <c r="BE3" s="30">
        <v>0</v>
      </c>
      <c r="BF3" s="30">
        <v>0</v>
      </c>
      <c r="BG3" s="30">
        <v>0</v>
      </c>
      <c r="BH3" s="30">
        <v>0</v>
      </c>
      <c r="BI3" s="30">
        <v>0</v>
      </c>
      <c r="BJ3" s="30">
        <v>0.6</v>
      </c>
      <c r="BK3" s="30">
        <v>0</v>
      </c>
      <c r="BL3" s="30">
        <v>0</v>
      </c>
      <c r="BM3" s="30">
        <v>0</v>
      </c>
      <c r="BN3" s="30">
        <v>0</v>
      </c>
      <c r="BO3" s="30">
        <v>0</v>
      </c>
      <c r="BP3" s="30">
        <v>0</v>
      </c>
      <c r="BQ3" s="30">
        <v>0</v>
      </c>
      <c r="BR3" s="30">
        <v>0</v>
      </c>
      <c r="BS3" s="30">
        <v>0</v>
      </c>
      <c r="BT3" s="30">
        <v>0</v>
      </c>
      <c r="BU3" s="30">
        <v>0</v>
      </c>
      <c r="BV3" s="30">
        <v>0</v>
      </c>
      <c r="BW3" s="30">
        <v>0</v>
      </c>
      <c r="BX3" s="30">
        <v>0</v>
      </c>
    </row>
    <row r="4" spans="1:76" ht="15.75" customHeight="1" x14ac:dyDescent="0.2">
      <c r="A4" s="29" t="s">
        <v>11</v>
      </c>
      <c r="B4" s="29" t="s">
        <v>12</v>
      </c>
      <c r="C4" s="30">
        <v>0</v>
      </c>
      <c r="D4" s="30">
        <v>0</v>
      </c>
      <c r="E4" s="30">
        <v>0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0">
        <v>0</v>
      </c>
      <c r="P4" s="30">
        <v>0</v>
      </c>
      <c r="Q4" s="30">
        <v>0</v>
      </c>
      <c r="R4" s="30">
        <v>1</v>
      </c>
      <c r="S4" s="30">
        <v>1</v>
      </c>
      <c r="T4" s="30">
        <v>0</v>
      </c>
      <c r="U4" s="30">
        <v>1</v>
      </c>
      <c r="V4" s="30">
        <v>1</v>
      </c>
      <c r="W4" s="30">
        <v>0</v>
      </c>
      <c r="X4" s="30">
        <v>0</v>
      </c>
      <c r="Y4" s="30">
        <v>0</v>
      </c>
      <c r="Z4" s="30">
        <v>1</v>
      </c>
      <c r="AA4" s="30">
        <v>0</v>
      </c>
      <c r="AB4" s="30">
        <v>1</v>
      </c>
      <c r="AC4" s="30">
        <v>0</v>
      </c>
      <c r="AD4" s="30">
        <v>0</v>
      </c>
      <c r="AE4" s="30">
        <v>1</v>
      </c>
      <c r="AF4" s="30">
        <v>0</v>
      </c>
      <c r="AG4" s="30">
        <v>0</v>
      </c>
      <c r="AH4" s="30">
        <v>0</v>
      </c>
      <c r="AI4" s="30">
        <v>1</v>
      </c>
      <c r="AJ4" s="30">
        <v>1</v>
      </c>
      <c r="AK4" s="30">
        <v>1</v>
      </c>
      <c r="AL4" s="30">
        <v>0</v>
      </c>
      <c r="AM4" s="30">
        <v>0</v>
      </c>
      <c r="AN4" s="30">
        <v>0</v>
      </c>
      <c r="AO4" s="30">
        <v>0</v>
      </c>
      <c r="AP4" s="30">
        <v>0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0</v>
      </c>
      <c r="AX4" s="30">
        <v>0</v>
      </c>
      <c r="AY4" s="30">
        <v>0</v>
      </c>
      <c r="AZ4" s="30">
        <v>0</v>
      </c>
      <c r="BA4" s="30">
        <v>0</v>
      </c>
      <c r="BB4" s="30">
        <v>0</v>
      </c>
      <c r="BC4" s="30">
        <v>0</v>
      </c>
      <c r="BD4" s="30">
        <v>0</v>
      </c>
      <c r="BE4" s="30">
        <v>0</v>
      </c>
      <c r="BF4" s="30">
        <v>0</v>
      </c>
      <c r="BG4" s="30">
        <v>0</v>
      </c>
      <c r="BH4" s="30">
        <v>0</v>
      </c>
      <c r="BI4" s="30">
        <v>0</v>
      </c>
      <c r="BJ4" s="30">
        <v>0.67</v>
      </c>
      <c r="BK4" s="30">
        <v>0</v>
      </c>
      <c r="BL4" s="30">
        <v>0</v>
      </c>
      <c r="BM4" s="30">
        <v>0</v>
      </c>
      <c r="BN4" s="30">
        <v>0</v>
      </c>
      <c r="BO4" s="30">
        <v>0</v>
      </c>
      <c r="BP4" s="30">
        <v>0</v>
      </c>
      <c r="BQ4" s="30">
        <v>0</v>
      </c>
      <c r="BR4" s="30">
        <v>0</v>
      </c>
      <c r="BS4" s="30">
        <v>0</v>
      </c>
      <c r="BT4" s="30">
        <v>0</v>
      </c>
      <c r="BU4" s="30">
        <v>0</v>
      </c>
      <c r="BV4" s="30">
        <v>0</v>
      </c>
      <c r="BW4" s="30">
        <v>0</v>
      </c>
      <c r="BX4" s="30">
        <v>0</v>
      </c>
    </row>
    <row r="5" spans="1:76" ht="15.75" customHeight="1" x14ac:dyDescent="0.2">
      <c r="A5" s="29" t="s">
        <v>11</v>
      </c>
      <c r="B5" s="29" t="s">
        <v>219</v>
      </c>
      <c r="C5" s="30">
        <v>0</v>
      </c>
      <c r="D5" s="30">
        <v>0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1</v>
      </c>
      <c r="S5" s="30">
        <v>1</v>
      </c>
      <c r="T5" s="30">
        <v>0</v>
      </c>
      <c r="U5" s="30">
        <v>1</v>
      </c>
      <c r="V5" s="30">
        <v>1</v>
      </c>
      <c r="W5" s="30">
        <v>0</v>
      </c>
      <c r="X5" s="30">
        <v>0.67</v>
      </c>
      <c r="Y5" s="30">
        <v>0</v>
      </c>
      <c r="Z5" s="30">
        <v>0.33</v>
      </c>
      <c r="AA5" s="30">
        <v>0</v>
      </c>
      <c r="AB5" s="30">
        <v>1</v>
      </c>
      <c r="AC5" s="30">
        <v>0.67</v>
      </c>
      <c r="AD5" s="30">
        <v>0</v>
      </c>
      <c r="AE5" s="30">
        <v>0.33</v>
      </c>
      <c r="AF5" s="30">
        <v>0</v>
      </c>
      <c r="AG5" s="30">
        <v>0</v>
      </c>
      <c r="AH5" s="30">
        <v>0</v>
      </c>
      <c r="AI5" s="30">
        <v>1</v>
      </c>
      <c r="AJ5" s="30">
        <v>0</v>
      </c>
      <c r="AK5" s="30">
        <v>1</v>
      </c>
      <c r="AL5" s="30">
        <v>0</v>
      </c>
      <c r="AM5" s="30">
        <v>0</v>
      </c>
      <c r="AN5" s="30">
        <v>0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0">
        <v>0</v>
      </c>
      <c r="BA5" s="30">
        <v>0</v>
      </c>
      <c r="BB5" s="30">
        <v>0</v>
      </c>
      <c r="BC5" s="30">
        <v>0</v>
      </c>
      <c r="BD5" s="30">
        <v>0</v>
      </c>
      <c r="BE5" s="30">
        <v>0</v>
      </c>
      <c r="BF5" s="30">
        <v>0</v>
      </c>
      <c r="BG5" s="30">
        <v>0</v>
      </c>
      <c r="BH5" s="30">
        <v>0</v>
      </c>
      <c r="BI5" s="30">
        <v>0</v>
      </c>
      <c r="BJ5" s="30">
        <v>1</v>
      </c>
      <c r="BK5" s="30">
        <v>0</v>
      </c>
      <c r="BL5" s="30">
        <v>0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0</v>
      </c>
      <c r="BT5" s="30">
        <v>0</v>
      </c>
      <c r="BU5" s="30">
        <v>0</v>
      </c>
      <c r="BV5" s="30">
        <v>0</v>
      </c>
      <c r="BW5" s="30">
        <v>0</v>
      </c>
      <c r="BX5" s="30">
        <v>0</v>
      </c>
    </row>
    <row r="6" spans="1:76" ht="15.75" customHeight="1" x14ac:dyDescent="0.2">
      <c r="A6" s="29" t="s">
        <v>11</v>
      </c>
      <c r="B6" s="29" t="s">
        <v>222</v>
      </c>
      <c r="C6" s="30">
        <v>0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1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0</v>
      </c>
      <c r="AX6" s="30">
        <v>0</v>
      </c>
      <c r="AY6" s="30">
        <v>0</v>
      </c>
      <c r="AZ6" s="30">
        <v>0</v>
      </c>
      <c r="BA6" s="30">
        <v>0</v>
      </c>
      <c r="BB6" s="30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0</v>
      </c>
      <c r="BI6" s="30">
        <v>0</v>
      </c>
      <c r="BJ6" s="30">
        <v>0</v>
      </c>
      <c r="BK6" s="30">
        <v>0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0</v>
      </c>
      <c r="BV6" s="30">
        <v>0</v>
      </c>
      <c r="BW6" s="30">
        <v>0</v>
      </c>
      <c r="BX6" s="30">
        <v>0</v>
      </c>
    </row>
    <row r="7" spans="1:76" ht="15.75" customHeight="1" x14ac:dyDescent="0.2">
      <c r="A7" s="29" t="s">
        <v>11</v>
      </c>
      <c r="B7" s="29" t="s">
        <v>227</v>
      </c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1</v>
      </c>
      <c r="S7" s="30">
        <v>1</v>
      </c>
      <c r="T7" s="30">
        <v>0</v>
      </c>
      <c r="U7" s="30">
        <v>1</v>
      </c>
      <c r="V7" s="30">
        <v>1</v>
      </c>
      <c r="W7" s="30">
        <v>0</v>
      </c>
      <c r="X7" s="30">
        <v>0</v>
      </c>
      <c r="Y7" s="30">
        <v>0</v>
      </c>
      <c r="Z7" s="30">
        <v>1</v>
      </c>
      <c r="AA7" s="30">
        <v>0</v>
      </c>
      <c r="AB7" s="30">
        <v>1</v>
      </c>
      <c r="AC7" s="30">
        <v>0</v>
      </c>
      <c r="AD7" s="30">
        <v>0</v>
      </c>
      <c r="AE7" s="30">
        <v>1</v>
      </c>
      <c r="AF7" s="30">
        <v>0</v>
      </c>
      <c r="AG7" s="30">
        <v>0</v>
      </c>
      <c r="AH7" s="30">
        <v>0</v>
      </c>
      <c r="AI7" s="30">
        <v>1</v>
      </c>
      <c r="AJ7" s="30">
        <v>0</v>
      </c>
      <c r="AK7" s="30">
        <v>1</v>
      </c>
      <c r="AL7" s="30">
        <v>0</v>
      </c>
      <c r="AM7" s="30">
        <v>0</v>
      </c>
      <c r="AN7" s="30">
        <v>0</v>
      </c>
      <c r="AO7" s="30">
        <v>0</v>
      </c>
      <c r="AP7" s="30">
        <v>0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>
        <v>0</v>
      </c>
      <c r="AY7" s="30">
        <v>0</v>
      </c>
      <c r="AZ7" s="30">
        <v>0</v>
      </c>
      <c r="BA7" s="30">
        <v>0</v>
      </c>
      <c r="BB7" s="30">
        <v>0</v>
      </c>
      <c r="BC7" s="30">
        <v>0</v>
      </c>
      <c r="BD7" s="30">
        <v>0</v>
      </c>
      <c r="BE7" s="30">
        <v>0</v>
      </c>
      <c r="BF7" s="30">
        <v>0</v>
      </c>
      <c r="BG7" s="30">
        <v>0</v>
      </c>
      <c r="BH7" s="30">
        <v>0</v>
      </c>
      <c r="BI7" s="30">
        <v>0</v>
      </c>
      <c r="BJ7" s="30">
        <v>1</v>
      </c>
      <c r="BK7" s="30">
        <v>0</v>
      </c>
      <c r="BL7" s="30">
        <v>0</v>
      </c>
      <c r="BM7" s="30">
        <v>0</v>
      </c>
      <c r="BN7" s="30">
        <v>0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0</v>
      </c>
      <c r="BU7" s="30">
        <v>0</v>
      </c>
      <c r="BV7" s="30">
        <v>0</v>
      </c>
      <c r="BW7" s="30">
        <v>0</v>
      </c>
      <c r="BX7" s="30">
        <v>0</v>
      </c>
    </row>
    <row r="8" spans="1:76" ht="15.75" customHeight="1" x14ac:dyDescent="0.2">
      <c r="A8" s="29" t="s">
        <v>11</v>
      </c>
      <c r="B8" s="29" t="s">
        <v>231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1</v>
      </c>
      <c r="S8" s="30">
        <v>1</v>
      </c>
      <c r="T8" s="30">
        <v>0</v>
      </c>
      <c r="U8" s="30">
        <v>1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0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0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0</v>
      </c>
      <c r="BE8" s="30">
        <v>1</v>
      </c>
      <c r="BF8" s="30">
        <v>0</v>
      </c>
      <c r="BG8" s="30">
        <v>0</v>
      </c>
      <c r="BH8" s="30">
        <v>1</v>
      </c>
      <c r="BI8" s="30">
        <v>0</v>
      </c>
      <c r="BJ8" s="30">
        <v>0</v>
      </c>
      <c r="BK8" s="30">
        <v>0</v>
      </c>
      <c r="BL8" s="30">
        <v>0</v>
      </c>
      <c r="BM8" s="30">
        <v>0</v>
      </c>
      <c r="BN8" s="30">
        <v>0</v>
      </c>
      <c r="BO8" s="30">
        <v>0</v>
      </c>
      <c r="BP8" s="30">
        <v>0</v>
      </c>
      <c r="BQ8" s="30">
        <v>0</v>
      </c>
      <c r="BR8" s="30">
        <v>0</v>
      </c>
      <c r="BS8" s="30">
        <v>0</v>
      </c>
      <c r="BT8" s="30">
        <v>0</v>
      </c>
      <c r="BU8" s="30">
        <v>0</v>
      </c>
      <c r="BV8" s="30">
        <v>0</v>
      </c>
      <c r="BW8" s="30">
        <v>0</v>
      </c>
      <c r="BX8" s="30">
        <v>0</v>
      </c>
    </row>
    <row r="9" spans="1:76" ht="15.75" customHeight="1" x14ac:dyDescent="0.2">
      <c r="A9" s="29" t="s">
        <v>11</v>
      </c>
      <c r="B9" s="29" t="s">
        <v>234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1</v>
      </c>
      <c r="S9" s="30">
        <v>1</v>
      </c>
      <c r="T9" s="30">
        <v>0</v>
      </c>
      <c r="U9" s="30">
        <v>1</v>
      </c>
      <c r="V9" s="30">
        <v>1</v>
      </c>
      <c r="W9" s="30">
        <v>0</v>
      </c>
      <c r="X9" s="30">
        <v>0</v>
      </c>
      <c r="Y9" s="30">
        <v>0</v>
      </c>
      <c r="Z9" s="30">
        <v>1</v>
      </c>
      <c r="AA9" s="30">
        <v>0</v>
      </c>
      <c r="AB9" s="30">
        <v>1</v>
      </c>
      <c r="AC9" s="30">
        <v>0</v>
      </c>
      <c r="AD9" s="30">
        <v>0</v>
      </c>
      <c r="AE9" s="30">
        <v>1</v>
      </c>
      <c r="AF9" s="30">
        <v>0</v>
      </c>
      <c r="AG9" s="30">
        <v>0</v>
      </c>
      <c r="AH9" s="30">
        <v>0</v>
      </c>
      <c r="AI9" s="30">
        <v>1</v>
      </c>
      <c r="AJ9" s="30">
        <v>0</v>
      </c>
      <c r="AK9" s="30">
        <v>1</v>
      </c>
      <c r="AL9" s="30">
        <v>0</v>
      </c>
      <c r="AM9" s="30">
        <v>0</v>
      </c>
      <c r="AN9" s="30">
        <v>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0">
        <v>0</v>
      </c>
      <c r="BA9" s="30">
        <v>0</v>
      </c>
      <c r="BB9" s="30">
        <v>0</v>
      </c>
      <c r="BC9" s="30">
        <v>0</v>
      </c>
      <c r="BD9" s="30">
        <v>0</v>
      </c>
      <c r="BE9" s="30">
        <v>0</v>
      </c>
      <c r="BF9" s="30">
        <v>0</v>
      </c>
      <c r="BG9" s="30">
        <v>0</v>
      </c>
      <c r="BH9" s="30">
        <v>0</v>
      </c>
      <c r="BI9" s="30">
        <v>0</v>
      </c>
      <c r="BJ9" s="30">
        <v>1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  <c r="BR9" s="30">
        <v>0</v>
      </c>
      <c r="BS9" s="30">
        <v>0</v>
      </c>
      <c r="BT9" s="30">
        <v>0</v>
      </c>
      <c r="BU9" s="30">
        <v>0</v>
      </c>
      <c r="BV9" s="30">
        <v>0</v>
      </c>
      <c r="BW9" s="30">
        <v>0</v>
      </c>
      <c r="BX9" s="30">
        <v>0</v>
      </c>
    </row>
    <row r="10" spans="1:76" ht="15.75" customHeight="1" x14ac:dyDescent="0.2">
      <c r="A10" s="29" t="s">
        <v>11</v>
      </c>
      <c r="B10" s="29" t="s">
        <v>235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1</v>
      </c>
      <c r="S10" s="30">
        <v>1</v>
      </c>
      <c r="T10" s="30">
        <v>0</v>
      </c>
      <c r="U10" s="30">
        <v>1</v>
      </c>
      <c r="V10" s="30">
        <v>0.4</v>
      </c>
      <c r="W10" s="30">
        <v>0</v>
      </c>
      <c r="X10" s="30">
        <v>0</v>
      </c>
      <c r="Y10" s="30">
        <v>0</v>
      </c>
      <c r="Z10" s="30">
        <v>0.6</v>
      </c>
      <c r="AA10" s="30">
        <v>0</v>
      </c>
      <c r="AB10" s="30">
        <v>0.4</v>
      </c>
      <c r="AC10" s="30">
        <v>0</v>
      </c>
      <c r="AD10" s="30">
        <v>0</v>
      </c>
      <c r="AE10" s="30">
        <v>0.6</v>
      </c>
      <c r="AF10" s="30">
        <v>0</v>
      </c>
      <c r="AG10" s="30">
        <v>0.2</v>
      </c>
      <c r="AH10" s="30">
        <v>0.2</v>
      </c>
      <c r="AI10" s="30">
        <v>0.6</v>
      </c>
      <c r="AJ10" s="30">
        <v>0</v>
      </c>
      <c r="AK10" s="30">
        <v>0.6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1</v>
      </c>
      <c r="AX10" s="30">
        <v>0</v>
      </c>
      <c r="AY10" s="30">
        <v>0</v>
      </c>
      <c r="AZ10" s="30">
        <v>1</v>
      </c>
      <c r="BA10" s="30">
        <v>0</v>
      </c>
      <c r="BB10" s="30">
        <v>0</v>
      </c>
      <c r="BC10" s="30">
        <v>0</v>
      </c>
      <c r="BD10" s="30">
        <v>0</v>
      </c>
      <c r="BE10" s="30">
        <v>0</v>
      </c>
      <c r="BF10" s="30">
        <v>0</v>
      </c>
      <c r="BG10" s="30">
        <v>0</v>
      </c>
      <c r="BH10" s="30">
        <v>0</v>
      </c>
      <c r="BI10" s="30">
        <v>0</v>
      </c>
      <c r="BJ10" s="30">
        <v>0.6</v>
      </c>
      <c r="BK10" s="30">
        <v>0</v>
      </c>
      <c r="BL10" s="30">
        <v>0</v>
      </c>
      <c r="BM10" s="30">
        <v>0</v>
      </c>
      <c r="BN10" s="30">
        <v>0</v>
      </c>
      <c r="BO10" s="30">
        <v>0</v>
      </c>
      <c r="BP10" s="30">
        <v>0</v>
      </c>
      <c r="BQ10" s="30">
        <v>0</v>
      </c>
      <c r="BR10" s="30">
        <v>0</v>
      </c>
      <c r="BS10" s="30">
        <v>0</v>
      </c>
      <c r="BT10" s="30">
        <v>0</v>
      </c>
      <c r="BU10" s="30">
        <v>0</v>
      </c>
      <c r="BV10" s="30">
        <v>0</v>
      </c>
      <c r="BW10" s="30">
        <v>0</v>
      </c>
      <c r="BX10" s="30">
        <v>0</v>
      </c>
    </row>
    <row r="11" spans="1:76" ht="15.75" customHeight="1" x14ac:dyDescent="0.2">
      <c r="A11" s="29" t="s">
        <v>8</v>
      </c>
      <c r="B11" s="29" t="s">
        <v>240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1</v>
      </c>
      <c r="S11" s="30">
        <v>1</v>
      </c>
      <c r="T11" s="30">
        <v>0</v>
      </c>
      <c r="U11" s="30">
        <v>1</v>
      </c>
      <c r="V11" s="30">
        <v>0</v>
      </c>
      <c r="W11" s="30">
        <v>0</v>
      </c>
      <c r="X11" s="30">
        <v>0.5</v>
      </c>
      <c r="Y11" s="30">
        <v>0</v>
      </c>
      <c r="Z11" s="30">
        <v>0</v>
      </c>
      <c r="AA11" s="30">
        <v>0</v>
      </c>
      <c r="AB11" s="30">
        <v>0</v>
      </c>
      <c r="AC11" s="30">
        <v>0.5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0.5</v>
      </c>
      <c r="AJ11" s="30">
        <v>0</v>
      </c>
      <c r="AK11" s="30">
        <v>0.5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0</v>
      </c>
      <c r="BB11" s="30">
        <v>0</v>
      </c>
      <c r="BC11" s="30">
        <v>0.25</v>
      </c>
      <c r="BD11" s="30">
        <v>0</v>
      </c>
      <c r="BE11" s="30">
        <v>0.25</v>
      </c>
      <c r="BF11" s="30">
        <v>0.25</v>
      </c>
      <c r="BG11" s="30">
        <v>0</v>
      </c>
      <c r="BH11" s="30">
        <v>0.25</v>
      </c>
      <c r="BI11" s="30">
        <v>1</v>
      </c>
      <c r="BJ11" s="30">
        <v>1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0</v>
      </c>
      <c r="BQ11" s="30">
        <v>0</v>
      </c>
      <c r="BR11" s="30">
        <v>0</v>
      </c>
      <c r="BS11" s="30">
        <v>0</v>
      </c>
      <c r="BT11" s="30">
        <v>0</v>
      </c>
      <c r="BU11" s="30">
        <v>0</v>
      </c>
      <c r="BV11" s="30">
        <v>0</v>
      </c>
      <c r="BW11" s="30">
        <v>0</v>
      </c>
      <c r="BX11" s="30">
        <v>0</v>
      </c>
    </row>
    <row r="12" spans="1:76" ht="15.75" customHeight="1" x14ac:dyDescent="0.2">
      <c r="A12" s="29" t="s">
        <v>8</v>
      </c>
      <c r="B12" s="29" t="s">
        <v>245</v>
      </c>
      <c r="C12" s="30">
        <v>0</v>
      </c>
      <c r="D12" s="30">
        <v>0.06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0.06</v>
      </c>
      <c r="K12" s="30">
        <v>0.06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0.06</v>
      </c>
      <c r="R12" s="30">
        <v>1</v>
      </c>
      <c r="S12" s="30">
        <v>0.91</v>
      </c>
      <c r="T12" s="30">
        <v>0</v>
      </c>
      <c r="U12" s="30">
        <v>0.91</v>
      </c>
      <c r="V12" s="30">
        <v>0.15</v>
      </c>
      <c r="W12" s="30">
        <v>0</v>
      </c>
      <c r="X12" s="30">
        <v>0</v>
      </c>
      <c r="Y12" s="30">
        <v>0</v>
      </c>
      <c r="Z12" s="30">
        <v>0.06</v>
      </c>
      <c r="AA12" s="30">
        <v>0</v>
      </c>
      <c r="AB12" s="30">
        <v>0.15</v>
      </c>
      <c r="AC12" s="30">
        <v>0</v>
      </c>
      <c r="AD12" s="30">
        <v>0</v>
      </c>
      <c r="AE12" s="30">
        <v>0.06</v>
      </c>
      <c r="AF12" s="30">
        <v>0</v>
      </c>
      <c r="AG12" s="30">
        <v>0</v>
      </c>
      <c r="AH12" s="30">
        <v>0</v>
      </c>
      <c r="AI12" s="30">
        <v>0.52</v>
      </c>
      <c r="AJ12" s="30">
        <v>0</v>
      </c>
      <c r="AK12" s="30">
        <v>0</v>
      </c>
      <c r="AL12" s="30">
        <v>0</v>
      </c>
      <c r="AM12" s="30">
        <v>0.06</v>
      </c>
      <c r="AN12" s="30">
        <v>0</v>
      </c>
      <c r="AO12" s="30">
        <v>0</v>
      </c>
      <c r="AP12" s="30">
        <v>0</v>
      </c>
      <c r="AQ12" s="30">
        <v>0</v>
      </c>
      <c r="AR12" s="30">
        <v>0.06</v>
      </c>
      <c r="AS12" s="30">
        <v>0</v>
      </c>
      <c r="AT12" s="30">
        <v>0</v>
      </c>
      <c r="AU12" s="30">
        <v>0</v>
      </c>
      <c r="AV12" s="30">
        <v>0</v>
      </c>
      <c r="AW12" s="30">
        <v>0.09</v>
      </c>
      <c r="AX12" s="30">
        <v>0.15</v>
      </c>
      <c r="AY12" s="30">
        <v>0.06</v>
      </c>
      <c r="AZ12" s="30">
        <v>0.06</v>
      </c>
      <c r="BA12" s="30">
        <v>0.15</v>
      </c>
      <c r="BB12" s="30">
        <v>0.06</v>
      </c>
      <c r="BC12" s="30">
        <v>0</v>
      </c>
      <c r="BD12" s="30">
        <v>0.85</v>
      </c>
      <c r="BE12" s="30">
        <v>0</v>
      </c>
      <c r="BF12" s="30">
        <v>0</v>
      </c>
      <c r="BG12" s="30">
        <v>0.85</v>
      </c>
      <c r="BH12" s="30">
        <v>0</v>
      </c>
      <c r="BI12" s="30">
        <v>0</v>
      </c>
      <c r="BJ12" s="30">
        <v>0.15</v>
      </c>
      <c r="BK12" s="30">
        <v>0</v>
      </c>
      <c r="BL12" s="30">
        <v>0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0</v>
      </c>
      <c r="BT12" s="30">
        <v>0</v>
      </c>
      <c r="BU12" s="30">
        <v>0</v>
      </c>
      <c r="BV12" s="30">
        <v>0</v>
      </c>
      <c r="BW12" s="30">
        <v>0</v>
      </c>
      <c r="BX12" s="30">
        <v>0</v>
      </c>
    </row>
    <row r="13" spans="1:76" ht="15.75" customHeight="1" x14ac:dyDescent="0.2">
      <c r="A13" s="29" t="s">
        <v>8</v>
      </c>
      <c r="B13" s="29" t="s">
        <v>279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1</v>
      </c>
      <c r="S13" s="30">
        <v>1</v>
      </c>
      <c r="T13" s="30">
        <v>0</v>
      </c>
      <c r="U13" s="30">
        <v>1</v>
      </c>
      <c r="V13" s="30">
        <v>0</v>
      </c>
      <c r="W13" s="30">
        <v>0</v>
      </c>
      <c r="X13" s="30">
        <v>1</v>
      </c>
      <c r="Y13" s="30">
        <v>0</v>
      </c>
      <c r="Z13" s="30">
        <v>0</v>
      </c>
      <c r="AA13" s="30">
        <v>0</v>
      </c>
      <c r="AB13" s="30">
        <v>0</v>
      </c>
      <c r="AC13" s="30">
        <v>1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1</v>
      </c>
      <c r="AJ13" s="30">
        <v>0</v>
      </c>
      <c r="AK13" s="30">
        <v>1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0.2</v>
      </c>
      <c r="BD13" s="30">
        <v>0</v>
      </c>
      <c r="BE13" s="30">
        <v>0</v>
      </c>
      <c r="BF13" s="30">
        <v>0.2</v>
      </c>
      <c r="BG13" s="30">
        <v>0</v>
      </c>
      <c r="BH13" s="30">
        <v>0</v>
      </c>
      <c r="BI13" s="30">
        <v>0.4</v>
      </c>
      <c r="BJ13" s="30">
        <v>1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</row>
    <row r="14" spans="1:76" ht="15.75" customHeight="1" x14ac:dyDescent="0.2">
      <c r="A14" s="29" t="s">
        <v>8</v>
      </c>
      <c r="B14" s="29" t="s">
        <v>9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0.63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0.63</v>
      </c>
      <c r="R14" s="30">
        <v>1</v>
      </c>
      <c r="S14" s="30">
        <v>1</v>
      </c>
      <c r="T14" s="30">
        <v>0</v>
      </c>
      <c r="U14" s="30">
        <v>1</v>
      </c>
      <c r="V14" s="30">
        <v>0.63</v>
      </c>
      <c r="W14" s="30">
        <v>0</v>
      </c>
      <c r="X14" s="30">
        <v>0.84</v>
      </c>
      <c r="Y14" s="30">
        <v>0</v>
      </c>
      <c r="Z14" s="30">
        <v>0.63</v>
      </c>
      <c r="AA14" s="30">
        <v>0</v>
      </c>
      <c r="AB14" s="30">
        <v>0.63</v>
      </c>
      <c r="AC14" s="30">
        <v>0.84</v>
      </c>
      <c r="AD14" s="30">
        <v>0</v>
      </c>
      <c r="AE14" s="30">
        <v>0.63</v>
      </c>
      <c r="AF14" s="30">
        <v>0</v>
      </c>
      <c r="AG14" s="30">
        <v>0</v>
      </c>
      <c r="AH14" s="30">
        <v>0</v>
      </c>
      <c r="AI14" s="30">
        <v>0.21</v>
      </c>
      <c r="AJ14" s="30">
        <v>0</v>
      </c>
      <c r="AK14" s="30">
        <v>0.21</v>
      </c>
      <c r="AL14" s="30">
        <v>0</v>
      </c>
      <c r="AM14" s="30">
        <v>0.63</v>
      </c>
      <c r="AN14" s="30">
        <v>0</v>
      </c>
      <c r="AO14" s="30">
        <v>0</v>
      </c>
      <c r="AP14" s="30">
        <v>0</v>
      </c>
      <c r="AQ14" s="30">
        <v>0</v>
      </c>
      <c r="AR14" s="30">
        <v>0.63</v>
      </c>
      <c r="AS14" s="30">
        <v>0</v>
      </c>
      <c r="AT14" s="30">
        <v>0</v>
      </c>
      <c r="AU14" s="30">
        <v>0</v>
      </c>
      <c r="AV14" s="30">
        <v>0</v>
      </c>
      <c r="AW14" s="30">
        <v>0.68</v>
      </c>
      <c r="AX14" s="30">
        <v>0.63</v>
      </c>
      <c r="AY14" s="30">
        <v>0.63</v>
      </c>
      <c r="AZ14" s="30">
        <v>0.68</v>
      </c>
      <c r="BA14" s="30">
        <v>0.63</v>
      </c>
      <c r="BB14" s="30">
        <v>0.63</v>
      </c>
      <c r="BC14" s="30">
        <v>0.63</v>
      </c>
      <c r="BD14" s="30">
        <v>0</v>
      </c>
      <c r="BE14" s="30">
        <v>0</v>
      </c>
      <c r="BF14" s="30">
        <v>0.63</v>
      </c>
      <c r="BG14" s="30">
        <v>0</v>
      </c>
      <c r="BH14" s="30">
        <v>0</v>
      </c>
      <c r="BI14" s="30">
        <v>0.21</v>
      </c>
      <c r="BJ14" s="30">
        <v>0.89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  <c r="BU14" s="30">
        <v>0</v>
      </c>
      <c r="BV14" s="30">
        <v>0</v>
      </c>
      <c r="BW14" s="30">
        <v>0</v>
      </c>
      <c r="BX14" s="30">
        <v>0</v>
      </c>
    </row>
    <row r="15" spans="1:76" ht="15.75" customHeight="1" x14ac:dyDescent="0.2">
      <c r="A15" s="29" t="s">
        <v>8</v>
      </c>
      <c r="B15" s="29" t="s">
        <v>303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1</v>
      </c>
      <c r="S15" s="30">
        <v>1</v>
      </c>
      <c r="T15" s="30">
        <v>0</v>
      </c>
      <c r="U15" s="30">
        <v>1</v>
      </c>
      <c r="V15" s="30">
        <v>0</v>
      </c>
      <c r="W15" s="30">
        <v>0</v>
      </c>
      <c r="X15" s="30">
        <v>0.88</v>
      </c>
      <c r="Y15" s="30">
        <v>0</v>
      </c>
      <c r="Z15" s="30">
        <v>0</v>
      </c>
      <c r="AA15" s="30">
        <v>0</v>
      </c>
      <c r="AB15" s="30">
        <v>0</v>
      </c>
      <c r="AC15" s="30">
        <v>0.88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0.88</v>
      </c>
      <c r="AJ15" s="30">
        <v>0</v>
      </c>
      <c r="AK15" s="30">
        <v>0.88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0.13</v>
      </c>
      <c r="BJ15" s="30">
        <v>1</v>
      </c>
      <c r="BK15" s="30">
        <v>0</v>
      </c>
      <c r="BL15" s="30">
        <v>0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0</v>
      </c>
      <c r="BS15" s="30">
        <v>0</v>
      </c>
      <c r="BT15" s="30">
        <v>0</v>
      </c>
      <c r="BU15" s="30">
        <v>0</v>
      </c>
      <c r="BV15" s="30">
        <v>0</v>
      </c>
      <c r="BW15" s="30">
        <v>0</v>
      </c>
      <c r="BX15" s="30">
        <v>0</v>
      </c>
    </row>
    <row r="16" spans="1:76" ht="15.75" customHeight="1" x14ac:dyDescent="0.2">
      <c r="A16" s="29" t="s">
        <v>8</v>
      </c>
      <c r="B16" s="29" t="s">
        <v>312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1</v>
      </c>
      <c r="S16" s="30">
        <v>1</v>
      </c>
      <c r="T16" s="30">
        <v>0</v>
      </c>
      <c r="U16" s="30">
        <v>1</v>
      </c>
      <c r="V16" s="30">
        <v>0</v>
      </c>
      <c r="W16" s="30">
        <v>0</v>
      </c>
      <c r="X16" s="30">
        <v>0</v>
      </c>
      <c r="Y16" s="30">
        <v>0</v>
      </c>
      <c r="Z16" s="30">
        <v>0.33</v>
      </c>
      <c r="AA16" s="30">
        <v>0</v>
      </c>
      <c r="AB16" s="30">
        <v>0</v>
      </c>
      <c r="AC16" s="30">
        <v>0</v>
      </c>
      <c r="AD16" s="30">
        <v>0</v>
      </c>
      <c r="AE16" s="30">
        <v>0.33</v>
      </c>
      <c r="AF16" s="30">
        <v>0</v>
      </c>
      <c r="AG16" s="30">
        <v>0</v>
      </c>
      <c r="AH16" s="30">
        <v>0</v>
      </c>
      <c r="AI16" s="30">
        <v>0.78</v>
      </c>
      <c r="AJ16" s="30">
        <v>0</v>
      </c>
      <c r="AK16" s="30">
        <v>0.78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v>0</v>
      </c>
      <c r="BB16" s="30">
        <v>0</v>
      </c>
      <c r="BC16" s="30">
        <v>0.78</v>
      </c>
      <c r="BD16" s="30">
        <v>0</v>
      </c>
      <c r="BE16" s="30">
        <v>0</v>
      </c>
      <c r="BF16" s="30">
        <v>0.78</v>
      </c>
      <c r="BG16" s="30">
        <v>0</v>
      </c>
      <c r="BH16" s="30">
        <v>0</v>
      </c>
      <c r="BI16" s="30">
        <v>1</v>
      </c>
      <c r="BJ16" s="30">
        <v>1</v>
      </c>
      <c r="BK16" s="30">
        <v>0</v>
      </c>
      <c r="BL16" s="30">
        <v>0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0</v>
      </c>
      <c r="BU16" s="30">
        <v>0</v>
      </c>
      <c r="BV16" s="30">
        <v>0</v>
      </c>
      <c r="BW16" s="30">
        <v>0</v>
      </c>
      <c r="BX16" s="30">
        <v>0</v>
      </c>
    </row>
    <row r="17" spans="1:76" ht="15.75" customHeight="1" x14ac:dyDescent="0.2">
      <c r="A17" s="29" t="s">
        <v>8</v>
      </c>
      <c r="B17" s="29" t="s">
        <v>322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1</v>
      </c>
      <c r="S17" s="30">
        <v>1</v>
      </c>
      <c r="T17" s="30">
        <v>0</v>
      </c>
      <c r="U17" s="30">
        <v>1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0.35</v>
      </c>
      <c r="AJ17" s="30">
        <v>0.35</v>
      </c>
      <c r="AK17" s="30">
        <v>0.35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0.59</v>
      </c>
      <c r="AW17" s="30">
        <v>0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0.35</v>
      </c>
      <c r="BF17" s="30">
        <v>0</v>
      </c>
      <c r="BG17" s="30">
        <v>0</v>
      </c>
      <c r="BH17" s="30">
        <v>0.35</v>
      </c>
      <c r="BI17" s="30">
        <v>0</v>
      </c>
      <c r="BJ17" s="30">
        <v>0.59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30">
        <v>0</v>
      </c>
      <c r="BW17" s="30">
        <v>0</v>
      </c>
      <c r="BX17" s="30">
        <v>0</v>
      </c>
    </row>
    <row r="18" spans="1:76" ht="15.75" customHeight="1" x14ac:dyDescent="0.2">
      <c r="A18" s="29" t="s">
        <v>8</v>
      </c>
      <c r="B18" s="29" t="s">
        <v>340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1</v>
      </c>
      <c r="S18" s="30">
        <v>1</v>
      </c>
      <c r="T18" s="30">
        <v>0</v>
      </c>
      <c r="U18" s="30">
        <v>1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0.95</v>
      </c>
      <c r="BJ18" s="30">
        <v>0.9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</row>
    <row r="19" spans="1:76" ht="15.75" customHeight="1" x14ac:dyDescent="0.2">
      <c r="A19" s="29" t="s">
        <v>8</v>
      </c>
      <c r="B19" s="29" t="s">
        <v>362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0.06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0.06</v>
      </c>
      <c r="R19" s="30">
        <v>1</v>
      </c>
      <c r="S19" s="30">
        <v>0.88</v>
      </c>
      <c r="T19" s="30">
        <v>0</v>
      </c>
      <c r="U19" s="30">
        <v>1</v>
      </c>
      <c r="V19" s="30">
        <v>0.12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0.12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0.28999999999999998</v>
      </c>
      <c r="AJ19" s="30">
        <v>0.06</v>
      </c>
      <c r="AK19" s="30">
        <v>0.28999999999999998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0.12</v>
      </c>
      <c r="AW19" s="30">
        <v>0</v>
      </c>
      <c r="AX19" s="30">
        <v>0.12</v>
      </c>
      <c r="AY19" s="30">
        <v>0</v>
      </c>
      <c r="AZ19" s="30">
        <v>0</v>
      </c>
      <c r="BA19" s="30">
        <v>0.12</v>
      </c>
      <c r="BB19" s="30">
        <v>0</v>
      </c>
      <c r="BC19" s="30">
        <v>0.12</v>
      </c>
      <c r="BD19" s="30">
        <v>0</v>
      </c>
      <c r="BE19" s="30">
        <v>0.82</v>
      </c>
      <c r="BF19" s="30">
        <v>0.12</v>
      </c>
      <c r="BG19" s="30">
        <v>0</v>
      </c>
      <c r="BH19" s="30">
        <v>0.82</v>
      </c>
      <c r="BI19" s="30">
        <v>0.12</v>
      </c>
      <c r="BJ19" s="30">
        <v>0.53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  <c r="BU19" s="30">
        <v>0</v>
      </c>
      <c r="BV19" s="30">
        <v>0</v>
      </c>
      <c r="BW19" s="30">
        <v>0</v>
      </c>
      <c r="BX19" s="30">
        <v>0</v>
      </c>
    </row>
    <row r="20" spans="1:76" ht="12.75" x14ac:dyDescent="0.2">
      <c r="A20" s="29" t="s">
        <v>380</v>
      </c>
      <c r="B20" s="29" t="s">
        <v>381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1</v>
      </c>
      <c r="S20" s="30">
        <v>1</v>
      </c>
      <c r="T20" s="30">
        <v>0</v>
      </c>
      <c r="U20" s="30">
        <v>1</v>
      </c>
      <c r="V20" s="30">
        <v>0</v>
      </c>
      <c r="W20" s="30">
        <v>0</v>
      </c>
      <c r="X20" s="30">
        <v>0</v>
      </c>
      <c r="Y20" s="30">
        <v>0</v>
      </c>
      <c r="Z20" s="30">
        <v>1</v>
      </c>
      <c r="AA20" s="30">
        <v>0</v>
      </c>
      <c r="AB20" s="30">
        <v>0</v>
      </c>
      <c r="AC20" s="30">
        <v>0</v>
      </c>
      <c r="AD20" s="30">
        <v>0</v>
      </c>
      <c r="AE20" s="30">
        <v>1</v>
      </c>
      <c r="AF20" s="30">
        <v>0</v>
      </c>
      <c r="AG20" s="30">
        <v>0</v>
      </c>
      <c r="AH20" s="30">
        <v>0</v>
      </c>
      <c r="AI20" s="30">
        <v>1</v>
      </c>
      <c r="AJ20" s="30">
        <v>0.5</v>
      </c>
      <c r="AK20" s="30">
        <v>1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1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</row>
    <row r="21" spans="1:76" ht="12.75" x14ac:dyDescent="0.2">
      <c r="A21" s="29" t="s">
        <v>380</v>
      </c>
      <c r="B21" s="29" t="s">
        <v>386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1</v>
      </c>
      <c r="S21" s="30">
        <v>0.75</v>
      </c>
      <c r="T21" s="30">
        <v>0</v>
      </c>
      <c r="U21" s="30">
        <v>1</v>
      </c>
      <c r="V21" s="30">
        <v>0</v>
      </c>
      <c r="W21" s="30">
        <v>0</v>
      </c>
      <c r="X21" s="30">
        <v>0</v>
      </c>
      <c r="Y21" s="30">
        <v>0</v>
      </c>
      <c r="Z21" s="30">
        <v>1</v>
      </c>
      <c r="AA21" s="30">
        <v>0</v>
      </c>
      <c r="AB21" s="30">
        <v>0</v>
      </c>
      <c r="AC21" s="30">
        <v>0</v>
      </c>
      <c r="AD21" s="30">
        <v>0</v>
      </c>
      <c r="AE21" s="30">
        <v>1</v>
      </c>
      <c r="AF21" s="30">
        <v>0</v>
      </c>
      <c r="AG21" s="30">
        <v>0</v>
      </c>
      <c r="AH21" s="30">
        <v>0</v>
      </c>
      <c r="AI21" s="30">
        <v>0.75</v>
      </c>
      <c r="AJ21" s="30">
        <v>0.5</v>
      </c>
      <c r="AK21" s="30">
        <v>0.75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0</v>
      </c>
      <c r="BB21" s="30">
        <v>0</v>
      </c>
      <c r="BC21" s="30">
        <v>0</v>
      </c>
      <c r="BD21" s="30">
        <v>0</v>
      </c>
      <c r="BE21" s="30">
        <v>0</v>
      </c>
      <c r="BF21" s="30">
        <v>0</v>
      </c>
      <c r="BG21" s="30">
        <v>0</v>
      </c>
      <c r="BH21" s="30">
        <v>0</v>
      </c>
      <c r="BI21" s="30">
        <v>0</v>
      </c>
      <c r="BJ21" s="30">
        <v>1</v>
      </c>
      <c r="BK21" s="30">
        <v>0</v>
      </c>
      <c r="BL21" s="30">
        <v>0</v>
      </c>
      <c r="BM21" s="30">
        <v>0</v>
      </c>
      <c r="BN21" s="30">
        <v>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v>0</v>
      </c>
      <c r="BW21" s="30">
        <v>0</v>
      </c>
      <c r="BX21" s="30">
        <v>0</v>
      </c>
    </row>
    <row r="22" spans="1:76" ht="12.75" x14ac:dyDescent="0.2">
      <c r="A22" s="29" t="s">
        <v>380</v>
      </c>
      <c r="B22" s="29" t="s">
        <v>390</v>
      </c>
      <c r="C22" s="30">
        <v>0</v>
      </c>
      <c r="D22" s="30">
        <v>0.71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0.28999999999999998</v>
      </c>
      <c r="K22" s="30">
        <v>0.71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0.28999999999999998</v>
      </c>
      <c r="R22" s="30">
        <v>1</v>
      </c>
      <c r="S22" s="30">
        <v>1</v>
      </c>
      <c r="T22" s="30">
        <v>0</v>
      </c>
      <c r="U22" s="30">
        <v>0.94</v>
      </c>
      <c r="V22" s="30">
        <v>0.18</v>
      </c>
      <c r="W22" s="30">
        <v>0</v>
      </c>
      <c r="X22" s="30">
        <v>0</v>
      </c>
      <c r="Y22" s="30">
        <v>0</v>
      </c>
      <c r="Z22" s="30">
        <v>0.94</v>
      </c>
      <c r="AA22" s="30">
        <v>0</v>
      </c>
      <c r="AB22" s="30">
        <v>0.18</v>
      </c>
      <c r="AC22" s="30">
        <v>0</v>
      </c>
      <c r="AD22" s="30">
        <v>0</v>
      </c>
      <c r="AE22" s="30">
        <v>0.94</v>
      </c>
      <c r="AF22" s="30">
        <v>0</v>
      </c>
      <c r="AG22" s="30">
        <v>0</v>
      </c>
      <c r="AH22" s="30">
        <v>0</v>
      </c>
      <c r="AI22" s="30">
        <v>0.65</v>
      </c>
      <c r="AJ22" s="30">
        <v>0</v>
      </c>
      <c r="AK22" s="30">
        <v>0.65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1</v>
      </c>
      <c r="AX22" s="30">
        <v>0.88</v>
      </c>
      <c r="AY22" s="30">
        <v>1</v>
      </c>
      <c r="AZ22" s="30">
        <v>1</v>
      </c>
      <c r="BA22" s="30">
        <v>0.88</v>
      </c>
      <c r="BB22" s="30">
        <v>0.28999999999999998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0.28999999999999998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0</v>
      </c>
      <c r="BQ22" s="30">
        <v>0</v>
      </c>
      <c r="BR22" s="30">
        <v>0</v>
      </c>
      <c r="BS22" s="30">
        <v>0</v>
      </c>
      <c r="BT22" s="30">
        <v>0</v>
      </c>
      <c r="BU22" s="30">
        <v>0</v>
      </c>
      <c r="BV22" s="30">
        <v>0</v>
      </c>
      <c r="BW22" s="30">
        <v>0</v>
      </c>
      <c r="BX22" s="30">
        <v>0</v>
      </c>
    </row>
    <row r="23" spans="1:76" ht="12.75" x14ac:dyDescent="0.2">
      <c r="A23" s="29" t="s">
        <v>380</v>
      </c>
      <c r="B23" s="29" t="s">
        <v>408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1</v>
      </c>
      <c r="S23" s="30">
        <v>1</v>
      </c>
      <c r="T23" s="30">
        <v>0</v>
      </c>
      <c r="U23" s="30">
        <v>1</v>
      </c>
      <c r="V23" s="30">
        <v>0</v>
      </c>
      <c r="W23" s="30">
        <v>0</v>
      </c>
      <c r="X23" s="30">
        <v>0</v>
      </c>
      <c r="Y23" s="30">
        <v>0</v>
      </c>
      <c r="Z23" s="30">
        <v>1</v>
      </c>
      <c r="AA23" s="30">
        <v>0</v>
      </c>
      <c r="AB23" s="30">
        <v>0</v>
      </c>
      <c r="AC23" s="30">
        <v>0</v>
      </c>
      <c r="AD23" s="30">
        <v>0</v>
      </c>
      <c r="AE23" s="30">
        <v>1</v>
      </c>
      <c r="AF23" s="30">
        <v>0</v>
      </c>
      <c r="AG23" s="30">
        <v>0</v>
      </c>
      <c r="AH23" s="30">
        <v>0</v>
      </c>
      <c r="AI23" s="30">
        <v>1</v>
      </c>
      <c r="AJ23" s="30">
        <v>0</v>
      </c>
      <c r="AK23" s="30">
        <v>1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1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</row>
    <row r="24" spans="1:76" ht="12.75" x14ac:dyDescent="0.2">
      <c r="A24" s="29" t="s">
        <v>411</v>
      </c>
      <c r="B24" s="29" t="s">
        <v>412</v>
      </c>
      <c r="C24" s="30">
        <v>0</v>
      </c>
      <c r="D24" s="30">
        <v>0.93</v>
      </c>
      <c r="E24" s="30">
        <v>0</v>
      </c>
      <c r="F24" s="30">
        <v>0</v>
      </c>
      <c r="G24" s="30">
        <v>0</v>
      </c>
      <c r="H24" s="30">
        <v>0.68</v>
      </c>
      <c r="I24" s="30">
        <v>0</v>
      </c>
      <c r="J24" s="30">
        <v>0.93</v>
      </c>
      <c r="K24" s="30">
        <v>0.93</v>
      </c>
      <c r="L24" s="30">
        <v>0</v>
      </c>
      <c r="M24" s="30">
        <v>0</v>
      </c>
      <c r="N24" s="30">
        <v>0</v>
      </c>
      <c r="O24" s="30">
        <v>0.68</v>
      </c>
      <c r="P24" s="30">
        <v>0</v>
      </c>
      <c r="Q24" s="30">
        <v>0.98</v>
      </c>
      <c r="R24" s="30">
        <v>1</v>
      </c>
      <c r="S24" s="30">
        <v>1</v>
      </c>
      <c r="T24" s="30">
        <v>0</v>
      </c>
      <c r="U24" s="30">
        <v>1</v>
      </c>
      <c r="V24" s="30">
        <v>0.08</v>
      </c>
      <c r="W24" s="30">
        <v>0</v>
      </c>
      <c r="X24" s="30">
        <v>0</v>
      </c>
      <c r="Y24" s="30">
        <v>0</v>
      </c>
      <c r="Z24" s="30">
        <v>0.08</v>
      </c>
      <c r="AA24" s="30">
        <v>0</v>
      </c>
      <c r="AB24" s="30">
        <v>0.08</v>
      </c>
      <c r="AC24" s="30">
        <v>0</v>
      </c>
      <c r="AD24" s="30">
        <v>0</v>
      </c>
      <c r="AE24" s="30">
        <v>0.08</v>
      </c>
      <c r="AF24" s="30">
        <v>0</v>
      </c>
      <c r="AG24" s="30">
        <v>0</v>
      </c>
      <c r="AH24" s="30">
        <v>0</v>
      </c>
      <c r="AI24" s="30">
        <v>0.8</v>
      </c>
      <c r="AJ24" s="30">
        <v>0.8</v>
      </c>
      <c r="AK24" s="30">
        <v>0.8</v>
      </c>
      <c r="AL24" s="30">
        <v>0</v>
      </c>
      <c r="AM24" s="30">
        <v>0.08</v>
      </c>
      <c r="AN24" s="30">
        <v>0</v>
      </c>
      <c r="AO24" s="30">
        <v>0</v>
      </c>
      <c r="AP24" s="30">
        <v>0.08</v>
      </c>
      <c r="AQ24" s="30">
        <v>0</v>
      </c>
      <c r="AR24" s="30">
        <v>0.08</v>
      </c>
      <c r="AS24" s="30">
        <v>0</v>
      </c>
      <c r="AT24" s="30">
        <v>0</v>
      </c>
      <c r="AU24" s="30">
        <v>0.08</v>
      </c>
      <c r="AV24" s="30">
        <v>0</v>
      </c>
      <c r="AW24" s="30">
        <v>0</v>
      </c>
      <c r="AX24" s="30">
        <v>0.08</v>
      </c>
      <c r="AY24" s="30">
        <v>0.08</v>
      </c>
      <c r="AZ24" s="30">
        <v>0</v>
      </c>
      <c r="BA24" s="30">
        <v>0.08</v>
      </c>
      <c r="BB24" s="30">
        <v>0.08</v>
      </c>
      <c r="BC24" s="30">
        <v>0.1</v>
      </c>
      <c r="BD24" s="30">
        <v>0</v>
      </c>
      <c r="BE24" s="30">
        <v>0.15</v>
      </c>
      <c r="BF24" s="30">
        <v>0.1</v>
      </c>
      <c r="BG24" s="30">
        <v>0</v>
      </c>
      <c r="BH24" s="30">
        <v>0.15</v>
      </c>
      <c r="BI24" s="30">
        <v>0.15</v>
      </c>
      <c r="BJ24" s="30">
        <v>0.9</v>
      </c>
      <c r="BK24" s="30">
        <v>0</v>
      </c>
      <c r="BL24" s="30">
        <v>0</v>
      </c>
      <c r="BM24" s="30">
        <v>0</v>
      </c>
      <c r="BN24" s="30">
        <v>0</v>
      </c>
      <c r="BO24" s="30">
        <v>0</v>
      </c>
      <c r="BP24" s="30">
        <v>0</v>
      </c>
      <c r="BQ24" s="30">
        <v>0</v>
      </c>
      <c r="BR24" s="30">
        <v>0</v>
      </c>
      <c r="BS24" s="30">
        <v>0</v>
      </c>
      <c r="BT24" s="30">
        <v>0</v>
      </c>
      <c r="BU24" s="30">
        <v>0</v>
      </c>
      <c r="BV24" s="30">
        <v>0</v>
      </c>
      <c r="BW24" s="30">
        <v>0</v>
      </c>
      <c r="BX24" s="30">
        <v>0</v>
      </c>
    </row>
    <row r="25" spans="1:76" ht="12.75" x14ac:dyDescent="0.2">
      <c r="A25" s="29" t="s">
        <v>411</v>
      </c>
      <c r="B25" s="29" t="s">
        <v>453</v>
      </c>
      <c r="C25" s="30">
        <v>0</v>
      </c>
      <c r="D25" s="30">
        <v>0.98</v>
      </c>
      <c r="E25" s="30">
        <v>0.02</v>
      </c>
      <c r="F25" s="30">
        <v>0.02</v>
      </c>
      <c r="G25" s="30">
        <v>0</v>
      </c>
      <c r="H25" s="30">
        <v>0.83</v>
      </c>
      <c r="I25" s="30">
        <v>0</v>
      </c>
      <c r="J25" s="30">
        <v>0.9</v>
      </c>
      <c r="K25" s="30">
        <v>0.98</v>
      </c>
      <c r="L25" s="30">
        <v>0.02</v>
      </c>
      <c r="M25" s="30">
        <v>0.02</v>
      </c>
      <c r="N25" s="30">
        <v>0</v>
      </c>
      <c r="O25" s="30">
        <v>0.83</v>
      </c>
      <c r="P25" s="30">
        <v>0</v>
      </c>
      <c r="Q25" s="30">
        <v>1</v>
      </c>
      <c r="R25" s="30">
        <v>1</v>
      </c>
      <c r="S25" s="30">
        <v>1</v>
      </c>
      <c r="T25" s="30">
        <v>0</v>
      </c>
      <c r="U25" s="30">
        <v>1</v>
      </c>
      <c r="V25" s="30">
        <v>0.02</v>
      </c>
      <c r="W25" s="30">
        <v>0</v>
      </c>
      <c r="X25" s="30">
        <v>0</v>
      </c>
      <c r="Y25" s="30">
        <v>0</v>
      </c>
      <c r="Z25" s="30">
        <v>0.02</v>
      </c>
      <c r="AA25" s="30">
        <v>0</v>
      </c>
      <c r="AB25" s="30">
        <v>0.02</v>
      </c>
      <c r="AC25" s="30">
        <v>0</v>
      </c>
      <c r="AD25" s="30">
        <v>0</v>
      </c>
      <c r="AE25" s="30">
        <v>0.02</v>
      </c>
      <c r="AF25" s="30">
        <v>0</v>
      </c>
      <c r="AG25" s="30">
        <v>0</v>
      </c>
      <c r="AH25" s="30">
        <v>0</v>
      </c>
      <c r="AI25" s="30">
        <v>0.83</v>
      </c>
      <c r="AJ25" s="30">
        <v>0.83</v>
      </c>
      <c r="AK25" s="30">
        <v>0.83</v>
      </c>
      <c r="AL25" s="30">
        <v>0</v>
      </c>
      <c r="AM25" s="30">
        <v>0.02</v>
      </c>
      <c r="AN25" s="30">
        <v>0</v>
      </c>
      <c r="AO25" s="30">
        <v>0</v>
      </c>
      <c r="AP25" s="30">
        <v>0</v>
      </c>
      <c r="AQ25" s="30">
        <v>0</v>
      </c>
      <c r="AR25" s="30">
        <v>0.02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0.02</v>
      </c>
      <c r="AY25" s="30">
        <v>0.02</v>
      </c>
      <c r="AZ25" s="30">
        <v>0</v>
      </c>
      <c r="BA25" s="30">
        <v>0.02</v>
      </c>
      <c r="BB25" s="30">
        <v>0.02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0</v>
      </c>
      <c r="BI25" s="30">
        <v>0</v>
      </c>
      <c r="BJ25" s="30">
        <v>0.86</v>
      </c>
      <c r="BK25" s="30">
        <v>0</v>
      </c>
      <c r="BL25" s="30">
        <v>0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0</v>
      </c>
      <c r="BU25" s="30">
        <v>0</v>
      </c>
      <c r="BV25" s="30">
        <v>0</v>
      </c>
      <c r="BW25" s="30">
        <v>0</v>
      </c>
      <c r="BX25" s="30">
        <v>0</v>
      </c>
    </row>
    <row r="26" spans="1:76" ht="12.75" x14ac:dyDescent="0.2">
      <c r="A26" s="29" t="s">
        <v>411</v>
      </c>
      <c r="B26" s="29" t="s">
        <v>496</v>
      </c>
      <c r="C26" s="30">
        <v>0</v>
      </c>
      <c r="D26" s="30">
        <v>0.72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0.94</v>
      </c>
      <c r="K26" s="30">
        <v>0.72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0.94</v>
      </c>
      <c r="R26" s="30">
        <v>0.42</v>
      </c>
      <c r="S26" s="30">
        <v>0.42</v>
      </c>
      <c r="T26" s="30">
        <v>0</v>
      </c>
      <c r="U26" s="30">
        <v>0.47</v>
      </c>
      <c r="V26" s="30">
        <v>0.44</v>
      </c>
      <c r="W26" s="30">
        <v>0</v>
      </c>
      <c r="X26" s="30">
        <v>0.06</v>
      </c>
      <c r="Y26" s="30">
        <v>0</v>
      </c>
      <c r="Z26" s="30">
        <v>0.42</v>
      </c>
      <c r="AA26" s="30">
        <v>0</v>
      </c>
      <c r="AB26" s="30">
        <v>0.44</v>
      </c>
      <c r="AC26" s="30">
        <v>0.06</v>
      </c>
      <c r="AD26" s="30">
        <v>0</v>
      </c>
      <c r="AE26" s="30">
        <v>0.42</v>
      </c>
      <c r="AF26" s="30">
        <v>0</v>
      </c>
      <c r="AG26" s="30">
        <v>0</v>
      </c>
      <c r="AH26" s="30">
        <v>0</v>
      </c>
      <c r="AI26" s="30">
        <v>0.53</v>
      </c>
      <c r="AJ26" s="30">
        <v>0</v>
      </c>
      <c r="AK26" s="30">
        <v>0</v>
      </c>
      <c r="AL26" s="30">
        <v>0</v>
      </c>
      <c r="AM26" s="30">
        <v>0.86</v>
      </c>
      <c r="AN26" s="30">
        <v>0.11</v>
      </c>
      <c r="AO26" s="30">
        <v>0.11</v>
      </c>
      <c r="AP26" s="30">
        <v>0.11</v>
      </c>
      <c r="AQ26" s="30">
        <v>0</v>
      </c>
      <c r="AR26" s="30">
        <v>0.86</v>
      </c>
      <c r="AS26" s="30">
        <v>0.11</v>
      </c>
      <c r="AT26" s="30">
        <v>0.11</v>
      </c>
      <c r="AU26" s="30">
        <v>0.11</v>
      </c>
      <c r="AV26" s="30">
        <v>0</v>
      </c>
      <c r="AW26" s="30">
        <v>0.33</v>
      </c>
      <c r="AX26" s="30">
        <v>0.97</v>
      </c>
      <c r="AY26" s="30">
        <v>0.42</v>
      </c>
      <c r="AZ26" s="30">
        <v>0.33</v>
      </c>
      <c r="BA26" s="30">
        <v>0.97</v>
      </c>
      <c r="BB26" s="30">
        <v>0.42</v>
      </c>
      <c r="BC26" s="30">
        <v>0.06</v>
      </c>
      <c r="BD26" s="30">
        <v>0</v>
      </c>
      <c r="BE26" s="30">
        <v>0</v>
      </c>
      <c r="BF26" s="30">
        <v>0.06</v>
      </c>
      <c r="BG26" s="30">
        <v>0</v>
      </c>
      <c r="BH26" s="30">
        <v>0</v>
      </c>
      <c r="BI26" s="30">
        <v>0</v>
      </c>
      <c r="BJ26" s="30">
        <v>0.47</v>
      </c>
      <c r="BK26" s="30">
        <v>0</v>
      </c>
      <c r="BL26" s="30">
        <v>0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0</v>
      </c>
      <c r="BT26" s="30">
        <v>0</v>
      </c>
      <c r="BU26" s="30">
        <v>0</v>
      </c>
      <c r="BV26" s="30">
        <v>0</v>
      </c>
      <c r="BW26" s="30">
        <v>0</v>
      </c>
      <c r="BX26" s="30">
        <v>0</v>
      </c>
    </row>
    <row r="27" spans="1:76" ht="12.75" x14ac:dyDescent="0.2">
      <c r="A27" s="29" t="s">
        <v>411</v>
      </c>
      <c r="B27" s="29" t="s">
        <v>533</v>
      </c>
      <c r="C27" s="30">
        <v>0</v>
      </c>
      <c r="D27" s="30">
        <v>0.22</v>
      </c>
      <c r="E27" s="30">
        <v>0</v>
      </c>
      <c r="F27" s="30">
        <v>0</v>
      </c>
      <c r="G27" s="30">
        <v>0</v>
      </c>
      <c r="H27" s="30">
        <v>0.22</v>
      </c>
      <c r="I27" s="30">
        <v>0</v>
      </c>
      <c r="J27" s="30">
        <v>0.22</v>
      </c>
      <c r="K27" s="30">
        <v>0.22</v>
      </c>
      <c r="L27" s="30">
        <v>0</v>
      </c>
      <c r="M27" s="30">
        <v>0</v>
      </c>
      <c r="N27" s="30">
        <v>0</v>
      </c>
      <c r="O27" s="30">
        <v>0.22</v>
      </c>
      <c r="P27" s="30">
        <v>0</v>
      </c>
      <c r="Q27" s="30">
        <v>0.22</v>
      </c>
      <c r="R27" s="30">
        <v>1</v>
      </c>
      <c r="S27" s="30">
        <v>1</v>
      </c>
      <c r="T27" s="30">
        <v>0</v>
      </c>
      <c r="U27" s="30">
        <v>1</v>
      </c>
      <c r="V27" s="30">
        <v>0</v>
      </c>
      <c r="W27" s="30">
        <v>0</v>
      </c>
      <c r="X27" s="30">
        <v>0</v>
      </c>
      <c r="Y27" s="30">
        <v>0</v>
      </c>
      <c r="Z27" s="30">
        <v>0.11</v>
      </c>
      <c r="AA27" s="30">
        <v>0</v>
      </c>
      <c r="AB27" s="30">
        <v>0</v>
      </c>
      <c r="AC27" s="30">
        <v>0</v>
      </c>
      <c r="AD27" s="30">
        <v>0</v>
      </c>
      <c r="AE27" s="30">
        <v>0.11</v>
      </c>
      <c r="AF27" s="30">
        <v>0</v>
      </c>
      <c r="AG27" s="30">
        <v>0</v>
      </c>
      <c r="AH27" s="30">
        <v>0</v>
      </c>
      <c r="AI27" s="30">
        <v>0.56000000000000005</v>
      </c>
      <c r="AJ27" s="30">
        <v>0.56000000000000005</v>
      </c>
      <c r="AK27" s="30">
        <v>0.56000000000000005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0</v>
      </c>
      <c r="BC27" s="30">
        <v>0</v>
      </c>
      <c r="BD27" s="30">
        <v>0</v>
      </c>
      <c r="BE27" s="30">
        <v>0.22</v>
      </c>
      <c r="BF27" s="30">
        <v>0</v>
      </c>
      <c r="BG27" s="30">
        <v>0</v>
      </c>
      <c r="BH27" s="30">
        <v>0.22</v>
      </c>
      <c r="BI27" s="30">
        <v>0</v>
      </c>
      <c r="BJ27" s="30">
        <v>0.67</v>
      </c>
      <c r="BK27" s="30">
        <v>0</v>
      </c>
      <c r="BL27" s="30">
        <v>0</v>
      </c>
      <c r="BM27" s="30">
        <v>0</v>
      </c>
      <c r="BN27" s="30">
        <v>0</v>
      </c>
      <c r="BO27" s="30">
        <v>0</v>
      </c>
      <c r="BP27" s="30">
        <v>0</v>
      </c>
      <c r="BQ27" s="30">
        <v>0</v>
      </c>
      <c r="BR27" s="30">
        <v>0</v>
      </c>
      <c r="BS27" s="30">
        <v>0</v>
      </c>
      <c r="BT27" s="30">
        <v>0</v>
      </c>
      <c r="BU27" s="30">
        <v>0</v>
      </c>
      <c r="BV27" s="30">
        <v>0</v>
      </c>
      <c r="BW27" s="30">
        <v>0</v>
      </c>
      <c r="BX27" s="30">
        <v>0</v>
      </c>
    </row>
    <row r="28" spans="1:76" ht="12.75" x14ac:dyDescent="0.2">
      <c r="A28" s="29" t="s">
        <v>411</v>
      </c>
      <c r="B28" s="29" t="s">
        <v>543</v>
      </c>
      <c r="C28" s="30">
        <v>0</v>
      </c>
      <c r="D28" s="30">
        <v>1</v>
      </c>
      <c r="E28" s="30">
        <v>0</v>
      </c>
      <c r="F28" s="30">
        <v>0</v>
      </c>
      <c r="G28" s="30">
        <v>0</v>
      </c>
      <c r="H28" s="30">
        <v>1</v>
      </c>
      <c r="I28" s="30">
        <v>1</v>
      </c>
      <c r="J28" s="30">
        <v>0</v>
      </c>
      <c r="K28" s="30">
        <v>1</v>
      </c>
      <c r="L28" s="30">
        <v>0</v>
      </c>
      <c r="M28" s="30">
        <v>0</v>
      </c>
      <c r="N28" s="30">
        <v>0</v>
      </c>
      <c r="O28" s="30">
        <v>1</v>
      </c>
      <c r="P28" s="30">
        <v>1</v>
      </c>
      <c r="Q28" s="30">
        <v>0</v>
      </c>
      <c r="R28" s="30">
        <v>1</v>
      </c>
      <c r="S28" s="30">
        <v>1</v>
      </c>
      <c r="T28" s="30">
        <v>0</v>
      </c>
      <c r="U28" s="30">
        <v>1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1</v>
      </c>
      <c r="AJ28" s="30">
        <v>1</v>
      </c>
      <c r="AK28" s="30">
        <v>1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0</v>
      </c>
      <c r="BB28" s="30">
        <v>0</v>
      </c>
      <c r="BC28" s="30">
        <v>0</v>
      </c>
      <c r="BD28" s="30">
        <v>0</v>
      </c>
      <c r="BE28" s="30">
        <v>0</v>
      </c>
      <c r="BF28" s="30">
        <v>0</v>
      </c>
      <c r="BG28" s="30">
        <v>0</v>
      </c>
      <c r="BH28" s="30">
        <v>0</v>
      </c>
      <c r="BI28" s="30">
        <v>0</v>
      </c>
      <c r="BJ28" s="30">
        <v>0</v>
      </c>
      <c r="BK28" s="30">
        <v>0</v>
      </c>
      <c r="BL28" s="30">
        <v>0</v>
      </c>
      <c r="BM28" s="30">
        <v>0</v>
      </c>
      <c r="BN28" s="30">
        <v>0</v>
      </c>
      <c r="BO28" s="30">
        <v>0</v>
      </c>
      <c r="BP28" s="30">
        <v>0</v>
      </c>
      <c r="BQ28" s="30">
        <v>0</v>
      </c>
      <c r="BR28" s="30">
        <v>0</v>
      </c>
      <c r="BS28" s="30">
        <v>0</v>
      </c>
      <c r="BT28" s="30">
        <v>0</v>
      </c>
      <c r="BU28" s="30">
        <v>0</v>
      </c>
      <c r="BV28" s="30">
        <v>0</v>
      </c>
      <c r="BW28" s="30">
        <v>0</v>
      </c>
      <c r="BX28" s="30">
        <v>0</v>
      </c>
    </row>
    <row r="29" spans="1:76" ht="12.75" x14ac:dyDescent="0.2">
      <c r="A29" s="29" t="s">
        <v>411</v>
      </c>
      <c r="B29" s="29" t="s">
        <v>547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1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1</v>
      </c>
      <c r="P29" s="30">
        <v>0</v>
      </c>
      <c r="Q29" s="30">
        <v>0</v>
      </c>
      <c r="R29" s="30">
        <v>1</v>
      </c>
      <c r="S29" s="30">
        <v>1</v>
      </c>
      <c r="T29" s="30">
        <v>0</v>
      </c>
      <c r="U29" s="30">
        <v>1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1</v>
      </c>
      <c r="AJ29" s="30">
        <v>0.04</v>
      </c>
      <c r="AK29" s="30">
        <v>1</v>
      </c>
      <c r="AL29" s="30">
        <v>0</v>
      </c>
      <c r="AM29" s="30">
        <v>0</v>
      </c>
      <c r="AN29" s="30">
        <v>1</v>
      </c>
      <c r="AO29" s="30">
        <v>0</v>
      </c>
      <c r="AP29" s="30">
        <v>0</v>
      </c>
      <c r="AQ29" s="30">
        <v>0</v>
      </c>
      <c r="AR29" s="30">
        <v>0</v>
      </c>
      <c r="AS29" s="30">
        <v>1</v>
      </c>
      <c r="AT29" s="30">
        <v>0</v>
      </c>
      <c r="AU29" s="30">
        <v>0</v>
      </c>
      <c r="AV29" s="30">
        <v>0.96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1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P29" s="30">
        <v>0</v>
      </c>
      <c r="BQ29" s="30">
        <v>0</v>
      </c>
      <c r="BR29" s="30">
        <v>0</v>
      </c>
      <c r="BS29" s="30">
        <v>0</v>
      </c>
      <c r="BT29" s="30">
        <v>0</v>
      </c>
      <c r="BU29" s="30">
        <v>0</v>
      </c>
      <c r="BV29" s="30">
        <v>0</v>
      </c>
      <c r="BW29" s="30">
        <v>0</v>
      </c>
      <c r="BX29" s="30">
        <v>0</v>
      </c>
    </row>
    <row r="30" spans="1:76" ht="12.75" x14ac:dyDescent="0.2">
      <c r="A30" s="29" t="s">
        <v>574</v>
      </c>
      <c r="B30" s="29" t="s">
        <v>575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1</v>
      </c>
      <c r="S30" s="30">
        <v>1</v>
      </c>
      <c r="T30" s="30">
        <v>0</v>
      </c>
      <c r="U30" s="30">
        <v>1</v>
      </c>
      <c r="V30" s="30">
        <v>0</v>
      </c>
      <c r="W30" s="30">
        <v>0</v>
      </c>
      <c r="X30" s="30">
        <v>0</v>
      </c>
      <c r="Y30" s="30">
        <v>1</v>
      </c>
      <c r="Z30" s="30">
        <v>0</v>
      </c>
      <c r="AA30" s="30">
        <v>0</v>
      </c>
      <c r="AB30" s="30">
        <v>0</v>
      </c>
      <c r="AC30" s="30">
        <v>0</v>
      </c>
      <c r="AD30" s="30">
        <v>1</v>
      </c>
      <c r="AE30" s="30">
        <v>0</v>
      </c>
      <c r="AF30" s="30">
        <v>0</v>
      </c>
      <c r="AG30" s="30">
        <v>0</v>
      </c>
      <c r="AH30" s="30">
        <v>0</v>
      </c>
      <c r="AI30" s="30">
        <v>1</v>
      </c>
      <c r="AJ30" s="30">
        <v>0</v>
      </c>
      <c r="AK30" s="30">
        <v>1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0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0</v>
      </c>
      <c r="BP30" s="30">
        <v>0</v>
      </c>
      <c r="BQ30" s="30">
        <v>0</v>
      </c>
      <c r="BR30" s="30">
        <v>0</v>
      </c>
      <c r="BS30" s="30">
        <v>0</v>
      </c>
      <c r="BT30" s="30">
        <v>0</v>
      </c>
      <c r="BU30" s="30">
        <v>0</v>
      </c>
      <c r="BV30" s="30">
        <v>0</v>
      </c>
      <c r="BW30" s="30">
        <v>0</v>
      </c>
      <c r="BX30" s="30">
        <v>0</v>
      </c>
    </row>
    <row r="31" spans="1:76" ht="12.75" x14ac:dyDescent="0.2">
      <c r="A31" s="29" t="s">
        <v>574</v>
      </c>
      <c r="B31" s="29" t="s">
        <v>585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1</v>
      </c>
      <c r="S31" s="30">
        <v>1</v>
      </c>
      <c r="T31" s="30">
        <v>0</v>
      </c>
      <c r="U31" s="30">
        <v>1</v>
      </c>
      <c r="V31" s="30">
        <v>0</v>
      </c>
      <c r="W31" s="30">
        <v>0</v>
      </c>
      <c r="X31" s="30">
        <v>0</v>
      </c>
      <c r="Y31" s="30">
        <v>1</v>
      </c>
      <c r="Z31" s="30">
        <v>0</v>
      </c>
      <c r="AA31" s="30">
        <v>0</v>
      </c>
      <c r="AB31" s="30">
        <v>0</v>
      </c>
      <c r="AC31" s="30">
        <v>0</v>
      </c>
      <c r="AD31" s="30">
        <v>1</v>
      </c>
      <c r="AE31" s="30">
        <v>0</v>
      </c>
      <c r="AF31" s="30">
        <v>0</v>
      </c>
      <c r="AG31" s="30">
        <v>0</v>
      </c>
      <c r="AH31" s="30">
        <v>0</v>
      </c>
      <c r="AI31" s="30">
        <v>1</v>
      </c>
      <c r="AJ31" s="30">
        <v>0</v>
      </c>
      <c r="AK31" s="30">
        <v>1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v>0</v>
      </c>
      <c r="BB31" s="30">
        <v>0</v>
      </c>
      <c r="BC31" s="30">
        <v>0</v>
      </c>
      <c r="BD31" s="30">
        <v>0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0</v>
      </c>
      <c r="BU31" s="30">
        <v>0</v>
      </c>
      <c r="BV31" s="30">
        <v>0</v>
      </c>
      <c r="BW31" s="30">
        <v>0</v>
      </c>
      <c r="BX31" s="30">
        <v>0</v>
      </c>
    </row>
    <row r="32" spans="1:76" ht="12.75" x14ac:dyDescent="0.2">
      <c r="A32" s="29" t="s">
        <v>574</v>
      </c>
      <c r="B32" s="29" t="s">
        <v>591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1</v>
      </c>
      <c r="S32" s="30">
        <v>1</v>
      </c>
      <c r="T32" s="30">
        <v>0</v>
      </c>
      <c r="U32" s="30">
        <v>1</v>
      </c>
      <c r="V32" s="30">
        <v>0</v>
      </c>
      <c r="W32" s="30">
        <v>0</v>
      </c>
      <c r="X32" s="30">
        <v>0</v>
      </c>
      <c r="Y32" s="30">
        <v>1</v>
      </c>
      <c r="Z32" s="30">
        <v>0</v>
      </c>
      <c r="AA32" s="30">
        <v>0</v>
      </c>
      <c r="AB32" s="30">
        <v>0</v>
      </c>
      <c r="AC32" s="30">
        <v>0</v>
      </c>
      <c r="AD32" s="30">
        <v>1</v>
      </c>
      <c r="AE32" s="30">
        <v>0</v>
      </c>
      <c r="AF32" s="30">
        <v>0</v>
      </c>
      <c r="AG32" s="30">
        <v>0</v>
      </c>
      <c r="AH32" s="30">
        <v>0</v>
      </c>
      <c r="AI32" s="30">
        <v>1</v>
      </c>
      <c r="AJ32" s="30">
        <v>0</v>
      </c>
      <c r="AK32" s="30">
        <v>1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0</v>
      </c>
      <c r="BU32" s="30">
        <v>0</v>
      </c>
      <c r="BV32" s="30">
        <v>0</v>
      </c>
      <c r="BW32" s="30">
        <v>0</v>
      </c>
      <c r="BX32" s="30">
        <v>0</v>
      </c>
    </row>
    <row r="33" spans="1:76" ht="12.75" x14ac:dyDescent="0.2">
      <c r="A33" s="29" t="s">
        <v>574</v>
      </c>
      <c r="B33" s="29" t="s">
        <v>596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1</v>
      </c>
      <c r="S33" s="30">
        <v>1</v>
      </c>
      <c r="T33" s="30">
        <v>0</v>
      </c>
      <c r="U33" s="30">
        <v>1</v>
      </c>
      <c r="V33" s="30">
        <v>0</v>
      </c>
      <c r="W33" s="30">
        <v>0</v>
      </c>
      <c r="X33" s="30">
        <v>0</v>
      </c>
      <c r="Y33" s="30">
        <v>1</v>
      </c>
      <c r="Z33" s="30">
        <v>0</v>
      </c>
      <c r="AA33" s="30">
        <v>0</v>
      </c>
      <c r="AB33" s="30">
        <v>0</v>
      </c>
      <c r="AC33" s="30">
        <v>0</v>
      </c>
      <c r="AD33" s="30">
        <v>1</v>
      </c>
      <c r="AE33" s="30">
        <v>0</v>
      </c>
      <c r="AF33" s="30">
        <v>0</v>
      </c>
      <c r="AG33" s="30">
        <v>0</v>
      </c>
      <c r="AH33" s="30">
        <v>0</v>
      </c>
      <c r="AI33" s="30">
        <v>1</v>
      </c>
      <c r="AJ33" s="30">
        <v>0</v>
      </c>
      <c r="AK33" s="30">
        <v>1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</row>
    <row r="34" spans="1:76" ht="12.75" x14ac:dyDescent="0.2">
      <c r="A34" s="29" t="s">
        <v>574</v>
      </c>
      <c r="B34" s="29" t="s">
        <v>603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1</v>
      </c>
      <c r="S34" s="30">
        <v>1</v>
      </c>
      <c r="T34" s="30">
        <v>0</v>
      </c>
      <c r="U34" s="30">
        <v>1</v>
      </c>
      <c r="V34" s="30">
        <v>0</v>
      </c>
      <c r="W34" s="30">
        <v>0</v>
      </c>
      <c r="X34" s="30">
        <v>0</v>
      </c>
      <c r="Y34" s="30">
        <v>1</v>
      </c>
      <c r="Z34" s="30">
        <v>0</v>
      </c>
      <c r="AA34" s="30">
        <v>0</v>
      </c>
      <c r="AB34" s="30">
        <v>0</v>
      </c>
      <c r="AC34" s="30">
        <v>0</v>
      </c>
      <c r="AD34" s="30">
        <v>1</v>
      </c>
      <c r="AE34" s="30">
        <v>0</v>
      </c>
      <c r="AF34" s="30">
        <v>0</v>
      </c>
      <c r="AG34" s="30">
        <v>0</v>
      </c>
      <c r="AH34" s="30">
        <v>0</v>
      </c>
      <c r="AI34" s="30">
        <v>1</v>
      </c>
      <c r="AJ34" s="30">
        <v>0</v>
      </c>
      <c r="AK34" s="30">
        <v>1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</row>
    <row r="35" spans="1:76" ht="12.75" x14ac:dyDescent="0.2">
      <c r="A35" s="29" t="s">
        <v>574</v>
      </c>
      <c r="B35" s="29" t="s">
        <v>612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1</v>
      </c>
      <c r="S35" s="30">
        <v>1</v>
      </c>
      <c r="T35" s="30">
        <v>0</v>
      </c>
      <c r="U35" s="30">
        <v>1</v>
      </c>
      <c r="V35" s="30">
        <v>0</v>
      </c>
      <c r="W35" s="30">
        <v>0</v>
      </c>
      <c r="X35" s="30">
        <v>0</v>
      </c>
      <c r="Y35" s="30">
        <v>1</v>
      </c>
      <c r="Z35" s="30">
        <v>0</v>
      </c>
      <c r="AA35" s="30">
        <v>0</v>
      </c>
      <c r="AB35" s="30">
        <v>0</v>
      </c>
      <c r="AC35" s="30">
        <v>0</v>
      </c>
      <c r="AD35" s="30">
        <v>1</v>
      </c>
      <c r="AE35" s="30">
        <v>0</v>
      </c>
      <c r="AF35" s="30">
        <v>0</v>
      </c>
      <c r="AG35" s="30">
        <v>0</v>
      </c>
      <c r="AH35" s="30">
        <v>0</v>
      </c>
      <c r="AI35" s="30">
        <v>1</v>
      </c>
      <c r="AJ35" s="30">
        <v>0</v>
      </c>
      <c r="AK35" s="30">
        <v>1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0</v>
      </c>
      <c r="BF35" s="30">
        <v>0</v>
      </c>
      <c r="BG35" s="30">
        <v>0</v>
      </c>
      <c r="BH35" s="30">
        <v>0</v>
      </c>
      <c r="BI35" s="30">
        <v>0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0</v>
      </c>
      <c r="BX35" s="30">
        <v>0</v>
      </c>
    </row>
    <row r="36" spans="1:76" ht="12.75" x14ac:dyDescent="0.2">
      <c r="A36" s="29" t="s">
        <v>574</v>
      </c>
      <c r="B36" s="29" t="s">
        <v>615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1</v>
      </c>
      <c r="S36" s="30">
        <v>1</v>
      </c>
      <c r="T36" s="30">
        <v>0</v>
      </c>
      <c r="U36" s="30">
        <v>1</v>
      </c>
      <c r="V36" s="30">
        <v>0</v>
      </c>
      <c r="W36" s="30">
        <v>0</v>
      </c>
      <c r="X36" s="30">
        <v>0</v>
      </c>
      <c r="Y36" s="30">
        <v>1</v>
      </c>
      <c r="Z36" s="30">
        <v>0</v>
      </c>
      <c r="AA36" s="30">
        <v>0</v>
      </c>
      <c r="AB36" s="30">
        <v>0</v>
      </c>
      <c r="AC36" s="30">
        <v>0</v>
      </c>
      <c r="AD36" s="30">
        <v>1</v>
      </c>
      <c r="AE36" s="30">
        <v>0</v>
      </c>
      <c r="AF36" s="30">
        <v>0</v>
      </c>
      <c r="AG36" s="30">
        <v>0</v>
      </c>
      <c r="AH36" s="30">
        <v>0</v>
      </c>
      <c r="AI36" s="30">
        <v>1</v>
      </c>
      <c r="AJ36" s="30">
        <v>0</v>
      </c>
      <c r="AK36" s="30">
        <v>1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P36" s="30">
        <v>0</v>
      </c>
      <c r="BQ36" s="30">
        <v>0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</row>
    <row r="37" spans="1:76" ht="12.75" x14ac:dyDescent="0.2">
      <c r="A37" s="29" t="s">
        <v>574</v>
      </c>
      <c r="B37" s="29" t="s">
        <v>626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1</v>
      </c>
      <c r="S37" s="30">
        <v>1</v>
      </c>
      <c r="T37" s="30">
        <v>0</v>
      </c>
      <c r="U37" s="30">
        <v>1</v>
      </c>
      <c r="V37" s="30">
        <v>0</v>
      </c>
      <c r="W37" s="30">
        <v>0</v>
      </c>
      <c r="X37" s="30">
        <v>0</v>
      </c>
      <c r="Y37" s="30">
        <v>1</v>
      </c>
      <c r="Z37" s="30">
        <v>0</v>
      </c>
      <c r="AA37" s="30">
        <v>0</v>
      </c>
      <c r="AB37" s="30">
        <v>0</v>
      </c>
      <c r="AC37" s="30">
        <v>0</v>
      </c>
      <c r="AD37" s="30">
        <v>1</v>
      </c>
      <c r="AE37" s="30">
        <v>0</v>
      </c>
      <c r="AF37" s="30">
        <v>0</v>
      </c>
      <c r="AG37" s="30">
        <v>0</v>
      </c>
      <c r="AH37" s="30">
        <v>0</v>
      </c>
      <c r="AI37" s="30">
        <v>1</v>
      </c>
      <c r="AJ37" s="30">
        <v>0</v>
      </c>
      <c r="AK37" s="30">
        <v>1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</row>
    <row r="38" spans="1:76" ht="12.75" x14ac:dyDescent="0.2">
      <c r="A38" s="29" t="s">
        <v>628</v>
      </c>
      <c r="B38" s="29" t="s">
        <v>629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1</v>
      </c>
      <c r="S38" s="30">
        <v>1</v>
      </c>
      <c r="T38" s="30">
        <v>0</v>
      </c>
      <c r="U38" s="30">
        <v>1</v>
      </c>
      <c r="V38" s="30">
        <v>1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1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v>0</v>
      </c>
      <c r="BB38" s="30">
        <v>0</v>
      </c>
      <c r="BC38" s="30">
        <v>0</v>
      </c>
      <c r="BD38" s="30">
        <v>0</v>
      </c>
      <c r="BE38" s="30">
        <v>0</v>
      </c>
      <c r="BF38" s="30">
        <v>0</v>
      </c>
      <c r="BG38" s="30">
        <v>0</v>
      </c>
      <c r="BH38" s="30">
        <v>0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0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</row>
    <row r="39" spans="1:76" ht="12.75" x14ac:dyDescent="0.2">
      <c r="A39" s="29" t="s">
        <v>628</v>
      </c>
      <c r="B39" s="29" t="s">
        <v>97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1</v>
      </c>
      <c r="S39" s="30">
        <v>1</v>
      </c>
      <c r="T39" s="30">
        <v>0</v>
      </c>
      <c r="U39" s="30">
        <v>1</v>
      </c>
      <c r="V39" s="30">
        <v>0</v>
      </c>
      <c r="W39" s="30">
        <v>0</v>
      </c>
      <c r="X39" s="30">
        <v>0</v>
      </c>
      <c r="Y39" s="30">
        <v>0</v>
      </c>
      <c r="Z39" s="30">
        <v>0.33</v>
      </c>
      <c r="AA39" s="30">
        <v>0</v>
      </c>
      <c r="AB39" s="30">
        <v>0</v>
      </c>
      <c r="AC39" s="30">
        <v>0</v>
      </c>
      <c r="AD39" s="30">
        <v>0</v>
      </c>
      <c r="AE39" s="30">
        <v>0.33</v>
      </c>
      <c r="AF39" s="30">
        <v>0</v>
      </c>
      <c r="AG39" s="30">
        <v>0</v>
      </c>
      <c r="AH39" s="30">
        <v>0</v>
      </c>
      <c r="AI39" s="30">
        <v>0.33</v>
      </c>
      <c r="AJ39" s="30">
        <v>0</v>
      </c>
      <c r="AK39" s="30">
        <v>0.33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0.33</v>
      </c>
      <c r="BJ39" s="30">
        <v>1</v>
      </c>
      <c r="BK39" s="30">
        <v>0</v>
      </c>
      <c r="BL39" s="30">
        <v>0</v>
      </c>
      <c r="BM39" s="30">
        <v>0</v>
      </c>
      <c r="BN39" s="30">
        <v>0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0</v>
      </c>
      <c r="BW39" s="30">
        <v>0</v>
      </c>
      <c r="BX39" s="30">
        <v>0</v>
      </c>
    </row>
    <row r="40" spans="1:76" ht="12.75" x14ac:dyDescent="0.2">
      <c r="A40" s="29" t="s">
        <v>628</v>
      </c>
      <c r="B40" s="29" t="s">
        <v>634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1</v>
      </c>
      <c r="S40" s="30">
        <v>1</v>
      </c>
      <c r="T40" s="30">
        <v>0</v>
      </c>
      <c r="U40" s="30">
        <v>1</v>
      </c>
      <c r="V40" s="30">
        <v>0</v>
      </c>
      <c r="W40" s="30">
        <v>0</v>
      </c>
      <c r="X40" s="30">
        <v>0</v>
      </c>
      <c r="Y40" s="30">
        <v>0</v>
      </c>
      <c r="Z40" s="30">
        <v>0.33</v>
      </c>
      <c r="AA40" s="30">
        <v>0</v>
      </c>
      <c r="AB40" s="30">
        <v>0</v>
      </c>
      <c r="AC40" s="30">
        <v>0</v>
      </c>
      <c r="AD40" s="30">
        <v>0</v>
      </c>
      <c r="AE40" s="30">
        <v>0.33</v>
      </c>
      <c r="AF40" s="30">
        <v>0</v>
      </c>
      <c r="AG40" s="30">
        <v>0</v>
      </c>
      <c r="AH40" s="30">
        <v>0</v>
      </c>
      <c r="AI40" s="30">
        <v>0.22</v>
      </c>
      <c r="AJ40" s="30">
        <v>0</v>
      </c>
      <c r="AK40" s="30">
        <v>0.22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0.33</v>
      </c>
      <c r="BJ40" s="30">
        <v>0.44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</row>
    <row r="41" spans="1:76" ht="12.75" x14ac:dyDescent="0.2">
      <c r="A41" s="29" t="s">
        <v>628</v>
      </c>
      <c r="B41" s="29" t="s">
        <v>644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0.5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0.5</v>
      </c>
      <c r="R41" s="30">
        <v>1</v>
      </c>
      <c r="S41" s="30">
        <v>1</v>
      </c>
      <c r="T41" s="30">
        <v>0</v>
      </c>
      <c r="U41" s="30">
        <v>1</v>
      </c>
      <c r="V41" s="30">
        <v>0.5</v>
      </c>
      <c r="W41" s="30">
        <v>0</v>
      </c>
      <c r="X41" s="30">
        <v>0</v>
      </c>
      <c r="Y41" s="30">
        <v>0</v>
      </c>
      <c r="Z41" s="30">
        <v>0.5</v>
      </c>
      <c r="AA41" s="30">
        <v>0</v>
      </c>
      <c r="AB41" s="30">
        <v>0.5</v>
      </c>
      <c r="AC41" s="30">
        <v>0</v>
      </c>
      <c r="AD41" s="30">
        <v>0</v>
      </c>
      <c r="AE41" s="30">
        <v>0.5</v>
      </c>
      <c r="AF41" s="30">
        <v>0</v>
      </c>
      <c r="AG41" s="30">
        <v>0</v>
      </c>
      <c r="AH41" s="30">
        <v>0</v>
      </c>
      <c r="AI41" s="30">
        <v>0.25</v>
      </c>
      <c r="AJ41" s="30">
        <v>0</v>
      </c>
      <c r="AK41" s="30">
        <v>0.25</v>
      </c>
      <c r="AL41" s="30">
        <v>0</v>
      </c>
      <c r="AM41" s="30">
        <v>0.5</v>
      </c>
      <c r="AN41" s="30">
        <v>0</v>
      </c>
      <c r="AO41" s="30">
        <v>0</v>
      </c>
      <c r="AP41" s="30">
        <v>0</v>
      </c>
      <c r="AQ41" s="30">
        <v>0</v>
      </c>
      <c r="AR41" s="30">
        <v>0.5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0.5</v>
      </c>
      <c r="AY41" s="30">
        <v>0.5</v>
      </c>
      <c r="AZ41" s="30">
        <v>0</v>
      </c>
      <c r="BA41" s="30">
        <v>0.5</v>
      </c>
      <c r="BB41" s="30">
        <v>0.5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0.25</v>
      </c>
      <c r="BJ41" s="30">
        <v>0.75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</row>
    <row r="42" spans="1:76" ht="12.75" x14ac:dyDescent="0.2">
      <c r="A42" s="29" t="s">
        <v>628</v>
      </c>
      <c r="B42" s="29" t="s">
        <v>649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1</v>
      </c>
      <c r="S42" s="30">
        <v>1</v>
      </c>
      <c r="T42" s="30">
        <v>0</v>
      </c>
      <c r="U42" s="30">
        <v>1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0.33</v>
      </c>
      <c r="AB42" s="30">
        <v>0</v>
      </c>
      <c r="AC42" s="30">
        <v>0</v>
      </c>
      <c r="AD42" s="30">
        <v>0</v>
      </c>
      <c r="AE42" s="30">
        <v>0</v>
      </c>
      <c r="AF42" s="30">
        <v>0.33</v>
      </c>
      <c r="AG42" s="30">
        <v>0</v>
      </c>
      <c r="AH42" s="30">
        <v>0</v>
      </c>
      <c r="AI42" s="30">
        <v>0.33</v>
      </c>
      <c r="AJ42" s="30">
        <v>0.33</v>
      </c>
      <c r="AK42" s="30">
        <v>0.33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0.67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</row>
    <row r="43" spans="1:76" ht="12.75" x14ac:dyDescent="0.2">
      <c r="A43" s="29" t="s">
        <v>653</v>
      </c>
      <c r="B43" s="29" t="s">
        <v>654</v>
      </c>
      <c r="C43" s="30">
        <v>0</v>
      </c>
      <c r="D43" s="30">
        <v>0.12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0.21</v>
      </c>
      <c r="K43" s="30">
        <v>0.15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0.21</v>
      </c>
      <c r="R43" s="30">
        <v>0.85</v>
      </c>
      <c r="S43" s="30">
        <v>1</v>
      </c>
      <c r="T43" s="30">
        <v>0</v>
      </c>
      <c r="U43" s="30">
        <v>0.97</v>
      </c>
      <c r="V43" s="30">
        <v>0.36</v>
      </c>
      <c r="W43" s="30">
        <v>0</v>
      </c>
      <c r="X43" s="30">
        <v>0</v>
      </c>
      <c r="Y43" s="30">
        <v>0</v>
      </c>
      <c r="Z43" s="30">
        <v>0.24</v>
      </c>
      <c r="AA43" s="30">
        <v>0.03</v>
      </c>
      <c r="AB43" s="30">
        <v>0.36</v>
      </c>
      <c r="AC43" s="30">
        <v>0</v>
      </c>
      <c r="AD43" s="30">
        <v>0</v>
      </c>
      <c r="AE43" s="30">
        <v>0.24</v>
      </c>
      <c r="AF43" s="30">
        <v>0.03</v>
      </c>
      <c r="AG43" s="30">
        <v>0</v>
      </c>
      <c r="AH43" s="30">
        <v>0</v>
      </c>
      <c r="AI43" s="30">
        <v>0.18</v>
      </c>
      <c r="AJ43" s="30">
        <v>0.03</v>
      </c>
      <c r="AK43" s="30">
        <v>0.18</v>
      </c>
      <c r="AL43" s="30">
        <v>0</v>
      </c>
      <c r="AM43" s="30">
        <v>0.91</v>
      </c>
      <c r="AN43" s="30">
        <v>0</v>
      </c>
      <c r="AO43" s="30">
        <v>0</v>
      </c>
      <c r="AP43" s="30">
        <v>0</v>
      </c>
      <c r="AQ43" s="30">
        <v>0</v>
      </c>
      <c r="AR43" s="30">
        <v>0.94</v>
      </c>
      <c r="AS43" s="30">
        <v>0</v>
      </c>
      <c r="AT43" s="30">
        <v>0</v>
      </c>
      <c r="AU43" s="30">
        <v>0</v>
      </c>
      <c r="AV43" s="30">
        <v>0</v>
      </c>
      <c r="AW43" s="30">
        <v>0.21</v>
      </c>
      <c r="AX43" s="30">
        <v>0.33</v>
      </c>
      <c r="AY43" s="30">
        <v>0.21</v>
      </c>
      <c r="AZ43" s="30">
        <v>0.24</v>
      </c>
      <c r="BA43" s="30">
        <v>0.39</v>
      </c>
      <c r="BB43" s="30">
        <v>0.24</v>
      </c>
      <c r="BC43" s="30">
        <v>0</v>
      </c>
      <c r="BD43" s="30">
        <v>0</v>
      </c>
      <c r="BE43" s="30">
        <v>0.09</v>
      </c>
      <c r="BF43" s="30">
        <v>0</v>
      </c>
      <c r="BG43" s="30">
        <v>0</v>
      </c>
      <c r="BH43" s="30">
        <v>0.09</v>
      </c>
      <c r="BI43" s="30">
        <v>0</v>
      </c>
      <c r="BJ43" s="30">
        <v>0.57999999999999996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</row>
    <row r="44" spans="1:76" ht="12.75" x14ac:dyDescent="0.2">
      <c r="A44" s="29" t="s">
        <v>653</v>
      </c>
      <c r="B44" s="29" t="s">
        <v>688</v>
      </c>
      <c r="C44" s="30">
        <v>0</v>
      </c>
      <c r="D44" s="30">
        <v>0.21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0.3</v>
      </c>
      <c r="K44" s="30">
        <v>0.23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0.3</v>
      </c>
      <c r="R44" s="30">
        <v>0.97</v>
      </c>
      <c r="S44" s="30">
        <v>0.92</v>
      </c>
      <c r="T44" s="30">
        <v>0</v>
      </c>
      <c r="U44" s="30">
        <v>1</v>
      </c>
      <c r="V44" s="30">
        <v>0.51</v>
      </c>
      <c r="W44" s="30">
        <v>0</v>
      </c>
      <c r="X44" s="30">
        <v>0.03</v>
      </c>
      <c r="Y44" s="30">
        <v>0</v>
      </c>
      <c r="Z44" s="30">
        <v>0.51</v>
      </c>
      <c r="AA44" s="30">
        <v>0</v>
      </c>
      <c r="AB44" s="30">
        <v>0.52</v>
      </c>
      <c r="AC44" s="30">
        <v>0.03</v>
      </c>
      <c r="AD44" s="30">
        <v>0</v>
      </c>
      <c r="AE44" s="30">
        <v>0.51</v>
      </c>
      <c r="AF44" s="30">
        <v>0</v>
      </c>
      <c r="AG44" s="30">
        <v>0</v>
      </c>
      <c r="AH44" s="30">
        <v>0</v>
      </c>
      <c r="AI44" s="30">
        <v>0.38</v>
      </c>
      <c r="AJ44" s="30">
        <v>0</v>
      </c>
      <c r="AK44" s="30">
        <v>0.38</v>
      </c>
      <c r="AL44" s="30">
        <v>0</v>
      </c>
      <c r="AM44" s="30">
        <v>0.84</v>
      </c>
      <c r="AN44" s="30">
        <v>0.33</v>
      </c>
      <c r="AO44" s="30">
        <v>0.39</v>
      </c>
      <c r="AP44" s="30">
        <v>0.28000000000000003</v>
      </c>
      <c r="AQ44" s="30">
        <v>0</v>
      </c>
      <c r="AR44" s="30">
        <v>0.84</v>
      </c>
      <c r="AS44" s="30">
        <v>0.33</v>
      </c>
      <c r="AT44" s="30">
        <v>0.39</v>
      </c>
      <c r="AU44" s="30">
        <v>0.28000000000000003</v>
      </c>
      <c r="AV44" s="30">
        <v>0.15</v>
      </c>
      <c r="AW44" s="30">
        <v>0.31</v>
      </c>
      <c r="AX44" s="30">
        <v>0.52</v>
      </c>
      <c r="AY44" s="30">
        <v>0.3</v>
      </c>
      <c r="AZ44" s="30">
        <v>0.31</v>
      </c>
      <c r="BA44" s="30">
        <v>0.52</v>
      </c>
      <c r="BB44" s="30">
        <v>0.3</v>
      </c>
      <c r="BC44" s="30">
        <v>0</v>
      </c>
      <c r="BD44" s="30">
        <v>0</v>
      </c>
      <c r="BE44" s="30">
        <v>0.05</v>
      </c>
      <c r="BF44" s="30">
        <v>0</v>
      </c>
      <c r="BG44" s="30">
        <v>0</v>
      </c>
      <c r="BH44" s="30">
        <v>0.05</v>
      </c>
      <c r="BI44" s="30">
        <v>0</v>
      </c>
      <c r="BJ44" s="30">
        <v>0.92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</row>
    <row r="45" spans="1:76" ht="12.75" x14ac:dyDescent="0.2">
      <c r="A45" s="29" t="s">
        <v>750</v>
      </c>
      <c r="B45" s="29" t="s">
        <v>751</v>
      </c>
      <c r="C45" s="30">
        <v>0</v>
      </c>
      <c r="D45" s="30">
        <v>0.85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0.04</v>
      </c>
      <c r="K45" s="30">
        <v>0.85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0.04</v>
      </c>
      <c r="R45" s="30">
        <v>0.97</v>
      </c>
      <c r="S45" s="30">
        <v>0.97</v>
      </c>
      <c r="T45" s="30">
        <v>0</v>
      </c>
      <c r="U45" s="30">
        <v>0.97</v>
      </c>
      <c r="V45" s="30">
        <v>0.15</v>
      </c>
      <c r="W45" s="30">
        <v>0</v>
      </c>
      <c r="X45" s="30">
        <v>0.05</v>
      </c>
      <c r="Y45" s="30">
        <v>0</v>
      </c>
      <c r="Z45" s="30">
        <v>0.47</v>
      </c>
      <c r="AA45" s="30">
        <v>0</v>
      </c>
      <c r="AB45" s="30">
        <v>0.15</v>
      </c>
      <c r="AC45" s="30">
        <v>0.05</v>
      </c>
      <c r="AD45" s="30">
        <v>0</v>
      </c>
      <c r="AE45" s="30">
        <v>0.47</v>
      </c>
      <c r="AF45" s="30">
        <v>0</v>
      </c>
      <c r="AG45" s="30">
        <v>0.03</v>
      </c>
      <c r="AH45" s="30">
        <v>0.03</v>
      </c>
      <c r="AI45" s="30">
        <v>0.66</v>
      </c>
      <c r="AJ45" s="30">
        <v>0.05</v>
      </c>
      <c r="AK45" s="30">
        <v>0.66</v>
      </c>
      <c r="AL45" s="30">
        <v>0</v>
      </c>
      <c r="AM45" s="30">
        <v>0.14000000000000001</v>
      </c>
      <c r="AN45" s="30">
        <v>0.05</v>
      </c>
      <c r="AO45" s="30">
        <v>0</v>
      </c>
      <c r="AP45" s="30">
        <v>0</v>
      </c>
      <c r="AQ45" s="30">
        <v>0</v>
      </c>
      <c r="AR45" s="30">
        <v>0.14000000000000001</v>
      </c>
      <c r="AS45" s="30">
        <v>0.05</v>
      </c>
      <c r="AT45" s="30">
        <v>0</v>
      </c>
      <c r="AU45" s="30">
        <v>0</v>
      </c>
      <c r="AV45" s="30">
        <v>0</v>
      </c>
      <c r="AW45" s="30">
        <v>0.15</v>
      </c>
      <c r="AX45" s="30">
        <v>0.97</v>
      </c>
      <c r="AY45" s="30">
        <v>0.81</v>
      </c>
      <c r="AZ45" s="30">
        <v>0.15</v>
      </c>
      <c r="BA45" s="30">
        <v>0.97</v>
      </c>
      <c r="BB45" s="30">
        <v>0.16</v>
      </c>
      <c r="BC45" s="30">
        <v>0</v>
      </c>
      <c r="BD45" s="30">
        <v>0</v>
      </c>
      <c r="BE45" s="30">
        <v>0.03</v>
      </c>
      <c r="BF45" s="30">
        <v>0</v>
      </c>
      <c r="BG45" s="30">
        <v>0</v>
      </c>
      <c r="BH45" s="30">
        <v>0.03</v>
      </c>
      <c r="BI45" s="30">
        <v>0.05</v>
      </c>
      <c r="BJ45" s="30">
        <v>0.44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</row>
    <row r="46" spans="1:76" ht="12.75" x14ac:dyDescent="0.2">
      <c r="A46" s="29" t="s">
        <v>750</v>
      </c>
      <c r="B46" s="29" t="s">
        <v>496</v>
      </c>
      <c r="C46" s="30">
        <v>0</v>
      </c>
      <c r="D46" s="30">
        <v>0.72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0.94</v>
      </c>
      <c r="K46" s="30">
        <v>0.72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0.94</v>
      </c>
      <c r="R46" s="30">
        <v>0.42</v>
      </c>
      <c r="S46" s="30">
        <v>0.42</v>
      </c>
      <c r="T46" s="30">
        <v>0</v>
      </c>
      <c r="U46" s="30">
        <v>0.47</v>
      </c>
      <c r="V46" s="30">
        <v>0.44</v>
      </c>
      <c r="W46" s="30">
        <v>0</v>
      </c>
      <c r="X46" s="30">
        <v>0.06</v>
      </c>
      <c r="Y46" s="30">
        <v>0</v>
      </c>
      <c r="Z46" s="30">
        <v>0.42</v>
      </c>
      <c r="AA46" s="30">
        <v>0</v>
      </c>
      <c r="AB46" s="30">
        <v>0.44</v>
      </c>
      <c r="AC46" s="30">
        <v>0.06</v>
      </c>
      <c r="AD46" s="30">
        <v>0</v>
      </c>
      <c r="AE46" s="30">
        <v>0.42</v>
      </c>
      <c r="AF46" s="30">
        <v>0</v>
      </c>
      <c r="AG46" s="30">
        <v>0</v>
      </c>
      <c r="AH46" s="30">
        <v>0</v>
      </c>
      <c r="AI46" s="30">
        <v>0.53</v>
      </c>
      <c r="AJ46" s="30">
        <v>0</v>
      </c>
      <c r="AK46" s="30">
        <v>0</v>
      </c>
      <c r="AL46" s="30">
        <v>0</v>
      </c>
      <c r="AM46" s="30">
        <v>0.86</v>
      </c>
      <c r="AN46" s="30">
        <v>0.11</v>
      </c>
      <c r="AO46" s="30">
        <v>0.11</v>
      </c>
      <c r="AP46" s="30">
        <v>0.11</v>
      </c>
      <c r="AQ46" s="30">
        <v>0</v>
      </c>
      <c r="AR46" s="30">
        <v>0.86</v>
      </c>
      <c r="AS46" s="30">
        <v>0.11</v>
      </c>
      <c r="AT46" s="30">
        <v>0.11</v>
      </c>
      <c r="AU46" s="30">
        <v>0.11</v>
      </c>
      <c r="AV46" s="30">
        <v>0</v>
      </c>
      <c r="AW46" s="30">
        <v>0.33</v>
      </c>
      <c r="AX46" s="30">
        <v>0.97</v>
      </c>
      <c r="AY46" s="30">
        <v>0.42</v>
      </c>
      <c r="AZ46" s="30">
        <v>0.33</v>
      </c>
      <c r="BA46" s="30">
        <v>0.97</v>
      </c>
      <c r="BB46" s="30">
        <v>0.42</v>
      </c>
      <c r="BC46" s="30">
        <v>0.06</v>
      </c>
      <c r="BD46" s="30">
        <v>0</v>
      </c>
      <c r="BE46" s="30">
        <v>0</v>
      </c>
      <c r="BF46" s="30">
        <v>0.06</v>
      </c>
      <c r="BG46" s="30">
        <v>0</v>
      </c>
      <c r="BH46" s="30">
        <v>0</v>
      </c>
      <c r="BI46" s="30">
        <v>0</v>
      </c>
      <c r="BJ46" s="30">
        <v>0.47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0</v>
      </c>
      <c r="BS46" s="30">
        <v>0</v>
      </c>
      <c r="BT46" s="30">
        <v>0</v>
      </c>
      <c r="BU46" s="30">
        <v>0</v>
      </c>
      <c r="BV46" s="30">
        <v>0</v>
      </c>
      <c r="BW46" s="30">
        <v>0</v>
      </c>
      <c r="BX46" s="30">
        <v>0</v>
      </c>
    </row>
    <row r="47" spans="1:76" ht="12.75" x14ac:dyDescent="0.2">
      <c r="A47" s="29" t="s">
        <v>750</v>
      </c>
      <c r="B47" s="29" t="s">
        <v>824</v>
      </c>
      <c r="C47" s="30">
        <v>0</v>
      </c>
      <c r="D47" s="30">
        <v>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1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1</v>
      </c>
      <c r="S47" s="30">
        <v>1</v>
      </c>
      <c r="T47" s="30">
        <v>0</v>
      </c>
      <c r="U47" s="30">
        <v>1</v>
      </c>
      <c r="V47" s="30">
        <v>0</v>
      </c>
      <c r="W47" s="30">
        <v>0</v>
      </c>
      <c r="X47" s="30">
        <v>0</v>
      </c>
      <c r="Y47" s="30">
        <v>1</v>
      </c>
      <c r="Z47" s="30">
        <v>0</v>
      </c>
      <c r="AA47" s="30">
        <v>0</v>
      </c>
      <c r="AB47" s="30">
        <v>0</v>
      </c>
      <c r="AC47" s="30">
        <v>0</v>
      </c>
      <c r="AD47" s="30">
        <v>1</v>
      </c>
      <c r="AE47" s="30">
        <v>0</v>
      </c>
      <c r="AF47" s="30">
        <v>0</v>
      </c>
      <c r="AG47" s="30">
        <v>0</v>
      </c>
      <c r="AH47" s="30">
        <v>0</v>
      </c>
      <c r="AI47" s="30">
        <v>1</v>
      </c>
      <c r="AJ47" s="30">
        <v>0</v>
      </c>
      <c r="AK47" s="30">
        <v>1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1</v>
      </c>
      <c r="AY47" s="30">
        <v>1</v>
      </c>
      <c r="AZ47" s="30">
        <v>0</v>
      </c>
      <c r="BA47" s="30">
        <v>1</v>
      </c>
      <c r="BB47" s="30">
        <v>0</v>
      </c>
      <c r="BC47" s="30">
        <v>0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</row>
    <row r="48" spans="1:76" ht="12.75" x14ac:dyDescent="0.2">
      <c r="A48" s="29" t="s">
        <v>750</v>
      </c>
      <c r="B48" s="29" t="s">
        <v>851</v>
      </c>
      <c r="C48" s="30">
        <v>0</v>
      </c>
      <c r="D48" s="30">
        <v>1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1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1</v>
      </c>
      <c r="S48" s="30">
        <v>1</v>
      </c>
      <c r="T48" s="30">
        <v>0</v>
      </c>
      <c r="U48" s="30">
        <v>1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0.5</v>
      </c>
      <c r="AH48" s="30">
        <v>0.5</v>
      </c>
      <c r="AI48" s="30">
        <v>1</v>
      </c>
      <c r="AJ48" s="30">
        <v>1</v>
      </c>
      <c r="AK48" s="30">
        <v>1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1</v>
      </c>
      <c r="AZ48" s="30">
        <v>0</v>
      </c>
      <c r="BA48" s="30">
        <v>0</v>
      </c>
      <c r="BB48" s="30">
        <v>1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0</v>
      </c>
      <c r="BJ48" s="30">
        <v>1</v>
      </c>
      <c r="BK48" s="30">
        <v>0</v>
      </c>
      <c r="BL48" s="30">
        <v>0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0</v>
      </c>
      <c r="BU48" s="30">
        <v>0</v>
      </c>
      <c r="BV48" s="30">
        <v>0</v>
      </c>
      <c r="BW48" s="30">
        <v>0</v>
      </c>
      <c r="BX48" s="30">
        <v>0</v>
      </c>
    </row>
    <row r="49" spans="1:76" ht="12.75" x14ac:dyDescent="0.2">
      <c r="A49" s="29" t="s">
        <v>750</v>
      </c>
      <c r="B49" s="29" t="s">
        <v>856</v>
      </c>
      <c r="C49" s="30">
        <v>0</v>
      </c>
      <c r="D49" s="30">
        <v>1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1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1</v>
      </c>
      <c r="S49" s="30">
        <v>1</v>
      </c>
      <c r="T49" s="30">
        <v>0</v>
      </c>
      <c r="U49" s="30">
        <v>1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0.6</v>
      </c>
      <c r="AJ49" s="30">
        <v>0.6</v>
      </c>
      <c r="AK49" s="30">
        <v>0.6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>
        <v>0.4</v>
      </c>
      <c r="AY49" s="30">
        <v>1</v>
      </c>
      <c r="AZ49" s="30">
        <v>0</v>
      </c>
      <c r="BA49" s="30">
        <v>0.4</v>
      </c>
      <c r="BB49" s="30">
        <v>0.6</v>
      </c>
      <c r="BC49" s="30">
        <v>0</v>
      </c>
      <c r="BD49" s="30">
        <v>0</v>
      </c>
      <c r="BE49" s="30">
        <v>0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0</v>
      </c>
      <c r="BT49" s="30">
        <v>0</v>
      </c>
      <c r="BU49" s="30">
        <v>0</v>
      </c>
      <c r="BV49" s="30">
        <v>0</v>
      </c>
      <c r="BW49" s="30">
        <v>0</v>
      </c>
      <c r="BX49" s="30">
        <v>0</v>
      </c>
    </row>
    <row r="50" spans="1:76" ht="12.75" x14ac:dyDescent="0.2">
      <c r="A50" s="29" t="s">
        <v>750</v>
      </c>
      <c r="B50" s="29" t="s">
        <v>861</v>
      </c>
      <c r="C50" s="30">
        <v>0</v>
      </c>
      <c r="D50" s="30">
        <v>0.9</v>
      </c>
      <c r="E50" s="30">
        <v>0</v>
      </c>
      <c r="F50" s="30">
        <v>0</v>
      </c>
      <c r="G50" s="30">
        <v>0.05</v>
      </c>
      <c r="H50" s="30">
        <v>0</v>
      </c>
      <c r="I50" s="30">
        <v>0</v>
      </c>
      <c r="J50" s="30">
        <v>0</v>
      </c>
      <c r="K50" s="30">
        <v>0.9</v>
      </c>
      <c r="L50" s="30">
        <v>0</v>
      </c>
      <c r="M50" s="30">
        <v>0</v>
      </c>
      <c r="N50" s="30">
        <v>0.05</v>
      </c>
      <c r="O50" s="30">
        <v>0</v>
      </c>
      <c r="P50" s="30">
        <v>0</v>
      </c>
      <c r="Q50" s="30">
        <v>0</v>
      </c>
      <c r="R50" s="30">
        <v>1</v>
      </c>
      <c r="S50" s="30">
        <v>1</v>
      </c>
      <c r="T50" s="30">
        <v>0</v>
      </c>
      <c r="U50" s="30">
        <v>1</v>
      </c>
      <c r="V50" s="30">
        <v>0.1</v>
      </c>
      <c r="W50" s="30">
        <v>0</v>
      </c>
      <c r="X50" s="30">
        <v>0</v>
      </c>
      <c r="Y50" s="30">
        <v>0</v>
      </c>
      <c r="Z50" s="30">
        <v>0.1</v>
      </c>
      <c r="AA50" s="30">
        <v>0</v>
      </c>
      <c r="AB50" s="30">
        <v>0.1</v>
      </c>
      <c r="AC50" s="30">
        <v>0</v>
      </c>
      <c r="AD50" s="30">
        <v>0</v>
      </c>
      <c r="AE50" s="30">
        <v>0.1</v>
      </c>
      <c r="AF50" s="30">
        <v>0</v>
      </c>
      <c r="AG50" s="30">
        <v>0</v>
      </c>
      <c r="AH50" s="30">
        <v>0</v>
      </c>
      <c r="AI50" s="30">
        <v>0.4</v>
      </c>
      <c r="AJ50" s="30">
        <v>0.2</v>
      </c>
      <c r="AK50" s="30">
        <v>0.4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0.05</v>
      </c>
      <c r="AX50" s="30">
        <v>0.9</v>
      </c>
      <c r="AY50" s="30">
        <v>0.85</v>
      </c>
      <c r="AZ50" s="30">
        <v>0.05</v>
      </c>
      <c r="BA50" s="30">
        <v>0.9</v>
      </c>
      <c r="BB50" s="30">
        <v>0.7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0.45</v>
      </c>
      <c r="BK50" s="30">
        <v>0</v>
      </c>
      <c r="BL50" s="30">
        <v>0</v>
      </c>
      <c r="BM50" s="30">
        <v>0</v>
      </c>
      <c r="BN50" s="30">
        <v>0</v>
      </c>
      <c r="BO50" s="30">
        <v>0</v>
      </c>
      <c r="BP50" s="30">
        <v>0</v>
      </c>
      <c r="BQ50" s="30">
        <v>0</v>
      </c>
      <c r="BR50" s="30">
        <v>0</v>
      </c>
      <c r="BS50" s="30">
        <v>0</v>
      </c>
      <c r="BT50" s="30">
        <v>0</v>
      </c>
      <c r="BU50" s="30">
        <v>0</v>
      </c>
      <c r="BV50" s="30">
        <v>0</v>
      </c>
      <c r="BW50" s="30">
        <v>0</v>
      </c>
      <c r="BX50" s="30">
        <v>0</v>
      </c>
    </row>
    <row r="51" spans="1:76" ht="12.75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</row>
    <row r="52" spans="1:76" ht="12.75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</row>
    <row r="53" spans="1:76" ht="12.75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</row>
    <row r="54" spans="1:76" ht="12.75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</row>
    <row r="55" spans="1:76" ht="12.75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</row>
    <row r="56" spans="1:76" ht="12.75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</row>
    <row r="57" spans="1:76" ht="12.75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</row>
    <row r="58" spans="1:76" ht="12.75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</row>
    <row r="59" spans="1:76" ht="12.75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</row>
    <row r="60" spans="1:76" ht="12.75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</row>
    <row r="61" spans="1:76" ht="12.75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</row>
    <row r="62" spans="1:76" ht="12.75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</row>
    <row r="63" spans="1:76" ht="12.75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</row>
    <row r="64" spans="1:76" ht="12.75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</row>
    <row r="65" spans="1:76" ht="12.75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</row>
    <row r="66" spans="1:76" ht="12.75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</row>
    <row r="67" spans="1:76" ht="12.7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</row>
    <row r="68" spans="1:76" ht="12.75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</row>
    <row r="69" spans="1:76" ht="12.75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</row>
    <row r="70" spans="1:76" ht="12.75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</row>
    <row r="71" spans="1:76" ht="12.75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</row>
    <row r="72" spans="1:76" ht="12.75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</row>
    <row r="73" spans="1:76" ht="12.75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</row>
    <row r="74" spans="1:76" ht="12.7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</row>
    <row r="75" spans="1:76" ht="12.7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</row>
    <row r="76" spans="1:76" ht="12.7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</row>
    <row r="77" spans="1:76" ht="12.7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</row>
    <row r="78" spans="1:76" ht="12.7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</row>
    <row r="79" spans="1:76" ht="12.7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</row>
    <row r="80" spans="1:76" ht="12.7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</row>
    <row r="81" spans="1:76" ht="12.7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</row>
    <row r="82" spans="1:76" ht="12.7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</row>
    <row r="83" spans="1:76" ht="12.75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</row>
    <row r="84" spans="1:76" ht="12.75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</row>
    <row r="85" spans="1:76" ht="12.75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</row>
    <row r="86" spans="1:76" ht="12.75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</row>
    <row r="87" spans="1:76" ht="12.75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</row>
    <row r="88" spans="1:76" ht="12.75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</row>
    <row r="89" spans="1:76" ht="12.75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</row>
    <row r="90" spans="1:76" ht="12.75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</row>
    <row r="91" spans="1:76" ht="12.75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</row>
    <row r="92" spans="1:76" ht="12.75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</row>
    <row r="93" spans="1:76" ht="12.75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</row>
    <row r="94" spans="1:76" ht="12.75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</row>
    <row r="95" spans="1:76" ht="12.75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</row>
    <row r="96" spans="1:76" ht="12.75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</row>
    <row r="97" spans="1:76" ht="12.75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</row>
    <row r="98" spans="1:76" ht="12.75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</row>
    <row r="99" spans="1:76" ht="12.75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</row>
    <row r="100" spans="1:76" ht="12.75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</row>
    <row r="101" spans="1:76" ht="12.75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</row>
    <row r="102" spans="1:76" ht="12.75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</row>
    <row r="103" spans="1:76" ht="12.75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</row>
    <row r="104" spans="1:76" ht="12.75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</row>
    <row r="105" spans="1:76" ht="12.75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</row>
    <row r="106" spans="1:76" ht="12.75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</row>
    <row r="107" spans="1:76" ht="12.75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</row>
    <row r="108" spans="1:76" ht="12.75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</row>
    <row r="109" spans="1:76" ht="12.75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</row>
    <row r="110" spans="1:76" ht="12.75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</row>
    <row r="111" spans="1:76" ht="12.75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</row>
    <row r="112" spans="1:76" ht="12.75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</row>
    <row r="113" spans="1:76" ht="12.75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</row>
    <row r="114" spans="1:76" ht="12.75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</row>
    <row r="115" spans="1:76" ht="12.75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</row>
    <row r="116" spans="1:76" ht="12.75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</row>
    <row r="117" spans="1:76" ht="12.75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</row>
    <row r="118" spans="1:76" ht="12.75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</row>
    <row r="119" spans="1:76" ht="12.75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</row>
    <row r="120" spans="1:76" ht="12.75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</row>
    <row r="121" spans="1:76" ht="12.75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</row>
    <row r="122" spans="1:76" ht="12.75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</row>
    <row r="123" spans="1:76" ht="12.75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</row>
    <row r="124" spans="1:76" ht="12.75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</row>
    <row r="125" spans="1:76" ht="12.75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</row>
    <row r="126" spans="1:76" ht="12.75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</row>
    <row r="127" spans="1:76" ht="12.75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</row>
    <row r="128" spans="1:76" ht="12.75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</row>
    <row r="129" spans="1:76" ht="12.75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</row>
    <row r="130" spans="1:76" ht="12.75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</row>
    <row r="131" spans="1:76" ht="12.75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</row>
    <row r="132" spans="1:76" ht="12.75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</row>
    <row r="133" spans="1:76" ht="12.75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</row>
    <row r="134" spans="1:76" ht="12.75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</row>
    <row r="135" spans="1:76" ht="12.75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</row>
    <row r="136" spans="1:76" ht="12.75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</row>
    <row r="137" spans="1:76" ht="12.75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</row>
    <row r="138" spans="1:76" ht="12.75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</row>
    <row r="139" spans="1:76" ht="12.75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</row>
    <row r="140" spans="1:76" ht="12.75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</row>
    <row r="141" spans="1:76" ht="12.75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</row>
    <row r="142" spans="1:76" ht="12.75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</row>
    <row r="143" spans="1:76" ht="12.75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</row>
    <row r="144" spans="1:76" ht="12.75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</row>
    <row r="145" spans="1:76" ht="12.75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</row>
    <row r="146" spans="1:76" ht="12.75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</row>
    <row r="147" spans="1:76" ht="12.75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</row>
    <row r="148" spans="1:76" ht="12.75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</row>
    <row r="149" spans="1:76" ht="12.75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</row>
    <row r="150" spans="1:76" ht="12.75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</row>
    <row r="151" spans="1:76" ht="12.75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</row>
    <row r="152" spans="1:76" ht="12.75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</row>
    <row r="153" spans="1:76" ht="12.75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</row>
    <row r="154" spans="1:76" ht="12.75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</row>
    <row r="155" spans="1:76" ht="12.75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</row>
    <row r="156" spans="1:76" ht="12.75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</row>
    <row r="157" spans="1:76" ht="12.75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</row>
    <row r="158" spans="1:76" ht="12.75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</row>
    <row r="159" spans="1:76" ht="12.75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</row>
    <row r="160" spans="1:76" ht="12.75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</row>
    <row r="161" spans="1:76" ht="12.75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</row>
    <row r="162" spans="1:76" ht="12.75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</row>
    <row r="163" spans="1:76" ht="12.75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</row>
    <row r="164" spans="1:76" ht="12.75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</row>
    <row r="165" spans="1:76" ht="12.75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</row>
    <row r="166" spans="1:76" ht="12.75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</row>
    <row r="167" spans="1:76" ht="12.75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</row>
    <row r="168" spans="1:76" ht="12.75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</row>
    <row r="169" spans="1:76" ht="12.75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</row>
    <row r="170" spans="1:76" ht="12.75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</row>
    <row r="171" spans="1:76" ht="12.75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</row>
    <row r="172" spans="1:76" ht="12.75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</row>
    <row r="173" spans="1:76" ht="12.75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</row>
    <row r="174" spans="1:76" ht="12.75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</row>
    <row r="175" spans="1:76" ht="12.75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</row>
    <row r="176" spans="1:76" ht="12.75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</row>
    <row r="177" spans="1:76" ht="12.75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</row>
    <row r="178" spans="1:76" ht="12.75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</row>
    <row r="179" spans="1:76" ht="12.75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</row>
    <row r="180" spans="1:76" ht="12.75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</row>
    <row r="181" spans="1:76" ht="12.75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</row>
    <row r="182" spans="1:76" ht="12.75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</row>
    <row r="183" spans="1:76" ht="12.75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</row>
    <row r="184" spans="1:76" ht="12.75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</row>
    <row r="185" spans="1:76" ht="12.75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</row>
    <row r="186" spans="1:76" ht="12.75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</row>
    <row r="187" spans="1:76" ht="12.75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</row>
    <row r="188" spans="1:76" ht="12.75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</row>
    <row r="189" spans="1:76" ht="12.75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</row>
    <row r="190" spans="1:76" ht="12.75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</row>
    <row r="191" spans="1:76" ht="12.75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</row>
    <row r="192" spans="1:76" ht="12.75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</row>
    <row r="193" spans="1:76" ht="12.75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</row>
    <row r="194" spans="1:76" ht="12.75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</row>
    <row r="195" spans="1:76" ht="12.75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</row>
    <row r="196" spans="1:76" ht="12.75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</row>
    <row r="197" spans="1:76" ht="12.75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</row>
    <row r="198" spans="1:76" ht="12.75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</row>
    <row r="199" spans="1:76" ht="12.75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</row>
    <row r="200" spans="1:76" ht="12.75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</row>
    <row r="201" spans="1:76" ht="12.75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</row>
    <row r="202" spans="1:76" ht="12.75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</row>
    <row r="203" spans="1:76" ht="12.75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</row>
    <row r="204" spans="1:76" ht="12.75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</row>
    <row r="205" spans="1:76" ht="12.75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</row>
    <row r="206" spans="1:76" ht="12.75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</row>
    <row r="207" spans="1:76" ht="12.75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</row>
    <row r="208" spans="1:76" ht="12.75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</row>
    <row r="209" spans="1:76" ht="12.75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</row>
    <row r="210" spans="1:76" ht="12.75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</row>
    <row r="211" spans="1:76" ht="12.75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</row>
    <row r="212" spans="1:76" ht="12.75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</row>
    <row r="213" spans="1:76" ht="12.75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</row>
    <row r="214" spans="1:76" ht="12.75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</row>
    <row r="215" spans="1:76" ht="12.75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</row>
    <row r="216" spans="1:76" ht="12.75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</row>
    <row r="217" spans="1:76" ht="12.75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</row>
    <row r="218" spans="1:76" ht="12.75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</row>
    <row r="219" spans="1:76" ht="12.75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</row>
    <row r="220" spans="1:76" ht="12.75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</row>
    <row r="221" spans="1:76" ht="12.75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</row>
    <row r="222" spans="1:76" ht="12.75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</row>
    <row r="223" spans="1:76" ht="12.75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</row>
    <row r="224" spans="1:76" ht="12.75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</row>
    <row r="225" spans="1:76" ht="12.75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</row>
    <row r="226" spans="1:76" ht="12.75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</row>
    <row r="227" spans="1:76" ht="12.75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</row>
    <row r="228" spans="1:76" ht="12.75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</row>
    <row r="229" spans="1:76" ht="12.75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</row>
    <row r="230" spans="1:76" ht="12.75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</row>
    <row r="231" spans="1:76" ht="12.75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</row>
    <row r="232" spans="1:76" ht="12.75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</row>
    <row r="233" spans="1:76" ht="12.75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</row>
    <row r="234" spans="1:76" ht="12.75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</row>
    <row r="235" spans="1:76" ht="12.75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</row>
    <row r="236" spans="1:76" ht="12.75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</row>
    <row r="237" spans="1:76" ht="12.75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</row>
    <row r="238" spans="1:76" ht="12.75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</row>
    <row r="239" spans="1:76" ht="12.75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</row>
    <row r="240" spans="1:76" ht="12.75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</row>
    <row r="241" spans="1:76" ht="12.75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</row>
    <row r="242" spans="1:76" ht="12.75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</row>
    <row r="243" spans="1:76" ht="12.75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</row>
    <row r="244" spans="1:76" ht="12.75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</row>
    <row r="245" spans="1:76" ht="12.75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</row>
    <row r="246" spans="1:76" ht="12.75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</row>
    <row r="247" spans="1:76" ht="12.75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</row>
    <row r="248" spans="1:76" ht="12.75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</row>
    <row r="249" spans="1:76" ht="12.75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</row>
    <row r="250" spans="1:76" ht="12.75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</row>
    <row r="251" spans="1:76" ht="12.75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</row>
    <row r="252" spans="1:76" ht="12.75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</row>
    <row r="253" spans="1:76" ht="12.75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</row>
    <row r="254" spans="1:76" ht="12.75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</row>
    <row r="255" spans="1:76" ht="12.75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</row>
    <row r="256" spans="1:76" ht="12.75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</row>
    <row r="257" spans="1:76" ht="12.75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</row>
    <row r="258" spans="1:76" ht="12.75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</row>
    <row r="259" spans="1:76" ht="12.75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</row>
    <row r="260" spans="1:76" ht="12.75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</row>
    <row r="261" spans="1:76" ht="12.75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</row>
    <row r="262" spans="1:76" ht="12.75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</row>
    <row r="263" spans="1:76" ht="12.75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</row>
    <row r="264" spans="1:76" ht="12.75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</row>
    <row r="265" spans="1:76" ht="12.75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</row>
    <row r="266" spans="1:76" ht="12.75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</row>
    <row r="267" spans="1:76" ht="12.75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</row>
    <row r="268" spans="1:76" ht="12.75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</row>
    <row r="269" spans="1:76" ht="12.75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</row>
    <row r="270" spans="1:76" ht="12.75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</row>
    <row r="271" spans="1:76" ht="12.75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</row>
    <row r="272" spans="1:76" ht="12.75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</row>
    <row r="273" spans="1:76" ht="12.75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</row>
    <row r="274" spans="1:76" ht="12.75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</row>
    <row r="275" spans="1:76" ht="12.75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</row>
    <row r="276" spans="1:76" ht="12.75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</row>
    <row r="277" spans="1:76" ht="12.75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</row>
    <row r="278" spans="1:76" ht="12.75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</row>
    <row r="279" spans="1:76" ht="12.75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</row>
    <row r="280" spans="1:76" ht="12.75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</row>
    <row r="281" spans="1:76" ht="12.75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</row>
    <row r="282" spans="1:76" ht="12.75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</row>
    <row r="283" spans="1:76" ht="12.75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</row>
    <row r="284" spans="1:76" ht="12.75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</row>
    <row r="285" spans="1:76" ht="12.75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</row>
    <row r="286" spans="1:76" ht="12.75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</row>
    <row r="287" spans="1:76" ht="12.75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</row>
    <row r="288" spans="1:76" ht="12.75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</row>
    <row r="289" spans="1:76" ht="12.75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</row>
    <row r="290" spans="1:76" ht="12.75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</row>
    <row r="291" spans="1:76" ht="12.75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</row>
    <row r="292" spans="1:76" ht="12.75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</row>
    <row r="293" spans="1:76" ht="12.75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</row>
    <row r="294" spans="1:76" ht="12.75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</row>
    <row r="295" spans="1:76" ht="12.75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</row>
    <row r="296" spans="1:76" ht="12.75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</row>
    <row r="297" spans="1:76" ht="12.75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</row>
    <row r="298" spans="1:76" ht="12.75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</row>
    <row r="299" spans="1:76" ht="12.75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</row>
    <row r="300" spans="1:76" ht="12.75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</row>
    <row r="301" spans="1:76" ht="12.75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</row>
    <row r="302" spans="1:76" ht="12.75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</row>
    <row r="303" spans="1:76" ht="12.75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</row>
    <row r="304" spans="1:76" ht="12.75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</row>
    <row r="305" spans="1:76" ht="12.75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</row>
    <row r="306" spans="1:76" ht="12.75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</row>
    <row r="307" spans="1:76" ht="12.75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</row>
    <row r="308" spans="1:76" ht="12.75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</row>
    <row r="309" spans="1:76" ht="12.75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</row>
    <row r="310" spans="1:76" ht="12.75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</row>
    <row r="311" spans="1:76" ht="12.75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</row>
    <row r="312" spans="1:76" ht="12.75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</row>
    <row r="313" spans="1:76" ht="12.75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</row>
    <row r="314" spans="1:76" ht="12.75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</row>
    <row r="315" spans="1:76" ht="12.75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</row>
    <row r="316" spans="1:76" ht="12.75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</row>
    <row r="317" spans="1:76" ht="12.75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</row>
    <row r="318" spans="1:76" ht="12.75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</row>
    <row r="319" spans="1:76" ht="12.75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</row>
    <row r="320" spans="1:76" ht="12.75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</row>
    <row r="321" spans="1:76" ht="12.75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</row>
    <row r="322" spans="1:76" ht="12.75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</row>
    <row r="323" spans="1:76" ht="12.75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</row>
    <row r="324" spans="1:76" ht="12.75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</row>
    <row r="325" spans="1:76" ht="12.75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</row>
    <row r="326" spans="1:76" ht="12.75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</row>
    <row r="327" spans="1:76" ht="12.75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</row>
    <row r="328" spans="1:76" ht="12.75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</row>
    <row r="329" spans="1:76" ht="12.75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</row>
    <row r="330" spans="1:76" ht="12.75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</row>
    <row r="331" spans="1:76" ht="12.75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</row>
    <row r="332" spans="1:76" ht="12.75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</row>
    <row r="333" spans="1:76" ht="12.75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</row>
    <row r="334" spans="1:76" ht="12.75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</row>
    <row r="335" spans="1:76" ht="12.75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</row>
    <row r="336" spans="1:76" ht="12.75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</row>
    <row r="337" spans="1:76" ht="12.75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</row>
    <row r="338" spans="1:76" ht="12.75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</row>
    <row r="339" spans="1:76" ht="12.75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</row>
    <row r="340" spans="1:76" ht="12.75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</row>
    <row r="341" spans="1:76" ht="12.75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</row>
    <row r="342" spans="1:76" ht="12.75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</row>
    <row r="343" spans="1:76" ht="12.75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</row>
    <row r="344" spans="1:76" ht="12.75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</row>
    <row r="345" spans="1:76" ht="12.75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</row>
    <row r="346" spans="1:76" ht="12.75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</row>
    <row r="347" spans="1:76" ht="12.75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</row>
    <row r="348" spans="1:76" ht="12.75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</row>
    <row r="349" spans="1:76" ht="12.75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</row>
    <row r="350" spans="1:76" ht="12.75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</row>
    <row r="351" spans="1:76" ht="12.75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</row>
    <row r="352" spans="1:76" ht="12.75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</row>
    <row r="353" spans="1:76" ht="12.75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</row>
    <row r="354" spans="1:76" ht="12.75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</row>
    <row r="355" spans="1:76" ht="12.75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</row>
    <row r="356" spans="1:76" ht="12.75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</row>
    <row r="357" spans="1:76" ht="12.75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</row>
    <row r="358" spans="1:76" ht="12.75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</row>
    <row r="359" spans="1:76" ht="12.75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</row>
    <row r="360" spans="1:76" ht="12.75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</row>
    <row r="361" spans="1:76" ht="12.75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</row>
    <row r="362" spans="1:76" ht="12.75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</row>
    <row r="363" spans="1:76" ht="12.75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</row>
    <row r="364" spans="1:76" ht="12.75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</row>
    <row r="365" spans="1:76" ht="12.75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</row>
    <row r="366" spans="1:76" ht="12.75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</row>
    <row r="367" spans="1:76" ht="12.75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</row>
    <row r="368" spans="1:76" ht="12.75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</row>
    <row r="369" spans="1:76" ht="12.75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</row>
    <row r="370" spans="1:76" ht="12.75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</row>
    <row r="371" spans="1:76" ht="12.75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</row>
    <row r="372" spans="1:76" ht="12.75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</row>
    <row r="373" spans="1:76" ht="12.75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</row>
    <row r="374" spans="1:76" ht="12.75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</row>
    <row r="375" spans="1:76" ht="12.75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</row>
    <row r="376" spans="1:76" ht="12.75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</row>
    <row r="377" spans="1:76" ht="12.75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</row>
    <row r="378" spans="1:76" ht="12.75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</row>
    <row r="379" spans="1:76" ht="12.75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</row>
    <row r="380" spans="1:76" ht="12.75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</row>
    <row r="381" spans="1:76" ht="12.75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</row>
    <row r="382" spans="1:76" ht="12.75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</row>
    <row r="383" spans="1:76" ht="12.75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</row>
    <row r="384" spans="1:76" ht="12.75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</row>
    <row r="385" spans="1:76" ht="12.75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</row>
    <row r="386" spans="1:76" ht="12.75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</row>
    <row r="387" spans="1:76" ht="12.75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</row>
    <row r="388" spans="1:76" ht="12.75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</row>
    <row r="389" spans="1:76" ht="12.75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</row>
    <row r="390" spans="1:76" ht="12.75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</row>
    <row r="391" spans="1:76" ht="12.75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</row>
    <row r="392" spans="1:76" ht="12.75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</row>
    <row r="393" spans="1:76" ht="12.75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</row>
    <row r="394" spans="1:76" ht="12.75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</row>
    <row r="395" spans="1:76" ht="12.75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</row>
    <row r="396" spans="1:76" ht="12.75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</row>
    <row r="397" spans="1:76" ht="12.75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</row>
    <row r="398" spans="1:76" ht="12.75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</row>
    <row r="399" spans="1:76" ht="12.75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</row>
    <row r="400" spans="1:76" ht="12.75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</row>
    <row r="401" spans="1:76" ht="12.75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</row>
    <row r="402" spans="1:76" ht="12.75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</row>
    <row r="403" spans="1:76" ht="12.75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</row>
    <row r="404" spans="1:76" ht="12.75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</row>
    <row r="405" spans="1:76" ht="12.75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</row>
    <row r="406" spans="1:76" ht="12.75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</row>
    <row r="407" spans="1:76" ht="12.75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</row>
    <row r="408" spans="1:76" ht="12.75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</row>
    <row r="409" spans="1:76" ht="12.75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</row>
    <row r="410" spans="1:76" ht="12.75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</row>
    <row r="411" spans="1:76" ht="12.75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</row>
    <row r="412" spans="1:76" ht="12.75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</row>
    <row r="413" spans="1:76" ht="12.75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</row>
    <row r="414" spans="1:76" ht="12.75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</row>
    <row r="415" spans="1:76" ht="12.75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</row>
    <row r="416" spans="1:76" ht="12.75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</row>
    <row r="417" spans="1:76" ht="12.75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</row>
    <row r="418" spans="1:76" ht="12.75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</row>
    <row r="419" spans="1:76" ht="12.75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</row>
    <row r="420" spans="1:76" ht="12.75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</row>
    <row r="421" spans="1:76" ht="12.75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</row>
    <row r="422" spans="1:76" ht="12.75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</row>
    <row r="423" spans="1:76" ht="12.75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</row>
    <row r="424" spans="1:76" ht="12.75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</row>
    <row r="425" spans="1:76" ht="12.75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</row>
    <row r="426" spans="1:76" ht="12.75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</row>
    <row r="427" spans="1:76" ht="12.75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</row>
    <row r="428" spans="1:76" ht="12.75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</row>
    <row r="429" spans="1:76" ht="12.75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</row>
    <row r="430" spans="1:76" ht="12.75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</row>
    <row r="431" spans="1:76" ht="12.75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</row>
    <row r="432" spans="1:76" ht="12.75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</row>
    <row r="433" spans="1:76" ht="12.75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</row>
    <row r="434" spans="1:76" ht="12.75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</row>
    <row r="435" spans="1:76" ht="12.75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</row>
    <row r="436" spans="1:76" ht="12.75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</row>
    <row r="437" spans="1:76" ht="12.75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</row>
    <row r="438" spans="1:76" ht="12.75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</row>
    <row r="439" spans="1:76" ht="12.75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</row>
    <row r="440" spans="1:76" ht="12.75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</row>
    <row r="441" spans="1:76" ht="12.75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</row>
    <row r="442" spans="1:76" ht="12.75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</row>
    <row r="443" spans="1:76" ht="12.75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</row>
    <row r="444" spans="1:76" ht="12.75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</row>
    <row r="445" spans="1:76" ht="12.75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</row>
    <row r="446" spans="1:76" ht="12.75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</row>
    <row r="447" spans="1:76" ht="12.75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</row>
    <row r="448" spans="1:76" ht="12.75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</row>
    <row r="449" spans="1:76" ht="12.75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</row>
    <row r="450" spans="1:76" ht="12.75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</row>
    <row r="451" spans="1:76" ht="12.75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</row>
    <row r="452" spans="1:76" ht="12.75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</row>
    <row r="453" spans="1:76" ht="12.75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</row>
    <row r="454" spans="1:76" ht="12.75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</row>
    <row r="455" spans="1:76" ht="12.75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</row>
    <row r="456" spans="1:76" ht="12.75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</row>
    <row r="457" spans="1:76" ht="12.75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</row>
    <row r="458" spans="1:76" ht="12.75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</row>
    <row r="459" spans="1:76" ht="12.75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</row>
    <row r="460" spans="1:76" ht="12.75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</row>
    <row r="461" spans="1:76" ht="12.75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</row>
    <row r="462" spans="1:76" ht="12.75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</row>
    <row r="463" spans="1:76" ht="12.75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</row>
    <row r="464" spans="1:76" ht="12.75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</row>
    <row r="465" spans="1:76" ht="12.75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</row>
    <row r="466" spans="1:76" ht="12.75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</row>
    <row r="467" spans="1:76" ht="12.75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</row>
    <row r="468" spans="1:76" ht="12.75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</row>
    <row r="469" spans="1:76" ht="12.75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</row>
    <row r="470" spans="1:76" ht="12.75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</row>
    <row r="471" spans="1:76" ht="12.75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</row>
    <row r="472" spans="1:76" ht="12.75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</row>
    <row r="473" spans="1:76" ht="12.75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</row>
    <row r="474" spans="1:76" ht="12.75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</row>
    <row r="475" spans="1:76" ht="12.75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</row>
    <row r="476" spans="1:76" ht="12.75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</row>
    <row r="477" spans="1:76" ht="12.75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</row>
    <row r="478" spans="1:76" ht="12.75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</row>
    <row r="479" spans="1:76" ht="12.75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</row>
    <row r="480" spans="1:76" ht="12.75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</row>
    <row r="481" spans="1:76" ht="12.75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</row>
    <row r="482" spans="1:76" ht="12.75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</row>
    <row r="483" spans="1:76" ht="12.75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</row>
    <row r="484" spans="1:76" ht="12.75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</row>
    <row r="485" spans="1:76" ht="12.75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</row>
    <row r="486" spans="1:76" ht="12.75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</row>
    <row r="487" spans="1:76" ht="12.75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</row>
    <row r="488" spans="1:76" ht="12.75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</row>
    <row r="489" spans="1:76" ht="12.75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</row>
    <row r="490" spans="1:76" ht="12.75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</row>
    <row r="491" spans="1:76" ht="12.75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</row>
    <row r="492" spans="1:76" ht="12.75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</row>
    <row r="493" spans="1:76" ht="12.75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</row>
    <row r="494" spans="1:76" ht="12.75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</row>
    <row r="495" spans="1:76" ht="12.75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</row>
    <row r="496" spans="1:76" ht="12.75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</row>
    <row r="497" spans="1:76" ht="12.75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</row>
    <row r="498" spans="1:76" ht="12.75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</row>
    <row r="499" spans="1:76" ht="12.75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</row>
    <row r="500" spans="1:76" ht="12.75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</row>
    <row r="501" spans="1:76" ht="12.75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</row>
    <row r="502" spans="1:76" ht="12.75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</row>
    <row r="503" spans="1:76" ht="12.75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</row>
    <row r="504" spans="1:76" ht="12.75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</row>
    <row r="505" spans="1:76" ht="12.75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</row>
    <row r="506" spans="1:76" ht="12.75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</row>
    <row r="507" spans="1:76" ht="12.75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</row>
    <row r="508" spans="1:76" ht="12.75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</row>
    <row r="509" spans="1:76" ht="12.75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</row>
    <row r="510" spans="1:76" ht="12.75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</row>
    <row r="511" spans="1:76" ht="12.75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</row>
    <row r="512" spans="1:76" ht="12.75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</row>
    <row r="513" spans="1:76" ht="12.75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</row>
    <row r="514" spans="1:76" ht="12.75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</row>
    <row r="515" spans="1:76" ht="12.75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</row>
    <row r="516" spans="1:76" ht="12.75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</row>
    <row r="517" spans="1:76" ht="12.75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</row>
    <row r="518" spans="1:76" ht="12.75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</row>
    <row r="519" spans="1:76" ht="12.75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</row>
    <row r="520" spans="1:76" ht="12.75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</row>
    <row r="521" spans="1:76" ht="12.75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</row>
    <row r="522" spans="1:76" ht="12.75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</row>
    <row r="523" spans="1:76" ht="12.75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</row>
    <row r="524" spans="1:76" ht="12.75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</row>
    <row r="525" spans="1:76" ht="12.75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</row>
    <row r="526" spans="1:76" ht="12.75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</row>
    <row r="527" spans="1:76" ht="12.75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</row>
    <row r="528" spans="1:76" ht="12.75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</row>
    <row r="529" spans="1:76" ht="12.75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</row>
    <row r="530" spans="1:76" ht="12.75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</row>
    <row r="531" spans="1:76" ht="12.75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</row>
    <row r="532" spans="1:76" ht="12.75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</row>
    <row r="533" spans="1:76" ht="12.75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</row>
    <row r="534" spans="1:76" ht="12.75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</row>
    <row r="535" spans="1:76" ht="12.75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</row>
    <row r="536" spans="1:76" ht="12.75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</row>
    <row r="537" spans="1:76" ht="12.75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</row>
    <row r="538" spans="1:76" ht="12.75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</row>
    <row r="539" spans="1:76" ht="12.7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</row>
    <row r="540" spans="1:76" ht="12.7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</row>
    <row r="541" spans="1:76" ht="12.7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</row>
    <row r="542" spans="1:76" ht="12.7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</row>
    <row r="543" spans="1:76" ht="12.7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</row>
    <row r="544" spans="1:76" ht="12.7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</row>
    <row r="545" spans="1:76" ht="12.7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</row>
    <row r="546" spans="1:76" ht="12.7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</row>
    <row r="547" spans="1:76" ht="12.7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</row>
    <row r="548" spans="1:76" ht="12.7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</row>
    <row r="549" spans="1:76" ht="12.7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</row>
    <row r="550" spans="1:76" ht="12.7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</row>
    <row r="551" spans="1:76" ht="12.7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</row>
    <row r="552" spans="1:76" ht="12.7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</row>
    <row r="553" spans="1:76" ht="12.7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</row>
    <row r="554" spans="1:76" ht="12.7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</row>
    <row r="555" spans="1:76" ht="12.7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</row>
    <row r="556" spans="1:76" ht="12.7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</row>
    <row r="557" spans="1:76" ht="12.7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</row>
    <row r="558" spans="1:76" ht="12.7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</row>
    <row r="559" spans="1:76" ht="12.7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</row>
    <row r="560" spans="1:76" ht="12.7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</row>
    <row r="561" spans="1:76" ht="12.7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</row>
    <row r="562" spans="1:76" ht="12.7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</row>
    <row r="563" spans="1:76" ht="12.7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</row>
    <row r="564" spans="1:76" ht="12.7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</row>
    <row r="565" spans="1:76" ht="12.7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</row>
    <row r="566" spans="1:76" ht="12.7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</row>
    <row r="567" spans="1:76" ht="12.7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</row>
    <row r="568" spans="1:76" ht="12.7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</row>
    <row r="569" spans="1:76" ht="12.7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</row>
    <row r="570" spans="1:76" ht="12.7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</row>
    <row r="571" spans="1:76" ht="12.7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</row>
    <row r="572" spans="1:76" ht="12.7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</row>
    <row r="573" spans="1:76" ht="12.7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</row>
    <row r="574" spans="1:76" ht="12.7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</row>
    <row r="575" spans="1:76" ht="12.7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</row>
    <row r="576" spans="1:76" ht="12.7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</row>
    <row r="577" spans="1:76" ht="12.7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</row>
    <row r="578" spans="1:76" ht="12.7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</row>
    <row r="579" spans="1:76" ht="12.7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</row>
    <row r="580" spans="1:76" ht="12.7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</row>
    <row r="581" spans="1:76" ht="12.7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</row>
    <row r="582" spans="1:76" ht="12.7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</row>
    <row r="583" spans="1:76" ht="12.7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</row>
    <row r="584" spans="1:76" ht="12.7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</row>
    <row r="585" spans="1:76" ht="12.7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</row>
    <row r="586" spans="1:76" ht="12.7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</row>
    <row r="587" spans="1:76" ht="12.7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</row>
    <row r="588" spans="1:76" ht="12.7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</row>
    <row r="589" spans="1:76" ht="12.7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</row>
    <row r="590" spans="1:76" ht="12.7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</row>
    <row r="591" spans="1:76" ht="12.7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</row>
    <row r="592" spans="1:76" ht="12.7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</row>
    <row r="593" spans="1:76" ht="12.7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</row>
    <row r="594" spans="1:76" ht="12.7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</row>
    <row r="595" spans="1:76" ht="12.7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</row>
    <row r="596" spans="1:76" ht="12.7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</row>
    <row r="597" spans="1:76" ht="12.7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</row>
    <row r="598" spans="1:76" ht="12.7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</row>
    <row r="599" spans="1:76" ht="12.7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</row>
    <row r="600" spans="1:76" ht="12.7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</row>
    <row r="601" spans="1:76" ht="12.7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</row>
    <row r="602" spans="1:76" ht="12.7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</row>
    <row r="603" spans="1:76" ht="12.7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</row>
    <row r="604" spans="1:76" ht="12.7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</row>
    <row r="605" spans="1:76" ht="12.7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</row>
    <row r="606" spans="1:76" ht="12.7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</row>
    <row r="607" spans="1:76" ht="12.7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</row>
    <row r="608" spans="1:76" ht="12.7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</row>
    <row r="609" spans="1:76" ht="12.7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</row>
    <row r="610" spans="1:76" ht="12.7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</row>
    <row r="611" spans="1:76" ht="12.7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</row>
    <row r="612" spans="1:76" ht="12.7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</row>
    <row r="613" spans="1:76" ht="12.7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</row>
    <row r="614" spans="1:76" ht="12.7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</row>
    <row r="615" spans="1:76" ht="12.7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</row>
    <row r="616" spans="1:76" ht="12.7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</row>
    <row r="617" spans="1:76" ht="12.7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</row>
    <row r="618" spans="1:76" ht="12.7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</row>
    <row r="619" spans="1:76" ht="12.7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</row>
    <row r="620" spans="1:76" ht="12.7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</row>
    <row r="621" spans="1:76" ht="12.7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</row>
    <row r="622" spans="1:76" ht="12.7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</row>
    <row r="623" spans="1:76" ht="12.7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</row>
    <row r="624" spans="1:76" ht="12.7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</row>
    <row r="625" spans="1:76" ht="12.7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</row>
    <row r="626" spans="1:76" ht="12.7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</row>
    <row r="627" spans="1:76" ht="12.7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</row>
    <row r="628" spans="1:76" ht="12.7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</row>
    <row r="629" spans="1:76" ht="12.7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</row>
    <row r="630" spans="1:76" ht="12.7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</row>
    <row r="631" spans="1:76" ht="12.7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</row>
    <row r="632" spans="1:76" ht="12.7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</row>
    <row r="633" spans="1:76" ht="12.7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</row>
    <row r="634" spans="1:76" ht="12.7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</row>
    <row r="635" spans="1:76" ht="12.7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</row>
    <row r="636" spans="1:76" ht="12.7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</row>
    <row r="637" spans="1:76" ht="12.7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</row>
    <row r="638" spans="1:76" ht="12.7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</row>
    <row r="639" spans="1:76" ht="12.7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</row>
    <row r="640" spans="1:76" ht="12.7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</row>
    <row r="641" spans="1:76" ht="12.7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</row>
    <row r="642" spans="1:76" ht="12.7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</row>
    <row r="643" spans="1:76" ht="12.7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</row>
    <row r="644" spans="1:76" ht="12.7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</row>
    <row r="645" spans="1:76" ht="12.7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</row>
    <row r="646" spans="1:76" ht="12.7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</row>
    <row r="647" spans="1:76" ht="12.7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</row>
    <row r="648" spans="1:76" ht="12.7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</row>
    <row r="649" spans="1:76" ht="12.7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</row>
    <row r="650" spans="1:76" ht="12.7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</row>
    <row r="651" spans="1:76" ht="12.7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</row>
    <row r="652" spans="1:76" ht="12.7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</row>
    <row r="653" spans="1:76" ht="12.7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</row>
    <row r="654" spans="1:76" ht="12.7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</row>
    <row r="655" spans="1:76" ht="12.7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</row>
    <row r="656" spans="1:76" ht="12.7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</row>
    <row r="657" spans="1:76" ht="12.7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</row>
    <row r="658" spans="1:76" ht="12.7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</row>
    <row r="659" spans="1:76" ht="12.7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</row>
    <row r="660" spans="1:76" ht="12.7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</row>
    <row r="661" spans="1:76" ht="12.7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</row>
    <row r="662" spans="1:76" ht="12.7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</row>
    <row r="663" spans="1:76" ht="12.7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</row>
    <row r="664" spans="1:76" ht="12.7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</row>
    <row r="665" spans="1:76" ht="12.7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</row>
    <row r="666" spans="1:76" ht="12.7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</row>
    <row r="667" spans="1:76" ht="12.7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</row>
    <row r="668" spans="1:76" ht="12.7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</row>
    <row r="669" spans="1:76" ht="12.7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</row>
    <row r="670" spans="1:76" ht="12.7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</row>
    <row r="671" spans="1:76" ht="12.7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</row>
    <row r="672" spans="1:76" ht="12.7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</row>
    <row r="673" spans="1:76" ht="12.7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</row>
    <row r="674" spans="1:76" ht="12.7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</row>
    <row r="675" spans="1:76" ht="12.7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</row>
    <row r="676" spans="1:76" ht="12.7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</row>
    <row r="677" spans="1:76" ht="12.7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</row>
    <row r="678" spans="1:76" ht="12.7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</row>
    <row r="679" spans="1:76" ht="12.7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</row>
    <row r="680" spans="1:76" ht="12.7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</row>
    <row r="681" spans="1:76" ht="12.7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</row>
    <row r="682" spans="1:76" ht="12.7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</row>
    <row r="683" spans="1:76" ht="12.7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</row>
    <row r="684" spans="1:76" ht="12.7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</row>
    <row r="685" spans="1:76" ht="12.7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</row>
    <row r="686" spans="1:76" ht="12.7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</row>
    <row r="687" spans="1:76" ht="12.7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</row>
    <row r="688" spans="1:76" ht="12.7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</row>
    <row r="689" spans="1:76" ht="12.7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</row>
    <row r="690" spans="1:76" ht="12.7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</row>
    <row r="691" spans="1:76" ht="12.7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</row>
    <row r="692" spans="1:76" ht="12.7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</row>
    <row r="693" spans="1:76" ht="12.7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</row>
    <row r="694" spans="1:76" ht="12.7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</row>
    <row r="695" spans="1:76" ht="12.7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</row>
    <row r="696" spans="1:76" ht="12.7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</row>
    <row r="697" spans="1:76" ht="12.7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</row>
    <row r="698" spans="1:76" ht="12.7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</row>
    <row r="699" spans="1:76" ht="12.7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</row>
    <row r="700" spans="1:76" ht="12.7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</row>
    <row r="701" spans="1:76" ht="12.7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</row>
    <row r="702" spans="1:76" ht="12.7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</row>
    <row r="703" spans="1:76" ht="12.7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</row>
    <row r="704" spans="1:76" ht="12.7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</row>
    <row r="705" spans="1:76" ht="12.7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</row>
    <row r="706" spans="1:76" ht="12.7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</row>
    <row r="707" spans="1:76" ht="12.7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</row>
    <row r="708" spans="1:76" ht="12.7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</row>
    <row r="709" spans="1:76" ht="12.7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</row>
    <row r="710" spans="1:76" ht="12.7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</row>
    <row r="711" spans="1:76" ht="12.7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</row>
    <row r="712" spans="1:76" ht="12.7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</row>
    <row r="713" spans="1:76" ht="12.7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</row>
    <row r="714" spans="1:76" ht="12.7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</row>
    <row r="715" spans="1:76" ht="12.7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</row>
    <row r="716" spans="1:76" ht="12.7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</row>
    <row r="717" spans="1:76" ht="12.7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</row>
    <row r="718" spans="1:76" ht="12.7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</row>
    <row r="719" spans="1:76" ht="12.7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</row>
    <row r="720" spans="1:76" ht="12.7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</row>
    <row r="721" spans="1:76" ht="12.7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</row>
    <row r="722" spans="1:76" ht="12.7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</row>
    <row r="723" spans="1:76" ht="12.7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</row>
    <row r="724" spans="1:76" ht="12.7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</row>
    <row r="725" spans="1:76" ht="12.7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</row>
    <row r="726" spans="1:76" ht="12.7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</row>
    <row r="727" spans="1:76" ht="12.7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</row>
    <row r="728" spans="1:76" ht="12.7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</row>
    <row r="729" spans="1:76" ht="12.7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</row>
    <row r="730" spans="1:76" ht="12.7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</row>
    <row r="731" spans="1:76" ht="12.75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</row>
    <row r="732" spans="1:76" ht="12.75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</row>
    <row r="733" spans="1:76" ht="12.75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</row>
    <row r="734" spans="1:76" ht="12.75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</row>
    <row r="735" spans="1:76" ht="12.75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</row>
    <row r="736" spans="1:76" ht="12.75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</row>
    <row r="737" spans="1:76" ht="12.75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</row>
    <row r="738" spans="1:76" ht="12.75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</row>
    <row r="739" spans="1:76" ht="12.75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</row>
    <row r="740" spans="1:76" ht="12.75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</row>
    <row r="741" spans="1:76" ht="12.75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</row>
    <row r="742" spans="1:76" ht="12.75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</row>
    <row r="743" spans="1:76" ht="12.75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</row>
    <row r="744" spans="1:76" ht="12.75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</row>
    <row r="745" spans="1:76" ht="12.75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</row>
    <row r="746" spans="1:76" ht="12.75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</row>
    <row r="747" spans="1:76" ht="12.75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</row>
    <row r="748" spans="1:76" ht="12.75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</row>
    <row r="749" spans="1:76" ht="12.75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</row>
    <row r="750" spans="1:76" ht="12.75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</row>
    <row r="751" spans="1:76" ht="12.75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</row>
    <row r="752" spans="1:76" ht="12.75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</row>
    <row r="753" spans="1:76" ht="12.75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</row>
    <row r="754" spans="1:76" ht="12.75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</row>
    <row r="755" spans="1:76" ht="12.75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</row>
    <row r="756" spans="1:76" ht="12.75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</row>
    <row r="757" spans="1:76" ht="12.75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</row>
    <row r="758" spans="1:76" ht="12.75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</row>
    <row r="759" spans="1:76" ht="12.75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</row>
    <row r="760" spans="1:76" ht="12.75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</row>
    <row r="761" spans="1:76" ht="12.75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</row>
    <row r="762" spans="1:76" ht="12.75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</row>
    <row r="763" spans="1:76" ht="12.75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</row>
    <row r="764" spans="1:76" ht="12.75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</row>
    <row r="765" spans="1:76" ht="12.75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</row>
    <row r="766" spans="1:76" ht="12.75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</row>
    <row r="767" spans="1:76" ht="12.75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</row>
    <row r="768" spans="1:76" ht="12.75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</row>
    <row r="769" spans="1:76" ht="12.75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</row>
    <row r="770" spans="1:76" ht="12.75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</row>
    <row r="771" spans="1:76" ht="12.75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</row>
    <row r="772" spans="1:76" ht="12.75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</row>
    <row r="773" spans="1:76" ht="12.75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</row>
    <row r="774" spans="1:76" ht="12.75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</row>
    <row r="775" spans="1:76" ht="12.75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</row>
    <row r="776" spans="1:76" ht="12.75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</row>
    <row r="777" spans="1:76" ht="12.75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</row>
    <row r="778" spans="1:76" ht="12.75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</row>
    <row r="779" spans="1:76" ht="12.75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</row>
    <row r="780" spans="1:76" ht="12.75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</row>
    <row r="781" spans="1:76" ht="12.75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</row>
    <row r="782" spans="1:76" ht="12.75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</row>
    <row r="783" spans="1:76" ht="12.75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</row>
    <row r="784" spans="1:76" ht="12.75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</row>
    <row r="785" spans="1:76" ht="12.75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</row>
    <row r="786" spans="1:76" ht="12.75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</row>
    <row r="787" spans="1:76" ht="12.75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</row>
    <row r="788" spans="1:76" ht="12.75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</row>
    <row r="789" spans="1:76" ht="12.75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</row>
    <row r="790" spans="1:76" ht="12.75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</row>
    <row r="791" spans="1:76" ht="12.75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</row>
    <row r="792" spans="1:76" ht="12.75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</row>
    <row r="793" spans="1:76" ht="12.75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</row>
    <row r="794" spans="1:76" ht="12.75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</row>
    <row r="795" spans="1:76" ht="12.75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</row>
    <row r="796" spans="1:76" ht="12.75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</row>
    <row r="797" spans="1:76" ht="12.75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</row>
    <row r="798" spans="1:76" ht="12.75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</row>
    <row r="799" spans="1:76" ht="12.75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</row>
    <row r="800" spans="1:76" ht="12.75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</row>
    <row r="801" spans="1:76" ht="12.75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</row>
    <row r="802" spans="1:76" ht="12.75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</row>
    <row r="803" spans="1:76" ht="12.75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</row>
    <row r="804" spans="1:76" ht="12.75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</row>
    <row r="805" spans="1:76" ht="12.75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</row>
    <row r="806" spans="1:76" ht="12.75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</row>
    <row r="807" spans="1:76" ht="12.75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</row>
    <row r="808" spans="1:76" ht="12.75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</row>
    <row r="809" spans="1:76" ht="12.75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</row>
    <row r="810" spans="1:76" ht="12.75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</row>
    <row r="811" spans="1:76" ht="12.75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</row>
    <row r="812" spans="1:76" ht="12.75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</row>
    <row r="813" spans="1:76" ht="12.75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</row>
    <row r="814" spans="1:76" ht="12.75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</row>
    <row r="815" spans="1:76" ht="12.75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</row>
    <row r="816" spans="1:76" ht="12.75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</row>
    <row r="817" spans="1:76" ht="12.75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</row>
    <row r="818" spans="1:76" ht="12.75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</row>
    <row r="819" spans="1:76" ht="12.75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</row>
    <row r="820" spans="1:76" ht="12.75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</row>
    <row r="821" spans="1:76" ht="12.75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</row>
    <row r="822" spans="1:76" ht="12.75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</row>
    <row r="823" spans="1:76" ht="12.75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</row>
    <row r="824" spans="1:76" ht="12.75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</row>
    <row r="825" spans="1:76" ht="12.75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</row>
    <row r="826" spans="1:76" ht="12.75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</row>
    <row r="827" spans="1:76" ht="12.75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</row>
    <row r="828" spans="1:76" ht="12.75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</row>
    <row r="829" spans="1:76" ht="12.75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</row>
    <row r="830" spans="1:76" ht="12.75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</row>
    <row r="831" spans="1:76" ht="12.75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</row>
    <row r="832" spans="1:76" ht="12.75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</row>
    <row r="833" spans="1:76" ht="12.75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</row>
    <row r="834" spans="1:76" ht="12.75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</row>
    <row r="835" spans="1:76" ht="12.75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</row>
    <row r="836" spans="1:76" ht="12.75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</row>
    <row r="837" spans="1:76" ht="12.75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</row>
    <row r="838" spans="1:76" ht="12.75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</row>
    <row r="839" spans="1:76" ht="12.75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</row>
    <row r="840" spans="1:76" ht="12.75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</row>
    <row r="841" spans="1:76" ht="12.75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</row>
    <row r="842" spans="1:76" ht="12.75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</row>
    <row r="843" spans="1:76" ht="12.75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</row>
    <row r="844" spans="1:76" ht="12.75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</row>
    <row r="845" spans="1:76" ht="12.75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</row>
    <row r="846" spans="1:76" ht="12.75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</row>
    <row r="847" spans="1:76" ht="12.75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</row>
    <row r="848" spans="1:76" ht="12.75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</row>
    <row r="849" spans="1:76" ht="12.75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</row>
    <row r="850" spans="1:76" ht="12.75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</row>
    <row r="851" spans="1:76" ht="12.75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</row>
    <row r="852" spans="1:76" ht="12.75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</row>
    <row r="853" spans="1:76" ht="12.75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</row>
    <row r="854" spans="1:76" ht="12.75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</row>
    <row r="855" spans="1:76" ht="12.75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</row>
    <row r="856" spans="1:76" ht="12.75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</row>
    <row r="857" spans="1:76" ht="12.75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</row>
    <row r="858" spans="1:76" ht="12.75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</row>
    <row r="859" spans="1:76" ht="12.75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</row>
    <row r="860" spans="1:76" ht="12.75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</row>
    <row r="861" spans="1:76" ht="12.75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</row>
    <row r="862" spans="1:76" ht="12.75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</row>
    <row r="863" spans="1:76" ht="12.75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</row>
    <row r="864" spans="1:76" ht="12.75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</row>
    <row r="865" spans="1:76" ht="12.75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</row>
    <row r="866" spans="1:76" ht="12.75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</row>
    <row r="867" spans="1:76" ht="12.75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</row>
    <row r="868" spans="1:76" ht="12.75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</row>
    <row r="869" spans="1:76" ht="12.75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</row>
    <row r="870" spans="1:76" ht="12.75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</row>
    <row r="871" spans="1:76" ht="12.75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</row>
    <row r="872" spans="1:76" ht="12.75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</row>
    <row r="873" spans="1:76" ht="12.75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</row>
    <row r="874" spans="1:76" ht="12.75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</row>
    <row r="875" spans="1:76" ht="12.75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</row>
    <row r="876" spans="1:76" ht="12.75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</row>
    <row r="877" spans="1:76" ht="12.75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</row>
    <row r="878" spans="1:76" ht="12.75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</row>
    <row r="879" spans="1:76" ht="12.75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</row>
    <row r="880" spans="1:76" ht="12.75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</row>
    <row r="881" spans="1:76" ht="12.75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</row>
    <row r="882" spans="1:76" ht="12.75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</row>
    <row r="883" spans="1:76" ht="12.75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</row>
    <row r="884" spans="1:76" ht="12.75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</row>
    <row r="885" spans="1:76" ht="12.75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</row>
    <row r="886" spans="1:76" ht="12.75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</row>
    <row r="887" spans="1:76" ht="12.75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</row>
    <row r="888" spans="1:76" ht="12.75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</row>
    <row r="889" spans="1:76" ht="12.75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</row>
    <row r="890" spans="1:76" ht="12.75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</row>
    <row r="891" spans="1:76" ht="12.75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</row>
    <row r="892" spans="1:76" ht="12.75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</row>
    <row r="893" spans="1:76" ht="12.75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</row>
    <row r="894" spans="1:76" ht="12.75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</row>
    <row r="895" spans="1:76" ht="12.75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</row>
    <row r="896" spans="1:76" ht="12.75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</row>
    <row r="897" spans="1:76" ht="12.75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</row>
    <row r="898" spans="1:76" ht="12.75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</row>
    <row r="899" spans="1:76" ht="12.75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</row>
    <row r="900" spans="1:76" ht="12.75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</row>
    <row r="901" spans="1:76" ht="12.75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</row>
    <row r="902" spans="1:76" ht="12.75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</row>
    <row r="903" spans="1:76" ht="12.75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</row>
    <row r="904" spans="1:76" ht="12.75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</row>
    <row r="905" spans="1:76" ht="12.75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</row>
    <row r="906" spans="1:76" ht="12.75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</row>
    <row r="907" spans="1:76" ht="12.75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</row>
    <row r="908" spans="1:76" ht="12.75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</row>
    <row r="909" spans="1:76" ht="12.75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</row>
    <row r="910" spans="1:76" ht="12.75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</row>
    <row r="911" spans="1:76" ht="12.75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</row>
    <row r="912" spans="1:76" ht="12.75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</row>
    <row r="913" spans="1:76" ht="12.75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</row>
    <row r="914" spans="1:76" ht="12.75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</row>
    <row r="915" spans="1:76" ht="12.75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</row>
    <row r="916" spans="1:76" ht="12.75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</row>
    <row r="917" spans="1:76" ht="12.75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</row>
    <row r="918" spans="1:76" ht="12.75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</row>
    <row r="919" spans="1:76" ht="12.75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</row>
    <row r="920" spans="1:76" ht="12.75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</row>
    <row r="921" spans="1:76" ht="12.75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</row>
    <row r="922" spans="1:76" ht="12.75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</row>
    <row r="923" spans="1:76" ht="12.75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</row>
    <row r="924" spans="1:76" ht="12.75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</row>
    <row r="925" spans="1:76" ht="12.75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</row>
    <row r="926" spans="1:76" ht="12.75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</row>
    <row r="927" spans="1:76" ht="12.75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</row>
    <row r="928" spans="1:76" ht="12.75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</row>
    <row r="929" spans="1:76" ht="12.75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</row>
    <row r="930" spans="1:76" ht="12.75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</row>
    <row r="931" spans="1:76" ht="12.75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</row>
    <row r="932" spans="1:76" ht="12.75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</row>
    <row r="933" spans="1:76" ht="12.75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</row>
    <row r="934" spans="1:76" ht="12.75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</row>
    <row r="935" spans="1:76" ht="12.75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</row>
    <row r="936" spans="1:76" ht="12.75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</row>
    <row r="937" spans="1:76" ht="12.75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</row>
    <row r="938" spans="1:76" ht="12.75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</row>
    <row r="939" spans="1:76" ht="12.75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</row>
    <row r="940" spans="1:76" ht="12.75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</row>
    <row r="941" spans="1:76" ht="12.75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</row>
    <row r="942" spans="1:76" ht="12.75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</row>
    <row r="943" spans="1:76" ht="12.75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</row>
    <row r="944" spans="1:76" ht="12.75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</row>
    <row r="945" spans="1:76" ht="12.75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</row>
    <row r="946" spans="1:76" ht="12.75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</row>
    <row r="947" spans="1:76" ht="12.75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</row>
    <row r="948" spans="1:76" ht="12.75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</row>
    <row r="949" spans="1:76" ht="12.75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</row>
    <row r="950" spans="1:76" ht="12.75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</row>
    <row r="951" spans="1:76" ht="12.75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</row>
    <row r="952" spans="1:76" ht="12.75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</row>
    <row r="953" spans="1:76" ht="12.75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</row>
    <row r="954" spans="1:76" ht="12.75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</row>
    <row r="955" spans="1:76" ht="12.75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</row>
    <row r="956" spans="1:76" ht="12.75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</row>
    <row r="957" spans="1:76" ht="12.75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</row>
    <row r="958" spans="1:76" ht="12.75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</row>
    <row r="959" spans="1:76" ht="12.75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</row>
    <row r="960" spans="1:76" ht="12.75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</row>
    <row r="961" spans="1:76" ht="12.75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</row>
    <row r="962" spans="1:76" ht="12.75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</row>
    <row r="963" spans="1:76" ht="12.75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</row>
    <row r="964" spans="1:76" ht="12.75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</row>
    <row r="965" spans="1:76" ht="12.75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</row>
    <row r="966" spans="1:76" ht="12.75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</row>
    <row r="967" spans="1:76" ht="12.75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</row>
    <row r="968" spans="1:76" ht="12.75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</row>
    <row r="969" spans="1:76" ht="12.75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</row>
    <row r="970" spans="1:76" ht="12.75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</row>
    <row r="971" spans="1:76" ht="12.75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</row>
    <row r="972" spans="1:76" ht="12.75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</row>
    <row r="973" spans="1:76" ht="12.75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</row>
    <row r="974" spans="1:76" ht="12.75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</row>
    <row r="975" spans="1:76" ht="12.75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</row>
    <row r="976" spans="1:76" ht="12.75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</row>
    <row r="977" spans="1:76" ht="12.75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</row>
    <row r="978" spans="1:76" ht="12.75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</row>
    <row r="979" spans="1:76" ht="12.75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</row>
    <row r="980" spans="1:76" ht="12.75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</row>
    <row r="981" spans="1:76" ht="12.75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</row>
    <row r="982" spans="1:76" ht="12.75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</row>
    <row r="983" spans="1:76" ht="12.75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</row>
    <row r="984" spans="1:76" ht="12.75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</row>
    <row r="985" spans="1:76" ht="12.75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</row>
    <row r="986" spans="1:76" ht="12.75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</row>
    <row r="987" spans="1:76" ht="12.75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</row>
    <row r="988" spans="1:76" ht="12.75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</row>
    <row r="989" spans="1:76" ht="12.75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</row>
    <row r="990" spans="1:76" ht="12.75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</row>
    <row r="991" spans="1:76" ht="12.75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</row>
    <row r="992" spans="1:76" ht="12.75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</row>
    <row r="993" spans="1:76" ht="12.75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</row>
    <row r="994" spans="1:76" ht="12.75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</row>
    <row r="995" spans="1:76" ht="12.75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</row>
    <row r="996" spans="1:76" ht="12.75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</row>
    <row r="997" spans="1:76" ht="12.75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</row>
    <row r="998" spans="1:76" ht="12.75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</row>
    <row r="999" spans="1:76" ht="12.75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</row>
    <row r="1000" spans="1:76" ht="12.75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AV5"/>
  <sheetViews>
    <sheetView workbookViewId="0">
      <selection activeCell="I29" sqref="I29:I30"/>
    </sheetView>
  </sheetViews>
  <sheetFormatPr defaultColWidth="12.5703125" defaultRowHeight="15.75" customHeight="1" x14ac:dyDescent="0.2"/>
  <sheetData>
    <row r="1" spans="1:48" ht="15.75" customHeight="1" x14ac:dyDescent="0.2">
      <c r="A1" s="21" t="s">
        <v>1040</v>
      </c>
      <c r="B1" s="21" t="s">
        <v>1041</v>
      </c>
      <c r="C1" s="21" t="s">
        <v>135</v>
      </c>
      <c r="D1" s="21" t="s">
        <v>136</v>
      </c>
      <c r="E1" s="21" t="s">
        <v>137</v>
      </c>
      <c r="F1" s="21" t="s">
        <v>138</v>
      </c>
      <c r="G1" s="21" t="s">
        <v>139</v>
      </c>
      <c r="H1" s="21" t="s">
        <v>140</v>
      </c>
      <c r="I1" s="21" t="s">
        <v>141</v>
      </c>
      <c r="J1" s="21" t="s">
        <v>149</v>
      </c>
      <c r="K1" s="21" t="s">
        <v>150</v>
      </c>
      <c r="L1" s="21" t="s">
        <v>151</v>
      </c>
      <c r="M1" s="21" t="s">
        <v>152</v>
      </c>
      <c r="N1" s="21" t="s">
        <v>153</v>
      </c>
      <c r="O1" s="21" t="s">
        <v>154</v>
      </c>
      <c r="P1" s="21" t="s">
        <v>155</v>
      </c>
      <c r="Q1" s="21" t="s">
        <v>156</v>
      </c>
      <c r="R1" s="21" t="s">
        <v>157</v>
      </c>
      <c r="S1" s="21" t="s">
        <v>158</v>
      </c>
      <c r="T1" s="21" t="s">
        <v>165</v>
      </c>
      <c r="U1" s="21" t="s">
        <v>169</v>
      </c>
      <c r="V1" s="21" t="s">
        <v>170</v>
      </c>
      <c r="W1" s="21" t="s">
        <v>171</v>
      </c>
      <c r="X1" s="21" t="s">
        <v>172</v>
      </c>
      <c r="Y1" s="21" t="s">
        <v>173</v>
      </c>
      <c r="Z1" s="21" t="s">
        <v>179</v>
      </c>
      <c r="AA1" s="21" t="s">
        <v>180</v>
      </c>
      <c r="AB1" s="21" t="s">
        <v>181</v>
      </c>
      <c r="AC1" s="21" t="s">
        <v>182</v>
      </c>
      <c r="AD1" s="21" t="s">
        <v>186</v>
      </c>
      <c r="AE1" s="21" t="s">
        <v>187</v>
      </c>
      <c r="AF1" s="21" t="s">
        <v>188</v>
      </c>
      <c r="AG1" s="21" t="s">
        <v>192</v>
      </c>
      <c r="AH1" s="21" t="s">
        <v>193</v>
      </c>
      <c r="AI1" s="21" t="s">
        <v>194</v>
      </c>
      <c r="AJ1" s="21" t="s">
        <v>195</v>
      </c>
      <c r="AK1" s="21" t="s">
        <v>196</v>
      </c>
      <c r="AL1" s="21" t="s">
        <v>197</v>
      </c>
      <c r="AM1" s="21" t="s">
        <v>198</v>
      </c>
      <c r="AN1" s="21" t="s">
        <v>199</v>
      </c>
      <c r="AO1" s="21" t="s">
        <v>200</v>
      </c>
      <c r="AP1" s="21" t="s">
        <v>201</v>
      </c>
      <c r="AQ1" s="21" t="s">
        <v>202</v>
      </c>
      <c r="AR1" s="21" t="s">
        <v>203</v>
      </c>
      <c r="AS1" s="21" t="s">
        <v>204</v>
      </c>
      <c r="AT1" s="21" t="s">
        <v>205</v>
      </c>
      <c r="AU1" s="21" t="s">
        <v>206</v>
      </c>
      <c r="AV1" s="21" t="s">
        <v>207</v>
      </c>
    </row>
    <row r="2" spans="1:48" ht="15.75" customHeight="1" x14ac:dyDescent="0.2">
      <c r="A2" s="21" t="s">
        <v>32</v>
      </c>
      <c r="B2" s="21" t="s">
        <v>106</v>
      </c>
      <c r="C2" s="21">
        <v>0</v>
      </c>
      <c r="D2" s="21">
        <v>0</v>
      </c>
      <c r="E2" s="21">
        <v>0</v>
      </c>
      <c r="F2" s="21">
        <v>0</v>
      </c>
      <c r="G2" s="21">
        <v>1</v>
      </c>
      <c r="H2" s="21">
        <v>1</v>
      </c>
      <c r="I2" s="21">
        <v>1</v>
      </c>
      <c r="J2" s="21">
        <v>0</v>
      </c>
      <c r="K2" s="21">
        <v>0</v>
      </c>
      <c r="L2" s="21">
        <v>0</v>
      </c>
      <c r="M2" s="21">
        <v>0</v>
      </c>
      <c r="N2" s="21">
        <v>1</v>
      </c>
      <c r="O2" s="21">
        <v>0</v>
      </c>
      <c r="P2" s="21">
        <v>1</v>
      </c>
      <c r="Q2" s="21">
        <v>1</v>
      </c>
      <c r="R2" s="21">
        <v>1</v>
      </c>
      <c r="S2" s="21">
        <v>1</v>
      </c>
      <c r="T2" s="21">
        <v>0</v>
      </c>
      <c r="U2" s="21">
        <v>1</v>
      </c>
      <c r="V2" s="21">
        <v>1</v>
      </c>
      <c r="W2" s="21">
        <v>1</v>
      </c>
      <c r="X2" s="21">
        <v>1</v>
      </c>
      <c r="Y2" s="21">
        <v>1</v>
      </c>
      <c r="Z2" s="21">
        <v>1</v>
      </c>
      <c r="AA2" s="21">
        <v>0</v>
      </c>
      <c r="AB2" s="21">
        <v>1</v>
      </c>
      <c r="AC2" s="21">
        <v>1</v>
      </c>
      <c r="AD2" s="21">
        <v>1</v>
      </c>
      <c r="AE2" s="21">
        <v>1</v>
      </c>
      <c r="AF2" s="21">
        <v>1</v>
      </c>
      <c r="AG2" s="21">
        <v>0</v>
      </c>
      <c r="AH2" s="21">
        <v>0</v>
      </c>
      <c r="AI2" s="21">
        <v>1</v>
      </c>
      <c r="AJ2" s="21">
        <v>0</v>
      </c>
      <c r="AK2" s="21">
        <v>0</v>
      </c>
      <c r="AL2" s="21">
        <v>1</v>
      </c>
      <c r="AM2" s="21">
        <v>1</v>
      </c>
      <c r="AN2" s="21">
        <v>1</v>
      </c>
      <c r="AO2" s="21">
        <v>1</v>
      </c>
      <c r="AP2" s="21">
        <v>1</v>
      </c>
      <c r="AQ2" s="21">
        <v>1</v>
      </c>
      <c r="AR2" s="21">
        <v>1</v>
      </c>
      <c r="AS2" s="21">
        <v>1</v>
      </c>
      <c r="AT2" s="21">
        <v>1</v>
      </c>
      <c r="AU2" s="21">
        <v>1</v>
      </c>
      <c r="AV2" s="21">
        <v>0</v>
      </c>
    </row>
    <row r="3" spans="1:48" ht="15.75" customHeight="1" x14ac:dyDescent="0.2">
      <c r="A3" s="21" t="s">
        <v>32</v>
      </c>
      <c r="B3" s="21" t="s">
        <v>23</v>
      </c>
      <c r="C3" s="21">
        <v>1</v>
      </c>
      <c r="D3" s="21">
        <v>1</v>
      </c>
      <c r="E3" s="21">
        <v>1</v>
      </c>
      <c r="F3" s="21">
        <v>1</v>
      </c>
      <c r="G3" s="21">
        <v>1</v>
      </c>
      <c r="H3" s="21">
        <v>1</v>
      </c>
      <c r="I3" s="21">
        <v>1</v>
      </c>
      <c r="J3" s="21">
        <v>1</v>
      </c>
      <c r="K3" s="21">
        <v>1</v>
      </c>
      <c r="L3" s="21">
        <v>1</v>
      </c>
      <c r="M3" s="21">
        <v>1</v>
      </c>
      <c r="N3" s="21">
        <v>1</v>
      </c>
      <c r="O3" s="21">
        <v>1</v>
      </c>
      <c r="P3" s="21">
        <v>1</v>
      </c>
      <c r="Q3" s="21">
        <v>1</v>
      </c>
      <c r="R3" s="21">
        <v>1</v>
      </c>
      <c r="S3" s="21">
        <v>1</v>
      </c>
      <c r="T3" s="21">
        <v>1</v>
      </c>
      <c r="U3" s="21">
        <v>1</v>
      </c>
      <c r="V3" s="21">
        <v>1</v>
      </c>
      <c r="W3" s="21">
        <v>1</v>
      </c>
      <c r="X3" s="21">
        <v>1</v>
      </c>
      <c r="Y3" s="21">
        <v>1</v>
      </c>
      <c r="Z3" s="21">
        <v>1</v>
      </c>
      <c r="AA3" s="21">
        <v>1</v>
      </c>
      <c r="AB3" s="21">
        <v>1</v>
      </c>
      <c r="AC3" s="21">
        <v>1</v>
      </c>
      <c r="AD3" s="21">
        <v>1</v>
      </c>
      <c r="AE3" s="21">
        <v>1</v>
      </c>
      <c r="AF3" s="21">
        <v>1</v>
      </c>
      <c r="AG3" s="21">
        <v>1</v>
      </c>
      <c r="AH3" s="21">
        <v>1</v>
      </c>
      <c r="AI3" s="21">
        <v>1</v>
      </c>
      <c r="AJ3" s="21">
        <v>1</v>
      </c>
      <c r="AK3" s="21">
        <v>1</v>
      </c>
      <c r="AL3" s="21">
        <v>1</v>
      </c>
      <c r="AM3" s="21">
        <v>1</v>
      </c>
      <c r="AN3" s="21">
        <v>1</v>
      </c>
      <c r="AO3" s="21">
        <v>1</v>
      </c>
      <c r="AP3" s="21">
        <v>1</v>
      </c>
      <c r="AQ3" s="21">
        <v>1</v>
      </c>
      <c r="AR3" s="21">
        <v>1</v>
      </c>
      <c r="AS3" s="21">
        <v>1</v>
      </c>
      <c r="AT3" s="21">
        <v>1</v>
      </c>
      <c r="AU3" s="21">
        <v>1</v>
      </c>
      <c r="AV3" s="21">
        <v>1</v>
      </c>
    </row>
    <row r="4" spans="1:48" ht="15.75" customHeight="1" x14ac:dyDescent="0.2">
      <c r="A4" s="21" t="s">
        <v>32</v>
      </c>
      <c r="B4" s="21" t="s">
        <v>1043</v>
      </c>
      <c r="C4" s="21">
        <v>1</v>
      </c>
      <c r="D4" s="21">
        <v>1</v>
      </c>
      <c r="E4" s="21">
        <v>1</v>
      </c>
      <c r="F4" s="21">
        <v>1</v>
      </c>
      <c r="G4" s="21">
        <v>0</v>
      </c>
      <c r="H4" s="21">
        <v>0</v>
      </c>
      <c r="I4" s="21">
        <v>0</v>
      </c>
      <c r="J4" s="21">
        <v>1</v>
      </c>
      <c r="K4" s="21">
        <v>1</v>
      </c>
      <c r="L4" s="21">
        <v>1</v>
      </c>
      <c r="M4" s="21">
        <v>1</v>
      </c>
      <c r="N4" s="21">
        <v>0</v>
      </c>
      <c r="O4" s="21">
        <v>1</v>
      </c>
      <c r="P4" s="21">
        <v>0</v>
      </c>
      <c r="Q4" s="21">
        <v>0</v>
      </c>
      <c r="R4" s="21">
        <v>0</v>
      </c>
      <c r="S4" s="21">
        <v>0</v>
      </c>
      <c r="T4" s="21">
        <v>1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1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1</v>
      </c>
      <c r="AH4" s="21">
        <v>1</v>
      </c>
      <c r="AI4" s="21">
        <v>0</v>
      </c>
      <c r="AJ4" s="21">
        <v>1</v>
      </c>
      <c r="AK4" s="21">
        <v>1</v>
      </c>
      <c r="AL4" s="21">
        <v>0</v>
      </c>
      <c r="AM4" s="21">
        <v>0</v>
      </c>
      <c r="AN4" s="21">
        <v>0</v>
      </c>
      <c r="AO4" s="21">
        <v>0</v>
      </c>
      <c r="AP4" s="21">
        <v>0</v>
      </c>
      <c r="AQ4" s="21">
        <v>0</v>
      </c>
      <c r="AR4" s="21">
        <v>0</v>
      </c>
      <c r="AS4" s="21">
        <v>0</v>
      </c>
      <c r="AT4" s="21">
        <v>0</v>
      </c>
      <c r="AU4" s="21">
        <v>0</v>
      </c>
      <c r="AV4" s="21">
        <v>1</v>
      </c>
    </row>
    <row r="5" spans="1:48" ht="15.75" customHeight="1" x14ac:dyDescent="0.2">
      <c r="A5" s="21" t="s">
        <v>32</v>
      </c>
      <c r="B5" s="21" t="s">
        <v>105</v>
      </c>
      <c r="C5" s="21">
        <v>1</v>
      </c>
      <c r="D5" s="21">
        <v>0</v>
      </c>
      <c r="E5" s="21">
        <v>0</v>
      </c>
      <c r="F5" s="21">
        <v>0</v>
      </c>
      <c r="G5" s="21">
        <v>1</v>
      </c>
      <c r="H5" s="21">
        <v>1</v>
      </c>
      <c r="I5" s="21">
        <v>1</v>
      </c>
      <c r="J5" s="21">
        <v>1</v>
      </c>
      <c r="K5" s="21">
        <v>1</v>
      </c>
      <c r="L5" s="21">
        <v>1</v>
      </c>
      <c r="M5" s="21">
        <v>1</v>
      </c>
      <c r="N5" s="21">
        <v>1</v>
      </c>
      <c r="O5" s="21">
        <v>1</v>
      </c>
      <c r="P5" s="21">
        <v>1</v>
      </c>
      <c r="Q5" s="21">
        <v>1</v>
      </c>
      <c r="R5" s="21">
        <v>1</v>
      </c>
      <c r="S5" s="21">
        <v>1</v>
      </c>
      <c r="T5" s="21">
        <v>1</v>
      </c>
      <c r="U5" s="21">
        <v>1</v>
      </c>
      <c r="V5" s="21">
        <v>1</v>
      </c>
      <c r="W5" s="21">
        <v>1</v>
      </c>
      <c r="X5" s="21">
        <v>1</v>
      </c>
      <c r="Y5" s="21">
        <v>1</v>
      </c>
      <c r="Z5" s="21">
        <v>1</v>
      </c>
      <c r="AA5" s="21">
        <v>1</v>
      </c>
      <c r="AB5" s="21">
        <v>1</v>
      </c>
      <c r="AC5" s="21">
        <v>1</v>
      </c>
      <c r="AD5" s="21">
        <v>1</v>
      </c>
      <c r="AE5" s="21">
        <v>1</v>
      </c>
      <c r="AF5" s="21">
        <v>1</v>
      </c>
      <c r="AG5" s="21">
        <v>1</v>
      </c>
      <c r="AH5" s="21">
        <v>1</v>
      </c>
      <c r="AI5" s="21">
        <v>1</v>
      </c>
      <c r="AJ5" s="21">
        <v>0</v>
      </c>
      <c r="AK5" s="21">
        <v>0</v>
      </c>
      <c r="AL5" s="21">
        <v>1</v>
      </c>
      <c r="AM5" s="21">
        <v>1</v>
      </c>
      <c r="AN5" s="21">
        <v>1</v>
      </c>
      <c r="AO5" s="21">
        <v>1</v>
      </c>
      <c r="AP5" s="21">
        <v>1</v>
      </c>
      <c r="AQ5" s="21">
        <v>1</v>
      </c>
      <c r="AR5" s="21">
        <v>1</v>
      </c>
      <c r="AS5" s="21">
        <v>1</v>
      </c>
      <c r="AT5" s="21">
        <v>1</v>
      </c>
      <c r="AU5" s="21">
        <v>1</v>
      </c>
      <c r="AV5" s="2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I345"/>
  <sheetViews>
    <sheetView showGridLines="0" workbookViewId="0">
      <selection activeCell="E5" sqref="E5"/>
    </sheetView>
  </sheetViews>
  <sheetFormatPr defaultColWidth="12.5703125" defaultRowHeight="15.75" customHeight="1" x14ac:dyDescent="0.2"/>
  <cols>
    <col min="1" max="1" width="0.7109375" customWidth="1"/>
    <col min="3" max="3" width="64.85546875" customWidth="1"/>
    <col min="4" max="5" width="14.140625" customWidth="1"/>
    <col min="6" max="6" width="40.5703125" customWidth="1"/>
    <col min="7" max="7" width="0.7109375" customWidth="1"/>
  </cols>
  <sheetData>
    <row r="1" spans="1:9" ht="15.75" customHeight="1" x14ac:dyDescent="0.2">
      <c r="A1" s="2"/>
      <c r="B1" s="2" t="s">
        <v>39</v>
      </c>
      <c r="C1" s="2"/>
      <c r="D1" s="2"/>
      <c r="E1" s="2"/>
      <c r="F1" s="2"/>
      <c r="G1" s="17"/>
    </row>
    <row r="2" spans="1:9" ht="12.75" x14ac:dyDescent="0.2">
      <c r="A2" s="18"/>
      <c r="B2" s="23" t="s">
        <v>1</v>
      </c>
      <c r="C2" s="20"/>
      <c r="F2" s="20"/>
      <c r="G2" s="17"/>
    </row>
    <row r="3" spans="1:9" ht="3.75" customHeight="1" x14ac:dyDescent="0.2">
      <c r="A3" s="17"/>
      <c r="B3" s="17"/>
      <c r="C3" s="17"/>
      <c r="D3" s="16"/>
      <c r="E3" s="16"/>
      <c r="F3" s="16"/>
      <c r="G3" s="17"/>
    </row>
    <row r="4" spans="1:9" ht="12.75" x14ac:dyDescent="0.2">
      <c r="A4" s="18"/>
      <c r="B4" s="37" t="s">
        <v>35</v>
      </c>
      <c r="C4" s="38"/>
      <c r="D4" s="11" t="s">
        <v>36</v>
      </c>
      <c r="E4" s="11" t="s">
        <v>37</v>
      </c>
      <c r="F4" s="11" t="s">
        <v>38</v>
      </c>
      <c r="G4" s="17"/>
    </row>
    <row r="5" spans="1:9" ht="12.75" x14ac:dyDescent="0.2">
      <c r="A5" s="17"/>
      <c r="B5" s="21" t="str" cm="1">
        <f t="array" ref="B5">IF(
  Prototype_input!C6 = "Please input",
  "Please answer all questions",
  IF(
    Prototype_input!C6 = "State or Local Government",
    IF(
      COUNTA(_xlfn._xlws.FILTER(Analysis!C2:C1000, (NOT(ISNA(Analysis!C2:C1000))))) = 1,
      INDEX(
        _xlfn._xlws.FILTER(
          Analysis!C2:C1000,
          (Analysis!C2:C1000 &lt;&gt; "") * (Analysis!C2:C1000 &lt;&gt; "Polaris") * (NOT(ISNA(Analysis!C2:C1000)))
        ),
        1
      ),
      IF(
        OR(
          SUMPRODUCT(--(TRIM(Prototype_input!C30:C38) = "Please input")) &gt;= 1,
          COUNTA(_xlfn._xlws.FILTER(Analysis!C2:C1000, NOT(ISNA(Analysis!C2:C1000)))) = 0
        ),
        IF(
          COUNTA(_xlfn._xlws.FILTER(Analysis!C2:C1000, NOT(ISNA(Analysis!C2:C1000)))) = 0,
          "Assisted Acquisition Services (AAS)",
          "Please answer all questions"
        ),
        IF(
          COUNTIF(Analysis!AR2:AR1000, "Pass") &gt; 0,
          _xlfn._xlws.FILTER(
            Analysis!C2:C1000,
            (Analysis!AR2:AR1000 = "Pass") * (Analysis!C2:C1000 &lt;&gt; "Polaris") * (NOT(ISNA(Analysis!C2:C1000)))
          ),
          "Assisted Acquisition Services (AAS)"
        )
      )
    ),
    IF(
      Prototype_input!C6 = "Federal or Tribal Government",
      IF(
        COUNTA(_xlfn._xlws.FILTER(Analysis!B2:B1000, NOT(ISNA(Analysis!B2:B1000)))) = 1,
        INDEX(
          _xlfn._xlws.FILTER(
            Analysis!B2:B1000,
            (Analysis!B2:B1000 &lt;&gt; "") * (Analysis!B2:B1000 &lt;&gt; "Polaris") * (NOT(ISNA(Analysis!B2:B1000)))
          ),
          1
        ),
        IF(
          OR(
            SUMPRODUCT(--(TRIM(Prototype_input!C30:C70) = "Please input")) &gt;= 1,
            COUNTA(_xlfn._xlws.FILTER(Analysis!B2:B1000, NOT(ISNA(Analysis!B2:B1000)))) = 0
          ),
          IF(
            COUNTA(_xlfn._xlws.FILTER(Analysis!B2:B1000, NOT(ISNA(Analysis!B2:B1000)))) = 0,
            "Assisted Acquisition Services (AAS)",
            "Please answer all questions"
          ),
          IF(
            COUNTIF(Analysis!AK2:AK1000, "Pass") &gt; 0,
            _xlfn._xlws.FILTER(
              Analysis!B2:B1000,
              (Analysis!AK2:AK1000 = "Pass") * (Analysis!W2:W1000 &gt;= 1) * (Analysis!B2:B1000 &lt;&gt; "Polaris") * (NOT(ISNA(Analysis!B2:B1000)))
            ),
            "Assisted Acquisition Services (AAS)"
          )
        )
      ),
      "Please answer all questions"
    )
  )
)</f>
        <v>Please answer all questions</v>
      </c>
      <c r="C5" s="21"/>
      <c r="D5" s="21" t="str">
        <f>IF(B5="Please answer all questions","",IF(AND(COUNTA($B$5:$B$1000)=1,B5&lt;&gt;""),"Best",IF(Prototype_input!$C$6="Federal or Tribal Government",IFERROR(IF(INDEX(Analysis!$W$2:$W$1000, MATCH(B5, Analysis!$B$2:$B$1000, 0)) = _xlfn.MAXIFS(Analysis!$W$2:$W$1000, Analysis!$AK$2:$AK$1000, "Pass", Analysis!$W$2:$W$1000, "&gt;=1", Analysis!$B$2:$B$1000, "&lt;&gt;Polaris"),"Best","Alternate"),""),IF(B5&lt;&gt;"", IF(_xlfn.XLOOKUP(B5,Analysis!$C$2:$C$1000,Analysis!$AR$2:$AR$1000)="Pass","Best",""),""))))</f>
        <v/>
      </c>
      <c r="E5" s="22" t="e">
        <f>IF(AND(B5&lt;&gt;"",B5&lt;&gt;"No Matches"), HYPERLINK(VLOOKUP(B5,'Contract Vehicles'!$B$1:$H$1000,2,FALSE),"Link"),"")</f>
        <v>#N/A</v>
      </c>
      <c r="F5" s="21" t="e">
        <f>IF(AND(B5&lt;&gt;"",B5&lt;&gt;"No Matches"), VLOOKUP(B5,'Contract Vehicles'!$B$1:$H$1000,7,FALSE),"")</f>
        <v>#N/A</v>
      </c>
      <c r="G5" s="17"/>
      <c r="H5" s="32">
        <f>COUNTA('1_Prototype_data'!$B$2:$B$1000)</f>
        <v>1</v>
      </c>
      <c r="I5" s="21" t="str">
        <f ca="1">IFERROR(__xludf.DUMMYFUNCTION("IF(
  Prototype_input!C6 = ""Please input"",
  ""Please answer all questions"",
  IF(
    COUNTA(
      UNIQUE(
        FILTER(
          B5:B998,
          (B5:B998 &lt;&gt; """") * (NOT(ISNA(B5:B998)))
        )
      )
    ) = 1,
    """",
    IF(
      Prot"&amp;"otype_input!C6 = ""Federal or Tribal Government"",
      IF(COUNTIF(Prototype_input!C25:C65, ""Please input"") &gt;= 1, ""Please answer all questions"", """"),
      IF(
        Prototype_input!C6 = ""State or Local Government"",
        IF(COUNTIF(Prototype"&amp;"_input!C25:C33, ""Please input"") &gt;= 1, ""Please answer all questions"", """"),
        """"
      )
    )
  )
)
"),"")</f>
        <v/>
      </c>
    </row>
    <row r="6" spans="1:9" ht="12.75" x14ac:dyDescent="0.2">
      <c r="A6" s="17"/>
      <c r="B6" s="21"/>
      <c r="C6" s="21"/>
      <c r="D6" s="21" t="str">
        <f>IF(AND(COUNTA($B$5:$B$1000)=1,B6&lt;&gt;""),"Best",IF(Prototype_input!$C$6="Federal or Tribal Government",IFERROR(IF(INDEX(Analysis!$W$2:$W$1000, MATCH(B6, Analysis!$B$2:$B$1000, 0)) = _xlfn.MAXIFS(Analysis!$W$2:$W$1000, Analysis!$AK$2:$AK$1000, "Pass", Analysis!$W$2:$W$1000, "&gt;=1", Analysis!$B$2:$B$1000, "&lt;&gt;Polaris"),"Best","Alternate"),""),IF(B6&lt;&gt;"", IF(_xlfn.XLOOKUP(B6,Analysis!$C$2:$C$1000,Analysis!$AR$2:$AR$1000)="Pass","Best",""),"")))</f>
        <v/>
      </c>
      <c r="E6" s="22" t="str">
        <f>IF(AND(B6&lt;&gt;"",B6&lt;&gt;"No Matches"), HYPERLINK(VLOOKUP(B6,'Contract Vehicles'!$B$1:$H$1000,2,FALSE),"Link"),"")</f>
        <v/>
      </c>
      <c r="F6" s="21" t="str">
        <f>IF(AND(B6&lt;&gt;"",B6&lt;&gt;"No Matches"), VLOOKUP(B6,'Contract Vehicles'!$B$1:$H$1000,7,FALSE),"")</f>
        <v/>
      </c>
      <c r="G6" s="17"/>
    </row>
    <row r="7" spans="1:9" ht="12.75" x14ac:dyDescent="0.2">
      <c r="A7" s="17"/>
      <c r="B7" s="21"/>
      <c r="C7" s="21"/>
      <c r="D7" s="21" t="str">
        <f>IF(AND(COUNTA($B$5:$B$1000)=1,B7&lt;&gt;""),"Best",IF(Prototype_input!$C$6="Federal or Tribal Government",IFERROR(IF(INDEX(Analysis!$W$2:$W$1000, MATCH(B7, Analysis!$B$2:$B$1000, 0)) = _xlfn.MAXIFS(Analysis!$W$2:$W$1000, Analysis!$AK$2:$AK$1000, "Pass", Analysis!$W$2:$W$1000, "&gt;=1", Analysis!$B$2:$B$1000, "&lt;&gt;Polaris"),"Best","Alternate"),""),IF(B7&lt;&gt;"", IF(_xlfn.XLOOKUP(B7,Analysis!$C$2:$C$1000,Analysis!$AR$2:$AR$1000)="Pass","Best",""),"")))</f>
        <v/>
      </c>
      <c r="E7" s="22" t="str">
        <f>IF(AND(B7&lt;&gt;"",B7&lt;&gt;"No Matches"), HYPERLINK(VLOOKUP(B7,'Contract Vehicles'!$B$1:$H$1000,2,FALSE),"Link"),"")</f>
        <v/>
      </c>
      <c r="F7" s="21" t="str">
        <f>IF(AND(B7&lt;&gt;"",B7&lt;&gt;"No Matches"), VLOOKUP(B7,'Contract Vehicles'!$B$1:$H$1000,7,FALSE),"")</f>
        <v/>
      </c>
      <c r="G7" s="17"/>
    </row>
    <row r="8" spans="1:9" ht="12.75" x14ac:dyDescent="0.2">
      <c r="A8" s="17"/>
      <c r="B8" s="21"/>
      <c r="C8" s="21"/>
      <c r="D8" s="21" t="str">
        <f>IF(AND(COUNTA($B$5:$B$1000)=1,B8&lt;&gt;""),"Best",IF(Prototype_input!$C$6="Federal or Tribal Government",IFERROR(IF(INDEX(Analysis!$W$2:$W$1000, MATCH(B8, Analysis!$B$2:$B$1000, 0)) = _xlfn.MAXIFS(Analysis!$W$2:$W$1000, Analysis!$AK$2:$AK$1000, "Pass", Analysis!$W$2:$W$1000, "&gt;=1", Analysis!$B$2:$B$1000, "&lt;&gt;Polaris"),"Best","Alternate"),""),IF(B8&lt;&gt;"", IF(_xlfn.XLOOKUP(B8,Analysis!$C$2:$C$1000,Analysis!$AR$2:$AR$1000)="Pass","Best",""),"")))</f>
        <v/>
      </c>
      <c r="E8" s="22" t="str">
        <f>IF(AND(B8&lt;&gt;"",B8&lt;&gt;"No Matches"), HYPERLINK(VLOOKUP(B8,'Contract Vehicles'!$B$1:$H$1000,2,FALSE),"Link"),"")</f>
        <v/>
      </c>
      <c r="F8" s="21" t="str">
        <f>IF(AND(B8&lt;&gt;"",B8&lt;&gt;"No Matches"), VLOOKUP(B8,'Contract Vehicles'!$B$1:$H$1000,7,FALSE),"")</f>
        <v/>
      </c>
      <c r="G8" s="17"/>
    </row>
    <row r="9" spans="1:9" ht="12.75" x14ac:dyDescent="0.2">
      <c r="A9" s="17"/>
      <c r="B9" s="21"/>
      <c r="C9" s="21"/>
      <c r="D9" s="21" t="str">
        <f>IF(AND(COUNTA($B$5:$B$1000)=1,B9&lt;&gt;""),"Best",IF(Prototype_input!$C$6="Federal or Tribal Government",IFERROR(IF(INDEX(Analysis!$W$2:$W$1000, MATCH(B9, Analysis!$B$2:$B$1000, 0)) = _xlfn.MAXIFS(Analysis!$W$2:$W$1000, Analysis!$AK$2:$AK$1000, "Pass", Analysis!$W$2:$W$1000, "&gt;=1", Analysis!$B$2:$B$1000, "&lt;&gt;Polaris"),"Best","Alternate"),""),IF(B9&lt;&gt;"", IF(_xlfn.XLOOKUP(B9,Analysis!$C$2:$C$1000,Analysis!$AR$2:$AR$1000)="Pass","Best",""),"")))</f>
        <v/>
      </c>
      <c r="E9" s="22" t="str">
        <f>IF(AND(B9&lt;&gt;"",B9&lt;&gt;"No Matches"), HYPERLINK(VLOOKUP(B9,'Contract Vehicles'!$B$1:$H$1000,2,FALSE),"Link"),"")</f>
        <v/>
      </c>
      <c r="F9" s="21" t="str">
        <f>IF(AND(B9&lt;&gt;"",B9&lt;&gt;"No Matches"), VLOOKUP(B9,'Contract Vehicles'!$B$1:$H$1000,7,FALSE),"")</f>
        <v/>
      </c>
      <c r="G9" s="17"/>
    </row>
    <row r="10" spans="1:9" ht="12.75" x14ac:dyDescent="0.2">
      <c r="A10" s="17"/>
      <c r="B10" s="21"/>
      <c r="C10" s="21"/>
      <c r="D10" s="21" t="str">
        <f>IF(AND(COUNTA($B$5:$B$1000)=1,B10&lt;&gt;""),"Best",IF(Prototype_input!$C$6="Federal or Tribal Government",IFERROR(IF(INDEX(Analysis!$W$2:$W$1000, MATCH(B10, Analysis!$B$2:$B$1000, 0)) = _xlfn.MAXIFS(Analysis!$W$2:$W$1000, Analysis!$AK$2:$AK$1000, "Pass", Analysis!$W$2:$W$1000, "&gt;=1", Analysis!$B$2:$B$1000, "&lt;&gt;Polaris"),"Best","Alternate"),""),IF(B10&lt;&gt;"", IF(_xlfn.XLOOKUP(B10,Analysis!$C$2:$C$1000,Analysis!$AR$2:$AR$1000)="Pass","Best",""),"")))</f>
        <v/>
      </c>
      <c r="E10" s="22" t="str">
        <f>IF(AND(B10&lt;&gt;"",B10&lt;&gt;"No Matches"), HYPERLINK(VLOOKUP(B10,'Contract Vehicles'!$B$1:$H$1000,2,FALSE),"Link"),"")</f>
        <v/>
      </c>
      <c r="F10" s="21" t="str">
        <f>IF(AND(B10&lt;&gt;"",B10&lt;&gt;"No Matches"), VLOOKUP(B10,'Contract Vehicles'!$B$1:$H$1000,7,FALSE),"")</f>
        <v/>
      </c>
      <c r="G10" s="17"/>
    </row>
    <row r="11" spans="1:9" ht="12.75" x14ac:dyDescent="0.2">
      <c r="A11" s="17"/>
      <c r="B11" s="21"/>
      <c r="C11" s="21"/>
      <c r="D11" s="21" t="str">
        <f>IF(AND(COUNTA($B$5:$B$1000)=1,B11&lt;&gt;""),"Best",IF(Prototype_input!$C$6="Federal or Tribal Government",IFERROR(IF(INDEX(Analysis!$W$2:$W$1000, MATCH(B11, Analysis!$B$2:$B$1000, 0)) = _xlfn.MAXIFS(Analysis!$W$2:$W$1000, Analysis!$AK$2:$AK$1000, "Pass", Analysis!$W$2:$W$1000, "&gt;=1", Analysis!$B$2:$B$1000, "&lt;&gt;Polaris"),"Best","Alternate"),""),IF(B11&lt;&gt;"", IF(_xlfn.XLOOKUP(B11,Analysis!$C$2:$C$1000,Analysis!$AR$2:$AR$1000)="Pass","Best",""),"")))</f>
        <v/>
      </c>
      <c r="E11" s="22" t="str">
        <f>IF(AND(B11&lt;&gt;"",B11&lt;&gt;"No Matches"), HYPERLINK(VLOOKUP(B11,'Contract Vehicles'!$B$1:$H$1000,2,FALSE),"Link"),"")</f>
        <v/>
      </c>
      <c r="F11" s="21" t="str">
        <f>IF(AND(B11&lt;&gt;"",B11&lt;&gt;"No Matches"), VLOOKUP(B11,'Contract Vehicles'!$B$1:$H$1000,7,FALSE),"")</f>
        <v/>
      </c>
      <c r="G11" s="17"/>
    </row>
    <row r="12" spans="1:9" ht="12.75" x14ac:dyDescent="0.2">
      <c r="A12" s="17"/>
      <c r="B12" s="21"/>
      <c r="C12" s="21"/>
      <c r="D12" s="21" t="str">
        <f>IF(AND(COUNTA($B$5:$B$1000)=1,B12&lt;&gt;""),"Best",IF(Prototype_input!$C$6="Federal or Tribal Government",IFERROR(IF(INDEX(Analysis!$W$2:$W$1000, MATCH(B12, Analysis!$B$2:$B$1000, 0)) = _xlfn.MAXIFS(Analysis!$W$2:$W$1000, Analysis!$AK$2:$AK$1000, "Pass", Analysis!$W$2:$W$1000, "&gt;=1", Analysis!$B$2:$B$1000, "&lt;&gt;Polaris"),"Best","Alternate"),""),IF(B12&lt;&gt;"", IF(_xlfn.XLOOKUP(B12,Analysis!$C$2:$C$1000,Analysis!$AR$2:$AR$1000)="Pass","Best",""),"")))</f>
        <v/>
      </c>
      <c r="E12" s="22" t="str">
        <f>IF(AND(B12&lt;&gt;"",B12&lt;&gt;"No Matches"), HYPERLINK(VLOOKUP(B12,'Contract Vehicles'!$B$1:$H$1000,2,FALSE),"Link"),"")</f>
        <v/>
      </c>
      <c r="F12" s="21" t="str">
        <f>IF(AND(B12&lt;&gt;"",B12&lt;&gt;"No Matches"), VLOOKUP(B12,'Contract Vehicles'!$B$1:$H$1000,7,FALSE),"")</f>
        <v/>
      </c>
      <c r="G12" s="17"/>
    </row>
    <row r="13" spans="1:9" ht="12.75" x14ac:dyDescent="0.2">
      <c r="A13" s="17"/>
      <c r="B13" s="21"/>
      <c r="C13" s="21"/>
      <c r="D13" s="21" t="str">
        <f>IF(AND(COUNTA($B$5:$B$1000)=1,B13&lt;&gt;""),"Best",IF(Prototype_input!$C$6="Federal or Tribal Government",IFERROR(IF(INDEX(Analysis!$W$2:$W$1000, MATCH(B13, Analysis!$B$2:$B$1000, 0)) = _xlfn.MAXIFS(Analysis!$W$2:$W$1000, Analysis!$AK$2:$AK$1000, "Pass", Analysis!$W$2:$W$1000, "&gt;=1", Analysis!$B$2:$B$1000, "&lt;&gt;Polaris"),"Best","Alternate"),""),IF(B13&lt;&gt;"", IF(_xlfn.XLOOKUP(B13,Analysis!$C$2:$C$1000,Analysis!$AR$2:$AR$1000)="Pass","Best",""),"")))</f>
        <v/>
      </c>
      <c r="E13" s="22" t="str">
        <f>IF(AND(B13&lt;&gt;"",B13&lt;&gt;"No Matches"), HYPERLINK(VLOOKUP(B13,'Contract Vehicles'!$B$1:$H$1000,2,FALSE),"Link"),"")</f>
        <v/>
      </c>
      <c r="F13" s="21" t="str">
        <f>IF(AND(B13&lt;&gt;"",B13&lt;&gt;"No Matches"), VLOOKUP(B13,'Contract Vehicles'!$B$1:$H$1000,7,FALSE),"")</f>
        <v/>
      </c>
      <c r="G13" s="17"/>
    </row>
    <row r="14" spans="1:9" ht="12.75" x14ac:dyDescent="0.2">
      <c r="A14" s="17"/>
      <c r="B14" s="21"/>
      <c r="C14" s="21"/>
      <c r="D14" s="21" t="str">
        <f>IF(AND(COUNTA($B$5:$B$1000)=1,B14&lt;&gt;""),"Best",IF(Prototype_input!$C$6="Federal or Tribal Government",IFERROR(IF(INDEX(Analysis!$W$2:$W$1000, MATCH(B14, Analysis!$B$2:$B$1000, 0)) = _xlfn.MAXIFS(Analysis!$W$2:$W$1000, Analysis!$AK$2:$AK$1000, "Pass", Analysis!$W$2:$W$1000, "&gt;=1", Analysis!$B$2:$B$1000, "&lt;&gt;Polaris"),"Best","Alternate"),""),IF(B14&lt;&gt;"", IF(_xlfn.XLOOKUP(B14,Analysis!$C$2:$C$1000,Analysis!$AR$2:$AR$1000)="Pass","Best",""),"")))</f>
        <v/>
      </c>
      <c r="E14" s="22" t="str">
        <f>IF(AND(B14&lt;&gt;"",B14&lt;&gt;"No Matches"), HYPERLINK(VLOOKUP(B14,'Contract Vehicles'!$B$1:$H$1000,2,FALSE),"Link"),"")</f>
        <v/>
      </c>
      <c r="F14" s="21" t="str">
        <f>IF(AND(B14&lt;&gt;"",B14&lt;&gt;"No Matches"), VLOOKUP(B14,'Contract Vehicles'!$B$1:$H$1000,7,FALSE),"")</f>
        <v/>
      </c>
      <c r="G14" s="17"/>
    </row>
    <row r="15" spans="1:9" ht="12.75" x14ac:dyDescent="0.2">
      <c r="A15" s="17"/>
      <c r="B15" s="21"/>
      <c r="C15" s="21"/>
      <c r="D15" s="21" t="str">
        <f>IF(AND(COUNTA($B$5:$B$1000)=1,B15&lt;&gt;""),"Best",IF(Prototype_input!$C$6="Federal or Tribal Government",IFERROR(IF(INDEX(Analysis!$W$2:$W$1000, MATCH(B15, Analysis!$B$2:$B$1000, 0)) = _xlfn.MAXIFS(Analysis!$W$2:$W$1000, Analysis!$AK$2:$AK$1000, "Pass", Analysis!$W$2:$W$1000, "&gt;=1", Analysis!$B$2:$B$1000, "&lt;&gt;Polaris"),"Best","Alternate"),""),IF(B15&lt;&gt;"", IF(_xlfn.XLOOKUP(B15,Analysis!$C$2:$C$1000,Analysis!$AR$2:$AR$1000)="Pass","Best",""),"")))</f>
        <v/>
      </c>
      <c r="E15" s="22" t="str">
        <f>IF(AND(B15&lt;&gt;"",B15&lt;&gt;"No Matches"), HYPERLINK(VLOOKUP(B15,'Contract Vehicles'!$B$1:$H$1000,2,FALSE),"Link"),"")</f>
        <v/>
      </c>
      <c r="F15" s="21" t="str">
        <f>IF(AND(B15&lt;&gt;"",B15&lt;&gt;"No Matches"), VLOOKUP(B15,'Contract Vehicles'!$B$1:$H$1000,7,FALSE),"")</f>
        <v/>
      </c>
      <c r="G15" s="17"/>
    </row>
    <row r="16" spans="1:9" ht="12.75" x14ac:dyDescent="0.2">
      <c r="A16" s="17"/>
      <c r="B16" s="21"/>
      <c r="C16" s="21"/>
      <c r="D16" s="21" t="str">
        <f>IF(AND(COUNTA($B$5:$B$1000)=1,B16&lt;&gt;""),"Best",IF(Prototype_input!$C$6="Federal or Tribal Government",IFERROR(IF(INDEX(Analysis!$W$2:$W$1000, MATCH(B16, Analysis!$B$2:$B$1000, 0)) = _xlfn.MAXIFS(Analysis!$W$2:$W$1000, Analysis!$AK$2:$AK$1000, "Pass", Analysis!$W$2:$W$1000, "&gt;=1", Analysis!$B$2:$B$1000, "&lt;&gt;Polaris"),"Best","Alternate"),""),IF(B16&lt;&gt;"", IF(_xlfn.XLOOKUP(B16,Analysis!$C$2:$C$1000,Analysis!$AR$2:$AR$1000)="Pass","Best",""),"")))</f>
        <v/>
      </c>
      <c r="E16" s="22" t="str">
        <f>IF(AND(B16&lt;&gt;"",B16&lt;&gt;"No Matches"), HYPERLINK(VLOOKUP(B16,'Contract Vehicles'!$B$1:$H$1000,2,FALSE),"Link"),"")</f>
        <v/>
      </c>
      <c r="F16" s="21" t="str">
        <f>IF(AND(B16&lt;&gt;"",B16&lt;&gt;"No Matches"), VLOOKUP(B16,'Contract Vehicles'!$B$1:$H$1000,7,FALSE),"")</f>
        <v/>
      </c>
      <c r="G16" s="17"/>
    </row>
    <row r="17" spans="1:7" ht="12.75" x14ac:dyDescent="0.2">
      <c r="A17" s="17"/>
      <c r="B17" s="21"/>
      <c r="C17" s="21"/>
      <c r="D17" s="21" t="str">
        <f>IF(AND(COUNTA($B$5:$B$1000)=1,B17&lt;&gt;""),"Best",IF(Prototype_input!$C$6="Federal or Tribal Government",IFERROR(IF(INDEX(Analysis!$W$2:$W$1000, MATCH(B17, Analysis!$B$2:$B$1000, 0)) = _xlfn.MAXIFS(Analysis!$W$2:$W$1000, Analysis!$AK$2:$AK$1000, "Pass", Analysis!$W$2:$W$1000, "&gt;=1", Analysis!$B$2:$B$1000, "&lt;&gt;Polaris"),"Best","Alternate"),""),IF(B17&lt;&gt;"", IF(_xlfn.XLOOKUP(B17,Analysis!$C$2:$C$1000,Analysis!$AR$2:$AR$1000)="Pass","Best",""),"")))</f>
        <v/>
      </c>
      <c r="E17" s="22" t="str">
        <f>IF(AND(B17&lt;&gt;"",B17&lt;&gt;"No Matches"), HYPERLINK(VLOOKUP(B17,'Contract Vehicles'!$B$1:$H$1000,2,FALSE),"Link"),"")</f>
        <v/>
      </c>
      <c r="F17" s="21" t="str">
        <f>IF(AND(B17&lt;&gt;"",B17&lt;&gt;"No Matches"), VLOOKUP(B17,'Contract Vehicles'!$B$1:$H$1000,7,FALSE),"")</f>
        <v/>
      </c>
      <c r="G17" s="17"/>
    </row>
    <row r="18" spans="1:7" ht="12.75" x14ac:dyDescent="0.2">
      <c r="A18" s="17"/>
      <c r="B18" s="21"/>
      <c r="C18" s="21"/>
      <c r="D18" s="21" t="str">
        <f>IF(AND(COUNTA($B$5:$B$1000)=1,B18&lt;&gt;""),"Best",IF(Prototype_input!$C$6="Federal or Tribal Government",IFERROR(IF(INDEX(Analysis!$W$2:$W$1000, MATCH(B18, Analysis!$B$2:$B$1000, 0)) = _xlfn.MAXIFS(Analysis!$W$2:$W$1000, Analysis!$AK$2:$AK$1000, "Pass", Analysis!$W$2:$W$1000, "&gt;=1", Analysis!$B$2:$B$1000, "&lt;&gt;Polaris"),"Best","Alternate"),""),IF(B18&lt;&gt;"", IF(_xlfn.XLOOKUP(B18,Analysis!$C$2:$C$1000,Analysis!$AR$2:$AR$1000)="Pass","Best",""),"")))</f>
        <v/>
      </c>
      <c r="E18" s="22" t="str">
        <f>IF(AND(B18&lt;&gt;"",B18&lt;&gt;"No Matches"), HYPERLINK(VLOOKUP(B18,'Contract Vehicles'!$B$1:$H$1000,2,FALSE),"Link"),"")</f>
        <v/>
      </c>
      <c r="F18" s="21" t="str">
        <f>IF(AND(B18&lt;&gt;"",B18&lt;&gt;"No Matches"), VLOOKUP(B18,'Contract Vehicles'!$B$1:$H$1000,7,FALSE),"")</f>
        <v/>
      </c>
      <c r="G18" s="17"/>
    </row>
    <row r="19" spans="1:7" ht="12.75" x14ac:dyDescent="0.2">
      <c r="A19" s="17"/>
      <c r="B19" s="21"/>
      <c r="C19" s="21"/>
      <c r="D19" s="21" t="str">
        <f>IF(AND(COUNTA($B$5:$B$1000)=1,B19&lt;&gt;""),"Best",IF(Prototype_input!$C$6="Federal or Tribal Government",IFERROR(IF(INDEX(Analysis!$W$2:$W$1000, MATCH(B19, Analysis!$B$2:$B$1000, 0)) = _xlfn.MAXIFS(Analysis!$W$2:$W$1000, Analysis!$AK$2:$AK$1000, "Pass", Analysis!$W$2:$W$1000, "&gt;=1", Analysis!$B$2:$B$1000, "&lt;&gt;Polaris"),"Best","Alternate"),""),IF(B19&lt;&gt;"", IF(_xlfn.XLOOKUP(B19,Analysis!$C$2:$C$1000,Analysis!$AR$2:$AR$1000)="Pass","Best",""),"")))</f>
        <v/>
      </c>
      <c r="E19" s="22" t="str">
        <f>IF(AND(B19&lt;&gt;"",B19&lt;&gt;"No Matches"), HYPERLINK(VLOOKUP(B19,'Contract Vehicles'!$B$1:$H$1000,2,FALSE),"Link"),"")</f>
        <v/>
      </c>
      <c r="F19" s="21" t="str">
        <f>IF(AND(B19&lt;&gt;"",B19&lt;&gt;"No Matches"), VLOOKUP(B19,'Contract Vehicles'!$B$1:$H$1000,7,FALSE),"")</f>
        <v/>
      </c>
      <c r="G19" s="17"/>
    </row>
    <row r="20" spans="1:7" ht="12.75" x14ac:dyDescent="0.2">
      <c r="A20" s="17"/>
      <c r="B20" s="21"/>
      <c r="C20" s="21"/>
      <c r="D20" s="21" t="str">
        <f>IF(AND(COUNTA($B$5:$B$1000)=1,B20&lt;&gt;""),"Best",IF(Prototype_input!$C$6="Federal or Tribal Government",IFERROR(IF(INDEX(Analysis!$W$2:$W$1000, MATCH(B20, Analysis!$B$2:$B$1000, 0)) = _xlfn.MAXIFS(Analysis!$W$2:$W$1000, Analysis!$AK$2:$AK$1000, "Pass", Analysis!$W$2:$W$1000, "&gt;=1", Analysis!$B$2:$B$1000, "&lt;&gt;Polaris"),"Best","Alternate"),""),IF(B20&lt;&gt;"", IF(_xlfn.XLOOKUP(B20,Analysis!$C$2:$C$1000,Analysis!$AR$2:$AR$1000)="Pass","Best",""),"")))</f>
        <v/>
      </c>
      <c r="E20" s="22" t="str">
        <f>IF(AND(B20&lt;&gt;"",B20&lt;&gt;"No Matches"), HYPERLINK(VLOOKUP(B20,'Contract Vehicles'!$B$1:$H$1000,2,FALSE),"Link"),"")</f>
        <v/>
      </c>
      <c r="F20" s="21" t="str">
        <f>IF(AND(B20&lt;&gt;"",B20&lt;&gt;"No Matches"), VLOOKUP(B20,'Contract Vehicles'!$B$1:$H$1000,7,FALSE),"")</f>
        <v/>
      </c>
      <c r="G20" s="17"/>
    </row>
    <row r="21" spans="1:7" ht="12.75" x14ac:dyDescent="0.2">
      <c r="A21" s="17"/>
      <c r="B21" s="21"/>
      <c r="C21" s="21"/>
      <c r="D21" s="21" t="str">
        <f>IF(AND(COUNTA($B$5:$B$1000)=1,B21&lt;&gt;""),"Best",IF(Prototype_input!$C$6="Federal or Tribal Government",IFERROR(IF(INDEX(Analysis!$W$2:$W$1000, MATCH(B21, Analysis!$B$2:$B$1000, 0)) = _xlfn.MAXIFS(Analysis!$W$2:$W$1000, Analysis!$AK$2:$AK$1000, "Pass", Analysis!$W$2:$W$1000, "&gt;=1", Analysis!$B$2:$B$1000, "&lt;&gt;Polaris"),"Best","Alternate"),""),IF(B21&lt;&gt;"", IF(_xlfn.XLOOKUP(B21,Analysis!$C$2:$C$1000,Analysis!$AR$2:$AR$1000)="Pass","Best",""),"")))</f>
        <v/>
      </c>
      <c r="E21" s="22" t="str">
        <f>IF(AND(B21&lt;&gt;"",B21&lt;&gt;"No Matches"), HYPERLINK(VLOOKUP(B21,'Contract Vehicles'!$B$1:$H$1000,2,FALSE),"Link"),"")</f>
        <v/>
      </c>
      <c r="F21" s="21" t="str">
        <f>IF(AND(B21&lt;&gt;"",B21&lt;&gt;"No Matches"), VLOOKUP(B21,'Contract Vehicles'!$B$1:$H$1000,7,FALSE),"")</f>
        <v/>
      </c>
      <c r="G21" s="17"/>
    </row>
    <row r="22" spans="1:7" ht="12.75" x14ac:dyDescent="0.2">
      <c r="A22" s="17"/>
      <c r="B22" s="21"/>
      <c r="C22" s="21"/>
      <c r="D22" s="21" t="str">
        <f>IF(AND(COUNTA($B$5:$B$1000)=1,B22&lt;&gt;""),"Best",IF(Prototype_input!$C$6="Federal or Tribal Government",IFERROR(IF(INDEX(Analysis!$W$2:$W$1000, MATCH(B22, Analysis!$B$2:$B$1000, 0)) = _xlfn.MAXIFS(Analysis!$W$2:$W$1000, Analysis!$AK$2:$AK$1000, "Pass", Analysis!$W$2:$W$1000, "&gt;=1", Analysis!$B$2:$B$1000, "&lt;&gt;Polaris"),"Best","Alternate"),""),IF(B22&lt;&gt;"", IF(_xlfn.XLOOKUP(B22,Analysis!$C$2:$C$1000,Analysis!$AR$2:$AR$1000)="Pass","Best",""),"")))</f>
        <v/>
      </c>
      <c r="E22" s="22" t="str">
        <f>IF(AND(B22&lt;&gt;"",B22&lt;&gt;"No Matches"), HYPERLINK(VLOOKUP(B22,'Contract Vehicles'!$B$1:$H$1000,2,FALSE),"Link"),"")</f>
        <v/>
      </c>
      <c r="F22" s="21" t="str">
        <f>IF(AND(B22&lt;&gt;"",B22&lt;&gt;"No Matches"), VLOOKUP(B22,'Contract Vehicles'!$B$1:$H$1000,7,FALSE),"")</f>
        <v/>
      </c>
      <c r="G22" s="17"/>
    </row>
    <row r="23" spans="1:7" ht="12.75" x14ac:dyDescent="0.2">
      <c r="A23" s="17"/>
      <c r="B23" s="21"/>
      <c r="C23" s="21"/>
      <c r="D23" s="21" t="str">
        <f>IF(AND(COUNTA($B$5:$B$1000)=1,B23&lt;&gt;""),"Best",IF(Prototype_input!$C$6="Federal or Tribal Government",IFERROR(IF(INDEX(Analysis!$W$2:$W$1000, MATCH(B23, Analysis!$B$2:$B$1000, 0)) = _xlfn.MAXIFS(Analysis!$W$2:$W$1000, Analysis!$AK$2:$AK$1000, "Pass", Analysis!$W$2:$W$1000, "&gt;=1", Analysis!$B$2:$B$1000, "&lt;&gt;Polaris"),"Best","Alternate"),""),IF(B23&lt;&gt;"", IF(_xlfn.XLOOKUP(B23,Analysis!$C$2:$C$1000,Analysis!$AR$2:$AR$1000)="Pass","Best",""),"")))</f>
        <v/>
      </c>
      <c r="E23" s="22" t="str">
        <f>IF(AND(B23&lt;&gt;"",B23&lt;&gt;"No Matches"), HYPERLINK(VLOOKUP(B23,'Contract Vehicles'!$B$1:$H$1000,2,FALSE),"Link"),"")</f>
        <v/>
      </c>
      <c r="F23" s="21" t="str">
        <f>IF(AND(B23&lt;&gt;"",B23&lt;&gt;"No Matches"), VLOOKUP(B23,'Contract Vehicles'!$B$1:$H$1000,7,FALSE),"")</f>
        <v/>
      </c>
      <c r="G23" s="17"/>
    </row>
    <row r="24" spans="1:7" ht="12.75" x14ac:dyDescent="0.2">
      <c r="A24" s="17"/>
      <c r="B24" s="21"/>
      <c r="C24" s="21"/>
      <c r="D24" s="21" t="str">
        <f>IF(AND(COUNTA($B$5:$B$1000)=1,B24&lt;&gt;""),"Best",IF(Prototype_input!$C$6="Federal or Tribal Government",IFERROR(IF(INDEX(Analysis!$W$2:$W$1000, MATCH(B24, Analysis!$B$2:$B$1000, 0)) = _xlfn.MAXIFS(Analysis!$W$2:$W$1000, Analysis!$AK$2:$AK$1000, "Pass", Analysis!$W$2:$W$1000, "&gt;=1", Analysis!$B$2:$B$1000, "&lt;&gt;Polaris"),"Best","Alternate"),""),IF(B24&lt;&gt;"", IF(_xlfn.XLOOKUP(B24,Analysis!$C$2:$C$1000,Analysis!$AR$2:$AR$1000)="Pass","Best",""),"")))</f>
        <v/>
      </c>
      <c r="E24" s="22" t="str">
        <f>IF(AND(B24&lt;&gt;"",B24&lt;&gt;"No Matches"), HYPERLINK(VLOOKUP(B24,'Contract Vehicles'!$B$1:$H$1000,2,FALSE),"Link"),"")</f>
        <v/>
      </c>
      <c r="F24" s="21" t="str">
        <f>IF(AND(B24&lt;&gt;"",B24&lt;&gt;"No Matches"), VLOOKUP(B24,'Contract Vehicles'!$B$1:$H$1000,7,FALSE),"")</f>
        <v/>
      </c>
      <c r="G24" s="17"/>
    </row>
    <row r="25" spans="1:7" ht="12.75" x14ac:dyDescent="0.2">
      <c r="A25" s="17"/>
      <c r="B25" s="21"/>
      <c r="C25" s="21"/>
      <c r="D25" s="21" t="str">
        <f>IF(AND(COUNTA($B$5:$B$1000)=1,B25&lt;&gt;""),"Best",IF(Prototype_input!$C$6="Federal or Tribal Government",IFERROR(IF(INDEX(Analysis!$W$2:$W$1000, MATCH(B25, Analysis!$B$2:$B$1000, 0)) = _xlfn.MAXIFS(Analysis!$W$2:$W$1000, Analysis!$AK$2:$AK$1000, "Pass", Analysis!$W$2:$W$1000, "&gt;=1", Analysis!$B$2:$B$1000, "&lt;&gt;Polaris"),"Best","Alternate"),""),IF(B25&lt;&gt;"", IF(_xlfn.XLOOKUP(B25,Analysis!$C$2:$C$1000,Analysis!$AR$2:$AR$1000)="Pass","Best",""),"")))</f>
        <v/>
      </c>
      <c r="E25" s="22" t="str">
        <f>IF(AND(B25&lt;&gt;"",B25&lt;&gt;"No Matches"), HYPERLINK(VLOOKUP(B25,'Contract Vehicles'!$B$1:$H$1000,2,FALSE),"Link"),"")</f>
        <v/>
      </c>
      <c r="F25" s="21" t="str">
        <f>IF(AND(B25&lt;&gt;"",B25&lt;&gt;"No Matches"), VLOOKUP(B25,'Contract Vehicles'!$B$1:$H$1000,7,FALSE),"")</f>
        <v/>
      </c>
      <c r="G25" s="17"/>
    </row>
    <row r="26" spans="1:7" ht="12.75" x14ac:dyDescent="0.2">
      <c r="A26" s="17"/>
      <c r="B26" s="21"/>
      <c r="C26" s="21"/>
      <c r="D26" s="21" t="str">
        <f>IF(AND(COUNTA($B$5:$B$1000)=1,B26&lt;&gt;""),"Best",IF(Prototype_input!$C$6="Federal or Tribal Government",IFERROR(IF(INDEX(Analysis!$W$2:$W$1000, MATCH(B26, Analysis!$B$2:$B$1000, 0)) = _xlfn.MAXIFS(Analysis!$W$2:$W$1000, Analysis!$AK$2:$AK$1000, "Pass", Analysis!$W$2:$W$1000, "&gt;=1", Analysis!$B$2:$B$1000, "&lt;&gt;Polaris"),"Best","Alternate"),""),IF(B26&lt;&gt;"", IF(_xlfn.XLOOKUP(B26,Analysis!$C$2:$C$1000,Analysis!$AR$2:$AR$1000)="Pass","Best",""),"")))</f>
        <v/>
      </c>
      <c r="E26" s="22" t="str">
        <f>IF(AND(B26&lt;&gt;"",B26&lt;&gt;"No Matches"), HYPERLINK(VLOOKUP(B26,'Contract Vehicles'!$B$1:$H$1000,2,FALSE),"Link"),"")</f>
        <v/>
      </c>
      <c r="F26" s="21" t="str">
        <f>IF(AND(B26&lt;&gt;"",B26&lt;&gt;"No Matches"), VLOOKUP(B26,'Contract Vehicles'!$B$1:$H$1000,7,FALSE),"")</f>
        <v/>
      </c>
      <c r="G26" s="17"/>
    </row>
    <row r="27" spans="1:7" ht="12.75" x14ac:dyDescent="0.2">
      <c r="A27" s="17"/>
      <c r="B27" s="21"/>
      <c r="C27" s="21"/>
      <c r="D27" s="21" t="str">
        <f>IF(AND(COUNTA($B$5:$B$1000)=1,B27&lt;&gt;""),"Best",IF(Prototype_input!$C$6="Federal or Tribal Government",IFERROR(IF(INDEX(Analysis!$W$2:$W$1000, MATCH(B27, Analysis!$B$2:$B$1000, 0)) = _xlfn.MAXIFS(Analysis!$W$2:$W$1000, Analysis!$AK$2:$AK$1000, "Pass", Analysis!$W$2:$W$1000, "&gt;=1", Analysis!$B$2:$B$1000, "&lt;&gt;Polaris"),"Best","Alternate"),""),IF(B27&lt;&gt;"", IF(_xlfn.XLOOKUP(B27,Analysis!$C$2:$C$1000,Analysis!$AR$2:$AR$1000)="Pass","Best",""),"")))</f>
        <v/>
      </c>
      <c r="E27" s="22" t="str">
        <f>IF(AND(B27&lt;&gt;"",B27&lt;&gt;"No Matches"), HYPERLINK(VLOOKUP(B27,'Contract Vehicles'!$B$1:$H$1000,2,FALSE),"Link"),"")</f>
        <v/>
      </c>
      <c r="F27" s="21" t="str">
        <f>IF(AND(B27&lt;&gt;"",B27&lt;&gt;"No Matches"), VLOOKUP(B27,'Contract Vehicles'!$B$1:$H$1000,7,FALSE),"")</f>
        <v/>
      </c>
      <c r="G27" s="17"/>
    </row>
    <row r="28" spans="1:7" ht="12.75" x14ac:dyDescent="0.2">
      <c r="A28" s="17"/>
      <c r="B28" s="21"/>
      <c r="C28" s="21"/>
      <c r="D28" s="21" t="str">
        <f>IF(AND(COUNTA($B$5:$B$1000)=1,B28&lt;&gt;""),"Best",IF(Prototype_input!$C$6="Federal or Tribal Government",IFERROR(IF(INDEX(Analysis!$W$2:$W$1000, MATCH(B28, Analysis!$B$2:$B$1000, 0)) = _xlfn.MAXIFS(Analysis!$W$2:$W$1000, Analysis!$AK$2:$AK$1000, "Pass", Analysis!$W$2:$W$1000, "&gt;=1", Analysis!$B$2:$B$1000, "&lt;&gt;Polaris"),"Best","Alternate"),""),IF(B28&lt;&gt;"", IF(_xlfn.XLOOKUP(B28,Analysis!$C$2:$C$1000,Analysis!$AR$2:$AR$1000)="Pass","Best",""),"")))</f>
        <v/>
      </c>
      <c r="E28" s="22" t="str">
        <f>IF(AND(B28&lt;&gt;"",B28&lt;&gt;"No Matches"), HYPERLINK(VLOOKUP(B28,'Contract Vehicles'!$B$1:$H$1000,2,FALSE),"Link"),"")</f>
        <v/>
      </c>
      <c r="F28" s="21" t="str">
        <f>IF(AND(B28&lt;&gt;"",B28&lt;&gt;"No Matches"), VLOOKUP(B28,'Contract Vehicles'!$B$1:$H$1000,7,FALSE),"")</f>
        <v/>
      </c>
      <c r="G28" s="17"/>
    </row>
    <row r="29" spans="1:7" ht="12.75" x14ac:dyDescent="0.2">
      <c r="A29" s="17"/>
      <c r="B29" s="21"/>
      <c r="C29" s="21"/>
      <c r="D29" s="21" t="str">
        <f>IF(AND(COUNTA($B$5:$B$1000)=1,B29&lt;&gt;""),"Best",IF(Prototype_input!$C$6="Federal or Tribal Government",IFERROR(IF(INDEX(Analysis!$W$2:$W$1000, MATCH(B29, Analysis!$B$2:$B$1000, 0)) = _xlfn.MAXIFS(Analysis!$W$2:$W$1000, Analysis!$AK$2:$AK$1000, "Pass", Analysis!$W$2:$W$1000, "&gt;=1", Analysis!$B$2:$B$1000, "&lt;&gt;Polaris"),"Best","Alternate"),""),IF(B29&lt;&gt;"", IF(_xlfn.XLOOKUP(B29,Analysis!$C$2:$C$1000,Analysis!$AR$2:$AR$1000)="Pass","Best",""),"")))</f>
        <v/>
      </c>
      <c r="E29" s="22" t="str">
        <f>IF(AND(B29&lt;&gt;"",B29&lt;&gt;"No Matches"), HYPERLINK(VLOOKUP(B29,'Contract Vehicles'!$B$1:$H$1000,2,FALSE),"Link"),"")</f>
        <v/>
      </c>
      <c r="F29" s="21" t="str">
        <f>IF(AND(B29&lt;&gt;"",B29&lt;&gt;"No Matches"), VLOOKUP(B29,'Contract Vehicles'!$B$1:$H$1000,7,FALSE),"")</f>
        <v/>
      </c>
      <c r="G29" s="17"/>
    </row>
    <row r="30" spans="1:7" ht="12.75" x14ac:dyDescent="0.2">
      <c r="A30" s="17"/>
      <c r="B30" s="21"/>
      <c r="C30" s="21"/>
      <c r="D30" s="21" t="str">
        <f>IF(AND(COUNTA($B$5:$B$1000)=1,B30&lt;&gt;""),"Best",IF(Prototype_input!$C$6="Federal or Tribal Government",IFERROR(IF(INDEX(Analysis!$W$2:$W$1000, MATCH(B30, Analysis!$B$2:$B$1000, 0)) = _xlfn.MAXIFS(Analysis!$W$2:$W$1000, Analysis!$AK$2:$AK$1000, "Pass", Analysis!$W$2:$W$1000, "&gt;=1", Analysis!$B$2:$B$1000, "&lt;&gt;Polaris"),"Best","Alternate"),""),IF(B30&lt;&gt;"", IF(_xlfn.XLOOKUP(B30,Analysis!$C$2:$C$1000,Analysis!$AR$2:$AR$1000)="Pass","Best",""),"")))</f>
        <v/>
      </c>
      <c r="E30" s="22" t="str">
        <f>IF(AND(B30&lt;&gt;"",B30&lt;&gt;"No Matches"), HYPERLINK(VLOOKUP(B30,'Contract Vehicles'!$B$1:$H$1000,2,FALSE),"Link"),"")</f>
        <v/>
      </c>
      <c r="F30" s="21" t="str">
        <f>IF(AND(B30&lt;&gt;"",B30&lt;&gt;"No Matches"), VLOOKUP(B30,'Contract Vehicles'!$B$1:$H$1000,7,FALSE),"")</f>
        <v/>
      </c>
      <c r="G30" s="17"/>
    </row>
    <row r="31" spans="1:7" ht="12.75" x14ac:dyDescent="0.2">
      <c r="A31" s="17"/>
      <c r="B31" s="21"/>
      <c r="C31" s="21"/>
      <c r="D31" s="21" t="str">
        <f>IF(AND(COUNTA($B$5:$B$1000)=1,B31&lt;&gt;""),"Best",IF(Prototype_input!$C$6="Federal or Tribal Government",IFERROR(IF(INDEX(Analysis!$W$2:$W$1000, MATCH(B31, Analysis!$B$2:$B$1000, 0)) = _xlfn.MAXIFS(Analysis!$W$2:$W$1000, Analysis!$AK$2:$AK$1000, "Pass", Analysis!$W$2:$W$1000, "&gt;=1", Analysis!$B$2:$B$1000, "&lt;&gt;Polaris"),"Best","Alternate"),""),IF(B31&lt;&gt;"", IF(_xlfn.XLOOKUP(B31,Analysis!$C$2:$C$1000,Analysis!$AR$2:$AR$1000)="Pass","Best",""),"")))</f>
        <v/>
      </c>
      <c r="E31" s="22" t="str">
        <f>IF(AND(B31&lt;&gt;"",B31&lt;&gt;"No Matches"), HYPERLINK(VLOOKUP(B31,'Contract Vehicles'!$B$1:$H$1000,2,FALSE),"Link"),"")</f>
        <v/>
      </c>
      <c r="F31" s="21" t="str">
        <f>IF(AND(B31&lt;&gt;"",B31&lt;&gt;"No Matches"), VLOOKUP(B31,'Contract Vehicles'!$B$1:$H$1000,7,FALSE),"")</f>
        <v/>
      </c>
      <c r="G31" s="17"/>
    </row>
    <row r="32" spans="1:7" ht="12.75" x14ac:dyDescent="0.2">
      <c r="A32" s="17"/>
      <c r="B32" s="21"/>
      <c r="C32" s="21"/>
      <c r="D32" s="21" t="str">
        <f>IF(AND(COUNTA($B$5:$B$1000)=1,B32&lt;&gt;""),"Best",IF(Prototype_input!$C$6="Federal or Tribal Government",IFERROR(IF(INDEX(Analysis!$W$2:$W$1000, MATCH(B32, Analysis!$B$2:$B$1000, 0)) = _xlfn.MAXIFS(Analysis!$W$2:$W$1000, Analysis!$AK$2:$AK$1000, "Pass", Analysis!$W$2:$W$1000, "&gt;=1", Analysis!$B$2:$B$1000, "&lt;&gt;Polaris"),"Best","Alternate"),""),IF(B32&lt;&gt;"", IF(_xlfn.XLOOKUP(B32,Analysis!$C$2:$C$1000,Analysis!$AR$2:$AR$1000)="Pass","Best",""),"")))</f>
        <v/>
      </c>
      <c r="E32" s="22" t="str">
        <f>IF(AND(B32&lt;&gt;"",B32&lt;&gt;"No Matches"), HYPERLINK(VLOOKUP(B32,'Contract Vehicles'!$B$1:$H$1000,2,FALSE),"Link"),"")</f>
        <v/>
      </c>
      <c r="F32" s="21" t="str">
        <f>IF(AND(B32&lt;&gt;"",B32&lt;&gt;"No Matches"), VLOOKUP(B32,'Contract Vehicles'!$B$1:$H$1000,7,FALSE),"")</f>
        <v/>
      </c>
      <c r="G32" s="17"/>
    </row>
    <row r="33" spans="1:7" ht="12.75" x14ac:dyDescent="0.2">
      <c r="A33" s="17"/>
      <c r="B33" s="21"/>
      <c r="C33" s="21"/>
      <c r="D33" s="21" t="str">
        <f>IF(AND(COUNTA($B$5:$B$1000)=1,B33&lt;&gt;""),"Best",IF(Prototype_input!$C$6="Federal or Tribal Government",IFERROR(IF(INDEX(Analysis!$W$2:$W$1000, MATCH(B33, Analysis!$B$2:$B$1000, 0)) = _xlfn.MAXIFS(Analysis!$W$2:$W$1000, Analysis!$AK$2:$AK$1000, "Pass", Analysis!$W$2:$W$1000, "&gt;=1", Analysis!$B$2:$B$1000, "&lt;&gt;Polaris"),"Best","Alternate"),""),IF(B33&lt;&gt;"", IF(_xlfn.XLOOKUP(B33,Analysis!$C$2:$C$1000,Analysis!$AR$2:$AR$1000)="Pass","Best",""),"")))</f>
        <v/>
      </c>
      <c r="E33" s="22" t="str">
        <f>IF(AND(B33&lt;&gt;"",B33&lt;&gt;"No Matches"), HYPERLINK(VLOOKUP(B33,'Contract Vehicles'!$B$1:$H$1000,2,FALSE),"Link"),"")</f>
        <v/>
      </c>
      <c r="F33" s="21" t="str">
        <f>IF(AND(B33&lt;&gt;"",B33&lt;&gt;"No Matches"), VLOOKUP(B33,'Contract Vehicles'!$B$1:$H$1000,7,FALSE),"")</f>
        <v/>
      </c>
      <c r="G33" s="17"/>
    </row>
    <row r="34" spans="1:7" ht="12.75" x14ac:dyDescent="0.2">
      <c r="A34" s="17"/>
      <c r="B34" s="21"/>
      <c r="C34" s="21"/>
      <c r="D34" s="21" t="str">
        <f>IF(AND(COUNTA($B$5:$B$1000)=1,B34&lt;&gt;""),"Best",IF(Prototype_input!$C$6="Federal or Tribal Government",IFERROR(IF(INDEX(Analysis!$W$2:$W$1000, MATCH(B34, Analysis!$B$2:$B$1000, 0)) = _xlfn.MAXIFS(Analysis!$W$2:$W$1000, Analysis!$AK$2:$AK$1000, "Pass", Analysis!$W$2:$W$1000, "&gt;=1", Analysis!$B$2:$B$1000, "&lt;&gt;Polaris"),"Best","Alternate"),""),IF(B34&lt;&gt;"", IF(_xlfn.XLOOKUP(B34,Analysis!$C$2:$C$1000,Analysis!$AR$2:$AR$1000)="Pass","Best",""),"")))</f>
        <v/>
      </c>
      <c r="E34" s="22" t="str">
        <f>IF(AND(B34&lt;&gt;"",B34&lt;&gt;"No Matches"), HYPERLINK(VLOOKUP(B34,'Contract Vehicles'!$B$1:$H$1000,2,FALSE),"Link"),"")</f>
        <v/>
      </c>
      <c r="F34" s="21" t="str">
        <f>IF(AND(B34&lt;&gt;"",B34&lt;&gt;"No Matches"), VLOOKUP(B34,'Contract Vehicles'!$B$1:$H$1000,7,FALSE),"")</f>
        <v/>
      </c>
      <c r="G34" s="17"/>
    </row>
    <row r="35" spans="1:7" ht="12.75" x14ac:dyDescent="0.2">
      <c r="A35" s="17"/>
      <c r="B35" s="21"/>
      <c r="C35" s="21"/>
      <c r="D35" s="21" t="str">
        <f>IF(AND(COUNTA($B$5:$B$1000)=1,B35&lt;&gt;""),"Best",IF(Prototype_input!$C$6="Federal or Tribal Government",IFERROR(IF(INDEX(Analysis!$W$2:$W$1000, MATCH(B35, Analysis!$B$2:$B$1000, 0)) = _xlfn.MAXIFS(Analysis!$W$2:$W$1000, Analysis!$AK$2:$AK$1000, "Pass", Analysis!$W$2:$W$1000, "&gt;=1", Analysis!$B$2:$B$1000, "&lt;&gt;Polaris"),"Best","Alternate"),""),IF(B35&lt;&gt;"", IF(_xlfn.XLOOKUP(B35,Analysis!$C$2:$C$1000,Analysis!$AR$2:$AR$1000)="Pass","Best",""),"")))</f>
        <v/>
      </c>
      <c r="E35" s="22" t="str">
        <f>IF(AND(B35&lt;&gt;"",B35&lt;&gt;"No Matches"), HYPERLINK(VLOOKUP(B35,'Contract Vehicles'!$B$1:$H$1000,2,FALSE),"Link"),"")</f>
        <v/>
      </c>
      <c r="F35" s="21" t="str">
        <f>IF(AND(B35&lt;&gt;"",B35&lt;&gt;"No Matches"), VLOOKUP(B35,'Contract Vehicles'!$B$1:$H$1000,7,FALSE),"")</f>
        <v/>
      </c>
      <c r="G35" s="17"/>
    </row>
    <row r="36" spans="1:7" ht="12.75" x14ac:dyDescent="0.2">
      <c r="A36" s="17"/>
      <c r="B36" s="21"/>
      <c r="C36" s="21"/>
      <c r="D36" s="21" t="str">
        <f>IF(AND(COUNTA($B$5:$B$1000)=1,B36&lt;&gt;""),"Best",IF(Prototype_input!$C$6="Federal or Tribal Government",IFERROR(IF(INDEX(Analysis!$W$2:$W$1000, MATCH(B36, Analysis!$B$2:$B$1000, 0)) = _xlfn.MAXIFS(Analysis!$W$2:$W$1000, Analysis!$AK$2:$AK$1000, "Pass", Analysis!$W$2:$W$1000, "&gt;=1", Analysis!$B$2:$B$1000, "&lt;&gt;Polaris"),"Best","Alternate"),""),IF(B36&lt;&gt;"", IF(_xlfn.XLOOKUP(B36,Analysis!$C$2:$C$1000,Analysis!$AR$2:$AR$1000)="Pass","Best",""),"")))</f>
        <v/>
      </c>
      <c r="E36" s="22" t="str">
        <f>IF(AND(B36&lt;&gt;"",B36&lt;&gt;"No Matches"), HYPERLINK(VLOOKUP(B36,'Contract Vehicles'!$B$1:$H$1000,2,FALSE),"Link"),"")</f>
        <v/>
      </c>
      <c r="F36" s="21" t="str">
        <f>IF(AND(B36&lt;&gt;"",B36&lt;&gt;"No Matches"), VLOOKUP(B36,'Contract Vehicles'!$B$1:$H$1000,7,FALSE),"")</f>
        <v/>
      </c>
      <c r="G36" s="17"/>
    </row>
    <row r="37" spans="1:7" ht="12.75" x14ac:dyDescent="0.2">
      <c r="A37" s="17"/>
      <c r="B37" s="21"/>
      <c r="C37" s="21"/>
      <c r="D37" s="21" t="str">
        <f>IF(AND(COUNTA($B$5:$B$1000)=1,B37&lt;&gt;""),"Best",IF(Prototype_input!$C$6="Federal or Tribal Government",IFERROR(IF(INDEX(Analysis!$W$2:$W$1000, MATCH(B37, Analysis!$B$2:$B$1000, 0)) = _xlfn.MAXIFS(Analysis!$W$2:$W$1000, Analysis!$AK$2:$AK$1000, "Pass", Analysis!$W$2:$W$1000, "&gt;=1", Analysis!$B$2:$B$1000, "&lt;&gt;Polaris"),"Best","Alternate"),""),IF(B37&lt;&gt;"", IF(_xlfn.XLOOKUP(B37,Analysis!$C$2:$C$1000,Analysis!$AR$2:$AR$1000)="Pass","Best",""),"")))</f>
        <v/>
      </c>
      <c r="E37" s="22" t="str">
        <f>IF(AND(B37&lt;&gt;"",B37&lt;&gt;"No Matches"), HYPERLINK(VLOOKUP(B37,'Contract Vehicles'!$B$1:$H$1000,2,FALSE),"Link"),"")</f>
        <v/>
      </c>
      <c r="F37" s="21" t="str">
        <f>IF(AND(B37&lt;&gt;"",B37&lt;&gt;"No Matches"), VLOOKUP(B37,'Contract Vehicles'!$B$1:$H$1000,7,FALSE),"")</f>
        <v/>
      </c>
      <c r="G37" s="17"/>
    </row>
    <row r="38" spans="1:7" ht="12.75" x14ac:dyDescent="0.2">
      <c r="A38" s="17"/>
      <c r="B38" s="21"/>
      <c r="C38" s="21"/>
      <c r="D38" s="21" t="str">
        <f>IF(AND(COUNTA($B$5:$B$1000)=1,B38&lt;&gt;""),"Best",IF(Prototype_input!$C$6="Federal or Tribal Government",IFERROR(IF(INDEX(Analysis!$W$2:$W$1000, MATCH(B38, Analysis!$B$2:$B$1000, 0)) = _xlfn.MAXIFS(Analysis!$W$2:$W$1000, Analysis!$AK$2:$AK$1000, "Pass", Analysis!$W$2:$W$1000, "&gt;=1", Analysis!$B$2:$B$1000, "&lt;&gt;Polaris"),"Best","Alternate"),""),IF(B38&lt;&gt;"", IF(_xlfn.XLOOKUP(B38,Analysis!$C$2:$C$1000,Analysis!$AR$2:$AR$1000)="Pass","Best",""),"")))</f>
        <v/>
      </c>
      <c r="E38" s="22" t="str">
        <f>IF(AND(B38&lt;&gt;"",B38&lt;&gt;"No Matches"), HYPERLINK(VLOOKUP(B38,'Contract Vehicles'!$B$1:$H$1000,2,FALSE),"Link"),"")</f>
        <v/>
      </c>
      <c r="F38" s="21" t="str">
        <f>IF(AND(B38&lt;&gt;"",B38&lt;&gt;"No Matches"), VLOOKUP(B38,'Contract Vehicles'!$B$1:$H$1000,7,FALSE),"")</f>
        <v/>
      </c>
      <c r="G38" s="17"/>
    </row>
    <row r="39" spans="1:7" ht="12.75" x14ac:dyDescent="0.2">
      <c r="A39" s="17"/>
      <c r="B39" s="21"/>
      <c r="C39" s="21"/>
      <c r="D39" s="21" t="str">
        <f>IF(AND(COUNTA($B$5:$B$1000)=1,B39&lt;&gt;""),"Best",IF(Prototype_input!$C$6="Federal or Tribal Government",IFERROR(IF(INDEX(Analysis!$W$2:$W$1000, MATCH(B39, Analysis!$B$2:$B$1000, 0)) = _xlfn.MAXIFS(Analysis!$W$2:$W$1000, Analysis!$AK$2:$AK$1000, "Pass", Analysis!$W$2:$W$1000, "&gt;=1", Analysis!$B$2:$B$1000, "&lt;&gt;Polaris"),"Best","Alternate"),""),IF(B39&lt;&gt;"", IF(_xlfn.XLOOKUP(B39,Analysis!$C$2:$C$1000,Analysis!$AR$2:$AR$1000)="Pass","Best",""),"")))</f>
        <v/>
      </c>
      <c r="E39" s="22" t="str">
        <f>IF(AND(B39&lt;&gt;"",B39&lt;&gt;"No Matches"), HYPERLINK(VLOOKUP(B39,'Contract Vehicles'!$B$1:$H$1000,2,FALSE),"Link"),"")</f>
        <v/>
      </c>
      <c r="F39" s="21" t="str">
        <f>IF(AND(B39&lt;&gt;"",B39&lt;&gt;"No Matches"), VLOOKUP(B39,'Contract Vehicles'!$B$1:$H$1000,7,FALSE),"")</f>
        <v/>
      </c>
      <c r="G39" s="17"/>
    </row>
    <row r="40" spans="1:7" ht="12.75" x14ac:dyDescent="0.2">
      <c r="A40" s="17"/>
      <c r="B40" s="21"/>
      <c r="C40" s="21"/>
      <c r="D40" s="21" t="str">
        <f>IF(AND(COUNTA($B$5:$B$1000)=1,B40&lt;&gt;""),"Best",IF(Prototype_input!$C$6="Federal or Tribal Government",IFERROR(IF(INDEX(Analysis!$W$2:$W$1000, MATCH(B40, Analysis!$B$2:$B$1000, 0)) = _xlfn.MAXIFS(Analysis!$W$2:$W$1000, Analysis!$AK$2:$AK$1000, "Pass", Analysis!$W$2:$W$1000, "&gt;=1", Analysis!$B$2:$B$1000, "&lt;&gt;Polaris"),"Best","Alternate"),""),IF(B40&lt;&gt;"", IF(_xlfn.XLOOKUP(B40,Analysis!$C$2:$C$1000,Analysis!$AR$2:$AR$1000)="Pass","Best",""),"")))</f>
        <v/>
      </c>
      <c r="E40" s="22" t="str">
        <f>IF(AND(B40&lt;&gt;"",B40&lt;&gt;"No Matches"), HYPERLINK(VLOOKUP(B40,'Contract Vehicles'!$B$1:$H$1000,2,FALSE),"Link"),"")</f>
        <v/>
      </c>
      <c r="F40" s="21" t="str">
        <f>IF(AND(B40&lt;&gt;"",B40&lt;&gt;"No Matches"), VLOOKUP(B40,'Contract Vehicles'!$B$1:$H$1000,7,FALSE),"")</f>
        <v/>
      </c>
      <c r="G40" s="17"/>
    </row>
    <row r="41" spans="1:7" ht="12.75" x14ac:dyDescent="0.2">
      <c r="A41" s="17"/>
      <c r="B41" s="21"/>
      <c r="C41" s="21"/>
      <c r="D41" s="21" t="str">
        <f>IF(AND(COUNTA($B$5:$B$1000)=1,B41&lt;&gt;""),"Best",IF(Prototype_input!$C$6="Federal or Tribal Government",IFERROR(IF(INDEX(Analysis!$W$2:$W$1000, MATCH(B41, Analysis!$B$2:$B$1000, 0)) = _xlfn.MAXIFS(Analysis!$W$2:$W$1000, Analysis!$AK$2:$AK$1000, "Pass", Analysis!$W$2:$W$1000, "&gt;=1", Analysis!$B$2:$B$1000, "&lt;&gt;Polaris"),"Best","Alternate"),""),IF(B41&lt;&gt;"", IF(_xlfn.XLOOKUP(B41,Analysis!$C$2:$C$1000,Analysis!$AR$2:$AR$1000)="Pass","Best",""),"")))</f>
        <v/>
      </c>
      <c r="E41" s="22" t="str">
        <f>IF(AND(B41&lt;&gt;"",B41&lt;&gt;"No Matches"), HYPERLINK(VLOOKUP(B41,'Contract Vehicles'!$B$1:$H$1000,2,FALSE),"Link"),"")</f>
        <v/>
      </c>
      <c r="F41" s="21" t="str">
        <f>IF(AND(B41&lt;&gt;"",B41&lt;&gt;"No Matches"), VLOOKUP(B41,'Contract Vehicles'!$B$1:$H$1000,7,FALSE),"")</f>
        <v/>
      </c>
      <c r="G41" s="17"/>
    </row>
    <row r="42" spans="1:7" ht="12.75" x14ac:dyDescent="0.2">
      <c r="A42" s="17"/>
      <c r="B42" s="21"/>
      <c r="C42" s="21"/>
      <c r="D42" s="21" t="str">
        <f>IF(AND(COUNTA($B$5:$B$1000)=1,B42&lt;&gt;""),"Best",IF(Prototype_input!$C$6="Federal or Tribal Government",IFERROR(IF(INDEX(Analysis!$W$2:$W$1000, MATCH(B42, Analysis!$B$2:$B$1000, 0)) = _xlfn.MAXIFS(Analysis!$W$2:$W$1000, Analysis!$AK$2:$AK$1000, "Pass", Analysis!$W$2:$W$1000, "&gt;=1", Analysis!$B$2:$B$1000, "&lt;&gt;Polaris"),"Best","Alternate"),""),IF(B42&lt;&gt;"", IF(_xlfn.XLOOKUP(B42,Analysis!$C$2:$C$1000,Analysis!$AR$2:$AR$1000)="Pass","Best",""),"")))</f>
        <v/>
      </c>
      <c r="E42" s="22" t="str">
        <f>IF(AND(B42&lt;&gt;"",B42&lt;&gt;"No Matches"), HYPERLINK(VLOOKUP(B42,'Contract Vehicles'!$B$1:$H$1000,2,FALSE),"Link"),"")</f>
        <v/>
      </c>
      <c r="F42" s="21" t="str">
        <f>IF(AND(B42&lt;&gt;"",B42&lt;&gt;"No Matches"), VLOOKUP(B42,'Contract Vehicles'!$B$1:$H$1000,7,FALSE),"")</f>
        <v/>
      </c>
      <c r="G42" s="17"/>
    </row>
    <row r="43" spans="1:7" ht="12.75" x14ac:dyDescent="0.2">
      <c r="A43" s="17"/>
      <c r="B43" s="21"/>
      <c r="C43" s="21"/>
      <c r="D43" s="21" t="str">
        <f>IF(AND(COUNTA($B$5:$B$1000)=1,B43&lt;&gt;""),"Best",IF(Prototype_input!$C$6="Federal or Tribal Government",IFERROR(IF(INDEX(Analysis!$W$2:$W$1000, MATCH(B43, Analysis!$B$2:$B$1000, 0)) = _xlfn.MAXIFS(Analysis!$W$2:$W$1000, Analysis!$AK$2:$AK$1000, "Pass", Analysis!$W$2:$W$1000, "&gt;=1", Analysis!$B$2:$B$1000, "&lt;&gt;Polaris"),"Best","Alternate"),""),IF(B43&lt;&gt;"", IF(_xlfn.XLOOKUP(B43,Analysis!$C$2:$C$1000,Analysis!$AR$2:$AR$1000)="Pass","Best",""),"")))</f>
        <v/>
      </c>
      <c r="E43" s="22" t="str">
        <f>IF(AND(B43&lt;&gt;"",B43&lt;&gt;"No Matches"), HYPERLINK(VLOOKUP(B43,'Contract Vehicles'!$B$1:$H$1000,2,FALSE),"Link"),"")</f>
        <v/>
      </c>
      <c r="F43" s="21" t="str">
        <f>IF(AND(B43&lt;&gt;"",B43&lt;&gt;"No Matches"), VLOOKUP(B43,'Contract Vehicles'!$B$1:$H$1000,7,FALSE),"")</f>
        <v/>
      </c>
      <c r="G43" s="17"/>
    </row>
    <row r="44" spans="1:7" ht="12.75" x14ac:dyDescent="0.2">
      <c r="A44" s="17"/>
      <c r="B44" s="21"/>
      <c r="C44" s="21"/>
      <c r="D44" s="21" t="str">
        <f>IF(AND(COUNTA($B$5:$B$1000)=1,B44&lt;&gt;""),"Best",IF(Prototype_input!$C$6="Federal or Tribal Government",IFERROR(IF(INDEX(Analysis!$W$2:$W$1000, MATCH(B44, Analysis!$B$2:$B$1000, 0)) = _xlfn.MAXIFS(Analysis!$W$2:$W$1000, Analysis!$AK$2:$AK$1000, "Pass", Analysis!$W$2:$W$1000, "&gt;=1", Analysis!$B$2:$B$1000, "&lt;&gt;Polaris"),"Best","Alternate"),""),IF(B44&lt;&gt;"", IF(_xlfn.XLOOKUP(B44,Analysis!$C$2:$C$1000,Analysis!$AR$2:$AR$1000)="Pass","Best",""),"")))</f>
        <v/>
      </c>
      <c r="E44" s="22" t="str">
        <f>IF(AND(B44&lt;&gt;"",B44&lt;&gt;"No Matches"), HYPERLINK(VLOOKUP(B44,'Contract Vehicles'!$B$1:$H$1000,2,FALSE),"Link"),"")</f>
        <v/>
      </c>
      <c r="F44" s="21" t="str">
        <f>IF(AND(B44&lt;&gt;"",B44&lt;&gt;"No Matches"), VLOOKUP(B44,'Contract Vehicles'!$B$1:$H$1000,7,FALSE),"")</f>
        <v/>
      </c>
      <c r="G44" s="17"/>
    </row>
    <row r="45" spans="1:7" ht="12.75" x14ac:dyDescent="0.2">
      <c r="A45" s="17"/>
      <c r="B45" s="21"/>
      <c r="C45" s="21"/>
      <c r="D45" s="21" t="str">
        <f>IF(AND(COUNTA($B$5:$B$1000)=1,B45&lt;&gt;""),"Best",IF(Prototype_input!$C$6="Federal or Tribal Government",IFERROR(IF(INDEX(Analysis!$W$2:$W$1000, MATCH(B45, Analysis!$B$2:$B$1000, 0)) = _xlfn.MAXIFS(Analysis!$W$2:$W$1000, Analysis!$AK$2:$AK$1000, "Pass", Analysis!$W$2:$W$1000, "&gt;=1", Analysis!$B$2:$B$1000, "&lt;&gt;Polaris"),"Best","Alternate"),""),IF(B45&lt;&gt;"", IF(_xlfn.XLOOKUP(B45,Analysis!$C$2:$C$1000,Analysis!$AR$2:$AR$1000)="Pass","Best",""),"")))</f>
        <v/>
      </c>
      <c r="E45" s="22" t="str">
        <f>IF(AND(B45&lt;&gt;"",B45&lt;&gt;"No Matches"), HYPERLINK(VLOOKUP(B45,'Contract Vehicles'!$B$1:$H$1000,2,FALSE),"Link"),"")</f>
        <v/>
      </c>
      <c r="F45" s="21" t="str">
        <f>IF(AND(B45&lt;&gt;"",B45&lt;&gt;"No Matches"), VLOOKUP(B45,'Contract Vehicles'!$B$1:$H$1000,7,FALSE),"")</f>
        <v/>
      </c>
      <c r="G45" s="17"/>
    </row>
    <row r="46" spans="1:7" ht="12.75" x14ac:dyDescent="0.2">
      <c r="A46" s="17"/>
      <c r="B46" s="21"/>
      <c r="C46" s="21"/>
      <c r="D46" s="21" t="str">
        <f>IF(AND(COUNTA($B$5:$B$1000)=1,B46&lt;&gt;""),"Best",IF(Prototype_input!$C$6="Federal or Tribal Government",IFERROR(IF(INDEX(Analysis!$W$2:$W$1000, MATCH(B46, Analysis!$B$2:$B$1000, 0)) = _xlfn.MAXIFS(Analysis!$W$2:$W$1000, Analysis!$AK$2:$AK$1000, "Pass", Analysis!$W$2:$W$1000, "&gt;=1", Analysis!$B$2:$B$1000, "&lt;&gt;Polaris"),"Best","Alternate"),""),IF(B46&lt;&gt;"", IF(_xlfn.XLOOKUP(B46,Analysis!$C$2:$C$1000,Analysis!$AR$2:$AR$1000)="Pass","Best",""),"")))</f>
        <v/>
      </c>
      <c r="E46" s="22" t="str">
        <f>IF(AND(B46&lt;&gt;"",B46&lt;&gt;"No Matches"), HYPERLINK(VLOOKUP(B46,'Contract Vehicles'!$B$1:$H$1000,2,FALSE),"Link"),"")</f>
        <v/>
      </c>
      <c r="F46" s="21" t="str">
        <f>IF(AND(B46&lt;&gt;"",B46&lt;&gt;"No Matches"), VLOOKUP(B46,'Contract Vehicles'!$B$1:$H$1000,7,FALSE),"")</f>
        <v/>
      </c>
      <c r="G46" s="17"/>
    </row>
    <row r="47" spans="1:7" ht="12.75" x14ac:dyDescent="0.2">
      <c r="A47" s="17"/>
      <c r="B47" s="21"/>
      <c r="C47" s="21"/>
      <c r="D47" s="21" t="str">
        <f>IF(AND(COUNTA($B$5:$B$1000)=1,B47&lt;&gt;""),"Best",IF(Prototype_input!$C$6="Federal or Tribal Government",IFERROR(IF(INDEX(Analysis!$W$2:$W$1000, MATCH(B47, Analysis!$B$2:$B$1000, 0)) = _xlfn.MAXIFS(Analysis!$W$2:$W$1000, Analysis!$AK$2:$AK$1000, "Pass", Analysis!$W$2:$W$1000, "&gt;=1", Analysis!$B$2:$B$1000, "&lt;&gt;Polaris"),"Best","Alternate"),""),IF(B47&lt;&gt;"", IF(_xlfn.XLOOKUP(B47,Analysis!$C$2:$C$1000,Analysis!$AR$2:$AR$1000)="Pass","Best",""),"")))</f>
        <v/>
      </c>
      <c r="E47" s="22" t="str">
        <f>IF(AND(B47&lt;&gt;"",B47&lt;&gt;"No Matches"), HYPERLINK(VLOOKUP(B47,'Contract Vehicles'!$B$1:$H$1000,2,FALSE),"Link"),"")</f>
        <v/>
      </c>
      <c r="F47" s="21" t="str">
        <f>IF(AND(B47&lt;&gt;"",B47&lt;&gt;"No Matches"), VLOOKUP(B47,'Contract Vehicles'!$B$1:$H$1000,7,FALSE),"")</f>
        <v/>
      </c>
      <c r="G47" s="17"/>
    </row>
    <row r="48" spans="1:7" ht="12.75" x14ac:dyDescent="0.2">
      <c r="B48" s="21"/>
      <c r="C48" s="21"/>
      <c r="D48" s="21" t="str">
        <f>IF(AND(COUNTA($B$5:$B$1000)=1,B48&lt;&gt;""),"Best",IF(Prototype_input!$C$6="Federal or Tribal Government",IFERROR(IF(INDEX(Analysis!$W$2:$W$1000, MATCH(B48, Analysis!$B$2:$B$1000, 0)) = _xlfn.MAXIFS(Analysis!$W$2:$W$1000, Analysis!$AK$2:$AK$1000, "Pass", Analysis!$W$2:$W$1000, "&gt;=1", Analysis!$B$2:$B$1000, "&lt;&gt;Polaris"),"Best","Alternate"),""),IF(B48&lt;&gt;"", IF(_xlfn.XLOOKUP(B48,Analysis!$C$2:$C$1000,Analysis!$AR$2:$AR$1000)="Pass","Best",""),"")))</f>
        <v/>
      </c>
      <c r="E48" s="22" t="str">
        <f>IF(AND(B48&lt;&gt;"",B48&lt;&gt;"No Matches"), HYPERLINK(VLOOKUP(B48,'Contract Vehicles'!$B$1:$H$1000,2,FALSE),"Link"),"")</f>
        <v/>
      </c>
      <c r="F48" s="21" t="str">
        <f>IF(AND(B48&lt;&gt;"",B48&lt;&gt;"No Matches"), VLOOKUP(B48,'Contract Vehicles'!$B$1:$H$1000,7,FALSE),"")</f>
        <v/>
      </c>
      <c r="G48" s="17"/>
    </row>
    <row r="49" spans="2:7" ht="12.75" x14ac:dyDescent="0.2">
      <c r="B49" s="21"/>
      <c r="C49" s="21"/>
      <c r="D49" s="21" t="str">
        <f>IF(AND(COUNTA($B$5:$B$1000)=1,B49&lt;&gt;""),"Best",IF(Prototype_input!$C$6="Federal or Tribal Government",IFERROR(IF(INDEX(Analysis!$W$2:$W$1000, MATCH(B49, Analysis!$B$2:$B$1000, 0)) = _xlfn.MAXIFS(Analysis!$W$2:$W$1000, Analysis!$AK$2:$AK$1000, "Pass", Analysis!$W$2:$W$1000, "&gt;=1", Analysis!$B$2:$B$1000, "&lt;&gt;Polaris"),"Best","Alternate"),""),IF(B49&lt;&gt;"", IF(_xlfn.XLOOKUP(B49,Analysis!$C$2:$C$1000,Analysis!$AR$2:$AR$1000)="Pass","Best",""),"")))</f>
        <v/>
      </c>
      <c r="E49" s="22" t="str">
        <f>IF(AND(B49&lt;&gt;"",B49&lt;&gt;"No Matches"), HYPERLINK(VLOOKUP(B49,'Contract Vehicles'!$B$1:$H$1000,2,FALSE),"Link"),"")</f>
        <v/>
      </c>
      <c r="F49" s="21" t="str">
        <f>IF(AND(B49&lt;&gt;"",B49&lt;&gt;"No Matches"), VLOOKUP(B49,'Contract Vehicles'!$B$1:$H$1000,7,FALSE),"")</f>
        <v/>
      </c>
      <c r="G49" s="17"/>
    </row>
    <row r="50" spans="2:7" ht="12.75" x14ac:dyDescent="0.2">
      <c r="B50" s="21"/>
      <c r="C50" s="21"/>
      <c r="D50" s="21" t="str">
        <f>IF(AND(COUNTA($B$5:$B$1000)=1,B50&lt;&gt;""),"Best",IF(Prototype_input!$C$6="Federal or Tribal Government",IFERROR(IF(INDEX(Analysis!$W$2:$W$1000, MATCH(B50, Analysis!$B$2:$B$1000, 0)) = _xlfn.MAXIFS(Analysis!$W$2:$W$1000, Analysis!$AK$2:$AK$1000, "Pass", Analysis!$W$2:$W$1000, "&gt;=1", Analysis!$B$2:$B$1000, "&lt;&gt;Polaris"),"Best","Alternate"),""),IF(B50&lt;&gt;"", IF(_xlfn.XLOOKUP(B50,Analysis!$C$2:$C$1000,Analysis!$AR$2:$AR$1000)="Pass","Best",""),"")))</f>
        <v/>
      </c>
      <c r="E50" s="22" t="str">
        <f>IF(AND(B50&lt;&gt;"",B50&lt;&gt;"No Matches"), HYPERLINK(VLOOKUP(B50,'Contract Vehicles'!$B$1:$H$1000,2,FALSE),"Link"),"")</f>
        <v/>
      </c>
      <c r="F50" s="21" t="str">
        <f>IF(AND(B50&lt;&gt;"",B50&lt;&gt;"No Matches"), VLOOKUP(B50,'Contract Vehicles'!$B$1:$H$1000,7,FALSE),"")</f>
        <v/>
      </c>
      <c r="G50" s="17"/>
    </row>
    <row r="51" spans="2:7" ht="12.75" x14ac:dyDescent="0.2">
      <c r="B51" s="21"/>
      <c r="C51" s="21"/>
      <c r="D51" s="21" t="str">
        <f>IF(AND(COUNTA($B$5:$B$1000)=1,B51&lt;&gt;""),"Best",IF(Prototype_input!$C$6="Federal or Tribal Government",IFERROR(IF(INDEX(Analysis!$W$2:$W$1000, MATCH(B51, Analysis!$B$2:$B$1000, 0)) = _xlfn.MAXIFS(Analysis!$W$2:$W$1000, Analysis!$AK$2:$AK$1000, "Pass", Analysis!$W$2:$W$1000, "&gt;=1", Analysis!$B$2:$B$1000, "&lt;&gt;Polaris"),"Best","Alternate"),""),IF(B51&lt;&gt;"", IF(_xlfn.XLOOKUP(B51,Analysis!$C$2:$C$1000,Analysis!$AR$2:$AR$1000)="Pass","Best",""),"")))</f>
        <v/>
      </c>
      <c r="E51" s="22" t="str">
        <f>IF(AND(B51&lt;&gt;"",B51&lt;&gt;"No Matches"), HYPERLINK(VLOOKUP(B51,'Contract Vehicles'!$B$1:$H$1000,2,FALSE),"Link"),"")</f>
        <v/>
      </c>
      <c r="F51" s="21" t="str">
        <f>IF(AND(B51&lt;&gt;"",B51&lt;&gt;"No Matches"), VLOOKUP(B51,'Contract Vehicles'!$B$1:$H$1000,7,FALSE),"")</f>
        <v/>
      </c>
      <c r="G51" s="17"/>
    </row>
    <row r="52" spans="2:7" ht="12.75" x14ac:dyDescent="0.2">
      <c r="B52" s="21"/>
      <c r="C52" s="21"/>
      <c r="D52" s="21" t="str">
        <f>IF(AND(COUNTA($B$5:$B$1000)=1,B52&lt;&gt;""),"Best",IF(Prototype_input!$C$6="Federal or Tribal Government",IFERROR(IF(INDEX(Analysis!$W$2:$W$1000, MATCH(B52, Analysis!$B$2:$B$1000, 0)) = _xlfn.MAXIFS(Analysis!$W$2:$W$1000, Analysis!$AK$2:$AK$1000, "Pass", Analysis!$W$2:$W$1000, "&gt;=1", Analysis!$B$2:$B$1000, "&lt;&gt;Polaris"),"Best","Alternate"),""),IF(B52&lt;&gt;"", IF(_xlfn.XLOOKUP(B52,Analysis!$C$2:$C$1000,Analysis!$AR$2:$AR$1000)="Pass","Best",""),"")))</f>
        <v/>
      </c>
      <c r="E52" s="22" t="str">
        <f>IF(AND(B52&lt;&gt;"",B52&lt;&gt;"No Matches"), HYPERLINK(VLOOKUP(B52,'Contract Vehicles'!$B$1:$H$1000,2,FALSE),"Link"),"")</f>
        <v/>
      </c>
      <c r="F52" s="21" t="str">
        <f>IF(AND(B52&lt;&gt;"",B52&lt;&gt;"No Matches"), VLOOKUP(B52,'Contract Vehicles'!$B$1:$H$1000,7,FALSE),"")</f>
        <v/>
      </c>
      <c r="G52" s="17"/>
    </row>
    <row r="53" spans="2:7" ht="12.75" x14ac:dyDescent="0.2">
      <c r="B53" s="21"/>
      <c r="C53" s="21"/>
      <c r="D53" s="21" t="str">
        <f>IF(AND(COUNTA($B$5:$B$1000)=1,B53&lt;&gt;""),"Best",IF(Prototype_input!$C$6="Federal or Tribal Government",IFERROR(IF(INDEX(Analysis!$W$2:$W$1000, MATCH(B53, Analysis!$B$2:$B$1000, 0)) = _xlfn.MAXIFS(Analysis!$W$2:$W$1000, Analysis!$AK$2:$AK$1000, "Pass", Analysis!$W$2:$W$1000, "&gt;=1", Analysis!$B$2:$B$1000, "&lt;&gt;Polaris"),"Best","Alternate"),""),IF(B53&lt;&gt;"", IF(_xlfn.XLOOKUP(B53,Analysis!$C$2:$C$1000,Analysis!$AR$2:$AR$1000)="Pass","Best",""),"")))</f>
        <v/>
      </c>
      <c r="E53" s="22" t="str">
        <f>IF(AND(B53&lt;&gt;"",B53&lt;&gt;"No Matches"), HYPERLINK(VLOOKUP(B53,'Contract Vehicles'!$B$1:$H$1000,2,FALSE),"Link"),"")</f>
        <v/>
      </c>
      <c r="F53" s="21" t="str">
        <f>IF(AND(B53&lt;&gt;"",B53&lt;&gt;"No Matches"), VLOOKUP(B53,'Contract Vehicles'!$B$1:$H$1000,7,FALSE),"")</f>
        <v/>
      </c>
      <c r="G53" s="17"/>
    </row>
    <row r="54" spans="2:7" ht="12.75" x14ac:dyDescent="0.2">
      <c r="B54" s="21"/>
      <c r="C54" s="21"/>
      <c r="D54" s="21" t="str">
        <f>IF(AND(COUNTA($B$5:$B$1000)=1,B54&lt;&gt;""),"Best",IF(Prototype_input!$C$6="Federal or Tribal Government",IFERROR(IF(INDEX(Analysis!$W$2:$W$1000, MATCH(B54, Analysis!$B$2:$B$1000, 0)) = _xlfn.MAXIFS(Analysis!$W$2:$W$1000, Analysis!$AK$2:$AK$1000, "Pass", Analysis!$W$2:$W$1000, "&gt;=1", Analysis!$B$2:$B$1000, "&lt;&gt;Polaris"),"Best","Alternate"),""),IF(B54&lt;&gt;"", IF(_xlfn.XLOOKUP(B54,Analysis!$C$2:$C$1000,Analysis!$AR$2:$AR$1000)="Pass","Best",""),"")))</f>
        <v/>
      </c>
      <c r="E54" s="22" t="str">
        <f>IF(AND(B54&lt;&gt;"",B54&lt;&gt;"No Matches"), HYPERLINK(VLOOKUP(B54,'Contract Vehicles'!$B$1:$H$1000,2,FALSE),"Link"),"")</f>
        <v/>
      </c>
      <c r="F54" s="21" t="str">
        <f>IF(AND(B54&lt;&gt;"",B54&lt;&gt;"No Matches"), VLOOKUP(B54,'Contract Vehicles'!$B$1:$H$1000,7,FALSE),"")</f>
        <v/>
      </c>
      <c r="G54" s="17"/>
    </row>
    <row r="55" spans="2:7" ht="12.75" x14ac:dyDescent="0.2">
      <c r="B55" s="21"/>
      <c r="C55" s="21"/>
      <c r="D55" s="21" t="str">
        <f>IF(AND(COUNTA($B$5:$B$1000)=1,B55&lt;&gt;""),"Best",IF(Prototype_input!$C$6="Federal or Tribal Government",IFERROR(IF(INDEX(Analysis!$W$2:$W$1000, MATCH(B55, Analysis!$B$2:$B$1000, 0)) = _xlfn.MAXIFS(Analysis!$W$2:$W$1000, Analysis!$AK$2:$AK$1000, "Pass", Analysis!$W$2:$W$1000, "&gt;=1", Analysis!$B$2:$B$1000, "&lt;&gt;Polaris"),"Best","Alternate"),""),IF(B55&lt;&gt;"", IF(_xlfn.XLOOKUP(B55,Analysis!$C$2:$C$1000,Analysis!$AR$2:$AR$1000)="Pass","Best",""),"")))</f>
        <v/>
      </c>
      <c r="E55" s="22" t="str">
        <f>IF(AND(B55&lt;&gt;"",B55&lt;&gt;"No Matches"), HYPERLINK(VLOOKUP(B55,'Contract Vehicles'!$B$1:$H$1000,2,FALSE),"Link"),"")</f>
        <v/>
      </c>
      <c r="F55" s="21" t="str">
        <f>IF(AND(B55&lt;&gt;"",B55&lt;&gt;"No Matches"), VLOOKUP(B55,'Contract Vehicles'!$B$1:$H$1000,7,FALSE),"")</f>
        <v/>
      </c>
    </row>
    <row r="56" spans="2:7" ht="12.75" x14ac:dyDescent="0.2">
      <c r="B56" s="21"/>
      <c r="C56" s="21"/>
      <c r="D56" s="21" t="str">
        <f>IF(AND(COUNTA($B$5:$B$1000)=1,B56&lt;&gt;""),"Best",IF(Prototype_input!$C$6="Federal or Tribal Government",IFERROR(IF(INDEX(Analysis!$W$2:$W$1000, MATCH(B56, Analysis!$B$2:$B$1000, 0)) = _xlfn.MAXIFS(Analysis!$W$2:$W$1000, Analysis!$AK$2:$AK$1000, "Pass", Analysis!$W$2:$W$1000, "&gt;=1", Analysis!$B$2:$B$1000, "&lt;&gt;Polaris"),"Best","Alternate"),""),IF(B56&lt;&gt;"", IF(_xlfn.XLOOKUP(B56,Analysis!$C$2:$C$1000,Analysis!$AR$2:$AR$1000)="Pass","Best",""),"")))</f>
        <v/>
      </c>
      <c r="E56" s="22" t="str">
        <f>IF(AND(B56&lt;&gt;"",B56&lt;&gt;"No Matches"), HYPERLINK(VLOOKUP(B56,'Contract Vehicles'!$B$1:$H$1000,2,FALSE),"Link"),"")</f>
        <v/>
      </c>
      <c r="F56" s="21" t="str">
        <f>IF(AND(B56&lt;&gt;"",B56&lt;&gt;"No Matches"), VLOOKUP(B56,'Contract Vehicles'!$B$1:$H$1000,7,FALSE),"")</f>
        <v/>
      </c>
    </row>
    <row r="57" spans="2:7" ht="12.75" x14ac:dyDescent="0.2">
      <c r="B57" s="21"/>
      <c r="C57" s="21"/>
      <c r="D57" s="21" t="str">
        <f>IF(AND(COUNTA($B$5:$B$1000)=1,B57&lt;&gt;""),"Best",IF(Prototype_input!$C$6="Federal or Tribal Government",IFERROR(IF(INDEX(Analysis!$W$2:$W$1000, MATCH(B57, Analysis!$B$2:$B$1000, 0)) = _xlfn.MAXIFS(Analysis!$W$2:$W$1000, Analysis!$AK$2:$AK$1000, "Pass", Analysis!$W$2:$W$1000, "&gt;=1", Analysis!$B$2:$B$1000, "&lt;&gt;Polaris"),"Best","Alternate"),""),IF(B57&lt;&gt;"", IF(_xlfn.XLOOKUP(B57,Analysis!$C$2:$C$1000,Analysis!$AR$2:$AR$1000)="Pass","Best",""),"")))</f>
        <v/>
      </c>
      <c r="E57" s="22" t="str">
        <f>IF(AND(B57&lt;&gt;"",B57&lt;&gt;"No Matches"), HYPERLINK(VLOOKUP(B57,'Contract Vehicles'!$B$1:$H$1000,2,FALSE),"Link"),"")</f>
        <v/>
      </c>
      <c r="F57" s="21" t="str">
        <f>IF(AND(B57&lt;&gt;"",B57&lt;&gt;"No Matches"), VLOOKUP(B57,'Contract Vehicles'!$B$1:$H$1000,7,FALSE),"")</f>
        <v/>
      </c>
    </row>
    <row r="58" spans="2:7" ht="12.75" x14ac:dyDescent="0.2">
      <c r="B58" s="21"/>
      <c r="C58" s="21"/>
      <c r="D58" s="21" t="str">
        <f>IF(AND(COUNTA($B$5:$B$1000)=1,B58&lt;&gt;""),"Best",IF(Prototype_input!$C$6="Federal or Tribal Government",IFERROR(IF(INDEX(Analysis!$W$2:$W$1000, MATCH(B58, Analysis!$B$2:$B$1000, 0)) = _xlfn.MAXIFS(Analysis!$W$2:$W$1000, Analysis!$AK$2:$AK$1000, "Pass", Analysis!$W$2:$W$1000, "&gt;=1", Analysis!$B$2:$B$1000, "&lt;&gt;Polaris"),"Best","Alternate"),""),IF(B58&lt;&gt;"", IF(_xlfn.XLOOKUP(B58,Analysis!$C$2:$C$1000,Analysis!$AR$2:$AR$1000)="Pass","Best",""),"")))</f>
        <v/>
      </c>
      <c r="E58" s="22" t="str">
        <f>IF(AND(B58&lt;&gt;"",B58&lt;&gt;"No Matches"), HYPERLINK(VLOOKUP(B58,'Contract Vehicles'!$B$1:$H$1000,2,FALSE),"Link"),"")</f>
        <v/>
      </c>
      <c r="F58" s="21" t="str">
        <f>IF(AND(B58&lt;&gt;"",B58&lt;&gt;"No Matches"), VLOOKUP(B58,'Contract Vehicles'!$B$1:$H$1000,7,FALSE),"")</f>
        <v/>
      </c>
    </row>
    <row r="59" spans="2:7" ht="12.75" x14ac:dyDescent="0.2">
      <c r="B59" s="21"/>
      <c r="C59" s="21"/>
      <c r="D59" s="21" t="str">
        <f>IF(AND(COUNTA($B$5:$B$1000)=1,B59&lt;&gt;""),"Best",IF(Prototype_input!$C$6="Federal or Tribal Government",IFERROR(IF(INDEX(Analysis!$W$2:$W$1000, MATCH(B59, Analysis!$B$2:$B$1000, 0)) = _xlfn.MAXIFS(Analysis!$W$2:$W$1000, Analysis!$AK$2:$AK$1000, "Pass", Analysis!$W$2:$W$1000, "&gt;=1", Analysis!$B$2:$B$1000, "&lt;&gt;Polaris"),"Best","Alternate"),""),IF(B59&lt;&gt;"", IF(_xlfn.XLOOKUP(B59,Analysis!$C$2:$C$1000,Analysis!$AR$2:$AR$1000)="Pass","Best",""),"")))</f>
        <v/>
      </c>
      <c r="E59" s="22" t="str">
        <f>IF(AND(B59&lt;&gt;"",B59&lt;&gt;"No Matches"), HYPERLINK(VLOOKUP(B59,'Contract Vehicles'!$B$1:$H$1000,2,FALSE),"Link"),"")</f>
        <v/>
      </c>
      <c r="F59" s="21" t="str">
        <f>IF(AND(B59&lt;&gt;"",B59&lt;&gt;"No Matches"), VLOOKUP(B59,'Contract Vehicles'!$B$1:$H$1000,7,FALSE),"")</f>
        <v/>
      </c>
    </row>
    <row r="60" spans="2:7" ht="12.75" x14ac:dyDescent="0.2">
      <c r="B60" s="21"/>
      <c r="C60" s="21"/>
      <c r="D60" s="21" t="str">
        <f>IF(AND(COUNTA($B$5:$B$1000)=1,B60&lt;&gt;""),"Best",IF(Prototype_input!$C$6="Federal or Tribal Government",IFERROR(IF(INDEX(Analysis!$W$2:$W$1000, MATCH(B60, Analysis!$B$2:$B$1000, 0)) = _xlfn.MAXIFS(Analysis!$W$2:$W$1000, Analysis!$AK$2:$AK$1000, "Pass", Analysis!$W$2:$W$1000, "&gt;=1", Analysis!$B$2:$B$1000, "&lt;&gt;Polaris"),"Best","Alternate"),""),IF(B60&lt;&gt;"", IF(_xlfn.XLOOKUP(B60,Analysis!$C$2:$C$1000,Analysis!$AR$2:$AR$1000)="Pass","Best",""),"")))</f>
        <v/>
      </c>
      <c r="E60" s="22" t="str">
        <f>IF(AND(B60&lt;&gt;"",B60&lt;&gt;"No Matches"), HYPERLINK(VLOOKUP(B60,'Contract Vehicles'!$B$1:$H$1000,2,FALSE),"Link"),"")</f>
        <v/>
      </c>
      <c r="F60" s="21" t="str">
        <f>IF(AND(B60&lt;&gt;"",B60&lt;&gt;"No Matches"), VLOOKUP(B60,'Contract Vehicles'!$B$1:$H$1000,7,FALSE),"")</f>
        <v/>
      </c>
    </row>
    <row r="61" spans="2:7" ht="12.75" x14ac:dyDescent="0.2">
      <c r="B61" s="21"/>
      <c r="C61" s="21"/>
      <c r="D61" s="21" t="str">
        <f>IF(AND(COUNTA($B$5:$B$1000)=1,B61&lt;&gt;""),"Best",IF(Prototype_input!$C$6="Federal or Tribal Government",IFERROR(IF(INDEX(Analysis!$W$2:$W$1000, MATCH(B61, Analysis!$B$2:$B$1000, 0)) = _xlfn.MAXIFS(Analysis!$W$2:$W$1000, Analysis!$AK$2:$AK$1000, "Pass", Analysis!$W$2:$W$1000, "&gt;=1", Analysis!$B$2:$B$1000, "&lt;&gt;Polaris"),"Best","Alternate"),""),IF(B61&lt;&gt;"", IF(_xlfn.XLOOKUP(B61,Analysis!$C$2:$C$1000,Analysis!$AR$2:$AR$1000)="Pass","Best",""),"")))</f>
        <v/>
      </c>
      <c r="E61" s="22" t="str">
        <f>IF(AND(B61&lt;&gt;"",B61&lt;&gt;"No Matches"), HYPERLINK(VLOOKUP(B61,'Contract Vehicles'!$B$1:$H$1000,2,FALSE),"Link"),"")</f>
        <v/>
      </c>
      <c r="F61" s="21" t="str">
        <f>IF(AND(B61&lt;&gt;"",B61&lt;&gt;"No Matches"), VLOOKUP(B61,'Contract Vehicles'!$B$1:$H$1000,7,FALSE),"")</f>
        <v/>
      </c>
    </row>
    <row r="62" spans="2:7" ht="12.75" x14ac:dyDescent="0.2">
      <c r="B62" s="21"/>
      <c r="C62" s="21"/>
      <c r="D62" s="21" t="str">
        <f>IF(AND(COUNTA($B$5:$B$1000)=1,B62&lt;&gt;""),"Best",IF(Prototype_input!$C$6="Federal or Tribal Government",IFERROR(IF(INDEX(Analysis!$W$2:$W$1000, MATCH(B62, Analysis!$B$2:$B$1000, 0)) = _xlfn.MAXIFS(Analysis!$W$2:$W$1000, Analysis!$AK$2:$AK$1000, "Pass", Analysis!$W$2:$W$1000, "&gt;=1", Analysis!$B$2:$B$1000, "&lt;&gt;Polaris"),"Best","Alternate"),""),IF(B62&lt;&gt;"", IF(_xlfn.XLOOKUP(B62,Analysis!$C$2:$C$1000,Analysis!$AR$2:$AR$1000)="Pass","Best",""),"")))</f>
        <v/>
      </c>
      <c r="E62" s="22" t="str">
        <f>IF(AND(B62&lt;&gt;"",B62&lt;&gt;"No Matches"), HYPERLINK(VLOOKUP(B62,'Contract Vehicles'!$B$1:$H$1000,2,FALSE),"Link"),"")</f>
        <v/>
      </c>
      <c r="F62" s="21" t="str">
        <f>IF(AND(B62&lt;&gt;"",B62&lt;&gt;"No Matches"), VLOOKUP(B62,'Contract Vehicles'!$B$1:$H$1000,7,FALSE),"")</f>
        <v/>
      </c>
    </row>
    <row r="63" spans="2:7" ht="12.75" x14ac:dyDescent="0.2">
      <c r="B63" s="21"/>
      <c r="C63" s="21"/>
      <c r="D63" s="21" t="str">
        <f>IF(AND(COUNTA($B$5:$B$1000)=1,B63&lt;&gt;""),"Best",IF(Prototype_input!$C$6="Federal or Tribal Government",IFERROR(IF(INDEX(Analysis!$W$2:$W$1000, MATCH(B63, Analysis!$B$2:$B$1000, 0)) = _xlfn.MAXIFS(Analysis!$W$2:$W$1000, Analysis!$AK$2:$AK$1000, "Pass", Analysis!$W$2:$W$1000, "&gt;=1", Analysis!$B$2:$B$1000, "&lt;&gt;Polaris"),"Best","Alternate"),""),IF(B63&lt;&gt;"", IF(_xlfn.XLOOKUP(B63,Analysis!$C$2:$C$1000,Analysis!$AR$2:$AR$1000)="Pass","Best",""),"")))</f>
        <v/>
      </c>
      <c r="E63" s="22" t="str">
        <f>IF(AND(B63&lt;&gt;"",B63&lt;&gt;"No Matches"), HYPERLINK(VLOOKUP(B63,'Contract Vehicles'!$B$1:$H$1000,2,FALSE),"Link"),"")</f>
        <v/>
      </c>
      <c r="F63" s="21" t="str">
        <f>IF(AND(B63&lt;&gt;"",B63&lt;&gt;"No Matches"), VLOOKUP(B63,'Contract Vehicles'!$B$1:$H$1000,7,FALSE),"")</f>
        <v/>
      </c>
    </row>
    <row r="64" spans="2:7" ht="12.75" x14ac:dyDescent="0.2">
      <c r="B64" s="21"/>
      <c r="C64" s="21"/>
      <c r="D64" s="21" t="str">
        <f>IF(AND(COUNTA($B$5:$B$1000)=1,B64&lt;&gt;""),"Best",IF(Prototype_input!$C$6="Federal or Tribal Government",IFERROR(IF(INDEX(Analysis!$W$2:$W$1000, MATCH(B64, Analysis!$B$2:$B$1000, 0)) = _xlfn.MAXIFS(Analysis!$W$2:$W$1000, Analysis!$AK$2:$AK$1000, "Pass", Analysis!$W$2:$W$1000, "&gt;=1", Analysis!$B$2:$B$1000, "&lt;&gt;Polaris"),"Best","Alternate"),""),IF(B64&lt;&gt;"", IF(_xlfn.XLOOKUP(B64,Analysis!$C$2:$C$1000,Analysis!$AR$2:$AR$1000)="Pass","Best",""),"")))</f>
        <v/>
      </c>
      <c r="E64" s="22" t="str">
        <f>IF(AND(B64&lt;&gt;"",B64&lt;&gt;"No Matches"), HYPERLINK(VLOOKUP(B64,'Contract Vehicles'!$B$1:$H$1000,2,FALSE),"Link"),"")</f>
        <v/>
      </c>
      <c r="F64" s="21" t="str">
        <f>IF(AND(B64&lt;&gt;"",B64&lt;&gt;"No Matches"), VLOOKUP(B64,'Contract Vehicles'!$B$1:$H$1000,7,FALSE),"")</f>
        <v/>
      </c>
    </row>
    <row r="65" spans="2:6" ht="12.75" x14ac:dyDescent="0.2">
      <c r="B65" s="21"/>
      <c r="C65" s="21"/>
      <c r="D65" s="21" t="str">
        <f>IF(AND(COUNTA($B$5:$B$1000)=1,B65&lt;&gt;""),"Best",IF(Prototype_input!$C$6="Federal or Tribal Government",IFERROR(IF(INDEX(Analysis!$W$2:$W$1000, MATCH(B65, Analysis!$B$2:$B$1000, 0)) = _xlfn.MAXIFS(Analysis!$W$2:$W$1000, Analysis!$AK$2:$AK$1000, "Pass", Analysis!$W$2:$W$1000, "&gt;=1", Analysis!$B$2:$B$1000, "&lt;&gt;Polaris"),"Best","Alternate"),""),IF(B65&lt;&gt;"", IF(_xlfn.XLOOKUP(B65,Analysis!$C$2:$C$1000,Analysis!$AR$2:$AR$1000)="Pass","Best",""),"")))</f>
        <v/>
      </c>
      <c r="E65" s="22" t="str">
        <f>IF(AND(B65&lt;&gt;"",B65&lt;&gt;"No Matches"), HYPERLINK(VLOOKUP(B65,'Contract Vehicles'!$B$1:$H$1000,2,FALSE),"Link"),"")</f>
        <v/>
      </c>
      <c r="F65" s="21" t="str">
        <f>IF(AND(B65&lt;&gt;"",B65&lt;&gt;"No Matches"), VLOOKUP(B65,'Contract Vehicles'!$B$1:$H$1000,7,FALSE),"")</f>
        <v/>
      </c>
    </row>
    <row r="66" spans="2:6" ht="12.75" x14ac:dyDescent="0.2">
      <c r="B66" s="21"/>
      <c r="C66" s="21"/>
      <c r="D66" s="21" t="str">
        <f>IF(AND(COUNTA($B$5:$B$1000)=1,B66&lt;&gt;""),"Best",IF(Prototype_input!$C$6="Federal or Tribal Government",IFERROR(IF(INDEX(Analysis!$W$2:$W$1000, MATCH(B66, Analysis!$B$2:$B$1000, 0)) = _xlfn.MAXIFS(Analysis!$W$2:$W$1000, Analysis!$AK$2:$AK$1000, "Pass", Analysis!$W$2:$W$1000, "&gt;=1", Analysis!$B$2:$B$1000, "&lt;&gt;Polaris"),"Best","Alternate"),""),IF(B66&lt;&gt;"", IF(_xlfn.XLOOKUP(B66,Analysis!$C$2:$C$1000,Analysis!$AR$2:$AR$1000)="Pass","Best",""),"")))</f>
        <v/>
      </c>
      <c r="E66" s="22" t="str">
        <f>IF(AND(B66&lt;&gt;"",B66&lt;&gt;"No Matches"), HYPERLINK(VLOOKUP(B66,'Contract Vehicles'!$B$1:$H$1000,2,FALSE),"Link"),"")</f>
        <v/>
      </c>
      <c r="F66" s="21" t="str">
        <f>IF(AND(B66&lt;&gt;"",B66&lt;&gt;"No Matches"), VLOOKUP(B66,'Contract Vehicles'!$B$1:$H$1000,7,FALSE),"")</f>
        <v/>
      </c>
    </row>
    <row r="67" spans="2:6" ht="12.75" x14ac:dyDescent="0.2">
      <c r="B67" s="21"/>
      <c r="C67" s="21"/>
      <c r="D67" s="21" t="str">
        <f>IF(AND(COUNTA($B$5:$B$1000)=1,B67&lt;&gt;""),"Best",IF(Prototype_input!$C$6="Federal or Tribal Government",IFERROR(IF(INDEX(Analysis!$W$2:$W$1000, MATCH(B67, Analysis!$B$2:$B$1000, 0)) = _xlfn.MAXIFS(Analysis!$W$2:$W$1000, Analysis!$AK$2:$AK$1000, "Pass", Analysis!$W$2:$W$1000, "&gt;=1", Analysis!$B$2:$B$1000, "&lt;&gt;Polaris"),"Best","Alternate"),""),IF(B67&lt;&gt;"", IF(_xlfn.XLOOKUP(B67,Analysis!$C$2:$C$1000,Analysis!$AR$2:$AR$1000)="Pass","Best",""),"")))</f>
        <v/>
      </c>
      <c r="E67" s="22" t="str">
        <f>IF(AND(B67&lt;&gt;"",B67&lt;&gt;"No Matches"), HYPERLINK(VLOOKUP(B67,'Contract Vehicles'!$B$1:$H$1000,2,FALSE),"Link"),"")</f>
        <v/>
      </c>
      <c r="F67" s="21" t="str">
        <f>IF(AND(B67&lt;&gt;"",B67&lt;&gt;"No Matches"), VLOOKUP(B67,'Contract Vehicles'!$B$1:$H$1000,7,FALSE),"")</f>
        <v/>
      </c>
    </row>
    <row r="68" spans="2:6" ht="12.75" x14ac:dyDescent="0.2">
      <c r="B68" s="21"/>
      <c r="C68" s="21"/>
      <c r="D68" s="21" t="str">
        <f>IF(AND(COUNTA($B$5:$B$1000)=1,B68&lt;&gt;""),"Best",IF(Prototype_input!$C$6="Federal or Tribal Government",IFERROR(IF(INDEX(Analysis!$W$2:$W$1000, MATCH(B68, Analysis!$B$2:$B$1000, 0)) = _xlfn.MAXIFS(Analysis!$W$2:$W$1000, Analysis!$AK$2:$AK$1000, "Pass", Analysis!$W$2:$W$1000, "&gt;=1", Analysis!$B$2:$B$1000, "&lt;&gt;Polaris"),"Best","Alternate"),""),IF(B68&lt;&gt;"", IF(_xlfn.XLOOKUP(B68,Analysis!$C$2:$C$1000,Analysis!$AR$2:$AR$1000)="Pass","Best",""),"")))</f>
        <v/>
      </c>
      <c r="E68" s="22" t="str">
        <f>IF(AND(B68&lt;&gt;"",B68&lt;&gt;"No Matches"), HYPERLINK(VLOOKUP(B68,'Contract Vehicles'!$B$1:$H$1000,2,FALSE),"Link"),"")</f>
        <v/>
      </c>
      <c r="F68" s="21" t="str">
        <f>IF(AND(B68&lt;&gt;"",B68&lt;&gt;"No Matches"), VLOOKUP(B68,'Contract Vehicles'!$B$1:$H$1000,7,FALSE),"")</f>
        <v/>
      </c>
    </row>
    <row r="69" spans="2:6" ht="12.75" x14ac:dyDescent="0.2">
      <c r="B69" s="21"/>
      <c r="C69" s="21"/>
      <c r="D69" s="21" t="str">
        <f>IF(AND(COUNTA($B$5:$B$1000)=1,B69&lt;&gt;""),"Best",IF(Prototype_input!$C$6="Federal or Tribal Government",IFERROR(IF(INDEX(Analysis!$W$2:$W$1000, MATCH(B69, Analysis!$B$2:$B$1000, 0)) = _xlfn.MAXIFS(Analysis!$W$2:$W$1000, Analysis!$AK$2:$AK$1000, "Pass", Analysis!$W$2:$W$1000, "&gt;=1", Analysis!$B$2:$B$1000, "&lt;&gt;Polaris"),"Best","Alternate"),""),IF(B69&lt;&gt;"", IF(_xlfn.XLOOKUP(B69,Analysis!$C$2:$C$1000,Analysis!$AR$2:$AR$1000)="Pass","Best",""),"")))</f>
        <v/>
      </c>
      <c r="E69" s="22" t="str">
        <f>IF(AND(B69&lt;&gt;"",B69&lt;&gt;"No Matches"), HYPERLINK(VLOOKUP(B69,'Contract Vehicles'!$B$1:$H$1000,2,FALSE),"Link"),"")</f>
        <v/>
      </c>
      <c r="F69" s="21" t="str">
        <f>IF(AND(B69&lt;&gt;"",B69&lt;&gt;"No Matches"), VLOOKUP(B69,'Contract Vehicles'!$B$1:$H$1000,7,FALSE),"")</f>
        <v/>
      </c>
    </row>
    <row r="70" spans="2:6" ht="12.75" x14ac:dyDescent="0.2">
      <c r="B70" s="21"/>
      <c r="C70" s="21"/>
      <c r="D70" s="21" t="str">
        <f>IF(AND(COUNTA($B$5:$B$1000)=1,B70&lt;&gt;""),"Best",IF(Prototype_input!$C$6="Federal or Tribal Government",IFERROR(IF(INDEX(Analysis!$W$2:$W$1000, MATCH(B70, Analysis!$B$2:$B$1000, 0)) = _xlfn.MAXIFS(Analysis!$W$2:$W$1000, Analysis!$AK$2:$AK$1000, "Pass", Analysis!$W$2:$W$1000, "&gt;=1", Analysis!$B$2:$B$1000, "&lt;&gt;Polaris"),"Best","Alternate"),""),IF(B70&lt;&gt;"", IF(_xlfn.XLOOKUP(B70,Analysis!$C$2:$C$1000,Analysis!$AR$2:$AR$1000)="Pass","Best",""),"")))</f>
        <v/>
      </c>
      <c r="E70" s="22" t="str">
        <f>IF(AND(B70&lt;&gt;"",B70&lt;&gt;"No Matches"), HYPERLINK(VLOOKUP(B70,'Contract Vehicles'!$B$1:$H$1000,2,FALSE),"Link"),"")</f>
        <v/>
      </c>
      <c r="F70" s="21" t="str">
        <f>IF(AND(B70&lt;&gt;"",B70&lt;&gt;"No Matches"), VLOOKUP(B70,'Contract Vehicles'!$B$1:$H$1000,7,FALSE),"")</f>
        <v/>
      </c>
    </row>
    <row r="71" spans="2:6" ht="12.75" x14ac:dyDescent="0.2">
      <c r="B71" s="21"/>
      <c r="C71" s="21"/>
      <c r="D71" s="21" t="str">
        <f>IF(AND(COUNTA($B$5:$B$1000)=1,B71&lt;&gt;""),"Best",IF(Prototype_input!$C$6="Federal or Tribal Government",IFERROR(IF(INDEX(Analysis!$W$2:$W$1000, MATCH(B71, Analysis!$B$2:$B$1000, 0)) = _xlfn.MAXIFS(Analysis!$W$2:$W$1000, Analysis!$AK$2:$AK$1000, "Pass", Analysis!$W$2:$W$1000, "&gt;=1", Analysis!$B$2:$B$1000, "&lt;&gt;Polaris"),"Best","Alternate"),""),IF(B71&lt;&gt;"", IF(_xlfn.XLOOKUP(B71,Analysis!$C$2:$C$1000,Analysis!$AR$2:$AR$1000)="Pass","Best",""),"")))</f>
        <v/>
      </c>
      <c r="E71" s="22" t="str">
        <f>IF(AND(B71&lt;&gt;"",B71&lt;&gt;"No Matches"), HYPERLINK(VLOOKUP(B71,'Contract Vehicles'!$B$1:$H$1000,2,FALSE),"Link"),"")</f>
        <v/>
      </c>
      <c r="F71" s="21" t="str">
        <f>IF(AND(B71&lt;&gt;"",B71&lt;&gt;"No Matches"), VLOOKUP(B71,'Contract Vehicles'!$B$1:$H$1000,7,FALSE),"")</f>
        <v/>
      </c>
    </row>
    <row r="72" spans="2:6" ht="12.75" x14ac:dyDescent="0.2">
      <c r="B72" s="21"/>
      <c r="C72" s="21"/>
      <c r="D72" s="21" t="str">
        <f>IF(AND(COUNTA($B$5:$B$1000)=1,B72&lt;&gt;""),"Best",IF(Prototype_input!$C$6="Federal or Tribal Government",IFERROR(IF(INDEX(Analysis!$W$2:$W$1000, MATCH(B72, Analysis!$B$2:$B$1000, 0)) = _xlfn.MAXIFS(Analysis!$W$2:$W$1000, Analysis!$AK$2:$AK$1000, "Pass", Analysis!$W$2:$W$1000, "&gt;=1", Analysis!$B$2:$B$1000, "&lt;&gt;Polaris"),"Best","Alternate"),""),IF(B72&lt;&gt;"", IF(_xlfn.XLOOKUP(B72,Analysis!$C$2:$C$1000,Analysis!$AR$2:$AR$1000)="Pass","Best",""),"")))</f>
        <v/>
      </c>
      <c r="E72" s="22" t="str">
        <f>IF(AND(B72&lt;&gt;"",B72&lt;&gt;"No Matches"), HYPERLINK(VLOOKUP(B72,'Contract Vehicles'!$B$1:$H$1000,2,FALSE),"Link"),"")</f>
        <v/>
      </c>
      <c r="F72" s="21" t="str">
        <f>IF(AND(B72&lt;&gt;"",B72&lt;&gt;"No Matches"), VLOOKUP(B72,'Contract Vehicles'!$B$1:$H$1000,7,FALSE),"")</f>
        <v/>
      </c>
    </row>
    <row r="73" spans="2:6" ht="12.75" x14ac:dyDescent="0.2">
      <c r="B73" s="21"/>
      <c r="C73" s="21"/>
      <c r="D73" s="21" t="str">
        <f>IF(AND(COUNTA($B$5:$B$1000)=1,B73&lt;&gt;""),"Best",IF(Prototype_input!$C$6="Federal or Tribal Government",IFERROR(IF(INDEX(Analysis!$W$2:$W$1000, MATCH(B73, Analysis!$B$2:$B$1000, 0)) = _xlfn.MAXIFS(Analysis!$W$2:$W$1000, Analysis!$AK$2:$AK$1000, "Pass", Analysis!$W$2:$W$1000, "&gt;=1", Analysis!$B$2:$B$1000, "&lt;&gt;Polaris"),"Best","Alternate"),""),IF(B73&lt;&gt;"", IF(_xlfn.XLOOKUP(B73,Analysis!$C$2:$C$1000,Analysis!$AR$2:$AR$1000)="Pass","Best",""),"")))</f>
        <v/>
      </c>
      <c r="E73" s="22" t="str">
        <f>IF(AND(B73&lt;&gt;"",B73&lt;&gt;"No Matches"), HYPERLINK(VLOOKUP(B73,'Contract Vehicles'!$B$1:$H$1000,2,FALSE),"Link"),"")</f>
        <v/>
      </c>
      <c r="F73" s="21" t="str">
        <f>IF(AND(B73&lt;&gt;"",B73&lt;&gt;"No Matches"), VLOOKUP(B73,'Contract Vehicles'!$B$1:$H$1000,7,FALSE),"")</f>
        <v/>
      </c>
    </row>
    <row r="74" spans="2:6" ht="12.75" x14ac:dyDescent="0.2">
      <c r="B74" s="21"/>
      <c r="C74" s="21"/>
      <c r="D74" s="21" t="str">
        <f>IF(AND(COUNTA($B$5:$B$1000)=1,B74&lt;&gt;""),"Best",IF(Prototype_input!$C$6="Federal or Tribal Government",IFERROR(IF(INDEX(Analysis!$W$2:$W$1000, MATCH(B74, Analysis!$B$2:$B$1000, 0)) = _xlfn.MAXIFS(Analysis!$W$2:$W$1000, Analysis!$AK$2:$AK$1000, "Pass", Analysis!$W$2:$W$1000, "&gt;=1", Analysis!$B$2:$B$1000, "&lt;&gt;Polaris"),"Best","Alternate"),""),IF(B74&lt;&gt;"", IF(_xlfn.XLOOKUP(B74,Analysis!$C$2:$C$1000,Analysis!$AR$2:$AR$1000)="Pass","Best",""),"")))</f>
        <v/>
      </c>
      <c r="E74" s="22" t="str">
        <f>IF(AND(B74&lt;&gt;"",B74&lt;&gt;"No Matches"), HYPERLINK(VLOOKUP(B74,'Contract Vehicles'!$B$1:$H$1000,2,FALSE),"Link"),"")</f>
        <v/>
      </c>
      <c r="F74" s="21" t="str">
        <f>IF(AND(B74&lt;&gt;"",B74&lt;&gt;"No Matches"), VLOOKUP(B74,'Contract Vehicles'!$B$1:$H$1000,7,FALSE),"")</f>
        <v/>
      </c>
    </row>
    <row r="75" spans="2:6" ht="12.75" x14ac:dyDescent="0.2">
      <c r="B75" s="21"/>
      <c r="C75" s="21"/>
      <c r="D75" s="21" t="str">
        <f>IF(AND(COUNTA($B$5:$B$1000)=1,B75&lt;&gt;""),"Best",IF(Prototype_input!$C$6="Federal or Tribal Government",IFERROR(IF(INDEX(Analysis!$W$2:$W$1000, MATCH(B75, Analysis!$B$2:$B$1000, 0)) = _xlfn.MAXIFS(Analysis!$W$2:$W$1000, Analysis!$AK$2:$AK$1000, "Pass", Analysis!$W$2:$W$1000, "&gt;=1", Analysis!$B$2:$B$1000, "&lt;&gt;Polaris"),"Best","Alternate"),""),IF(B75&lt;&gt;"", IF(_xlfn.XLOOKUP(B75,Analysis!$C$2:$C$1000,Analysis!$AR$2:$AR$1000)="Pass","Best",""),"")))</f>
        <v/>
      </c>
      <c r="E75" s="22" t="str">
        <f>IF(AND(B75&lt;&gt;"",B75&lt;&gt;"No Matches"), HYPERLINK(VLOOKUP(B75,'Contract Vehicles'!$B$1:$H$1000,2,FALSE),"Link"),"")</f>
        <v/>
      </c>
      <c r="F75" s="21" t="str">
        <f>IF(AND(B75&lt;&gt;"",B75&lt;&gt;"No Matches"), VLOOKUP(B75,'Contract Vehicles'!$B$1:$H$1000,7,FALSE),"")</f>
        <v/>
      </c>
    </row>
    <row r="76" spans="2:6" ht="12.75" x14ac:dyDescent="0.2">
      <c r="B76" s="21"/>
      <c r="C76" s="21"/>
      <c r="D76" s="21" t="str">
        <f>IF(AND(COUNTA($B$5:$B$1000)=1,B76&lt;&gt;""),"Best",IF(Prototype_input!$C$6="Federal or Tribal Government",IFERROR(IF(INDEX(Analysis!$W$2:$W$1000, MATCH(B76, Analysis!$B$2:$B$1000, 0)) = _xlfn.MAXIFS(Analysis!$W$2:$W$1000, Analysis!$AK$2:$AK$1000, "Pass", Analysis!$W$2:$W$1000, "&gt;=1", Analysis!$B$2:$B$1000, "&lt;&gt;Polaris"),"Best","Alternate"),""),IF(B76&lt;&gt;"", IF(_xlfn.XLOOKUP(B76,Analysis!$C$2:$C$1000,Analysis!$AR$2:$AR$1000)="Pass","Best",""),"")))</f>
        <v/>
      </c>
      <c r="E76" s="22" t="str">
        <f>IF(AND(B76&lt;&gt;"",B76&lt;&gt;"No Matches"), HYPERLINK(VLOOKUP(B76,'Contract Vehicles'!$B$1:$H$1000,2,FALSE),"Link"),"")</f>
        <v/>
      </c>
      <c r="F76" s="21" t="str">
        <f>IF(AND(B76&lt;&gt;"",B76&lt;&gt;"No Matches"), VLOOKUP(B76,'Contract Vehicles'!$B$1:$H$1000,7,FALSE),"")</f>
        <v/>
      </c>
    </row>
    <row r="77" spans="2:6" ht="12.75" x14ac:dyDescent="0.2">
      <c r="B77" s="21"/>
      <c r="C77" s="21"/>
      <c r="D77" s="21" t="str">
        <f>IF(AND(COUNTA($B$5:$B$1000)=1,B77&lt;&gt;""),"Best",IF(Prototype_input!$C$6="Federal or Tribal Government",IFERROR(IF(INDEX(Analysis!$W$2:$W$1000, MATCH(B77, Analysis!$B$2:$B$1000, 0)) = _xlfn.MAXIFS(Analysis!$W$2:$W$1000, Analysis!$AK$2:$AK$1000, "Pass", Analysis!$W$2:$W$1000, "&gt;=1", Analysis!$B$2:$B$1000, "&lt;&gt;Polaris"),"Best","Alternate"),""),IF(B77&lt;&gt;"", IF(_xlfn.XLOOKUP(B77,Analysis!$C$2:$C$1000,Analysis!$AR$2:$AR$1000)="Pass","Best",""),"")))</f>
        <v/>
      </c>
      <c r="E77" s="22" t="str">
        <f>IF(AND(B77&lt;&gt;"",B77&lt;&gt;"No Matches"), HYPERLINK(VLOOKUP(B77,'Contract Vehicles'!$B$1:$H$1000,2,FALSE),"Link"),"")</f>
        <v/>
      </c>
      <c r="F77" s="21" t="str">
        <f>IF(AND(B77&lt;&gt;"",B77&lt;&gt;"No Matches"), VLOOKUP(B77,'Contract Vehicles'!$B$1:$H$1000,7,FALSE),"")</f>
        <v/>
      </c>
    </row>
    <row r="78" spans="2:6" ht="12.75" x14ac:dyDescent="0.2">
      <c r="B78" s="21"/>
      <c r="C78" s="21"/>
      <c r="D78" s="21" t="str">
        <f>IF(AND(COUNTA($B$5:$B$1000)=1,B78&lt;&gt;""),"Best",IF(Prototype_input!$C$6="Federal or Tribal Government",IFERROR(IF(INDEX(Analysis!$W$2:$W$1000, MATCH(B78, Analysis!$B$2:$B$1000, 0)) = _xlfn.MAXIFS(Analysis!$W$2:$W$1000, Analysis!$AK$2:$AK$1000, "Pass", Analysis!$W$2:$W$1000, "&gt;=1", Analysis!$B$2:$B$1000, "&lt;&gt;Polaris"),"Best","Alternate"),""),IF(B78&lt;&gt;"", IF(_xlfn.XLOOKUP(B78,Analysis!$C$2:$C$1000,Analysis!$AR$2:$AR$1000)="Pass","Best",""),"")))</f>
        <v/>
      </c>
      <c r="E78" s="22" t="str">
        <f>IF(AND(B78&lt;&gt;"",B78&lt;&gt;"No Matches"), HYPERLINK(VLOOKUP(B78,'Contract Vehicles'!$B$1:$H$1000,2,FALSE),"Link"),"")</f>
        <v/>
      </c>
      <c r="F78" s="21" t="str">
        <f>IF(AND(B78&lt;&gt;"",B78&lt;&gt;"No Matches"), VLOOKUP(B78,'Contract Vehicles'!$B$1:$H$1000,7,FALSE),"")</f>
        <v/>
      </c>
    </row>
    <row r="79" spans="2:6" ht="12.75" x14ac:dyDescent="0.2">
      <c r="B79" s="21"/>
      <c r="C79" s="21"/>
      <c r="D79" s="21" t="str">
        <f>IF(AND(COUNTA($B$5:$B$1000)=1,B79&lt;&gt;""),"Best",IF(Prototype_input!$C$6="Federal or Tribal Government",IFERROR(IF(INDEX(Analysis!$W$2:$W$1000, MATCH(B79, Analysis!$B$2:$B$1000, 0)) = _xlfn.MAXIFS(Analysis!$W$2:$W$1000, Analysis!$AK$2:$AK$1000, "Pass", Analysis!$W$2:$W$1000, "&gt;=1", Analysis!$B$2:$B$1000, "&lt;&gt;Polaris"),"Best","Alternate"),""),IF(B79&lt;&gt;"", IF(_xlfn.XLOOKUP(B79,Analysis!$C$2:$C$1000,Analysis!$AR$2:$AR$1000)="Pass","Best",""),"")))</f>
        <v/>
      </c>
      <c r="E79" s="22" t="str">
        <f>IF(AND(B79&lt;&gt;"",B79&lt;&gt;"No Matches"), HYPERLINK(VLOOKUP(B79,'Contract Vehicles'!$B$1:$H$1000,2,FALSE),"Link"),"")</f>
        <v/>
      </c>
      <c r="F79" s="21" t="str">
        <f>IF(AND(B79&lt;&gt;"",B79&lt;&gt;"No Matches"), VLOOKUP(B79,'Contract Vehicles'!$B$1:$H$1000,7,FALSE),"")</f>
        <v/>
      </c>
    </row>
    <row r="80" spans="2:6" ht="12.75" x14ac:dyDescent="0.2">
      <c r="B80" s="21"/>
      <c r="C80" s="21"/>
      <c r="D80" s="21" t="str">
        <f>IF(AND(COUNTA($B$5:$B$1000)=1,B80&lt;&gt;""),"Best",IF(Prototype_input!$C$6="Federal or Tribal Government",IFERROR(IF(INDEX(Analysis!$W$2:$W$1000, MATCH(B80, Analysis!$B$2:$B$1000, 0)) = _xlfn.MAXIFS(Analysis!$W$2:$W$1000, Analysis!$AK$2:$AK$1000, "Pass", Analysis!$W$2:$W$1000, "&gt;=1", Analysis!$B$2:$B$1000, "&lt;&gt;Polaris"),"Best","Alternate"),""),IF(B80&lt;&gt;"", IF(_xlfn.XLOOKUP(B80,Analysis!$C$2:$C$1000,Analysis!$AR$2:$AR$1000)="Pass","Best",""),"")))</f>
        <v/>
      </c>
      <c r="E80" s="22" t="str">
        <f>IF(AND(B80&lt;&gt;"",B80&lt;&gt;"No Matches"), HYPERLINK(VLOOKUP(B80,'Contract Vehicles'!$B$1:$H$1000,2,FALSE),"Link"),"")</f>
        <v/>
      </c>
      <c r="F80" s="21" t="str">
        <f>IF(AND(B80&lt;&gt;"",B80&lt;&gt;"No Matches"), VLOOKUP(B80,'Contract Vehicles'!$B$1:$H$1000,7,FALSE),"")</f>
        <v/>
      </c>
    </row>
    <row r="81" spans="2:6" ht="12.75" x14ac:dyDescent="0.2">
      <c r="B81" s="21"/>
      <c r="C81" s="21"/>
      <c r="D81" s="21" t="str">
        <f>IF(AND(COUNTA($B$5:$B$1000)=1,B81&lt;&gt;""),"Best",IF(Prototype_input!$C$6="Federal or Tribal Government",IFERROR(IF(INDEX(Analysis!$W$2:$W$1000, MATCH(B81, Analysis!$B$2:$B$1000, 0)) = _xlfn.MAXIFS(Analysis!$W$2:$W$1000, Analysis!$AK$2:$AK$1000, "Pass", Analysis!$W$2:$W$1000, "&gt;=1", Analysis!$B$2:$B$1000, "&lt;&gt;Polaris"),"Best","Alternate"),""),IF(B81&lt;&gt;"", IF(_xlfn.XLOOKUP(B81,Analysis!$C$2:$C$1000,Analysis!$AR$2:$AR$1000)="Pass","Best",""),"")))</f>
        <v/>
      </c>
      <c r="E81" s="22" t="str">
        <f>IF(AND(B81&lt;&gt;"",B81&lt;&gt;"No Matches"), HYPERLINK(VLOOKUP(B81,'Contract Vehicles'!$B$1:$H$1000,2,FALSE),"Link"),"")</f>
        <v/>
      </c>
      <c r="F81" s="21" t="str">
        <f>IF(AND(B81&lt;&gt;"",B81&lt;&gt;"No Matches"), VLOOKUP(B81,'Contract Vehicles'!$B$1:$H$1000,7,FALSE),"")</f>
        <v/>
      </c>
    </row>
    <row r="82" spans="2:6" ht="12.75" x14ac:dyDescent="0.2">
      <c r="B82" s="21"/>
      <c r="C82" s="21"/>
      <c r="D82" s="21" t="str">
        <f>IF(AND(COUNTA($B$5:$B$1000)=1,B82&lt;&gt;""),"Best",IF(Prototype_input!$C$6="Federal or Tribal Government",IFERROR(IF(INDEX(Analysis!$W$2:$W$1000, MATCH(B82, Analysis!$B$2:$B$1000, 0)) = _xlfn.MAXIFS(Analysis!$W$2:$W$1000, Analysis!$AK$2:$AK$1000, "Pass", Analysis!$W$2:$W$1000, "&gt;=1", Analysis!$B$2:$B$1000, "&lt;&gt;Polaris"),"Best","Alternate"),""),IF(B82&lt;&gt;"", IF(_xlfn.XLOOKUP(B82,Analysis!$C$2:$C$1000,Analysis!$AR$2:$AR$1000)="Pass","Best",""),"")))</f>
        <v/>
      </c>
      <c r="E82" s="22" t="str">
        <f>IF(AND(B82&lt;&gt;"",B82&lt;&gt;"No Matches"), HYPERLINK(VLOOKUP(B82,'Contract Vehicles'!$B$1:$H$1000,2,FALSE),"Link"),"")</f>
        <v/>
      </c>
      <c r="F82" s="21" t="str">
        <f>IF(AND(B82&lt;&gt;"",B82&lt;&gt;"No Matches"), VLOOKUP(B82,'Contract Vehicles'!$B$1:$H$1000,7,FALSE),"")</f>
        <v/>
      </c>
    </row>
    <row r="83" spans="2:6" ht="12.75" x14ac:dyDescent="0.2">
      <c r="B83" s="21"/>
      <c r="C83" s="21"/>
      <c r="D83" s="21" t="str">
        <f>IF(AND(COUNTA($B$5:$B$1000)=1,B83&lt;&gt;""),"Best",IF(Prototype_input!$C$6="Federal or Tribal Government",IFERROR(IF(INDEX(Analysis!$W$2:$W$1000, MATCH(B83, Analysis!$B$2:$B$1000, 0)) = _xlfn.MAXIFS(Analysis!$W$2:$W$1000, Analysis!$AK$2:$AK$1000, "Pass", Analysis!$W$2:$W$1000, "&gt;=1", Analysis!$B$2:$B$1000, "&lt;&gt;Polaris"),"Best","Alternate"),""),IF(B83&lt;&gt;"", IF(_xlfn.XLOOKUP(B83,Analysis!$C$2:$C$1000,Analysis!$AR$2:$AR$1000)="Pass","Best",""),"")))</f>
        <v/>
      </c>
      <c r="E83" s="22" t="str">
        <f>IF(AND(B83&lt;&gt;"",B83&lt;&gt;"No Matches"), HYPERLINK(VLOOKUP(B83,'Contract Vehicles'!$B$1:$H$1000,2,FALSE),"Link"),"")</f>
        <v/>
      </c>
      <c r="F83" s="21" t="str">
        <f>IF(AND(B83&lt;&gt;"",B83&lt;&gt;"No Matches"), VLOOKUP(B83,'Contract Vehicles'!$B$1:$H$1000,7,FALSE),"")</f>
        <v/>
      </c>
    </row>
    <row r="84" spans="2:6" ht="12.75" x14ac:dyDescent="0.2">
      <c r="B84" s="21"/>
      <c r="C84" s="21"/>
      <c r="D84" s="21" t="str">
        <f>IF(AND(COUNTA($B$5:$B$1000)=1,B84&lt;&gt;""),"Best",IF(Prototype_input!$C$6="Federal or Tribal Government",IFERROR(IF(INDEX(Analysis!$W$2:$W$1000, MATCH(B84, Analysis!$B$2:$B$1000, 0)) = _xlfn.MAXIFS(Analysis!$W$2:$W$1000, Analysis!$AK$2:$AK$1000, "Pass", Analysis!$W$2:$W$1000, "&gt;=1", Analysis!$B$2:$B$1000, "&lt;&gt;Polaris"),"Best","Alternate"),""),IF(B84&lt;&gt;"", IF(_xlfn.XLOOKUP(B84,Analysis!$C$2:$C$1000,Analysis!$AR$2:$AR$1000)="Pass","Best",""),"")))</f>
        <v/>
      </c>
      <c r="E84" s="22" t="str">
        <f>IF(AND(B84&lt;&gt;"",B84&lt;&gt;"No Matches"), HYPERLINK(VLOOKUP(B84,'Contract Vehicles'!$B$1:$H$1000,2,FALSE),"Link"),"")</f>
        <v/>
      </c>
      <c r="F84" s="21" t="str">
        <f>IF(AND(B84&lt;&gt;"",B84&lt;&gt;"No Matches"), VLOOKUP(B84,'Contract Vehicles'!$B$1:$H$1000,7,FALSE),"")</f>
        <v/>
      </c>
    </row>
    <row r="85" spans="2:6" ht="12.75" x14ac:dyDescent="0.2">
      <c r="B85" s="21"/>
      <c r="C85" s="21"/>
      <c r="D85" s="21" t="str">
        <f>IF(AND(COUNTA($B$5:$B$1000)=1,B85&lt;&gt;""),"Best",IF(Prototype_input!$C$6="Federal or Tribal Government",IFERROR(IF(INDEX(Analysis!$W$2:$W$1000, MATCH(B85, Analysis!$B$2:$B$1000, 0)) = _xlfn.MAXIFS(Analysis!$W$2:$W$1000, Analysis!$AK$2:$AK$1000, "Pass", Analysis!$W$2:$W$1000, "&gt;=1", Analysis!$B$2:$B$1000, "&lt;&gt;Polaris"),"Best","Alternate"),""),IF(B85&lt;&gt;"", IF(_xlfn.XLOOKUP(B85,Analysis!$C$2:$C$1000,Analysis!$AR$2:$AR$1000)="Pass","Best",""),"")))</f>
        <v/>
      </c>
      <c r="E85" s="22" t="str">
        <f>IF(AND(B85&lt;&gt;"",B85&lt;&gt;"No Matches"), HYPERLINK(VLOOKUP(B85,'Contract Vehicles'!$B$1:$H$1000,2,FALSE),"Link"),"")</f>
        <v/>
      </c>
      <c r="F85" s="21" t="str">
        <f>IF(AND(B85&lt;&gt;"",B85&lt;&gt;"No Matches"), VLOOKUP(B85,'Contract Vehicles'!$B$1:$H$1000,7,FALSE),"")</f>
        <v/>
      </c>
    </row>
    <row r="86" spans="2:6" ht="12.75" x14ac:dyDescent="0.2">
      <c r="B86" s="21"/>
      <c r="C86" s="21"/>
      <c r="D86" s="21" t="str">
        <f>IF(AND(COUNTA($B$5:$B$1000)=1,B86&lt;&gt;""),"Best",IF(Prototype_input!$C$6="Federal or Tribal Government",IFERROR(IF(INDEX(Analysis!$W$2:$W$1000, MATCH(B86, Analysis!$B$2:$B$1000, 0)) = _xlfn.MAXIFS(Analysis!$W$2:$W$1000, Analysis!$AK$2:$AK$1000, "Pass", Analysis!$W$2:$W$1000, "&gt;=1", Analysis!$B$2:$B$1000, "&lt;&gt;Polaris"),"Best","Alternate"),""),IF(B86&lt;&gt;"", IF(_xlfn.XLOOKUP(B86,Analysis!$C$2:$C$1000,Analysis!$AR$2:$AR$1000)="Pass","Best",""),"")))</f>
        <v/>
      </c>
      <c r="E86" s="22" t="str">
        <f>IF(AND(B86&lt;&gt;"",B86&lt;&gt;"No Matches"), HYPERLINK(VLOOKUP(B86,'Contract Vehicles'!$B$1:$H$1000,2,FALSE),"Link"),"")</f>
        <v/>
      </c>
      <c r="F86" s="21" t="str">
        <f>IF(AND(B86&lt;&gt;"",B86&lt;&gt;"No Matches"), VLOOKUP(B86,'Contract Vehicles'!$B$1:$H$1000,7,FALSE),"")</f>
        <v/>
      </c>
    </row>
    <row r="87" spans="2:6" ht="12.75" x14ac:dyDescent="0.2">
      <c r="B87" s="21"/>
      <c r="C87" s="21"/>
      <c r="D87" s="21" t="str">
        <f>IF(AND(COUNTA($B$5:$B$1000)=1,B87&lt;&gt;""),"Best",IF(Prototype_input!$C$6="Federal or Tribal Government",IFERROR(IF(INDEX(Analysis!$W$2:$W$1000, MATCH(B87, Analysis!$B$2:$B$1000, 0)) = _xlfn.MAXIFS(Analysis!$W$2:$W$1000, Analysis!$AK$2:$AK$1000, "Pass", Analysis!$W$2:$W$1000, "&gt;=1", Analysis!$B$2:$B$1000, "&lt;&gt;Polaris"),"Best","Alternate"),""),IF(B87&lt;&gt;"", IF(_xlfn.XLOOKUP(B87,Analysis!$C$2:$C$1000,Analysis!$AR$2:$AR$1000)="Pass","Best",""),"")))</f>
        <v/>
      </c>
      <c r="E87" s="22" t="str">
        <f>IF(AND(B87&lt;&gt;"",B87&lt;&gt;"No Matches"), HYPERLINK(VLOOKUP(B87,'Contract Vehicles'!$B$1:$H$1000,2,FALSE),"Link"),"")</f>
        <v/>
      </c>
      <c r="F87" s="21" t="str">
        <f>IF(AND(B87&lt;&gt;"",B87&lt;&gt;"No Matches"), VLOOKUP(B87,'Contract Vehicles'!$B$1:$H$1000,7,FALSE),"")</f>
        <v/>
      </c>
    </row>
    <row r="88" spans="2:6" ht="12.75" x14ac:dyDescent="0.2">
      <c r="B88" s="21"/>
      <c r="C88" s="21"/>
      <c r="D88" s="21" t="str">
        <f>IF(AND(COUNTA($B$5:$B$1000)=1,B88&lt;&gt;""),"Best",IF(Prototype_input!$C$6="Federal or Tribal Government",IFERROR(IF(INDEX(Analysis!$W$2:$W$1000, MATCH(B88, Analysis!$B$2:$B$1000, 0)) = _xlfn.MAXIFS(Analysis!$W$2:$W$1000, Analysis!$AK$2:$AK$1000, "Pass", Analysis!$W$2:$W$1000, "&gt;=1", Analysis!$B$2:$B$1000, "&lt;&gt;Polaris"),"Best","Alternate"),""),IF(B88&lt;&gt;"", IF(_xlfn.XLOOKUP(B88,Analysis!$C$2:$C$1000,Analysis!$AR$2:$AR$1000)="Pass","Best",""),"")))</f>
        <v/>
      </c>
      <c r="E88" s="22" t="str">
        <f>IF(AND(B88&lt;&gt;"",B88&lt;&gt;"No Matches"), HYPERLINK(VLOOKUP(B88,'Contract Vehicles'!$B$1:$H$1000,2,FALSE),"Link"),"")</f>
        <v/>
      </c>
      <c r="F88" s="21" t="str">
        <f>IF(AND(B88&lt;&gt;"",B88&lt;&gt;"No Matches"), VLOOKUP(B88,'Contract Vehicles'!$B$1:$H$1000,7,FALSE),"")</f>
        <v/>
      </c>
    </row>
    <row r="89" spans="2:6" ht="12.75" x14ac:dyDescent="0.2">
      <c r="B89" s="21"/>
      <c r="C89" s="21"/>
      <c r="D89" s="21" t="str">
        <f>IF(AND(COUNTA($B$5:$B$1000)=1,B89&lt;&gt;""),"Best",IF(Prototype_input!$C$6="Federal or Tribal Government",IFERROR(IF(INDEX(Analysis!$W$2:$W$1000, MATCH(B89, Analysis!$B$2:$B$1000, 0)) = _xlfn.MAXIFS(Analysis!$W$2:$W$1000, Analysis!$AK$2:$AK$1000, "Pass", Analysis!$W$2:$W$1000, "&gt;=1", Analysis!$B$2:$B$1000, "&lt;&gt;Polaris"),"Best","Alternate"),""),IF(B89&lt;&gt;"", IF(_xlfn.XLOOKUP(B89,Analysis!$C$2:$C$1000,Analysis!$AR$2:$AR$1000)="Pass","Best",""),"")))</f>
        <v/>
      </c>
      <c r="E89" s="22" t="str">
        <f>IF(AND(B89&lt;&gt;"",B89&lt;&gt;"No Matches"), HYPERLINK(VLOOKUP(B89,'Contract Vehicles'!$B$1:$H$1000,2,FALSE),"Link"),"")</f>
        <v/>
      </c>
      <c r="F89" s="21" t="str">
        <f>IF(AND(B89&lt;&gt;"",B89&lt;&gt;"No Matches"), VLOOKUP(B89,'Contract Vehicles'!$B$1:$H$1000,7,FALSE),"")</f>
        <v/>
      </c>
    </row>
    <row r="90" spans="2:6" ht="12.75" x14ac:dyDescent="0.2">
      <c r="B90" s="21"/>
      <c r="C90" s="21"/>
      <c r="D90" s="21" t="str">
        <f>IF(AND(COUNTA($B$5:$B$1000)=1,B90&lt;&gt;""),"Best",IF(Prototype_input!$C$6="Federal or Tribal Government",IFERROR(IF(INDEX(Analysis!$W$2:$W$1000, MATCH(B90, Analysis!$B$2:$B$1000, 0)) = _xlfn.MAXIFS(Analysis!$W$2:$W$1000, Analysis!$AK$2:$AK$1000, "Pass", Analysis!$W$2:$W$1000, "&gt;=1", Analysis!$B$2:$B$1000, "&lt;&gt;Polaris"),"Best","Alternate"),""),IF(B90&lt;&gt;"", IF(_xlfn.XLOOKUP(B90,Analysis!$C$2:$C$1000,Analysis!$AR$2:$AR$1000)="Pass","Best",""),"")))</f>
        <v/>
      </c>
      <c r="E90" s="22" t="str">
        <f>IF(AND(B90&lt;&gt;"",B90&lt;&gt;"No Matches"), HYPERLINK(VLOOKUP(B90,'Contract Vehicles'!$B$1:$H$1000,2,FALSE),"Link"),"")</f>
        <v/>
      </c>
      <c r="F90" s="21" t="str">
        <f>IF(AND(B90&lt;&gt;"",B90&lt;&gt;"No Matches"), VLOOKUP(B90,'Contract Vehicles'!$B$1:$H$1000,7,FALSE),"")</f>
        <v/>
      </c>
    </row>
    <row r="91" spans="2:6" ht="12.75" x14ac:dyDescent="0.2">
      <c r="B91" s="21"/>
      <c r="C91" s="21"/>
      <c r="D91" s="21" t="str">
        <f>IF(AND(COUNTA($B$5:$B$1000)=1,B91&lt;&gt;""),"Best",IF(Prototype_input!$C$6="Federal or Tribal Government",IFERROR(IF(INDEX(Analysis!$W$2:$W$1000, MATCH(B91, Analysis!$B$2:$B$1000, 0)) = _xlfn.MAXIFS(Analysis!$W$2:$W$1000, Analysis!$AK$2:$AK$1000, "Pass", Analysis!$W$2:$W$1000, "&gt;=1", Analysis!$B$2:$B$1000, "&lt;&gt;Polaris"),"Best","Alternate"),""),IF(B91&lt;&gt;"", IF(_xlfn.XLOOKUP(B91,Analysis!$C$2:$C$1000,Analysis!$AR$2:$AR$1000)="Pass","Best",""),"")))</f>
        <v/>
      </c>
      <c r="E91" s="22" t="str">
        <f>IF(AND(B91&lt;&gt;"",B91&lt;&gt;"No Matches"), HYPERLINK(VLOOKUP(B91,'Contract Vehicles'!$B$1:$H$1000,2,FALSE),"Link"),"")</f>
        <v/>
      </c>
      <c r="F91" s="21" t="str">
        <f>IF(AND(B91&lt;&gt;"",B91&lt;&gt;"No Matches"), VLOOKUP(B91,'Contract Vehicles'!$B$1:$H$1000,7,FALSE),"")</f>
        <v/>
      </c>
    </row>
    <row r="92" spans="2:6" ht="12.75" x14ac:dyDescent="0.2">
      <c r="B92" s="21"/>
      <c r="C92" s="21"/>
      <c r="D92" s="21" t="str">
        <f>IF(AND(COUNTA($B$5:$B$1000)=1,B92&lt;&gt;""),"Best",IF(Prototype_input!$C$6="Federal or Tribal Government",IFERROR(IF(INDEX(Analysis!$W$2:$W$1000, MATCH(B92, Analysis!$B$2:$B$1000, 0)) = _xlfn.MAXIFS(Analysis!$W$2:$W$1000, Analysis!$AK$2:$AK$1000, "Pass", Analysis!$W$2:$W$1000, "&gt;=1", Analysis!$B$2:$B$1000, "&lt;&gt;Polaris"),"Best","Alternate"),""),IF(B92&lt;&gt;"", IF(_xlfn.XLOOKUP(B92,Analysis!$C$2:$C$1000,Analysis!$AR$2:$AR$1000)="Pass","Best",""),"")))</f>
        <v/>
      </c>
      <c r="E92" s="22" t="str">
        <f>IF(AND(B92&lt;&gt;"",B92&lt;&gt;"No Matches"), HYPERLINK(VLOOKUP(B92,'Contract Vehicles'!$B$1:$H$1000,2,FALSE),"Link"),"")</f>
        <v/>
      </c>
      <c r="F92" s="21" t="str">
        <f>IF(AND(B92&lt;&gt;"",B92&lt;&gt;"No Matches"), VLOOKUP(B92,'Contract Vehicles'!$B$1:$H$1000,7,FALSE),"")</f>
        <v/>
      </c>
    </row>
    <row r="93" spans="2:6" ht="12.75" x14ac:dyDescent="0.2">
      <c r="B93" s="21"/>
      <c r="C93" s="21"/>
      <c r="D93" s="21" t="str">
        <f>IF(AND(COUNTA($B$5:$B$1000)=1,B93&lt;&gt;""),"Best",IF(Prototype_input!$C$6="Federal or Tribal Government",IFERROR(IF(INDEX(Analysis!$W$2:$W$1000, MATCH(B93, Analysis!$B$2:$B$1000, 0)) = _xlfn.MAXIFS(Analysis!$W$2:$W$1000, Analysis!$AK$2:$AK$1000, "Pass", Analysis!$W$2:$W$1000, "&gt;=1", Analysis!$B$2:$B$1000, "&lt;&gt;Polaris"),"Best","Alternate"),""),IF(B93&lt;&gt;"", IF(_xlfn.XLOOKUP(B93,Analysis!$C$2:$C$1000,Analysis!$AR$2:$AR$1000)="Pass","Best",""),"")))</f>
        <v/>
      </c>
      <c r="E93" s="22" t="str">
        <f>IF(AND(B93&lt;&gt;"",B93&lt;&gt;"No Matches"), HYPERLINK(VLOOKUP(B93,'Contract Vehicles'!$B$1:$H$1000,2,FALSE),"Link"),"")</f>
        <v/>
      </c>
      <c r="F93" s="21" t="str">
        <f>IF(AND(B93&lt;&gt;"",B93&lt;&gt;"No Matches"), VLOOKUP(B93,'Contract Vehicles'!$B$1:$H$1000,7,FALSE),"")</f>
        <v/>
      </c>
    </row>
    <row r="94" spans="2:6" ht="12.75" x14ac:dyDescent="0.2">
      <c r="B94" s="21"/>
      <c r="C94" s="21"/>
      <c r="D94" s="21" t="str">
        <f>IF(AND(COUNTA($B$5:$B$1000)=1,B94&lt;&gt;""),"Best",IF(Prototype_input!$C$6="Federal or Tribal Government",IFERROR(IF(INDEX(Analysis!$W$2:$W$1000, MATCH(B94, Analysis!$B$2:$B$1000, 0)) = _xlfn.MAXIFS(Analysis!$W$2:$W$1000, Analysis!$AK$2:$AK$1000, "Pass", Analysis!$W$2:$W$1000, "&gt;=1", Analysis!$B$2:$B$1000, "&lt;&gt;Polaris"),"Best","Alternate"),""),IF(B94&lt;&gt;"", IF(_xlfn.XLOOKUP(B94,Analysis!$C$2:$C$1000,Analysis!$AR$2:$AR$1000)="Pass","Best",""),"")))</f>
        <v/>
      </c>
      <c r="E94" s="22" t="str">
        <f>IF(AND(B94&lt;&gt;"",B94&lt;&gt;"No Matches"), HYPERLINK(VLOOKUP(B94,'Contract Vehicles'!$B$1:$H$1000,2,FALSE),"Link"),"")</f>
        <v/>
      </c>
      <c r="F94" s="21" t="str">
        <f>IF(AND(B94&lt;&gt;"",B94&lt;&gt;"No Matches"), VLOOKUP(B94,'Contract Vehicles'!$B$1:$H$1000,7,FALSE),"")</f>
        <v/>
      </c>
    </row>
    <row r="95" spans="2:6" ht="12.75" x14ac:dyDescent="0.2">
      <c r="B95" s="21"/>
      <c r="C95" s="21"/>
      <c r="D95" s="21" t="str">
        <f>IF(AND(COUNTA($B$5:$B$1000)=1,B95&lt;&gt;""),"Best",IF(Prototype_input!$C$6="Federal or Tribal Government",IFERROR(IF(INDEX(Analysis!$W$2:$W$1000, MATCH(B95, Analysis!$B$2:$B$1000, 0)) = _xlfn.MAXIFS(Analysis!$W$2:$W$1000, Analysis!$AK$2:$AK$1000, "Pass", Analysis!$W$2:$W$1000, "&gt;=1", Analysis!$B$2:$B$1000, "&lt;&gt;Polaris"),"Best","Alternate"),""),IF(B95&lt;&gt;"", IF(_xlfn.XLOOKUP(B95,Analysis!$C$2:$C$1000,Analysis!$AR$2:$AR$1000)="Pass","Best",""),"")))</f>
        <v/>
      </c>
      <c r="E95" s="22" t="str">
        <f>IF(AND(B95&lt;&gt;"",B95&lt;&gt;"No Matches"), HYPERLINK(VLOOKUP(B95,'Contract Vehicles'!$B$1:$H$1000,2,FALSE),"Link"),"")</f>
        <v/>
      </c>
      <c r="F95" s="21" t="str">
        <f>IF(AND(B95&lt;&gt;"",B95&lt;&gt;"No Matches"), VLOOKUP(B95,'Contract Vehicles'!$B$1:$H$1000,7,FALSE),"")</f>
        <v/>
      </c>
    </row>
    <row r="96" spans="2:6" ht="12.75" x14ac:dyDescent="0.2">
      <c r="B96" s="21"/>
      <c r="C96" s="21"/>
      <c r="D96" s="21" t="str">
        <f>IF(AND(COUNTA($B$5:$B$1000)=1,B96&lt;&gt;""),"Best",IF(Prototype_input!$C$6="Federal or Tribal Government",IFERROR(IF(INDEX(Analysis!$W$2:$W$1000, MATCH(B96, Analysis!$B$2:$B$1000, 0)) = _xlfn.MAXIFS(Analysis!$W$2:$W$1000, Analysis!$AK$2:$AK$1000, "Pass", Analysis!$W$2:$W$1000, "&gt;=1", Analysis!$B$2:$B$1000, "&lt;&gt;Polaris"),"Best","Alternate"),""),IF(B96&lt;&gt;"", IF(_xlfn.XLOOKUP(B96,Analysis!$C$2:$C$1000,Analysis!$AR$2:$AR$1000)="Pass","Best",""),"")))</f>
        <v/>
      </c>
      <c r="E96" s="22" t="str">
        <f>IF(AND(B96&lt;&gt;"",B96&lt;&gt;"No Matches"), HYPERLINK(VLOOKUP(B96,'Contract Vehicles'!$B$1:$H$1000,2,FALSE),"Link"),"")</f>
        <v/>
      </c>
      <c r="F96" s="21" t="str">
        <f>IF(AND(B96&lt;&gt;"",B96&lt;&gt;"No Matches"), VLOOKUP(B96,'Contract Vehicles'!$B$1:$H$1000,7,FALSE),"")</f>
        <v/>
      </c>
    </row>
    <row r="97" spans="2:6" ht="12.75" x14ac:dyDescent="0.2">
      <c r="B97" s="21"/>
      <c r="C97" s="21"/>
      <c r="D97" s="21" t="str">
        <f>IF(AND(COUNTA($B$5:$B$1000)=1,B97&lt;&gt;""),"Best",IF(Prototype_input!$C$6="Federal or Tribal Government",IFERROR(IF(INDEX(Analysis!$W$2:$W$1000, MATCH(B97, Analysis!$B$2:$B$1000, 0)) = _xlfn.MAXIFS(Analysis!$W$2:$W$1000, Analysis!$AK$2:$AK$1000, "Pass", Analysis!$W$2:$W$1000, "&gt;=1", Analysis!$B$2:$B$1000, "&lt;&gt;Polaris"),"Best","Alternate"),""),IF(B97&lt;&gt;"", IF(_xlfn.XLOOKUP(B97,Analysis!$C$2:$C$1000,Analysis!$AR$2:$AR$1000)="Pass","Best",""),"")))</f>
        <v/>
      </c>
      <c r="E97" s="22" t="str">
        <f>IF(AND(B97&lt;&gt;"",B97&lt;&gt;"No Matches"), HYPERLINK(VLOOKUP(B97,'Contract Vehicles'!$B$1:$H$1000,2,FALSE),"Link"),"")</f>
        <v/>
      </c>
      <c r="F97" s="21" t="str">
        <f>IF(AND(B97&lt;&gt;"",B97&lt;&gt;"No Matches"), VLOOKUP(B97,'Contract Vehicles'!$B$1:$H$1000,7,FALSE),"")</f>
        <v/>
      </c>
    </row>
    <row r="98" spans="2:6" ht="12.75" x14ac:dyDescent="0.2">
      <c r="B98" s="21"/>
      <c r="C98" s="21"/>
      <c r="D98" s="21" t="str">
        <f>IF(AND(COUNTA($B$5:$B$1000)=1,B98&lt;&gt;""),"Best",IF(Prototype_input!$C$6="Federal or Tribal Government",IFERROR(IF(INDEX(Analysis!$W$2:$W$1000, MATCH(B98, Analysis!$B$2:$B$1000, 0)) = _xlfn.MAXIFS(Analysis!$W$2:$W$1000, Analysis!$AK$2:$AK$1000, "Pass", Analysis!$W$2:$W$1000, "&gt;=1", Analysis!$B$2:$B$1000, "&lt;&gt;Polaris"),"Best","Alternate"),""),IF(B98&lt;&gt;"", IF(_xlfn.XLOOKUP(B98,Analysis!$C$2:$C$1000,Analysis!$AR$2:$AR$1000)="Pass","Best",""),"")))</f>
        <v/>
      </c>
      <c r="E98" s="22" t="str">
        <f>IF(AND(B98&lt;&gt;"",B98&lt;&gt;"No Matches"), HYPERLINK(VLOOKUP(B98,'Contract Vehicles'!$B$1:$H$1000,2,FALSE),"Link"),"")</f>
        <v/>
      </c>
      <c r="F98" s="21" t="str">
        <f>IF(AND(B98&lt;&gt;"",B98&lt;&gt;"No Matches"), VLOOKUP(B98,'Contract Vehicles'!$B$1:$H$1000,7,FALSE),"")</f>
        <v/>
      </c>
    </row>
    <row r="99" spans="2:6" ht="12.75" x14ac:dyDescent="0.2">
      <c r="B99" s="21"/>
      <c r="C99" s="21"/>
      <c r="D99" s="21" t="str">
        <f>IF(AND(COUNTA($B$5:$B$1000)=1,B99&lt;&gt;""),"Best",IF(Prototype_input!$C$6="Federal or Tribal Government",IFERROR(IF(INDEX(Analysis!$W$2:$W$1000, MATCH(B99, Analysis!$B$2:$B$1000, 0)) = _xlfn.MAXIFS(Analysis!$W$2:$W$1000, Analysis!$AK$2:$AK$1000, "Pass", Analysis!$W$2:$W$1000, "&gt;=1", Analysis!$B$2:$B$1000, "&lt;&gt;Polaris"),"Best","Alternate"),""),IF(B99&lt;&gt;"", IF(_xlfn.XLOOKUP(B99,Analysis!$C$2:$C$1000,Analysis!$AR$2:$AR$1000)="Pass","Best",""),"")))</f>
        <v/>
      </c>
      <c r="E99" s="22" t="str">
        <f>IF(AND(B99&lt;&gt;"",B99&lt;&gt;"No Matches"), HYPERLINK(VLOOKUP(B99,'Contract Vehicles'!$B$1:$H$1000,2,FALSE),"Link"),"")</f>
        <v/>
      </c>
      <c r="F99" s="21" t="str">
        <f>IF(AND(B99&lt;&gt;"",B99&lt;&gt;"No Matches"), VLOOKUP(B99,'Contract Vehicles'!$B$1:$H$1000,7,FALSE),"")</f>
        <v/>
      </c>
    </row>
    <row r="100" spans="2:6" ht="12.75" x14ac:dyDescent="0.2">
      <c r="B100" s="21"/>
      <c r="C100" s="21"/>
      <c r="D100" s="21" t="str">
        <f>IF(AND(COUNTA($B$5:$B$1000)=1,B100&lt;&gt;""),"Best",IF(Prototype_input!$C$6="Federal or Tribal Government",IFERROR(IF(INDEX(Analysis!$W$2:$W$1000, MATCH(B100, Analysis!$B$2:$B$1000, 0)) = _xlfn.MAXIFS(Analysis!$W$2:$W$1000, Analysis!$AK$2:$AK$1000, "Pass", Analysis!$W$2:$W$1000, "&gt;=1", Analysis!$B$2:$B$1000, "&lt;&gt;Polaris"),"Best","Alternate"),""),IF(B100&lt;&gt;"", IF(_xlfn.XLOOKUP(B100,Analysis!$C$2:$C$1000,Analysis!$AR$2:$AR$1000)="Pass","Best",""),"")))</f>
        <v/>
      </c>
      <c r="E100" s="22" t="str">
        <f>IF(AND(B100&lt;&gt;"",B100&lt;&gt;"No Matches"), HYPERLINK(VLOOKUP(B100,'Contract Vehicles'!$B$1:$H$1000,2,FALSE),"Link"),"")</f>
        <v/>
      </c>
      <c r="F100" s="21" t="str">
        <f>IF(AND(B100&lt;&gt;"",B100&lt;&gt;"No Matches"), VLOOKUP(B100,'Contract Vehicles'!$B$1:$H$1000,7,FALSE),"")</f>
        <v/>
      </c>
    </row>
    <row r="101" spans="2:6" ht="12.75" x14ac:dyDescent="0.2">
      <c r="B101" s="21"/>
      <c r="C101" s="21"/>
      <c r="D101" s="21" t="str">
        <f>IF(AND(COUNTA($B$5:$B$1000)=1,B101&lt;&gt;""),"Best",IF(Prototype_input!$C$6="Federal or Tribal Government",IFERROR(IF(INDEX(Analysis!$W$2:$W$1000, MATCH(B101, Analysis!$B$2:$B$1000, 0)) = _xlfn.MAXIFS(Analysis!$W$2:$W$1000, Analysis!$AK$2:$AK$1000, "Pass", Analysis!$W$2:$W$1000, "&gt;=1", Analysis!$B$2:$B$1000, "&lt;&gt;Polaris"),"Best","Alternate"),""),IF(B101&lt;&gt;"", IF(_xlfn.XLOOKUP(B101,Analysis!$C$2:$C$1000,Analysis!$AR$2:$AR$1000)="Pass","Best",""),"")))</f>
        <v/>
      </c>
      <c r="E101" s="22" t="str">
        <f>IF(AND(B101&lt;&gt;"",B101&lt;&gt;"No Matches"), HYPERLINK(VLOOKUP(B101,'Contract Vehicles'!$B$1:$H$1000,2,FALSE),"Link"),"")</f>
        <v/>
      </c>
      <c r="F101" s="21" t="str">
        <f>IF(AND(B101&lt;&gt;"",B101&lt;&gt;"No Matches"), VLOOKUP(B101,'Contract Vehicles'!$B$1:$H$1000,7,FALSE),"")</f>
        <v/>
      </c>
    </row>
    <row r="102" spans="2:6" ht="12.75" x14ac:dyDescent="0.2">
      <c r="B102" s="21"/>
      <c r="C102" s="21"/>
      <c r="D102" s="21" t="str">
        <f>IF(AND(COUNTA($B$5:$B$1000)=1,B102&lt;&gt;""),"Best",IF(Prototype_input!$C$6="Federal or Tribal Government",IFERROR(IF(INDEX(Analysis!$W$2:$W$1000, MATCH(B102, Analysis!$B$2:$B$1000, 0)) = _xlfn.MAXIFS(Analysis!$W$2:$W$1000, Analysis!$AK$2:$AK$1000, "Pass", Analysis!$W$2:$W$1000, "&gt;=1", Analysis!$B$2:$B$1000, "&lt;&gt;Polaris"),"Best","Alternate"),""),IF(B102&lt;&gt;"", IF(_xlfn.XLOOKUP(B102,Analysis!$C$2:$C$1000,Analysis!$AR$2:$AR$1000)="Pass","Best",""),"")))</f>
        <v/>
      </c>
      <c r="E102" s="22" t="str">
        <f>IF(AND(B102&lt;&gt;"",B102&lt;&gt;"No Matches"), HYPERLINK(VLOOKUP(B102,'Contract Vehicles'!$B$1:$H$1000,2,FALSE),"Link"),"")</f>
        <v/>
      </c>
      <c r="F102" s="21" t="str">
        <f>IF(AND(B102&lt;&gt;"",B102&lt;&gt;"No Matches"), VLOOKUP(B102,'Contract Vehicles'!$B$1:$H$1000,7,FALSE),"")</f>
        <v/>
      </c>
    </row>
    <row r="103" spans="2:6" ht="12.75" x14ac:dyDescent="0.2">
      <c r="B103" s="21"/>
      <c r="C103" s="21"/>
      <c r="D103" s="21" t="str">
        <f>IF(AND(COUNTA($B$5:$B$1000)=1,B103&lt;&gt;""),"Best",IF(Prototype_input!$C$6="Federal or Tribal Government",IFERROR(IF(INDEX(Analysis!$W$2:$W$1000, MATCH(B103, Analysis!$B$2:$B$1000, 0)) = _xlfn.MAXIFS(Analysis!$W$2:$W$1000, Analysis!$AK$2:$AK$1000, "Pass", Analysis!$W$2:$W$1000, "&gt;=1", Analysis!$B$2:$B$1000, "&lt;&gt;Polaris"),"Best","Alternate"),""),IF(B103&lt;&gt;"", IF(_xlfn.XLOOKUP(B103,Analysis!$C$2:$C$1000,Analysis!$AR$2:$AR$1000)="Pass","Best",""),"")))</f>
        <v/>
      </c>
      <c r="E103" s="22" t="str">
        <f>IF(AND(B103&lt;&gt;"",B103&lt;&gt;"No Matches"), HYPERLINK(VLOOKUP(B103,'Contract Vehicles'!$B$1:$H$1000,2,FALSE),"Link"),"")</f>
        <v/>
      </c>
      <c r="F103" s="21" t="str">
        <f>IF(AND(B103&lt;&gt;"",B103&lt;&gt;"No Matches"), VLOOKUP(B103,'Contract Vehicles'!$B$1:$H$1000,7,FALSE),"")</f>
        <v/>
      </c>
    </row>
    <row r="104" spans="2:6" ht="12.75" x14ac:dyDescent="0.2">
      <c r="B104" s="21"/>
      <c r="C104" s="21"/>
      <c r="D104" s="21" t="str">
        <f>IF(AND(COUNTA($B$5:$B$1000)=1,B104&lt;&gt;""),"Best",IF(Prototype_input!$C$6="Federal or Tribal Government",IFERROR(IF(INDEX(Analysis!$W$2:$W$1000, MATCH(B104, Analysis!$B$2:$B$1000, 0)) = _xlfn.MAXIFS(Analysis!$W$2:$W$1000, Analysis!$AK$2:$AK$1000, "Pass", Analysis!$W$2:$W$1000, "&gt;=1", Analysis!$B$2:$B$1000, "&lt;&gt;Polaris"),"Best","Alternate"),""),IF(B104&lt;&gt;"", IF(_xlfn.XLOOKUP(B104,Analysis!$C$2:$C$1000,Analysis!$AR$2:$AR$1000)="Pass","Best",""),"")))</f>
        <v/>
      </c>
      <c r="E104" s="22" t="str">
        <f>IF(AND(B104&lt;&gt;"",B104&lt;&gt;"No Matches"), HYPERLINK(VLOOKUP(B104,'Contract Vehicles'!$B$1:$H$1000,2,FALSE),"Link"),"")</f>
        <v/>
      </c>
      <c r="F104" s="21" t="str">
        <f>IF(AND(B104&lt;&gt;"",B104&lt;&gt;"No Matches"), VLOOKUP(B104,'Contract Vehicles'!$B$1:$H$1000,7,FALSE),"")</f>
        <v/>
      </c>
    </row>
    <row r="105" spans="2:6" ht="12.75" x14ac:dyDescent="0.2">
      <c r="B105" s="21"/>
      <c r="C105" s="21"/>
      <c r="D105" s="21" t="str">
        <f>IF(AND(COUNTA($B$5:$B$1000)=1,B105&lt;&gt;""),"Best",IF(Prototype_input!$C$6="Federal or Tribal Government",IFERROR(IF(INDEX(Analysis!$W$2:$W$1000, MATCH(B105, Analysis!$B$2:$B$1000, 0)) = _xlfn.MAXIFS(Analysis!$W$2:$W$1000, Analysis!$AK$2:$AK$1000, "Pass", Analysis!$W$2:$W$1000, "&gt;=1", Analysis!$B$2:$B$1000, "&lt;&gt;Polaris"),"Best","Alternate"),""),IF(B105&lt;&gt;"", IF(_xlfn.XLOOKUP(B105,Analysis!$C$2:$C$1000,Analysis!$AR$2:$AR$1000)="Pass","Best",""),"")))</f>
        <v/>
      </c>
      <c r="E105" s="22" t="str">
        <f>IF(AND(B105&lt;&gt;"",B105&lt;&gt;"No Matches"), HYPERLINK(VLOOKUP(B105,'Contract Vehicles'!$B$1:$H$1000,2,FALSE),"Link"),"")</f>
        <v/>
      </c>
      <c r="F105" s="21" t="str">
        <f>IF(AND(B105&lt;&gt;"",B105&lt;&gt;"No Matches"), VLOOKUP(B105,'Contract Vehicles'!$B$1:$H$1000,7,FALSE),"")</f>
        <v/>
      </c>
    </row>
    <row r="106" spans="2:6" ht="12.75" x14ac:dyDescent="0.2">
      <c r="B106" s="21"/>
      <c r="C106" s="21"/>
      <c r="D106" s="21" t="str">
        <f>IF(AND(COUNTA($B$5:$B$1000)=1,B106&lt;&gt;""),"Best",IF(Prototype_input!$C$6="Federal or Tribal Government",IFERROR(IF(INDEX(Analysis!$W$2:$W$1000, MATCH(B106, Analysis!$B$2:$B$1000, 0)) = _xlfn.MAXIFS(Analysis!$W$2:$W$1000, Analysis!$AK$2:$AK$1000, "Pass", Analysis!$W$2:$W$1000, "&gt;=1", Analysis!$B$2:$B$1000, "&lt;&gt;Polaris"),"Best","Alternate"),""),IF(B106&lt;&gt;"", IF(_xlfn.XLOOKUP(B106,Analysis!$C$2:$C$1000,Analysis!$AR$2:$AR$1000)="Pass","Best",""),"")))</f>
        <v/>
      </c>
      <c r="E106" s="22" t="str">
        <f>IF(AND(B106&lt;&gt;"",B106&lt;&gt;"No Matches"), HYPERLINK(VLOOKUP(B106,'Contract Vehicles'!$B$1:$H$1000,2,FALSE),"Link"),"")</f>
        <v/>
      </c>
      <c r="F106" s="21" t="str">
        <f>IF(AND(B106&lt;&gt;"",B106&lt;&gt;"No Matches"), VLOOKUP(B106,'Contract Vehicles'!$B$1:$H$1000,7,FALSE),"")</f>
        <v/>
      </c>
    </row>
    <row r="107" spans="2:6" ht="12.75" x14ac:dyDescent="0.2">
      <c r="B107" s="21"/>
      <c r="C107" s="21"/>
      <c r="D107" s="21" t="str">
        <f>IF(AND(COUNTA($B$5:$B$1000)=1,B107&lt;&gt;""),"Best",IF(Prototype_input!$C$6="Federal or Tribal Government",IFERROR(IF(INDEX(Analysis!$W$2:$W$1000, MATCH(B107, Analysis!$B$2:$B$1000, 0)) = _xlfn.MAXIFS(Analysis!$W$2:$W$1000, Analysis!$AK$2:$AK$1000, "Pass", Analysis!$W$2:$W$1000, "&gt;=1", Analysis!$B$2:$B$1000, "&lt;&gt;Polaris"),"Best","Alternate"),""),IF(B107&lt;&gt;"", IF(_xlfn.XLOOKUP(B107,Analysis!$C$2:$C$1000,Analysis!$AR$2:$AR$1000)="Pass","Best",""),"")))</f>
        <v/>
      </c>
      <c r="E107" s="22" t="str">
        <f>IF(AND(B107&lt;&gt;"",B107&lt;&gt;"No Matches"), HYPERLINK(VLOOKUP(B107,'Contract Vehicles'!$B$1:$H$1000,2,FALSE),"Link"),"")</f>
        <v/>
      </c>
      <c r="F107" s="21" t="str">
        <f>IF(AND(B107&lt;&gt;"",B107&lt;&gt;"No Matches"), VLOOKUP(B107,'Contract Vehicles'!$B$1:$H$1000,7,FALSE),"")</f>
        <v/>
      </c>
    </row>
    <row r="108" spans="2:6" ht="12.75" x14ac:dyDescent="0.2">
      <c r="B108" s="21"/>
      <c r="C108" s="21"/>
      <c r="D108" s="21" t="str">
        <f>IF(AND(COUNTA($B$5:$B$1000)=1,B108&lt;&gt;""),"Best",IF(Prototype_input!$C$6="Federal or Tribal Government",IFERROR(IF(INDEX(Analysis!$W$2:$W$1000, MATCH(B108, Analysis!$B$2:$B$1000, 0)) = _xlfn.MAXIFS(Analysis!$W$2:$W$1000, Analysis!$AK$2:$AK$1000, "Pass", Analysis!$W$2:$W$1000, "&gt;=1", Analysis!$B$2:$B$1000, "&lt;&gt;Polaris"),"Best","Alternate"),""),IF(B108&lt;&gt;"", IF(_xlfn.XLOOKUP(B108,Analysis!$C$2:$C$1000,Analysis!$AR$2:$AR$1000)="Pass","Best",""),"")))</f>
        <v/>
      </c>
      <c r="E108" s="22" t="str">
        <f>IF(AND(B108&lt;&gt;"",B108&lt;&gt;"No Matches"), HYPERLINK(VLOOKUP(B108,'Contract Vehicles'!$B$1:$H$1000,2,FALSE),"Link"),"")</f>
        <v/>
      </c>
      <c r="F108" s="21" t="str">
        <f>IF(AND(B108&lt;&gt;"",B108&lt;&gt;"No Matches"), VLOOKUP(B108,'Contract Vehicles'!$B$1:$H$1000,7,FALSE),"")</f>
        <v/>
      </c>
    </row>
    <row r="109" spans="2:6" ht="12.75" x14ac:dyDescent="0.2">
      <c r="B109" s="21"/>
      <c r="C109" s="21"/>
      <c r="D109" s="21" t="str">
        <f>IF(AND(COUNTA($B$5:$B$1000)=1,B109&lt;&gt;""),"Best",IF(Prototype_input!$C$6="Federal or Tribal Government",IFERROR(IF(INDEX(Analysis!$W$2:$W$1000, MATCH(B109, Analysis!$B$2:$B$1000, 0)) = _xlfn.MAXIFS(Analysis!$W$2:$W$1000, Analysis!$AK$2:$AK$1000, "Pass", Analysis!$W$2:$W$1000, "&gt;=1", Analysis!$B$2:$B$1000, "&lt;&gt;Polaris"),"Best","Alternate"),""),IF(B109&lt;&gt;"", IF(_xlfn.XLOOKUP(B109,Analysis!$C$2:$C$1000,Analysis!$AR$2:$AR$1000)="Pass","Best",""),"")))</f>
        <v/>
      </c>
      <c r="E109" s="22" t="str">
        <f>IF(AND(B109&lt;&gt;"",B109&lt;&gt;"No Matches"), HYPERLINK(VLOOKUP(B109,'Contract Vehicles'!$B$1:$H$1000,2,FALSE),"Link"),"")</f>
        <v/>
      </c>
      <c r="F109" s="21" t="str">
        <f>IF(AND(B109&lt;&gt;"",B109&lt;&gt;"No Matches"), VLOOKUP(B109,'Contract Vehicles'!$B$1:$H$1000,7,FALSE),"")</f>
        <v/>
      </c>
    </row>
    <row r="110" spans="2:6" ht="12.75" x14ac:dyDescent="0.2">
      <c r="B110" s="21"/>
      <c r="C110" s="21"/>
      <c r="D110" s="21" t="str">
        <f>IF(AND(COUNTA($B$5:$B$1000)=1,B110&lt;&gt;""),"Best",IF(Prototype_input!$C$6="Federal or Tribal Government",IFERROR(IF(INDEX(Analysis!$W$2:$W$1000, MATCH(B110, Analysis!$B$2:$B$1000, 0)) = _xlfn.MAXIFS(Analysis!$W$2:$W$1000, Analysis!$AK$2:$AK$1000, "Pass", Analysis!$W$2:$W$1000, "&gt;=1", Analysis!$B$2:$B$1000, "&lt;&gt;Polaris"),"Best","Alternate"),""),IF(B110&lt;&gt;"", IF(_xlfn.XLOOKUP(B110,Analysis!$C$2:$C$1000,Analysis!$AR$2:$AR$1000)="Pass","Best",""),"")))</f>
        <v/>
      </c>
      <c r="E110" s="22" t="str">
        <f>IF(AND(B110&lt;&gt;"",B110&lt;&gt;"No Matches"), HYPERLINK(VLOOKUP(B110,'Contract Vehicles'!$B$1:$H$1000,2,FALSE),"Link"),"")</f>
        <v/>
      </c>
      <c r="F110" s="21" t="str">
        <f>IF(AND(B110&lt;&gt;"",B110&lt;&gt;"No Matches"), VLOOKUP(B110,'Contract Vehicles'!$B$1:$H$1000,7,FALSE),"")</f>
        <v/>
      </c>
    </row>
    <row r="111" spans="2:6" ht="12.75" x14ac:dyDescent="0.2">
      <c r="B111" s="21"/>
      <c r="C111" s="21"/>
      <c r="D111" s="21" t="str">
        <f>IF(AND(COUNTA($B$5:$B$1000)=1,B111&lt;&gt;""),"Best",IF(Prototype_input!$C$6="Federal or Tribal Government",IFERROR(IF(INDEX(Analysis!$W$2:$W$1000, MATCH(B111, Analysis!$B$2:$B$1000, 0)) = _xlfn.MAXIFS(Analysis!$W$2:$W$1000, Analysis!$AK$2:$AK$1000, "Pass", Analysis!$W$2:$W$1000, "&gt;=1", Analysis!$B$2:$B$1000, "&lt;&gt;Polaris"),"Best","Alternate"),""),IF(B111&lt;&gt;"", IF(_xlfn.XLOOKUP(B111,Analysis!$C$2:$C$1000,Analysis!$AR$2:$AR$1000)="Pass","Best",""),"")))</f>
        <v/>
      </c>
      <c r="E111" s="22" t="str">
        <f>IF(AND(B111&lt;&gt;"",B111&lt;&gt;"No Matches"), HYPERLINK(VLOOKUP(B111,'Contract Vehicles'!$B$1:$H$1000,2,FALSE),"Link"),"")</f>
        <v/>
      </c>
      <c r="F111" s="21" t="str">
        <f>IF(AND(B111&lt;&gt;"",B111&lt;&gt;"No Matches"), VLOOKUP(B111,'Contract Vehicles'!$B$1:$H$1000,7,FALSE),"")</f>
        <v/>
      </c>
    </row>
    <row r="112" spans="2:6" ht="12.75" x14ac:dyDescent="0.2">
      <c r="B112" s="21"/>
      <c r="C112" s="21"/>
      <c r="D112" s="21" t="str">
        <f>IF(AND(COUNTA($B$5:$B$1000)=1,B112&lt;&gt;""),"Best",IF(Prototype_input!$C$6="Federal or Tribal Government",IFERROR(IF(INDEX(Analysis!$W$2:$W$1000, MATCH(B112, Analysis!$B$2:$B$1000, 0)) = _xlfn.MAXIFS(Analysis!$W$2:$W$1000, Analysis!$AK$2:$AK$1000, "Pass", Analysis!$W$2:$W$1000, "&gt;=1", Analysis!$B$2:$B$1000, "&lt;&gt;Polaris"),"Best","Alternate"),""),IF(B112&lt;&gt;"", IF(_xlfn.XLOOKUP(B112,Analysis!$C$2:$C$1000,Analysis!$AR$2:$AR$1000)="Pass","Best",""),"")))</f>
        <v/>
      </c>
      <c r="E112" s="22" t="str">
        <f>IF(AND(B112&lt;&gt;"",B112&lt;&gt;"No Matches"), HYPERLINK(VLOOKUP(B112,'Contract Vehicles'!$B$1:$H$1000,2,FALSE),"Link"),"")</f>
        <v/>
      </c>
      <c r="F112" s="21" t="str">
        <f>IF(AND(B112&lt;&gt;"",B112&lt;&gt;"No Matches"), VLOOKUP(B112,'Contract Vehicles'!$B$1:$H$1000,7,FALSE),"")</f>
        <v/>
      </c>
    </row>
    <row r="113" spans="2:6" ht="12.75" x14ac:dyDescent="0.2">
      <c r="B113" s="21"/>
      <c r="C113" s="21"/>
      <c r="D113" s="21" t="str">
        <f>IF(AND(COUNTA($B$5:$B$1000)=1,B113&lt;&gt;""),"Best",IF(Prototype_input!$C$6="Federal or Tribal Government",IFERROR(IF(INDEX(Analysis!$W$2:$W$1000, MATCH(B113, Analysis!$B$2:$B$1000, 0)) = _xlfn.MAXIFS(Analysis!$W$2:$W$1000, Analysis!$AK$2:$AK$1000, "Pass", Analysis!$W$2:$W$1000, "&gt;=1", Analysis!$B$2:$B$1000, "&lt;&gt;Polaris"),"Best","Alternate"),""),IF(B113&lt;&gt;"", IF(_xlfn.XLOOKUP(B113,Analysis!$C$2:$C$1000,Analysis!$AR$2:$AR$1000)="Pass","Best",""),"")))</f>
        <v/>
      </c>
      <c r="E113" s="22" t="str">
        <f>IF(AND(B113&lt;&gt;"",B113&lt;&gt;"No Matches"), HYPERLINK(VLOOKUP(B113,'Contract Vehicles'!$B$1:$H$1000,2,FALSE),"Link"),"")</f>
        <v/>
      </c>
      <c r="F113" s="21" t="str">
        <f>IF(AND(B113&lt;&gt;"",B113&lt;&gt;"No Matches"), VLOOKUP(B113,'Contract Vehicles'!$B$1:$H$1000,7,FALSE),"")</f>
        <v/>
      </c>
    </row>
    <row r="114" spans="2:6" ht="12.75" x14ac:dyDescent="0.2">
      <c r="B114" s="21"/>
      <c r="C114" s="21"/>
      <c r="D114" s="21" t="str">
        <f>IF(AND(COUNTA($B$5:$B$1000)=1,B114&lt;&gt;""),"Best",IF(Prototype_input!$C$6="Federal or Tribal Government",IFERROR(IF(INDEX(Analysis!$W$2:$W$1000, MATCH(B114, Analysis!$B$2:$B$1000, 0)) = _xlfn.MAXIFS(Analysis!$W$2:$W$1000, Analysis!$AK$2:$AK$1000, "Pass", Analysis!$W$2:$W$1000, "&gt;=1", Analysis!$B$2:$B$1000, "&lt;&gt;Polaris"),"Best","Alternate"),""),IF(B114&lt;&gt;"", IF(_xlfn.XLOOKUP(B114,Analysis!$C$2:$C$1000,Analysis!$AR$2:$AR$1000)="Pass","Best",""),"")))</f>
        <v/>
      </c>
      <c r="E114" s="22" t="str">
        <f>IF(AND(B114&lt;&gt;"",B114&lt;&gt;"No Matches"), HYPERLINK(VLOOKUP(B114,'Contract Vehicles'!$B$1:$H$1000,2,FALSE),"Link"),"")</f>
        <v/>
      </c>
      <c r="F114" s="21" t="str">
        <f>IF(AND(B114&lt;&gt;"",B114&lt;&gt;"No Matches"), VLOOKUP(B114,'Contract Vehicles'!$B$1:$H$1000,7,FALSE),"")</f>
        <v/>
      </c>
    </row>
    <row r="115" spans="2:6" ht="12.75" x14ac:dyDescent="0.2">
      <c r="B115" s="21"/>
      <c r="C115" s="21"/>
      <c r="D115" s="21" t="str">
        <f>IF(AND(COUNTA($B$5:$B$1000)=1,B115&lt;&gt;""),"Best",IF(Prototype_input!$C$6="Federal or Tribal Government",IFERROR(IF(INDEX(Analysis!$W$2:$W$1000, MATCH(B115, Analysis!$B$2:$B$1000, 0)) = _xlfn.MAXIFS(Analysis!$W$2:$W$1000, Analysis!$AK$2:$AK$1000, "Pass", Analysis!$W$2:$W$1000, "&gt;=1", Analysis!$B$2:$B$1000, "&lt;&gt;Polaris"),"Best","Alternate"),""),IF(B115&lt;&gt;"", IF(_xlfn.XLOOKUP(B115,Analysis!$C$2:$C$1000,Analysis!$AR$2:$AR$1000)="Pass","Best",""),"")))</f>
        <v/>
      </c>
      <c r="E115" s="22" t="str">
        <f>IF(AND(B115&lt;&gt;"",B115&lt;&gt;"No Matches"), HYPERLINK(VLOOKUP(B115,'Contract Vehicles'!$B$1:$H$1000,2,FALSE),"Link"),"")</f>
        <v/>
      </c>
      <c r="F115" s="21" t="str">
        <f>IF(AND(B115&lt;&gt;"",B115&lt;&gt;"No Matches"), VLOOKUP(B115,'Contract Vehicles'!$B$1:$H$1000,7,FALSE),"")</f>
        <v/>
      </c>
    </row>
    <row r="116" spans="2:6" ht="12.75" x14ac:dyDescent="0.2">
      <c r="B116" s="21"/>
      <c r="C116" s="21"/>
      <c r="D116" s="21" t="str">
        <f>IF(AND(COUNTA($B$5:$B$1000)=1,B116&lt;&gt;""),"Best",IF(Prototype_input!$C$6="Federal or Tribal Government",IFERROR(IF(INDEX(Analysis!$W$2:$W$1000, MATCH(B116, Analysis!$B$2:$B$1000, 0)) = _xlfn.MAXIFS(Analysis!$W$2:$W$1000, Analysis!$AK$2:$AK$1000, "Pass", Analysis!$W$2:$W$1000, "&gt;=1", Analysis!$B$2:$B$1000, "&lt;&gt;Polaris"),"Best","Alternate"),""),IF(B116&lt;&gt;"", IF(_xlfn.XLOOKUP(B116,Analysis!$C$2:$C$1000,Analysis!$AR$2:$AR$1000)="Pass","Best",""),"")))</f>
        <v/>
      </c>
      <c r="E116" s="22" t="str">
        <f>IF(AND(B116&lt;&gt;"",B116&lt;&gt;"No Matches"), HYPERLINK(VLOOKUP(B116,'Contract Vehicles'!$B$1:$H$1000,2,FALSE),"Link"),"")</f>
        <v/>
      </c>
      <c r="F116" s="21" t="str">
        <f>IF(AND(B116&lt;&gt;"",B116&lt;&gt;"No Matches"), VLOOKUP(B116,'Contract Vehicles'!$B$1:$H$1000,7,FALSE),"")</f>
        <v/>
      </c>
    </row>
    <row r="117" spans="2:6" ht="12.75" x14ac:dyDescent="0.2">
      <c r="B117" s="21"/>
      <c r="C117" s="21"/>
      <c r="D117" s="21" t="str">
        <f>IF(AND(COUNTA($B$5:$B$1000)=1,B117&lt;&gt;""),"Best",IF(Prototype_input!$C$6="Federal or Tribal Government",IFERROR(IF(INDEX(Analysis!$W$2:$W$1000, MATCH(B117, Analysis!$B$2:$B$1000, 0)) = _xlfn.MAXIFS(Analysis!$W$2:$W$1000, Analysis!$AK$2:$AK$1000, "Pass", Analysis!$W$2:$W$1000, "&gt;=1", Analysis!$B$2:$B$1000, "&lt;&gt;Polaris"),"Best","Alternate"),""),IF(B117&lt;&gt;"", IF(_xlfn.XLOOKUP(B117,Analysis!$C$2:$C$1000,Analysis!$AR$2:$AR$1000)="Pass","Best",""),"")))</f>
        <v/>
      </c>
      <c r="E117" s="22" t="str">
        <f>IF(AND(B117&lt;&gt;"",B117&lt;&gt;"No Matches"), HYPERLINK(VLOOKUP(B117,'Contract Vehicles'!$B$1:$H$1000,2,FALSE),"Link"),"")</f>
        <v/>
      </c>
      <c r="F117" s="21" t="str">
        <f>IF(AND(B117&lt;&gt;"",B117&lt;&gt;"No Matches"), VLOOKUP(B117,'Contract Vehicles'!$B$1:$H$1000,7,FALSE),"")</f>
        <v/>
      </c>
    </row>
    <row r="118" spans="2:6" ht="12.75" x14ac:dyDescent="0.2">
      <c r="B118" s="21"/>
      <c r="C118" s="21"/>
      <c r="D118" s="21" t="str">
        <f>IF(AND(COUNTA($B$5:$B$1000)=1,B118&lt;&gt;""),"Best",IF(Prototype_input!$C$6="Federal or Tribal Government",IFERROR(IF(INDEX(Analysis!$W$2:$W$1000, MATCH(B118, Analysis!$B$2:$B$1000, 0)) = _xlfn.MAXIFS(Analysis!$W$2:$W$1000, Analysis!$AK$2:$AK$1000, "Pass", Analysis!$W$2:$W$1000, "&gt;=1", Analysis!$B$2:$B$1000, "&lt;&gt;Polaris"),"Best","Alternate"),""),IF(B118&lt;&gt;"", IF(_xlfn.XLOOKUP(B118,Analysis!$C$2:$C$1000,Analysis!$AR$2:$AR$1000)="Pass","Best",""),"")))</f>
        <v/>
      </c>
      <c r="E118" s="22" t="str">
        <f>IF(AND(B118&lt;&gt;"",B118&lt;&gt;"No Matches"), HYPERLINK(VLOOKUP(B118,'Contract Vehicles'!$B$1:$H$1000,2,FALSE),"Link"),"")</f>
        <v/>
      </c>
      <c r="F118" s="21" t="str">
        <f>IF(AND(B118&lt;&gt;"",B118&lt;&gt;"No Matches"), VLOOKUP(B118,'Contract Vehicles'!$B$1:$H$1000,7,FALSE),"")</f>
        <v/>
      </c>
    </row>
    <row r="119" spans="2:6" ht="12.75" x14ac:dyDescent="0.2">
      <c r="B119" s="21"/>
      <c r="C119" s="21"/>
      <c r="D119" s="21" t="str">
        <f>IF(AND(COUNTA($B$5:$B$1000)=1,B119&lt;&gt;""),"Best",IF(Prototype_input!$C$6="Federal or Tribal Government",IFERROR(IF(INDEX(Analysis!$W$2:$W$1000, MATCH(B119, Analysis!$B$2:$B$1000, 0)) = _xlfn.MAXIFS(Analysis!$W$2:$W$1000, Analysis!$AK$2:$AK$1000, "Pass", Analysis!$W$2:$W$1000, "&gt;=1", Analysis!$B$2:$B$1000, "&lt;&gt;Polaris"),"Best","Alternate"),""),IF(B119&lt;&gt;"", IF(_xlfn.XLOOKUP(B119,Analysis!$C$2:$C$1000,Analysis!$AR$2:$AR$1000)="Pass","Best",""),"")))</f>
        <v/>
      </c>
      <c r="E119" s="22" t="str">
        <f>IF(AND(B119&lt;&gt;"",B119&lt;&gt;"No Matches"), HYPERLINK(VLOOKUP(B119,'Contract Vehicles'!$B$1:$H$1000,2,FALSE),"Link"),"")</f>
        <v/>
      </c>
      <c r="F119" s="21" t="str">
        <f>IF(AND(B119&lt;&gt;"",B119&lt;&gt;"No Matches"), VLOOKUP(B119,'Contract Vehicles'!$B$1:$H$1000,7,FALSE),"")</f>
        <v/>
      </c>
    </row>
    <row r="120" spans="2:6" ht="12.75" x14ac:dyDescent="0.2">
      <c r="B120" s="21"/>
      <c r="C120" s="21"/>
      <c r="D120" s="21" t="str">
        <f>IF(AND(COUNTA($B$5:$B$1000)=1,B120&lt;&gt;""),"Best",IF(Prototype_input!$C$6="Federal or Tribal Government",IFERROR(IF(INDEX(Analysis!$W$2:$W$1000, MATCH(B120, Analysis!$B$2:$B$1000, 0)) = _xlfn.MAXIFS(Analysis!$W$2:$W$1000, Analysis!$AK$2:$AK$1000, "Pass", Analysis!$W$2:$W$1000, "&gt;=1", Analysis!$B$2:$B$1000, "&lt;&gt;Polaris"),"Best","Alternate"),""),IF(B120&lt;&gt;"", IF(_xlfn.XLOOKUP(B120,Analysis!$C$2:$C$1000,Analysis!$AR$2:$AR$1000)="Pass","Best",""),"")))</f>
        <v/>
      </c>
      <c r="E120" s="22" t="str">
        <f>IF(AND(B120&lt;&gt;"",B120&lt;&gt;"No Matches"), HYPERLINK(VLOOKUP(B120,'Contract Vehicles'!$B$1:$H$1000,2,FALSE),"Link"),"")</f>
        <v/>
      </c>
      <c r="F120" s="21" t="str">
        <f>IF(AND(B120&lt;&gt;"",B120&lt;&gt;"No Matches"), VLOOKUP(B120,'Contract Vehicles'!$B$1:$H$1000,7,FALSE),"")</f>
        <v/>
      </c>
    </row>
    <row r="121" spans="2:6" ht="12.75" x14ac:dyDescent="0.2">
      <c r="B121" s="21"/>
      <c r="C121" s="21"/>
      <c r="D121" s="21" t="str">
        <f>IF(AND(COUNTA($B$5:$B$1000)=1,B121&lt;&gt;""),"Best",IF(Prototype_input!$C$6="Federal or Tribal Government",IFERROR(IF(INDEX(Analysis!$W$2:$W$1000, MATCH(B121, Analysis!$B$2:$B$1000, 0)) = _xlfn.MAXIFS(Analysis!$W$2:$W$1000, Analysis!$AK$2:$AK$1000, "Pass", Analysis!$W$2:$W$1000, "&gt;=1", Analysis!$B$2:$B$1000, "&lt;&gt;Polaris"),"Best","Alternate"),""),IF(B121&lt;&gt;"", IF(_xlfn.XLOOKUP(B121,Analysis!$C$2:$C$1000,Analysis!$AR$2:$AR$1000)="Pass","Best",""),"")))</f>
        <v/>
      </c>
      <c r="E121" s="22" t="str">
        <f>IF(AND(B121&lt;&gt;"",B121&lt;&gt;"No Matches"), HYPERLINK(VLOOKUP(B121,'Contract Vehicles'!$B$1:$H$1000,2,FALSE),"Link"),"")</f>
        <v/>
      </c>
      <c r="F121" s="21" t="str">
        <f>IF(AND(B121&lt;&gt;"",B121&lt;&gt;"No Matches"), VLOOKUP(B121,'Contract Vehicles'!$B$1:$H$1000,7,FALSE),"")</f>
        <v/>
      </c>
    </row>
    <row r="122" spans="2:6" ht="12.75" x14ac:dyDescent="0.2">
      <c r="B122" s="21"/>
      <c r="C122" s="21"/>
      <c r="D122" s="21" t="str">
        <f>IF(AND(COUNTA($B$5:$B$1000)=1,B122&lt;&gt;""),"Best",IF(Prototype_input!$C$6="Federal or Tribal Government",IFERROR(IF(INDEX(Analysis!$W$2:$W$1000, MATCH(B122, Analysis!$B$2:$B$1000, 0)) = _xlfn.MAXIFS(Analysis!$W$2:$W$1000, Analysis!$AK$2:$AK$1000, "Pass", Analysis!$W$2:$W$1000, "&gt;=1", Analysis!$B$2:$B$1000, "&lt;&gt;Polaris"),"Best","Alternate"),""),IF(B122&lt;&gt;"", IF(_xlfn.XLOOKUP(B122,Analysis!$C$2:$C$1000,Analysis!$AR$2:$AR$1000)="Pass","Best",""),"")))</f>
        <v/>
      </c>
      <c r="E122" s="22" t="str">
        <f>IF(AND(B122&lt;&gt;"",B122&lt;&gt;"No Matches"), HYPERLINK(VLOOKUP(B122,'Contract Vehicles'!$B$1:$H$1000,2,FALSE),"Link"),"")</f>
        <v/>
      </c>
      <c r="F122" s="21" t="str">
        <f>IF(AND(B122&lt;&gt;"",B122&lt;&gt;"No Matches"), VLOOKUP(B122,'Contract Vehicles'!$B$1:$H$1000,7,FALSE),"")</f>
        <v/>
      </c>
    </row>
    <row r="123" spans="2:6" ht="12.75" x14ac:dyDescent="0.2">
      <c r="B123" s="21"/>
      <c r="C123" s="21"/>
      <c r="D123" s="21" t="str">
        <f>IF(AND(COUNTA($B$5:$B$1000)=1,B123&lt;&gt;""),"Best",IF(Prototype_input!$C$6="Federal or Tribal Government",IFERROR(IF(INDEX(Analysis!$W$2:$W$1000, MATCH(B123, Analysis!$B$2:$B$1000, 0)) = _xlfn.MAXIFS(Analysis!$W$2:$W$1000, Analysis!$AK$2:$AK$1000, "Pass", Analysis!$W$2:$W$1000, "&gt;=1", Analysis!$B$2:$B$1000, "&lt;&gt;Polaris"),"Best","Alternate"),""),IF(B123&lt;&gt;"", IF(_xlfn.XLOOKUP(B123,Analysis!$C$2:$C$1000,Analysis!$AR$2:$AR$1000)="Pass","Best",""),"")))</f>
        <v/>
      </c>
      <c r="E123" s="22" t="str">
        <f>IF(AND(B123&lt;&gt;"",B123&lt;&gt;"No Matches"), HYPERLINK(VLOOKUP(B123,'Contract Vehicles'!$B$1:$H$1000,2,FALSE),"Link"),"")</f>
        <v/>
      </c>
      <c r="F123" s="21" t="str">
        <f>IF(AND(B123&lt;&gt;"",B123&lt;&gt;"No Matches"), VLOOKUP(B123,'Contract Vehicles'!$B$1:$H$1000,7,FALSE),"")</f>
        <v/>
      </c>
    </row>
    <row r="124" spans="2:6" ht="12.75" x14ac:dyDescent="0.2">
      <c r="B124" s="21"/>
      <c r="C124" s="21"/>
      <c r="D124" s="21" t="str">
        <f>IF(AND(COUNTA($B$5:$B$1000)=1,B124&lt;&gt;""),"Best",IF(Prototype_input!$C$6="Federal or Tribal Government",IFERROR(IF(INDEX(Analysis!$W$2:$W$1000, MATCH(B124, Analysis!$B$2:$B$1000, 0)) = _xlfn.MAXIFS(Analysis!$W$2:$W$1000, Analysis!$AK$2:$AK$1000, "Pass", Analysis!$W$2:$W$1000, "&gt;=1", Analysis!$B$2:$B$1000, "&lt;&gt;Polaris"),"Best","Alternate"),""),IF(B124&lt;&gt;"", IF(_xlfn.XLOOKUP(B124,Analysis!$C$2:$C$1000,Analysis!$AR$2:$AR$1000)="Pass","Best",""),"")))</f>
        <v/>
      </c>
      <c r="E124" s="22" t="str">
        <f>IF(AND(B124&lt;&gt;"",B124&lt;&gt;"No Matches"), HYPERLINK(VLOOKUP(B124,'Contract Vehicles'!$B$1:$H$1000,2,FALSE),"Link"),"")</f>
        <v/>
      </c>
      <c r="F124" s="21" t="str">
        <f>IF(AND(B124&lt;&gt;"",B124&lt;&gt;"No Matches"), VLOOKUP(B124,'Contract Vehicles'!$B$1:$H$1000,7,FALSE),"")</f>
        <v/>
      </c>
    </row>
    <row r="125" spans="2:6" ht="12.75" x14ac:dyDescent="0.2">
      <c r="B125" s="21"/>
      <c r="C125" s="21"/>
      <c r="D125" s="21" t="str">
        <f>IF(AND(COUNTA($B$5:$B$1000)=1,B125&lt;&gt;""),"Best",IF(Prototype_input!$C$6="Federal or Tribal Government",IFERROR(IF(INDEX(Analysis!$W$2:$W$1000, MATCH(B125, Analysis!$B$2:$B$1000, 0)) = _xlfn.MAXIFS(Analysis!$W$2:$W$1000, Analysis!$AK$2:$AK$1000, "Pass", Analysis!$W$2:$W$1000, "&gt;=1", Analysis!$B$2:$B$1000, "&lt;&gt;Polaris"),"Best","Alternate"),""),IF(B125&lt;&gt;"", IF(_xlfn.XLOOKUP(B125,Analysis!$C$2:$C$1000,Analysis!$AR$2:$AR$1000)="Pass","Best",""),"")))</f>
        <v/>
      </c>
      <c r="E125" s="22" t="str">
        <f>IF(AND(B125&lt;&gt;"",B125&lt;&gt;"No Matches"), HYPERLINK(VLOOKUP(B125,'Contract Vehicles'!$B$1:$H$1000,2,FALSE),"Link"),"")</f>
        <v/>
      </c>
      <c r="F125" s="21" t="str">
        <f>IF(AND(B125&lt;&gt;"",B125&lt;&gt;"No Matches"), VLOOKUP(B125,'Contract Vehicles'!$B$1:$H$1000,7,FALSE),"")</f>
        <v/>
      </c>
    </row>
    <row r="126" spans="2:6" ht="12.75" x14ac:dyDescent="0.2">
      <c r="B126" s="21"/>
      <c r="C126" s="21"/>
      <c r="D126" s="21" t="str">
        <f>IF(AND(COUNTA($B$5:$B$1000)=1,B126&lt;&gt;""),"Best",IF(Prototype_input!$C$6="Federal or Tribal Government",IFERROR(IF(INDEX(Analysis!$W$2:$W$1000, MATCH(B126, Analysis!$B$2:$B$1000, 0)) = _xlfn.MAXIFS(Analysis!$W$2:$W$1000, Analysis!$AK$2:$AK$1000, "Pass", Analysis!$W$2:$W$1000, "&gt;=1", Analysis!$B$2:$B$1000, "&lt;&gt;Polaris"),"Best","Alternate"),""),IF(B126&lt;&gt;"", IF(_xlfn.XLOOKUP(B126,Analysis!$C$2:$C$1000,Analysis!$AR$2:$AR$1000)="Pass","Best",""),"")))</f>
        <v/>
      </c>
      <c r="E126" s="22" t="str">
        <f>IF(AND(B126&lt;&gt;"",B126&lt;&gt;"No Matches"), HYPERLINK(VLOOKUP(B126,'Contract Vehicles'!$B$1:$H$1000,2,FALSE),"Link"),"")</f>
        <v/>
      </c>
      <c r="F126" s="21" t="str">
        <f>IF(AND(B126&lt;&gt;"",B126&lt;&gt;"No Matches"), VLOOKUP(B126,'Contract Vehicles'!$B$1:$H$1000,7,FALSE),"")</f>
        <v/>
      </c>
    </row>
    <row r="127" spans="2:6" ht="12.75" x14ac:dyDescent="0.2">
      <c r="B127" s="21"/>
      <c r="C127" s="21"/>
      <c r="D127" s="21" t="str">
        <f>IF(AND(COUNTA($B$5:$B$1000)=1,B127&lt;&gt;""),"Best",IF(Prototype_input!$C$6="Federal or Tribal Government",IFERROR(IF(INDEX(Analysis!$W$2:$W$1000, MATCH(B127, Analysis!$B$2:$B$1000, 0)) = _xlfn.MAXIFS(Analysis!$W$2:$W$1000, Analysis!$AK$2:$AK$1000, "Pass", Analysis!$W$2:$W$1000, "&gt;=1", Analysis!$B$2:$B$1000, "&lt;&gt;Polaris"),"Best","Alternate"),""),IF(B127&lt;&gt;"", IF(_xlfn.XLOOKUP(B127,Analysis!$C$2:$C$1000,Analysis!$AR$2:$AR$1000)="Pass","Best",""),"")))</f>
        <v/>
      </c>
      <c r="E127" s="22" t="str">
        <f>IF(AND(B127&lt;&gt;"",B127&lt;&gt;"No Matches"), HYPERLINK(VLOOKUP(B127,'Contract Vehicles'!$B$1:$H$1000,2,FALSE),"Link"),"")</f>
        <v/>
      </c>
      <c r="F127" s="21" t="str">
        <f>IF(AND(B127&lt;&gt;"",B127&lt;&gt;"No Matches"), VLOOKUP(B127,'Contract Vehicles'!$B$1:$H$1000,7,FALSE),"")</f>
        <v/>
      </c>
    </row>
    <row r="128" spans="2:6" ht="12.75" x14ac:dyDescent="0.2">
      <c r="B128" s="21"/>
      <c r="C128" s="21"/>
      <c r="D128" s="21" t="str">
        <f>IF(AND(COUNTA($B$5:$B$1000)=1,B128&lt;&gt;""),"Best",IF(Prototype_input!$C$6="Federal or Tribal Government",IFERROR(IF(INDEX(Analysis!$W$2:$W$1000, MATCH(B128, Analysis!$B$2:$B$1000, 0)) = _xlfn.MAXIFS(Analysis!$W$2:$W$1000, Analysis!$AK$2:$AK$1000, "Pass", Analysis!$W$2:$W$1000, "&gt;=1", Analysis!$B$2:$B$1000, "&lt;&gt;Polaris"),"Best","Alternate"),""),IF(B128&lt;&gt;"", IF(_xlfn.XLOOKUP(B128,Analysis!$C$2:$C$1000,Analysis!$AR$2:$AR$1000)="Pass","Best",""),"")))</f>
        <v/>
      </c>
      <c r="E128" s="22" t="str">
        <f>IF(AND(B128&lt;&gt;"",B128&lt;&gt;"No Matches"), HYPERLINK(VLOOKUP(B128,'Contract Vehicles'!$B$1:$H$1000,2,FALSE),"Link"),"")</f>
        <v/>
      </c>
      <c r="F128" s="21" t="str">
        <f>IF(AND(B128&lt;&gt;"",B128&lt;&gt;"No Matches"), VLOOKUP(B128,'Contract Vehicles'!$B$1:$H$1000,7,FALSE),"")</f>
        <v/>
      </c>
    </row>
    <row r="129" spans="2:6" ht="12.75" x14ac:dyDescent="0.2">
      <c r="B129" s="21"/>
      <c r="C129" s="21"/>
      <c r="D129" s="21" t="str">
        <f>IF(AND(COUNTA($B$5:$B$1000)=1,B129&lt;&gt;""),"Best",IF(Prototype_input!$C$6="Federal or Tribal Government",IFERROR(IF(INDEX(Analysis!$W$2:$W$1000, MATCH(B129, Analysis!$B$2:$B$1000, 0)) = _xlfn.MAXIFS(Analysis!$W$2:$W$1000, Analysis!$AK$2:$AK$1000, "Pass", Analysis!$W$2:$W$1000, "&gt;=1", Analysis!$B$2:$B$1000, "&lt;&gt;Polaris"),"Best","Alternate"),""),IF(B129&lt;&gt;"", IF(_xlfn.XLOOKUP(B129,Analysis!$C$2:$C$1000,Analysis!$AR$2:$AR$1000)="Pass","Best",""),"")))</f>
        <v/>
      </c>
      <c r="E129" s="22" t="str">
        <f>IF(AND(B129&lt;&gt;"",B129&lt;&gt;"No Matches"), HYPERLINK(VLOOKUP(B129,'Contract Vehicles'!$B$1:$H$1000,2,FALSE),"Link"),"")</f>
        <v/>
      </c>
      <c r="F129" s="21" t="str">
        <f>IF(AND(B129&lt;&gt;"",B129&lt;&gt;"No Matches"), VLOOKUP(B129,'Contract Vehicles'!$B$1:$H$1000,7,FALSE),"")</f>
        <v/>
      </c>
    </row>
    <row r="130" spans="2:6" ht="12.75" x14ac:dyDescent="0.2">
      <c r="B130" s="21"/>
      <c r="C130" s="21"/>
      <c r="D130" s="21" t="str">
        <f>IF(AND(COUNTA($B$5:$B$1000)=1,B130&lt;&gt;""),"Best",IF(Prototype_input!$C$6="Federal or Tribal Government",IFERROR(IF(INDEX(Analysis!$W$2:$W$1000, MATCH(B130, Analysis!$B$2:$B$1000, 0)) = _xlfn.MAXIFS(Analysis!$W$2:$W$1000, Analysis!$AK$2:$AK$1000, "Pass", Analysis!$W$2:$W$1000, "&gt;=1", Analysis!$B$2:$B$1000, "&lt;&gt;Polaris"),"Best","Alternate"),""),IF(B130&lt;&gt;"", IF(_xlfn.XLOOKUP(B130,Analysis!$C$2:$C$1000,Analysis!$AR$2:$AR$1000)="Pass","Best",""),"")))</f>
        <v/>
      </c>
      <c r="E130" s="22" t="str">
        <f>IF(AND(B130&lt;&gt;"",B130&lt;&gt;"No Matches"), HYPERLINK(VLOOKUP(B130,'Contract Vehicles'!$B$1:$H$1000,2,FALSE),"Link"),"")</f>
        <v/>
      </c>
      <c r="F130" s="21" t="str">
        <f>IF(AND(B130&lt;&gt;"",B130&lt;&gt;"No Matches"), VLOOKUP(B130,'Contract Vehicles'!$B$1:$H$1000,7,FALSE),"")</f>
        <v/>
      </c>
    </row>
    <row r="131" spans="2:6" ht="12.75" x14ac:dyDescent="0.2">
      <c r="B131" s="21"/>
      <c r="C131" s="21"/>
      <c r="D131" s="21" t="str">
        <f>IF(AND(COUNTA($B$5:$B$1000)=1,B131&lt;&gt;""),"Best",IF(Prototype_input!$C$6="Federal or Tribal Government",IFERROR(IF(INDEX(Analysis!$W$2:$W$1000, MATCH(B131, Analysis!$B$2:$B$1000, 0)) = _xlfn.MAXIFS(Analysis!$W$2:$W$1000, Analysis!$AK$2:$AK$1000, "Pass", Analysis!$W$2:$W$1000, "&gt;=1", Analysis!$B$2:$B$1000, "&lt;&gt;Polaris"),"Best","Alternate"),""),IF(B131&lt;&gt;"", IF(_xlfn.XLOOKUP(B131,Analysis!$C$2:$C$1000,Analysis!$AR$2:$AR$1000)="Pass","Best",""),"")))</f>
        <v/>
      </c>
      <c r="E131" s="22" t="str">
        <f>IF(AND(B131&lt;&gt;"",B131&lt;&gt;"No Matches"), HYPERLINK(VLOOKUP(B131,'Contract Vehicles'!$B$1:$H$1000,2,FALSE),"Link"),"")</f>
        <v/>
      </c>
      <c r="F131" s="21" t="str">
        <f>IF(AND(B131&lt;&gt;"",B131&lt;&gt;"No Matches"), VLOOKUP(B131,'Contract Vehicles'!$B$1:$H$1000,7,FALSE),"")</f>
        <v/>
      </c>
    </row>
    <row r="132" spans="2:6" ht="12.75" x14ac:dyDescent="0.2">
      <c r="B132" s="21"/>
      <c r="C132" s="21"/>
      <c r="D132" s="21" t="str">
        <f>IF(AND(COUNTA($B$5:$B$1000)=1,B132&lt;&gt;""),"Best",IF(Prototype_input!$C$6="Federal or Tribal Government",IFERROR(IF(INDEX(Analysis!$W$2:$W$1000, MATCH(B132, Analysis!$B$2:$B$1000, 0)) = _xlfn.MAXIFS(Analysis!$W$2:$W$1000, Analysis!$AK$2:$AK$1000, "Pass", Analysis!$W$2:$W$1000, "&gt;=1", Analysis!$B$2:$B$1000, "&lt;&gt;Polaris"),"Best","Alternate"),""),IF(B132&lt;&gt;"", IF(_xlfn.XLOOKUP(B132,Analysis!$C$2:$C$1000,Analysis!$AR$2:$AR$1000)="Pass","Best",""),"")))</f>
        <v/>
      </c>
      <c r="E132" s="22" t="str">
        <f>IF(AND(B132&lt;&gt;"",B132&lt;&gt;"No Matches"), HYPERLINK(VLOOKUP(B132,'Contract Vehicles'!$B$1:$H$1000,2,FALSE),"Link"),"")</f>
        <v/>
      </c>
      <c r="F132" s="21" t="str">
        <f>IF(AND(B132&lt;&gt;"",B132&lt;&gt;"No Matches"), VLOOKUP(B132,'Contract Vehicles'!$B$1:$H$1000,7,FALSE),"")</f>
        <v/>
      </c>
    </row>
    <row r="133" spans="2:6" ht="12.75" x14ac:dyDescent="0.2">
      <c r="B133" s="21"/>
      <c r="C133" s="21"/>
      <c r="D133" s="21" t="str">
        <f>IF(AND(COUNTA($B$5:$B$1000)=1,B133&lt;&gt;""),"Best",IF(Prototype_input!$C$6="Federal or Tribal Government",IFERROR(IF(INDEX(Analysis!$W$2:$W$1000, MATCH(B133, Analysis!$B$2:$B$1000, 0)) = _xlfn.MAXIFS(Analysis!$W$2:$W$1000, Analysis!$AK$2:$AK$1000, "Pass", Analysis!$W$2:$W$1000, "&gt;=1", Analysis!$B$2:$B$1000, "&lt;&gt;Polaris"),"Best","Alternate"),""),IF(B133&lt;&gt;"", IF(_xlfn.XLOOKUP(B133,Analysis!$C$2:$C$1000,Analysis!$AR$2:$AR$1000)="Pass","Best",""),"")))</f>
        <v/>
      </c>
      <c r="E133" s="22" t="str">
        <f>IF(AND(B133&lt;&gt;"",B133&lt;&gt;"No Matches"), HYPERLINK(VLOOKUP(B133,'Contract Vehicles'!$B$1:$H$1000,2,FALSE),"Link"),"")</f>
        <v/>
      </c>
      <c r="F133" s="21" t="str">
        <f>IF(AND(B133&lt;&gt;"",B133&lt;&gt;"No Matches"), VLOOKUP(B133,'Contract Vehicles'!$B$1:$H$1000,7,FALSE),"")</f>
        <v/>
      </c>
    </row>
    <row r="134" spans="2:6" ht="12.75" x14ac:dyDescent="0.2">
      <c r="B134" s="21"/>
      <c r="C134" s="21"/>
      <c r="D134" s="21" t="str">
        <f>IF(AND(COUNTA($B$5:$B$1000)=1,B134&lt;&gt;""),"Best",IF(Prototype_input!$C$6="Federal or Tribal Government",IFERROR(IF(INDEX(Analysis!$W$2:$W$1000, MATCH(B134, Analysis!$B$2:$B$1000, 0)) = _xlfn.MAXIFS(Analysis!$W$2:$W$1000, Analysis!$AK$2:$AK$1000, "Pass", Analysis!$W$2:$W$1000, "&gt;=1", Analysis!$B$2:$B$1000, "&lt;&gt;Polaris"),"Best","Alternate"),""),IF(B134&lt;&gt;"", IF(_xlfn.XLOOKUP(B134,Analysis!$C$2:$C$1000,Analysis!$AR$2:$AR$1000)="Pass","Best",""),"")))</f>
        <v/>
      </c>
      <c r="E134" s="22" t="str">
        <f>IF(AND(B134&lt;&gt;"",B134&lt;&gt;"No Matches"), HYPERLINK(VLOOKUP(B134,'Contract Vehicles'!$B$1:$H$1000,2,FALSE),"Link"),"")</f>
        <v/>
      </c>
      <c r="F134" s="21" t="str">
        <f>IF(AND(B134&lt;&gt;"",B134&lt;&gt;"No Matches"), VLOOKUP(B134,'Contract Vehicles'!$B$1:$H$1000,7,FALSE),"")</f>
        <v/>
      </c>
    </row>
    <row r="135" spans="2:6" ht="12.75" x14ac:dyDescent="0.2">
      <c r="B135" s="21"/>
      <c r="C135" s="21"/>
      <c r="D135" s="21" t="str">
        <f>IF(AND(COUNTA($B$5:$B$1000)=1,B135&lt;&gt;""),"Best",IF(Prototype_input!$C$6="Federal or Tribal Government",IFERROR(IF(INDEX(Analysis!$W$2:$W$1000, MATCH(B135, Analysis!$B$2:$B$1000, 0)) = _xlfn.MAXIFS(Analysis!$W$2:$W$1000, Analysis!$AK$2:$AK$1000, "Pass", Analysis!$W$2:$W$1000, "&gt;=1", Analysis!$B$2:$B$1000, "&lt;&gt;Polaris"),"Best","Alternate"),""),IF(B135&lt;&gt;"", IF(_xlfn.XLOOKUP(B135,Analysis!$C$2:$C$1000,Analysis!$AR$2:$AR$1000)="Pass","Best",""),"")))</f>
        <v/>
      </c>
      <c r="E135" s="22" t="str">
        <f>IF(AND(B135&lt;&gt;"",B135&lt;&gt;"No Matches"), HYPERLINK(VLOOKUP(B135,'Contract Vehicles'!$B$1:$H$1000,2,FALSE),"Link"),"")</f>
        <v/>
      </c>
      <c r="F135" s="21" t="str">
        <f>IF(AND(B135&lt;&gt;"",B135&lt;&gt;"No Matches"), VLOOKUP(B135,'Contract Vehicles'!$B$1:$H$1000,7,FALSE),"")</f>
        <v/>
      </c>
    </row>
    <row r="136" spans="2:6" ht="12.75" x14ac:dyDescent="0.2">
      <c r="B136" s="21"/>
      <c r="C136" s="21"/>
      <c r="D136" s="21" t="str">
        <f>IF(AND(COUNTA($B$5:$B$1000)=1,B136&lt;&gt;""),"Best",IF(Prototype_input!$C$6="Federal or Tribal Government",IFERROR(IF(INDEX(Analysis!$W$2:$W$1000, MATCH(B136, Analysis!$B$2:$B$1000, 0)) = _xlfn.MAXIFS(Analysis!$W$2:$W$1000, Analysis!$AK$2:$AK$1000, "Pass", Analysis!$W$2:$W$1000, "&gt;=1", Analysis!$B$2:$B$1000, "&lt;&gt;Polaris"),"Best","Alternate"),""),IF(B136&lt;&gt;"", IF(_xlfn.XLOOKUP(B136,Analysis!$C$2:$C$1000,Analysis!$AR$2:$AR$1000)="Pass","Best",""),"")))</f>
        <v/>
      </c>
      <c r="E136" s="22" t="str">
        <f>IF(AND(B136&lt;&gt;"",B136&lt;&gt;"No Matches"), HYPERLINK(VLOOKUP(B136,'Contract Vehicles'!$B$1:$H$1000,2,FALSE),"Link"),"")</f>
        <v/>
      </c>
      <c r="F136" s="21" t="str">
        <f>IF(AND(B136&lt;&gt;"",B136&lt;&gt;"No Matches"), VLOOKUP(B136,'Contract Vehicles'!$B$1:$H$1000,7,FALSE),"")</f>
        <v/>
      </c>
    </row>
    <row r="137" spans="2:6" ht="12.75" x14ac:dyDescent="0.2">
      <c r="B137" s="21"/>
      <c r="C137" s="21"/>
      <c r="D137" s="21" t="str">
        <f>IF(AND(COUNTA($B$5:$B$1000)=1,B137&lt;&gt;""),"Best",IF(Prototype_input!$C$6="Federal or Tribal Government",IFERROR(IF(INDEX(Analysis!$W$2:$W$1000, MATCH(B137, Analysis!$B$2:$B$1000, 0)) = _xlfn.MAXIFS(Analysis!$W$2:$W$1000, Analysis!$AK$2:$AK$1000, "Pass", Analysis!$W$2:$W$1000, "&gt;=1", Analysis!$B$2:$B$1000, "&lt;&gt;Polaris"),"Best","Alternate"),""),IF(B137&lt;&gt;"", IF(_xlfn.XLOOKUP(B137,Analysis!$C$2:$C$1000,Analysis!$AR$2:$AR$1000)="Pass","Best",""),"")))</f>
        <v/>
      </c>
      <c r="E137" s="22" t="str">
        <f>IF(AND(B137&lt;&gt;"",B137&lt;&gt;"No Matches"), HYPERLINK(VLOOKUP(B137,'Contract Vehicles'!$B$1:$H$1000,2,FALSE),"Link"),"")</f>
        <v/>
      </c>
      <c r="F137" s="21" t="str">
        <f>IF(AND(B137&lt;&gt;"",B137&lt;&gt;"No Matches"), VLOOKUP(B137,'Contract Vehicles'!$B$1:$H$1000,7,FALSE),"")</f>
        <v/>
      </c>
    </row>
    <row r="138" spans="2:6" ht="12.75" x14ac:dyDescent="0.2">
      <c r="B138" s="21"/>
      <c r="C138" s="21"/>
      <c r="D138" s="21" t="str">
        <f>IF(AND(COUNTA($B$5:$B$1000)=1,B138&lt;&gt;""),"Best",IF(Prototype_input!$C$6="Federal or Tribal Government",IFERROR(IF(INDEX(Analysis!$W$2:$W$1000, MATCH(B138, Analysis!$B$2:$B$1000, 0)) = _xlfn.MAXIFS(Analysis!$W$2:$W$1000, Analysis!$AK$2:$AK$1000, "Pass", Analysis!$W$2:$W$1000, "&gt;=1", Analysis!$B$2:$B$1000, "&lt;&gt;Polaris"),"Best","Alternate"),""),IF(B138&lt;&gt;"", IF(_xlfn.XLOOKUP(B138,Analysis!$C$2:$C$1000,Analysis!$AR$2:$AR$1000)="Pass","Best",""),"")))</f>
        <v/>
      </c>
      <c r="E138" s="22" t="str">
        <f>IF(AND(B138&lt;&gt;"",B138&lt;&gt;"No Matches"), HYPERLINK(VLOOKUP(B138,'Contract Vehicles'!$B$1:$H$1000,2,FALSE),"Link"),"")</f>
        <v/>
      </c>
      <c r="F138" s="21" t="str">
        <f>IF(AND(B138&lt;&gt;"",B138&lt;&gt;"No Matches"), VLOOKUP(B138,'Contract Vehicles'!$B$1:$H$1000,7,FALSE),"")</f>
        <v/>
      </c>
    </row>
    <row r="139" spans="2:6" ht="12.75" x14ac:dyDescent="0.2">
      <c r="B139" s="21"/>
      <c r="C139" s="21"/>
      <c r="D139" s="21" t="str">
        <f>IF(AND(COUNTA($B$5:$B$1000)=1,B139&lt;&gt;""),"Best",IF(Prototype_input!$C$6="Federal or Tribal Government",IFERROR(IF(INDEX(Analysis!$W$2:$W$1000, MATCH(B139, Analysis!$B$2:$B$1000, 0)) = _xlfn.MAXIFS(Analysis!$W$2:$W$1000, Analysis!$AK$2:$AK$1000, "Pass", Analysis!$W$2:$W$1000, "&gt;=1", Analysis!$B$2:$B$1000, "&lt;&gt;Polaris"),"Best","Alternate"),""),IF(B139&lt;&gt;"", IF(_xlfn.XLOOKUP(B139,Analysis!$C$2:$C$1000,Analysis!$AR$2:$AR$1000)="Pass","Best",""),"")))</f>
        <v/>
      </c>
      <c r="E139" s="22" t="str">
        <f>IF(AND(B139&lt;&gt;"",B139&lt;&gt;"No Matches"), HYPERLINK(VLOOKUP(B139,'Contract Vehicles'!$B$1:$H$1000,2,FALSE),"Link"),"")</f>
        <v/>
      </c>
      <c r="F139" s="21" t="str">
        <f>IF(AND(B139&lt;&gt;"",B139&lt;&gt;"No Matches"), VLOOKUP(B139,'Contract Vehicles'!$B$1:$H$1000,7,FALSE),"")</f>
        <v/>
      </c>
    </row>
    <row r="140" spans="2:6" ht="12.75" x14ac:dyDescent="0.2">
      <c r="B140" s="21"/>
      <c r="C140" s="21"/>
      <c r="D140" s="21" t="str">
        <f>IF(AND(COUNTA($B$5:$B$1000)=1,B140&lt;&gt;""),"Best",IF(Prototype_input!$C$6="Federal or Tribal Government",IFERROR(IF(INDEX(Analysis!$W$2:$W$1000, MATCH(B140, Analysis!$B$2:$B$1000, 0)) = _xlfn.MAXIFS(Analysis!$W$2:$W$1000, Analysis!$AK$2:$AK$1000, "Pass", Analysis!$W$2:$W$1000, "&gt;=1", Analysis!$B$2:$B$1000, "&lt;&gt;Polaris"),"Best","Alternate"),""),IF(B140&lt;&gt;"", IF(_xlfn.XLOOKUP(B140,Analysis!$C$2:$C$1000,Analysis!$AR$2:$AR$1000)="Pass","Best",""),"")))</f>
        <v/>
      </c>
      <c r="E140" s="22" t="str">
        <f>IF(AND(B140&lt;&gt;"",B140&lt;&gt;"No Matches"), HYPERLINK(VLOOKUP(B140,'Contract Vehicles'!$B$1:$H$1000,2,FALSE),"Link"),"")</f>
        <v/>
      </c>
      <c r="F140" s="21" t="str">
        <f>IF(AND(B140&lt;&gt;"",B140&lt;&gt;"No Matches"), VLOOKUP(B140,'Contract Vehicles'!$B$1:$H$1000,7,FALSE),"")</f>
        <v/>
      </c>
    </row>
    <row r="141" spans="2:6" ht="12.75" x14ac:dyDescent="0.2">
      <c r="B141" s="21"/>
      <c r="C141" s="21"/>
      <c r="D141" s="21" t="str">
        <f>IF(AND(COUNTA($B$5:$B$1000)=1,B141&lt;&gt;""),"Best",IF(Prototype_input!$C$6="Federal or Tribal Government",IFERROR(IF(INDEX(Analysis!$W$2:$W$1000, MATCH(B141, Analysis!$B$2:$B$1000, 0)) = _xlfn.MAXIFS(Analysis!$W$2:$W$1000, Analysis!$AK$2:$AK$1000, "Pass", Analysis!$W$2:$W$1000, "&gt;=1", Analysis!$B$2:$B$1000, "&lt;&gt;Polaris"),"Best","Alternate"),""),IF(B141&lt;&gt;"", IF(_xlfn.XLOOKUP(B141,Analysis!$C$2:$C$1000,Analysis!$AR$2:$AR$1000)="Pass","Best",""),"")))</f>
        <v/>
      </c>
      <c r="E141" s="22" t="str">
        <f>IF(AND(B141&lt;&gt;"",B141&lt;&gt;"No Matches"), HYPERLINK(VLOOKUP(B141,'Contract Vehicles'!$B$1:$H$1000,2,FALSE),"Link"),"")</f>
        <v/>
      </c>
      <c r="F141" s="21" t="str">
        <f>IF(AND(B141&lt;&gt;"",B141&lt;&gt;"No Matches"), VLOOKUP(B141,'Contract Vehicles'!$B$1:$H$1000,7,FALSE),"")</f>
        <v/>
      </c>
    </row>
    <row r="142" spans="2:6" ht="12.75" x14ac:dyDescent="0.2">
      <c r="B142" s="21"/>
      <c r="C142" s="21"/>
      <c r="D142" s="21" t="str">
        <f>IF(AND(COUNTA($B$5:$B$1000)=1,B142&lt;&gt;""),"Best",IF(Prototype_input!$C$6="Federal or Tribal Government",IFERROR(IF(INDEX(Analysis!$W$2:$W$1000, MATCH(B142, Analysis!$B$2:$B$1000, 0)) = _xlfn.MAXIFS(Analysis!$W$2:$W$1000, Analysis!$AK$2:$AK$1000, "Pass", Analysis!$W$2:$W$1000, "&gt;=1", Analysis!$B$2:$B$1000, "&lt;&gt;Polaris"),"Best","Alternate"),""),IF(B142&lt;&gt;"", IF(_xlfn.XLOOKUP(B142,Analysis!$C$2:$C$1000,Analysis!$AR$2:$AR$1000)="Pass","Best",""),"")))</f>
        <v/>
      </c>
      <c r="E142" s="22" t="str">
        <f>IF(AND(B142&lt;&gt;"",B142&lt;&gt;"No Matches"), HYPERLINK(VLOOKUP(B142,'Contract Vehicles'!$B$1:$H$1000,2,FALSE),"Link"),"")</f>
        <v/>
      </c>
      <c r="F142" s="21" t="str">
        <f>IF(AND(B142&lt;&gt;"",B142&lt;&gt;"No Matches"), VLOOKUP(B142,'Contract Vehicles'!$B$1:$H$1000,7,FALSE),"")</f>
        <v/>
      </c>
    </row>
    <row r="143" spans="2:6" ht="12.75" x14ac:dyDescent="0.2">
      <c r="B143" s="21"/>
      <c r="C143" s="21"/>
      <c r="D143" s="21" t="str">
        <f>IF(AND(COUNTA($B$5:$B$1000)=1,B143&lt;&gt;""),"Best",IF(Prototype_input!$C$6="Federal or Tribal Government",IFERROR(IF(INDEX(Analysis!$W$2:$W$1000, MATCH(B143, Analysis!$B$2:$B$1000, 0)) = _xlfn.MAXIFS(Analysis!$W$2:$W$1000, Analysis!$AK$2:$AK$1000, "Pass", Analysis!$W$2:$W$1000, "&gt;=1", Analysis!$B$2:$B$1000, "&lt;&gt;Polaris"),"Best","Alternate"),""),IF(B143&lt;&gt;"", IF(_xlfn.XLOOKUP(B143,Analysis!$C$2:$C$1000,Analysis!$AR$2:$AR$1000)="Pass","Best",""),"")))</f>
        <v/>
      </c>
      <c r="E143" s="22" t="str">
        <f>IF(AND(B143&lt;&gt;"",B143&lt;&gt;"No Matches"), HYPERLINK(VLOOKUP(B143,'Contract Vehicles'!$B$1:$H$1000,2,FALSE),"Link"),"")</f>
        <v/>
      </c>
      <c r="F143" s="21" t="str">
        <f>IF(AND(B143&lt;&gt;"",B143&lt;&gt;"No Matches"), VLOOKUP(B143,'Contract Vehicles'!$B$1:$H$1000,7,FALSE),"")</f>
        <v/>
      </c>
    </row>
    <row r="144" spans="2:6" ht="12.75" x14ac:dyDescent="0.2">
      <c r="B144" s="21"/>
      <c r="C144" s="21"/>
      <c r="D144" s="21" t="str">
        <f>IF(AND(COUNTA($B$5:$B$1000)=1,B144&lt;&gt;""),"Best",IF(Prototype_input!$C$6="Federal or Tribal Government",IFERROR(IF(INDEX(Analysis!$W$2:$W$1000, MATCH(B144, Analysis!$B$2:$B$1000, 0)) = _xlfn.MAXIFS(Analysis!$W$2:$W$1000, Analysis!$AK$2:$AK$1000, "Pass", Analysis!$W$2:$W$1000, "&gt;=1", Analysis!$B$2:$B$1000, "&lt;&gt;Polaris"),"Best","Alternate"),""),IF(B144&lt;&gt;"", IF(_xlfn.XLOOKUP(B144,Analysis!$C$2:$C$1000,Analysis!$AR$2:$AR$1000)="Pass","Best",""),"")))</f>
        <v/>
      </c>
      <c r="E144" s="22" t="str">
        <f>IF(AND(B144&lt;&gt;"",B144&lt;&gt;"No Matches"), HYPERLINK(VLOOKUP(B144,'Contract Vehicles'!$B$1:$H$1000,2,FALSE),"Link"),"")</f>
        <v/>
      </c>
      <c r="F144" s="21" t="str">
        <f>IF(AND(B144&lt;&gt;"",B144&lt;&gt;"No Matches"), VLOOKUP(B144,'Contract Vehicles'!$B$1:$H$1000,7,FALSE),"")</f>
        <v/>
      </c>
    </row>
    <row r="145" spans="2:6" ht="12.75" x14ac:dyDescent="0.2">
      <c r="B145" s="21"/>
      <c r="C145" s="21"/>
      <c r="D145" s="21" t="str">
        <f>IF(AND(COUNTA($B$5:$B$1000)=1,B145&lt;&gt;""),"Best",IF(Prototype_input!$C$6="Federal or Tribal Government",IFERROR(IF(INDEX(Analysis!$W$2:$W$1000, MATCH(B145, Analysis!$B$2:$B$1000, 0)) = _xlfn.MAXIFS(Analysis!$W$2:$W$1000, Analysis!$AK$2:$AK$1000, "Pass", Analysis!$W$2:$W$1000, "&gt;=1", Analysis!$B$2:$B$1000, "&lt;&gt;Polaris"),"Best","Alternate"),""),IF(B145&lt;&gt;"", IF(_xlfn.XLOOKUP(B145,Analysis!$C$2:$C$1000,Analysis!$AR$2:$AR$1000)="Pass","Best",""),"")))</f>
        <v/>
      </c>
      <c r="E145" s="22" t="str">
        <f>IF(AND(B145&lt;&gt;"",B145&lt;&gt;"No Matches"), HYPERLINK(VLOOKUP(B145,'Contract Vehicles'!$B$1:$H$1000,2,FALSE),"Link"),"")</f>
        <v/>
      </c>
      <c r="F145" s="21" t="str">
        <f>IF(AND(B145&lt;&gt;"",B145&lt;&gt;"No Matches"), VLOOKUP(B145,'Contract Vehicles'!$B$1:$H$1000,7,FALSE),"")</f>
        <v/>
      </c>
    </row>
    <row r="146" spans="2:6" ht="12.75" x14ac:dyDescent="0.2">
      <c r="B146" s="21"/>
      <c r="C146" s="21"/>
      <c r="D146" s="21" t="str">
        <f>IF(AND(COUNTA($B$5:$B$1000)=1,B146&lt;&gt;""),"Best",IF(Prototype_input!$C$6="Federal or Tribal Government",IFERROR(IF(INDEX(Analysis!$W$2:$W$1000, MATCH(B146, Analysis!$B$2:$B$1000, 0)) = _xlfn.MAXIFS(Analysis!$W$2:$W$1000, Analysis!$AK$2:$AK$1000, "Pass", Analysis!$W$2:$W$1000, "&gt;=1", Analysis!$B$2:$B$1000, "&lt;&gt;Polaris"),"Best","Alternate"),""),IF(B146&lt;&gt;"", IF(_xlfn.XLOOKUP(B146,Analysis!$C$2:$C$1000,Analysis!$AR$2:$AR$1000)="Pass","Best",""),"")))</f>
        <v/>
      </c>
      <c r="E146" s="22" t="str">
        <f>IF(AND(B146&lt;&gt;"",B146&lt;&gt;"No Matches"), HYPERLINK(VLOOKUP(B146,'Contract Vehicles'!$B$1:$H$1000,2,FALSE),"Link"),"")</f>
        <v/>
      </c>
      <c r="F146" s="21" t="str">
        <f>IF(AND(B146&lt;&gt;"",B146&lt;&gt;"No Matches"), VLOOKUP(B146,'Contract Vehicles'!$B$1:$H$1000,7,FALSE),"")</f>
        <v/>
      </c>
    </row>
    <row r="147" spans="2:6" ht="12.75" x14ac:dyDescent="0.2">
      <c r="B147" s="21"/>
      <c r="C147" s="21"/>
      <c r="D147" s="21" t="str">
        <f>IF(AND(COUNTA($B$5:$B$1000)=1,B147&lt;&gt;""),"Best",IF(Prototype_input!$C$6="Federal or Tribal Government",IFERROR(IF(INDEX(Analysis!$W$2:$W$1000, MATCH(B147, Analysis!$B$2:$B$1000, 0)) = _xlfn.MAXIFS(Analysis!$W$2:$W$1000, Analysis!$AK$2:$AK$1000, "Pass", Analysis!$W$2:$W$1000, "&gt;=1", Analysis!$B$2:$B$1000, "&lt;&gt;Polaris"),"Best","Alternate"),""),IF(B147&lt;&gt;"", IF(_xlfn.XLOOKUP(B147,Analysis!$C$2:$C$1000,Analysis!$AR$2:$AR$1000)="Pass","Best",""),"")))</f>
        <v/>
      </c>
      <c r="E147" s="22" t="str">
        <f>IF(AND(B147&lt;&gt;"",B147&lt;&gt;"No Matches"), HYPERLINK(VLOOKUP(B147,'Contract Vehicles'!$B$1:$H$1000,2,FALSE),"Link"),"")</f>
        <v/>
      </c>
      <c r="F147" s="21" t="str">
        <f>IF(AND(B147&lt;&gt;"",B147&lt;&gt;"No Matches"), VLOOKUP(B147,'Contract Vehicles'!$B$1:$H$1000,7,FALSE),"")</f>
        <v/>
      </c>
    </row>
    <row r="148" spans="2:6" ht="12.75" x14ac:dyDescent="0.2">
      <c r="B148" s="21"/>
      <c r="C148" s="21"/>
      <c r="D148" s="21" t="str">
        <f>IF(AND(COUNTA($B$5:$B$1000)=1,B148&lt;&gt;""),"Best",IF(Prototype_input!$C$6="Federal or Tribal Government",IFERROR(IF(INDEX(Analysis!$W$2:$W$1000, MATCH(B148, Analysis!$B$2:$B$1000, 0)) = _xlfn.MAXIFS(Analysis!$W$2:$W$1000, Analysis!$AK$2:$AK$1000, "Pass", Analysis!$W$2:$W$1000, "&gt;=1", Analysis!$B$2:$B$1000, "&lt;&gt;Polaris"),"Best","Alternate"),""),IF(B148&lt;&gt;"", IF(_xlfn.XLOOKUP(B148,Analysis!$C$2:$C$1000,Analysis!$AR$2:$AR$1000)="Pass","Best",""),"")))</f>
        <v/>
      </c>
      <c r="E148" s="22" t="str">
        <f>IF(AND(B148&lt;&gt;"",B148&lt;&gt;"No Matches"), HYPERLINK(VLOOKUP(B148,'Contract Vehicles'!$B$1:$H$1000,2,FALSE),"Link"),"")</f>
        <v/>
      </c>
      <c r="F148" s="21" t="str">
        <f>IF(AND(B148&lt;&gt;"",B148&lt;&gt;"No Matches"), VLOOKUP(B148,'Contract Vehicles'!$B$1:$H$1000,7,FALSE),"")</f>
        <v/>
      </c>
    </row>
    <row r="149" spans="2:6" ht="12.75" x14ac:dyDescent="0.2">
      <c r="B149" s="21"/>
      <c r="C149" s="21"/>
      <c r="D149" s="21" t="str">
        <f>IF(AND(COUNTA($B$5:$B$1000)=1,B149&lt;&gt;""),"Best",IF(Prototype_input!$C$6="Federal or Tribal Government",IFERROR(IF(INDEX(Analysis!$W$2:$W$1000, MATCH(B149, Analysis!$B$2:$B$1000, 0)) = _xlfn.MAXIFS(Analysis!$W$2:$W$1000, Analysis!$AK$2:$AK$1000, "Pass", Analysis!$W$2:$W$1000, "&gt;=1", Analysis!$B$2:$B$1000, "&lt;&gt;Polaris"),"Best","Alternate"),""),IF(B149&lt;&gt;"", IF(_xlfn.XLOOKUP(B149,Analysis!$C$2:$C$1000,Analysis!$AR$2:$AR$1000)="Pass","Best",""),"")))</f>
        <v/>
      </c>
      <c r="E149" s="22" t="str">
        <f>IF(AND(B149&lt;&gt;"",B149&lt;&gt;"No Matches"), HYPERLINK(VLOOKUP(B149,'Contract Vehicles'!$B$1:$H$1000,2,FALSE),"Link"),"")</f>
        <v/>
      </c>
      <c r="F149" s="21" t="str">
        <f>IF(AND(B149&lt;&gt;"",B149&lt;&gt;"No Matches"), VLOOKUP(B149,'Contract Vehicles'!$B$1:$H$1000,7,FALSE),"")</f>
        <v/>
      </c>
    </row>
    <row r="150" spans="2:6" ht="12.75" x14ac:dyDescent="0.2">
      <c r="B150" s="21"/>
      <c r="C150" s="21"/>
      <c r="D150" s="21" t="str">
        <f>IF(AND(COUNTA($B$5:$B$1000)=1,B150&lt;&gt;""),"Best",IF(Prototype_input!$C$6="Federal or Tribal Government",IFERROR(IF(INDEX(Analysis!$W$2:$W$1000, MATCH(B150, Analysis!$B$2:$B$1000, 0)) = _xlfn.MAXIFS(Analysis!$W$2:$W$1000, Analysis!$AK$2:$AK$1000, "Pass", Analysis!$W$2:$W$1000, "&gt;=1", Analysis!$B$2:$B$1000, "&lt;&gt;Polaris"),"Best","Alternate"),""),IF(B150&lt;&gt;"", IF(_xlfn.XLOOKUP(B150,Analysis!$C$2:$C$1000,Analysis!$AR$2:$AR$1000)="Pass","Best",""),"")))</f>
        <v/>
      </c>
      <c r="E150" s="22" t="str">
        <f>IF(AND(B150&lt;&gt;"",B150&lt;&gt;"No Matches"), HYPERLINK(VLOOKUP(B150,'Contract Vehicles'!$B$1:$H$1000,2,FALSE),"Link"),"")</f>
        <v/>
      </c>
      <c r="F150" s="21" t="str">
        <f>IF(AND(B150&lt;&gt;"",B150&lt;&gt;"No Matches"), VLOOKUP(B150,'Contract Vehicles'!$B$1:$H$1000,7,FALSE),"")</f>
        <v/>
      </c>
    </row>
    <row r="151" spans="2:6" ht="12.75" x14ac:dyDescent="0.2">
      <c r="B151" s="21"/>
      <c r="C151" s="21"/>
      <c r="D151" s="21" t="str">
        <f>IF(AND(COUNTA($B$5:$B$1000)=1,B151&lt;&gt;""),"Best",IF(Prototype_input!$C$6="Federal or Tribal Government",IFERROR(IF(INDEX(Analysis!$W$2:$W$1000, MATCH(B151, Analysis!$B$2:$B$1000, 0)) = _xlfn.MAXIFS(Analysis!$W$2:$W$1000, Analysis!$AK$2:$AK$1000, "Pass", Analysis!$W$2:$W$1000, "&gt;=1", Analysis!$B$2:$B$1000, "&lt;&gt;Polaris"),"Best","Alternate"),""),IF(B151&lt;&gt;"", IF(_xlfn.XLOOKUP(B151,Analysis!$C$2:$C$1000,Analysis!$AR$2:$AR$1000)="Pass","Best",""),"")))</f>
        <v/>
      </c>
      <c r="E151" s="22" t="str">
        <f>IF(AND(B151&lt;&gt;"",B151&lt;&gt;"No Matches"), HYPERLINK(VLOOKUP(B151,'Contract Vehicles'!$B$1:$H$1000,2,FALSE),"Link"),"")</f>
        <v/>
      </c>
      <c r="F151" s="21" t="str">
        <f>IF(AND(B151&lt;&gt;"",B151&lt;&gt;"No Matches"), VLOOKUP(B151,'Contract Vehicles'!$B$1:$H$1000,7,FALSE),"")</f>
        <v/>
      </c>
    </row>
    <row r="152" spans="2:6" ht="12.75" x14ac:dyDescent="0.2">
      <c r="B152" s="21"/>
      <c r="C152" s="21"/>
      <c r="D152" s="21" t="str">
        <f>IF(AND(COUNTA($B$5:$B$1000)=1,B152&lt;&gt;""),"Best",IF(Prototype_input!$C$6="Federal or Tribal Government",IFERROR(IF(INDEX(Analysis!$W$2:$W$1000, MATCH(B152, Analysis!$B$2:$B$1000, 0)) = _xlfn.MAXIFS(Analysis!$W$2:$W$1000, Analysis!$AK$2:$AK$1000, "Pass", Analysis!$W$2:$W$1000, "&gt;=1", Analysis!$B$2:$B$1000, "&lt;&gt;Polaris"),"Best","Alternate"),""),IF(B152&lt;&gt;"", IF(_xlfn.XLOOKUP(B152,Analysis!$C$2:$C$1000,Analysis!$AR$2:$AR$1000)="Pass","Best",""),"")))</f>
        <v/>
      </c>
      <c r="E152" s="22" t="str">
        <f>IF(AND(B152&lt;&gt;"",B152&lt;&gt;"No Matches"), HYPERLINK(VLOOKUP(B152,'Contract Vehicles'!$B$1:$H$1000,2,FALSE),"Link"),"")</f>
        <v/>
      </c>
      <c r="F152" s="21" t="str">
        <f>IF(AND(B152&lt;&gt;"",B152&lt;&gt;"No Matches"), VLOOKUP(B152,'Contract Vehicles'!$B$1:$H$1000,7,FALSE),"")</f>
        <v/>
      </c>
    </row>
    <row r="153" spans="2:6" ht="12.75" x14ac:dyDescent="0.2">
      <c r="B153" s="21"/>
      <c r="C153" s="21"/>
      <c r="D153" s="21" t="str">
        <f>IF(AND(COUNTA($B$5:$B$1000)=1,B153&lt;&gt;""),"Best",IF(Prototype_input!$C$6="Federal or Tribal Government",IFERROR(IF(INDEX(Analysis!$W$2:$W$1000, MATCH(B153, Analysis!$B$2:$B$1000, 0)) = _xlfn.MAXIFS(Analysis!$W$2:$W$1000, Analysis!$AK$2:$AK$1000, "Pass", Analysis!$W$2:$W$1000, "&gt;=1", Analysis!$B$2:$B$1000, "&lt;&gt;Polaris"),"Best","Alternate"),""),IF(B153&lt;&gt;"", IF(_xlfn.XLOOKUP(B153,Analysis!$C$2:$C$1000,Analysis!$AR$2:$AR$1000)="Pass","Best",""),"")))</f>
        <v/>
      </c>
      <c r="E153" s="22" t="str">
        <f>IF(AND(B153&lt;&gt;"",B153&lt;&gt;"No Matches"), HYPERLINK(VLOOKUP(B153,'Contract Vehicles'!$B$1:$H$1000,2,FALSE),"Link"),"")</f>
        <v/>
      </c>
      <c r="F153" s="21" t="str">
        <f>IF(AND(B153&lt;&gt;"",B153&lt;&gt;"No Matches"), VLOOKUP(B153,'Contract Vehicles'!$B$1:$H$1000,7,FALSE),"")</f>
        <v/>
      </c>
    </row>
    <row r="154" spans="2:6" ht="12.75" x14ac:dyDescent="0.2">
      <c r="B154" s="21"/>
      <c r="C154" s="21"/>
      <c r="D154" s="21" t="str">
        <f>IF(AND(COUNTA($B$5:$B$1000)=1,B154&lt;&gt;""),"Best",IF(Prototype_input!$C$6="Federal or Tribal Government",IFERROR(IF(INDEX(Analysis!$W$2:$W$1000, MATCH(B154, Analysis!$B$2:$B$1000, 0)) = _xlfn.MAXIFS(Analysis!$W$2:$W$1000, Analysis!$AK$2:$AK$1000, "Pass", Analysis!$W$2:$W$1000, "&gt;=1", Analysis!$B$2:$B$1000, "&lt;&gt;Polaris"),"Best","Alternate"),""),IF(B154&lt;&gt;"", IF(_xlfn.XLOOKUP(B154,Analysis!$C$2:$C$1000,Analysis!$AR$2:$AR$1000)="Pass","Best",""),"")))</f>
        <v/>
      </c>
      <c r="E154" s="22" t="str">
        <f>IF(AND(B154&lt;&gt;"",B154&lt;&gt;"No Matches"), HYPERLINK(VLOOKUP(B154,'Contract Vehicles'!$B$1:$H$1000,2,FALSE),"Link"),"")</f>
        <v/>
      </c>
      <c r="F154" s="21" t="str">
        <f>IF(AND(B154&lt;&gt;"",B154&lt;&gt;"No Matches"), VLOOKUP(B154,'Contract Vehicles'!$B$1:$H$1000,7,FALSE),"")</f>
        <v/>
      </c>
    </row>
    <row r="155" spans="2:6" ht="12.75" x14ac:dyDescent="0.2">
      <c r="B155" s="21"/>
      <c r="C155" s="21"/>
      <c r="D155" s="21" t="str">
        <f>IF(AND(COUNTA($B$5:$B$1000)=1,B155&lt;&gt;""),"Best",IF(Prototype_input!$C$6="Federal or Tribal Government",IFERROR(IF(INDEX(Analysis!$W$2:$W$1000, MATCH(B155, Analysis!$B$2:$B$1000, 0)) = _xlfn.MAXIFS(Analysis!$W$2:$W$1000, Analysis!$AK$2:$AK$1000, "Pass", Analysis!$W$2:$W$1000, "&gt;=1", Analysis!$B$2:$B$1000, "&lt;&gt;Polaris"),"Best","Alternate"),""),IF(B155&lt;&gt;"", IF(_xlfn.XLOOKUP(B155,Analysis!$C$2:$C$1000,Analysis!$AR$2:$AR$1000)="Pass","Best",""),"")))</f>
        <v/>
      </c>
      <c r="E155" s="22" t="str">
        <f>IF(AND(B155&lt;&gt;"",B155&lt;&gt;"No Matches"), HYPERLINK(VLOOKUP(B155,'Contract Vehicles'!$B$1:$H$1000,2,FALSE),"Link"),"")</f>
        <v/>
      </c>
      <c r="F155" s="21" t="str">
        <f>IF(AND(B155&lt;&gt;"",B155&lt;&gt;"No Matches"), VLOOKUP(B155,'Contract Vehicles'!$B$1:$H$1000,7,FALSE),"")</f>
        <v/>
      </c>
    </row>
    <row r="156" spans="2:6" ht="12.75" x14ac:dyDescent="0.2">
      <c r="B156" s="21"/>
      <c r="C156" s="21"/>
      <c r="D156" s="21" t="str">
        <f>IF(AND(COUNTA($B$5:$B$1000)=1,B156&lt;&gt;""),"Best",IF(Prototype_input!$C$6="Federal or Tribal Government",IFERROR(IF(INDEX(Analysis!$W$2:$W$1000, MATCH(B156, Analysis!$B$2:$B$1000, 0)) = _xlfn.MAXIFS(Analysis!$W$2:$W$1000, Analysis!$AK$2:$AK$1000, "Pass", Analysis!$W$2:$W$1000, "&gt;=1", Analysis!$B$2:$B$1000, "&lt;&gt;Polaris"),"Best","Alternate"),""),IF(B156&lt;&gt;"", IF(_xlfn.XLOOKUP(B156,Analysis!$C$2:$C$1000,Analysis!$AR$2:$AR$1000)="Pass","Best",""),"")))</f>
        <v/>
      </c>
      <c r="E156" s="22" t="str">
        <f>IF(AND(B156&lt;&gt;"",B156&lt;&gt;"No Matches"), HYPERLINK(VLOOKUP(B156,'Contract Vehicles'!$B$1:$H$1000,2,FALSE),"Link"),"")</f>
        <v/>
      </c>
      <c r="F156" s="21" t="str">
        <f>IF(AND(B156&lt;&gt;"",B156&lt;&gt;"No Matches"), VLOOKUP(B156,'Contract Vehicles'!$B$1:$H$1000,7,FALSE),"")</f>
        <v/>
      </c>
    </row>
    <row r="157" spans="2:6" ht="12.75" x14ac:dyDescent="0.2">
      <c r="B157" s="21"/>
      <c r="C157" s="21"/>
      <c r="D157" s="21" t="str">
        <f>IF(AND(COUNTA($B$5:$B$1000)=1,B157&lt;&gt;""),"Best",IF(Prototype_input!$C$6="Federal or Tribal Government",IFERROR(IF(INDEX(Analysis!$W$2:$W$1000, MATCH(B157, Analysis!$B$2:$B$1000, 0)) = _xlfn.MAXIFS(Analysis!$W$2:$W$1000, Analysis!$AK$2:$AK$1000, "Pass", Analysis!$W$2:$W$1000, "&gt;=1", Analysis!$B$2:$B$1000, "&lt;&gt;Polaris"),"Best","Alternate"),""),IF(B157&lt;&gt;"", IF(_xlfn.XLOOKUP(B157,Analysis!$C$2:$C$1000,Analysis!$AR$2:$AR$1000)="Pass","Best",""),"")))</f>
        <v/>
      </c>
      <c r="E157" s="22" t="str">
        <f>IF(AND(B157&lt;&gt;"",B157&lt;&gt;"No Matches"), HYPERLINK(VLOOKUP(B157,'Contract Vehicles'!$B$1:$H$1000,2,FALSE),"Link"),"")</f>
        <v/>
      </c>
      <c r="F157" s="21" t="str">
        <f>IF(AND(B157&lt;&gt;"",B157&lt;&gt;"No Matches"), VLOOKUP(B157,'Contract Vehicles'!$B$1:$H$1000,7,FALSE),"")</f>
        <v/>
      </c>
    </row>
    <row r="158" spans="2:6" ht="12.75" x14ac:dyDescent="0.2">
      <c r="B158" s="21"/>
      <c r="C158" s="21"/>
      <c r="D158" s="21" t="str">
        <f>IF(AND(COUNTA($B$5:$B$1000)=1,B158&lt;&gt;""),"Best",IF(Prototype_input!$C$6="Federal or Tribal Government",IFERROR(IF(INDEX(Analysis!$W$2:$W$1000, MATCH(B158, Analysis!$B$2:$B$1000, 0)) = _xlfn.MAXIFS(Analysis!$W$2:$W$1000, Analysis!$AK$2:$AK$1000, "Pass", Analysis!$W$2:$W$1000, "&gt;=1", Analysis!$B$2:$B$1000, "&lt;&gt;Polaris"),"Best","Alternate"),""),IF(B158&lt;&gt;"", IF(_xlfn.XLOOKUP(B158,Analysis!$C$2:$C$1000,Analysis!$AR$2:$AR$1000)="Pass","Best",""),"")))</f>
        <v/>
      </c>
      <c r="E158" s="22" t="str">
        <f>IF(AND(B158&lt;&gt;"",B158&lt;&gt;"No Matches"), HYPERLINK(VLOOKUP(B158,'Contract Vehicles'!$B$1:$H$1000,2,FALSE),"Link"),"")</f>
        <v/>
      </c>
      <c r="F158" s="21" t="str">
        <f>IF(AND(B158&lt;&gt;"",B158&lt;&gt;"No Matches"), VLOOKUP(B158,'Contract Vehicles'!$B$1:$H$1000,7,FALSE),"")</f>
        <v/>
      </c>
    </row>
    <row r="159" spans="2:6" ht="12.75" x14ac:dyDescent="0.2">
      <c r="B159" s="21"/>
      <c r="C159" s="21"/>
      <c r="D159" s="21" t="str">
        <f>IF(AND(COUNTA($B$5:$B$1000)=1,B159&lt;&gt;""),"Best",IF(Prototype_input!$C$6="Federal or Tribal Government",IFERROR(IF(INDEX(Analysis!$W$2:$W$1000, MATCH(B159, Analysis!$B$2:$B$1000, 0)) = _xlfn.MAXIFS(Analysis!$W$2:$W$1000, Analysis!$AK$2:$AK$1000, "Pass", Analysis!$W$2:$W$1000, "&gt;=1", Analysis!$B$2:$B$1000, "&lt;&gt;Polaris"),"Best","Alternate"),""),IF(B159&lt;&gt;"", IF(_xlfn.XLOOKUP(B159,Analysis!$C$2:$C$1000,Analysis!$AR$2:$AR$1000)="Pass","Best",""),"")))</f>
        <v/>
      </c>
      <c r="E159" s="22" t="str">
        <f>IF(AND(B159&lt;&gt;"",B159&lt;&gt;"No Matches"), HYPERLINK(VLOOKUP(B159,'Contract Vehicles'!$B$1:$H$1000,2,FALSE),"Link"),"")</f>
        <v/>
      </c>
      <c r="F159" s="21" t="str">
        <f>IF(AND(B159&lt;&gt;"",B159&lt;&gt;"No Matches"), VLOOKUP(B159,'Contract Vehicles'!$B$1:$H$1000,7,FALSE),"")</f>
        <v/>
      </c>
    </row>
    <row r="160" spans="2:6" ht="12.75" x14ac:dyDescent="0.2">
      <c r="B160" s="21"/>
      <c r="C160" s="21"/>
      <c r="D160" s="21" t="str">
        <f>IF(AND(COUNTA($B$5:$B$1000)=1,B160&lt;&gt;""),"Best",IF(Prototype_input!$C$6="Federal or Tribal Government",IFERROR(IF(INDEX(Analysis!$W$2:$W$1000, MATCH(B160, Analysis!$B$2:$B$1000, 0)) = _xlfn.MAXIFS(Analysis!$W$2:$W$1000, Analysis!$AK$2:$AK$1000, "Pass", Analysis!$W$2:$W$1000, "&gt;=1", Analysis!$B$2:$B$1000, "&lt;&gt;Polaris"),"Best","Alternate"),""),IF(B160&lt;&gt;"", IF(_xlfn.XLOOKUP(B160,Analysis!$C$2:$C$1000,Analysis!$AR$2:$AR$1000)="Pass","Best",""),"")))</f>
        <v/>
      </c>
      <c r="E160" s="22" t="str">
        <f>IF(AND(B160&lt;&gt;"",B160&lt;&gt;"No Matches"), HYPERLINK(VLOOKUP(B160,'Contract Vehicles'!$B$1:$H$1000,2,FALSE),"Link"),"")</f>
        <v/>
      </c>
      <c r="F160" s="21" t="str">
        <f>IF(AND(B160&lt;&gt;"",B160&lt;&gt;"No Matches"), VLOOKUP(B160,'Contract Vehicles'!$B$1:$H$1000,7,FALSE),"")</f>
        <v/>
      </c>
    </row>
    <row r="161" spans="2:6" ht="12.75" x14ac:dyDescent="0.2">
      <c r="B161" s="21"/>
      <c r="C161" s="21"/>
      <c r="D161" s="21" t="str">
        <f>IF(AND(COUNTA($B$5:$B$1000)=1,B161&lt;&gt;""),"Best",IF(Prototype_input!$C$6="Federal or Tribal Government",IFERROR(IF(INDEX(Analysis!$W$2:$W$1000, MATCH(B161, Analysis!$B$2:$B$1000, 0)) = _xlfn.MAXIFS(Analysis!$W$2:$W$1000, Analysis!$AK$2:$AK$1000, "Pass", Analysis!$W$2:$W$1000, "&gt;=1", Analysis!$B$2:$B$1000, "&lt;&gt;Polaris"),"Best","Alternate"),""),IF(B161&lt;&gt;"", IF(_xlfn.XLOOKUP(B161,Analysis!$C$2:$C$1000,Analysis!$AR$2:$AR$1000)="Pass","Best",""),"")))</f>
        <v/>
      </c>
      <c r="E161" s="22" t="str">
        <f>IF(AND(B161&lt;&gt;"",B161&lt;&gt;"No Matches"), HYPERLINK(VLOOKUP(B161,'Contract Vehicles'!$B$1:$H$1000,2,FALSE),"Link"),"")</f>
        <v/>
      </c>
      <c r="F161" s="21" t="str">
        <f>IF(AND(B161&lt;&gt;"",B161&lt;&gt;"No Matches"), VLOOKUP(B161,'Contract Vehicles'!$B$1:$H$1000,7,FALSE),"")</f>
        <v/>
      </c>
    </row>
    <row r="162" spans="2:6" ht="12.75" x14ac:dyDescent="0.2">
      <c r="B162" s="21"/>
      <c r="C162" s="21"/>
      <c r="D162" s="21" t="str">
        <f>IF(AND(COUNTA($B$5:$B$1000)=1,B162&lt;&gt;""),"Best",IF(Prototype_input!$C$6="Federal or Tribal Government",IFERROR(IF(INDEX(Analysis!$W$2:$W$1000, MATCH(B162, Analysis!$B$2:$B$1000, 0)) = _xlfn.MAXIFS(Analysis!$W$2:$W$1000, Analysis!$AK$2:$AK$1000, "Pass", Analysis!$W$2:$W$1000, "&gt;=1", Analysis!$B$2:$B$1000, "&lt;&gt;Polaris"),"Best","Alternate"),""),IF(B162&lt;&gt;"", IF(_xlfn.XLOOKUP(B162,Analysis!$C$2:$C$1000,Analysis!$AR$2:$AR$1000)="Pass","Best",""),"")))</f>
        <v/>
      </c>
      <c r="E162" s="22" t="str">
        <f>IF(AND(B162&lt;&gt;"",B162&lt;&gt;"No Matches"), HYPERLINK(VLOOKUP(B162,'Contract Vehicles'!$B$1:$H$1000,2,FALSE),"Link"),"")</f>
        <v/>
      </c>
      <c r="F162" s="21" t="str">
        <f>IF(AND(B162&lt;&gt;"",B162&lt;&gt;"No Matches"), VLOOKUP(B162,'Contract Vehicles'!$B$1:$H$1000,7,FALSE),"")</f>
        <v/>
      </c>
    </row>
    <row r="163" spans="2:6" ht="12.75" x14ac:dyDescent="0.2">
      <c r="B163" s="21"/>
      <c r="C163" s="21"/>
      <c r="D163" s="21" t="str">
        <f>IF(AND(COUNTA($B$5:$B$1000)=1,B163&lt;&gt;""),"Best",IF(Prototype_input!$C$6="Federal or Tribal Government",IFERROR(IF(INDEX(Analysis!$W$2:$W$1000, MATCH(B163, Analysis!$B$2:$B$1000, 0)) = _xlfn.MAXIFS(Analysis!$W$2:$W$1000, Analysis!$AK$2:$AK$1000, "Pass", Analysis!$W$2:$W$1000, "&gt;=1", Analysis!$B$2:$B$1000, "&lt;&gt;Polaris"),"Best","Alternate"),""),IF(B163&lt;&gt;"", IF(_xlfn.XLOOKUP(B163,Analysis!$C$2:$C$1000,Analysis!$AR$2:$AR$1000)="Pass","Best",""),"")))</f>
        <v/>
      </c>
      <c r="E163" s="22" t="str">
        <f>IF(AND(B163&lt;&gt;"",B163&lt;&gt;"No Matches"), HYPERLINK(VLOOKUP(B163,'Contract Vehicles'!$B$1:$H$1000,2,FALSE),"Link"),"")</f>
        <v/>
      </c>
      <c r="F163" s="21" t="str">
        <f>IF(AND(B163&lt;&gt;"",B163&lt;&gt;"No Matches"), VLOOKUP(B163,'Contract Vehicles'!$B$1:$H$1000,7,FALSE),"")</f>
        <v/>
      </c>
    </row>
    <row r="164" spans="2:6" ht="12.75" x14ac:dyDescent="0.2">
      <c r="B164" s="21"/>
      <c r="C164" s="21"/>
      <c r="D164" s="21" t="str">
        <f>IF(AND(COUNTA($B$5:$B$1000)=1,B164&lt;&gt;""),"Best",IF(Prototype_input!$C$6="Federal or Tribal Government",IFERROR(IF(INDEX(Analysis!$W$2:$W$1000, MATCH(B164, Analysis!$B$2:$B$1000, 0)) = _xlfn.MAXIFS(Analysis!$W$2:$W$1000, Analysis!$AK$2:$AK$1000, "Pass", Analysis!$W$2:$W$1000, "&gt;=1", Analysis!$B$2:$B$1000, "&lt;&gt;Polaris"),"Best","Alternate"),""),IF(B164&lt;&gt;"", IF(_xlfn.XLOOKUP(B164,Analysis!$C$2:$C$1000,Analysis!$AR$2:$AR$1000)="Pass","Best",""),"")))</f>
        <v/>
      </c>
      <c r="E164" s="22" t="str">
        <f>IF(AND(B164&lt;&gt;"",B164&lt;&gt;"No Matches"), HYPERLINK(VLOOKUP(B164,'Contract Vehicles'!$B$1:$H$1000,2,FALSE),"Link"),"")</f>
        <v/>
      </c>
      <c r="F164" s="21" t="str">
        <f>IF(AND(B164&lt;&gt;"",B164&lt;&gt;"No Matches"), VLOOKUP(B164,'Contract Vehicles'!$B$1:$H$1000,7,FALSE),"")</f>
        <v/>
      </c>
    </row>
    <row r="165" spans="2:6" ht="12.75" x14ac:dyDescent="0.2">
      <c r="B165" s="21"/>
      <c r="C165" s="21"/>
      <c r="D165" s="21" t="str">
        <f>IF(AND(COUNTA($B$5:$B$1000)=1,B165&lt;&gt;""),"Best",IF(Prototype_input!$C$6="Federal or Tribal Government",IFERROR(IF(INDEX(Analysis!$W$2:$W$1000, MATCH(B165, Analysis!$B$2:$B$1000, 0)) = _xlfn.MAXIFS(Analysis!$W$2:$W$1000, Analysis!$AK$2:$AK$1000, "Pass", Analysis!$W$2:$W$1000, "&gt;=1", Analysis!$B$2:$B$1000, "&lt;&gt;Polaris"),"Best","Alternate"),""),IF(B165&lt;&gt;"", IF(_xlfn.XLOOKUP(B165,Analysis!$C$2:$C$1000,Analysis!$AR$2:$AR$1000)="Pass","Best",""),"")))</f>
        <v/>
      </c>
      <c r="E165" s="22" t="str">
        <f>IF(AND(B165&lt;&gt;"",B165&lt;&gt;"No Matches"), HYPERLINK(VLOOKUP(B165,'Contract Vehicles'!$B$1:$H$1000,2,FALSE),"Link"),"")</f>
        <v/>
      </c>
      <c r="F165" s="21" t="str">
        <f>IF(AND(B165&lt;&gt;"",B165&lt;&gt;"No Matches"), VLOOKUP(B165,'Contract Vehicles'!$B$1:$H$1000,7,FALSE),"")</f>
        <v/>
      </c>
    </row>
    <row r="166" spans="2:6" ht="12.75" x14ac:dyDescent="0.2">
      <c r="B166" s="21"/>
      <c r="C166" s="21"/>
      <c r="D166" s="21" t="str">
        <f>IF(AND(COUNTA($B$5:$B$1000)=1,B166&lt;&gt;""),"Best",IF(Prototype_input!$C$6="Federal or Tribal Government",IFERROR(IF(INDEX(Analysis!$W$2:$W$1000, MATCH(B166, Analysis!$B$2:$B$1000, 0)) = _xlfn.MAXIFS(Analysis!$W$2:$W$1000, Analysis!$AK$2:$AK$1000, "Pass", Analysis!$W$2:$W$1000, "&gt;=1", Analysis!$B$2:$B$1000, "&lt;&gt;Polaris"),"Best","Alternate"),""),IF(B166&lt;&gt;"", IF(_xlfn.XLOOKUP(B166,Analysis!$C$2:$C$1000,Analysis!$AR$2:$AR$1000)="Pass","Best",""),"")))</f>
        <v/>
      </c>
      <c r="E166" s="22" t="str">
        <f>IF(AND(B166&lt;&gt;"",B166&lt;&gt;"No Matches"), HYPERLINK(VLOOKUP(B166,'Contract Vehicles'!$B$1:$H$1000,2,FALSE),"Link"),"")</f>
        <v/>
      </c>
      <c r="F166" s="21" t="str">
        <f>IF(AND(B166&lt;&gt;"",B166&lt;&gt;"No Matches"), VLOOKUP(B166,'Contract Vehicles'!$B$1:$H$1000,7,FALSE),"")</f>
        <v/>
      </c>
    </row>
    <row r="167" spans="2:6" ht="12.75" x14ac:dyDescent="0.2">
      <c r="B167" s="21"/>
      <c r="C167" s="21"/>
      <c r="D167" s="21" t="str">
        <f>IF(AND(COUNTA($B$5:$B$1000)=1,B167&lt;&gt;""),"Best",IF(Prototype_input!$C$6="Federal or Tribal Government",IFERROR(IF(INDEX(Analysis!$W$2:$W$1000, MATCH(B167, Analysis!$B$2:$B$1000, 0)) = _xlfn.MAXIFS(Analysis!$W$2:$W$1000, Analysis!$AK$2:$AK$1000, "Pass", Analysis!$W$2:$W$1000, "&gt;=1", Analysis!$B$2:$B$1000, "&lt;&gt;Polaris"),"Best","Alternate"),""),IF(B167&lt;&gt;"", IF(_xlfn.XLOOKUP(B167,Analysis!$C$2:$C$1000,Analysis!$AR$2:$AR$1000)="Pass","Best",""),"")))</f>
        <v/>
      </c>
      <c r="E167" s="22" t="str">
        <f>IF(AND(B167&lt;&gt;"",B167&lt;&gt;"No Matches"), HYPERLINK(VLOOKUP(B167,'Contract Vehicles'!$B$1:$H$1000,2,FALSE),"Link"),"")</f>
        <v/>
      </c>
      <c r="F167" s="21" t="str">
        <f>IF(AND(B167&lt;&gt;"",B167&lt;&gt;"No Matches"), VLOOKUP(B167,'Contract Vehicles'!$B$1:$H$1000,7,FALSE),"")</f>
        <v/>
      </c>
    </row>
    <row r="168" spans="2:6" ht="12.75" x14ac:dyDescent="0.2">
      <c r="B168" s="21"/>
      <c r="C168" s="21"/>
      <c r="D168" s="21" t="str">
        <f>IF(AND(COUNTA($B$5:$B$1000)=1,B168&lt;&gt;""),"Best",IF(Prototype_input!$C$6="Federal or Tribal Government",IFERROR(IF(INDEX(Analysis!$W$2:$W$1000, MATCH(B168, Analysis!$B$2:$B$1000, 0)) = _xlfn.MAXIFS(Analysis!$W$2:$W$1000, Analysis!$AK$2:$AK$1000, "Pass", Analysis!$W$2:$W$1000, "&gt;=1", Analysis!$B$2:$B$1000, "&lt;&gt;Polaris"),"Best","Alternate"),""),IF(B168&lt;&gt;"", IF(_xlfn.XLOOKUP(B168,Analysis!$C$2:$C$1000,Analysis!$AR$2:$AR$1000)="Pass","Best",""),"")))</f>
        <v/>
      </c>
      <c r="E168" s="22" t="str">
        <f>IF(AND(B168&lt;&gt;"",B168&lt;&gt;"No Matches"), HYPERLINK(VLOOKUP(B168,'Contract Vehicles'!$B$1:$H$1000,2,FALSE),"Link"),"")</f>
        <v/>
      </c>
      <c r="F168" s="21" t="str">
        <f>IF(AND(B168&lt;&gt;"",B168&lt;&gt;"No Matches"), VLOOKUP(B168,'Contract Vehicles'!$B$1:$H$1000,7,FALSE),"")</f>
        <v/>
      </c>
    </row>
    <row r="169" spans="2:6" ht="12.75" x14ac:dyDescent="0.2">
      <c r="B169" s="21"/>
      <c r="C169" s="21"/>
      <c r="D169" s="21" t="str">
        <f>IF(AND(COUNTA($B$5:$B$1000)=1,B169&lt;&gt;""),"Best",IF(Prototype_input!$C$6="Federal or Tribal Government",IFERROR(IF(INDEX(Analysis!$W$2:$W$1000, MATCH(B169, Analysis!$B$2:$B$1000, 0)) = _xlfn.MAXIFS(Analysis!$W$2:$W$1000, Analysis!$AK$2:$AK$1000, "Pass", Analysis!$W$2:$W$1000, "&gt;=1", Analysis!$B$2:$B$1000, "&lt;&gt;Polaris"),"Best","Alternate"),""),IF(B169&lt;&gt;"", IF(_xlfn.XLOOKUP(B169,Analysis!$C$2:$C$1000,Analysis!$AR$2:$AR$1000)="Pass","Best",""),"")))</f>
        <v/>
      </c>
      <c r="E169" s="22" t="str">
        <f>IF(AND(B169&lt;&gt;"",B169&lt;&gt;"No Matches"), HYPERLINK(VLOOKUP(B169,'Contract Vehicles'!$B$1:$H$1000,2,FALSE),"Link"),"")</f>
        <v/>
      </c>
      <c r="F169" s="21" t="str">
        <f>IF(AND(B169&lt;&gt;"",B169&lt;&gt;"No Matches"), VLOOKUP(B169,'Contract Vehicles'!$B$1:$H$1000,7,FALSE),"")</f>
        <v/>
      </c>
    </row>
    <row r="170" spans="2:6" ht="12.75" x14ac:dyDescent="0.2">
      <c r="B170" s="21"/>
      <c r="C170" s="21"/>
      <c r="D170" s="21" t="str">
        <f>IF(AND(COUNTA($B$5:$B$1000)=1,B170&lt;&gt;""),"Best",IF(Prototype_input!$C$6="Federal or Tribal Government",IFERROR(IF(INDEX(Analysis!$W$2:$W$1000, MATCH(B170, Analysis!$B$2:$B$1000, 0)) = _xlfn.MAXIFS(Analysis!$W$2:$W$1000, Analysis!$AK$2:$AK$1000, "Pass", Analysis!$W$2:$W$1000, "&gt;=1", Analysis!$B$2:$B$1000, "&lt;&gt;Polaris"),"Best","Alternate"),""),IF(B170&lt;&gt;"", IF(_xlfn.XLOOKUP(B170,Analysis!$C$2:$C$1000,Analysis!$AR$2:$AR$1000)="Pass","Best",""),"")))</f>
        <v/>
      </c>
      <c r="E170" s="22" t="str">
        <f>IF(AND(B170&lt;&gt;"",B170&lt;&gt;"No Matches"), HYPERLINK(VLOOKUP(B170,'Contract Vehicles'!$B$1:$H$1000,2,FALSE),"Link"),"")</f>
        <v/>
      </c>
      <c r="F170" s="21" t="str">
        <f>IF(AND(B170&lt;&gt;"",B170&lt;&gt;"No Matches"), VLOOKUP(B170,'Contract Vehicles'!$B$1:$H$1000,7,FALSE),"")</f>
        <v/>
      </c>
    </row>
    <row r="171" spans="2:6" ht="12.75" x14ac:dyDescent="0.2">
      <c r="B171" s="21"/>
      <c r="C171" s="21"/>
      <c r="D171" s="21" t="str">
        <f>IF(AND(COUNTA($B$5:$B$1000)=1,B171&lt;&gt;""),"Best",IF(Prototype_input!$C$6="Federal or Tribal Government",IFERROR(IF(INDEX(Analysis!$W$2:$W$1000, MATCH(B171, Analysis!$B$2:$B$1000, 0)) = _xlfn.MAXIFS(Analysis!$W$2:$W$1000, Analysis!$AK$2:$AK$1000, "Pass", Analysis!$W$2:$W$1000, "&gt;=1", Analysis!$B$2:$B$1000, "&lt;&gt;Polaris"),"Best","Alternate"),""),IF(B171&lt;&gt;"", IF(_xlfn.XLOOKUP(B171,Analysis!$C$2:$C$1000,Analysis!$AR$2:$AR$1000)="Pass","Best",""),"")))</f>
        <v/>
      </c>
      <c r="E171" s="22" t="str">
        <f>IF(AND(B171&lt;&gt;"",B171&lt;&gt;"No Matches"), HYPERLINK(VLOOKUP(B171,'Contract Vehicles'!$B$1:$H$1000,2,FALSE),"Link"),"")</f>
        <v/>
      </c>
      <c r="F171" s="21" t="str">
        <f>IF(AND(B171&lt;&gt;"",B171&lt;&gt;"No Matches"), VLOOKUP(B171,'Contract Vehicles'!$B$1:$H$1000,7,FALSE),"")</f>
        <v/>
      </c>
    </row>
    <row r="172" spans="2:6" ht="12.75" x14ac:dyDescent="0.2">
      <c r="B172" s="21"/>
      <c r="C172" s="21"/>
      <c r="D172" s="21" t="str">
        <f>IF(AND(COUNTA($B$5:$B$1000)=1,B172&lt;&gt;""),"Best",IF(Prototype_input!$C$6="Federal or Tribal Government",IFERROR(IF(INDEX(Analysis!$W$2:$W$1000, MATCH(B172, Analysis!$B$2:$B$1000, 0)) = _xlfn.MAXIFS(Analysis!$W$2:$W$1000, Analysis!$AK$2:$AK$1000, "Pass", Analysis!$W$2:$W$1000, "&gt;=1", Analysis!$B$2:$B$1000, "&lt;&gt;Polaris"),"Best","Alternate"),""),IF(B172&lt;&gt;"", IF(_xlfn.XLOOKUP(B172,Analysis!$C$2:$C$1000,Analysis!$AR$2:$AR$1000)="Pass","Best",""),"")))</f>
        <v/>
      </c>
      <c r="E172" s="22" t="str">
        <f>IF(AND(B172&lt;&gt;"",B172&lt;&gt;"No Matches"), HYPERLINK(VLOOKUP(B172,'Contract Vehicles'!$B$1:$H$1000,2,FALSE),"Link"),"")</f>
        <v/>
      </c>
      <c r="F172" s="21" t="str">
        <f>IF(AND(B172&lt;&gt;"",B172&lt;&gt;"No Matches"), VLOOKUP(B172,'Contract Vehicles'!$B$1:$H$1000,7,FALSE),"")</f>
        <v/>
      </c>
    </row>
    <row r="173" spans="2:6" ht="12.75" x14ac:dyDescent="0.2">
      <c r="B173" s="21"/>
      <c r="C173" s="21"/>
      <c r="D173" s="21" t="str">
        <f>IF(AND(COUNTA($B$5:$B$1000)=1,B173&lt;&gt;""),"Best",IF(Prototype_input!$C$6="Federal or Tribal Government",IFERROR(IF(INDEX(Analysis!$W$2:$W$1000, MATCH(B173, Analysis!$B$2:$B$1000, 0)) = _xlfn.MAXIFS(Analysis!$W$2:$W$1000, Analysis!$AK$2:$AK$1000, "Pass", Analysis!$W$2:$W$1000, "&gt;=1", Analysis!$B$2:$B$1000, "&lt;&gt;Polaris"),"Best","Alternate"),""),IF(B173&lt;&gt;"", IF(_xlfn.XLOOKUP(B173,Analysis!$C$2:$C$1000,Analysis!$AR$2:$AR$1000)="Pass","Best",""),"")))</f>
        <v/>
      </c>
      <c r="E173" s="22" t="str">
        <f>IF(AND(B173&lt;&gt;"",B173&lt;&gt;"No Matches"), HYPERLINK(VLOOKUP(B173,'Contract Vehicles'!$B$1:$H$1000,2,FALSE),"Link"),"")</f>
        <v/>
      </c>
      <c r="F173" s="21" t="str">
        <f>IF(AND(B173&lt;&gt;"",B173&lt;&gt;"No Matches"), VLOOKUP(B173,'Contract Vehicles'!$B$1:$H$1000,7,FALSE),"")</f>
        <v/>
      </c>
    </row>
    <row r="174" spans="2:6" ht="12.75" x14ac:dyDescent="0.2">
      <c r="B174" s="21"/>
      <c r="C174" s="21"/>
      <c r="D174" s="21" t="str">
        <f>IF(AND(COUNTA($B$5:$B$1000)=1,B174&lt;&gt;""),"Best",IF(Prototype_input!$C$6="Federal or Tribal Government",IFERROR(IF(INDEX(Analysis!$W$2:$W$1000, MATCH(B174, Analysis!$B$2:$B$1000, 0)) = _xlfn.MAXIFS(Analysis!$W$2:$W$1000, Analysis!$AK$2:$AK$1000, "Pass", Analysis!$W$2:$W$1000, "&gt;=1", Analysis!$B$2:$B$1000, "&lt;&gt;Polaris"),"Best","Alternate"),""),IF(B174&lt;&gt;"", IF(_xlfn.XLOOKUP(B174,Analysis!$C$2:$C$1000,Analysis!$AR$2:$AR$1000)="Pass","Best",""),"")))</f>
        <v/>
      </c>
      <c r="E174" s="22" t="str">
        <f>IF(AND(B174&lt;&gt;"",B174&lt;&gt;"No Matches"), HYPERLINK(VLOOKUP(B174,'Contract Vehicles'!$B$1:$H$1000,2,FALSE),"Link"),"")</f>
        <v/>
      </c>
      <c r="F174" s="21" t="str">
        <f>IF(AND(B174&lt;&gt;"",B174&lt;&gt;"No Matches"), VLOOKUP(B174,'Contract Vehicles'!$B$1:$H$1000,7,FALSE),"")</f>
        <v/>
      </c>
    </row>
    <row r="175" spans="2:6" ht="12.75" x14ac:dyDescent="0.2">
      <c r="B175" s="21"/>
      <c r="C175" s="21"/>
      <c r="D175" s="21" t="str">
        <f>IF(AND(COUNTA($B$5:$B$1000)=1,B175&lt;&gt;""),"Best",IF(Prototype_input!$C$6="Federal or Tribal Government",IFERROR(IF(INDEX(Analysis!$W$2:$W$1000, MATCH(B175, Analysis!$B$2:$B$1000, 0)) = _xlfn.MAXIFS(Analysis!$W$2:$W$1000, Analysis!$AK$2:$AK$1000, "Pass", Analysis!$W$2:$W$1000, "&gt;=1", Analysis!$B$2:$B$1000, "&lt;&gt;Polaris"),"Best","Alternate"),""),IF(B175&lt;&gt;"", IF(_xlfn.XLOOKUP(B175,Analysis!$C$2:$C$1000,Analysis!$AR$2:$AR$1000)="Pass","Best",""),"")))</f>
        <v/>
      </c>
      <c r="E175" s="22" t="str">
        <f>IF(AND(B175&lt;&gt;"",B175&lt;&gt;"No Matches"), HYPERLINK(VLOOKUP(B175,'Contract Vehicles'!$B$1:$H$1000,2,FALSE),"Link"),"")</f>
        <v/>
      </c>
      <c r="F175" s="21" t="str">
        <f>IF(AND(B175&lt;&gt;"",B175&lt;&gt;"No Matches"), VLOOKUP(B175,'Contract Vehicles'!$B$1:$H$1000,7,FALSE),"")</f>
        <v/>
      </c>
    </row>
    <row r="176" spans="2:6" ht="12.75" x14ac:dyDescent="0.2">
      <c r="B176" s="21"/>
      <c r="C176" s="21"/>
      <c r="D176" s="21" t="str">
        <f>IF(AND(COUNTA($B$5:$B$1000)=1,B176&lt;&gt;""),"Best",IF(Prototype_input!$C$6="Federal or Tribal Government",IFERROR(IF(INDEX(Analysis!$W$2:$W$1000, MATCH(B176, Analysis!$B$2:$B$1000, 0)) = _xlfn.MAXIFS(Analysis!$W$2:$W$1000, Analysis!$AK$2:$AK$1000, "Pass", Analysis!$W$2:$W$1000, "&gt;=1", Analysis!$B$2:$B$1000, "&lt;&gt;Polaris"),"Best","Alternate"),""),IF(B176&lt;&gt;"", IF(_xlfn.XLOOKUP(B176,Analysis!$C$2:$C$1000,Analysis!$AR$2:$AR$1000)="Pass","Best",""),"")))</f>
        <v/>
      </c>
      <c r="E176" s="22" t="str">
        <f>IF(AND(B176&lt;&gt;"",B176&lt;&gt;"No Matches"), HYPERLINK(VLOOKUP(B176,'Contract Vehicles'!$B$1:$H$1000,2,FALSE),"Link"),"")</f>
        <v/>
      </c>
      <c r="F176" s="21" t="str">
        <f>IF(AND(B176&lt;&gt;"",B176&lt;&gt;"No Matches"), VLOOKUP(B176,'Contract Vehicles'!$B$1:$H$1000,7,FALSE),"")</f>
        <v/>
      </c>
    </row>
    <row r="177" spans="2:6" ht="12.75" x14ac:dyDescent="0.2">
      <c r="B177" s="21"/>
      <c r="C177" s="21"/>
      <c r="D177" s="21" t="str">
        <f>IF(AND(COUNTA($B$5:$B$1000)=1,B177&lt;&gt;""),"Best",IF(Prototype_input!$C$6="Federal or Tribal Government",IFERROR(IF(INDEX(Analysis!$W$2:$W$1000, MATCH(B177, Analysis!$B$2:$B$1000, 0)) = _xlfn.MAXIFS(Analysis!$W$2:$W$1000, Analysis!$AK$2:$AK$1000, "Pass", Analysis!$W$2:$W$1000, "&gt;=1", Analysis!$B$2:$B$1000, "&lt;&gt;Polaris"),"Best","Alternate"),""),IF(B177&lt;&gt;"", IF(_xlfn.XLOOKUP(B177,Analysis!$C$2:$C$1000,Analysis!$AR$2:$AR$1000)="Pass","Best",""),"")))</f>
        <v/>
      </c>
      <c r="E177" s="22" t="str">
        <f>IF(AND(B177&lt;&gt;"",B177&lt;&gt;"No Matches"), HYPERLINK(VLOOKUP(B177,'Contract Vehicles'!$B$1:$H$1000,2,FALSE),"Link"),"")</f>
        <v/>
      </c>
      <c r="F177" s="21" t="str">
        <f>IF(AND(B177&lt;&gt;"",B177&lt;&gt;"No Matches"), VLOOKUP(B177,'Contract Vehicles'!$B$1:$H$1000,7,FALSE),"")</f>
        <v/>
      </c>
    </row>
    <row r="178" spans="2:6" ht="12.75" x14ac:dyDescent="0.2">
      <c r="B178" s="21"/>
      <c r="C178" s="21"/>
      <c r="D178" s="21" t="str">
        <f>IF(AND(COUNTA($B$5:$B$1000)=1,B178&lt;&gt;""),"Best",IF(Prototype_input!$C$6="Federal or Tribal Government",IFERROR(IF(INDEX(Analysis!$W$2:$W$1000, MATCH(B178, Analysis!$B$2:$B$1000, 0)) = _xlfn.MAXIFS(Analysis!$W$2:$W$1000, Analysis!$AK$2:$AK$1000, "Pass", Analysis!$W$2:$W$1000, "&gt;=1", Analysis!$B$2:$B$1000, "&lt;&gt;Polaris"),"Best","Alternate"),""),IF(B178&lt;&gt;"", IF(_xlfn.XLOOKUP(B178,Analysis!$C$2:$C$1000,Analysis!$AR$2:$AR$1000)="Pass","Best",""),"")))</f>
        <v/>
      </c>
      <c r="E178" s="22" t="str">
        <f>IF(AND(B178&lt;&gt;"",B178&lt;&gt;"No Matches"), HYPERLINK(VLOOKUP(B178,'Contract Vehicles'!$B$1:$H$1000,2,FALSE),"Link"),"")</f>
        <v/>
      </c>
      <c r="F178" s="21" t="str">
        <f>IF(AND(B178&lt;&gt;"",B178&lt;&gt;"No Matches"), VLOOKUP(B178,'Contract Vehicles'!$B$1:$H$1000,7,FALSE),"")</f>
        <v/>
      </c>
    </row>
    <row r="179" spans="2:6" ht="12.75" x14ac:dyDescent="0.2">
      <c r="B179" s="21"/>
      <c r="C179" s="21"/>
      <c r="D179" s="21" t="str">
        <f>IF(AND(COUNTA($B$5:$B$1000)=1,B179&lt;&gt;""),"Best",IF(Prototype_input!$C$6="Federal or Tribal Government",IFERROR(IF(INDEX(Analysis!$W$2:$W$1000, MATCH(B179, Analysis!$B$2:$B$1000, 0)) = _xlfn.MAXIFS(Analysis!$W$2:$W$1000, Analysis!$AK$2:$AK$1000, "Pass", Analysis!$W$2:$W$1000, "&gt;=1", Analysis!$B$2:$B$1000, "&lt;&gt;Polaris"),"Best","Alternate"),""),IF(B179&lt;&gt;"", IF(_xlfn.XLOOKUP(B179,Analysis!$C$2:$C$1000,Analysis!$AR$2:$AR$1000)="Pass","Best",""),"")))</f>
        <v/>
      </c>
      <c r="E179" s="22" t="str">
        <f>IF(AND(B179&lt;&gt;"",B179&lt;&gt;"No Matches"), HYPERLINK(VLOOKUP(B179,'Contract Vehicles'!$B$1:$H$1000,2,FALSE),"Link"),"")</f>
        <v/>
      </c>
      <c r="F179" s="21" t="str">
        <f>IF(AND(B179&lt;&gt;"",B179&lt;&gt;"No Matches"), VLOOKUP(B179,'Contract Vehicles'!$B$1:$H$1000,7,FALSE),"")</f>
        <v/>
      </c>
    </row>
    <row r="180" spans="2:6" ht="12.75" x14ac:dyDescent="0.2">
      <c r="B180" s="21"/>
      <c r="C180" s="21"/>
      <c r="D180" s="21" t="str">
        <f>IF(AND(COUNTA($B$5:$B$1000)=1,B180&lt;&gt;""),"Best",IF(Prototype_input!$C$6="Federal or Tribal Government",IFERROR(IF(INDEX(Analysis!$W$2:$W$1000, MATCH(B180, Analysis!$B$2:$B$1000, 0)) = _xlfn.MAXIFS(Analysis!$W$2:$W$1000, Analysis!$AK$2:$AK$1000, "Pass", Analysis!$W$2:$W$1000, "&gt;=1", Analysis!$B$2:$B$1000, "&lt;&gt;Polaris"),"Best","Alternate"),""),IF(B180&lt;&gt;"", IF(_xlfn.XLOOKUP(B180,Analysis!$C$2:$C$1000,Analysis!$AR$2:$AR$1000)="Pass","Best",""),"")))</f>
        <v/>
      </c>
      <c r="E180" s="22" t="str">
        <f>IF(AND(B180&lt;&gt;"",B180&lt;&gt;"No Matches"), HYPERLINK(VLOOKUP(B180,'Contract Vehicles'!$B$1:$H$1000,2,FALSE),"Link"),"")</f>
        <v/>
      </c>
      <c r="F180" s="21" t="str">
        <f>IF(AND(B180&lt;&gt;"",B180&lt;&gt;"No Matches"), VLOOKUP(B180,'Contract Vehicles'!$B$1:$H$1000,7,FALSE),"")</f>
        <v/>
      </c>
    </row>
    <row r="181" spans="2:6" ht="12.75" x14ac:dyDescent="0.2">
      <c r="B181" s="21"/>
      <c r="C181" s="21"/>
      <c r="D181" s="21" t="str">
        <f>IF(AND(COUNTA($B$5:$B$1000)=1,B181&lt;&gt;""),"Best",IF(Prototype_input!$C$6="Federal or Tribal Government",IFERROR(IF(INDEX(Analysis!$W$2:$W$1000, MATCH(B181, Analysis!$B$2:$B$1000, 0)) = _xlfn.MAXIFS(Analysis!$W$2:$W$1000, Analysis!$AK$2:$AK$1000, "Pass", Analysis!$W$2:$W$1000, "&gt;=1", Analysis!$B$2:$B$1000, "&lt;&gt;Polaris"),"Best","Alternate"),""),IF(B181&lt;&gt;"", IF(_xlfn.XLOOKUP(B181,Analysis!$C$2:$C$1000,Analysis!$AR$2:$AR$1000)="Pass","Best",""),"")))</f>
        <v/>
      </c>
      <c r="E181" s="22" t="str">
        <f>IF(AND(B181&lt;&gt;"",B181&lt;&gt;"No Matches"), HYPERLINK(VLOOKUP(B181,'Contract Vehicles'!$B$1:$H$1000,2,FALSE),"Link"),"")</f>
        <v/>
      </c>
      <c r="F181" s="21" t="str">
        <f>IF(AND(B181&lt;&gt;"",B181&lt;&gt;"No Matches"), VLOOKUP(B181,'Contract Vehicles'!$B$1:$H$1000,7,FALSE),"")</f>
        <v/>
      </c>
    </row>
    <row r="182" spans="2:6" ht="12.75" x14ac:dyDescent="0.2">
      <c r="B182" s="21"/>
      <c r="C182" s="21"/>
      <c r="D182" s="21" t="str">
        <f>IF(AND(COUNTA($B$5:$B$1000)=1,B182&lt;&gt;""),"Best",IF(Prototype_input!$C$6="Federal or Tribal Government",IFERROR(IF(INDEX(Analysis!$W$2:$W$1000, MATCH(B182, Analysis!$B$2:$B$1000, 0)) = _xlfn.MAXIFS(Analysis!$W$2:$W$1000, Analysis!$AK$2:$AK$1000, "Pass", Analysis!$W$2:$W$1000, "&gt;=1", Analysis!$B$2:$B$1000, "&lt;&gt;Polaris"),"Best","Alternate"),""),IF(B182&lt;&gt;"", IF(_xlfn.XLOOKUP(B182,Analysis!$C$2:$C$1000,Analysis!$AR$2:$AR$1000)="Pass","Best",""),"")))</f>
        <v/>
      </c>
      <c r="E182" s="22" t="str">
        <f>IF(AND(B182&lt;&gt;"",B182&lt;&gt;"No Matches"), HYPERLINK(VLOOKUP(B182,'Contract Vehicles'!$B$1:$H$1000,2,FALSE),"Link"),"")</f>
        <v/>
      </c>
      <c r="F182" s="21" t="str">
        <f>IF(AND(B182&lt;&gt;"",B182&lt;&gt;"No Matches"), VLOOKUP(B182,'Contract Vehicles'!$B$1:$H$1000,7,FALSE),"")</f>
        <v/>
      </c>
    </row>
    <row r="183" spans="2:6" ht="12.75" x14ac:dyDescent="0.2">
      <c r="B183" s="21"/>
      <c r="C183" s="21"/>
      <c r="D183" s="21" t="str">
        <f>IF(AND(COUNTA($B$5:$B$1000)=1,B183&lt;&gt;""),"Best",IF(Prototype_input!$C$6="Federal or Tribal Government",IFERROR(IF(INDEX(Analysis!$W$2:$W$1000, MATCH(B183, Analysis!$B$2:$B$1000, 0)) = _xlfn.MAXIFS(Analysis!$W$2:$W$1000, Analysis!$AK$2:$AK$1000, "Pass", Analysis!$W$2:$W$1000, "&gt;=1", Analysis!$B$2:$B$1000, "&lt;&gt;Polaris"),"Best","Alternate"),""),IF(B183&lt;&gt;"", IF(_xlfn.XLOOKUP(B183,Analysis!$C$2:$C$1000,Analysis!$AR$2:$AR$1000)="Pass","Best",""),"")))</f>
        <v/>
      </c>
      <c r="E183" s="22" t="str">
        <f>IF(AND(B183&lt;&gt;"",B183&lt;&gt;"No Matches"), HYPERLINK(VLOOKUP(B183,'Contract Vehicles'!$B$1:$H$1000,2,FALSE),"Link"),"")</f>
        <v/>
      </c>
      <c r="F183" s="21" t="str">
        <f>IF(AND(B183&lt;&gt;"",B183&lt;&gt;"No Matches"), VLOOKUP(B183,'Contract Vehicles'!$B$1:$H$1000,7,FALSE),"")</f>
        <v/>
      </c>
    </row>
    <row r="184" spans="2:6" ht="12.75" x14ac:dyDescent="0.2">
      <c r="B184" s="21"/>
      <c r="C184" s="21"/>
      <c r="D184" s="21" t="str">
        <f>IF(AND(COUNTA($B$5:$B$1000)=1,B184&lt;&gt;""),"Best",IF(Prototype_input!$C$6="Federal or Tribal Government",IFERROR(IF(INDEX(Analysis!$W$2:$W$1000, MATCH(B184, Analysis!$B$2:$B$1000, 0)) = _xlfn.MAXIFS(Analysis!$W$2:$W$1000, Analysis!$AK$2:$AK$1000, "Pass", Analysis!$W$2:$W$1000, "&gt;=1", Analysis!$B$2:$B$1000, "&lt;&gt;Polaris"),"Best","Alternate"),""),IF(B184&lt;&gt;"", IF(_xlfn.XLOOKUP(B184,Analysis!$C$2:$C$1000,Analysis!$AR$2:$AR$1000)="Pass","Best",""),"")))</f>
        <v/>
      </c>
      <c r="E184" s="22" t="str">
        <f>IF(AND(B184&lt;&gt;"",B184&lt;&gt;"No Matches"), HYPERLINK(VLOOKUP(B184,'Contract Vehicles'!$B$1:$H$1000,2,FALSE),"Link"),"")</f>
        <v/>
      </c>
      <c r="F184" s="21" t="str">
        <f>IF(AND(B184&lt;&gt;"",B184&lt;&gt;"No Matches"), VLOOKUP(B184,'Contract Vehicles'!$B$1:$H$1000,7,FALSE),"")</f>
        <v/>
      </c>
    </row>
    <row r="185" spans="2:6" ht="12.75" x14ac:dyDescent="0.2">
      <c r="B185" s="21"/>
      <c r="C185" s="21"/>
      <c r="D185" s="21" t="str">
        <f>IF(AND(COUNTA($B$5:$B$1000)=1,B185&lt;&gt;""),"Best",IF(Prototype_input!$C$6="Federal or Tribal Government",IFERROR(IF(INDEX(Analysis!$W$2:$W$1000, MATCH(B185, Analysis!$B$2:$B$1000, 0)) = _xlfn.MAXIFS(Analysis!$W$2:$W$1000, Analysis!$AK$2:$AK$1000, "Pass", Analysis!$W$2:$W$1000, "&gt;=1", Analysis!$B$2:$B$1000, "&lt;&gt;Polaris"),"Best","Alternate"),""),IF(B185&lt;&gt;"", IF(_xlfn.XLOOKUP(B185,Analysis!$C$2:$C$1000,Analysis!$AR$2:$AR$1000)="Pass","Best",""),"")))</f>
        <v/>
      </c>
      <c r="E185" s="22" t="str">
        <f>IF(AND(B185&lt;&gt;"",B185&lt;&gt;"No Matches"), HYPERLINK(VLOOKUP(B185,'Contract Vehicles'!$B$1:$H$1000,2,FALSE),"Link"),"")</f>
        <v/>
      </c>
      <c r="F185" s="21" t="str">
        <f>IF(AND(B185&lt;&gt;"",B185&lt;&gt;"No Matches"), VLOOKUP(B185,'Contract Vehicles'!$B$1:$H$1000,7,FALSE),"")</f>
        <v/>
      </c>
    </row>
    <row r="186" spans="2:6" ht="12.75" x14ac:dyDescent="0.2">
      <c r="B186" s="21"/>
      <c r="C186" s="21"/>
      <c r="D186" s="21" t="str">
        <f>IF(AND(COUNTA($B$5:$B$1000)=1,B186&lt;&gt;""),"Best",IF(Prototype_input!$C$6="Federal or Tribal Government",IFERROR(IF(INDEX(Analysis!$W$2:$W$1000, MATCH(B186, Analysis!$B$2:$B$1000, 0)) = _xlfn.MAXIFS(Analysis!$W$2:$W$1000, Analysis!$AK$2:$AK$1000, "Pass", Analysis!$W$2:$W$1000, "&gt;=1", Analysis!$B$2:$B$1000, "&lt;&gt;Polaris"),"Best","Alternate"),""),IF(B186&lt;&gt;"", IF(_xlfn.XLOOKUP(B186,Analysis!$C$2:$C$1000,Analysis!$AR$2:$AR$1000)="Pass","Best",""),"")))</f>
        <v/>
      </c>
      <c r="E186" s="22" t="str">
        <f>IF(AND(B186&lt;&gt;"",B186&lt;&gt;"No Matches"), HYPERLINK(VLOOKUP(B186,'Contract Vehicles'!$B$1:$H$1000,2,FALSE),"Link"),"")</f>
        <v/>
      </c>
      <c r="F186" s="21" t="str">
        <f>IF(AND(B186&lt;&gt;"",B186&lt;&gt;"No Matches"), VLOOKUP(B186,'Contract Vehicles'!$B$1:$H$1000,7,FALSE),"")</f>
        <v/>
      </c>
    </row>
    <row r="187" spans="2:6" ht="12.75" x14ac:dyDescent="0.2">
      <c r="B187" s="21"/>
      <c r="C187" s="21"/>
      <c r="D187" s="21" t="str">
        <f>IF(AND(COUNTA($B$5:$B$1000)=1,B187&lt;&gt;""),"Best",IF(Prototype_input!$C$6="Federal or Tribal Government",IFERROR(IF(INDEX(Analysis!$W$2:$W$1000, MATCH(B187, Analysis!$B$2:$B$1000, 0)) = _xlfn.MAXIFS(Analysis!$W$2:$W$1000, Analysis!$AK$2:$AK$1000, "Pass", Analysis!$W$2:$W$1000, "&gt;=1", Analysis!$B$2:$B$1000, "&lt;&gt;Polaris"),"Best","Alternate"),""),IF(B187&lt;&gt;"", IF(_xlfn.XLOOKUP(B187,Analysis!$C$2:$C$1000,Analysis!$AR$2:$AR$1000)="Pass","Best",""),"")))</f>
        <v/>
      </c>
      <c r="E187" s="22" t="str">
        <f>IF(AND(B187&lt;&gt;"",B187&lt;&gt;"No Matches"), HYPERLINK(VLOOKUP(B187,'Contract Vehicles'!$B$1:$H$1000,2,FALSE),"Link"),"")</f>
        <v/>
      </c>
      <c r="F187" s="21" t="str">
        <f>IF(AND(B187&lt;&gt;"",B187&lt;&gt;"No Matches"), VLOOKUP(B187,'Contract Vehicles'!$B$1:$H$1000,7,FALSE),"")</f>
        <v/>
      </c>
    </row>
    <row r="188" spans="2:6" ht="12.75" x14ac:dyDescent="0.2">
      <c r="B188" s="21"/>
      <c r="C188" s="21"/>
      <c r="D188" s="21" t="str">
        <f>IF(AND(COUNTA($B$5:$B$1000)=1,B188&lt;&gt;""),"Best",IF(Prototype_input!$C$6="Federal or Tribal Government",IFERROR(IF(INDEX(Analysis!$W$2:$W$1000, MATCH(B188, Analysis!$B$2:$B$1000, 0)) = _xlfn.MAXIFS(Analysis!$W$2:$W$1000, Analysis!$AK$2:$AK$1000, "Pass", Analysis!$W$2:$W$1000, "&gt;=1", Analysis!$B$2:$B$1000, "&lt;&gt;Polaris"),"Best","Alternate"),""),IF(B188&lt;&gt;"", IF(_xlfn.XLOOKUP(B188,Analysis!$C$2:$C$1000,Analysis!$AR$2:$AR$1000)="Pass","Best",""),"")))</f>
        <v/>
      </c>
      <c r="E188" s="22" t="str">
        <f>IF(AND(B188&lt;&gt;"",B188&lt;&gt;"No Matches"), HYPERLINK(VLOOKUP(B188,'Contract Vehicles'!$B$1:$H$1000,2,FALSE),"Link"),"")</f>
        <v/>
      </c>
      <c r="F188" s="21" t="str">
        <f>IF(AND(B188&lt;&gt;"",B188&lt;&gt;"No Matches"), VLOOKUP(B188,'Contract Vehicles'!$B$1:$H$1000,7,FALSE),"")</f>
        <v/>
      </c>
    </row>
    <row r="189" spans="2:6" ht="12.75" x14ac:dyDescent="0.2">
      <c r="B189" s="21"/>
      <c r="C189" s="21"/>
      <c r="D189" s="21" t="str">
        <f>IF(AND(COUNTA($B$5:$B$1000)=1,B189&lt;&gt;""),"Best",IF(Prototype_input!$C$6="Federal or Tribal Government",IFERROR(IF(INDEX(Analysis!$W$2:$W$1000, MATCH(B189, Analysis!$B$2:$B$1000, 0)) = _xlfn.MAXIFS(Analysis!$W$2:$W$1000, Analysis!$AK$2:$AK$1000, "Pass", Analysis!$W$2:$W$1000, "&gt;=1", Analysis!$B$2:$B$1000, "&lt;&gt;Polaris"),"Best","Alternate"),""),IF(B189&lt;&gt;"", IF(_xlfn.XLOOKUP(B189,Analysis!$C$2:$C$1000,Analysis!$AR$2:$AR$1000)="Pass","Best",""),"")))</f>
        <v/>
      </c>
      <c r="E189" s="22" t="str">
        <f>IF(AND(B189&lt;&gt;"",B189&lt;&gt;"No Matches"), HYPERLINK(VLOOKUP(B189,'Contract Vehicles'!$B$1:$H$1000,2,FALSE),"Link"),"")</f>
        <v/>
      </c>
      <c r="F189" s="21" t="str">
        <f>IF(AND(B189&lt;&gt;"",B189&lt;&gt;"No Matches"), VLOOKUP(B189,'Contract Vehicles'!$B$1:$H$1000,7,FALSE),"")</f>
        <v/>
      </c>
    </row>
    <row r="190" spans="2:6" ht="12.75" x14ac:dyDescent="0.2">
      <c r="B190" s="21"/>
      <c r="C190" s="21"/>
      <c r="D190" s="21" t="str">
        <f>IF(AND(COUNTA($B$5:$B$1000)=1,B190&lt;&gt;""),"Best",IF(Prototype_input!$C$6="Federal or Tribal Government",IFERROR(IF(INDEX(Analysis!$W$2:$W$1000, MATCH(B190, Analysis!$B$2:$B$1000, 0)) = _xlfn.MAXIFS(Analysis!$W$2:$W$1000, Analysis!$AK$2:$AK$1000, "Pass", Analysis!$W$2:$W$1000, "&gt;=1", Analysis!$B$2:$B$1000, "&lt;&gt;Polaris"),"Best","Alternate"),""),IF(B190&lt;&gt;"", IF(_xlfn.XLOOKUP(B190,Analysis!$C$2:$C$1000,Analysis!$AR$2:$AR$1000)="Pass","Best",""),"")))</f>
        <v/>
      </c>
      <c r="E190" s="22" t="str">
        <f>IF(AND(B190&lt;&gt;"",B190&lt;&gt;"No Matches"), HYPERLINK(VLOOKUP(B190,'Contract Vehicles'!$B$1:$H$1000,2,FALSE),"Link"),"")</f>
        <v/>
      </c>
      <c r="F190" s="21" t="str">
        <f>IF(AND(B190&lt;&gt;"",B190&lt;&gt;"No Matches"), VLOOKUP(B190,'Contract Vehicles'!$B$1:$H$1000,7,FALSE),"")</f>
        <v/>
      </c>
    </row>
    <row r="191" spans="2:6" ht="12.75" x14ac:dyDescent="0.2">
      <c r="B191" s="21"/>
      <c r="C191" s="21"/>
      <c r="D191" s="21" t="str">
        <f>IF(AND(COUNTA($B$5:$B$1000)=1,B191&lt;&gt;""),"Best",IF(Prototype_input!$C$6="Federal or Tribal Government",IFERROR(IF(INDEX(Analysis!$W$2:$W$1000, MATCH(B191, Analysis!$B$2:$B$1000, 0)) = _xlfn.MAXIFS(Analysis!$W$2:$W$1000, Analysis!$AK$2:$AK$1000, "Pass", Analysis!$W$2:$W$1000, "&gt;=1", Analysis!$B$2:$B$1000, "&lt;&gt;Polaris"),"Best","Alternate"),""),IF(B191&lt;&gt;"", IF(_xlfn.XLOOKUP(B191,Analysis!$C$2:$C$1000,Analysis!$AR$2:$AR$1000)="Pass","Best",""),"")))</f>
        <v/>
      </c>
      <c r="E191" s="22" t="str">
        <f>IF(AND(B191&lt;&gt;"",B191&lt;&gt;"No Matches"), HYPERLINK(VLOOKUP(B191,'Contract Vehicles'!$B$1:$H$1000,2,FALSE),"Link"),"")</f>
        <v/>
      </c>
      <c r="F191" s="21" t="str">
        <f>IF(AND(B191&lt;&gt;"",B191&lt;&gt;"No Matches"), VLOOKUP(B191,'Contract Vehicles'!$B$1:$H$1000,7,FALSE),"")</f>
        <v/>
      </c>
    </row>
    <row r="192" spans="2:6" ht="12.75" x14ac:dyDescent="0.2">
      <c r="B192" s="21"/>
      <c r="C192" s="21"/>
      <c r="D192" s="21" t="str">
        <f>IF(AND(COUNTA($B$5:$B$1000)=1,B192&lt;&gt;""),"Best",IF(Prototype_input!$C$6="Federal or Tribal Government",IFERROR(IF(INDEX(Analysis!$W$2:$W$1000, MATCH(B192, Analysis!$B$2:$B$1000, 0)) = _xlfn.MAXIFS(Analysis!$W$2:$W$1000, Analysis!$AK$2:$AK$1000, "Pass", Analysis!$W$2:$W$1000, "&gt;=1", Analysis!$B$2:$B$1000, "&lt;&gt;Polaris"),"Best","Alternate"),""),IF(B192&lt;&gt;"", IF(_xlfn.XLOOKUP(B192,Analysis!$C$2:$C$1000,Analysis!$AR$2:$AR$1000)="Pass","Best",""),"")))</f>
        <v/>
      </c>
      <c r="E192" s="22" t="str">
        <f>IF(AND(B192&lt;&gt;"",B192&lt;&gt;"No Matches"), HYPERLINK(VLOOKUP(B192,'Contract Vehicles'!$B$1:$H$1000,2,FALSE),"Link"),"")</f>
        <v/>
      </c>
      <c r="F192" s="21" t="str">
        <f>IF(AND(B192&lt;&gt;"",B192&lt;&gt;"No Matches"), VLOOKUP(B192,'Contract Vehicles'!$B$1:$H$1000,7,FALSE),"")</f>
        <v/>
      </c>
    </row>
    <row r="193" spans="2:6" ht="12.75" x14ac:dyDescent="0.2">
      <c r="B193" s="21"/>
      <c r="C193" s="21"/>
      <c r="D193" s="21" t="str">
        <f>IF(AND(COUNTA($B$5:$B$1000)=1,B193&lt;&gt;""),"Best",IF(Prototype_input!$C$6="Federal or Tribal Government",IFERROR(IF(INDEX(Analysis!$W$2:$W$1000, MATCH(B193, Analysis!$B$2:$B$1000, 0)) = _xlfn.MAXIFS(Analysis!$W$2:$W$1000, Analysis!$AK$2:$AK$1000, "Pass", Analysis!$W$2:$W$1000, "&gt;=1", Analysis!$B$2:$B$1000, "&lt;&gt;Polaris"),"Best","Alternate"),""),IF(B193&lt;&gt;"", IF(_xlfn.XLOOKUP(B193,Analysis!$C$2:$C$1000,Analysis!$AR$2:$AR$1000)="Pass","Best",""),"")))</f>
        <v/>
      </c>
      <c r="E193" s="22" t="str">
        <f>IF(AND(B193&lt;&gt;"",B193&lt;&gt;"No Matches"), HYPERLINK(VLOOKUP(B193,'Contract Vehicles'!$B$1:$H$1000,2,FALSE),"Link"),"")</f>
        <v/>
      </c>
      <c r="F193" s="21" t="str">
        <f>IF(AND(B193&lt;&gt;"",B193&lt;&gt;"No Matches"), VLOOKUP(B193,'Contract Vehicles'!$B$1:$H$1000,7,FALSE),"")</f>
        <v/>
      </c>
    </row>
    <row r="194" spans="2:6" ht="12.75" x14ac:dyDescent="0.2">
      <c r="B194" s="21"/>
      <c r="C194" s="21"/>
      <c r="D194" s="21" t="str">
        <f>IF(AND(COUNTA($B$5:$B$1000)=1,B194&lt;&gt;""),"Best",IF(Prototype_input!$C$6="Federal or Tribal Government",IFERROR(IF(INDEX(Analysis!$W$2:$W$1000, MATCH(B194, Analysis!$B$2:$B$1000, 0)) = _xlfn.MAXIFS(Analysis!$W$2:$W$1000, Analysis!$AK$2:$AK$1000, "Pass", Analysis!$W$2:$W$1000, "&gt;=1", Analysis!$B$2:$B$1000, "&lt;&gt;Polaris"),"Best","Alternate"),""),IF(B194&lt;&gt;"", IF(_xlfn.XLOOKUP(B194,Analysis!$C$2:$C$1000,Analysis!$AR$2:$AR$1000)="Pass","Best",""),"")))</f>
        <v/>
      </c>
      <c r="E194" s="22" t="str">
        <f>IF(AND(B194&lt;&gt;"",B194&lt;&gt;"No Matches"), HYPERLINK(VLOOKUP(B194,'Contract Vehicles'!$B$1:$H$1000,2,FALSE),"Link"),"")</f>
        <v/>
      </c>
      <c r="F194" s="21" t="str">
        <f>IF(AND(B194&lt;&gt;"",B194&lt;&gt;"No Matches"), VLOOKUP(B194,'Contract Vehicles'!$B$1:$H$1000,7,FALSE),"")</f>
        <v/>
      </c>
    </row>
    <row r="195" spans="2:6" ht="12.75" x14ac:dyDescent="0.2">
      <c r="B195" s="21"/>
      <c r="C195" s="21"/>
      <c r="D195" s="21" t="str">
        <f>IF(AND(COUNTA($B$5:$B$1000)=1,B195&lt;&gt;""),"Best",IF(Prototype_input!$C$6="Federal or Tribal Government",IFERROR(IF(INDEX(Analysis!$W$2:$W$1000, MATCH(B195, Analysis!$B$2:$B$1000, 0)) = _xlfn.MAXIFS(Analysis!$W$2:$W$1000, Analysis!$AK$2:$AK$1000, "Pass", Analysis!$W$2:$W$1000, "&gt;=1", Analysis!$B$2:$B$1000, "&lt;&gt;Polaris"),"Best","Alternate"),""),IF(B195&lt;&gt;"", IF(_xlfn.XLOOKUP(B195,Analysis!$C$2:$C$1000,Analysis!$AR$2:$AR$1000)="Pass","Best",""),"")))</f>
        <v/>
      </c>
      <c r="E195" s="22" t="str">
        <f>IF(AND(B195&lt;&gt;"",B195&lt;&gt;"No Matches"), HYPERLINK(VLOOKUP(B195,'Contract Vehicles'!$B$1:$H$1000,2,FALSE),"Link"),"")</f>
        <v/>
      </c>
      <c r="F195" s="21" t="str">
        <f>IF(AND(B195&lt;&gt;"",B195&lt;&gt;"No Matches"), VLOOKUP(B195,'Contract Vehicles'!$B$1:$H$1000,7,FALSE),"")</f>
        <v/>
      </c>
    </row>
    <row r="196" spans="2:6" ht="12.75" x14ac:dyDescent="0.2">
      <c r="B196" s="21"/>
      <c r="C196" s="21"/>
      <c r="D196" s="21" t="str">
        <f>IF(AND(COUNTA($B$5:$B$1000)=1,B196&lt;&gt;""),"Best",IF(Prototype_input!$C$6="Federal or Tribal Government",IFERROR(IF(INDEX(Analysis!$W$2:$W$1000, MATCH(B196, Analysis!$B$2:$B$1000, 0)) = _xlfn.MAXIFS(Analysis!$W$2:$W$1000, Analysis!$AK$2:$AK$1000, "Pass", Analysis!$W$2:$W$1000, "&gt;=1", Analysis!$B$2:$B$1000, "&lt;&gt;Polaris"),"Best","Alternate"),""),IF(B196&lt;&gt;"", IF(_xlfn.XLOOKUP(B196,Analysis!$C$2:$C$1000,Analysis!$AR$2:$AR$1000)="Pass","Best",""),"")))</f>
        <v/>
      </c>
      <c r="E196" s="22" t="str">
        <f>IF(AND(B196&lt;&gt;"",B196&lt;&gt;"No Matches"), HYPERLINK(VLOOKUP(B196,'Contract Vehicles'!$B$1:$H$1000,2,FALSE),"Link"),"")</f>
        <v/>
      </c>
      <c r="F196" s="21" t="str">
        <f>IF(AND(B196&lt;&gt;"",B196&lt;&gt;"No Matches"), VLOOKUP(B196,'Contract Vehicles'!$B$1:$H$1000,7,FALSE),"")</f>
        <v/>
      </c>
    </row>
    <row r="197" spans="2:6" ht="12.75" x14ac:dyDescent="0.2">
      <c r="B197" s="21"/>
      <c r="C197" s="21"/>
      <c r="D197" s="21" t="str">
        <f>IF(AND(COUNTA($B$5:$B$1000)=1,B197&lt;&gt;""),"Best",IF(Prototype_input!$C$6="Federal or Tribal Government",IFERROR(IF(INDEX(Analysis!$W$2:$W$1000, MATCH(B197, Analysis!$B$2:$B$1000, 0)) = _xlfn.MAXIFS(Analysis!$W$2:$W$1000, Analysis!$AK$2:$AK$1000, "Pass", Analysis!$W$2:$W$1000, "&gt;=1", Analysis!$B$2:$B$1000, "&lt;&gt;Polaris"),"Best","Alternate"),""),IF(B197&lt;&gt;"", IF(_xlfn.XLOOKUP(B197,Analysis!$C$2:$C$1000,Analysis!$AR$2:$AR$1000)="Pass","Best",""),"")))</f>
        <v/>
      </c>
      <c r="E197" s="22" t="str">
        <f>IF(AND(B197&lt;&gt;"",B197&lt;&gt;"No Matches"), HYPERLINK(VLOOKUP(B197,'Contract Vehicles'!$B$1:$H$1000,2,FALSE),"Link"),"")</f>
        <v/>
      </c>
      <c r="F197" s="21" t="str">
        <f>IF(AND(B197&lt;&gt;"",B197&lt;&gt;"No Matches"), VLOOKUP(B197,'Contract Vehicles'!$B$1:$H$1000,7,FALSE),"")</f>
        <v/>
      </c>
    </row>
    <row r="198" spans="2:6" ht="12.75" x14ac:dyDescent="0.2">
      <c r="B198" s="21"/>
      <c r="C198" s="21"/>
      <c r="D198" s="21" t="str">
        <f>IF(AND(COUNTA($B$5:$B$1000)=1,B198&lt;&gt;""),"Best",IF(Prototype_input!$C$6="Federal or Tribal Government",IFERROR(IF(INDEX(Analysis!$W$2:$W$1000, MATCH(B198, Analysis!$B$2:$B$1000, 0)) = _xlfn.MAXIFS(Analysis!$W$2:$W$1000, Analysis!$AK$2:$AK$1000, "Pass", Analysis!$W$2:$W$1000, "&gt;=1", Analysis!$B$2:$B$1000, "&lt;&gt;Polaris"),"Best","Alternate"),""),IF(B198&lt;&gt;"", IF(_xlfn.XLOOKUP(B198,Analysis!$C$2:$C$1000,Analysis!$AR$2:$AR$1000)="Pass","Best",""),"")))</f>
        <v/>
      </c>
      <c r="E198" s="22" t="str">
        <f>IF(AND(B198&lt;&gt;"",B198&lt;&gt;"No Matches"), HYPERLINK(VLOOKUP(B198,'Contract Vehicles'!$B$1:$H$1000,2,FALSE),"Link"),"")</f>
        <v/>
      </c>
      <c r="F198" s="21" t="str">
        <f>IF(AND(B198&lt;&gt;"",B198&lt;&gt;"No Matches"), VLOOKUP(B198,'Contract Vehicles'!$B$1:$H$1000,7,FALSE),"")</f>
        <v/>
      </c>
    </row>
    <row r="199" spans="2:6" ht="12.75" x14ac:dyDescent="0.2">
      <c r="B199" s="21"/>
      <c r="C199" s="21"/>
      <c r="D199" s="21" t="str">
        <f>IF(AND(COUNTA($B$5:$B$1000)=1,B199&lt;&gt;""),"Best",IF(Prototype_input!$C$6="Federal or Tribal Government",IFERROR(IF(INDEX(Analysis!$W$2:$W$1000, MATCH(B199, Analysis!$B$2:$B$1000, 0)) = _xlfn.MAXIFS(Analysis!$W$2:$W$1000, Analysis!$AK$2:$AK$1000, "Pass", Analysis!$W$2:$W$1000, "&gt;=1", Analysis!$B$2:$B$1000, "&lt;&gt;Polaris"),"Best","Alternate"),""),IF(B199&lt;&gt;"", IF(_xlfn.XLOOKUP(B199,Analysis!$C$2:$C$1000,Analysis!$AR$2:$AR$1000)="Pass","Best",""),"")))</f>
        <v/>
      </c>
      <c r="E199" s="22" t="str">
        <f>IF(AND(B199&lt;&gt;"",B199&lt;&gt;"No Matches"), HYPERLINK(VLOOKUP(B199,'Contract Vehicles'!$B$1:$H$1000,2,FALSE),"Link"),"")</f>
        <v/>
      </c>
      <c r="F199" s="21" t="str">
        <f>IF(AND(B199&lt;&gt;"",B199&lt;&gt;"No Matches"), VLOOKUP(B199,'Contract Vehicles'!$B$1:$H$1000,7,FALSE),"")</f>
        <v/>
      </c>
    </row>
    <row r="200" spans="2:6" ht="12.75" x14ac:dyDescent="0.2">
      <c r="B200" s="21"/>
      <c r="C200" s="21"/>
      <c r="D200" s="21" t="str">
        <f>IF(AND(COUNTA($B$5:$B$1000)=1,B200&lt;&gt;""),"Best",IF(Prototype_input!$C$6="Federal or Tribal Government",IFERROR(IF(INDEX(Analysis!$W$2:$W$1000, MATCH(B200, Analysis!$B$2:$B$1000, 0)) = _xlfn.MAXIFS(Analysis!$W$2:$W$1000, Analysis!$AK$2:$AK$1000, "Pass", Analysis!$W$2:$W$1000, "&gt;=1", Analysis!$B$2:$B$1000, "&lt;&gt;Polaris"),"Best","Alternate"),""),IF(B200&lt;&gt;"", IF(_xlfn.XLOOKUP(B200,Analysis!$C$2:$C$1000,Analysis!$AR$2:$AR$1000)="Pass","Best",""),"")))</f>
        <v/>
      </c>
      <c r="E200" s="22" t="str">
        <f>IF(AND(B200&lt;&gt;"",B200&lt;&gt;"No Matches"), HYPERLINK(VLOOKUP(B200,'Contract Vehicles'!$B$1:$H$1000,2,FALSE),"Link"),"")</f>
        <v/>
      </c>
      <c r="F200" s="21" t="str">
        <f>IF(AND(B200&lt;&gt;"",B200&lt;&gt;"No Matches"), VLOOKUP(B200,'Contract Vehicles'!$B$1:$H$1000,7,FALSE),"")</f>
        <v/>
      </c>
    </row>
    <row r="201" spans="2:6" ht="12.75" x14ac:dyDescent="0.2">
      <c r="B201" s="21"/>
      <c r="C201" s="21"/>
      <c r="D201" s="21" t="str">
        <f>IF(AND(COUNTA($B$5:$B$1000)=1,B201&lt;&gt;""),"Best",IF(Prototype_input!$C$6="Federal or Tribal Government",IFERROR(IF(INDEX(Analysis!$W$2:$W$1000, MATCH(B201, Analysis!$B$2:$B$1000, 0)) = _xlfn.MAXIFS(Analysis!$W$2:$W$1000, Analysis!$AK$2:$AK$1000, "Pass", Analysis!$W$2:$W$1000, "&gt;=1", Analysis!$B$2:$B$1000, "&lt;&gt;Polaris"),"Best","Alternate"),""),IF(B201&lt;&gt;"", IF(_xlfn.XLOOKUP(B201,Analysis!$C$2:$C$1000,Analysis!$AR$2:$AR$1000)="Pass","Best",""),"")))</f>
        <v/>
      </c>
      <c r="E201" s="22" t="str">
        <f>IF(AND(B201&lt;&gt;"",B201&lt;&gt;"No Matches"), HYPERLINK(VLOOKUP(B201,'Contract Vehicles'!$B$1:$H$1000,2,FALSE),"Link"),"")</f>
        <v/>
      </c>
      <c r="F201" s="21" t="str">
        <f>IF(AND(B201&lt;&gt;"",B201&lt;&gt;"No Matches"), VLOOKUP(B201,'Contract Vehicles'!$B$1:$H$1000,7,FALSE),"")</f>
        <v/>
      </c>
    </row>
    <row r="202" spans="2:6" ht="12.75" x14ac:dyDescent="0.2">
      <c r="B202" s="21"/>
      <c r="C202" s="21"/>
      <c r="D202" s="21" t="str">
        <f>IF(AND(COUNTA($B$5:$B$1000)=1,B202&lt;&gt;""),"Best",IF(Prototype_input!$C$6="Federal or Tribal Government",IFERROR(IF(INDEX(Analysis!$W$2:$W$1000, MATCH(B202, Analysis!$B$2:$B$1000, 0)) = _xlfn.MAXIFS(Analysis!$W$2:$W$1000, Analysis!$AK$2:$AK$1000, "Pass", Analysis!$W$2:$W$1000, "&gt;=1", Analysis!$B$2:$B$1000, "&lt;&gt;Polaris"),"Best","Alternate"),""),IF(B202&lt;&gt;"", IF(_xlfn.XLOOKUP(B202,Analysis!$C$2:$C$1000,Analysis!$AR$2:$AR$1000)="Pass","Best",""),"")))</f>
        <v/>
      </c>
      <c r="E202" s="22" t="str">
        <f>IF(AND(B202&lt;&gt;"",B202&lt;&gt;"No Matches"), HYPERLINK(VLOOKUP(B202,'Contract Vehicles'!$B$1:$H$1000,2,FALSE),"Link"),"")</f>
        <v/>
      </c>
      <c r="F202" s="21" t="str">
        <f>IF(AND(B202&lt;&gt;"",B202&lt;&gt;"No Matches"), VLOOKUP(B202,'Contract Vehicles'!$B$1:$H$1000,7,FALSE),"")</f>
        <v/>
      </c>
    </row>
    <row r="203" spans="2:6" ht="12.75" x14ac:dyDescent="0.2">
      <c r="B203" s="21"/>
      <c r="C203" s="21"/>
      <c r="D203" s="21" t="str">
        <f>IF(AND(COUNTA($B$5:$B$1000)=1,B203&lt;&gt;""),"Best",IF(Prototype_input!$C$6="Federal or Tribal Government",IFERROR(IF(INDEX(Analysis!$W$2:$W$1000, MATCH(B203, Analysis!$B$2:$B$1000, 0)) = _xlfn.MAXIFS(Analysis!$W$2:$W$1000, Analysis!$AK$2:$AK$1000, "Pass", Analysis!$W$2:$W$1000, "&gt;=1", Analysis!$B$2:$B$1000, "&lt;&gt;Polaris"),"Best","Alternate"),""),IF(B203&lt;&gt;"", IF(_xlfn.XLOOKUP(B203,Analysis!$C$2:$C$1000,Analysis!$AR$2:$AR$1000)="Pass","Best",""),"")))</f>
        <v/>
      </c>
      <c r="E203" s="22" t="str">
        <f>IF(AND(B203&lt;&gt;"",B203&lt;&gt;"No Matches"), HYPERLINK(VLOOKUP(B203,'Contract Vehicles'!$B$1:$H$1000,2,FALSE),"Link"),"")</f>
        <v/>
      </c>
      <c r="F203" s="21" t="str">
        <f>IF(AND(B203&lt;&gt;"",B203&lt;&gt;"No Matches"), VLOOKUP(B203,'Contract Vehicles'!$B$1:$H$1000,7,FALSE),"")</f>
        <v/>
      </c>
    </row>
    <row r="204" spans="2:6" ht="12.75" x14ac:dyDescent="0.2">
      <c r="B204" s="21"/>
      <c r="C204" s="21"/>
      <c r="D204" s="21" t="str">
        <f>IF(AND(COUNTA($B$5:$B$1000)=1,B204&lt;&gt;""),"Best",IF(Prototype_input!$C$6="Federal or Tribal Government",IFERROR(IF(INDEX(Analysis!$W$2:$W$1000, MATCH(B204, Analysis!$B$2:$B$1000, 0)) = _xlfn.MAXIFS(Analysis!$W$2:$W$1000, Analysis!$AK$2:$AK$1000, "Pass", Analysis!$W$2:$W$1000, "&gt;=1", Analysis!$B$2:$B$1000, "&lt;&gt;Polaris"),"Best","Alternate"),""),IF(B204&lt;&gt;"", IF(_xlfn.XLOOKUP(B204,Analysis!$C$2:$C$1000,Analysis!$AR$2:$AR$1000)="Pass","Best",""),"")))</f>
        <v/>
      </c>
      <c r="E204" s="22" t="str">
        <f>IF(AND(B204&lt;&gt;"",B204&lt;&gt;"No Matches"), HYPERLINK(VLOOKUP(B204,'Contract Vehicles'!$B$1:$H$1000,2,FALSE),"Link"),"")</f>
        <v/>
      </c>
      <c r="F204" s="21" t="str">
        <f>IF(AND(B204&lt;&gt;"",B204&lt;&gt;"No Matches"), VLOOKUP(B204,'Contract Vehicles'!$B$1:$H$1000,7,FALSE),"")</f>
        <v/>
      </c>
    </row>
    <row r="205" spans="2:6" ht="12.75" x14ac:dyDescent="0.2">
      <c r="B205" s="21"/>
      <c r="C205" s="21"/>
      <c r="D205" s="21" t="str">
        <f>IF(AND(COUNTA($B$5:$B$1000)=1,B205&lt;&gt;""),"Best",IF(Prototype_input!$C$6="Federal or Tribal Government",IFERROR(IF(INDEX(Analysis!$W$2:$W$1000, MATCH(B205, Analysis!$B$2:$B$1000, 0)) = _xlfn.MAXIFS(Analysis!$W$2:$W$1000, Analysis!$AK$2:$AK$1000, "Pass", Analysis!$W$2:$W$1000, "&gt;=1", Analysis!$B$2:$B$1000, "&lt;&gt;Polaris"),"Best","Alternate"),""),IF(B205&lt;&gt;"", IF(_xlfn.XLOOKUP(B205,Analysis!$C$2:$C$1000,Analysis!$AR$2:$AR$1000)="Pass","Best",""),"")))</f>
        <v/>
      </c>
      <c r="E205" s="22" t="str">
        <f>IF(AND(B205&lt;&gt;"",B205&lt;&gt;"No Matches"), HYPERLINK(VLOOKUP(B205,'Contract Vehicles'!$B$1:$H$1000,2,FALSE),"Link"),"")</f>
        <v/>
      </c>
      <c r="F205" s="21" t="str">
        <f>IF(AND(B205&lt;&gt;"",B205&lt;&gt;"No Matches"), VLOOKUP(B205,'Contract Vehicles'!$B$1:$H$1000,7,FALSE),"")</f>
        <v/>
      </c>
    </row>
    <row r="206" spans="2:6" ht="12.75" x14ac:dyDescent="0.2">
      <c r="B206" s="21"/>
      <c r="C206" s="21"/>
      <c r="D206" s="21" t="str">
        <f>IF(AND(COUNTA($B$5:$B$1000)=1,B206&lt;&gt;""),"Best",IF(Prototype_input!$C$6="Federal or Tribal Government",IFERROR(IF(INDEX(Analysis!$W$2:$W$1000, MATCH(B206, Analysis!$B$2:$B$1000, 0)) = _xlfn.MAXIFS(Analysis!$W$2:$W$1000, Analysis!$AK$2:$AK$1000, "Pass", Analysis!$W$2:$W$1000, "&gt;=1", Analysis!$B$2:$B$1000, "&lt;&gt;Polaris"),"Best","Alternate"),""),IF(B206&lt;&gt;"", IF(_xlfn.XLOOKUP(B206,Analysis!$C$2:$C$1000,Analysis!$AR$2:$AR$1000)="Pass","Best",""),"")))</f>
        <v/>
      </c>
      <c r="E206" s="22" t="str">
        <f>IF(AND(B206&lt;&gt;"",B206&lt;&gt;"No Matches"), HYPERLINK(VLOOKUP(B206,'Contract Vehicles'!$B$1:$H$1000,2,FALSE),"Link"),"")</f>
        <v/>
      </c>
      <c r="F206" s="21" t="str">
        <f>IF(AND(B206&lt;&gt;"",B206&lt;&gt;"No Matches"), VLOOKUP(B206,'Contract Vehicles'!$B$1:$H$1000,7,FALSE),"")</f>
        <v/>
      </c>
    </row>
    <row r="207" spans="2:6" ht="12.75" x14ac:dyDescent="0.2">
      <c r="B207" s="21"/>
      <c r="C207" s="21"/>
      <c r="D207" s="21" t="str">
        <f>IF(AND(COUNTA($B$5:$B$1000)=1,B207&lt;&gt;""),"Best",IF(Prototype_input!$C$6="Federal or Tribal Government",IFERROR(IF(INDEX(Analysis!$W$2:$W$1000, MATCH(B207, Analysis!$B$2:$B$1000, 0)) = _xlfn.MAXIFS(Analysis!$W$2:$W$1000, Analysis!$AK$2:$AK$1000, "Pass", Analysis!$W$2:$W$1000, "&gt;=1", Analysis!$B$2:$B$1000, "&lt;&gt;Polaris"),"Best","Alternate"),""),IF(B207&lt;&gt;"", IF(_xlfn.XLOOKUP(B207,Analysis!$C$2:$C$1000,Analysis!$AR$2:$AR$1000)="Pass","Best",""),"")))</f>
        <v/>
      </c>
      <c r="E207" s="22" t="str">
        <f>IF(AND(B207&lt;&gt;"",B207&lt;&gt;"No Matches"), HYPERLINK(VLOOKUP(B207,'Contract Vehicles'!$B$1:$H$1000,2,FALSE),"Link"),"")</f>
        <v/>
      </c>
      <c r="F207" s="21" t="str">
        <f>IF(AND(B207&lt;&gt;"",B207&lt;&gt;"No Matches"), VLOOKUP(B207,'Contract Vehicles'!$B$1:$H$1000,7,FALSE),"")</f>
        <v/>
      </c>
    </row>
    <row r="208" spans="2:6" ht="12.75" x14ac:dyDescent="0.2">
      <c r="B208" s="21"/>
      <c r="C208" s="21"/>
      <c r="D208" s="21" t="str">
        <f>IF(AND(COUNTA($B$5:$B$1000)=1,B208&lt;&gt;""),"Best",IF(Prototype_input!$C$6="Federal or Tribal Government",IFERROR(IF(INDEX(Analysis!$W$2:$W$1000, MATCH(B208, Analysis!$B$2:$B$1000, 0)) = _xlfn.MAXIFS(Analysis!$W$2:$W$1000, Analysis!$AK$2:$AK$1000, "Pass", Analysis!$W$2:$W$1000, "&gt;=1", Analysis!$B$2:$B$1000, "&lt;&gt;Polaris"),"Best","Alternate"),""),IF(B208&lt;&gt;"", IF(_xlfn.XLOOKUP(B208,Analysis!$C$2:$C$1000,Analysis!$AR$2:$AR$1000)="Pass","Best",""),"")))</f>
        <v/>
      </c>
      <c r="E208" s="22" t="str">
        <f>IF(AND(B208&lt;&gt;"",B208&lt;&gt;"No Matches"), HYPERLINK(VLOOKUP(B208,'Contract Vehicles'!$B$1:$H$1000,2,FALSE),"Link"),"")</f>
        <v/>
      </c>
      <c r="F208" s="21" t="str">
        <f>IF(AND(B208&lt;&gt;"",B208&lt;&gt;"No Matches"), VLOOKUP(B208,'Contract Vehicles'!$B$1:$H$1000,7,FALSE),"")</f>
        <v/>
      </c>
    </row>
    <row r="209" spans="2:6" ht="12.75" x14ac:dyDescent="0.2">
      <c r="B209" s="21"/>
      <c r="C209" s="21"/>
      <c r="D209" s="21" t="str">
        <f>IF(AND(COUNTA($B$5:$B$1000)=1,B209&lt;&gt;""),"Best",IF(Prototype_input!$C$6="Federal or Tribal Government",IFERROR(IF(INDEX(Analysis!$W$2:$W$1000, MATCH(B209, Analysis!$B$2:$B$1000, 0)) = _xlfn.MAXIFS(Analysis!$W$2:$W$1000, Analysis!$AK$2:$AK$1000, "Pass", Analysis!$W$2:$W$1000, "&gt;=1", Analysis!$B$2:$B$1000, "&lt;&gt;Polaris"),"Best","Alternate"),""),IF(B209&lt;&gt;"", IF(_xlfn.XLOOKUP(B209,Analysis!$C$2:$C$1000,Analysis!$AR$2:$AR$1000)="Pass","Best",""),"")))</f>
        <v/>
      </c>
      <c r="E209" s="22" t="str">
        <f>IF(AND(B209&lt;&gt;"",B209&lt;&gt;"No Matches"), HYPERLINK(VLOOKUP(B209,'Contract Vehicles'!$B$1:$H$1000,2,FALSE),"Link"),"")</f>
        <v/>
      </c>
      <c r="F209" s="21" t="str">
        <f>IF(AND(B209&lt;&gt;"",B209&lt;&gt;"No Matches"), VLOOKUP(B209,'Contract Vehicles'!$B$1:$H$1000,7,FALSE),"")</f>
        <v/>
      </c>
    </row>
    <row r="210" spans="2:6" ht="12.75" x14ac:dyDescent="0.2">
      <c r="B210" s="21"/>
      <c r="C210" s="21"/>
      <c r="D210" s="21" t="str">
        <f>IF(AND(COUNTA($B$5:$B$1000)=1,B210&lt;&gt;""),"Best",IF(Prototype_input!$C$6="Federal or Tribal Government",IFERROR(IF(INDEX(Analysis!$W$2:$W$1000, MATCH(B210, Analysis!$B$2:$B$1000, 0)) = _xlfn.MAXIFS(Analysis!$W$2:$W$1000, Analysis!$AK$2:$AK$1000, "Pass", Analysis!$W$2:$W$1000, "&gt;=1", Analysis!$B$2:$B$1000, "&lt;&gt;Polaris"),"Best","Alternate"),""),IF(B210&lt;&gt;"", IF(_xlfn.XLOOKUP(B210,Analysis!$C$2:$C$1000,Analysis!$AR$2:$AR$1000)="Pass","Best",""),"")))</f>
        <v/>
      </c>
      <c r="E210" s="22" t="str">
        <f>IF(AND(B210&lt;&gt;"",B210&lt;&gt;"No Matches"), HYPERLINK(VLOOKUP(B210,'Contract Vehicles'!$B$1:$H$1000,2,FALSE),"Link"),"")</f>
        <v/>
      </c>
      <c r="F210" s="21" t="str">
        <f>IF(AND(B210&lt;&gt;"",B210&lt;&gt;"No Matches"), VLOOKUP(B210,'Contract Vehicles'!$B$1:$H$1000,7,FALSE),"")</f>
        <v/>
      </c>
    </row>
    <row r="211" spans="2:6" ht="12.75" x14ac:dyDescent="0.2">
      <c r="B211" s="21"/>
      <c r="C211" s="21"/>
      <c r="D211" s="21" t="str">
        <f>IF(AND(COUNTA($B$5:$B$1000)=1,B211&lt;&gt;""),"Best",IF(Prototype_input!$C$6="Federal or Tribal Government",IFERROR(IF(INDEX(Analysis!$W$2:$W$1000, MATCH(B211, Analysis!$B$2:$B$1000, 0)) = _xlfn.MAXIFS(Analysis!$W$2:$W$1000, Analysis!$AK$2:$AK$1000, "Pass", Analysis!$W$2:$W$1000, "&gt;=1", Analysis!$B$2:$B$1000, "&lt;&gt;Polaris"),"Best","Alternate"),""),IF(B211&lt;&gt;"", IF(_xlfn.XLOOKUP(B211,Analysis!$C$2:$C$1000,Analysis!$AR$2:$AR$1000)="Pass","Best",""),"")))</f>
        <v/>
      </c>
      <c r="E211" s="22" t="str">
        <f>IF(AND(B211&lt;&gt;"",B211&lt;&gt;"No Matches"), HYPERLINK(VLOOKUP(B211,'Contract Vehicles'!$B$1:$H$1000,2,FALSE),"Link"),"")</f>
        <v/>
      </c>
      <c r="F211" s="21" t="str">
        <f>IF(AND(B211&lt;&gt;"",B211&lt;&gt;"No Matches"), VLOOKUP(B211,'Contract Vehicles'!$B$1:$H$1000,7,FALSE),"")</f>
        <v/>
      </c>
    </row>
    <row r="212" spans="2:6" ht="12.75" x14ac:dyDescent="0.2">
      <c r="B212" s="21"/>
      <c r="C212" s="21"/>
      <c r="D212" s="21" t="str">
        <f>IF(AND(COUNTA($B$5:$B$1000)=1,B212&lt;&gt;""),"Best",IF(Prototype_input!$C$6="Federal or Tribal Government",IFERROR(IF(INDEX(Analysis!$W$2:$W$1000, MATCH(B212, Analysis!$B$2:$B$1000, 0)) = _xlfn.MAXIFS(Analysis!$W$2:$W$1000, Analysis!$AK$2:$AK$1000, "Pass", Analysis!$W$2:$W$1000, "&gt;=1", Analysis!$B$2:$B$1000, "&lt;&gt;Polaris"),"Best","Alternate"),""),IF(B212&lt;&gt;"", IF(_xlfn.XLOOKUP(B212,Analysis!$C$2:$C$1000,Analysis!$AR$2:$AR$1000)="Pass","Best",""),"")))</f>
        <v/>
      </c>
      <c r="E212" s="22" t="str">
        <f>IF(AND(B212&lt;&gt;"",B212&lt;&gt;"No Matches"), HYPERLINK(VLOOKUP(B212,'Contract Vehicles'!$B$1:$H$1000,2,FALSE),"Link"),"")</f>
        <v/>
      </c>
      <c r="F212" s="21" t="str">
        <f>IF(AND(B212&lt;&gt;"",B212&lt;&gt;"No Matches"), VLOOKUP(B212,'Contract Vehicles'!$B$1:$H$1000,7,FALSE),"")</f>
        <v/>
      </c>
    </row>
    <row r="213" spans="2:6" ht="12.75" x14ac:dyDescent="0.2">
      <c r="D213" s="21" t="str">
        <f>IF(AND(COUNTA($B$5:$B$1000)=1,B213&lt;&gt;""),"Best",IF(Prototype_input!$C$6="Federal or Tribal Government",IFERROR(IF(INDEX(Analysis!$W$2:$W$1000, MATCH(B213, Analysis!$B$2:$B$1000, 0)) = _xlfn.MAXIFS(Analysis!$W$2:$W$1000, Analysis!$AK$2:$AK$1000, "Pass", Analysis!$W$2:$W$1000, "&gt;=1", Analysis!$B$2:$B$1000, "&lt;&gt;Polaris"),"Best","Alternate"),""),IF(B213&lt;&gt;"", IF(_xlfn.XLOOKUP(B213,Analysis!$C$2:$C$1000,Analysis!$AR$2:$AR$1000)="Pass","Best",""),"")))</f>
        <v/>
      </c>
      <c r="E213" s="22" t="str">
        <f>IF(AND(B213&lt;&gt;"",B213&lt;&gt;"No Matches"), HYPERLINK(VLOOKUP(B213,'Contract Vehicles'!$B$1:$H$1000,2,FALSE),"Link"),"")</f>
        <v/>
      </c>
      <c r="F213" s="21" t="str">
        <f>IF(AND(B213&lt;&gt;"",B213&lt;&gt;"No Matches"), VLOOKUP(B213,'Contract Vehicles'!$B$1:$H$1000,7,FALSE),"")</f>
        <v/>
      </c>
    </row>
    <row r="214" spans="2:6" ht="12.75" x14ac:dyDescent="0.2">
      <c r="D214" s="21" t="str">
        <f>IF(AND(COUNTA($B$5:$B$1000)=1,B214&lt;&gt;""),"Best",IF(Prototype_input!$C$6="Federal or Tribal Government",IFERROR(IF(INDEX(Analysis!$W$2:$W$1000, MATCH(B214, Analysis!$B$2:$B$1000, 0)) = _xlfn.MAXIFS(Analysis!$W$2:$W$1000, Analysis!$AK$2:$AK$1000, "Pass", Analysis!$W$2:$W$1000, "&gt;=1", Analysis!$B$2:$B$1000, "&lt;&gt;Polaris"),"Best","Alternate"),""),IF(B214&lt;&gt;"", IF(_xlfn.XLOOKUP(B214,Analysis!$C$2:$C$1000,Analysis!$AR$2:$AR$1000)="Pass","Best",""),"")))</f>
        <v/>
      </c>
      <c r="E214" s="22" t="str">
        <f>IF(AND(B214&lt;&gt;"",B214&lt;&gt;"No Matches"), HYPERLINK(VLOOKUP(B214,'Contract Vehicles'!$B$1:$H$1000,2,FALSE),"Link"),"")</f>
        <v/>
      </c>
      <c r="F214" s="21" t="str">
        <f>IF(AND(B214&lt;&gt;"",B214&lt;&gt;"No Matches"), VLOOKUP(B214,'Contract Vehicles'!$B$1:$H$1000,7,FALSE),"")</f>
        <v/>
      </c>
    </row>
    <row r="215" spans="2:6" ht="12.75" x14ac:dyDescent="0.2">
      <c r="D215" s="21" t="str">
        <f>IF(AND(COUNTA($B$5:$B$1000)=1,B215&lt;&gt;""),"Best",IF(Prototype_input!$C$6="Federal or Tribal Government",IFERROR(IF(INDEX(Analysis!$W$2:$W$1000, MATCH(B215, Analysis!$B$2:$B$1000, 0)) = _xlfn.MAXIFS(Analysis!$W$2:$W$1000, Analysis!$AK$2:$AK$1000, "Pass", Analysis!$W$2:$W$1000, "&gt;=1", Analysis!$B$2:$B$1000, "&lt;&gt;Polaris"),"Best","Alternate"),""),IF(B215&lt;&gt;"", IF(_xlfn.XLOOKUP(B215,Analysis!$C$2:$C$1000,Analysis!$AR$2:$AR$1000)="Pass","Best",""),"")))</f>
        <v/>
      </c>
      <c r="E215" s="22" t="str">
        <f>IF(AND(B215&lt;&gt;"",B215&lt;&gt;"No Matches"), HYPERLINK(VLOOKUP(B215,'Contract Vehicles'!$B$1:$H$1000,2,FALSE),"Link"),"")</f>
        <v/>
      </c>
      <c r="F215" s="21" t="str">
        <f>IF(AND(B215&lt;&gt;"",B215&lt;&gt;"No Matches"), VLOOKUP(B215,'Contract Vehicles'!$B$1:$H$1000,7,FALSE),"")</f>
        <v/>
      </c>
    </row>
    <row r="216" spans="2:6" ht="12.75" x14ac:dyDescent="0.2">
      <c r="D216" s="21" t="str">
        <f>IF(AND(COUNTA($B$5:$B$1000)=1,B216&lt;&gt;""),"Best",IF(Prototype_input!$C$6="Federal or Tribal Government",IFERROR(IF(INDEX(Analysis!$W$2:$W$1000, MATCH(B216, Analysis!$B$2:$B$1000, 0)) = _xlfn.MAXIFS(Analysis!$W$2:$W$1000, Analysis!$AK$2:$AK$1000, "Pass", Analysis!$W$2:$W$1000, "&gt;=1", Analysis!$B$2:$B$1000, "&lt;&gt;Polaris"),"Best","Alternate"),""),IF(B216&lt;&gt;"", IF(_xlfn.XLOOKUP(B216,Analysis!$C$2:$C$1000,Analysis!$AR$2:$AR$1000)="Pass","Best",""),"")))</f>
        <v/>
      </c>
      <c r="E216" s="22" t="str">
        <f>IF(AND(B216&lt;&gt;"",B216&lt;&gt;"No Matches"), HYPERLINK(VLOOKUP(B216,'Contract Vehicles'!$B$1:$H$1000,2,FALSE),"Link"),"")</f>
        <v/>
      </c>
      <c r="F216" s="21" t="str">
        <f>IF(AND(B216&lt;&gt;"",B216&lt;&gt;"No Matches"), VLOOKUP(B216,'Contract Vehicles'!$B$1:$H$1000,7,FALSE),"")</f>
        <v/>
      </c>
    </row>
    <row r="217" spans="2:6" ht="12.75" x14ac:dyDescent="0.2">
      <c r="D217" s="21" t="str">
        <f>IF(AND(COUNTA($B$5:$B$1000)=1,B217&lt;&gt;""),"Best",IF(Prototype_input!$C$6="Federal or Tribal Government",IFERROR(IF(INDEX(Analysis!$W$2:$W$1000, MATCH(B217, Analysis!$B$2:$B$1000, 0)) = _xlfn.MAXIFS(Analysis!$W$2:$W$1000, Analysis!$AK$2:$AK$1000, "Pass", Analysis!$W$2:$W$1000, "&gt;=1", Analysis!$B$2:$B$1000, "&lt;&gt;Polaris"),"Best","Alternate"),""),IF(B217&lt;&gt;"", IF(_xlfn.XLOOKUP(B217,Analysis!$C$2:$C$1000,Analysis!$AR$2:$AR$1000)="Pass","Best",""),"")))</f>
        <v/>
      </c>
      <c r="E217" s="22" t="str">
        <f>IF(AND(B217&lt;&gt;"",B217&lt;&gt;"No Matches"), HYPERLINK(VLOOKUP(B217,'Contract Vehicles'!$B$1:$H$1000,2,FALSE),"Link"),"")</f>
        <v/>
      </c>
      <c r="F217" s="21" t="str">
        <f>IF(AND(B217&lt;&gt;"",B217&lt;&gt;"No Matches"), VLOOKUP(B217,'Contract Vehicles'!$B$1:$H$1000,7,FALSE),"")</f>
        <v/>
      </c>
    </row>
    <row r="218" spans="2:6" ht="12.75" x14ac:dyDescent="0.2">
      <c r="D218" s="21" t="str">
        <f>IF(AND(COUNTA($B$5:$B$1000)=1,B218&lt;&gt;""),"Best",IF(Prototype_input!$C$6="Federal or Tribal Government",IFERROR(IF(INDEX(Analysis!$W$2:$W$1000, MATCH(B218, Analysis!$B$2:$B$1000, 0)) = _xlfn.MAXIFS(Analysis!$W$2:$W$1000, Analysis!$AK$2:$AK$1000, "Pass", Analysis!$W$2:$W$1000, "&gt;=1", Analysis!$B$2:$B$1000, "&lt;&gt;Polaris"),"Best","Alternate"),""),IF(B218&lt;&gt;"", IF(_xlfn.XLOOKUP(B218,Analysis!$C$2:$C$1000,Analysis!$AR$2:$AR$1000)="Pass","Best",""),"")))</f>
        <v/>
      </c>
      <c r="E218" s="22" t="str">
        <f>IF(AND(B218&lt;&gt;"",B218&lt;&gt;"No Matches"), HYPERLINK(VLOOKUP(B218,'Contract Vehicles'!$B$1:$H$1000,2,FALSE),"Link"),"")</f>
        <v/>
      </c>
      <c r="F218" s="21" t="str">
        <f>IF(AND(B218&lt;&gt;"",B218&lt;&gt;"No Matches"), VLOOKUP(B218,'Contract Vehicles'!$B$1:$H$1000,7,FALSE),"")</f>
        <v/>
      </c>
    </row>
    <row r="219" spans="2:6" ht="12.75" x14ac:dyDescent="0.2">
      <c r="D219" s="21" t="str">
        <f>IF(AND(COUNTA($B$5:$B$1000)=1,B219&lt;&gt;""),"Best",IF(Prototype_input!$C$6="Federal or Tribal Government",IFERROR(IF(INDEX(Analysis!$W$2:$W$1000, MATCH(B219, Analysis!$B$2:$B$1000, 0)) = _xlfn.MAXIFS(Analysis!$W$2:$W$1000, Analysis!$AK$2:$AK$1000, "Pass", Analysis!$W$2:$W$1000, "&gt;=1", Analysis!$B$2:$B$1000, "&lt;&gt;Polaris"),"Best","Alternate"),""),IF(B219&lt;&gt;"", IF(_xlfn.XLOOKUP(B219,Analysis!$C$2:$C$1000,Analysis!$AR$2:$AR$1000)="Pass","Best",""),"")))</f>
        <v/>
      </c>
      <c r="E219" s="22" t="str">
        <f>IF(AND(B219&lt;&gt;"",B219&lt;&gt;"No Matches"), HYPERLINK(VLOOKUP(B219,'Contract Vehicles'!$B$1:$H$1000,2,FALSE),"Link"),"")</f>
        <v/>
      </c>
      <c r="F219" s="21" t="str">
        <f>IF(AND(B219&lt;&gt;"",B219&lt;&gt;"No Matches"), VLOOKUP(B219,'Contract Vehicles'!$B$1:$H$1000,7,FALSE),"")</f>
        <v/>
      </c>
    </row>
    <row r="220" spans="2:6" ht="12.75" x14ac:dyDescent="0.2">
      <c r="D220" s="21" t="str">
        <f>IF(AND(COUNTA($B$5:$B$1000)=1,B220&lt;&gt;""),"Best",IF(Prototype_input!$C$6="Federal or Tribal Government",IFERROR(IF(INDEX(Analysis!$W$2:$W$1000, MATCH(B220, Analysis!$B$2:$B$1000, 0)) = _xlfn.MAXIFS(Analysis!$W$2:$W$1000, Analysis!$AK$2:$AK$1000, "Pass", Analysis!$W$2:$W$1000, "&gt;=1", Analysis!$B$2:$B$1000, "&lt;&gt;Polaris"),"Best","Alternate"),""),IF(B220&lt;&gt;"", IF(_xlfn.XLOOKUP(B220,Analysis!$C$2:$C$1000,Analysis!$AR$2:$AR$1000)="Pass","Best",""),"")))</f>
        <v/>
      </c>
      <c r="E220" s="22" t="str">
        <f>IF(AND(B220&lt;&gt;"",B220&lt;&gt;"No Matches"), HYPERLINK(VLOOKUP(B220,'Contract Vehicles'!$B$1:$H$1000,2,FALSE),"Link"),"")</f>
        <v/>
      </c>
      <c r="F220" s="21" t="str">
        <f>IF(AND(B220&lt;&gt;"",B220&lt;&gt;"No Matches"), VLOOKUP(B220,'Contract Vehicles'!$B$1:$H$1000,7,FALSE),"")</f>
        <v/>
      </c>
    </row>
    <row r="221" spans="2:6" ht="12.75" x14ac:dyDescent="0.2">
      <c r="D221" s="21" t="str">
        <f>IF(AND(COUNTA($B$5:$B$1000)=1,B221&lt;&gt;""),"Best",IF(Prototype_input!$C$6="Federal or Tribal Government",IFERROR(IF(INDEX(Analysis!$W$2:$W$1000, MATCH(B221, Analysis!$B$2:$B$1000, 0)) = _xlfn.MAXIFS(Analysis!$W$2:$W$1000, Analysis!$AK$2:$AK$1000, "Pass", Analysis!$W$2:$W$1000, "&gt;=1", Analysis!$B$2:$B$1000, "&lt;&gt;Polaris"),"Best","Alternate"),""),IF(B221&lt;&gt;"", IF(_xlfn.XLOOKUP(B221,Analysis!$C$2:$C$1000,Analysis!$AR$2:$AR$1000)="Pass","Best",""),"")))</f>
        <v/>
      </c>
      <c r="E221" s="22" t="str">
        <f>IF(AND(B221&lt;&gt;"",B221&lt;&gt;"No Matches"), HYPERLINK(VLOOKUP(B221,'Contract Vehicles'!$B$1:$H$1000,2,FALSE),"Link"),"")</f>
        <v/>
      </c>
      <c r="F221" s="21" t="str">
        <f>IF(AND(B221&lt;&gt;"",B221&lt;&gt;"No Matches"), VLOOKUP(B221,'Contract Vehicles'!$B$1:$H$1000,7,FALSE),"")</f>
        <v/>
      </c>
    </row>
    <row r="222" spans="2:6" ht="12.75" x14ac:dyDescent="0.2">
      <c r="D222" s="21" t="str">
        <f>IF(AND(COUNTA($B$5:$B$1000)=1,B222&lt;&gt;""),"Best",IF(Prototype_input!$C$6="Federal or Tribal Government",IFERROR(IF(INDEX(Analysis!$W$2:$W$1000, MATCH(B222, Analysis!$B$2:$B$1000, 0)) = _xlfn.MAXIFS(Analysis!$W$2:$W$1000, Analysis!$AK$2:$AK$1000, "Pass", Analysis!$W$2:$W$1000, "&gt;=1", Analysis!$B$2:$B$1000, "&lt;&gt;Polaris"),"Best","Alternate"),""),IF(B222&lt;&gt;"", IF(_xlfn.XLOOKUP(B222,Analysis!$C$2:$C$1000,Analysis!$AR$2:$AR$1000)="Pass","Best",""),"")))</f>
        <v/>
      </c>
      <c r="E222" s="22" t="str">
        <f>IF(AND(B222&lt;&gt;"",B222&lt;&gt;"No Matches"), HYPERLINK(VLOOKUP(B222,'Contract Vehicles'!$B$1:$H$1000,2,FALSE),"Link"),"")</f>
        <v/>
      </c>
      <c r="F222" s="21" t="str">
        <f>IF(AND(B222&lt;&gt;"",B222&lt;&gt;"No Matches"), VLOOKUP(B222,'Contract Vehicles'!$B$1:$H$1000,7,FALSE),"")</f>
        <v/>
      </c>
    </row>
    <row r="223" spans="2:6" ht="12.75" x14ac:dyDescent="0.2">
      <c r="D223" s="21" t="str">
        <f>IF(AND(COUNTA($B$5:$B$1000)=1,B223&lt;&gt;""),"Best",IF(Prototype_input!$C$6="Federal or Tribal Government",IFERROR(IF(INDEX(Analysis!$W$2:$W$1000, MATCH(B223, Analysis!$B$2:$B$1000, 0)) = _xlfn.MAXIFS(Analysis!$W$2:$W$1000, Analysis!$AK$2:$AK$1000, "Pass", Analysis!$W$2:$W$1000, "&gt;=1", Analysis!$B$2:$B$1000, "&lt;&gt;Polaris"),"Best","Alternate"),""),IF(B223&lt;&gt;"", IF(_xlfn.XLOOKUP(B223,Analysis!$C$2:$C$1000,Analysis!$AR$2:$AR$1000)="Pass","Best",""),"")))</f>
        <v/>
      </c>
      <c r="E223" s="22" t="str">
        <f>IF(AND(B223&lt;&gt;"",B223&lt;&gt;"No Matches"), HYPERLINK(VLOOKUP(B223,'Contract Vehicles'!$B$1:$H$1000,2,FALSE),"Link"),"")</f>
        <v/>
      </c>
      <c r="F223" s="21" t="str">
        <f>IF(AND(B223&lt;&gt;"",B223&lt;&gt;"No Matches"), VLOOKUP(B223,'Contract Vehicles'!$B$1:$H$1000,7,FALSE),"")</f>
        <v/>
      </c>
    </row>
    <row r="224" spans="2:6" ht="12.75" x14ac:dyDescent="0.2">
      <c r="D224" s="21" t="str">
        <f>IF(AND(COUNTA($B$5:$B$1000)=1,B224&lt;&gt;""),"Best",IF(Prototype_input!$C$6="Federal or Tribal Government",IFERROR(IF(INDEX(Analysis!$W$2:$W$1000, MATCH(B224, Analysis!$B$2:$B$1000, 0)) = _xlfn.MAXIFS(Analysis!$W$2:$W$1000, Analysis!$AK$2:$AK$1000, "Pass", Analysis!$W$2:$W$1000, "&gt;=1", Analysis!$B$2:$B$1000, "&lt;&gt;Polaris"),"Best","Alternate"),""),IF(B224&lt;&gt;"", IF(_xlfn.XLOOKUP(B224,Analysis!$C$2:$C$1000,Analysis!$AR$2:$AR$1000)="Pass","Best",""),"")))</f>
        <v/>
      </c>
      <c r="E224" s="22" t="str">
        <f>IF(AND(B224&lt;&gt;"",B224&lt;&gt;"No Matches"), HYPERLINK(VLOOKUP(B224,'Contract Vehicles'!$B$1:$H$1000,2,FALSE),"Link"),"")</f>
        <v/>
      </c>
      <c r="F224" s="21" t="str">
        <f>IF(AND(B224&lt;&gt;"",B224&lt;&gt;"No Matches"), VLOOKUP(B224,'Contract Vehicles'!$B$1:$H$1000,7,FALSE),"")</f>
        <v/>
      </c>
    </row>
    <row r="225" spans="4:6" ht="12.75" x14ac:dyDescent="0.2">
      <c r="D225" s="21" t="str">
        <f>IF(AND(COUNTA($B$5:$B$1000)=1,B225&lt;&gt;""),"Best",IF(Prototype_input!$C$6="Federal or Tribal Government",IFERROR(IF(INDEX(Analysis!$W$2:$W$1000, MATCH(B225, Analysis!$B$2:$B$1000, 0)) = _xlfn.MAXIFS(Analysis!$W$2:$W$1000, Analysis!$AK$2:$AK$1000, "Pass", Analysis!$W$2:$W$1000, "&gt;=1", Analysis!$B$2:$B$1000, "&lt;&gt;Polaris"),"Best","Alternate"),""),IF(B225&lt;&gt;"", IF(_xlfn.XLOOKUP(B225,Analysis!$C$2:$C$1000,Analysis!$AR$2:$AR$1000)="Pass","Best",""),"")))</f>
        <v/>
      </c>
      <c r="E225" s="22" t="str">
        <f>IF(AND(B225&lt;&gt;"",B225&lt;&gt;"No Matches"), HYPERLINK(VLOOKUP(B225,'Contract Vehicles'!$B$1:$H$1000,2,FALSE),"Link"),"")</f>
        <v/>
      </c>
      <c r="F225" s="21" t="str">
        <f>IF(AND(B225&lt;&gt;"",B225&lt;&gt;"No Matches"), VLOOKUP(B225,'Contract Vehicles'!$B$1:$H$1000,7,FALSE),"")</f>
        <v/>
      </c>
    </row>
    <row r="226" spans="4:6" ht="12.75" x14ac:dyDescent="0.2">
      <c r="D226" s="21" t="str">
        <f>IF(AND(COUNTA($B$5:$B$1000)=1,B226&lt;&gt;""),"Best",IF(Prototype_input!$C$6="Federal or Tribal Government",IFERROR(IF(INDEX(Analysis!$W$2:$W$1000, MATCH(B226, Analysis!$B$2:$B$1000, 0)) = _xlfn.MAXIFS(Analysis!$W$2:$W$1000, Analysis!$AK$2:$AK$1000, "Pass", Analysis!$W$2:$W$1000, "&gt;=1", Analysis!$B$2:$B$1000, "&lt;&gt;Polaris"),"Best","Alternate"),""),IF(B226&lt;&gt;"", IF(_xlfn.XLOOKUP(B226,Analysis!$C$2:$C$1000,Analysis!$AR$2:$AR$1000)="Pass","Best",""),"")))</f>
        <v/>
      </c>
      <c r="E226" s="22" t="str">
        <f>IF(AND(B226&lt;&gt;"",B226&lt;&gt;"No Matches"), HYPERLINK(VLOOKUP(B226,'Contract Vehicles'!$B$1:$H$1000,2,FALSE),"Link"),"")</f>
        <v/>
      </c>
      <c r="F226" s="21" t="str">
        <f>IF(AND(B226&lt;&gt;"",B226&lt;&gt;"No Matches"), VLOOKUP(B226,'Contract Vehicles'!$B$1:$H$1000,7,FALSE),"")</f>
        <v/>
      </c>
    </row>
    <row r="227" spans="4:6" ht="12.75" x14ac:dyDescent="0.2">
      <c r="D227" s="21" t="str">
        <f>IF(AND(COUNTA($B$5:$B$1000)=1,B227&lt;&gt;""),"Best",IF(Prototype_input!$C$6="Federal or Tribal Government",IFERROR(IF(INDEX(Analysis!$W$2:$W$1000, MATCH(B227, Analysis!$B$2:$B$1000, 0)) = _xlfn.MAXIFS(Analysis!$W$2:$W$1000, Analysis!$AK$2:$AK$1000, "Pass", Analysis!$W$2:$W$1000, "&gt;=1", Analysis!$B$2:$B$1000, "&lt;&gt;Polaris"),"Best","Alternate"),""),IF(B227&lt;&gt;"", IF(_xlfn.XLOOKUP(B227,Analysis!$C$2:$C$1000,Analysis!$AR$2:$AR$1000)="Pass","Best",""),"")))</f>
        <v/>
      </c>
      <c r="E227" s="22" t="str">
        <f>IF(AND(B227&lt;&gt;"",B227&lt;&gt;"No Matches"), HYPERLINK(VLOOKUP(B227,'Contract Vehicles'!$B$1:$H$1000,2,FALSE),"Link"),"")</f>
        <v/>
      </c>
      <c r="F227" s="21" t="str">
        <f>IF(AND(B227&lt;&gt;"",B227&lt;&gt;"No Matches"), VLOOKUP(B227,'Contract Vehicles'!$B$1:$H$1000,7,FALSE),"")</f>
        <v/>
      </c>
    </row>
    <row r="228" spans="4:6" ht="12.75" x14ac:dyDescent="0.2">
      <c r="D228" s="21" t="str">
        <f>IF(AND(COUNTA($B$5:$B$1000)=1,B228&lt;&gt;""),"Best",IF(Prototype_input!$C$6="Federal or Tribal Government",IFERROR(IF(INDEX(Analysis!$W$2:$W$1000, MATCH(B228, Analysis!$B$2:$B$1000, 0)) = _xlfn.MAXIFS(Analysis!$W$2:$W$1000, Analysis!$AK$2:$AK$1000, "Pass", Analysis!$W$2:$W$1000, "&gt;=1", Analysis!$B$2:$B$1000, "&lt;&gt;Polaris"),"Best","Alternate"),""),IF(B228&lt;&gt;"", IF(_xlfn.XLOOKUP(B228,Analysis!$C$2:$C$1000,Analysis!$AR$2:$AR$1000)="Pass","Best",""),"")))</f>
        <v/>
      </c>
      <c r="E228" s="22" t="str">
        <f>IF(AND(B228&lt;&gt;"",B228&lt;&gt;"No Matches"), HYPERLINK(VLOOKUP(B228,'Contract Vehicles'!$B$1:$H$1000,2,FALSE),"Link"),"")</f>
        <v/>
      </c>
      <c r="F228" s="21" t="str">
        <f>IF(AND(B228&lt;&gt;"",B228&lt;&gt;"No Matches"), VLOOKUP(B228,'Contract Vehicles'!$B$1:$H$1000,7,FALSE),"")</f>
        <v/>
      </c>
    </row>
    <row r="229" spans="4:6" ht="12.75" x14ac:dyDescent="0.2">
      <c r="D229" s="21" t="str">
        <f>IF(AND(COUNTA($B$5:$B$1000)=1,B229&lt;&gt;""),"Best",IF(Prototype_input!$C$6="Federal or Tribal Government",IFERROR(IF(INDEX(Analysis!$W$2:$W$1000, MATCH(B229, Analysis!$B$2:$B$1000, 0)) = _xlfn.MAXIFS(Analysis!$W$2:$W$1000, Analysis!$AK$2:$AK$1000, "Pass", Analysis!$W$2:$W$1000, "&gt;=1", Analysis!$B$2:$B$1000, "&lt;&gt;Polaris"),"Best","Alternate"),""),IF(B229&lt;&gt;"", IF(_xlfn.XLOOKUP(B229,Analysis!$C$2:$C$1000,Analysis!$AR$2:$AR$1000)="Pass","Best",""),"")))</f>
        <v/>
      </c>
      <c r="E229" s="22" t="str">
        <f>IF(AND(B229&lt;&gt;"",B229&lt;&gt;"No Matches"), HYPERLINK(VLOOKUP(B229,'Contract Vehicles'!$B$1:$H$1000,2,FALSE),"Link"),"")</f>
        <v/>
      </c>
      <c r="F229" s="21" t="str">
        <f>IF(AND(B229&lt;&gt;"",B229&lt;&gt;"No Matches"), VLOOKUP(B229,'Contract Vehicles'!$B$1:$H$1000,7,FALSE),"")</f>
        <v/>
      </c>
    </row>
    <row r="230" spans="4:6" ht="12.75" x14ac:dyDescent="0.2">
      <c r="D230" s="21" t="str">
        <f>IF(AND(COUNTA($B$5:$B$1000)=1,B230&lt;&gt;""),"Best",IF(Prototype_input!$C$6="Federal or Tribal Government",IFERROR(IF(INDEX(Analysis!$W$2:$W$1000, MATCH(B230, Analysis!$B$2:$B$1000, 0)) = _xlfn.MAXIFS(Analysis!$W$2:$W$1000, Analysis!$AK$2:$AK$1000, "Pass", Analysis!$W$2:$W$1000, "&gt;=1", Analysis!$B$2:$B$1000, "&lt;&gt;Polaris"),"Best","Alternate"),""),IF(B230&lt;&gt;"", IF(_xlfn.XLOOKUP(B230,Analysis!$C$2:$C$1000,Analysis!$AR$2:$AR$1000)="Pass","Best",""),"")))</f>
        <v/>
      </c>
      <c r="E230" s="22" t="str">
        <f>IF(AND(B230&lt;&gt;"",B230&lt;&gt;"No Matches"), HYPERLINK(VLOOKUP(B230,'Contract Vehicles'!$B$1:$H$1000,2,FALSE),"Link"),"")</f>
        <v/>
      </c>
      <c r="F230" s="21" t="str">
        <f>IF(AND(B230&lt;&gt;"",B230&lt;&gt;"No Matches"), VLOOKUP(B230,'Contract Vehicles'!$B$1:$H$1000,7,FALSE),"")</f>
        <v/>
      </c>
    </row>
    <row r="231" spans="4:6" ht="12.75" x14ac:dyDescent="0.2">
      <c r="D231" s="21" t="str">
        <f>IF(AND(COUNTA($B$5:$B$1000)=1,B231&lt;&gt;""),"Best",IF(Prototype_input!$C$6="Federal or Tribal Government",IFERROR(IF(INDEX(Analysis!$W$2:$W$1000, MATCH(B231, Analysis!$B$2:$B$1000, 0)) = _xlfn.MAXIFS(Analysis!$W$2:$W$1000, Analysis!$AK$2:$AK$1000, "Pass", Analysis!$W$2:$W$1000, "&gt;=1", Analysis!$B$2:$B$1000, "&lt;&gt;Polaris"),"Best","Alternate"),""),IF(B231&lt;&gt;"", IF(_xlfn.XLOOKUP(B231,Analysis!$C$2:$C$1000,Analysis!$AR$2:$AR$1000)="Pass","Best",""),"")))</f>
        <v/>
      </c>
      <c r="E231" s="22" t="str">
        <f>IF(AND(B231&lt;&gt;"",B231&lt;&gt;"No Matches"), HYPERLINK(VLOOKUP(B231,'Contract Vehicles'!$B$1:$H$1000,2,FALSE),"Link"),"")</f>
        <v/>
      </c>
      <c r="F231" s="21" t="str">
        <f>IF(AND(B231&lt;&gt;"",B231&lt;&gt;"No Matches"), VLOOKUP(B231,'Contract Vehicles'!$B$1:$H$1000,7,FALSE),"")</f>
        <v/>
      </c>
    </row>
    <row r="232" spans="4:6" ht="12.75" x14ac:dyDescent="0.2">
      <c r="D232" s="21" t="str">
        <f>IF(AND(COUNTA($B$5:$B$1000)=1,B232&lt;&gt;""),"Best",IF(Prototype_input!$C$6="Federal or Tribal Government",IFERROR(IF(INDEX(Analysis!$W$2:$W$1000, MATCH(B232, Analysis!$B$2:$B$1000, 0)) = _xlfn.MAXIFS(Analysis!$W$2:$W$1000, Analysis!$AK$2:$AK$1000, "Pass", Analysis!$W$2:$W$1000, "&gt;=1", Analysis!$B$2:$B$1000, "&lt;&gt;Polaris"),"Best","Alternate"),""),IF(B232&lt;&gt;"", IF(_xlfn.XLOOKUP(B232,Analysis!$C$2:$C$1000,Analysis!$AR$2:$AR$1000)="Pass","Best",""),"")))</f>
        <v/>
      </c>
      <c r="E232" s="22" t="str">
        <f>IF(AND(B232&lt;&gt;"",B232&lt;&gt;"No Matches"), HYPERLINK(VLOOKUP(B232,'Contract Vehicles'!$B$1:$H$1000,2,FALSE),"Link"),"")</f>
        <v/>
      </c>
      <c r="F232" s="21" t="str">
        <f>IF(AND(B232&lt;&gt;"",B232&lt;&gt;"No Matches"), VLOOKUP(B232,'Contract Vehicles'!B:H,7,FALSE),"")</f>
        <v/>
      </c>
    </row>
    <row r="233" spans="4:6" ht="12.75" x14ac:dyDescent="0.2">
      <c r="D233" s="21" t="str">
        <f>IF(AND(COUNTA($B$5:$B$1000)=1,B233&lt;&gt;""),"Best",IF(Prototype_input!$C$6="Federal or Tribal Government",IFERROR(IF(INDEX(Analysis!$W$2:$W$1000, MATCH(B233, Analysis!$B$2:$B$1000, 0)) = _xlfn.MAXIFS(Analysis!$W$2:$W$1000, Analysis!$AK$2:$AK$1000, "Pass", Analysis!$W$2:$W$1000, "&gt;=1", Analysis!$B$2:$B$1000, "&lt;&gt;Polaris"),"Best","Alternate"),""),IF(B233&lt;&gt;"", IF(_xlfn.XLOOKUP(B233,Analysis!$C$2:$C$1000,Analysis!$AR$2:$AR$1000)="Pass","Best",""),"")))</f>
        <v/>
      </c>
      <c r="E233" s="22" t="str">
        <f>IF(AND(B233&lt;&gt;"",B233&lt;&gt;"No Matches"), HYPERLINK(VLOOKUP(B233,'Contract Vehicles'!$B$1:$H$1000,2,FALSE),"Link"),"")</f>
        <v/>
      </c>
      <c r="F233" s="21" t="str">
        <f>IF(AND(B233&lt;&gt;"",B233&lt;&gt;"No Matches"), VLOOKUP(B233,'Contract Vehicles'!B:H,7,FALSE),"")</f>
        <v/>
      </c>
    </row>
    <row r="234" spans="4:6" ht="12.75" x14ac:dyDescent="0.2">
      <c r="D234" s="21" t="str">
        <f>IF(AND(COUNTA($B$5:$B$1000)=1,B234&lt;&gt;""),"Best",IF(Prototype_input!$C$6="Federal or Tribal Government",IFERROR(IF(INDEX(Analysis!$W$2:$W$1000, MATCH(B234, Analysis!$B$2:$B$1000, 0)) = _xlfn.MAXIFS(Analysis!$W$2:$W$1000, Analysis!$AK$2:$AK$1000, "Pass", Analysis!$W$2:$W$1000, "&gt;=1", Analysis!$B$2:$B$1000, "&lt;&gt;Polaris"),"Best","Alternate"),""),IF(B234&lt;&gt;"", IF(_xlfn.XLOOKUP(B234,Analysis!$C$2:$C$1000,Analysis!$AR$2:$AR$1000)="Pass","Best",""),"")))</f>
        <v/>
      </c>
      <c r="E234" s="22" t="str">
        <f>IF(AND(B234&lt;&gt;"",B234&lt;&gt;"No Matches"), HYPERLINK(VLOOKUP(B234,'Contract Vehicles'!$B$1:$H$1000,2,FALSE),"Link"),"")</f>
        <v/>
      </c>
      <c r="F234" s="21" t="str">
        <f>IF(AND(B234&lt;&gt;"",B234&lt;&gt;"No Matches"), VLOOKUP(B234,'Contract Vehicles'!B:H,7,FALSE),"")</f>
        <v/>
      </c>
    </row>
    <row r="235" spans="4:6" ht="12.75" x14ac:dyDescent="0.2">
      <c r="D235" s="21" t="str">
        <f>IF(AND(COUNTA($B$5:$B$1000)=1,B235&lt;&gt;""),"Best",IF(Prototype_input!$C$6="Federal or Tribal Government",IFERROR(IF(INDEX(Analysis!$W$2:$W$1000, MATCH(B235, Analysis!$B$2:$B$1000, 0)) = _xlfn.MAXIFS(Analysis!$W$2:$W$1000, Analysis!$AK$2:$AK$1000, "Pass", Analysis!$W$2:$W$1000, "&gt;=1", Analysis!$B$2:$B$1000, "&lt;&gt;Polaris"),"Best","Alternate"),""),IF(B235&lt;&gt;"", IF(_xlfn.XLOOKUP(B235,Analysis!$C$2:$C$1000,Analysis!$AR$2:$AR$1000)="Pass","Best",""),"")))</f>
        <v/>
      </c>
      <c r="E235" s="22" t="str">
        <f>IF(AND(B235&lt;&gt;"",B235&lt;&gt;"No Matches"), HYPERLINK(VLOOKUP(B235,'Contract Vehicles'!$B$1:$H$1000,2,FALSE),"Link"),"")</f>
        <v/>
      </c>
      <c r="F235" s="21" t="str">
        <f>IF(AND(B235&lt;&gt;"",B235&lt;&gt;"No Matches"), VLOOKUP(B235,'Contract Vehicles'!B:H,7,FALSE),"")</f>
        <v/>
      </c>
    </row>
    <row r="236" spans="4:6" ht="12.75" x14ac:dyDescent="0.2">
      <c r="D236" s="21" t="str">
        <f>IF(AND(COUNTA($B$5:$B$1000)=1,B236&lt;&gt;""),"Best",IF(Prototype_input!$C$6="Federal or Tribal Government",IFERROR(IF(INDEX(Analysis!$W$2:$W$1000, MATCH(B236, Analysis!$B$2:$B$1000, 0)) = _xlfn.MAXIFS(Analysis!$W$2:$W$1000, Analysis!$AK$2:$AK$1000, "Pass", Analysis!$W$2:$W$1000, "&gt;=1", Analysis!$B$2:$B$1000, "&lt;&gt;Polaris"),"Best","Alternate"),""),IF(B236&lt;&gt;"", IF(_xlfn.XLOOKUP(B236,Analysis!$C$2:$C$1000,Analysis!$AR$2:$AR$1000)="Pass","Best",""),"")))</f>
        <v/>
      </c>
      <c r="E236" s="22" t="str">
        <f>IF(AND(B236&lt;&gt;"",B236&lt;&gt;"No Matches"), HYPERLINK(VLOOKUP(B236,'Contract Vehicles'!$B$1:$H$1000,2,FALSE),"Link"),"")</f>
        <v/>
      </c>
      <c r="F236" s="21" t="str">
        <f>IF(AND(B236&lt;&gt;"",B236&lt;&gt;"No Matches"), VLOOKUP(B236,'Contract Vehicles'!B:H,7,FALSE),"")</f>
        <v/>
      </c>
    </row>
    <row r="237" spans="4:6" ht="12.75" x14ac:dyDescent="0.2">
      <c r="D237" s="21" t="str">
        <f>IF(AND(COUNTA($B$5:$B$1000)=1,B237&lt;&gt;""),"Best",IF(Prototype_input!$C$6="Federal or Tribal Government",IFERROR(IF(INDEX(Analysis!$W$2:$W$1000, MATCH(B237, Analysis!$B$2:$B$1000, 0)) = _xlfn.MAXIFS(Analysis!$W$2:$W$1000, Analysis!$AK$2:$AK$1000, "Pass", Analysis!$W$2:$W$1000, "&gt;=1", Analysis!$B$2:$B$1000, "&lt;&gt;Polaris"),"Best","Alternate"),""),IF(B237&lt;&gt;"", IF(_xlfn.XLOOKUP(B237,Analysis!$C$2:$C$1000,Analysis!$AR$2:$AR$1000)="Pass","Best",""),"")))</f>
        <v/>
      </c>
      <c r="E237" s="22" t="str">
        <f>IF(AND(B237&lt;&gt;"",B237&lt;&gt;"No Matches"), HYPERLINK(VLOOKUP(B237,'Contract Vehicles'!$B$1:$H$1000,2,FALSE),"Link"),"")</f>
        <v/>
      </c>
      <c r="F237" s="21" t="str">
        <f>IF(AND(B237&lt;&gt;"",B237&lt;&gt;"No Matches"), VLOOKUP(B237,'Contract Vehicles'!B:H,7,FALSE),"")</f>
        <v/>
      </c>
    </row>
    <row r="238" spans="4:6" ht="12.75" x14ac:dyDescent="0.2">
      <c r="D238" s="21" t="str">
        <f>IF(AND(COUNTA($B$5:$B$1000)=1,B238&lt;&gt;""),"Best",IF(Prototype_input!$C$6="Federal or Tribal Government",IFERROR(IF(INDEX(Analysis!$W$2:$W$1000, MATCH(B238, Analysis!$B$2:$B$1000, 0)) = _xlfn.MAXIFS(Analysis!$W$2:$W$1000, Analysis!$AK$2:$AK$1000, "Pass", Analysis!$W$2:$W$1000, "&gt;=1", Analysis!$B$2:$B$1000, "&lt;&gt;Polaris"),"Best","Alternate"),""),IF(B238&lt;&gt;"", IF(_xlfn.XLOOKUP(B238,Analysis!$C$2:$C$1000,Analysis!$AR$2:$AR$1000)="Pass","Best",""),"")))</f>
        <v/>
      </c>
      <c r="E238" s="22" t="str">
        <f>IF(AND(B238&lt;&gt;"",B238&lt;&gt;"No Matches"), HYPERLINK(VLOOKUP(B238,'Contract Vehicles'!$B$1:$H$1000,2,FALSE),"Link"),"")</f>
        <v/>
      </c>
      <c r="F238" s="21" t="str">
        <f>IF(AND(B238&lt;&gt;"",B238&lt;&gt;"No Matches"), VLOOKUP(B238,'Contract Vehicles'!B:H,7,FALSE),"")</f>
        <v/>
      </c>
    </row>
    <row r="239" spans="4:6" ht="12.75" x14ac:dyDescent="0.2">
      <c r="D239" s="21" t="str">
        <f>IF(AND(COUNTA($B$5:$B$1000)=1,B239&lt;&gt;""),"Best",IF(Prototype_input!$C$6="Federal or Tribal Government",IFERROR(IF(INDEX(Analysis!$W$2:$W$1000, MATCH(B239, Analysis!$B$2:$B$1000, 0)) = _xlfn.MAXIFS(Analysis!$W$2:$W$1000, Analysis!$AK$2:$AK$1000, "Pass", Analysis!$W$2:$W$1000, "&gt;=1", Analysis!$B$2:$B$1000, "&lt;&gt;Polaris"),"Best","Alternate"),""),IF(B239&lt;&gt;"", IF(_xlfn.XLOOKUP(B239,Analysis!$C$2:$C$1000,Analysis!$AR$2:$AR$1000)="Pass","Best",""),"")))</f>
        <v/>
      </c>
      <c r="E239" s="22" t="str">
        <f>IF(AND(B239&lt;&gt;"",B239&lt;&gt;"No Matches"), HYPERLINK(VLOOKUP(B239,'Contract Vehicles'!$B$1:$H$1000,2,FALSE),"Link"),"")</f>
        <v/>
      </c>
      <c r="F239" s="21" t="str">
        <f>IF(AND(B239&lt;&gt;"",B239&lt;&gt;"No Matches"), VLOOKUP(B239,'Contract Vehicles'!B:H,7,FALSE),"")</f>
        <v/>
      </c>
    </row>
    <row r="240" spans="4:6" ht="12.75" x14ac:dyDescent="0.2">
      <c r="D240" s="21" t="str">
        <f>IF(AND(COUNTA($B$5:$B$1000)=1,B240&lt;&gt;""),"Best",IF(Prototype_input!$C$6="Federal or Tribal Government",IFERROR(IF(INDEX(Analysis!$W$2:$W$1000, MATCH(B240, Analysis!$B$2:$B$1000, 0)) = _xlfn.MAXIFS(Analysis!$W$2:$W$1000, Analysis!$AK$2:$AK$1000, "Pass", Analysis!$W$2:$W$1000, "&gt;=1", Analysis!$B$2:$B$1000, "&lt;&gt;Polaris"),"Best","Alternate"),""),IF(B240&lt;&gt;"", IF(_xlfn.XLOOKUP(B240,Analysis!$C$2:$C$1000,Analysis!$AR$2:$AR$1000)="Pass","Best",""),"")))</f>
        <v/>
      </c>
      <c r="E240" s="22" t="str">
        <f>IF(AND(B240&lt;&gt;"",B240&lt;&gt;"No Matches"), HYPERLINK(VLOOKUP(B240,'Contract Vehicles'!$B$1:$H$1000,2,FALSE),"Link"),"")</f>
        <v/>
      </c>
      <c r="F240" s="21" t="str">
        <f>IF(AND(B240&lt;&gt;"",B240&lt;&gt;"No Matches"), VLOOKUP(B240,'Contract Vehicles'!B:H,7,FALSE),"")</f>
        <v/>
      </c>
    </row>
    <row r="241" spans="4:6" ht="12.75" x14ac:dyDescent="0.2">
      <c r="D241" s="21" t="str">
        <f>IF(AND(COUNTA($B$5:$B$1000)=1,B241&lt;&gt;""),"Best",IF(Prototype_input!$C$6="Federal or Tribal Government",IFERROR(IF(INDEX(Analysis!$W$2:$W$1000, MATCH(B241, Analysis!$B$2:$B$1000, 0)) = _xlfn.MAXIFS(Analysis!$W$2:$W$1000, Analysis!$AK$2:$AK$1000, "Pass", Analysis!$W$2:$W$1000, "&gt;=1", Analysis!$B$2:$B$1000, "&lt;&gt;Polaris"),"Best","Alternate"),""),IF(B241&lt;&gt;"", IF(_xlfn.XLOOKUP(B241,Analysis!$C$2:$C$1000,Analysis!$AR$2:$AR$1000)="Pass","Best",""),"")))</f>
        <v/>
      </c>
      <c r="E241" s="22" t="str">
        <f>IF(AND(B241&lt;&gt;"",B241&lt;&gt;"No Matches"), HYPERLINK(VLOOKUP(B241,'Contract Vehicles'!$B$1:$H$1000,2,FALSE),"Link"),"")</f>
        <v/>
      </c>
      <c r="F241" s="21" t="str">
        <f>IF(AND(B241&lt;&gt;"",B241&lt;&gt;"No Matches"), VLOOKUP(B241,'Contract Vehicles'!B:H,7,FALSE),"")</f>
        <v/>
      </c>
    </row>
    <row r="242" spans="4:6" ht="12.75" x14ac:dyDescent="0.2">
      <c r="D242" s="21" t="str">
        <f>IF(AND(COUNTA($B$5:$B$1000)=1,B242&lt;&gt;""),"Best",IF(Prototype_input!$C$6="Federal or Tribal Government",IFERROR(IF(INDEX(Analysis!$W$2:$W$1000, MATCH(B242, Analysis!$B$2:$B$1000, 0)) = _xlfn.MAXIFS(Analysis!$W$2:$W$1000, Analysis!$AK$2:$AK$1000, "Pass", Analysis!$W$2:$W$1000, "&gt;=1", Analysis!$B$2:$B$1000, "&lt;&gt;Polaris"),"Best","Alternate"),""),IF(B242&lt;&gt;"", IF(_xlfn.XLOOKUP(B242,Analysis!$C$2:$C$1000,Analysis!$AR$2:$AR$1000)="Pass","Best",""),"")))</f>
        <v/>
      </c>
      <c r="E242" s="22" t="str">
        <f>IF(AND(B242&lt;&gt;"",B242&lt;&gt;"No Matches"), HYPERLINK(VLOOKUP(B242,'Contract Vehicles'!$B$1:$H$1000,2,FALSE),"Link"),"")</f>
        <v/>
      </c>
      <c r="F242" s="21" t="str">
        <f>IF(AND(B242&lt;&gt;"",B242&lt;&gt;"No Matches"), VLOOKUP(B242,'Contract Vehicles'!B:H,7,FALSE),"")</f>
        <v/>
      </c>
    </row>
    <row r="243" spans="4:6" ht="12.75" x14ac:dyDescent="0.2">
      <c r="D243" s="21" t="str">
        <f>IF(AND(COUNTA($B$5:$B$1000)=1,B243&lt;&gt;""),"Best",IF(Prototype_input!$C$6="Federal or Tribal Government",IFERROR(IF(INDEX(Analysis!$W$2:$W$1000, MATCH(B243, Analysis!$B$2:$B$1000, 0)) = _xlfn.MAXIFS(Analysis!$W$2:$W$1000, Analysis!$AK$2:$AK$1000, "Pass", Analysis!$W$2:$W$1000, "&gt;=1", Analysis!$B$2:$B$1000, "&lt;&gt;Polaris"),"Best","Alternate"),""),IF(B243&lt;&gt;"", IF(_xlfn.XLOOKUP(B243,Analysis!$C$2:$C$1000,Analysis!$AR$2:$AR$1000)="Pass","Best",""),"")))</f>
        <v/>
      </c>
      <c r="E243" s="22" t="str">
        <f>IF(AND(B243&lt;&gt;"",B243&lt;&gt;"No Matches"), HYPERLINK(VLOOKUP(B243,'Contract Vehicles'!$B$1:$H$1000,2,FALSE),"Link"),"")</f>
        <v/>
      </c>
      <c r="F243" s="21" t="str">
        <f>IF(AND(B243&lt;&gt;"",B243&lt;&gt;"No Matches"), VLOOKUP(B243,'Contract Vehicles'!B:H,7,FALSE),"")</f>
        <v/>
      </c>
    </row>
    <row r="244" spans="4:6" ht="12.75" x14ac:dyDescent="0.2">
      <c r="D244" s="21" t="str">
        <f>IF(AND(COUNTA($B$5:$B$1000)=1,B244&lt;&gt;""),"Best",IF(Prototype_input!$C$6="Federal or Tribal Government",IFERROR(IF(INDEX(Analysis!$W$2:$W$1000, MATCH(B244, Analysis!$B$2:$B$1000, 0)) = _xlfn.MAXIFS(Analysis!$W$2:$W$1000, Analysis!$AK$2:$AK$1000, "Pass", Analysis!$W$2:$W$1000, "&gt;=1", Analysis!$B$2:$B$1000, "&lt;&gt;Polaris"),"Best","Alternate"),""),IF(B244&lt;&gt;"", IF(_xlfn.XLOOKUP(B244,Analysis!$C$2:$C$1000,Analysis!$AR$2:$AR$1000)="Pass","Best",""),"")))</f>
        <v/>
      </c>
      <c r="E244" s="22" t="str">
        <f>IF(AND(B244&lt;&gt;"",B244&lt;&gt;"No Matches"), HYPERLINK(VLOOKUP(B244,'Contract Vehicles'!$B$1:$H$1000,2,FALSE),"Link"),"")</f>
        <v/>
      </c>
      <c r="F244" s="21" t="str">
        <f>IF(AND(B244&lt;&gt;"",B244&lt;&gt;"No Matches"), VLOOKUP(B244,'Contract Vehicles'!B:H,7,FALSE),"")</f>
        <v/>
      </c>
    </row>
    <row r="245" spans="4:6" ht="12.75" x14ac:dyDescent="0.2">
      <c r="D245" s="21" t="str">
        <f>IF(AND(COUNTA($B$5:$B$1000)=1,B245&lt;&gt;""),"Best",IF(Prototype_input!$C$6="Federal or Tribal Government",IFERROR(IF(INDEX(Analysis!$W$2:$W$1000, MATCH(B245, Analysis!$B$2:$B$1000, 0)) = _xlfn.MAXIFS(Analysis!$W$2:$W$1000, Analysis!$AK$2:$AK$1000, "Pass", Analysis!$W$2:$W$1000, "&gt;=1", Analysis!$B$2:$B$1000, "&lt;&gt;Polaris"),"Best","Alternate"),""),IF(B245&lt;&gt;"", IF(_xlfn.XLOOKUP(B245,Analysis!$C$2:$C$1000,Analysis!$AR$2:$AR$1000)="Pass","Best",""),"")))</f>
        <v/>
      </c>
      <c r="E245" s="22" t="str">
        <f>IF(AND(B245&lt;&gt;"",B245&lt;&gt;"No Matches"), HYPERLINK(VLOOKUP(B245,'Contract Vehicles'!$B$1:$H$1000,2,FALSE),"Link"),"")</f>
        <v/>
      </c>
      <c r="F245" s="21" t="str">
        <f>IF(AND(B245&lt;&gt;"",B245&lt;&gt;"No Matches"), VLOOKUP(B245,'Contract Vehicles'!B:H,7,FALSE),"")</f>
        <v/>
      </c>
    </row>
    <row r="246" spans="4:6" ht="12.75" x14ac:dyDescent="0.2">
      <c r="D246" s="21" t="str">
        <f>IF(AND(COUNTA($B$5:$B$1000)=1,B246&lt;&gt;""),"Best",IF(Prototype_input!$C$6="Federal or Tribal Government",IFERROR(IF(INDEX(Analysis!$W$2:$W$1000, MATCH(B246, Analysis!$B$2:$B$1000, 0)) = _xlfn.MAXIFS(Analysis!$W$2:$W$1000, Analysis!$AK$2:$AK$1000, "Pass", Analysis!$W$2:$W$1000, "&gt;=1", Analysis!$B$2:$B$1000, "&lt;&gt;Polaris"),"Best","Alternate"),""),IF(B246&lt;&gt;"", IF(_xlfn.XLOOKUP(B246,Analysis!$C$2:$C$1000,Analysis!$AR$2:$AR$1000)="Pass","Best",""),"")))</f>
        <v/>
      </c>
      <c r="E246" s="22" t="str">
        <f>IF(AND(B246&lt;&gt;"",B246&lt;&gt;"No Matches"), HYPERLINK(VLOOKUP(B246,'Contract Vehicles'!$B$1:$H$1000,2,FALSE),"Link"),"")</f>
        <v/>
      </c>
      <c r="F246" s="21" t="str">
        <f>IF(AND(B246&lt;&gt;"",B246&lt;&gt;"No Matches"), VLOOKUP(B246,'Contract Vehicles'!B:H,7,FALSE),"")</f>
        <v/>
      </c>
    </row>
    <row r="247" spans="4:6" ht="12.75" x14ac:dyDescent="0.2">
      <c r="D247" s="21" t="str">
        <f>IF(AND(COUNTA($B$5:$B$1000)=1,B247&lt;&gt;""),"Best",IF(Prototype_input!$C$6="Federal or Tribal Government",IFERROR(IF(INDEX(Analysis!$W$2:$W$1000, MATCH(B247, Analysis!$B$2:$B$1000, 0)) = _xlfn.MAXIFS(Analysis!$W$2:$W$1000, Analysis!$AK$2:$AK$1000, "Pass", Analysis!$W$2:$W$1000, "&gt;=1", Analysis!$B$2:$B$1000, "&lt;&gt;Polaris"),"Best","Alternate"),""),IF(B247&lt;&gt;"", IF(_xlfn.XLOOKUP(B247,Analysis!$C$2:$C$1000,Analysis!$AR$2:$AR$1000)="Pass","Best",""),"")))</f>
        <v/>
      </c>
      <c r="E247" s="22" t="str">
        <f>IF(AND(B247&lt;&gt;"",B247&lt;&gt;"No Matches"), HYPERLINK(VLOOKUP(B247,'Contract Vehicles'!$B$1:$H$1000,2,FALSE),"Link"),"")</f>
        <v/>
      </c>
      <c r="F247" s="21" t="str">
        <f>IF(AND(B247&lt;&gt;"",B247&lt;&gt;"No Matches"), VLOOKUP(B247,'Contract Vehicles'!B:H,7,FALSE),"")</f>
        <v/>
      </c>
    </row>
    <row r="248" spans="4:6" ht="12.75" x14ac:dyDescent="0.2">
      <c r="D248" s="21" t="str">
        <f>IF(AND(COUNTA($B$5:$B$1000)=1,B248&lt;&gt;""),"Best",IF(Prototype_input!$C$6="Federal or Tribal Government",IFERROR(IF(INDEX(Analysis!$W$2:$W$1000, MATCH(B248, Analysis!$B$2:$B$1000, 0)) = _xlfn.MAXIFS(Analysis!$W$2:$W$1000, Analysis!$AK$2:$AK$1000, "Pass", Analysis!$W$2:$W$1000, "&gt;=1", Analysis!$B$2:$B$1000, "&lt;&gt;Polaris"),"Best","Alternate"),""),IF(B248&lt;&gt;"", IF(_xlfn.XLOOKUP(B248,Analysis!$C$2:$C$1000,Analysis!$AR$2:$AR$1000)="Pass","Best",""),"")))</f>
        <v/>
      </c>
      <c r="E248" s="22" t="str">
        <f>IF(AND(B248&lt;&gt;"",B248&lt;&gt;"No Matches"), HYPERLINK(VLOOKUP(B248,'Contract Vehicles'!$B$1:$H$1000,2,FALSE),"Link"),"")</f>
        <v/>
      </c>
      <c r="F248" s="21" t="str">
        <f>IF(AND(B248&lt;&gt;"",B248&lt;&gt;"No Matches"), VLOOKUP(B248,'Contract Vehicles'!B:H,7,FALSE),"")</f>
        <v/>
      </c>
    </row>
    <row r="249" spans="4:6" ht="12.75" x14ac:dyDescent="0.2">
      <c r="D249" s="21" t="str">
        <f>IF(AND(COUNTA($B$5:$B$1000)=1,B249&lt;&gt;""),"Best",IF(Prototype_input!$C$6="Federal or Tribal Government",IFERROR(IF(INDEX(Analysis!$W$2:$W$1000, MATCH(B249, Analysis!$B$2:$B$1000, 0)) = _xlfn.MAXIFS(Analysis!$W$2:$W$1000, Analysis!$AK$2:$AK$1000, "Pass", Analysis!$W$2:$W$1000, "&gt;=1", Analysis!$B$2:$B$1000, "&lt;&gt;Polaris"),"Best","Alternate"),""),IF(B249&lt;&gt;"", IF(_xlfn.XLOOKUP(B249,Analysis!$C$2:$C$1000,Analysis!$AR$2:$AR$1000)="Pass","Best",""),"")))</f>
        <v/>
      </c>
      <c r="E249" s="22" t="str">
        <f>IF(AND(B249&lt;&gt;"",B249&lt;&gt;"No Matches"), HYPERLINK(VLOOKUP(B249,'Contract Vehicles'!$B$1:$H$1000,2,FALSE),"Link"),"")</f>
        <v/>
      </c>
      <c r="F249" s="21" t="str">
        <f>IF(AND(B249&lt;&gt;"",B249&lt;&gt;"No Matches"), VLOOKUP(B249,'Contract Vehicles'!B:H,7,FALSE),"")</f>
        <v/>
      </c>
    </row>
    <row r="250" spans="4:6" ht="12.75" x14ac:dyDescent="0.2">
      <c r="D250" s="21" t="str">
        <f>IF(AND(COUNTA($B$5:$B$1000)=1,B250&lt;&gt;""),"Best",IF(Prototype_input!$C$6="Federal or Tribal Government",IFERROR(IF(INDEX(Analysis!$W$2:$W$1000, MATCH(B250, Analysis!$B$2:$B$1000, 0)) = _xlfn.MAXIFS(Analysis!$W$2:$W$1000, Analysis!$AK$2:$AK$1000, "Pass", Analysis!$W$2:$W$1000, "&gt;=1", Analysis!$B$2:$B$1000, "&lt;&gt;Polaris"),"Best","Alternate"),""),IF(B250&lt;&gt;"", IF(_xlfn.XLOOKUP(B250,Analysis!$C$2:$C$1000,Analysis!$AR$2:$AR$1000)="Pass","Best",""),"")))</f>
        <v/>
      </c>
      <c r="E250" s="22" t="str">
        <f>IF(AND(B250&lt;&gt;"",B250&lt;&gt;"No Matches"), HYPERLINK(VLOOKUP(B250,'Contract Vehicles'!$B$1:$H$1000,2,FALSE),"Link"),"")</f>
        <v/>
      </c>
      <c r="F250" s="21" t="str">
        <f>IF(AND(B250&lt;&gt;"",B250&lt;&gt;"No Matches"), VLOOKUP(B250,'Contract Vehicles'!B:H,7,FALSE),"")</f>
        <v/>
      </c>
    </row>
    <row r="251" spans="4:6" ht="12.75" x14ac:dyDescent="0.2">
      <c r="D251" s="21" t="str">
        <f>IF(AND(COUNTA($B$5:$B$1000)=1,B251&lt;&gt;""),"Best",IF(Prototype_input!$C$6="Federal or Tribal Government",IFERROR(IF(INDEX(Analysis!$W$2:$W$1000, MATCH(B251, Analysis!$B$2:$B$1000, 0)) = _xlfn.MAXIFS(Analysis!$W$2:$W$1000, Analysis!$AK$2:$AK$1000, "Pass", Analysis!$W$2:$W$1000, "&gt;=1", Analysis!$B$2:$B$1000, "&lt;&gt;Polaris"),"Best","Alternate"),""),IF(B251&lt;&gt;"", IF(_xlfn.XLOOKUP(B251,Analysis!$C$2:$C$1000,Analysis!$AR$2:$AR$1000)="Pass","Best",""),"")))</f>
        <v/>
      </c>
      <c r="E251" s="22" t="str">
        <f>IF(AND(B251&lt;&gt;"",B251&lt;&gt;"No Matches"), HYPERLINK(VLOOKUP(B251,'Contract Vehicles'!$B$1:$H$1000,2,FALSE),"Link"),"")</f>
        <v/>
      </c>
      <c r="F251" s="21" t="str">
        <f>IF(AND(B251&lt;&gt;"",B251&lt;&gt;"No Matches"), VLOOKUP(B251,'Contract Vehicles'!B:H,7,FALSE),"")</f>
        <v/>
      </c>
    </row>
    <row r="252" spans="4:6" ht="12.75" x14ac:dyDescent="0.2">
      <c r="D252" s="21" t="str">
        <f>IF(AND(COUNTA($B$5:$B$1000)=1,B252&lt;&gt;""),"Best",IF(Prototype_input!$C$6="Federal or Tribal Government",IFERROR(IF(INDEX(Analysis!$W$2:$W$1000, MATCH(B252, Analysis!$B$2:$B$1000, 0)) = _xlfn.MAXIFS(Analysis!$W$2:$W$1000, Analysis!$AK$2:$AK$1000, "Pass", Analysis!$W$2:$W$1000, "&gt;=1", Analysis!$B$2:$B$1000, "&lt;&gt;Polaris"),"Best","Alternate"),""),IF(B252&lt;&gt;"", IF(_xlfn.XLOOKUP(B252,Analysis!$C$2:$C$1000,Analysis!$AR$2:$AR$1000)="Pass","Best",""),"")))</f>
        <v/>
      </c>
      <c r="E252" s="22" t="str">
        <f>IF(AND(B252&lt;&gt;"",B252&lt;&gt;"No Matches"), HYPERLINK(VLOOKUP(B252,'Contract Vehicles'!$B$1:$H$1000,2,FALSE),"Link"),"")</f>
        <v/>
      </c>
      <c r="F252" s="21" t="str">
        <f>IF(AND(B252&lt;&gt;"",B252&lt;&gt;"No Matches"), VLOOKUP(B252,'Contract Vehicles'!B:H,7,FALSE),"")</f>
        <v/>
      </c>
    </row>
    <row r="253" spans="4:6" ht="12.75" x14ac:dyDescent="0.2">
      <c r="D253" s="21" t="str">
        <f>IF(AND(COUNTA($B$5:$B$1000)=1,B253&lt;&gt;""),"Best",IF(Prototype_input!$C$6="Federal or Tribal Government",IFERROR(IF(INDEX(Analysis!$W$2:$W$1000, MATCH(B253, Analysis!$B$2:$B$1000, 0)) = _xlfn.MAXIFS(Analysis!$W$2:$W$1000, Analysis!$AK$2:$AK$1000, "Pass", Analysis!$W$2:$W$1000, "&gt;=1", Analysis!$B$2:$B$1000, "&lt;&gt;Polaris"),"Best","Alternate"),""),IF(B253&lt;&gt;"", IF(_xlfn.XLOOKUP(B253,Analysis!$C$2:$C$1000,Analysis!$AR$2:$AR$1000)="Pass","Best",""),"")))</f>
        <v/>
      </c>
      <c r="E253" s="22" t="str">
        <f>IF(AND(B253&lt;&gt;"",B253&lt;&gt;"No Matches"), HYPERLINK(VLOOKUP(B253,'Contract Vehicles'!$B$1:$H$1000,2,FALSE),"Link"),"")</f>
        <v/>
      </c>
      <c r="F253" s="21" t="str">
        <f>IF(AND(B253&lt;&gt;"",B253&lt;&gt;"No Matches"), VLOOKUP(B253,'Contract Vehicles'!B:H,7,FALSE),"")</f>
        <v/>
      </c>
    </row>
    <row r="254" spans="4:6" ht="12.75" x14ac:dyDescent="0.2">
      <c r="D254" s="21" t="str">
        <f>IF(AND(COUNTA($B$5:$B$1000)=1,B254&lt;&gt;""),"Best",IF(Prototype_input!$C$6="Federal or Tribal Government",IFERROR(IF(INDEX(Analysis!$W$2:$W$1000, MATCH(B254, Analysis!$B$2:$B$1000, 0)) = _xlfn.MAXIFS(Analysis!$W$2:$W$1000, Analysis!$AK$2:$AK$1000, "Pass", Analysis!$W$2:$W$1000, "&gt;=1", Analysis!$B$2:$B$1000, "&lt;&gt;Polaris"),"Best","Alternate"),""),IF(B254&lt;&gt;"", IF(_xlfn.XLOOKUP(B254,Analysis!$C$2:$C$1000,Analysis!$AR$2:$AR$1000)="Pass","Best",""),"")))</f>
        <v/>
      </c>
      <c r="E254" s="22" t="str">
        <f>IF(AND(B254&lt;&gt;"",B254&lt;&gt;"No Matches"), HYPERLINK(VLOOKUP(B254,'Contract Vehicles'!$B$1:$H$1000,2,FALSE),"Link"),"")</f>
        <v/>
      </c>
      <c r="F254" s="21" t="str">
        <f>IF(AND(B254&lt;&gt;"",B254&lt;&gt;"No Matches"), VLOOKUP(B254,'Contract Vehicles'!B:H,7,FALSE),"")</f>
        <v/>
      </c>
    </row>
    <row r="255" spans="4:6" ht="12.75" x14ac:dyDescent="0.2">
      <c r="D255" s="21" t="str">
        <f>IF(AND(COUNTA($B$5:$B$1000)=1,B255&lt;&gt;""),"Best",IF(Prototype_input!$C$6="Federal or Tribal Government",IFERROR(IF(INDEX(Analysis!$W$2:$W$1000, MATCH(B255, Analysis!$B$2:$B$1000, 0)) = _xlfn.MAXIFS(Analysis!$W$2:$W$1000, Analysis!$AK$2:$AK$1000, "Pass", Analysis!$W$2:$W$1000, "&gt;=1", Analysis!$B$2:$B$1000, "&lt;&gt;Polaris"),"Best","Alternate"),""),IF(B255&lt;&gt;"", IF(_xlfn.XLOOKUP(B255,Analysis!$C$2:$C$1000,Analysis!$AR$2:$AR$1000)="Pass","Best",""),"")))</f>
        <v/>
      </c>
      <c r="E255" s="22" t="str">
        <f>IF(AND(B255&lt;&gt;"",B255&lt;&gt;"No Matches"), HYPERLINK(VLOOKUP(B255,'Contract Vehicles'!$B$1:$H$1000,2,FALSE),"Link"),"")</f>
        <v/>
      </c>
      <c r="F255" s="21" t="str">
        <f>IF(AND(B255&lt;&gt;"",B255&lt;&gt;"No Matches"), VLOOKUP(B255,'Contract Vehicles'!B:H,7,FALSE),"")</f>
        <v/>
      </c>
    </row>
    <row r="256" spans="4:6" ht="12.75" x14ac:dyDescent="0.2">
      <c r="D256" s="21" t="str">
        <f>IF(AND(COUNTA($B$5:$B$1000)=1,B256&lt;&gt;""),"Best",IF(Prototype_input!$C$6="Federal or Tribal Government",IFERROR(IF(INDEX(Analysis!$W$2:$W$1000, MATCH(B256, Analysis!$B$2:$B$1000, 0)) = _xlfn.MAXIFS(Analysis!$W$2:$W$1000, Analysis!$AK$2:$AK$1000, "Pass", Analysis!$W$2:$W$1000, "&gt;=1", Analysis!$B$2:$B$1000, "&lt;&gt;Polaris"),"Best","Alternate"),""),IF(B256&lt;&gt;"", IF(_xlfn.XLOOKUP(B256,Analysis!$C$2:$C$1000,Analysis!$AR$2:$AR$1000)="Pass","Best",""),"")))</f>
        <v/>
      </c>
      <c r="E256" s="22" t="str">
        <f>IF(AND(B256&lt;&gt;"",B256&lt;&gt;"No Matches"), HYPERLINK(VLOOKUP(B256,'Contract Vehicles'!$B$1:$H$1000,2,FALSE),"Link"),"")</f>
        <v/>
      </c>
      <c r="F256" s="21" t="str">
        <f>IF(AND(B256&lt;&gt;"",B256&lt;&gt;"No Matches"), VLOOKUP(B256,'Contract Vehicles'!B:H,7,FALSE),"")</f>
        <v/>
      </c>
    </row>
    <row r="257" spans="4:6" ht="12.75" x14ac:dyDescent="0.2">
      <c r="D257" s="21" t="str">
        <f>IF(AND(COUNTA($B$5:$B$1000)=1,B257&lt;&gt;""),"Best",IF(Prototype_input!$C$6="Federal or Tribal Government",IFERROR(IF(INDEX(Analysis!$W$2:$W$1000, MATCH(B257, Analysis!$B$2:$B$1000, 0)) = _xlfn.MAXIFS(Analysis!$W$2:$W$1000, Analysis!$AK$2:$AK$1000, "Pass", Analysis!$W$2:$W$1000, "&gt;=1", Analysis!$B$2:$B$1000, "&lt;&gt;Polaris"),"Best","Alternate"),""),IF(B257&lt;&gt;"", IF(_xlfn.XLOOKUP(B257,Analysis!$C$2:$C$1000,Analysis!$AR$2:$AR$1000)="Pass","Best",""),"")))</f>
        <v/>
      </c>
      <c r="E257" s="22" t="str">
        <f>IF(AND(B257&lt;&gt;"",B257&lt;&gt;"No Matches"), HYPERLINK(VLOOKUP(B257,'Contract Vehicles'!$B$1:$H$1000,2,FALSE),"Link"),"")</f>
        <v/>
      </c>
      <c r="F257" s="21" t="str">
        <f>IF(AND(B257&lt;&gt;"",B257&lt;&gt;"No Matches"), VLOOKUP(B257,'Contract Vehicles'!B:H,7,FALSE),"")</f>
        <v/>
      </c>
    </row>
    <row r="258" spans="4:6" ht="12.75" x14ac:dyDescent="0.2">
      <c r="D258" s="21" t="str">
        <f>IF(AND(COUNTA($B$5:$B$1000)=1,B258&lt;&gt;""),"Best",IF(Prototype_input!$C$6="Federal or Tribal Government",IFERROR(IF(INDEX(Analysis!$W$2:$W$1000, MATCH(B258, Analysis!$B$2:$B$1000, 0)) = _xlfn.MAXIFS(Analysis!$W$2:$W$1000, Analysis!$AK$2:$AK$1000, "Pass", Analysis!$W$2:$W$1000, "&gt;=1", Analysis!$B$2:$B$1000, "&lt;&gt;Polaris"),"Best","Alternate"),""),IF(B258&lt;&gt;"", IF(_xlfn.XLOOKUP(B258,Analysis!$C$2:$C$1000,Analysis!$AR$2:$AR$1000)="Pass","Best",""),"")))</f>
        <v/>
      </c>
      <c r="E258" s="21" t="str">
        <f>IF(AND(B258&lt;&gt;"",B258&lt;&gt;"No Matches"), HYPERLINK(VLOOKUP(B258,'Contract Vehicles'!B:H,2,FALSE),"Link"),"")</f>
        <v/>
      </c>
      <c r="F258" s="21" t="str">
        <f>IF(AND(B258&lt;&gt;"",B258&lt;&gt;"No Matches"), VLOOKUP(B258,'Contract Vehicles'!B:H,7,FALSE),"")</f>
        <v/>
      </c>
    </row>
    <row r="259" spans="4:6" ht="12.75" x14ac:dyDescent="0.2">
      <c r="D259" s="21" t="str">
        <f>IF(AND(COUNTA($B$5:$B$1000)=1,B259&lt;&gt;""),"Best",IF(Prototype_input!$C$6="Federal or Tribal Government",IFERROR(IF(INDEX(Analysis!$W$2:$W$1000, MATCH(B259, Analysis!$B$2:$B$1000, 0)) = _xlfn.MAXIFS(Analysis!$W$2:$W$1000, Analysis!$AK$2:$AK$1000, "Pass", Analysis!$W$2:$W$1000, "&gt;=1", Analysis!$B$2:$B$1000, "&lt;&gt;Polaris"),"Best","Alternate"),""),IF(B259&lt;&gt;"", IF(_xlfn.XLOOKUP(B259,Analysis!$C$2:$C$1000,Analysis!$AR$2:$AR$1000)="Pass","Best",""),"")))</f>
        <v/>
      </c>
      <c r="E259" s="21" t="str">
        <f>IF(AND(B259&lt;&gt;"",B259&lt;&gt;"No Matches"), HYPERLINK(VLOOKUP(B259,'Contract Vehicles'!B:H,2,FALSE),"Link"),"")</f>
        <v/>
      </c>
      <c r="F259" s="21" t="str">
        <f>IF(AND(B259&lt;&gt;"",B259&lt;&gt;"No Matches"), VLOOKUP(B259,'Contract Vehicles'!B:H,7,FALSE),"")</f>
        <v/>
      </c>
    </row>
    <row r="260" spans="4:6" ht="12.75" x14ac:dyDescent="0.2">
      <c r="D260" s="21" t="str">
        <f>IF(AND(COUNTA($B$5:$B$1000)=1,B260&lt;&gt;""),"Best",IF(Prototype_input!$C$6="Federal or Tribal Government",IFERROR(IF(INDEX(Analysis!$W$2:$W$1000, MATCH(B260, Analysis!$B$2:$B$1000, 0)) = _xlfn.MAXIFS(Analysis!$W$2:$W$1000, Analysis!$AK$2:$AK$1000, "Pass", Analysis!$W$2:$W$1000, "&gt;=1", Analysis!$B$2:$B$1000, "&lt;&gt;Polaris"),"Best","Alternate"),""),IF(B260&lt;&gt;"", IF(_xlfn.XLOOKUP(B260,Analysis!$C$2:$C$1000,Analysis!$AR$2:$AR$1000)="Pass","Best",""),"")))</f>
        <v/>
      </c>
      <c r="E260" s="21" t="str">
        <f>IF(AND(B260&lt;&gt;"",B260&lt;&gt;"No Matches"), HYPERLINK(VLOOKUP(B260,'Contract Vehicles'!B:H,2,FALSE),"Link"),"")</f>
        <v/>
      </c>
      <c r="F260" s="21" t="str">
        <f>IF(AND(B260&lt;&gt;"",B260&lt;&gt;"No Matches"), VLOOKUP(B260,'Contract Vehicles'!B:H,7,FALSE),"")</f>
        <v/>
      </c>
    </row>
    <row r="261" spans="4:6" ht="12.75" x14ac:dyDescent="0.2">
      <c r="D261" s="21" t="str">
        <f>IF(AND(COUNTA($B$5:$B$1000)=1,B261&lt;&gt;""),"Best",IF(Prototype_input!$C$6="Federal or Tribal Government",IFERROR(IF(INDEX(Analysis!$W$2:$W$1000, MATCH(B261, Analysis!$B$2:$B$1000, 0)) = _xlfn.MAXIFS(Analysis!$W$2:$W$1000, Analysis!$AK$2:$AK$1000, "Pass", Analysis!$W$2:$W$1000, "&gt;=1", Analysis!$B$2:$B$1000, "&lt;&gt;Polaris"),"Best","Alternate"),""),IF(B261&lt;&gt;"", IF(_xlfn.XLOOKUP(B261,Analysis!$C$2:$C$1000,Analysis!$AR$2:$AR$1000)="Pass","Best",""),"")))</f>
        <v/>
      </c>
      <c r="E261" s="21" t="str">
        <f>IF(AND(B261&lt;&gt;"",B261&lt;&gt;"No Matches"), HYPERLINK(VLOOKUP(B261,'Contract Vehicles'!B:H,2,FALSE),"Link"),"")</f>
        <v/>
      </c>
      <c r="F261" s="21" t="str">
        <f>IF(AND(B261&lt;&gt;"",B261&lt;&gt;"No Matches"), VLOOKUP(B261,'Contract Vehicles'!B:H,7,FALSE),"")</f>
        <v/>
      </c>
    </row>
    <row r="262" spans="4:6" ht="12.75" x14ac:dyDescent="0.2">
      <c r="D262" s="21" t="str">
        <f>IF(AND(COUNTA($B$5:$B$1000)=1,B262&lt;&gt;""),"Best",IF(Prototype_input!$C$6="Federal or Tribal Government",IFERROR(IF(INDEX(Analysis!$W$2:$W$1000, MATCH(B262, Analysis!$B$2:$B$1000, 0)) = _xlfn.MAXIFS(Analysis!$W$2:$W$1000, Analysis!$AK$2:$AK$1000, "Pass", Analysis!$W$2:$W$1000, "&gt;=1", Analysis!$B$2:$B$1000, "&lt;&gt;Polaris"),"Best","Alternate"),""),IF(B262&lt;&gt;"", IF(_xlfn.XLOOKUP(B262,Analysis!$C$2:$C$1000,Analysis!$AR$2:$AR$1000)="Pass","Best",""),"")))</f>
        <v/>
      </c>
      <c r="E262" s="21" t="str">
        <f>IF(AND(B262&lt;&gt;"",B262&lt;&gt;"No Matches"), HYPERLINK(VLOOKUP(B262,'Contract Vehicles'!B:H,2,FALSE),"Link"),"")</f>
        <v/>
      </c>
      <c r="F262" s="21" t="str">
        <f>IF(AND(B262&lt;&gt;"",B262&lt;&gt;"No Matches"), VLOOKUP(B262,'Contract Vehicles'!B:H,7,FALSE),"")</f>
        <v/>
      </c>
    </row>
    <row r="263" spans="4:6" ht="12.75" x14ac:dyDescent="0.2">
      <c r="D263" s="21" t="str">
        <f>IF(AND(COUNTA($B$5:$B$1000)=1,B263&lt;&gt;""),"Best",IF(Prototype_input!$C$6="Federal or Tribal Government",IFERROR(IF(INDEX(Analysis!$W$2:$W$1000, MATCH(B263, Analysis!$B$2:$B$1000, 0)) = _xlfn.MAXIFS(Analysis!$W$2:$W$1000, Analysis!$AK$2:$AK$1000, "Pass", Analysis!$W$2:$W$1000, "&gt;=1", Analysis!$B$2:$B$1000, "&lt;&gt;Polaris"),"Best","Alternate"),""),IF(B263&lt;&gt;"", IF(_xlfn.XLOOKUP(B263,Analysis!$C$2:$C$1000,Analysis!$AR$2:$AR$1000)="Pass","Best",""),"")))</f>
        <v/>
      </c>
      <c r="E263" s="21" t="str">
        <f>IF(AND(B263&lt;&gt;"",B263&lt;&gt;"No Matches"), HYPERLINK(VLOOKUP(B263,'Contract Vehicles'!B:H,2,FALSE),"Link"),"")</f>
        <v/>
      </c>
      <c r="F263" s="21" t="str">
        <f>IF(AND(B263&lt;&gt;"",B263&lt;&gt;"No Matches"), VLOOKUP(B263,'Contract Vehicles'!B:H,7,FALSE),"")</f>
        <v/>
      </c>
    </row>
    <row r="264" spans="4:6" ht="12.75" x14ac:dyDescent="0.2">
      <c r="D264" s="21" t="str">
        <f>IF(AND(COUNTA($B$5:$B$1000)=1,B264&lt;&gt;""),"Best",IF(Prototype_input!$C$6="Federal or Tribal Government",IFERROR(IF(INDEX(Analysis!$W$2:$W$1000, MATCH(B264, Analysis!$B$2:$B$1000, 0)) = _xlfn.MAXIFS(Analysis!$W$2:$W$1000, Analysis!$AK$2:$AK$1000, "Pass", Analysis!$W$2:$W$1000, "&gt;=1", Analysis!$B$2:$B$1000, "&lt;&gt;Polaris"),"Best","Alternate"),""),IF(B264&lt;&gt;"", IF(_xlfn.XLOOKUP(B264,Analysis!$C$2:$C$1000,Analysis!$AR$2:$AR$1000)="Pass","Best",""),"")))</f>
        <v/>
      </c>
      <c r="E264" s="21" t="str">
        <f>IF(AND(B264&lt;&gt;"",B264&lt;&gt;"No Matches"), HYPERLINK(VLOOKUP(B264,'Contract Vehicles'!B:H,2,FALSE),"Link"),"")</f>
        <v/>
      </c>
      <c r="F264" s="21" t="str">
        <f>IF(AND(B264&lt;&gt;"",B264&lt;&gt;"No Matches"), VLOOKUP(B264,'Contract Vehicles'!B:H,7,FALSE),"")</f>
        <v/>
      </c>
    </row>
    <row r="265" spans="4:6" ht="12.75" x14ac:dyDescent="0.2">
      <c r="D265" s="21" t="str">
        <f>IF(AND(COUNTA($B$5:$B$1000)=1,B265&lt;&gt;""),"Best",IF(Prototype_input!$C$6="Federal or Tribal Government",IFERROR(IF(INDEX(Analysis!$W$2:$W$1000, MATCH(B265, Analysis!$B$2:$B$1000, 0)) = _xlfn.MAXIFS(Analysis!$W$2:$W$1000, Analysis!$AK$2:$AK$1000, "Pass", Analysis!$W$2:$W$1000, "&gt;=1", Analysis!$B$2:$B$1000, "&lt;&gt;Polaris"),"Best","Alternate"),""),IF(B265&lt;&gt;"", IF(_xlfn.XLOOKUP(B265,Analysis!$C$2:$C$1000,Analysis!$AR$2:$AR$1000)="Pass","Best",""),"")))</f>
        <v/>
      </c>
      <c r="E265" s="21" t="str">
        <f>IF(AND(B265&lt;&gt;"",B265&lt;&gt;"No Matches"), HYPERLINK(VLOOKUP(B265,'Contract Vehicles'!B:H,2,FALSE),"Link"),"")</f>
        <v/>
      </c>
      <c r="F265" s="21" t="str">
        <f>IF(AND(B265&lt;&gt;"",B265&lt;&gt;"No Matches"), VLOOKUP(B265,'Contract Vehicles'!B:H,7,FALSE),"")</f>
        <v/>
      </c>
    </row>
    <row r="266" spans="4:6" ht="12.75" x14ac:dyDescent="0.2">
      <c r="D266" s="21" t="str">
        <f>IF(AND(COUNTA($B$5:$B$1000)=1,B266&lt;&gt;""),"Best",IF(Prototype_input!$C$6="Federal or Tribal Government",IFERROR(IF(INDEX(Analysis!$W$2:$W$1000, MATCH(B266, Analysis!$B$2:$B$1000, 0)) = _xlfn.MAXIFS(Analysis!$W$2:$W$1000, Analysis!$AK$2:$AK$1000, "Pass", Analysis!$W$2:$W$1000, "&gt;=1", Analysis!$B$2:$B$1000, "&lt;&gt;Polaris"),"Best","Alternate"),""),IF(B266&lt;&gt;"", IF(_xlfn.XLOOKUP(B266,Analysis!$C$2:$C$1000,Analysis!$AR$2:$AR$1000)="Pass","Best",""),"")))</f>
        <v/>
      </c>
      <c r="E266" s="21" t="str">
        <f>IF(AND(B266&lt;&gt;"",B266&lt;&gt;"No Matches"), HYPERLINK(VLOOKUP(B266,'Contract Vehicles'!B:H,2,FALSE),"Link"),"")</f>
        <v/>
      </c>
      <c r="F266" s="21" t="str">
        <f>IF(AND(B266&lt;&gt;"",B266&lt;&gt;"No Matches"), VLOOKUP(B266,'Contract Vehicles'!B:H,7,FALSE),"")</f>
        <v/>
      </c>
    </row>
    <row r="267" spans="4:6" ht="12.75" x14ac:dyDescent="0.2">
      <c r="D267" s="21" t="str">
        <f>IF(AND(COUNTA($B$5:$B$1000)=1,B267&lt;&gt;""),"Best",IF(Prototype_input!$C$6="Federal or Tribal Government",IFERROR(IF(INDEX(Analysis!$W$2:$W$1000, MATCH(B267, Analysis!$B$2:$B$1000, 0)) = _xlfn.MAXIFS(Analysis!$W$2:$W$1000, Analysis!$AK$2:$AK$1000, "Pass", Analysis!$W$2:$W$1000, "&gt;=1", Analysis!$B$2:$B$1000, "&lt;&gt;Polaris"),"Best","Alternate"),""),IF(B267&lt;&gt;"", IF(_xlfn.XLOOKUP(B267,Analysis!$C$2:$C$1000,Analysis!$AR$2:$AR$1000)="Pass","Best",""),"")))</f>
        <v/>
      </c>
      <c r="E267" s="21" t="str">
        <f>IF(AND(B267&lt;&gt;"",B267&lt;&gt;"No Matches"), HYPERLINK(VLOOKUP(B267,'Contract Vehicles'!B:H,2,FALSE),"Link"),"")</f>
        <v/>
      </c>
      <c r="F267" s="21" t="str">
        <f>IF(AND(B267&lt;&gt;"",B267&lt;&gt;"No Matches"), VLOOKUP(B267,'Contract Vehicles'!B:H,7,FALSE),"")</f>
        <v/>
      </c>
    </row>
    <row r="268" spans="4:6" ht="12.75" x14ac:dyDescent="0.2">
      <c r="D268" s="21" t="str">
        <f>IF(AND(COUNTA($B$5:$B$1000)=1,B268&lt;&gt;""),"Best",IF(Prototype_input!$C$6="Federal or Tribal Government",IFERROR(IF(INDEX(Analysis!$W$2:$W$1000, MATCH(B268, Analysis!$B$2:$B$1000, 0)) = _xlfn.MAXIFS(Analysis!$W$2:$W$1000, Analysis!$AK$2:$AK$1000, "Pass", Analysis!$W$2:$W$1000, "&gt;=1", Analysis!$B$2:$B$1000, "&lt;&gt;Polaris"),"Best","Alternate"),""),IF(B268&lt;&gt;"", IF(_xlfn.XLOOKUP(B268,Analysis!$C$2:$C$1000,Analysis!$AR$2:$AR$1000)="Pass","Best",""),"")))</f>
        <v/>
      </c>
      <c r="E268" s="21" t="str">
        <f>IF(AND(B268&lt;&gt;"",B268&lt;&gt;"No Matches"), HYPERLINK(VLOOKUP(B268,'Contract Vehicles'!B:H,2,FALSE),"Link"),"")</f>
        <v/>
      </c>
      <c r="F268" s="21" t="str">
        <f>IF(AND(B268&lt;&gt;"",B268&lt;&gt;"No Matches"), VLOOKUP(B268,'Contract Vehicles'!B:H,7,FALSE),"")</f>
        <v/>
      </c>
    </row>
    <row r="269" spans="4:6" ht="12.75" x14ac:dyDescent="0.2">
      <c r="D269" s="21" t="str">
        <f>IF(AND(COUNTA($B$5:$B$1000)=1,B269&lt;&gt;""),"Best",IF(Prototype_input!$C$6="Federal or Tribal Government",IFERROR(IF(INDEX(Analysis!$W$2:$W$1000, MATCH(B269, Analysis!$B$2:$B$1000, 0)) = _xlfn.MAXIFS(Analysis!$W$2:$W$1000, Analysis!$AK$2:$AK$1000, "Pass", Analysis!$W$2:$W$1000, "&gt;=1", Analysis!$B$2:$B$1000, "&lt;&gt;Polaris"),"Best","Alternate"),""),IF(B269&lt;&gt;"", IF(_xlfn.XLOOKUP(B269,Analysis!$C$2:$C$1000,Analysis!$AR$2:$AR$1000)="Pass","Best",""),"")))</f>
        <v/>
      </c>
      <c r="E269" s="21" t="str">
        <f>IF(AND(B269&lt;&gt;"",B269&lt;&gt;"No Matches"), HYPERLINK(VLOOKUP(B269,'Contract Vehicles'!B:H,2,FALSE),"Link"),"")</f>
        <v/>
      </c>
      <c r="F269" s="21" t="str">
        <f>IF(AND(B269&lt;&gt;"",B269&lt;&gt;"No Matches"), VLOOKUP(B269,'Contract Vehicles'!B:H,7,FALSE),"")</f>
        <v/>
      </c>
    </row>
    <row r="270" spans="4:6" ht="12.75" x14ac:dyDescent="0.2">
      <c r="D270" s="21" t="str">
        <f>IF(AND(COUNTA($B$5:$B$1000)=1,B270&lt;&gt;""),"Best",IF(Prototype_input!$C$6="Federal or Tribal Government",IFERROR(IF(INDEX(Analysis!$W$2:$W$1000, MATCH(B270, Analysis!$B$2:$B$1000, 0)) = _xlfn.MAXIFS(Analysis!$W$2:$W$1000, Analysis!$AK$2:$AK$1000, "Pass", Analysis!$W$2:$W$1000, "&gt;=1", Analysis!$B$2:$B$1000, "&lt;&gt;Polaris"),"Best","Alternate"),""),IF(B270&lt;&gt;"", IF(_xlfn.XLOOKUP(B270,Analysis!$C$2:$C$1000,Analysis!$AR$2:$AR$1000)="Pass","Best",""),"")))</f>
        <v/>
      </c>
      <c r="E270" s="21" t="str">
        <f>IF(AND(B270&lt;&gt;"",B270&lt;&gt;"No Matches"), HYPERLINK(VLOOKUP(B270,'Contract Vehicles'!B:H,2,FALSE),"Link"),"")</f>
        <v/>
      </c>
      <c r="F270" s="21" t="str">
        <f>IF(AND(B270&lt;&gt;"",B270&lt;&gt;"No Matches"), VLOOKUP(B270,'Contract Vehicles'!B:H,7,FALSE),"")</f>
        <v/>
      </c>
    </row>
    <row r="271" spans="4:6" ht="12.75" x14ac:dyDescent="0.2">
      <c r="D271" s="21" t="str">
        <f>IF(AND(COUNTA($B$5:$B$1000)=1,B271&lt;&gt;""),"Best",IF(Prototype_input!$C$6="Federal or Tribal Government",IFERROR(IF(INDEX(Analysis!$W$2:$W$1000, MATCH(B271, Analysis!$B$2:$B$1000, 0)) = _xlfn.MAXIFS(Analysis!$W$2:$W$1000, Analysis!$AK$2:$AK$1000, "Pass", Analysis!$W$2:$W$1000, "&gt;=1", Analysis!$B$2:$B$1000, "&lt;&gt;Polaris"),"Best","Alternate"),""),IF(B271&lt;&gt;"", IF(_xlfn.XLOOKUP(B271,Analysis!$C$2:$C$1000,Analysis!$AR$2:$AR$1000)="Pass","Best",""),"")))</f>
        <v/>
      </c>
      <c r="E271" s="21" t="str">
        <f>IF(AND(B271&lt;&gt;"",B271&lt;&gt;"No Matches"), HYPERLINK(VLOOKUP(B271,'Contract Vehicles'!B:H,2,FALSE),"Link"),"")</f>
        <v/>
      </c>
      <c r="F271" s="21" t="str">
        <f>IF(AND(B271&lt;&gt;"",B271&lt;&gt;"No Matches"), VLOOKUP(B271,'Contract Vehicles'!B:H,7,FALSE),"")</f>
        <v/>
      </c>
    </row>
    <row r="272" spans="4:6" ht="12.75" x14ac:dyDescent="0.2">
      <c r="D272" s="21" t="str">
        <f>IF(AND(COUNTA($B$5:$B$1000)=1,B272&lt;&gt;""),"Best",IF(Prototype_input!$C$6="Federal or Tribal Government",IFERROR(IF(INDEX(Analysis!$W$2:$W$1000, MATCH(B272, Analysis!$B$2:$B$1000, 0)) = _xlfn.MAXIFS(Analysis!$W$2:$W$1000, Analysis!$AK$2:$AK$1000, "Pass", Analysis!$W$2:$W$1000, "&gt;=1", Analysis!$B$2:$B$1000, "&lt;&gt;Polaris"),"Best","Alternate"),""),IF(B272&lt;&gt;"", IF(_xlfn.XLOOKUP(B272,Analysis!$C$2:$C$1000,Analysis!$AR$2:$AR$1000)="Pass","Best",""),"")))</f>
        <v/>
      </c>
      <c r="E272" s="21" t="str">
        <f>IF(AND(B272&lt;&gt;"",B272&lt;&gt;"No Matches"), HYPERLINK(VLOOKUP(B272,'Contract Vehicles'!B:H,2,FALSE),"Link"),"")</f>
        <v/>
      </c>
      <c r="F272" s="21" t="str">
        <f>IF(AND(B272&lt;&gt;"",B272&lt;&gt;"No Matches"), VLOOKUP(B272,'Contract Vehicles'!B:H,7,FALSE),"")</f>
        <v/>
      </c>
    </row>
    <row r="273" spans="4:6" ht="12.75" x14ac:dyDescent="0.2">
      <c r="D273" s="21" t="str">
        <f>IF(AND(COUNTA($B$5:$B$1000)=1,B273&lt;&gt;""),"Best",IF(Prototype_input!$C$6="Federal or Tribal Government",IFERROR(IF(INDEX(Analysis!$W$2:$W$1000, MATCH(B273, Analysis!$B$2:$B$1000, 0)) = _xlfn.MAXIFS(Analysis!$W$2:$W$1000, Analysis!$AK$2:$AK$1000, "Pass", Analysis!$W$2:$W$1000, "&gt;=1", Analysis!$B$2:$B$1000, "&lt;&gt;Polaris"),"Best","Alternate"),""),IF(B273&lt;&gt;"", IF(_xlfn.XLOOKUP(B273,Analysis!$C$2:$C$1000,Analysis!$AR$2:$AR$1000)="Pass","Best",""),"")))</f>
        <v/>
      </c>
      <c r="E273" s="21" t="str">
        <f>IF(AND(B273&lt;&gt;"",B273&lt;&gt;"No Matches"), HYPERLINK(VLOOKUP(B273,'Contract Vehicles'!B:H,2,FALSE),"Link"),"")</f>
        <v/>
      </c>
      <c r="F273" s="21" t="str">
        <f>IF(AND(B273&lt;&gt;"",B273&lt;&gt;"No Matches"), VLOOKUP(B273,'Contract Vehicles'!B:H,7,FALSE),"")</f>
        <v/>
      </c>
    </row>
    <row r="274" spans="4:6" ht="12.75" x14ac:dyDescent="0.2">
      <c r="D274" s="21" t="str">
        <f>IF(AND(COUNTA($B$5:$B$1000)=1,B274&lt;&gt;""),"Best",IF(Prototype_input!$C$6="Federal or Tribal Government",IFERROR(IF(INDEX(Analysis!$W$2:$W$1000, MATCH(B274, Analysis!$B$2:$B$1000, 0)) = _xlfn.MAXIFS(Analysis!$W$2:$W$1000, Analysis!$AK$2:$AK$1000, "Pass", Analysis!$W$2:$W$1000, "&gt;=1", Analysis!$B$2:$B$1000, "&lt;&gt;Polaris"),"Best","Alternate"),""),IF(B274&lt;&gt;"", IF(_xlfn.XLOOKUP(B274,Analysis!$C$2:$C$1000,Analysis!$AR$2:$AR$1000)="Pass","Best",""),"")))</f>
        <v/>
      </c>
      <c r="E274" s="21" t="str">
        <f>IF(AND(B274&lt;&gt;"",B274&lt;&gt;"No Matches"), HYPERLINK(VLOOKUP(B274,'Contract Vehicles'!B:H,2,FALSE),"Link"),"")</f>
        <v/>
      </c>
      <c r="F274" s="21" t="str">
        <f>IF(AND(B274&lt;&gt;"",B274&lt;&gt;"No Matches"), VLOOKUP(B274,'Contract Vehicles'!B:H,7,FALSE),"")</f>
        <v/>
      </c>
    </row>
    <row r="275" spans="4:6" ht="12.75" x14ac:dyDescent="0.2">
      <c r="D275" s="21" t="str">
        <f>IF(AND(COUNTA($B$5:$B$1000)=1,B275&lt;&gt;""),"Best",IF(Prototype_input!$C$6="Federal or Tribal Government",IFERROR(IF(INDEX(Analysis!$W$2:$W$1000, MATCH(B275, Analysis!$B$2:$B$1000, 0)) = _xlfn.MAXIFS(Analysis!$W$2:$W$1000, Analysis!$AK$2:$AK$1000, "Pass", Analysis!$W$2:$W$1000, "&gt;=1", Analysis!$B$2:$B$1000, "&lt;&gt;Polaris"),"Best","Alternate"),""),IF(B275&lt;&gt;"", IF(_xlfn.XLOOKUP(B275,Analysis!$C$2:$C$1000,Analysis!$AR$2:$AR$1000)="Pass","Best",""),"")))</f>
        <v/>
      </c>
      <c r="E275" s="21" t="str">
        <f>IF(AND(B275&lt;&gt;"",B275&lt;&gt;"No Matches"), HYPERLINK(VLOOKUP(B275,'Contract Vehicles'!B:H,2,FALSE),"Link"),"")</f>
        <v/>
      </c>
      <c r="F275" s="21" t="str">
        <f>IF(AND(B275&lt;&gt;"",B275&lt;&gt;"No Matches"), VLOOKUP(B275,'Contract Vehicles'!B:H,7,FALSE),"")</f>
        <v/>
      </c>
    </row>
    <row r="276" spans="4:6" ht="12.75" x14ac:dyDescent="0.2">
      <c r="D276" s="21" t="str">
        <f>IF(AND(COUNTA($B$5:$B$1000)=1,B276&lt;&gt;""),"Best",IF(Prototype_input!$C$6="Federal or Tribal Government",IFERROR(IF(INDEX(Analysis!$W$2:$W$1000, MATCH(B276, Analysis!$B$2:$B$1000, 0)) = _xlfn.MAXIFS(Analysis!$W$2:$W$1000, Analysis!$AK$2:$AK$1000, "Pass", Analysis!$W$2:$W$1000, "&gt;=1", Analysis!$B$2:$B$1000, "&lt;&gt;Polaris"),"Best","Alternate"),""),IF(B276&lt;&gt;"", IF(_xlfn.XLOOKUP(B276,Analysis!$C$2:$C$1000,Analysis!$AR$2:$AR$1000)="Pass","Best",""),"")))</f>
        <v/>
      </c>
      <c r="E276" s="21" t="str">
        <f>IF(AND(B276&lt;&gt;"",B276&lt;&gt;"No Matches"), HYPERLINK(VLOOKUP(B276,'Contract Vehicles'!B:H,2,FALSE),"Link"),"")</f>
        <v/>
      </c>
      <c r="F276" s="21" t="str">
        <f>IF(AND(B276&lt;&gt;"",B276&lt;&gt;"No Matches"), VLOOKUP(B276,'Contract Vehicles'!B:H,7,FALSE),"")</f>
        <v/>
      </c>
    </row>
    <row r="277" spans="4:6" ht="12.75" x14ac:dyDescent="0.2">
      <c r="D277" s="21" t="str">
        <f>IF(AND(COUNTA($B$5:$B$1000)=1,B277&lt;&gt;""),"Best",IF(Prototype_input!$C$6="Federal or Tribal Government",IFERROR(IF(INDEX(Analysis!$W$2:$W$1000, MATCH(B277, Analysis!$B$2:$B$1000, 0)) = _xlfn.MAXIFS(Analysis!$W$2:$W$1000, Analysis!$AK$2:$AK$1000, "Pass", Analysis!$W$2:$W$1000, "&gt;=1", Analysis!$B$2:$B$1000, "&lt;&gt;Polaris"),"Best","Alternate"),""),IF(B277&lt;&gt;"", IF(_xlfn.XLOOKUP(B277,Analysis!$C$2:$C$1000,Analysis!$AR$2:$AR$1000)="Pass","Best",""),"")))</f>
        <v/>
      </c>
      <c r="E277" s="21" t="str">
        <f>IF(AND(B277&lt;&gt;"",B277&lt;&gt;"No Matches"), HYPERLINK(VLOOKUP(B277,'Contract Vehicles'!B:H,2,FALSE),"Link"),"")</f>
        <v/>
      </c>
      <c r="F277" s="21" t="str">
        <f>IF(AND(B277&lt;&gt;"",B277&lt;&gt;"No Matches"), VLOOKUP(B277,'Contract Vehicles'!B:H,7,FALSE),"")</f>
        <v/>
      </c>
    </row>
    <row r="278" spans="4:6" ht="12.75" x14ac:dyDescent="0.2">
      <c r="D278" s="21" t="str">
        <f>IF(AND(COUNTA($B$5:$B$1000)=1,B278&lt;&gt;""),"Best",IF(Prototype_input!$C$6="Federal or Tribal Government",IFERROR(IF(INDEX(Analysis!$W$2:$W$1000, MATCH(B278, Analysis!$B$2:$B$1000, 0)) = _xlfn.MAXIFS(Analysis!$W$2:$W$1000, Analysis!$AK$2:$AK$1000, "Pass", Analysis!$W$2:$W$1000, "&gt;=1", Analysis!$B$2:$B$1000, "&lt;&gt;Polaris"),"Best","Alternate"),""),IF(B278&lt;&gt;"", IF(_xlfn.XLOOKUP(B278,Analysis!$C$2:$C$1000,Analysis!$AR$2:$AR$1000)="Pass","Best",""),"")))</f>
        <v/>
      </c>
      <c r="E278" s="21" t="str">
        <f>IF(AND(B278&lt;&gt;"",B278&lt;&gt;"No Matches"), HYPERLINK(VLOOKUP(B278,'Contract Vehicles'!B:H,2,FALSE),"Link"),"")</f>
        <v/>
      </c>
      <c r="F278" s="21" t="str">
        <f>IF(AND(B278&lt;&gt;"",B278&lt;&gt;"No Matches"), VLOOKUP(B278,'Contract Vehicles'!B:H,7,FALSE),"")</f>
        <v/>
      </c>
    </row>
    <row r="279" spans="4:6" ht="12.75" x14ac:dyDescent="0.2">
      <c r="D279" s="21" t="str">
        <f>IF(AND(COUNTA($B$5:$B$1000)=1,B279&lt;&gt;""),"Best",IF(Prototype_input!$C$6="Federal or Tribal Government",IFERROR(IF(INDEX(Analysis!$W$2:$W$1000, MATCH(B279, Analysis!$B$2:$B$1000, 0)) = _xlfn.MAXIFS(Analysis!$W$2:$W$1000, Analysis!$AK$2:$AK$1000, "Pass", Analysis!$W$2:$W$1000, "&gt;=1", Analysis!$B$2:$B$1000, "&lt;&gt;Polaris"),"Best","Alternate"),""),IF(B279&lt;&gt;"", IF(_xlfn.XLOOKUP(B279,Analysis!$C$2:$C$1000,Analysis!$AR$2:$AR$1000)="Pass","Best",""),"")))</f>
        <v/>
      </c>
      <c r="E279" s="21" t="str">
        <f>IF(AND(B279&lt;&gt;"",B279&lt;&gt;"No Matches"), HYPERLINK(VLOOKUP(B279,'Contract Vehicles'!B:H,2,FALSE),"Link"),"")</f>
        <v/>
      </c>
      <c r="F279" s="21" t="str">
        <f>IF(AND(B279&lt;&gt;"",B279&lt;&gt;"No Matches"), VLOOKUP(B279,'Contract Vehicles'!B:H,7,FALSE),"")</f>
        <v/>
      </c>
    </row>
    <row r="280" spans="4:6" ht="12.75" x14ac:dyDescent="0.2">
      <c r="D280" s="21" t="str">
        <f>IF(AND(COUNTA($B$5:$B$1000)=1,B280&lt;&gt;""),"Best",IF(Prototype_input!$C$6="Federal or Tribal Government",IFERROR(IF(INDEX(Analysis!$W$2:$W$1000, MATCH(B280, Analysis!$B$2:$B$1000, 0)) = _xlfn.MAXIFS(Analysis!$W$2:$W$1000, Analysis!$AK$2:$AK$1000, "Pass", Analysis!$W$2:$W$1000, "&gt;=1", Analysis!$B$2:$B$1000, "&lt;&gt;Polaris"),"Best","Alternate"),""),IF(B280&lt;&gt;"", IF(_xlfn.XLOOKUP(B280,Analysis!$C$2:$C$1000,Analysis!$AR$2:$AR$1000)="Pass","Best",""),"")))</f>
        <v/>
      </c>
      <c r="E280" s="21" t="str">
        <f>IF(AND(B280&lt;&gt;"",B280&lt;&gt;"No Matches"), HYPERLINK(VLOOKUP(B280,'Contract Vehicles'!B:H,2,FALSE),"Link"),"")</f>
        <v/>
      </c>
      <c r="F280" s="21" t="str">
        <f>IF(AND(B280&lt;&gt;"",B280&lt;&gt;"No Matches"), VLOOKUP(B280,'Contract Vehicles'!B:H,7,FALSE),"")</f>
        <v/>
      </c>
    </row>
    <row r="281" spans="4:6" ht="12.75" x14ac:dyDescent="0.2">
      <c r="D281" s="21" t="str">
        <f>IF(AND(COUNTA($B$5:$B$1000)=1,B281&lt;&gt;""),"Best",IF(Prototype_input!$C$6="Federal or Tribal Government",IFERROR(IF(INDEX(Analysis!$W$2:$W$1000, MATCH(B281, Analysis!$B$2:$B$1000, 0)) = _xlfn.MAXIFS(Analysis!$W$2:$W$1000, Analysis!$AK$2:$AK$1000, "Pass", Analysis!$W$2:$W$1000, "&gt;=1", Analysis!$B$2:$B$1000, "&lt;&gt;Polaris"),"Best","Alternate"),""),IF(B281&lt;&gt;"", IF(_xlfn.XLOOKUP(B281,Analysis!$C$2:$C$1000,Analysis!$AR$2:$AR$1000)="Pass","Best",""),"")))</f>
        <v/>
      </c>
      <c r="E281" s="21" t="str">
        <f>IF(AND(B281&lt;&gt;"",B281&lt;&gt;"No Matches"), HYPERLINK(VLOOKUP(B281,'Contract Vehicles'!B:H,2,FALSE),"Link"),"")</f>
        <v/>
      </c>
      <c r="F281" s="21" t="str">
        <f>IF(AND(B281&lt;&gt;"",B281&lt;&gt;"No Matches"), VLOOKUP(B281,'Contract Vehicles'!B:H,7,FALSE),"")</f>
        <v/>
      </c>
    </row>
    <row r="282" spans="4:6" ht="12.75" x14ac:dyDescent="0.2">
      <c r="D282" s="21" t="str">
        <f>IF(AND(COUNTA($B$5:$B$1000)=1,B282&lt;&gt;""),"Best",IF(Prototype_input!$C$6="Federal or Tribal Government",IFERROR(IF(INDEX(Analysis!$W$2:$W$1000, MATCH(B282, Analysis!$B$2:$B$1000, 0)) = _xlfn.MAXIFS(Analysis!$W$2:$W$1000, Analysis!$AK$2:$AK$1000, "Pass", Analysis!$W$2:$W$1000, "&gt;=1", Analysis!$B$2:$B$1000, "&lt;&gt;Polaris"),"Best","Alternate"),""),IF(B282&lt;&gt;"", IF(_xlfn.XLOOKUP(B282,Analysis!$C$2:$C$1000,Analysis!$AR$2:$AR$1000)="Pass","Best",""),"")))</f>
        <v/>
      </c>
      <c r="E282" s="21" t="str">
        <f>IF(AND(B282&lt;&gt;"",B282&lt;&gt;"No Matches"), HYPERLINK(VLOOKUP(B282,'Contract Vehicles'!B:H,2,FALSE),"Link"),"")</f>
        <v/>
      </c>
      <c r="F282" s="21" t="str">
        <f>IF(AND(B282&lt;&gt;"",B282&lt;&gt;"No Matches"), VLOOKUP(B282,'Contract Vehicles'!B:H,7,FALSE),"")</f>
        <v/>
      </c>
    </row>
    <row r="283" spans="4:6" ht="12.75" x14ac:dyDescent="0.2">
      <c r="D283" s="21" t="str">
        <f>IF(AND(COUNTA($B$5:$B$1000)=1,B283&lt;&gt;""),"Best",IF(Prototype_input!$C$6="Federal or Tribal Government",IFERROR(IF(INDEX(Analysis!$W$2:$W$1000, MATCH(B283, Analysis!$B$2:$B$1000, 0)) = _xlfn.MAXIFS(Analysis!$W$2:$W$1000, Analysis!$AK$2:$AK$1000, "Pass", Analysis!$W$2:$W$1000, "&gt;=1", Analysis!$B$2:$B$1000, "&lt;&gt;Polaris"),"Best","Alternate"),""),IF(B283&lt;&gt;"", IF(_xlfn.XLOOKUP(B283,Analysis!$C$2:$C$1000,Analysis!$AR$2:$AR$1000)="Pass","Best",""),"")))</f>
        <v/>
      </c>
      <c r="E283" s="21" t="str">
        <f>IF(AND(B283&lt;&gt;"",B283&lt;&gt;"No Matches"), HYPERLINK(VLOOKUP(B283,'Contract Vehicles'!B:H,2,FALSE),"Link"),"")</f>
        <v/>
      </c>
      <c r="F283" s="21" t="str">
        <f>IF(AND(B283&lt;&gt;"",B283&lt;&gt;"No Matches"), VLOOKUP(B283,'Contract Vehicles'!B:H,7,FALSE),"")</f>
        <v/>
      </c>
    </row>
    <row r="284" spans="4:6" ht="12.75" x14ac:dyDescent="0.2">
      <c r="D284" s="21" t="str">
        <f>IF(AND(COUNTA($B$5:$B$1000)=1,B284&lt;&gt;""),"Best",IF(Prototype_input!$C$6="Federal or Tribal Government",IFERROR(IF(INDEX(Analysis!$W$2:$W$1000, MATCH(B284, Analysis!$B$2:$B$1000, 0)) = _xlfn.MAXIFS(Analysis!$W$2:$W$1000, Analysis!$AK$2:$AK$1000, "Pass", Analysis!$W$2:$W$1000, "&gt;=1", Analysis!$B$2:$B$1000, "&lt;&gt;Polaris"),"Best","Alternate"),""),IF(B284&lt;&gt;"", IF(_xlfn.XLOOKUP(B284,Analysis!$C$2:$C$1000,Analysis!$AR$2:$AR$1000)="Pass","Best",""),"")))</f>
        <v/>
      </c>
      <c r="E284" s="21" t="str">
        <f>IF(AND(B284&lt;&gt;"",B284&lt;&gt;"No Matches"), HYPERLINK(VLOOKUP(B284,'Contract Vehicles'!B:H,2,FALSE),"Link"),"")</f>
        <v/>
      </c>
      <c r="F284" s="21" t="str">
        <f>IF(AND(B284&lt;&gt;"",B284&lt;&gt;"No Matches"), VLOOKUP(B284,'Contract Vehicles'!B:H,7,FALSE),"")</f>
        <v/>
      </c>
    </row>
    <row r="285" spans="4:6" ht="12.75" x14ac:dyDescent="0.2">
      <c r="D285" s="21" t="str">
        <f>IF(AND(COUNTA($B$5:$B$1000)=1,B285&lt;&gt;""),"Best",IF(Prototype_input!$C$6="Federal or Tribal Government",IFERROR(IF(INDEX(Analysis!$W$2:$W$1000, MATCH(B285, Analysis!$B$2:$B$1000, 0)) = _xlfn.MAXIFS(Analysis!$W$2:$W$1000, Analysis!$AK$2:$AK$1000, "Pass", Analysis!$W$2:$W$1000, "&gt;=1", Analysis!$B$2:$B$1000, "&lt;&gt;Polaris"),"Best","Alternate"),""),IF(B285&lt;&gt;"", IF(_xlfn.XLOOKUP(B285,Analysis!$C$2:$C$1000,Analysis!$AR$2:$AR$1000)="Pass","Best",""),"")))</f>
        <v/>
      </c>
      <c r="E285" s="21" t="str">
        <f>IF(AND(B285&lt;&gt;"",B285&lt;&gt;"No Matches"), HYPERLINK(VLOOKUP(B285,'Contract Vehicles'!B:H,2,FALSE),"Link"),"")</f>
        <v/>
      </c>
      <c r="F285" s="21" t="str">
        <f>IF(AND(B285&lt;&gt;"",B285&lt;&gt;"No Matches"), VLOOKUP(B285,'Contract Vehicles'!B:H,7,FALSE),"")</f>
        <v/>
      </c>
    </row>
    <row r="286" spans="4:6" ht="12.75" x14ac:dyDescent="0.2">
      <c r="D286" s="21" t="str">
        <f>IF(AND(COUNTA($B$5:$B$1000)=1,B286&lt;&gt;""),"Best",IF(Prototype_input!$C$6="Federal or Tribal Government",IFERROR(IF(INDEX(Analysis!$W$2:$W$1000, MATCH(B286, Analysis!$B$2:$B$1000, 0)) = _xlfn.MAXIFS(Analysis!$W$2:$W$1000, Analysis!$AK$2:$AK$1000, "Pass", Analysis!$W$2:$W$1000, "&gt;=1", Analysis!$B$2:$B$1000, "&lt;&gt;Polaris"),"Best","Alternate"),""),IF(B286&lt;&gt;"", IF(_xlfn.XLOOKUP(B286,Analysis!$C$2:$C$1000,Analysis!$AR$2:$AR$1000)="Pass","Best",""),"")))</f>
        <v/>
      </c>
      <c r="E286" s="21" t="str">
        <f>IF(AND(B286&lt;&gt;"",B286&lt;&gt;"No Matches"), HYPERLINK(VLOOKUP(B286,'Contract Vehicles'!B:H,2,FALSE),"Link"),"")</f>
        <v/>
      </c>
      <c r="F286" s="21" t="str">
        <f>IF(AND(B286&lt;&gt;"",B286&lt;&gt;"No Matches"), VLOOKUP(B286,'Contract Vehicles'!B:H,7,FALSE),"")</f>
        <v/>
      </c>
    </row>
    <row r="287" spans="4:6" ht="12.75" x14ac:dyDescent="0.2">
      <c r="D287" s="21" t="str">
        <f>IF(AND(COUNTA($B$5:$B$1000)=1,B287&lt;&gt;""),"Best",IF(Prototype_input!$C$6="Federal or Tribal Government",IFERROR(IF(INDEX(Analysis!$W$2:$W$1000, MATCH(B287, Analysis!$B$2:$B$1000, 0)) = _xlfn.MAXIFS(Analysis!$W$2:$W$1000, Analysis!$AK$2:$AK$1000, "Pass", Analysis!$W$2:$W$1000, "&gt;=1", Analysis!$B$2:$B$1000, "&lt;&gt;Polaris"),"Best","Alternate"),""),IF(B287&lt;&gt;"", IF(_xlfn.XLOOKUP(B287,Analysis!$C$2:$C$1000,Analysis!$AR$2:$AR$1000)="Pass","Best",""),"")))</f>
        <v/>
      </c>
      <c r="E287" s="21" t="str">
        <f>IF(AND(B287&lt;&gt;"",B287&lt;&gt;"No Matches"), HYPERLINK(VLOOKUP(B287,'Contract Vehicles'!B:H,2,FALSE),"Link"),"")</f>
        <v/>
      </c>
      <c r="F287" s="21" t="str">
        <f>IF(AND(B287&lt;&gt;"",B287&lt;&gt;"No Matches"), VLOOKUP(B287,'Contract Vehicles'!B:H,7,FALSE),"")</f>
        <v/>
      </c>
    </row>
    <row r="288" spans="4:6" ht="12.75" x14ac:dyDescent="0.2">
      <c r="D288" s="21" t="str">
        <f>IF(AND(COUNTA($B$5:$B$1000)=1,B288&lt;&gt;""),"Best",IF(Prototype_input!$C$6="Federal or Tribal Government",IFERROR(IF(INDEX(Analysis!$W$2:$W$1000, MATCH(B288, Analysis!$B$2:$B$1000, 0)) = _xlfn.MAXIFS(Analysis!$W$2:$W$1000, Analysis!$AK$2:$AK$1000, "Pass", Analysis!$W$2:$W$1000, "&gt;=1", Analysis!$B$2:$B$1000, "&lt;&gt;Polaris"),"Best","Alternate"),""),IF(B288&lt;&gt;"", IF(_xlfn.XLOOKUP(B288,Analysis!$C$2:$C$1000,Analysis!$AR$2:$AR$1000)="Pass","Best",""),"")))</f>
        <v/>
      </c>
      <c r="E288" s="21" t="str">
        <f>IF(AND(B288&lt;&gt;"",B288&lt;&gt;"No Matches"), HYPERLINK(VLOOKUP(B288,'Contract Vehicles'!B:H,2,FALSE),"Link"),"")</f>
        <v/>
      </c>
      <c r="F288" s="21" t="str">
        <f>IF(AND(B288&lt;&gt;"",B288&lt;&gt;"No Matches"), VLOOKUP(B288,'Contract Vehicles'!B:H,7,FALSE),"")</f>
        <v/>
      </c>
    </row>
    <row r="289" spans="4:6" ht="12.75" x14ac:dyDescent="0.2">
      <c r="D289" s="21" t="str">
        <f>IF(AND(COUNTA($B$5:$B$1000)=1,B289&lt;&gt;""),"Best",IF(Prototype_input!$C$6="Federal or Tribal Government",IFERROR(IF(INDEX(Analysis!$W$2:$W$1000, MATCH(B289, Analysis!$B$2:$B$1000, 0)) = _xlfn.MAXIFS(Analysis!$W$2:$W$1000, Analysis!$AK$2:$AK$1000, "Pass", Analysis!$W$2:$W$1000, "&gt;=1", Analysis!$B$2:$B$1000, "&lt;&gt;Polaris"),"Best","Alternate"),""),IF(B289&lt;&gt;"", IF(_xlfn.XLOOKUP(B289,Analysis!$C$2:$C$1000,Analysis!$AR$2:$AR$1000)="Pass","Best",""),"")))</f>
        <v/>
      </c>
      <c r="E289" s="21" t="str">
        <f>IF(AND(B289&lt;&gt;"",B289&lt;&gt;"No Matches"), HYPERLINK(VLOOKUP(B289,'Contract Vehicles'!B:H,2,FALSE),"Link"),"")</f>
        <v/>
      </c>
      <c r="F289" s="21" t="str">
        <f>IF(AND(B289&lt;&gt;"",B289&lt;&gt;"No Matches"), VLOOKUP(B289,'Contract Vehicles'!B:H,7,FALSE),"")</f>
        <v/>
      </c>
    </row>
    <row r="290" spans="4:6" ht="12.75" x14ac:dyDescent="0.2">
      <c r="D290" s="21" t="str">
        <f>IF(AND(COUNTA($B$5:$B$1000)=1,B290&lt;&gt;""),"Best",IF(Prototype_input!$C$6="Federal or Tribal Government",IFERROR(IF(INDEX(Analysis!$W$2:$W$1000, MATCH(B290, Analysis!$B$2:$B$1000, 0)) = _xlfn.MAXIFS(Analysis!$W$2:$W$1000, Analysis!$AK$2:$AK$1000, "Pass", Analysis!$W$2:$W$1000, "&gt;=1", Analysis!$B$2:$B$1000, "&lt;&gt;Polaris"),"Best","Alternate"),""),IF(B290&lt;&gt;"", IF(_xlfn.XLOOKUP(B290,Analysis!$C$2:$C$1000,Analysis!$AR$2:$AR$1000)="Pass","Best",""),"")))</f>
        <v/>
      </c>
      <c r="E290" s="21" t="str">
        <f>IF(AND(B290&lt;&gt;"",B290&lt;&gt;"No Matches"), HYPERLINK(VLOOKUP(B290,'Contract Vehicles'!B:H,2,FALSE),"Link"),"")</f>
        <v/>
      </c>
      <c r="F290" s="21" t="str">
        <f>IF(AND(B290&lt;&gt;"",B290&lt;&gt;"No Matches"), VLOOKUP(B290,'Contract Vehicles'!B:H,7,FALSE),"")</f>
        <v/>
      </c>
    </row>
    <row r="291" spans="4:6" ht="12.75" x14ac:dyDescent="0.2">
      <c r="D291" s="21" t="str">
        <f>IF(AND(COUNTA($B$5:$B$1000)=1,B291&lt;&gt;""),"Best",IF(Prototype_input!$C$6="Federal or Tribal Government",IFERROR(IF(INDEX(Analysis!$W$2:$W$1000, MATCH(B291, Analysis!$B$2:$B$1000, 0)) = _xlfn.MAXIFS(Analysis!$W$2:$W$1000, Analysis!$AK$2:$AK$1000, "Pass", Analysis!$W$2:$W$1000, "&gt;=1", Analysis!$B$2:$B$1000, "&lt;&gt;Polaris"),"Best","Alternate"),""),IF(B291&lt;&gt;"", IF(_xlfn.XLOOKUP(B291,Analysis!$C$2:$C$1000,Analysis!$AR$2:$AR$1000)="Pass","Best",""),"")))</f>
        <v/>
      </c>
      <c r="E291" s="21" t="str">
        <f>IF(AND(B291&lt;&gt;"",B291&lt;&gt;"No Matches"), HYPERLINK(VLOOKUP(B291,'Contract Vehicles'!B:H,2,FALSE),"Link"),"")</f>
        <v/>
      </c>
      <c r="F291" s="21" t="str">
        <f>IF(AND(B291&lt;&gt;"",B291&lt;&gt;"No Matches"), VLOOKUP(B291,'Contract Vehicles'!B:H,7,FALSE),"")</f>
        <v/>
      </c>
    </row>
    <row r="292" spans="4:6" ht="12.75" x14ac:dyDescent="0.2">
      <c r="D292" s="21" t="str">
        <f>IF(AND(COUNTA($B$5:$B$1000)=1,B292&lt;&gt;""),"Best",IF(Prototype_input!$C$6="Federal or Tribal Government",IFERROR(IF(INDEX(Analysis!$W$2:$W$1000, MATCH(B292, Analysis!$B$2:$B$1000, 0)) = _xlfn.MAXIFS(Analysis!$W$2:$W$1000, Analysis!$AK$2:$AK$1000, "Pass", Analysis!$W$2:$W$1000, "&gt;=1", Analysis!$B$2:$B$1000, "&lt;&gt;Polaris"),"Best","Alternate"),""),IF(B292&lt;&gt;"", IF(_xlfn.XLOOKUP(B292,Analysis!$C$2:$C$1000,Analysis!$AR$2:$AR$1000)="Pass","Best",""),"")))</f>
        <v/>
      </c>
      <c r="E292" s="21" t="str">
        <f>IF(AND(B292&lt;&gt;"",B292&lt;&gt;"No Matches"), HYPERLINK(VLOOKUP(B292,'Contract Vehicles'!B:H,2,FALSE),"Link"),"")</f>
        <v/>
      </c>
      <c r="F292" s="21" t="str">
        <f>IF(AND(B292&lt;&gt;"",B292&lt;&gt;"No Matches"), VLOOKUP(B292,'Contract Vehicles'!B:H,7,FALSE),"")</f>
        <v/>
      </c>
    </row>
    <row r="293" spans="4:6" ht="12.75" x14ac:dyDescent="0.2">
      <c r="E293" s="21" t="str">
        <f>IF(AND(B293&lt;&gt;"",B293&lt;&gt;"No Matches"), HYPERLINK(VLOOKUP(B293,'Contract Vehicles'!B:H,2,FALSE),"Link"),"")</f>
        <v/>
      </c>
      <c r="F293" s="21" t="str">
        <f>IF(AND(B293&lt;&gt;"",B293&lt;&gt;"No Matches"), VLOOKUP(B293,'Contract Vehicles'!B:H,7,FALSE),"")</f>
        <v/>
      </c>
    </row>
    <row r="294" spans="4:6" ht="12.75" x14ac:dyDescent="0.2">
      <c r="E294" s="21" t="str">
        <f>IF(AND(B294&lt;&gt;"",B294&lt;&gt;"No Matches"), HYPERLINK(VLOOKUP(B294,'Contract Vehicles'!B:H,2,FALSE),"Link"),"")</f>
        <v/>
      </c>
      <c r="F294" s="21" t="str">
        <f>IF(AND(B294&lt;&gt;"",B294&lt;&gt;"No Matches"), VLOOKUP(B294,'Contract Vehicles'!B:H,7,FALSE),"")</f>
        <v/>
      </c>
    </row>
    <row r="295" spans="4:6" ht="12.75" x14ac:dyDescent="0.2">
      <c r="E295" s="21" t="str">
        <f>IF(AND(B295&lt;&gt;"",B295&lt;&gt;"No Matches"), HYPERLINK(VLOOKUP(B295,'Contract Vehicles'!B:H,2,FALSE),"Link"),"")</f>
        <v/>
      </c>
      <c r="F295" s="21" t="str">
        <f>IF(AND(B295&lt;&gt;"",B295&lt;&gt;"No Matches"), VLOOKUP(B295,'Contract Vehicles'!B:H,7,FALSE),"")</f>
        <v/>
      </c>
    </row>
    <row r="296" spans="4:6" ht="12.75" x14ac:dyDescent="0.2">
      <c r="E296" s="21" t="str">
        <f>IF(AND(B296&lt;&gt;"",B296&lt;&gt;"No Matches"), HYPERLINK(VLOOKUP(B296,'Contract Vehicles'!B:H,2,FALSE),"Link"),"")</f>
        <v/>
      </c>
      <c r="F296" s="21" t="str">
        <f>IF(AND(B296&lt;&gt;"",B296&lt;&gt;"No Matches"), VLOOKUP(B296,'Contract Vehicles'!B:H,7,FALSE),"")</f>
        <v/>
      </c>
    </row>
    <row r="297" spans="4:6" ht="12.75" x14ac:dyDescent="0.2">
      <c r="E297" s="21" t="str">
        <f>IF(AND(B297&lt;&gt;"",B297&lt;&gt;"No Matches"), HYPERLINK(VLOOKUP(B297,'Contract Vehicles'!B:H,2,FALSE),"Link"),"")</f>
        <v/>
      </c>
      <c r="F297" s="21" t="str">
        <f>IF(AND(B297&lt;&gt;"",B297&lt;&gt;"No Matches"), VLOOKUP(B297,'Contract Vehicles'!B:H,7,FALSE),"")</f>
        <v/>
      </c>
    </row>
    <row r="298" spans="4:6" ht="12.75" x14ac:dyDescent="0.2">
      <c r="E298" s="21" t="str">
        <f>IF(AND(B298&lt;&gt;"",B298&lt;&gt;"No Matches"), HYPERLINK(VLOOKUP(B298,'Contract Vehicles'!B:H,2,FALSE),"Link"),"")</f>
        <v/>
      </c>
      <c r="F298" s="21" t="str">
        <f>IF(AND(B298&lt;&gt;"",B298&lt;&gt;"No Matches"), VLOOKUP(B298,'Contract Vehicles'!B:H,7,FALSE),"")</f>
        <v/>
      </c>
    </row>
    <row r="299" spans="4:6" ht="12.75" x14ac:dyDescent="0.2">
      <c r="E299" s="21" t="str">
        <f>IF(AND(B299&lt;&gt;"",B299&lt;&gt;"No Matches"), HYPERLINK(VLOOKUP(B299,'Contract Vehicles'!B:H,2,FALSE),"Link"),"")</f>
        <v/>
      </c>
      <c r="F299" s="21" t="str">
        <f>IF(AND(B299&lt;&gt;"",B299&lt;&gt;"No Matches"), VLOOKUP(B299,'Contract Vehicles'!B:H,7,FALSE),"")</f>
        <v/>
      </c>
    </row>
    <row r="300" spans="4:6" ht="12.75" x14ac:dyDescent="0.2">
      <c r="E300" s="21" t="str">
        <f>IF(AND(B300&lt;&gt;"",B300&lt;&gt;"No Matches"), HYPERLINK(VLOOKUP(B300,'Contract Vehicles'!B:H,2,FALSE),"Link"),"")</f>
        <v/>
      </c>
      <c r="F300" s="21" t="str">
        <f>IF(AND(B300&lt;&gt;"",B300&lt;&gt;"No Matches"), VLOOKUP(B300,'Contract Vehicles'!B:H,7,FALSE),"")</f>
        <v/>
      </c>
    </row>
    <row r="301" spans="4:6" ht="12.75" x14ac:dyDescent="0.2">
      <c r="E301" s="21" t="str">
        <f>IF(AND(B301&lt;&gt;"",B301&lt;&gt;"No Matches"), HYPERLINK(VLOOKUP(B301,'Contract Vehicles'!B:H,2,FALSE),"Link"),"")</f>
        <v/>
      </c>
      <c r="F301" s="21" t="str">
        <f>IF(AND(B301&lt;&gt;"",B301&lt;&gt;"No Matches"), VLOOKUP(B301,'Contract Vehicles'!B:H,7,FALSE),"")</f>
        <v/>
      </c>
    </row>
    <row r="302" spans="4:6" ht="12.75" x14ac:dyDescent="0.2">
      <c r="E302" s="21" t="str">
        <f>IF(AND(B302&lt;&gt;"",B302&lt;&gt;"No Matches"), HYPERLINK(VLOOKUP(B302,'Contract Vehicles'!B:H,2,FALSE),"Link"),"")</f>
        <v/>
      </c>
      <c r="F302" s="21" t="str">
        <f>IF(AND(B302&lt;&gt;"",B302&lt;&gt;"No Matches"), VLOOKUP(B302,'Contract Vehicles'!B:H,7,FALSE),"")</f>
        <v/>
      </c>
    </row>
    <row r="303" spans="4:6" ht="12.75" x14ac:dyDescent="0.2">
      <c r="E303" s="21" t="str">
        <f>IF(AND(B303&lt;&gt;"",B303&lt;&gt;"No Matches"), HYPERLINK(VLOOKUP(B303,'Contract Vehicles'!B:H,2,FALSE),"Link"),"")</f>
        <v/>
      </c>
      <c r="F303" s="21" t="str">
        <f>IF(AND(B303&lt;&gt;"",B303&lt;&gt;"No Matches"), VLOOKUP(B303,'Contract Vehicles'!B:H,7,FALSE),"")</f>
        <v/>
      </c>
    </row>
    <row r="304" spans="4:6" ht="12.75" x14ac:dyDescent="0.2">
      <c r="E304" s="21" t="str">
        <f>IF(AND(B304&lt;&gt;"",B304&lt;&gt;"No Matches"), HYPERLINK(VLOOKUP(B304,'Contract Vehicles'!B:H,2,FALSE),"Link"),"")</f>
        <v/>
      </c>
      <c r="F304" s="21" t="str">
        <f>IF(AND(B304&lt;&gt;"",B304&lt;&gt;"No Matches"), VLOOKUP(B304,'Contract Vehicles'!B:H,7,FALSE),"")</f>
        <v/>
      </c>
    </row>
    <row r="305" spans="5:6" ht="12.75" x14ac:dyDescent="0.2">
      <c r="E305" s="21" t="str">
        <f>IF(AND(B305&lt;&gt;"",B305&lt;&gt;"No Matches"), HYPERLINK(VLOOKUP(B305,'Contract Vehicles'!B:H,2,FALSE),"Link"),"")</f>
        <v/>
      </c>
      <c r="F305" s="21" t="str">
        <f>IF(AND(B305&lt;&gt;"",B305&lt;&gt;"No Matches"), VLOOKUP(B305,'Contract Vehicles'!B:H,7,FALSE),"")</f>
        <v/>
      </c>
    </row>
    <row r="306" spans="5:6" ht="12.75" x14ac:dyDescent="0.2">
      <c r="E306" s="21" t="str">
        <f>IF(AND(B306&lt;&gt;"",B306&lt;&gt;"No Matches"), HYPERLINK(VLOOKUP(B306,'Contract Vehicles'!B:H,2,FALSE),"Link"),"")</f>
        <v/>
      </c>
      <c r="F306" s="21" t="str">
        <f>IF(AND(B306&lt;&gt;"",B306&lt;&gt;"No Matches"), VLOOKUP(B306,'Contract Vehicles'!B:H,7,FALSE),"")</f>
        <v/>
      </c>
    </row>
    <row r="307" spans="5:6" ht="12.75" x14ac:dyDescent="0.2">
      <c r="E307" s="21" t="str">
        <f>IF(AND(B307&lt;&gt;"",B307&lt;&gt;"No Matches"), HYPERLINK(VLOOKUP(B307,'Contract Vehicles'!B:H,2,FALSE),"Link"),"")</f>
        <v/>
      </c>
      <c r="F307" s="21" t="str">
        <f>IF(AND(B307&lt;&gt;"",B307&lt;&gt;"No Matches"), VLOOKUP(B307,'Contract Vehicles'!B:H,7,FALSE),"")</f>
        <v/>
      </c>
    </row>
    <row r="308" spans="5:6" ht="12.75" x14ac:dyDescent="0.2">
      <c r="E308" s="21" t="str">
        <f>IF(AND(B308&lt;&gt;"",B308&lt;&gt;"No Matches"), HYPERLINK(VLOOKUP(B308,'Contract Vehicles'!B:H,2,FALSE),"Link"),"")</f>
        <v/>
      </c>
      <c r="F308" s="21" t="str">
        <f>IF(AND(B308&lt;&gt;"",B308&lt;&gt;"No Matches"), VLOOKUP(B308,'Contract Vehicles'!B:H,7,FALSE),"")</f>
        <v/>
      </c>
    </row>
    <row r="309" spans="5:6" ht="12.75" x14ac:dyDescent="0.2">
      <c r="E309" s="21" t="str">
        <f>IF(AND(B309&lt;&gt;"",B309&lt;&gt;"No Matches"), HYPERLINK(VLOOKUP(B309,'Contract Vehicles'!B:H,2,FALSE),"Link"),"")</f>
        <v/>
      </c>
      <c r="F309" s="21" t="str">
        <f>IF(AND(B309&lt;&gt;"",B309&lt;&gt;"No Matches"), VLOOKUP(B309,'Contract Vehicles'!B:H,7,FALSE),"")</f>
        <v/>
      </c>
    </row>
    <row r="310" spans="5:6" ht="12.75" x14ac:dyDescent="0.2">
      <c r="E310" s="21" t="str">
        <f>IF(AND(B310&lt;&gt;"",B310&lt;&gt;"No Matches"), HYPERLINK(VLOOKUP(B310,'Contract Vehicles'!B:H,2,FALSE),"Link"),"")</f>
        <v/>
      </c>
      <c r="F310" s="21" t="str">
        <f>IF(AND(B310&lt;&gt;"",B310&lt;&gt;"No Matches"), VLOOKUP(B310,'Contract Vehicles'!B:H,7,FALSE),"")</f>
        <v/>
      </c>
    </row>
    <row r="311" spans="5:6" ht="12.75" x14ac:dyDescent="0.2">
      <c r="E311" s="21" t="str">
        <f>IF(AND(B311&lt;&gt;"",B311&lt;&gt;"No Matches"), HYPERLINK(VLOOKUP(B311,'Contract Vehicles'!B:H,2,FALSE),"Link"),"")</f>
        <v/>
      </c>
      <c r="F311" s="21" t="str">
        <f>IF(AND(B311&lt;&gt;"",B311&lt;&gt;"No Matches"), VLOOKUP(B311,'Contract Vehicles'!B:H,7,FALSE),"")</f>
        <v/>
      </c>
    </row>
    <row r="312" spans="5:6" ht="12.75" x14ac:dyDescent="0.2">
      <c r="E312" s="21" t="str">
        <f>IF(AND(B312&lt;&gt;"",B312&lt;&gt;"No Matches"), HYPERLINK(VLOOKUP(B312,'Contract Vehicles'!B:H,2,FALSE),"Link"),"")</f>
        <v/>
      </c>
      <c r="F312" s="21" t="str">
        <f>IF(AND(B312&lt;&gt;"",B312&lt;&gt;"No Matches"), VLOOKUP(B312,'Contract Vehicles'!B:H,7,FALSE),"")</f>
        <v/>
      </c>
    </row>
    <row r="313" spans="5:6" ht="12.75" x14ac:dyDescent="0.2">
      <c r="E313" s="21" t="str">
        <f>IF(AND(B313&lt;&gt;"",B313&lt;&gt;"No Matches"), HYPERLINK(VLOOKUP(B313,'Contract Vehicles'!B:H,2,FALSE),"Link"),"")</f>
        <v/>
      </c>
      <c r="F313" s="21" t="str">
        <f>IF(AND(B313&lt;&gt;"",B313&lt;&gt;"No Matches"), VLOOKUP(B313,'Contract Vehicles'!B:H,7,FALSE),"")</f>
        <v/>
      </c>
    </row>
    <row r="314" spans="5:6" ht="12.75" x14ac:dyDescent="0.2">
      <c r="E314" s="21" t="str">
        <f>IF(AND(B314&lt;&gt;"",B314&lt;&gt;"No Matches"), HYPERLINK(VLOOKUP(B314,'Contract Vehicles'!B:H,2,FALSE),"Link"),"")</f>
        <v/>
      </c>
      <c r="F314" s="21" t="str">
        <f>IF(AND(B314&lt;&gt;"",B314&lt;&gt;"No Matches"), VLOOKUP(B314,'Contract Vehicles'!B:H,7,FALSE),"")</f>
        <v/>
      </c>
    </row>
    <row r="315" spans="5:6" ht="12.75" x14ac:dyDescent="0.2">
      <c r="E315" s="21" t="str">
        <f>IF(AND(B315&lt;&gt;"",B315&lt;&gt;"No Matches"), HYPERLINK(VLOOKUP(B315,'Contract Vehicles'!B:H,2,FALSE),"Link"),"")</f>
        <v/>
      </c>
      <c r="F315" s="21" t="str">
        <f>IF(AND(B315&lt;&gt;"",B315&lt;&gt;"No Matches"), VLOOKUP(B315,'Contract Vehicles'!B:H,7,FALSE),"")</f>
        <v/>
      </c>
    </row>
    <row r="316" spans="5:6" ht="12.75" x14ac:dyDescent="0.2">
      <c r="E316" s="21" t="str">
        <f>IF(AND(B316&lt;&gt;"",B316&lt;&gt;"No Matches"), HYPERLINK(VLOOKUP(B316,'Contract Vehicles'!B:H,2,FALSE),"Link"),"")</f>
        <v/>
      </c>
      <c r="F316" s="21" t="str">
        <f>IF(AND(B316&lt;&gt;"",B316&lt;&gt;"No Matches"), VLOOKUP(B316,'Contract Vehicles'!B:H,7,FALSE),"")</f>
        <v/>
      </c>
    </row>
    <row r="317" spans="5:6" ht="12.75" x14ac:dyDescent="0.2">
      <c r="E317" s="21" t="str">
        <f>IF(AND(B317&lt;&gt;"",B317&lt;&gt;"No Matches"), HYPERLINK(VLOOKUP(B317,'Contract Vehicles'!B:H,2,FALSE),"Link"),"")</f>
        <v/>
      </c>
      <c r="F317" s="21" t="str">
        <f>IF(AND(B317&lt;&gt;"",B317&lt;&gt;"No Matches"), VLOOKUP(B317,'Contract Vehicles'!B:H,7,FALSE),"")</f>
        <v/>
      </c>
    </row>
    <row r="318" spans="5:6" ht="12.75" x14ac:dyDescent="0.2">
      <c r="E318" s="21" t="str">
        <f>IF(AND(B318&lt;&gt;"",B318&lt;&gt;"No Matches"), HYPERLINK(VLOOKUP(B318,'Contract Vehicles'!B:H,2,FALSE),"Link"),"")</f>
        <v/>
      </c>
    </row>
    <row r="319" spans="5:6" ht="12.75" x14ac:dyDescent="0.2">
      <c r="E319" s="21" t="str">
        <f>IF(AND(B319&lt;&gt;"",B319&lt;&gt;"No Matches"), HYPERLINK(VLOOKUP(B319,'Contract Vehicles'!B:H,2,FALSE),"Link"),"")</f>
        <v/>
      </c>
    </row>
    <row r="320" spans="5:6" ht="12.75" x14ac:dyDescent="0.2">
      <c r="E320" s="21" t="str">
        <f>IF(AND(B320&lt;&gt;"",B320&lt;&gt;"No Matches"), HYPERLINK(VLOOKUP(B320,'Contract Vehicles'!B:H,2,FALSE),"Link"),"")</f>
        <v/>
      </c>
    </row>
    <row r="321" spans="5:5" ht="12.75" x14ac:dyDescent="0.2">
      <c r="E321" s="21" t="str">
        <f>IF(AND(B321&lt;&gt;"",B321&lt;&gt;"No Matches"), HYPERLINK(VLOOKUP(B321,'Contract Vehicles'!B:H,2,FALSE),"Link"),"")</f>
        <v/>
      </c>
    </row>
    <row r="322" spans="5:5" ht="12.75" x14ac:dyDescent="0.2">
      <c r="E322" s="21" t="str">
        <f>IF(AND(B322&lt;&gt;"",B322&lt;&gt;"No Matches"), HYPERLINK(VLOOKUP(B322,'Contract Vehicles'!B:H,2,FALSE),"Link"),"")</f>
        <v/>
      </c>
    </row>
    <row r="323" spans="5:5" ht="12.75" x14ac:dyDescent="0.2">
      <c r="E323" s="21" t="str">
        <f>IF(AND(B323&lt;&gt;"",B323&lt;&gt;"No Matches"), HYPERLINK(VLOOKUP(B323,'Contract Vehicles'!B:H,2,FALSE),"Link"),"")</f>
        <v/>
      </c>
    </row>
    <row r="324" spans="5:5" ht="12.75" x14ac:dyDescent="0.2">
      <c r="E324" s="21" t="str">
        <f>IF(AND(B324&lt;&gt;"",B324&lt;&gt;"No Matches"), HYPERLINK(VLOOKUP(B324,'Contract Vehicles'!B:H,2,FALSE),"Link"),"")</f>
        <v/>
      </c>
    </row>
    <row r="325" spans="5:5" ht="12.75" x14ac:dyDescent="0.2">
      <c r="E325" s="21" t="str">
        <f>IF(AND(B325&lt;&gt;"",B325&lt;&gt;"No Matches"), HYPERLINK(VLOOKUP(B325,'Contract Vehicles'!B:H,2,FALSE),"Link"),"")</f>
        <v/>
      </c>
    </row>
    <row r="326" spans="5:5" ht="12.75" x14ac:dyDescent="0.2">
      <c r="E326" s="21" t="str">
        <f>IF(AND(B326&lt;&gt;"",B326&lt;&gt;"No Matches"), HYPERLINK(VLOOKUP(B326,'Contract Vehicles'!B:H,2,FALSE),"Link"),"")</f>
        <v/>
      </c>
    </row>
    <row r="327" spans="5:5" ht="12.75" x14ac:dyDescent="0.2">
      <c r="E327" s="21" t="str">
        <f>IF(AND(B327&lt;&gt;"",B327&lt;&gt;"No Matches"), HYPERLINK(VLOOKUP(B327,'Contract Vehicles'!B:H,2,FALSE),"Link"),"")</f>
        <v/>
      </c>
    </row>
    <row r="328" spans="5:5" ht="12.75" x14ac:dyDescent="0.2">
      <c r="E328" s="21" t="str">
        <f>IF(AND(B328&lt;&gt;"",B328&lt;&gt;"No Matches"), HYPERLINK(VLOOKUP(B328,'Contract Vehicles'!B:H,2,FALSE),"Link"),"")</f>
        <v/>
      </c>
    </row>
    <row r="329" spans="5:5" ht="12.75" x14ac:dyDescent="0.2">
      <c r="E329" s="21" t="str">
        <f>IF(AND(B329&lt;&gt;"",B329&lt;&gt;"No Matches"), HYPERLINK(VLOOKUP(B329,'Contract Vehicles'!B:H,2,FALSE),"Link"),"")</f>
        <v/>
      </c>
    </row>
    <row r="330" spans="5:5" ht="12.75" x14ac:dyDescent="0.2">
      <c r="E330" s="21" t="str">
        <f>IF(AND(B330&lt;&gt;"",B330&lt;&gt;"No Matches"), HYPERLINK(VLOOKUP(B330,'Contract Vehicles'!B:H,2,FALSE),"Link"),"")</f>
        <v/>
      </c>
    </row>
    <row r="331" spans="5:5" ht="12.75" x14ac:dyDescent="0.2">
      <c r="E331" s="21" t="str">
        <f>IF(AND(B331&lt;&gt;"",B331&lt;&gt;"No Matches"), HYPERLINK(VLOOKUP(B331,'Contract Vehicles'!B:H,2,FALSE),"Link"),"")</f>
        <v/>
      </c>
    </row>
    <row r="332" spans="5:5" ht="12.75" x14ac:dyDescent="0.2">
      <c r="E332" s="21" t="str">
        <f>IF(AND(B332&lt;&gt;"",B332&lt;&gt;"No Matches"), HYPERLINK(VLOOKUP(B332,'Contract Vehicles'!B:H,2,FALSE),"Link"),"")</f>
        <v/>
      </c>
    </row>
    <row r="333" spans="5:5" ht="12.75" x14ac:dyDescent="0.2">
      <c r="E333" s="21" t="str">
        <f>IF(AND(B333&lt;&gt;"",B333&lt;&gt;"No Matches"), HYPERLINK(VLOOKUP(B333,'Contract Vehicles'!B:H,2,FALSE),"Link"),"")</f>
        <v/>
      </c>
    </row>
    <row r="334" spans="5:5" ht="12.75" x14ac:dyDescent="0.2">
      <c r="E334" s="21" t="str">
        <f>IF(AND(B334&lt;&gt;"",B334&lt;&gt;"No Matches"), HYPERLINK(VLOOKUP(B334,'Contract Vehicles'!B:H,2,FALSE),"Link"),"")</f>
        <v/>
      </c>
    </row>
    <row r="335" spans="5:5" ht="12.75" x14ac:dyDescent="0.2">
      <c r="E335" s="21" t="str">
        <f>IF(AND(B335&lt;&gt;"",B335&lt;&gt;"No Matches"), HYPERLINK(VLOOKUP(B335,'Contract Vehicles'!B:H,2,FALSE),"Link"),"")</f>
        <v/>
      </c>
    </row>
    <row r="336" spans="5:5" ht="12.75" x14ac:dyDescent="0.2">
      <c r="E336" s="21" t="str">
        <f>IF(AND(B336&lt;&gt;"",B336&lt;&gt;"No Matches"), HYPERLINK(VLOOKUP(B336,'Contract Vehicles'!B:H,2,FALSE),"Link"),"")</f>
        <v/>
      </c>
    </row>
    <row r="337" spans="5:5" ht="12.75" x14ac:dyDescent="0.2">
      <c r="E337" s="21" t="str">
        <f>IF(AND(B337&lt;&gt;"",B337&lt;&gt;"No Matches"), HYPERLINK(VLOOKUP(B337,'Contract Vehicles'!B:H,2,FALSE),"Link"),"")</f>
        <v/>
      </c>
    </row>
    <row r="338" spans="5:5" ht="12.75" x14ac:dyDescent="0.2">
      <c r="E338" s="21" t="str">
        <f>IF(AND(B338&lt;&gt;"",B338&lt;&gt;"No Matches"), HYPERLINK(VLOOKUP(B338,'Contract Vehicles'!B:H,2,FALSE),"Link"),"")</f>
        <v/>
      </c>
    </row>
    <row r="339" spans="5:5" ht="12.75" x14ac:dyDescent="0.2">
      <c r="E339" s="21" t="str">
        <f>IF(AND(B339&lt;&gt;"",B339&lt;&gt;"No Matches"), HYPERLINK(VLOOKUP(B339,'Contract Vehicles'!B:H,2,FALSE),"Link"),"")</f>
        <v/>
      </c>
    </row>
    <row r="340" spans="5:5" ht="12.75" x14ac:dyDescent="0.2">
      <c r="E340" s="21" t="str">
        <f>IF(AND(B340&lt;&gt;"",B340&lt;&gt;"No Matches"), HYPERLINK(VLOOKUP(B340,'Contract Vehicles'!B:H,2,FALSE),"Link"),"")</f>
        <v/>
      </c>
    </row>
    <row r="341" spans="5:5" ht="12.75" x14ac:dyDescent="0.2">
      <c r="E341" s="21" t="str">
        <f>IF(AND(B341&lt;&gt;"",B341&lt;&gt;"No Matches"), HYPERLINK(VLOOKUP(B341,'Contract Vehicles'!B:H,2,FALSE),"Link"),"")</f>
        <v/>
      </c>
    </row>
    <row r="342" spans="5:5" ht="12.75" x14ac:dyDescent="0.2">
      <c r="E342" s="21" t="str">
        <f>IF(AND(B342&lt;&gt;"",B342&lt;&gt;"No Matches"), HYPERLINK(VLOOKUP(B342,'Contract Vehicles'!B:H,2,FALSE),"Link"),"")</f>
        <v/>
      </c>
    </row>
    <row r="343" spans="5:5" ht="12.75" x14ac:dyDescent="0.2">
      <c r="E343" s="21" t="str">
        <f>IF(AND(B343&lt;&gt;"",B343&lt;&gt;"No Matches"), HYPERLINK(VLOOKUP(B343,'Contract Vehicles'!B:H,2,FALSE),"Link"),"")</f>
        <v/>
      </c>
    </row>
    <row r="344" spans="5:5" ht="12.75" x14ac:dyDescent="0.2">
      <c r="E344" s="21" t="str">
        <f>IF(AND(B344&lt;&gt;"",B344&lt;&gt;"No Matches"), HYPERLINK(VLOOKUP(B344,'Contract Vehicles'!B:H,2,FALSE),"Link"),"")</f>
        <v/>
      </c>
    </row>
    <row r="345" spans="5:5" ht="12.75" x14ac:dyDescent="0.2">
      <c r="E345" s="21" t="str">
        <f>IF(AND(B345&lt;&gt;"",B345&lt;&gt;"No Matches"), HYPERLINK(VLOOKUP(B345,'Contract Vehicles'!B:H,2,FALSE),"Link"),"")</f>
        <v/>
      </c>
    </row>
  </sheetData>
  <mergeCells count="1">
    <mergeCell ref="B4:C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AV4"/>
  <sheetViews>
    <sheetView workbookViewId="0">
      <selection activeCell="B3" sqref="B3"/>
    </sheetView>
  </sheetViews>
  <sheetFormatPr defaultColWidth="12.5703125" defaultRowHeight="15.75" customHeight="1" x14ac:dyDescent="0.2"/>
  <cols>
    <col min="2" max="2" width="108.5703125" bestFit="1" customWidth="1"/>
  </cols>
  <sheetData>
    <row r="1" spans="1:48" ht="15.75" customHeight="1" x14ac:dyDescent="0.2">
      <c r="A1" s="21" t="s">
        <v>1040</v>
      </c>
      <c r="B1" s="21" t="s">
        <v>1041</v>
      </c>
      <c r="C1" s="21" t="s">
        <v>135</v>
      </c>
      <c r="D1" s="21" t="s">
        <v>136</v>
      </c>
      <c r="E1" s="21" t="s">
        <v>137</v>
      </c>
      <c r="F1" s="21" t="s">
        <v>138</v>
      </c>
      <c r="G1" s="21" t="s">
        <v>139</v>
      </c>
      <c r="H1" s="21" t="s">
        <v>140</v>
      </c>
      <c r="I1" s="21" t="s">
        <v>141</v>
      </c>
      <c r="J1" s="21" t="s">
        <v>149</v>
      </c>
      <c r="K1" s="21" t="s">
        <v>150</v>
      </c>
      <c r="L1" s="21" t="s">
        <v>151</v>
      </c>
      <c r="M1" s="21" t="s">
        <v>152</v>
      </c>
      <c r="N1" s="21" t="s">
        <v>153</v>
      </c>
      <c r="O1" s="21" t="s">
        <v>154</v>
      </c>
      <c r="P1" s="21" t="s">
        <v>155</v>
      </c>
      <c r="Q1" s="21" t="s">
        <v>156</v>
      </c>
      <c r="R1" s="21" t="s">
        <v>157</v>
      </c>
      <c r="S1" s="21" t="s">
        <v>158</v>
      </c>
      <c r="T1" s="21" t="s">
        <v>165</v>
      </c>
      <c r="U1" s="21" t="s">
        <v>169</v>
      </c>
      <c r="V1" s="21" t="s">
        <v>170</v>
      </c>
      <c r="W1" s="21" t="s">
        <v>171</v>
      </c>
      <c r="X1" s="21" t="s">
        <v>172</v>
      </c>
      <c r="Y1" s="21" t="s">
        <v>173</v>
      </c>
      <c r="Z1" s="21" t="s">
        <v>179</v>
      </c>
      <c r="AA1" s="21" t="s">
        <v>180</v>
      </c>
      <c r="AB1" s="21" t="s">
        <v>181</v>
      </c>
      <c r="AC1" s="21" t="s">
        <v>182</v>
      </c>
      <c r="AD1" s="21" t="s">
        <v>186</v>
      </c>
      <c r="AE1" s="21" t="s">
        <v>187</v>
      </c>
      <c r="AF1" s="21" t="s">
        <v>188</v>
      </c>
      <c r="AG1" s="21" t="s">
        <v>192</v>
      </c>
      <c r="AH1" s="21" t="s">
        <v>193</v>
      </c>
      <c r="AI1" s="21" t="s">
        <v>194</v>
      </c>
      <c r="AJ1" s="21" t="s">
        <v>195</v>
      </c>
      <c r="AK1" s="21" t="s">
        <v>196</v>
      </c>
      <c r="AL1" s="21" t="s">
        <v>197</v>
      </c>
      <c r="AM1" s="21" t="s">
        <v>198</v>
      </c>
      <c r="AN1" s="21" t="s">
        <v>199</v>
      </c>
      <c r="AO1" s="21" t="s">
        <v>200</v>
      </c>
      <c r="AP1" s="21" t="s">
        <v>201</v>
      </c>
      <c r="AQ1" s="21" t="s">
        <v>202</v>
      </c>
      <c r="AR1" s="21" t="s">
        <v>203</v>
      </c>
      <c r="AS1" s="21" t="s">
        <v>204</v>
      </c>
      <c r="AT1" s="21" t="s">
        <v>205</v>
      </c>
      <c r="AU1" s="21" t="s">
        <v>206</v>
      </c>
      <c r="AV1" s="21" t="s">
        <v>207</v>
      </c>
    </row>
    <row r="2" spans="1:48" ht="15.75" customHeight="1" x14ac:dyDescent="0.2">
      <c r="A2" s="21" t="s">
        <v>30</v>
      </c>
      <c r="B2" s="21" t="s">
        <v>100</v>
      </c>
      <c r="C2" s="21">
        <v>0</v>
      </c>
      <c r="D2" s="21">
        <v>0</v>
      </c>
      <c r="E2" s="21">
        <v>0</v>
      </c>
      <c r="F2" s="21">
        <v>0</v>
      </c>
      <c r="G2" s="21">
        <v>0</v>
      </c>
      <c r="H2" s="21">
        <v>0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0</v>
      </c>
      <c r="O2" s="21">
        <v>0</v>
      </c>
      <c r="P2" s="21">
        <v>0</v>
      </c>
      <c r="Q2" s="21">
        <v>0</v>
      </c>
      <c r="R2" s="21">
        <v>0</v>
      </c>
      <c r="S2" s="21">
        <v>0</v>
      </c>
      <c r="T2" s="21">
        <v>0</v>
      </c>
      <c r="U2" s="21">
        <v>0</v>
      </c>
      <c r="V2" s="21">
        <v>0</v>
      </c>
      <c r="W2" s="21">
        <v>0</v>
      </c>
      <c r="X2" s="21">
        <v>0</v>
      </c>
      <c r="Y2" s="21">
        <v>0</v>
      </c>
      <c r="Z2" s="21">
        <v>1</v>
      </c>
      <c r="AA2" s="21">
        <v>1</v>
      </c>
      <c r="AB2" s="21">
        <v>0</v>
      </c>
      <c r="AC2" s="21">
        <v>0</v>
      </c>
      <c r="AD2" s="21">
        <v>0</v>
      </c>
      <c r="AE2" s="21">
        <v>0</v>
      </c>
      <c r="AF2" s="21">
        <v>1</v>
      </c>
      <c r="AG2" s="21">
        <v>0</v>
      </c>
      <c r="AH2" s="21">
        <v>0</v>
      </c>
      <c r="AI2" s="21">
        <v>0</v>
      </c>
      <c r="AJ2" s="21">
        <v>0</v>
      </c>
      <c r="AK2" s="21">
        <v>0</v>
      </c>
      <c r="AL2" s="21">
        <v>0</v>
      </c>
      <c r="AM2" s="21">
        <v>0</v>
      </c>
      <c r="AN2" s="21">
        <v>0</v>
      </c>
      <c r="AO2" s="21">
        <v>0</v>
      </c>
      <c r="AP2" s="21">
        <v>0</v>
      </c>
      <c r="AQ2" s="21">
        <v>0</v>
      </c>
      <c r="AR2" s="21">
        <v>0</v>
      </c>
      <c r="AS2" s="21">
        <v>0</v>
      </c>
      <c r="AT2" s="21">
        <v>0</v>
      </c>
      <c r="AU2" s="21">
        <v>0</v>
      </c>
      <c r="AV2" s="21">
        <v>0</v>
      </c>
    </row>
    <row r="3" spans="1:48" ht="15.75" customHeight="1" x14ac:dyDescent="0.2">
      <c r="A3" s="21" t="s">
        <v>30</v>
      </c>
      <c r="B3" s="21" t="s">
        <v>1050</v>
      </c>
      <c r="C3" s="21"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0</v>
      </c>
      <c r="U3" s="21">
        <v>0</v>
      </c>
      <c r="V3" s="21">
        <v>0</v>
      </c>
      <c r="W3" s="21">
        <v>0</v>
      </c>
      <c r="X3" s="21">
        <v>0</v>
      </c>
      <c r="Y3" s="21">
        <v>0</v>
      </c>
      <c r="Z3" s="21">
        <v>0</v>
      </c>
      <c r="AA3" s="21">
        <v>1</v>
      </c>
      <c r="AB3" s="21">
        <v>0</v>
      </c>
      <c r="AC3" s="21">
        <v>0</v>
      </c>
      <c r="AD3" s="21">
        <v>0</v>
      </c>
      <c r="AE3" s="21">
        <v>1</v>
      </c>
      <c r="AF3" s="21">
        <v>0</v>
      </c>
      <c r="AG3" s="21">
        <v>1</v>
      </c>
      <c r="AH3" s="21">
        <v>1</v>
      </c>
      <c r="AI3" s="21">
        <v>0</v>
      </c>
      <c r="AJ3" s="21">
        <v>1</v>
      </c>
      <c r="AK3" s="21">
        <v>1</v>
      </c>
      <c r="AL3" s="21">
        <v>0</v>
      </c>
      <c r="AM3" s="21">
        <v>0</v>
      </c>
      <c r="AN3" s="21">
        <v>0</v>
      </c>
      <c r="AO3" s="21">
        <v>0</v>
      </c>
      <c r="AP3" s="21">
        <v>0</v>
      </c>
      <c r="AQ3" s="21">
        <v>0</v>
      </c>
      <c r="AR3" s="21">
        <v>0</v>
      </c>
      <c r="AS3" s="21">
        <v>0</v>
      </c>
      <c r="AT3" s="21">
        <v>0</v>
      </c>
      <c r="AU3" s="21">
        <v>0</v>
      </c>
      <c r="AV3" s="21">
        <v>0</v>
      </c>
    </row>
    <row r="4" spans="1:48" ht="15.75" customHeight="1" x14ac:dyDescent="0.2">
      <c r="A4" s="21" t="s">
        <v>30</v>
      </c>
      <c r="B4" s="21" t="s">
        <v>20</v>
      </c>
      <c r="C4" s="21">
        <v>1</v>
      </c>
      <c r="D4" s="21">
        <v>1</v>
      </c>
      <c r="E4" s="21">
        <v>1</v>
      </c>
      <c r="F4" s="21">
        <v>1</v>
      </c>
      <c r="G4" s="21">
        <v>1</v>
      </c>
      <c r="H4" s="21">
        <v>1</v>
      </c>
      <c r="I4" s="21">
        <v>1</v>
      </c>
      <c r="J4" s="21">
        <v>1</v>
      </c>
      <c r="K4" s="21">
        <v>1</v>
      </c>
      <c r="L4" s="21">
        <v>1</v>
      </c>
      <c r="M4" s="21">
        <v>1</v>
      </c>
      <c r="N4" s="21">
        <v>1</v>
      </c>
      <c r="O4" s="21">
        <v>1</v>
      </c>
      <c r="P4" s="21">
        <v>1</v>
      </c>
      <c r="Q4" s="21">
        <v>1</v>
      </c>
      <c r="R4" s="21">
        <v>1</v>
      </c>
      <c r="S4" s="21">
        <v>1</v>
      </c>
      <c r="T4" s="21">
        <v>1</v>
      </c>
      <c r="U4" s="21">
        <v>1</v>
      </c>
      <c r="V4" s="21">
        <v>1</v>
      </c>
      <c r="W4" s="21">
        <v>1</v>
      </c>
      <c r="X4" s="21">
        <v>1</v>
      </c>
      <c r="Y4" s="21">
        <v>1</v>
      </c>
      <c r="Z4" s="21">
        <v>1</v>
      </c>
      <c r="AA4" s="21">
        <v>1</v>
      </c>
      <c r="AB4" s="21">
        <v>1</v>
      </c>
      <c r="AC4" s="21">
        <v>1</v>
      </c>
      <c r="AD4" s="21">
        <v>1</v>
      </c>
      <c r="AE4" s="21">
        <v>1</v>
      </c>
      <c r="AF4" s="21">
        <v>1</v>
      </c>
      <c r="AG4" s="21">
        <v>1</v>
      </c>
      <c r="AH4" s="21">
        <v>1</v>
      </c>
      <c r="AI4" s="21">
        <v>0</v>
      </c>
      <c r="AJ4" s="21">
        <v>1</v>
      </c>
      <c r="AK4" s="21">
        <v>1</v>
      </c>
      <c r="AL4" s="21">
        <v>1</v>
      </c>
      <c r="AM4" s="21">
        <v>1</v>
      </c>
      <c r="AN4" s="21">
        <v>1</v>
      </c>
      <c r="AO4" s="21">
        <v>1</v>
      </c>
      <c r="AP4" s="21">
        <v>1</v>
      </c>
      <c r="AQ4" s="21">
        <v>1</v>
      </c>
      <c r="AR4" s="21">
        <v>1</v>
      </c>
      <c r="AS4" s="21">
        <v>1</v>
      </c>
      <c r="AT4" s="21">
        <v>1</v>
      </c>
      <c r="AU4" s="21">
        <v>1</v>
      </c>
      <c r="AV4" s="21">
        <v>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AV7"/>
  <sheetViews>
    <sheetView workbookViewId="0"/>
  </sheetViews>
  <sheetFormatPr defaultColWidth="12.5703125" defaultRowHeight="15.75" customHeight="1" x14ac:dyDescent="0.2"/>
  <sheetData>
    <row r="1" spans="1:48" ht="15.75" customHeight="1" x14ac:dyDescent="0.2">
      <c r="A1" s="21" t="s">
        <v>1040</v>
      </c>
      <c r="B1" s="21" t="s">
        <v>1041</v>
      </c>
      <c r="C1" s="21" t="s">
        <v>135</v>
      </c>
      <c r="D1" s="21" t="s">
        <v>136</v>
      </c>
      <c r="E1" s="21" t="s">
        <v>137</v>
      </c>
      <c r="F1" s="21" t="s">
        <v>138</v>
      </c>
      <c r="G1" s="21" t="s">
        <v>139</v>
      </c>
      <c r="H1" s="21" t="s">
        <v>140</v>
      </c>
      <c r="I1" s="21" t="s">
        <v>141</v>
      </c>
      <c r="J1" s="21" t="s">
        <v>149</v>
      </c>
      <c r="K1" s="21" t="s">
        <v>150</v>
      </c>
      <c r="L1" s="21" t="s">
        <v>151</v>
      </c>
      <c r="M1" s="21" t="s">
        <v>152</v>
      </c>
      <c r="N1" s="21" t="s">
        <v>153</v>
      </c>
      <c r="O1" s="21" t="s">
        <v>154</v>
      </c>
      <c r="P1" s="21" t="s">
        <v>155</v>
      </c>
      <c r="Q1" s="21" t="s">
        <v>156</v>
      </c>
      <c r="R1" s="21" t="s">
        <v>157</v>
      </c>
      <c r="S1" s="21" t="s">
        <v>158</v>
      </c>
      <c r="T1" s="21" t="s">
        <v>165</v>
      </c>
      <c r="U1" s="21" t="s">
        <v>169</v>
      </c>
      <c r="V1" s="21" t="s">
        <v>170</v>
      </c>
      <c r="W1" s="21" t="s">
        <v>171</v>
      </c>
      <c r="X1" s="21" t="s">
        <v>172</v>
      </c>
      <c r="Y1" s="21" t="s">
        <v>173</v>
      </c>
      <c r="Z1" s="21" t="s">
        <v>179</v>
      </c>
      <c r="AA1" s="21" t="s">
        <v>180</v>
      </c>
      <c r="AB1" s="21" t="s">
        <v>181</v>
      </c>
      <c r="AC1" s="21" t="s">
        <v>182</v>
      </c>
      <c r="AD1" s="21" t="s">
        <v>186</v>
      </c>
      <c r="AE1" s="21" t="s">
        <v>187</v>
      </c>
      <c r="AF1" s="21" t="s">
        <v>188</v>
      </c>
      <c r="AG1" s="21" t="s">
        <v>192</v>
      </c>
      <c r="AH1" s="21" t="s">
        <v>193</v>
      </c>
      <c r="AI1" s="21" t="s">
        <v>194</v>
      </c>
      <c r="AJ1" s="21" t="s">
        <v>195</v>
      </c>
      <c r="AK1" s="21" t="s">
        <v>196</v>
      </c>
      <c r="AL1" s="21" t="s">
        <v>197</v>
      </c>
      <c r="AM1" s="21" t="s">
        <v>198</v>
      </c>
      <c r="AN1" s="21" t="s">
        <v>199</v>
      </c>
      <c r="AO1" s="21" t="s">
        <v>200</v>
      </c>
      <c r="AP1" s="21" t="s">
        <v>201</v>
      </c>
      <c r="AQ1" s="21" t="s">
        <v>202</v>
      </c>
      <c r="AR1" s="21" t="s">
        <v>203</v>
      </c>
      <c r="AS1" s="21" t="s">
        <v>204</v>
      </c>
      <c r="AT1" s="21" t="s">
        <v>205</v>
      </c>
      <c r="AU1" s="21" t="s">
        <v>206</v>
      </c>
      <c r="AV1" s="21" t="s">
        <v>207</v>
      </c>
    </row>
    <row r="2" spans="1:48" ht="15.75" customHeight="1" x14ac:dyDescent="0.2">
      <c r="A2" s="21" t="s">
        <v>28</v>
      </c>
      <c r="B2" s="21" t="s">
        <v>94</v>
      </c>
      <c r="C2" s="21">
        <v>1</v>
      </c>
      <c r="D2" s="21">
        <v>1</v>
      </c>
      <c r="E2" s="21">
        <v>1</v>
      </c>
      <c r="F2" s="21">
        <v>1</v>
      </c>
      <c r="G2" s="21">
        <v>1</v>
      </c>
      <c r="H2" s="21">
        <v>1</v>
      </c>
      <c r="I2" s="21">
        <v>1</v>
      </c>
      <c r="J2" s="21">
        <v>1</v>
      </c>
      <c r="K2" s="21">
        <v>1</v>
      </c>
      <c r="L2" s="21">
        <v>1</v>
      </c>
      <c r="M2" s="21">
        <v>1</v>
      </c>
      <c r="N2" s="21">
        <v>1</v>
      </c>
      <c r="O2" s="21">
        <v>1</v>
      </c>
      <c r="P2" s="21">
        <v>1</v>
      </c>
      <c r="Q2" s="21">
        <v>1</v>
      </c>
      <c r="R2" s="21">
        <v>1</v>
      </c>
      <c r="S2" s="21">
        <v>1</v>
      </c>
      <c r="T2" s="21">
        <v>1</v>
      </c>
      <c r="U2" s="21">
        <v>1</v>
      </c>
      <c r="V2" s="21">
        <v>1</v>
      </c>
      <c r="W2" s="21">
        <v>1</v>
      </c>
      <c r="X2" s="21">
        <v>1</v>
      </c>
      <c r="Y2" s="21">
        <v>1</v>
      </c>
      <c r="Z2" s="21">
        <v>1</v>
      </c>
      <c r="AA2" s="21">
        <v>1</v>
      </c>
      <c r="AB2" s="21">
        <v>1</v>
      </c>
      <c r="AC2" s="21">
        <v>1</v>
      </c>
      <c r="AD2" s="21">
        <v>1</v>
      </c>
      <c r="AE2" s="21">
        <v>1</v>
      </c>
      <c r="AF2" s="21">
        <v>1</v>
      </c>
      <c r="AG2" s="21">
        <v>1</v>
      </c>
      <c r="AH2" s="21">
        <v>1</v>
      </c>
      <c r="AI2" s="21">
        <v>0</v>
      </c>
      <c r="AJ2" s="21">
        <v>1</v>
      </c>
      <c r="AK2" s="21">
        <v>1</v>
      </c>
      <c r="AL2" s="21">
        <v>0</v>
      </c>
      <c r="AM2" s="21">
        <v>0</v>
      </c>
      <c r="AN2" s="21">
        <v>0</v>
      </c>
      <c r="AO2" s="21">
        <v>0</v>
      </c>
      <c r="AP2" s="21">
        <v>0</v>
      </c>
      <c r="AQ2" s="21">
        <v>0</v>
      </c>
      <c r="AR2" s="21">
        <v>0</v>
      </c>
      <c r="AS2" s="21">
        <v>1</v>
      </c>
      <c r="AT2" s="21">
        <v>0</v>
      </c>
      <c r="AU2" s="21">
        <v>0</v>
      </c>
      <c r="AV2" s="21">
        <v>1</v>
      </c>
    </row>
    <row r="3" spans="1:48" ht="15.75" customHeight="1" x14ac:dyDescent="0.2">
      <c r="A3" s="21" t="s">
        <v>28</v>
      </c>
      <c r="B3" s="21" t="s">
        <v>95</v>
      </c>
      <c r="C3" s="21"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v>0</v>
      </c>
      <c r="J3" s="21">
        <v>0.5</v>
      </c>
      <c r="K3" s="21">
        <v>0.5</v>
      </c>
      <c r="L3" s="21">
        <v>0.5</v>
      </c>
      <c r="M3" s="21">
        <v>0.5</v>
      </c>
      <c r="N3" s="21">
        <v>0.5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0.5</v>
      </c>
      <c r="U3" s="21">
        <v>0</v>
      </c>
      <c r="V3" s="21">
        <v>1</v>
      </c>
      <c r="W3" s="21">
        <v>0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v>0</v>
      </c>
      <c r="AE3" s="21">
        <v>0</v>
      </c>
      <c r="AF3" s="21">
        <v>0.5</v>
      </c>
      <c r="AG3" s="21">
        <v>0.5</v>
      </c>
      <c r="AH3" s="21">
        <v>0.5</v>
      </c>
      <c r="AI3" s="21">
        <v>0</v>
      </c>
      <c r="AJ3" s="21">
        <v>0.5</v>
      </c>
      <c r="AK3" s="21">
        <v>0.5</v>
      </c>
      <c r="AL3" s="21">
        <v>0.5</v>
      </c>
      <c r="AM3" s="21">
        <v>0.5</v>
      </c>
      <c r="AN3" s="21">
        <v>0.5</v>
      </c>
      <c r="AO3" s="21">
        <v>0.5</v>
      </c>
      <c r="AP3" s="21">
        <v>0.5</v>
      </c>
      <c r="AQ3" s="21">
        <v>0.5</v>
      </c>
      <c r="AR3" s="21">
        <v>0.5</v>
      </c>
      <c r="AS3" s="21">
        <v>0.5</v>
      </c>
      <c r="AT3" s="21">
        <v>0.5</v>
      </c>
      <c r="AU3" s="21">
        <v>0.5</v>
      </c>
      <c r="AV3" s="21">
        <v>0.5</v>
      </c>
    </row>
    <row r="4" spans="1:48" ht="15.75" customHeight="1" x14ac:dyDescent="0.2">
      <c r="A4" s="21" t="s">
        <v>28</v>
      </c>
      <c r="B4" s="21" t="s">
        <v>96</v>
      </c>
      <c r="C4" s="21"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1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1</v>
      </c>
      <c r="AI4" s="21">
        <v>0</v>
      </c>
      <c r="AJ4" s="21">
        <v>1</v>
      </c>
      <c r="AK4" s="21">
        <v>1</v>
      </c>
      <c r="AL4" s="21">
        <v>1</v>
      </c>
      <c r="AM4" s="21">
        <v>1</v>
      </c>
      <c r="AN4" s="21">
        <v>1</v>
      </c>
      <c r="AO4" s="21">
        <v>1</v>
      </c>
      <c r="AP4" s="21">
        <v>1</v>
      </c>
      <c r="AQ4" s="21">
        <v>1</v>
      </c>
      <c r="AR4" s="21">
        <v>1</v>
      </c>
      <c r="AS4" s="21">
        <v>1</v>
      </c>
      <c r="AT4" s="21">
        <v>1</v>
      </c>
      <c r="AU4" s="21">
        <v>1</v>
      </c>
      <c r="AV4" s="21">
        <v>1</v>
      </c>
    </row>
    <row r="5" spans="1:48" ht="15.75" customHeight="1" x14ac:dyDescent="0.2">
      <c r="A5" s="21" t="s">
        <v>28</v>
      </c>
      <c r="B5" s="21" t="s">
        <v>97</v>
      </c>
      <c r="C5" s="21"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1</v>
      </c>
      <c r="U5" s="21">
        <v>0</v>
      </c>
      <c r="V5" s="21">
        <v>1</v>
      </c>
      <c r="W5" s="21">
        <v>0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1</v>
      </c>
      <c r="AI5" s="21">
        <v>0</v>
      </c>
      <c r="AJ5" s="21">
        <v>1</v>
      </c>
      <c r="AK5" s="21">
        <v>1</v>
      </c>
      <c r="AL5" s="21">
        <v>1</v>
      </c>
      <c r="AM5" s="21">
        <v>1</v>
      </c>
      <c r="AN5" s="21">
        <v>1</v>
      </c>
      <c r="AO5" s="21">
        <v>1</v>
      </c>
      <c r="AP5" s="21">
        <v>1</v>
      </c>
      <c r="AQ5" s="21">
        <v>1</v>
      </c>
      <c r="AR5" s="21">
        <v>1</v>
      </c>
      <c r="AS5" s="21">
        <v>1</v>
      </c>
      <c r="AT5" s="21">
        <v>1</v>
      </c>
      <c r="AU5" s="21">
        <v>1</v>
      </c>
      <c r="AV5" s="21">
        <v>1</v>
      </c>
    </row>
    <row r="6" spans="1:48" ht="15.75" customHeight="1" x14ac:dyDescent="0.2">
      <c r="A6" s="21" t="s">
        <v>28</v>
      </c>
      <c r="B6" s="21" t="s">
        <v>98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1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1</v>
      </c>
      <c r="AM6" s="21">
        <v>1</v>
      </c>
      <c r="AN6" s="21">
        <v>1</v>
      </c>
      <c r="AO6" s="21">
        <v>1</v>
      </c>
      <c r="AP6" s="21">
        <v>1</v>
      </c>
      <c r="AQ6" s="21">
        <v>1</v>
      </c>
      <c r="AR6" s="21">
        <v>1</v>
      </c>
      <c r="AS6" s="21">
        <v>1</v>
      </c>
      <c r="AT6" s="21">
        <v>1</v>
      </c>
      <c r="AU6" s="21">
        <v>1</v>
      </c>
      <c r="AV6" s="21">
        <v>1</v>
      </c>
    </row>
    <row r="7" spans="1:48" ht="15.75" customHeight="1" x14ac:dyDescent="0.2">
      <c r="A7" s="21" t="s">
        <v>28</v>
      </c>
      <c r="B7" s="21" t="s">
        <v>18</v>
      </c>
      <c r="C7" s="21">
        <v>1</v>
      </c>
      <c r="D7" s="21">
        <v>1</v>
      </c>
      <c r="E7" s="21">
        <v>1</v>
      </c>
      <c r="F7" s="21">
        <v>1</v>
      </c>
      <c r="G7" s="21">
        <v>1</v>
      </c>
      <c r="H7" s="21">
        <v>1</v>
      </c>
      <c r="I7" s="21">
        <v>1</v>
      </c>
      <c r="J7" s="21">
        <v>1</v>
      </c>
      <c r="K7" s="21">
        <v>1</v>
      </c>
      <c r="L7" s="21">
        <v>1</v>
      </c>
      <c r="M7" s="21">
        <v>1</v>
      </c>
      <c r="N7" s="21">
        <v>1</v>
      </c>
      <c r="O7" s="21">
        <v>1</v>
      </c>
      <c r="P7" s="21">
        <v>1</v>
      </c>
      <c r="Q7" s="21">
        <v>1</v>
      </c>
      <c r="R7" s="21">
        <v>1</v>
      </c>
      <c r="S7" s="21">
        <v>1</v>
      </c>
      <c r="T7" s="21">
        <v>1</v>
      </c>
      <c r="U7" s="21">
        <v>1</v>
      </c>
      <c r="V7" s="21">
        <v>1</v>
      </c>
      <c r="W7" s="21">
        <v>1</v>
      </c>
      <c r="X7" s="21">
        <v>1</v>
      </c>
      <c r="Y7" s="21">
        <v>1</v>
      </c>
      <c r="Z7" s="21">
        <v>1</v>
      </c>
      <c r="AA7" s="21">
        <v>1</v>
      </c>
      <c r="AB7" s="21">
        <v>1</v>
      </c>
      <c r="AC7" s="21">
        <v>1</v>
      </c>
      <c r="AD7" s="21">
        <v>1</v>
      </c>
      <c r="AE7" s="21">
        <v>1</v>
      </c>
      <c r="AF7" s="21">
        <v>1</v>
      </c>
      <c r="AG7" s="21">
        <v>1</v>
      </c>
      <c r="AH7" s="21">
        <v>1</v>
      </c>
      <c r="AI7" s="21">
        <v>0</v>
      </c>
      <c r="AJ7" s="21">
        <v>1</v>
      </c>
      <c r="AK7" s="21">
        <v>1</v>
      </c>
      <c r="AL7" s="21">
        <v>1</v>
      </c>
      <c r="AM7" s="21">
        <v>1</v>
      </c>
      <c r="AN7" s="21">
        <v>1</v>
      </c>
      <c r="AO7" s="21">
        <v>1</v>
      </c>
      <c r="AP7" s="21">
        <v>1</v>
      </c>
      <c r="AQ7" s="21">
        <v>1</v>
      </c>
      <c r="AR7" s="21">
        <v>1</v>
      </c>
      <c r="AS7" s="21">
        <v>1</v>
      </c>
      <c r="AT7" s="21">
        <v>1</v>
      </c>
      <c r="AU7" s="21">
        <v>1</v>
      </c>
      <c r="AV7" s="21">
        <v>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</sheetPr>
  <dimension ref="A1:AV4"/>
  <sheetViews>
    <sheetView workbookViewId="0">
      <selection activeCell="C9" sqref="C9"/>
    </sheetView>
  </sheetViews>
  <sheetFormatPr defaultColWidth="12.5703125" defaultRowHeight="15.75" customHeight="1" x14ac:dyDescent="0.2"/>
  <sheetData>
    <row r="1" spans="1:48" ht="15.75" customHeight="1" x14ac:dyDescent="0.2">
      <c r="A1" s="21" t="s">
        <v>1040</v>
      </c>
      <c r="B1" s="21" t="s">
        <v>1041</v>
      </c>
      <c r="C1" s="21" t="s">
        <v>135</v>
      </c>
      <c r="D1" s="21" t="s">
        <v>136</v>
      </c>
      <c r="E1" s="21" t="s">
        <v>137</v>
      </c>
      <c r="F1" s="21" t="s">
        <v>138</v>
      </c>
      <c r="G1" s="21" t="s">
        <v>139</v>
      </c>
      <c r="H1" s="21" t="s">
        <v>140</v>
      </c>
      <c r="I1" s="21" t="s">
        <v>141</v>
      </c>
      <c r="J1" s="21" t="s">
        <v>149</v>
      </c>
      <c r="K1" s="21" t="s">
        <v>150</v>
      </c>
      <c r="L1" s="21" t="s">
        <v>151</v>
      </c>
      <c r="M1" s="21" t="s">
        <v>152</v>
      </c>
      <c r="N1" s="21" t="s">
        <v>153</v>
      </c>
      <c r="O1" s="21" t="s">
        <v>154</v>
      </c>
      <c r="P1" s="21" t="s">
        <v>155</v>
      </c>
      <c r="Q1" s="21" t="s">
        <v>156</v>
      </c>
      <c r="R1" s="21" t="s">
        <v>157</v>
      </c>
      <c r="S1" s="21" t="s">
        <v>158</v>
      </c>
      <c r="T1" s="21" t="s">
        <v>165</v>
      </c>
      <c r="U1" s="21" t="s">
        <v>169</v>
      </c>
      <c r="V1" s="21" t="s">
        <v>170</v>
      </c>
      <c r="W1" s="21" t="s">
        <v>171</v>
      </c>
      <c r="X1" s="21" t="s">
        <v>172</v>
      </c>
      <c r="Y1" s="21" t="s">
        <v>173</v>
      </c>
      <c r="Z1" s="21" t="s">
        <v>179</v>
      </c>
      <c r="AA1" s="21" t="s">
        <v>180</v>
      </c>
      <c r="AB1" s="21" t="s">
        <v>181</v>
      </c>
      <c r="AC1" s="21" t="s">
        <v>182</v>
      </c>
      <c r="AD1" s="21" t="s">
        <v>186</v>
      </c>
      <c r="AE1" s="21" t="s">
        <v>187</v>
      </c>
      <c r="AF1" s="21" t="s">
        <v>188</v>
      </c>
      <c r="AG1" s="21" t="s">
        <v>192</v>
      </c>
      <c r="AH1" s="21" t="s">
        <v>193</v>
      </c>
      <c r="AI1" s="21" t="s">
        <v>194</v>
      </c>
      <c r="AJ1" s="21" t="s">
        <v>195</v>
      </c>
      <c r="AK1" s="21" t="s">
        <v>196</v>
      </c>
      <c r="AL1" s="21" t="s">
        <v>197</v>
      </c>
      <c r="AM1" s="21" t="s">
        <v>198</v>
      </c>
      <c r="AN1" s="21" t="s">
        <v>199</v>
      </c>
      <c r="AO1" s="21" t="s">
        <v>200</v>
      </c>
      <c r="AP1" s="21" t="s">
        <v>201</v>
      </c>
      <c r="AQ1" s="21" t="s">
        <v>202</v>
      </c>
      <c r="AR1" s="21" t="s">
        <v>203</v>
      </c>
      <c r="AS1" s="21" t="s">
        <v>204</v>
      </c>
      <c r="AT1" s="21" t="s">
        <v>205</v>
      </c>
      <c r="AU1" s="21" t="s">
        <v>206</v>
      </c>
      <c r="AV1" s="21" t="s">
        <v>207</v>
      </c>
    </row>
    <row r="2" spans="1:48" ht="15.75" customHeight="1" x14ac:dyDescent="0.2">
      <c r="A2" s="21" t="s">
        <v>34</v>
      </c>
      <c r="B2" s="21" t="s">
        <v>108</v>
      </c>
      <c r="C2" s="21">
        <v>1</v>
      </c>
      <c r="D2" s="21">
        <v>1</v>
      </c>
      <c r="E2" s="21">
        <v>1</v>
      </c>
      <c r="F2" s="21">
        <v>1</v>
      </c>
      <c r="G2" s="21">
        <v>1</v>
      </c>
      <c r="H2" s="21">
        <v>1</v>
      </c>
      <c r="I2" s="21">
        <v>1</v>
      </c>
      <c r="J2" s="21">
        <v>1</v>
      </c>
      <c r="K2" s="21">
        <v>0</v>
      </c>
      <c r="L2" s="21">
        <v>1</v>
      </c>
      <c r="M2" s="21">
        <v>1</v>
      </c>
      <c r="N2" s="21">
        <v>1</v>
      </c>
      <c r="O2" s="21">
        <v>0</v>
      </c>
      <c r="P2" s="21">
        <v>1</v>
      </c>
      <c r="Q2" s="21">
        <v>1</v>
      </c>
      <c r="R2" s="21">
        <v>1</v>
      </c>
      <c r="S2" s="21">
        <v>1</v>
      </c>
      <c r="T2" s="21">
        <v>1</v>
      </c>
      <c r="U2" s="21">
        <v>1</v>
      </c>
      <c r="V2" s="21">
        <v>1</v>
      </c>
      <c r="W2" s="21">
        <v>1</v>
      </c>
      <c r="X2" s="21">
        <v>1</v>
      </c>
      <c r="Y2" s="21">
        <v>1</v>
      </c>
      <c r="Z2" s="21">
        <v>0</v>
      </c>
      <c r="AA2" s="21">
        <v>1</v>
      </c>
      <c r="AB2" s="21">
        <v>1</v>
      </c>
      <c r="AC2" s="21">
        <v>1</v>
      </c>
      <c r="AD2" s="21">
        <v>1</v>
      </c>
      <c r="AE2" s="21">
        <v>1</v>
      </c>
      <c r="AF2" s="21">
        <v>1</v>
      </c>
      <c r="AG2" s="21">
        <v>1</v>
      </c>
      <c r="AH2" s="21">
        <v>1</v>
      </c>
      <c r="AI2" s="21">
        <v>0</v>
      </c>
      <c r="AJ2" s="21">
        <v>1</v>
      </c>
      <c r="AK2" s="21">
        <v>1</v>
      </c>
      <c r="AL2" s="21">
        <v>1</v>
      </c>
      <c r="AM2" s="21">
        <v>1</v>
      </c>
      <c r="AN2" s="21">
        <v>1</v>
      </c>
      <c r="AO2" s="21">
        <v>1</v>
      </c>
      <c r="AP2" s="21">
        <v>1</v>
      </c>
      <c r="AQ2" s="21">
        <v>1</v>
      </c>
      <c r="AR2" s="21">
        <v>1</v>
      </c>
      <c r="AS2" s="21">
        <v>1</v>
      </c>
      <c r="AT2" s="21">
        <v>1</v>
      </c>
      <c r="AU2" s="21">
        <v>1</v>
      </c>
      <c r="AV2" s="21">
        <v>1</v>
      </c>
    </row>
    <row r="3" spans="1:48" ht="15.75" customHeight="1" x14ac:dyDescent="0.2">
      <c r="A3" s="21" t="s">
        <v>34</v>
      </c>
      <c r="B3" s="21" t="s">
        <v>26</v>
      </c>
      <c r="C3" s="21">
        <v>1</v>
      </c>
      <c r="D3" s="21">
        <v>1</v>
      </c>
      <c r="E3" s="21">
        <v>1</v>
      </c>
      <c r="F3" s="21">
        <v>1</v>
      </c>
      <c r="G3" s="21">
        <v>1</v>
      </c>
      <c r="H3" s="21">
        <v>1</v>
      </c>
      <c r="I3" s="21">
        <v>1</v>
      </c>
      <c r="J3" s="21">
        <v>1</v>
      </c>
      <c r="K3" s="21">
        <v>1</v>
      </c>
      <c r="L3" s="21">
        <v>1</v>
      </c>
      <c r="M3" s="21">
        <v>1</v>
      </c>
      <c r="N3" s="21">
        <v>1</v>
      </c>
      <c r="O3" s="21">
        <v>1</v>
      </c>
      <c r="P3" s="21">
        <v>1</v>
      </c>
      <c r="Q3" s="21">
        <v>1</v>
      </c>
      <c r="R3" s="21">
        <v>1</v>
      </c>
      <c r="S3" s="21">
        <v>1</v>
      </c>
      <c r="T3" s="21">
        <v>1</v>
      </c>
      <c r="U3" s="21">
        <v>1</v>
      </c>
      <c r="V3" s="21">
        <v>1</v>
      </c>
      <c r="W3" s="21">
        <v>1</v>
      </c>
      <c r="X3" s="21">
        <v>1</v>
      </c>
      <c r="Y3" s="21">
        <v>1</v>
      </c>
      <c r="Z3" s="21">
        <v>0</v>
      </c>
      <c r="AA3" s="21">
        <v>1</v>
      </c>
      <c r="AB3" s="21">
        <v>1</v>
      </c>
      <c r="AC3" s="21">
        <v>1</v>
      </c>
      <c r="AD3" s="21">
        <v>1</v>
      </c>
      <c r="AE3" s="21">
        <v>1</v>
      </c>
      <c r="AF3" s="21">
        <v>1</v>
      </c>
      <c r="AG3" s="21">
        <v>1</v>
      </c>
      <c r="AH3" s="21">
        <v>0</v>
      </c>
      <c r="AI3" s="21">
        <v>0</v>
      </c>
      <c r="AJ3" s="21">
        <v>1</v>
      </c>
      <c r="AK3" s="21">
        <v>1</v>
      </c>
      <c r="AL3" s="21">
        <v>1</v>
      </c>
      <c r="AM3" s="21">
        <v>1</v>
      </c>
      <c r="AN3" s="21">
        <v>1</v>
      </c>
      <c r="AO3" s="21">
        <v>1</v>
      </c>
      <c r="AP3" s="21">
        <v>1</v>
      </c>
      <c r="AQ3" s="21">
        <v>1</v>
      </c>
      <c r="AR3" s="21">
        <v>1</v>
      </c>
      <c r="AS3" s="21">
        <v>1</v>
      </c>
      <c r="AT3" s="21">
        <v>1</v>
      </c>
      <c r="AU3" s="21">
        <v>1</v>
      </c>
      <c r="AV3" s="21">
        <v>1</v>
      </c>
    </row>
    <row r="4" spans="1:48" ht="15.75" customHeight="1" x14ac:dyDescent="0.2">
      <c r="A4" s="21" t="s">
        <v>34</v>
      </c>
      <c r="B4" s="21" t="s">
        <v>18</v>
      </c>
      <c r="C4" s="21">
        <v>1</v>
      </c>
      <c r="D4" s="21">
        <v>1</v>
      </c>
      <c r="E4" s="21">
        <v>1</v>
      </c>
      <c r="F4" s="21">
        <v>1</v>
      </c>
      <c r="G4" s="21">
        <v>1</v>
      </c>
      <c r="H4" s="21">
        <v>1</v>
      </c>
      <c r="I4" s="21">
        <v>1</v>
      </c>
      <c r="J4" s="21">
        <v>1</v>
      </c>
      <c r="K4" s="21">
        <v>1</v>
      </c>
      <c r="L4" s="21">
        <v>1</v>
      </c>
      <c r="M4" s="21">
        <v>1</v>
      </c>
      <c r="N4" s="21">
        <v>1</v>
      </c>
      <c r="O4" s="21">
        <v>1</v>
      </c>
      <c r="P4" s="21">
        <v>1</v>
      </c>
      <c r="Q4" s="21">
        <v>1</v>
      </c>
      <c r="R4" s="21">
        <v>1</v>
      </c>
      <c r="S4" s="21">
        <v>1</v>
      </c>
      <c r="T4" s="21">
        <v>1</v>
      </c>
      <c r="U4" s="21">
        <v>1</v>
      </c>
      <c r="V4" s="21">
        <v>1</v>
      </c>
      <c r="W4" s="21">
        <v>1</v>
      </c>
      <c r="X4" s="21">
        <v>1</v>
      </c>
      <c r="Y4" s="21">
        <v>1</v>
      </c>
      <c r="Z4" s="21">
        <v>1</v>
      </c>
      <c r="AA4" s="21">
        <v>1</v>
      </c>
      <c r="AB4" s="21">
        <v>1</v>
      </c>
      <c r="AC4" s="21">
        <v>1</v>
      </c>
      <c r="AD4" s="21">
        <v>1</v>
      </c>
      <c r="AE4" s="21">
        <v>1</v>
      </c>
      <c r="AF4" s="21">
        <v>1</v>
      </c>
      <c r="AG4" s="21">
        <v>1</v>
      </c>
      <c r="AH4" s="21">
        <v>1</v>
      </c>
      <c r="AI4" s="21">
        <v>0</v>
      </c>
      <c r="AJ4" s="21">
        <v>1</v>
      </c>
      <c r="AK4" s="21">
        <v>1</v>
      </c>
      <c r="AL4" s="21">
        <v>1</v>
      </c>
      <c r="AM4" s="21">
        <v>1</v>
      </c>
      <c r="AN4" s="21">
        <v>1</v>
      </c>
      <c r="AO4" s="21">
        <v>1</v>
      </c>
      <c r="AP4" s="21">
        <v>1</v>
      </c>
      <c r="AQ4" s="21">
        <v>1</v>
      </c>
      <c r="AR4" s="21">
        <v>1</v>
      </c>
      <c r="AS4" s="21">
        <v>1</v>
      </c>
      <c r="AT4" s="21">
        <v>1</v>
      </c>
      <c r="AU4" s="21">
        <v>1</v>
      </c>
      <c r="AV4" s="21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B1:AR199"/>
  <sheetViews>
    <sheetView topLeftCell="T1" workbookViewId="0">
      <selection activeCell="Z2" sqref="Z2"/>
    </sheetView>
  </sheetViews>
  <sheetFormatPr defaultColWidth="12.5703125" defaultRowHeight="15.75" customHeight="1" x14ac:dyDescent="0.2"/>
  <cols>
    <col min="2" max="2" width="50" customWidth="1"/>
    <col min="3" max="3" width="69.7109375" customWidth="1"/>
  </cols>
  <sheetData>
    <row r="1" spans="2:44" ht="15.75" customHeight="1" x14ac:dyDescent="0.2">
      <c r="B1" s="21" t="s">
        <v>40</v>
      </c>
      <c r="C1" s="21" t="s">
        <v>41</v>
      </c>
      <c r="E1" s="21" t="s">
        <v>42</v>
      </c>
      <c r="F1" s="21" t="s">
        <v>43</v>
      </c>
      <c r="G1" s="21" t="s">
        <v>44</v>
      </c>
      <c r="H1" s="21" t="s">
        <v>45</v>
      </c>
      <c r="I1" s="21" t="s">
        <v>46</v>
      </c>
      <c r="J1" s="21" t="s">
        <v>47</v>
      </c>
      <c r="K1" s="21" t="s">
        <v>48</v>
      </c>
      <c r="L1" s="21"/>
      <c r="M1" s="21" t="s">
        <v>49</v>
      </c>
      <c r="N1" s="21"/>
      <c r="O1" s="21" t="s">
        <v>50</v>
      </c>
      <c r="P1" s="21"/>
      <c r="Q1" s="21" t="s">
        <v>51</v>
      </c>
      <c r="R1" s="21"/>
      <c r="S1" s="21" t="s">
        <v>52</v>
      </c>
      <c r="T1" s="21"/>
      <c r="U1" s="21" t="s">
        <v>53</v>
      </c>
      <c r="V1" s="21"/>
      <c r="W1" s="21" t="s">
        <v>54</v>
      </c>
      <c r="Y1" s="21" t="str">
        <f>IF(Prototype_input!C28&lt;&gt;"",Prototype_input!C28,"")</f>
        <v/>
      </c>
      <c r="Z1" s="21" t="str">
        <f>IF(Prototype_input!C32&lt;&gt;"",Prototype_input!C32,"")</f>
        <v/>
      </c>
      <c r="AA1" s="21" t="str">
        <f>IF(Prototype_input!C36&lt;&gt;"",Prototype_input!C36,"")</f>
        <v/>
      </c>
      <c r="AB1" s="21" t="str">
        <f>IF(Prototype_input!C40&lt;&gt;"",Prototype_input!C40,"")</f>
        <v/>
      </c>
      <c r="AC1" s="21" t="str">
        <f>IF(Prototype_input!C44&lt;&gt;"",Prototype_input!C44,"")</f>
        <v/>
      </c>
      <c r="AD1" s="21" t="str">
        <f>IF(Prototype_input!C48&lt;&gt;"",Prototype_input!C48,"")</f>
        <v/>
      </c>
      <c r="AE1" s="21" t="str">
        <f>IF(Prototype_input!C52&lt;&gt;"",Prototype_input!C52,"")</f>
        <v/>
      </c>
      <c r="AF1" s="21" t="s">
        <v>55</v>
      </c>
      <c r="AG1" s="21" t="s">
        <v>56</v>
      </c>
      <c r="AH1" s="21" t="s">
        <v>57</v>
      </c>
      <c r="AI1" s="21" t="s">
        <v>58</v>
      </c>
      <c r="AJ1" s="21" t="s">
        <v>59</v>
      </c>
      <c r="AK1" s="21" t="s">
        <v>60</v>
      </c>
      <c r="AM1" s="21" t="s">
        <v>61</v>
      </c>
      <c r="AN1" s="21" t="s">
        <v>62</v>
      </c>
      <c r="AO1" s="21" t="s">
        <v>63</v>
      </c>
      <c r="AP1" s="21" t="s">
        <v>64</v>
      </c>
      <c r="AQ1" s="21" t="s">
        <v>65</v>
      </c>
      <c r="AR1" s="21" t="s">
        <v>41</v>
      </c>
    </row>
    <row r="2" spans="2:44" ht="15.75" customHeight="1" x14ac:dyDescent="0.2">
      <c r="B2" s="21" t="e" cm="1" vm="1">
        <f t="array" aca="1" ref="B2" ca="1">_xlfn.LET(
  _xlpm.sheetCount, 5 - ('1_Prototype_data'!A2 / 2),
  _xlpm.data1, '1_Prototype_data'!B2:B1000,
  _xlpm.data2, '2_Prototype_data'!B2:B1000,
  _xlpm.data3, '3_Prototype_data'!B2:B1000,
  _xlpm.data4, '4_Prototype_data'!B2:B1000,
  _xlpm.data5, '5_Prototype_data'!B2:B1000,
  _xlpm.combinedData, _xlfn.VSTACK(_xlpm.data1, _xlpm.data2, _xlpm.data3, _xlpm.data4, _xlpm.data5),
  _xlpm.isClean,
    _xlfn.LAMBDA(_xlpm.x,
      (_xlpm.x&lt;&gt;"") *
      NOT(
        ISNUMBER(SEARCH("state and local", _xlpm.x)) +
        ISNUMBER(SEARCH("networx", _xlpm.x)) +
        ISNUMBER(SEARCH("local service acquisitions (LSA)", _xlpm.x)) +
        ISNUMBER(SEARCH("local services acquisition (LSA)", _xlpm.x)) +
        ISNUMBER(SEARCH("WITS 3", _xlpm.x))
      )
    ),
  _xlpm.filteredData, _xlfn._xlws.FILTER(_xlpm.combinedData, _xlfn.BYROW(_xlpm.combinedData, _xlpm.isClean)),
  _xlpm.uniqueValues, _xlfn.UNIQUE(_xlpm.filteredData),
  _xlpm.matchesArray,
    _xlfn.BYROW(_xlpm.uniqueValues, _xlfn.LAMBDA(_xlpm.item,
      IFERROR(
        (
          (COUNTIF(_xlpm.data1, _xlpm.item) &gt; 0) *
          IF(_xlpm.sheetCount &gt;= 2, COUNTIF(_xlpm.data2, _xlpm.item) &gt; 0, 1) *
          IF(_xlpm.sheetCount &gt;= 3, COUNTIF(_xlpm.data3, _xlpm.item) &gt; 0, 1) *
          IF(_xlpm.sheetCount &gt;= 4, COUNTIF(_xlpm.data4, _xlpm.item) &gt; 0, 1) *
          IF(_xlpm.sheetCount &gt;= 5, COUNTIF(_xlpm.data5, _xlpm.item) &gt; 0, 1)
        ),
        FALSE
      )
    )),
  _xlpm.resultList, _xlfn._xlws.FILTER(_xlpm.uniqueValues, _xlpm.matchesArray),
  _xlpm.resultList
)</f>
        <v>#VALUE!</v>
      </c>
      <c r="C2" s="21" t="e" cm="1" vm="1">
        <f t="array" aca="1" ref="C2" ca="1">_xlfn.LET(
  _xlpm.sheetCount, 5 - ('1_Prototype_data'!A2 / 2),
  _xlpm.data1, '1_Prototype_data'!C2:C1000,
  _xlpm.data2, '2_Prototype_data'!C2:C1000,
  _xlpm.data3, '3_Prototype_data'!C2:C1000,
  _xlpm.data4, '4_Prototype_data'!C2:C1000,
  _xlpm.data5, '5_Prototype_data'!C2:C1000,
  _xlpm.combinedData, _xlfn.VSTACK(_xlpm.data1, _xlpm.data2, _xlpm.data3, _xlpm.data4, _xlpm.data5),
  _xlpm.isEligible, _xlfn.LAMBDA(_xlpm.x,
    (_xlpm.x&lt;&gt;"") * ISNUMBER(SEARCH("available to state and local", _xlpm.x))
  ),
  _xlpm.filteredData, _xlfn._xlws.FILTER(_xlpm.combinedData, _xlfn.BYROW(_xlpm.combinedData, _xlpm.isEligible)),
  _xlpm.uniqueValues, _xlfn.UNIQUE(_xlpm.filteredData),
  _xlpm.matchesArray, _xlfn.BYROW(_xlpm.uniqueValues, _xlfn.LAMBDA(_xlpm.item,
    IFERROR(
      (COUNTIF(_xlpm.data1, _xlpm.item) &gt; 0) *
      IF(_xlpm.sheetCount &gt;= 2, COUNTIF(_xlpm.data2, _xlpm.item) &gt; 0, 1) *
      IF(_xlpm.sheetCount &gt;= 3, COUNTIF(_xlpm.data3, _xlpm.item) &gt; 0, 1) *
      IF(_xlpm.sheetCount &gt;= 4, COUNTIF(_xlpm.data4, _xlpm.item) &gt; 0, 1) *
      IF(_xlpm.sheetCount &gt;= 5, COUNTIF(_xlpm.data5, _xlpm.item) &gt; 0, 1),
      FALSE
    )
  )),
  _xlpm.resultList, _xlfn._xlws.FILTER(_xlpm.uniqueValues, _xlpm.matchesArray),
  _xlpm.resultList
)</f>
        <v>#VALUE!</v>
      </c>
      <c r="E2" s="21" t="e" vm="2">
        <f ca="1">_xlfn.IFNA(VLOOKUP(B2,'1_Prototype_data'!$B$1:$U$1000,18,FALSE),"")</f>
        <v>#VALUE!</v>
      </c>
      <c r="F2" s="21" t="e" vm="2">
        <f ca="1">_xlfn.IFNA(VLOOKUP(B2,'2_Prototype_data'!$B$1:$U$1000,18,FALSE),"")</f>
        <v>#VALUE!</v>
      </c>
      <c r="G2" s="21" t="e" vm="2">
        <f ca="1">_xlfn.IFNA(VLOOKUP(B2,'3_Prototype_data'!$B$1:$U$1000,18,FALSE),"")</f>
        <v>#VALUE!</v>
      </c>
      <c r="H2" s="21" t="e" vm="2">
        <f ca="1">_xlfn.IFNA(VLOOKUP(B2,'4_Prototype_data'!$B$1:$U$1000,18,FALSE),"")</f>
        <v>#VALUE!</v>
      </c>
      <c r="I2" s="21" t="e" vm="2">
        <f ca="1">_xlfn.IFNA(VLOOKUP(B2,'5_Prototype_data'!$B$1:$U$1000,18,FALSE),"")</f>
        <v>#VALUE!</v>
      </c>
      <c r="J2" s="21" t="e" vm="2">
        <f ca="1">IF(B2&lt;&gt;"",IF(AND(Prototype_input!$E$13&lt;&gt;"",Prototype_input!$E$13&lt;&gt;"Please input",E2=""),"Fail",IF(AND(Prototype_input!$E$16&lt;&gt;"",Prototype_input!$E$16&lt;&gt;"Please input",F2=""),"Fail",IF(AND(Prototype_input!$E$19&lt;&gt;"",Prototype_input!$E$19&lt;&gt;"Please input",G2=""),"Fail",IF(AND(Prototype_input!$E$22&lt;&gt;"",Prototype_input!$E$22&lt;&gt;"Please input",H2=""),"Fail",IF(AND(Prototype_input!$E$25&lt;&gt;"",Prototype_input!$E$25&lt;&gt;"Please input",I2=""),"Fail",IF(E2&lt;&gt;"",E2,IF(F2&lt;&gt;"",F2,IF(G2&lt;&gt;"",G2,IF(H2&lt;&gt;"",H2,IF(I2&lt;&gt;"",I2,"")))))))))),"")</f>
        <v>#VALUE!</v>
      </c>
      <c r="K2" s="21" t="e" vm="2">
        <f ca="1">_xlfn.IFNA(VLOOKUP(B2,'1_Prototype_data'!$B$1:$U$1000,16,FALSE),"")</f>
        <v>#VALUE!</v>
      </c>
      <c r="L2" s="21" t="e" vm="2">
        <f t="shared" ref="L2" ca="1" si="0">IF(K2&lt;&gt;"",(60/V2)*K2,"")</f>
        <v>#VALUE!</v>
      </c>
      <c r="M2" s="21" t="e" vm="2">
        <f ca="1">_xlfn.IFNA(VLOOKUP(B2,'2_Prototype_data'!$B$1:$U$1000,16,FALSE),"")</f>
        <v>#VALUE!</v>
      </c>
      <c r="N2" s="21" t="e" vm="2">
        <f t="shared" ref="N2" ca="1" si="1">IF(M2&lt;&gt;"",(60/V2)*M2,"")</f>
        <v>#VALUE!</v>
      </c>
      <c r="O2" s="21" t="e" vm="2">
        <f ca="1">_xlfn.IFNA(VLOOKUP(B2,'3_Prototype_data'!$B$1:$U$1000,16,FALSE),"")</f>
        <v>#VALUE!</v>
      </c>
      <c r="P2" s="21" t="e" vm="2">
        <f t="shared" ref="P2" ca="1" si="2">IF(O2&lt;&gt;"",(60/V2)*O2,"")</f>
        <v>#VALUE!</v>
      </c>
      <c r="Q2" s="21" t="e" vm="2">
        <f ca="1">_xlfn.IFNA(VLOOKUP(B2,'4_Prototype_data'!$B$1:$U$1000,16,FALSE),"")</f>
        <v>#VALUE!</v>
      </c>
      <c r="R2" s="21" t="e" vm="2">
        <f t="shared" ref="R2" ca="1" si="3">IF(Q2&lt;&gt;"",(60/V2)*Q2,"")</f>
        <v>#VALUE!</v>
      </c>
      <c r="S2" s="21" t="e" vm="2">
        <f ca="1">_xlfn.IFNA(VLOOKUP(B2,'5_Prototype_data'!$B$1:$U$1000,16,FALSE),"")</f>
        <v>#VALUE!</v>
      </c>
      <c r="T2" s="21" t="e" vm="2">
        <f t="shared" ref="T2" ca="1" si="4">IF(S2&lt;&gt;"",(60/V2)*S2,"")</f>
        <v>#VALUE!</v>
      </c>
      <c r="U2" s="21" t="e" vm="2">
        <f ca="1">IF(B2&lt;&gt;"", SUM(L2,N2,P2,R2,T2), "")</f>
        <v>#VALUE!</v>
      </c>
      <c r="V2" s="21" t="e" vm="2">
        <f ca="1">IF(B2&lt;&gt;"",(10-COUNTIF(Prototype_input!$E$12:$E$26,"Please input"))/2,"")</f>
        <v>#VALUE!</v>
      </c>
      <c r="W2" s="21" t="str">
        <f t="shared" ref="W2" ca="1" si="5">IFERROR(IF(AND(J2&lt;&gt;"",U2&lt;&gt;""),J2+U2,""),"")</f>
        <v/>
      </c>
      <c r="Y2" s="21" t="e" vm="2">
        <f ca="1">_xlfn.IFNA(VLOOKUP(B2,'1_Prototype_data'!$B$1:$U$1000,3,FALSE),"")</f>
        <v>#VALUE!</v>
      </c>
      <c r="Z2" s="21" t="e" vm="2">
        <f ca="1">_xlfn.IFNA(VLOOKUP(B2,'1_Prototype_data'!$B$1:$U$1000,4,FALSE),"")</f>
        <v>#VALUE!</v>
      </c>
      <c r="AA2" s="21" t="e" vm="2">
        <f ca="1">_xlfn.IFNA(VLOOKUP(B2,'1_Prototype_data'!$B$1:$U$1000,5,FALSE),"")</f>
        <v>#VALUE!</v>
      </c>
      <c r="AB2" s="21" t="e" vm="2">
        <f ca="1">_xlfn.IFNA(VLOOKUP(B2,'1_Prototype_data'!$B$1:$U$1000,6,FALSE),"")</f>
        <v>#VALUE!</v>
      </c>
      <c r="AC2" s="21" t="e" vm="2">
        <f ca="1">_xlfn.IFNA(VLOOKUP(B2,'1_Prototype_data'!$B$1:$U$1000,7,FALSE),"")</f>
        <v>#VALUE!</v>
      </c>
      <c r="AD2" s="21" t="e" vm="2">
        <f ca="1">_xlfn.IFNA(VLOOKUP(B2,'1_Prototype_data'!$B$1:$U$1000,8,FALSE),"")</f>
        <v>#VALUE!</v>
      </c>
      <c r="AE2" s="21" t="e" vm="2">
        <f ca="1">_xlfn.IFNA(VLOOKUP(B2,'1_Prototype_data'!$B$1:$U$1000,9,FALSE),"")</f>
        <v>#VALUE!</v>
      </c>
      <c r="AF2" s="21" t="e" vm="2">
        <f ca="1">_xlfn.IFNA(VLOOKUP(B2,'1_Prototype_data'!$B$1:$U$1000,20,FALSE),"")</f>
        <v>#VALUE!</v>
      </c>
      <c r="AG2" s="21" t="e" vm="2">
        <f ca="1">_xlfn.IFNA(VLOOKUP(B2,'2_Prototype_data'!$B$1:$U$1000,20,FALSE),"")</f>
        <v>#VALUE!</v>
      </c>
      <c r="AH2" s="21" t="e" vm="2">
        <f ca="1">_xlfn.IFNA(VLOOKUP(B2,'3_Prototype_data'!$B$1:$U$1000,20,FALSE),"")</f>
        <v>#VALUE!</v>
      </c>
      <c r="AI2" s="21" t="e" vm="2">
        <f ca="1">_xlfn.IFNA(VLOOKUP(B2,'4_Prototype_data'!$B$1:$U$1000,20,FALSE),"")</f>
        <v>#VALUE!</v>
      </c>
      <c r="AJ2" s="21" t="e" vm="2">
        <f ca="1">_xlfn.IFNA(VLOOKUP(B2,'5_Prototype_data'!$B$1:$U$1000,20,FALSE),"")</f>
        <v>#VALUE!</v>
      </c>
      <c r="AK2" s="21" t="e" vm="2">
        <f ca="1">IF(B2&lt;&gt;"",IF(AND(Prototype_input!$E$13&lt;&gt;"",Prototype_input!$E$13&lt;&gt;"Please input",AF2=""),"Fail",IF(AND(Prototype_input!$E$16&lt;&gt;"",Prototype_input!$E$16&lt;&gt;"Please input",AG2=""),"Fail",IF(AND(Prototype_input!$E$19&lt;&gt;"",Prototype_input!$E$19&lt;&gt;"Please input",AH2=""),"Fail",IF(AND(Prototype_input!$E$22&lt;&gt;"",Prototype_input!$E$22&lt;&gt;"Please input",AI2=""),"Fail",IF(AND(Prototype_input!$E$25&lt;&gt;"",Prototype_input!$E$25&lt;&gt;"Please input",AJ2=""),"Fail",IF(AF2&lt;&gt;"",AF2,IF(AG2&lt;&gt;"",AG2,IF(AH2&lt;&gt;"",AH2,IF(AI2&lt;&gt;"",AI2,IF(AJ2&lt;&gt;"",AJ2,"")))))))))),"")</f>
        <v>#VALUE!</v>
      </c>
      <c r="AM2" s="21" t="e" vm="2">
        <f ca="1">_xlfn.IFNA(VLOOKUP(C2,'1_Prototype_data'!$C$1:$AL$1000,36,FALSE),"")</f>
        <v>#VALUE!</v>
      </c>
      <c r="AN2" s="21" t="e" vm="2">
        <f ca="1">_xlfn.IFNA(VLOOKUP(C2,'2_Prototype_data'!$C$1:$AL$1000,36,FALSE),"")</f>
        <v>#VALUE!</v>
      </c>
      <c r="AO2" s="21" t="e" vm="2">
        <f ca="1">_xlfn.IFNA(VLOOKUP(C2,'3_Prototype_data'!$C$1:$AL$1000,36,FALSE),"")</f>
        <v>#VALUE!</v>
      </c>
      <c r="AP2" s="21" t="e" vm="2">
        <f ca="1">_xlfn.IFNA(VLOOKUP(C2,'4_Prototype_data'!$C$1:$AL$1000,36,FALSE),"")</f>
        <v>#VALUE!</v>
      </c>
      <c r="AQ2" s="21" t="e" vm="2">
        <f ca="1">_xlfn.IFNA(VLOOKUP(C2,'5_Prototype_data'!$C$1:$AL$1000,36,FALSE),"")</f>
        <v>#VALUE!</v>
      </c>
      <c r="AR2" s="5" t="e" vm="2">
        <f ca="1">IF(C2&lt;&gt;"",IF(AND(Prototype_input!$E$13&lt;&gt;"",Prototype_input!$E$13&lt;&gt;"Please input",AM2=""),"Fail",IF(AND(Prototype_input!$E$16&lt;&gt;"",Prototype_input!$E$16&lt;&gt;"Please input",AN2=""),"Fail",IF(AND(Prototype_input!$E$19&lt;&gt;"",Prototype_input!$E$19&lt;&gt;"Please input",AO2=""),"Fail",IF(AND(Prototype_input!$E$22&lt;&gt;"",Prototype_input!$E$22&lt;&gt;"Please input",AP2=""),"Fail",IF(AND(Prototype_input!$E$25&lt;&gt;"",Prototype_input!$E$25&lt;&gt;"Please input",AQ2=""),"Fail",IF(AM2&lt;&gt;"",AM2,IF(AN2&lt;&gt;"",AN2,IF(AO2&lt;&gt;"",AO2,IF(AP2&lt;&gt;"",AP2,IF(AQ2&lt;&gt;"",AQ2,"")))))))))),"")</f>
        <v>#VALUE!</v>
      </c>
    </row>
    <row r="3" spans="2:44" ht="15.75" customHeight="1" x14ac:dyDescent="0.2">
      <c r="B3" s="21"/>
      <c r="E3" s="21" t="str">
        <f>_xlfn.IFNA(VLOOKUP(B3,'1_Prototype_data'!$B$1:$U$1000,18,FALSE),"")</f>
        <v/>
      </c>
      <c r="F3" s="21" t="str">
        <f>_xlfn.IFNA(VLOOKUP(B3,'2_Prototype_data'!$B$1:$U$1000,18,FALSE),"")</f>
        <v/>
      </c>
      <c r="G3" s="21" t="str">
        <f>_xlfn.IFNA(VLOOKUP(B3,'3_Prototype_data'!$B$1:$U$1000,18,FALSE),"")</f>
        <v/>
      </c>
      <c r="H3" s="21" t="str">
        <f ca="1">_xlfn.IFNA(VLOOKUP(B3,'4_Prototype_data'!$B$1:$U$1000,18,FALSE),"")</f>
        <v/>
      </c>
      <c r="I3" s="21" t="str">
        <f>_xlfn.IFNA(VLOOKUP(B3,'5_Prototype_data'!$B$1:$U$1000,18,FALSE),"")</f>
        <v/>
      </c>
      <c r="J3" s="21" t="str">
        <f>IF(B3&lt;&gt;"",IF(AND(Prototype_input!$E$13&lt;&gt;"",Prototype_input!$E$13&lt;&gt;"Please input",E3=""),"Fail",IF(AND(Prototype_input!$E$16&lt;&gt;"",Prototype_input!$E$16&lt;&gt;"Please input",F3=""),"Fail",IF(AND(Prototype_input!$E$19&lt;&gt;"",Prototype_input!$E$19&lt;&gt;"Please input",G3=""),"Fail",IF(AND(Prototype_input!$E$22&lt;&gt;"",Prototype_input!$E$22&lt;&gt;"Please input",H3=""),"Fail",IF(AND(Prototype_input!$E$25&lt;&gt;"",Prototype_input!$E$25&lt;&gt;"Please input",I3=""),"Fail",IF(E3&lt;&gt;"",E3,IF(F3&lt;&gt;"",F3,IF(G3&lt;&gt;"",G3,IF(H3&lt;&gt;"",H3,IF(I3&lt;&gt;"",I3,"")))))))))),"")</f>
        <v/>
      </c>
      <c r="K3" s="21" t="str">
        <f>_xlfn.IFNA(VLOOKUP(B3,'1_Prototype_data'!$B$1:$U$1000,16,FALSE),"")</f>
        <v/>
      </c>
      <c r="L3" s="21" t="str">
        <f t="shared" ref="L3:L66" si="6">IF(K3&lt;&gt;"",(60/V3)*K3,"")</f>
        <v/>
      </c>
      <c r="M3" s="21" t="str">
        <f>_xlfn.IFNA(VLOOKUP(B3,'2_Prototype_data'!$B$1:$U$1000,16,FALSE),"")</f>
        <v/>
      </c>
      <c r="N3" s="21" t="str">
        <f t="shared" ref="N3:N66" si="7">IF(M3&lt;&gt;"",(60/V3)*M3,"")</f>
        <v/>
      </c>
      <c r="O3" s="21" t="str">
        <f>_xlfn.IFNA(VLOOKUP(B3,'3_Prototype_data'!$B$1:$U$1000,16,FALSE),"")</f>
        <v/>
      </c>
      <c r="P3" s="21" t="str">
        <f t="shared" ref="P3:P66" si="8">IF(O3&lt;&gt;"",(60/V3)*O3,"")</f>
        <v/>
      </c>
      <c r="Q3" s="21" t="str">
        <f ca="1">_xlfn.IFNA(VLOOKUP(B3,'4_Prototype_data'!$B$1:$U$1000,16,FALSE),"")</f>
        <v/>
      </c>
      <c r="R3" s="21" t="str">
        <f t="shared" ref="R3:R66" ca="1" si="9">IF(Q3&lt;&gt;"",(60/V3)*Q3,"")</f>
        <v/>
      </c>
      <c r="S3" s="21" t="str">
        <f>_xlfn.IFNA(VLOOKUP(B3,'5_Prototype_data'!$B$1:$U$1000,16,FALSE),"")</f>
        <v/>
      </c>
      <c r="T3" s="21" t="str">
        <f t="shared" ref="T3:T66" si="10">IF(S3&lt;&gt;"",(60/V3)*S3,"")</f>
        <v/>
      </c>
      <c r="U3" s="21" t="str">
        <f t="shared" ref="U3:U66" si="11">IF(B3&lt;&gt;"", SUM(L3,N3,P3,R3,T3), "")</f>
        <v/>
      </c>
      <c r="V3" s="21" t="str">
        <f>IF(B3&lt;&gt;"",(10-COUNTIF(Prototype_input!$E$12:$E$26,"Please input"))/2,"")</f>
        <v/>
      </c>
      <c r="W3" s="21" t="str">
        <f t="shared" ref="W3:W66" si="12">IFERROR(IF(AND(J3&lt;&gt;"",U3&lt;&gt;""),J3+U3,""),"")</f>
        <v/>
      </c>
      <c r="Y3" s="21" t="str">
        <f>_xlfn.IFNA(VLOOKUP(B3,'1_Prototype_data'!$B$1:$U$1000,3,FALSE),"")</f>
        <v/>
      </c>
      <c r="Z3" s="21" t="str">
        <f>_xlfn.IFNA(VLOOKUP(B3,'1_Prototype_data'!$B$1:$U$1000,4,FALSE),"")</f>
        <v/>
      </c>
      <c r="AA3" s="21" t="str">
        <f>_xlfn.IFNA(VLOOKUP(B3,'1_Prototype_data'!$B$1:$U$1000,5,FALSE),"")</f>
        <v/>
      </c>
      <c r="AB3" s="21" t="str">
        <f>_xlfn.IFNA(VLOOKUP(B3,'1_Prototype_data'!$B$1:$U$1000,6,FALSE),"")</f>
        <v/>
      </c>
      <c r="AC3" s="21" t="str">
        <f>_xlfn.IFNA(VLOOKUP(B3,'1_Prototype_data'!$B$1:$U$1000,7,FALSE),"")</f>
        <v/>
      </c>
      <c r="AD3" s="21" t="str">
        <f>_xlfn.IFNA(VLOOKUP(B3,'1_Prototype_data'!$B$1:$U$1000,8,FALSE),"")</f>
        <v/>
      </c>
      <c r="AE3" s="21" t="str">
        <f>_xlfn.IFNA(VLOOKUP(B3,'1_Prototype_data'!$B$1:$U$1000,9,FALSE),"")</f>
        <v/>
      </c>
      <c r="AF3" s="21" t="str">
        <f>_xlfn.IFNA(VLOOKUP(B3,'1_Prototype_data'!$B$1:$U$1000,20,FALSE),"")</f>
        <v/>
      </c>
      <c r="AG3" s="21" t="str">
        <f>_xlfn.IFNA(VLOOKUP(B3,'2_Prototype_data'!$B$1:$U$1000,20,FALSE),"")</f>
        <v/>
      </c>
      <c r="AH3" s="21" t="str">
        <f>_xlfn.IFNA(VLOOKUP(B3,'3_Prototype_data'!$B$1:$U$1000,20,FALSE),"")</f>
        <v/>
      </c>
      <c r="AI3" s="21" t="str">
        <f ca="1">_xlfn.IFNA(VLOOKUP(B3,'4_Prototype_data'!$B$1:$U$1000,20,FALSE),"")</f>
        <v/>
      </c>
      <c r="AJ3" s="21" t="str">
        <f>_xlfn.IFNA(VLOOKUP(B3,'5_Prototype_data'!$B$1:$U$1000,20,FALSE),"")</f>
        <v/>
      </c>
      <c r="AK3" s="21" t="str">
        <f>IF(B3&lt;&gt;"",IF(AND(Prototype_input!$E$13&lt;&gt;"",Prototype_input!$E$13&lt;&gt;"Please input",AF3=""),"Fail",IF(AND(Prototype_input!$E$16&lt;&gt;"",Prototype_input!$E$16&lt;&gt;"Please input",AG3=""),"Fail",IF(AND(Prototype_input!$E$19&lt;&gt;"",Prototype_input!$E$19&lt;&gt;"Please input",AH3=""),"Fail",IF(AND(Prototype_input!$E$22&lt;&gt;"",Prototype_input!$E$22&lt;&gt;"Please input",AI3=""),"Fail",IF(AND(Prototype_input!$E$25&lt;&gt;"",Prototype_input!$E$25&lt;&gt;"Please input",AJ3=""),"Fail",IF(AF3&lt;&gt;"",AF3,IF(AG3&lt;&gt;"",AG3,IF(AH3&lt;&gt;"",AH3,IF(AI3&lt;&gt;"",AI3,IF(AJ3&lt;&gt;"",AJ3,"")))))))))),"")</f>
        <v/>
      </c>
      <c r="AM3" s="21" t="str">
        <f>_xlfn.IFNA(VLOOKUP(C3,'1_Prototype_data'!$C$1:$AL$1000,36,FALSE),"")</f>
        <v/>
      </c>
      <c r="AN3" s="21" t="str">
        <f>_xlfn.IFNA(VLOOKUP(C3,'2_Prototype_data'!$C$1:$AL$1000,36,FALSE),"")</f>
        <v/>
      </c>
      <c r="AO3" s="21" t="str">
        <f>_xlfn.IFNA(VLOOKUP(C3,'3_Prototype_data'!$C$1:$AL$1000,36,FALSE),"")</f>
        <v/>
      </c>
      <c r="AP3" s="21" t="str">
        <f ca="1">_xlfn.IFNA(VLOOKUP(C3,'4_Prototype_data'!$C$1:$AL$1000,36,FALSE),"")</f>
        <v/>
      </c>
      <c r="AQ3" s="21" t="str">
        <f>_xlfn.IFNA(VLOOKUP(C3,'5_Prototype_data'!$C$1:$AL$1000,36,FALSE),"")</f>
        <v/>
      </c>
      <c r="AR3" s="5" t="str">
        <f>IF(C3&lt;&gt;"",IF(AND(Prototype_input!$E$13&lt;&gt;"",Prototype_input!$E$13&lt;&gt;"Please input",AM3=""),"Fail",IF(AND(Prototype_input!$E$16&lt;&gt;"",Prototype_input!$E$16&lt;&gt;"Please input",AN3=""),"Fail",IF(AND(Prototype_input!$E$19&lt;&gt;"",Prototype_input!$E$19&lt;&gt;"Please input",AO3=""),"Fail",IF(AND(Prototype_input!$E$22&lt;&gt;"",Prototype_input!$E$22&lt;&gt;"Please input",AP3=""),"Fail",IF(AND(Prototype_input!$E$25&lt;&gt;"",Prototype_input!$E$25&lt;&gt;"Please input",AQ3=""),"Fail",IF(AM3&lt;&gt;"",AM3,IF(AN3&lt;&gt;"",AN3,IF(AO3&lt;&gt;"",AO3,IF(AP3&lt;&gt;"",AP3,IF(AQ3&lt;&gt;"",AQ3,"")))))))))),"")</f>
        <v/>
      </c>
    </row>
    <row r="4" spans="2:44" ht="15.75" customHeight="1" x14ac:dyDescent="0.2">
      <c r="B4" s="21"/>
      <c r="E4" s="21" t="str">
        <f>_xlfn.IFNA(VLOOKUP(B4,'1_Prototype_data'!$B$1:$U$1000,18,FALSE),"")</f>
        <v/>
      </c>
      <c r="F4" s="21" t="str">
        <f>_xlfn.IFNA(VLOOKUP(B4,'2_Prototype_data'!$B$1:$U$1000,18,FALSE),"")</f>
        <v/>
      </c>
      <c r="G4" s="21" t="str">
        <f>_xlfn.IFNA(VLOOKUP(B4,'3_Prototype_data'!$B$1:$U$1000,18,FALSE),"")</f>
        <v/>
      </c>
      <c r="H4" s="21" t="str">
        <f ca="1">_xlfn.IFNA(VLOOKUP(B4,'4_Prototype_data'!$B$1:$U$1000,18,FALSE),"")</f>
        <v/>
      </c>
      <c r="I4" s="21" t="str">
        <f>_xlfn.IFNA(VLOOKUP(B4,'5_Prototype_data'!$B$1:$U$1000,18,FALSE),"")</f>
        <v/>
      </c>
      <c r="J4" s="21" t="str">
        <f>IF(B4&lt;&gt;"",IF(AND(Prototype_input!$E$13&lt;&gt;"",Prototype_input!$E$13&lt;&gt;"Please input",E4=""),"Fail",IF(AND(Prototype_input!$E$16&lt;&gt;"",Prototype_input!$E$16&lt;&gt;"Please input",F4=""),"Fail",IF(AND(Prototype_input!$E$19&lt;&gt;"",Prototype_input!$E$19&lt;&gt;"Please input",G4=""),"Fail",IF(AND(Prototype_input!$E$22&lt;&gt;"",Prototype_input!$E$22&lt;&gt;"Please input",H4=""),"Fail",IF(AND(Prototype_input!$E$25&lt;&gt;"",Prototype_input!$E$25&lt;&gt;"Please input",I4=""),"Fail",IF(E4&lt;&gt;"",E4,IF(F4&lt;&gt;"",F4,IF(G4&lt;&gt;"",G4,IF(H4&lt;&gt;"",H4,IF(I4&lt;&gt;"",I4,"")))))))))),"")</f>
        <v/>
      </c>
      <c r="K4" s="21" t="str">
        <f>_xlfn.IFNA(VLOOKUP(B4,'1_Prototype_data'!$B$1:$U$1000,16,FALSE),"")</f>
        <v/>
      </c>
      <c r="L4" s="21" t="str">
        <f t="shared" si="6"/>
        <v/>
      </c>
      <c r="M4" s="21" t="str">
        <f>_xlfn.IFNA(VLOOKUP(B4,'2_Prototype_data'!$B$1:$U$1000,16,FALSE),"")</f>
        <v/>
      </c>
      <c r="N4" s="21" t="str">
        <f t="shared" si="7"/>
        <v/>
      </c>
      <c r="O4" s="21" t="str">
        <f>_xlfn.IFNA(VLOOKUP(B4,'3_Prototype_data'!$B$1:$U$1000,16,FALSE),"")</f>
        <v/>
      </c>
      <c r="P4" s="21" t="str">
        <f t="shared" si="8"/>
        <v/>
      </c>
      <c r="Q4" s="21" t="str">
        <f ca="1">_xlfn.IFNA(VLOOKUP(B4,'4_Prototype_data'!$B$1:$U$1000,16,FALSE),"")</f>
        <v/>
      </c>
      <c r="R4" s="21" t="str">
        <f t="shared" ca="1" si="9"/>
        <v/>
      </c>
      <c r="S4" s="21" t="str">
        <f>_xlfn.IFNA(VLOOKUP(B4,'5_Prototype_data'!$B$1:$U$1000,16,FALSE),"")</f>
        <v/>
      </c>
      <c r="T4" s="21" t="str">
        <f t="shared" si="10"/>
        <v/>
      </c>
      <c r="U4" s="21" t="str">
        <f t="shared" si="11"/>
        <v/>
      </c>
      <c r="V4" s="21" t="str">
        <f>IF(B4&lt;&gt;"",(10-COUNTIF(Prototype_input!$E$12:$E$26,"Please input"))/2,"")</f>
        <v/>
      </c>
      <c r="W4" s="21" t="str">
        <f t="shared" si="12"/>
        <v/>
      </c>
      <c r="Y4" s="21" t="str">
        <f>_xlfn.IFNA(VLOOKUP(B4,'1_Prototype_data'!$B$1:$U$1000,3,FALSE),"")</f>
        <v/>
      </c>
      <c r="Z4" s="21" t="str">
        <f>_xlfn.IFNA(VLOOKUP(B4,'1_Prototype_data'!$B$1:$U$1000,4,FALSE),"")</f>
        <v/>
      </c>
      <c r="AA4" s="21" t="str">
        <f>_xlfn.IFNA(VLOOKUP(B4,'1_Prototype_data'!$B$1:$U$1000,5,FALSE),"")</f>
        <v/>
      </c>
      <c r="AB4" s="21" t="str">
        <f>_xlfn.IFNA(VLOOKUP(B4,'1_Prototype_data'!$B$1:$U$1000,6,FALSE),"")</f>
        <v/>
      </c>
      <c r="AC4" s="21" t="str">
        <f>_xlfn.IFNA(VLOOKUP(B4,'1_Prototype_data'!$B$1:$U$1000,7,FALSE),"")</f>
        <v/>
      </c>
      <c r="AD4" s="21" t="str">
        <f>_xlfn.IFNA(VLOOKUP(B4,'1_Prototype_data'!$B$1:$U$1000,8,FALSE),"")</f>
        <v/>
      </c>
      <c r="AE4" s="21" t="str">
        <f>_xlfn.IFNA(VLOOKUP(B4,'1_Prototype_data'!$B$1:$U$1000,9,FALSE),"")</f>
        <v/>
      </c>
      <c r="AF4" s="21" t="str">
        <f>_xlfn.IFNA(VLOOKUP(B4,'1_Prototype_data'!$B$1:$U$1000,20,FALSE),"")</f>
        <v/>
      </c>
      <c r="AG4" s="21" t="str">
        <f>_xlfn.IFNA(VLOOKUP(B4,'2_Prototype_data'!$B$1:$U$1000,20,FALSE),"")</f>
        <v/>
      </c>
      <c r="AH4" s="21" t="str">
        <f>_xlfn.IFNA(VLOOKUP(B4,'3_Prototype_data'!$B$1:$U$1000,20,FALSE),"")</f>
        <v/>
      </c>
      <c r="AI4" s="21" t="str">
        <f ca="1">_xlfn.IFNA(VLOOKUP(B4,'4_Prototype_data'!$B$1:$U$1000,20,FALSE),"")</f>
        <v/>
      </c>
      <c r="AJ4" s="21" t="str">
        <f>_xlfn.IFNA(VLOOKUP(B4,'5_Prototype_data'!$B$1:$U$1000,20,FALSE),"")</f>
        <v/>
      </c>
      <c r="AK4" s="21" t="str">
        <f>IF(B4&lt;&gt;"",IF(AND(Prototype_input!$E$13&lt;&gt;"",Prototype_input!$E$13&lt;&gt;"Please input",AF4=""),"Fail",IF(AND(Prototype_input!$E$16&lt;&gt;"",Prototype_input!$E$16&lt;&gt;"Please input",AG4=""),"Fail",IF(AND(Prototype_input!$E$19&lt;&gt;"",Prototype_input!$E$19&lt;&gt;"Please input",AH4=""),"Fail",IF(AND(Prototype_input!$E$22&lt;&gt;"",Prototype_input!$E$22&lt;&gt;"Please input",AI4=""),"Fail",IF(AND(Prototype_input!$E$25&lt;&gt;"",Prototype_input!$E$25&lt;&gt;"Please input",AJ4=""),"Fail",IF(AF4&lt;&gt;"",AF4,IF(AG4&lt;&gt;"",AG4,IF(AH4&lt;&gt;"",AH4,IF(AI4&lt;&gt;"",AI4,IF(AJ4&lt;&gt;"",AJ4,"")))))))))),"")</f>
        <v/>
      </c>
      <c r="AM4" s="21" t="str">
        <f>_xlfn.IFNA(VLOOKUP(C4,'1_Prototype_data'!$C$1:$AL$1000,36,FALSE),"")</f>
        <v/>
      </c>
      <c r="AN4" s="21" t="str">
        <f>_xlfn.IFNA(VLOOKUP(C4,'2_Prototype_data'!$C$1:$AL$1000,36,FALSE),"")</f>
        <v/>
      </c>
      <c r="AO4" s="21" t="str">
        <f>_xlfn.IFNA(VLOOKUP(C4,'3_Prototype_data'!$C$1:$AL$1000,36,FALSE),"")</f>
        <v/>
      </c>
      <c r="AP4" s="21" t="str">
        <f ca="1">_xlfn.IFNA(VLOOKUP(C4,'4_Prototype_data'!$C$1:$AL$1000,36,FALSE),"")</f>
        <v/>
      </c>
      <c r="AQ4" s="21" t="str">
        <f>_xlfn.IFNA(VLOOKUP(C4,'5_Prototype_data'!$C$1:$AL$1000,36,FALSE),"")</f>
        <v/>
      </c>
      <c r="AR4" s="5" t="str">
        <f>IF(C4&lt;&gt;"",IF(AND(Prototype_input!$E$13&lt;&gt;"",Prototype_input!$E$13&lt;&gt;"Please input",AM4=""),"Fail",IF(AND(Prototype_input!$E$16&lt;&gt;"",Prototype_input!$E$16&lt;&gt;"Please input",AN4=""),"Fail",IF(AND(Prototype_input!$E$19&lt;&gt;"",Prototype_input!$E$19&lt;&gt;"Please input",AO4=""),"Fail",IF(AND(Prototype_input!$E$22&lt;&gt;"",Prototype_input!$E$22&lt;&gt;"Please input",AP4=""),"Fail",IF(AND(Prototype_input!$E$25&lt;&gt;"",Prototype_input!$E$25&lt;&gt;"Please input",AQ4=""),"Fail",IF(AM4&lt;&gt;"",AM4,IF(AN4&lt;&gt;"",AN4,IF(AO4&lt;&gt;"",AO4,IF(AP4&lt;&gt;"",AP4,IF(AQ4&lt;&gt;"",AQ4,"")))))))))),"")</f>
        <v/>
      </c>
    </row>
    <row r="5" spans="2:44" ht="15.75" customHeight="1" x14ac:dyDescent="0.2">
      <c r="B5" s="21"/>
      <c r="E5" s="21" t="str">
        <f>_xlfn.IFNA(VLOOKUP(B5,'1_Prototype_data'!$B$1:$U$1000,18,FALSE),"")</f>
        <v/>
      </c>
      <c r="F5" s="21" t="str">
        <f>_xlfn.IFNA(VLOOKUP(B5,'2_Prototype_data'!$B$1:$U$1000,18,FALSE),"")</f>
        <v/>
      </c>
      <c r="G5" s="21" t="str">
        <f>_xlfn.IFNA(VLOOKUP(B5,'3_Prototype_data'!$B$1:$U$1000,18,FALSE),"")</f>
        <v/>
      </c>
      <c r="H5" s="21" t="str">
        <f ca="1">_xlfn.IFNA(VLOOKUP(B5,'4_Prototype_data'!$B$1:$U$1000,18,FALSE),"")</f>
        <v/>
      </c>
      <c r="I5" s="21" t="str">
        <f>_xlfn.IFNA(VLOOKUP(B5,'5_Prototype_data'!$B$1:$U$1000,18,FALSE),"")</f>
        <v/>
      </c>
      <c r="J5" s="21" t="str">
        <f>IF(B5&lt;&gt;"",IF(AND(Prototype_input!$E$13&lt;&gt;"",Prototype_input!$E$13&lt;&gt;"Please input",E5=""),"Fail",IF(AND(Prototype_input!$E$16&lt;&gt;"",Prototype_input!$E$16&lt;&gt;"Please input",F5=""),"Fail",IF(AND(Prototype_input!$E$19&lt;&gt;"",Prototype_input!$E$19&lt;&gt;"Please input",G5=""),"Fail",IF(AND(Prototype_input!$E$22&lt;&gt;"",Prototype_input!$E$22&lt;&gt;"Please input",H5=""),"Fail",IF(AND(Prototype_input!$E$25&lt;&gt;"",Prototype_input!$E$25&lt;&gt;"Please input",I5=""),"Fail",IF(E5&lt;&gt;"",E5,IF(F5&lt;&gt;"",F5,IF(G5&lt;&gt;"",G5,IF(H5&lt;&gt;"",H5,IF(I5&lt;&gt;"",I5,"")))))))))),"")</f>
        <v/>
      </c>
      <c r="K5" s="21" t="str">
        <f>_xlfn.IFNA(VLOOKUP(B5,'1_Prototype_data'!$B$1:$U$1000,16,FALSE),"")</f>
        <v/>
      </c>
      <c r="L5" s="21" t="str">
        <f t="shared" si="6"/>
        <v/>
      </c>
      <c r="M5" s="21" t="str">
        <f>_xlfn.IFNA(VLOOKUP(B5,'2_Prototype_data'!$B$1:$U$1000,16,FALSE),"")</f>
        <v/>
      </c>
      <c r="N5" s="21" t="str">
        <f t="shared" si="7"/>
        <v/>
      </c>
      <c r="O5" s="21" t="str">
        <f>_xlfn.IFNA(VLOOKUP(B5,'3_Prototype_data'!$B$1:$U$1000,16,FALSE),"")</f>
        <v/>
      </c>
      <c r="P5" s="21" t="str">
        <f t="shared" si="8"/>
        <v/>
      </c>
      <c r="Q5" s="21" t="str">
        <f ca="1">_xlfn.IFNA(VLOOKUP(B5,'4_Prototype_data'!$B$1:$U$1000,16,FALSE),"")</f>
        <v/>
      </c>
      <c r="R5" s="21" t="str">
        <f t="shared" ca="1" si="9"/>
        <v/>
      </c>
      <c r="S5" s="21" t="str">
        <f>_xlfn.IFNA(VLOOKUP(B5,'5_Prototype_data'!$B$1:$U$1000,16,FALSE),"")</f>
        <v/>
      </c>
      <c r="T5" s="21" t="str">
        <f t="shared" si="10"/>
        <v/>
      </c>
      <c r="U5" s="21" t="str">
        <f t="shared" si="11"/>
        <v/>
      </c>
      <c r="V5" s="21" t="str">
        <f>IF(B5&lt;&gt;"",(10-COUNTIF(Prototype_input!$E$12:$E$26,"Please input"))/2,"")</f>
        <v/>
      </c>
      <c r="W5" s="21" t="str">
        <f t="shared" si="12"/>
        <v/>
      </c>
      <c r="Y5" s="21" t="str">
        <f>_xlfn.IFNA(VLOOKUP(B5,'1_Prototype_data'!$B$1:$U$1000,3,FALSE),"")</f>
        <v/>
      </c>
      <c r="Z5" s="21" t="str">
        <f>_xlfn.IFNA(VLOOKUP(B5,'1_Prototype_data'!$B$1:$U$1000,4,FALSE),"")</f>
        <v/>
      </c>
      <c r="AA5" s="21" t="str">
        <f>_xlfn.IFNA(VLOOKUP(B5,'1_Prototype_data'!$B$1:$U$1000,5,FALSE),"")</f>
        <v/>
      </c>
      <c r="AB5" s="21" t="str">
        <f>_xlfn.IFNA(VLOOKUP(B5,'1_Prototype_data'!$B$1:$U$1000,6,FALSE),"")</f>
        <v/>
      </c>
      <c r="AC5" s="21" t="str">
        <f>_xlfn.IFNA(VLOOKUP(B5,'1_Prototype_data'!$B$1:$U$1000,7,FALSE),"")</f>
        <v/>
      </c>
      <c r="AD5" s="21" t="str">
        <f>_xlfn.IFNA(VLOOKUP(B5,'1_Prototype_data'!$B$1:$U$1000,8,FALSE),"")</f>
        <v/>
      </c>
      <c r="AE5" s="21" t="str">
        <f>_xlfn.IFNA(VLOOKUP(B5,'1_Prototype_data'!$B$1:$U$1000,9,FALSE),"")</f>
        <v/>
      </c>
      <c r="AF5" s="21" t="str">
        <f>_xlfn.IFNA(VLOOKUP(B5,'1_Prototype_data'!$B$1:$U$1000,20,FALSE),"")</f>
        <v/>
      </c>
      <c r="AG5" s="21" t="str">
        <f>_xlfn.IFNA(VLOOKUP(B5,'2_Prototype_data'!$B$1:$U$1000,20,FALSE),"")</f>
        <v/>
      </c>
      <c r="AH5" s="21" t="str">
        <f>_xlfn.IFNA(VLOOKUP(B5,'3_Prototype_data'!$B$1:$U$1000,20,FALSE),"")</f>
        <v/>
      </c>
      <c r="AI5" s="21" t="str">
        <f ca="1">_xlfn.IFNA(VLOOKUP(B5,'4_Prototype_data'!$B$1:$U$1000,20,FALSE),"")</f>
        <v/>
      </c>
      <c r="AJ5" s="21" t="str">
        <f>_xlfn.IFNA(VLOOKUP(B5,'5_Prototype_data'!$B$1:$U$1000,20,FALSE),"")</f>
        <v/>
      </c>
      <c r="AK5" s="21" t="str">
        <f>IF(B5&lt;&gt;"",IF(AND(Prototype_input!$E$13&lt;&gt;"",Prototype_input!$E$13&lt;&gt;"Please input",AF5=""),"Fail",IF(AND(Prototype_input!$E$16&lt;&gt;"",Prototype_input!$E$16&lt;&gt;"Please input",AG5=""),"Fail",IF(AND(Prototype_input!$E$19&lt;&gt;"",Prototype_input!$E$19&lt;&gt;"Please input",AH5=""),"Fail",IF(AND(Prototype_input!$E$22&lt;&gt;"",Prototype_input!$E$22&lt;&gt;"Please input",AI5=""),"Fail",IF(AND(Prototype_input!$E$25&lt;&gt;"",Prototype_input!$E$25&lt;&gt;"Please input",AJ5=""),"Fail",IF(AF5&lt;&gt;"",AF5,IF(AG5&lt;&gt;"",AG5,IF(AH5&lt;&gt;"",AH5,IF(AI5&lt;&gt;"",AI5,IF(AJ5&lt;&gt;"",AJ5,"")))))))))),"")</f>
        <v/>
      </c>
      <c r="AM5" s="21" t="str">
        <f>_xlfn.IFNA(VLOOKUP(C5,'1_Prototype_data'!$C$1:$AL$1000,36,FALSE),"")</f>
        <v/>
      </c>
      <c r="AN5" s="21" t="str">
        <f>_xlfn.IFNA(VLOOKUP(C5,'2_Prototype_data'!$C$1:$AL$1000,36,FALSE),"")</f>
        <v/>
      </c>
      <c r="AO5" s="21" t="str">
        <f>_xlfn.IFNA(VLOOKUP(C5,'3_Prototype_data'!$C$1:$AL$1000,36,FALSE),"")</f>
        <v/>
      </c>
      <c r="AP5" s="21" t="str">
        <f ca="1">_xlfn.IFNA(VLOOKUP(C5,'4_Prototype_data'!$C$1:$AL$1000,36,FALSE),"")</f>
        <v/>
      </c>
      <c r="AQ5" s="21" t="str">
        <f>_xlfn.IFNA(VLOOKUP(C5,'5_Prototype_data'!$C$1:$AL$1000,36,FALSE),"")</f>
        <v/>
      </c>
      <c r="AR5" s="5" t="str">
        <f>IF(C5&lt;&gt;"",IF(AND(Prototype_input!$E$13&lt;&gt;"",Prototype_input!$E$13&lt;&gt;"Please input",AM5=""),"Fail",IF(AND(Prototype_input!$E$16&lt;&gt;"",Prototype_input!$E$16&lt;&gt;"Please input",AN5=""),"Fail",IF(AND(Prototype_input!$E$19&lt;&gt;"",Prototype_input!$E$19&lt;&gt;"Please input",AO5=""),"Fail",IF(AND(Prototype_input!$E$22&lt;&gt;"",Prototype_input!$E$22&lt;&gt;"Please input",AP5=""),"Fail",IF(AND(Prototype_input!$E$25&lt;&gt;"",Prototype_input!$E$25&lt;&gt;"Please input",AQ5=""),"Fail",IF(AM5&lt;&gt;"",AM5,IF(AN5&lt;&gt;"",AN5,IF(AO5&lt;&gt;"",AO5,IF(AP5&lt;&gt;"",AP5,IF(AQ5&lt;&gt;"",AQ5,"")))))))))),"")</f>
        <v/>
      </c>
    </row>
    <row r="6" spans="2:44" ht="15.75" customHeight="1" x14ac:dyDescent="0.2">
      <c r="E6" s="21" t="str">
        <f>_xlfn.IFNA(VLOOKUP(B6,'1_Prototype_data'!$B$1:$U$1000,18,FALSE),"")</f>
        <v/>
      </c>
      <c r="F6" s="21" t="str">
        <f>_xlfn.IFNA(VLOOKUP(B6,'2_Prototype_data'!$B$1:$U$1000,18,FALSE),"")</f>
        <v/>
      </c>
      <c r="G6" s="21" t="str">
        <f>_xlfn.IFNA(VLOOKUP(B6,'3_Prototype_data'!$B$1:$U$1000,18,FALSE),"")</f>
        <v/>
      </c>
      <c r="H6" s="21" t="str">
        <f ca="1">_xlfn.IFNA(VLOOKUP(B6,'4_Prototype_data'!$B$1:$U$1000,18,FALSE),"")</f>
        <v/>
      </c>
      <c r="I6" s="21" t="str">
        <f>_xlfn.IFNA(VLOOKUP(B6,'5_Prototype_data'!$B$1:$U$1000,18,FALSE),"")</f>
        <v/>
      </c>
      <c r="J6" s="21" t="str">
        <f>IF(B6&lt;&gt;"",IF(AND(Prototype_input!$E$13&lt;&gt;"",Prototype_input!$E$13&lt;&gt;"Please input",E6=""),"Fail",IF(AND(Prototype_input!$E$16&lt;&gt;"",Prototype_input!$E$16&lt;&gt;"Please input",F6=""),"Fail",IF(AND(Prototype_input!$E$19&lt;&gt;"",Prototype_input!$E$19&lt;&gt;"Please input",G6=""),"Fail",IF(AND(Prototype_input!$E$22&lt;&gt;"",Prototype_input!$E$22&lt;&gt;"Please input",H6=""),"Fail",IF(AND(Prototype_input!$E$25&lt;&gt;"",Prototype_input!$E$25&lt;&gt;"Please input",I6=""),"Fail",IF(E6&lt;&gt;"",E6,IF(F6&lt;&gt;"",F6,IF(G6&lt;&gt;"",G6,IF(H6&lt;&gt;"",H6,IF(I6&lt;&gt;"",I6,"")))))))))),"")</f>
        <v/>
      </c>
      <c r="K6" s="21" t="str">
        <f>_xlfn.IFNA(VLOOKUP(B6,'1_Prototype_data'!$B$1:$U$1000,16,FALSE),"")</f>
        <v/>
      </c>
      <c r="L6" s="21" t="str">
        <f t="shared" si="6"/>
        <v/>
      </c>
      <c r="M6" s="21" t="str">
        <f>_xlfn.IFNA(VLOOKUP(B6,'2_Prototype_data'!$B$1:$U$1000,16,FALSE),"")</f>
        <v/>
      </c>
      <c r="N6" s="21" t="str">
        <f t="shared" si="7"/>
        <v/>
      </c>
      <c r="O6" s="21" t="str">
        <f>_xlfn.IFNA(VLOOKUP(B6,'3_Prototype_data'!$B$1:$U$1000,16,FALSE),"")</f>
        <v/>
      </c>
      <c r="P6" s="21" t="str">
        <f t="shared" si="8"/>
        <v/>
      </c>
      <c r="Q6" s="21" t="str">
        <f ca="1">_xlfn.IFNA(VLOOKUP(B6,'4_Prototype_data'!$B$1:$U$1000,16,FALSE),"")</f>
        <v/>
      </c>
      <c r="R6" s="21" t="str">
        <f t="shared" ca="1" si="9"/>
        <v/>
      </c>
      <c r="S6" s="21" t="str">
        <f>_xlfn.IFNA(VLOOKUP(B6,'5_Prototype_data'!$B$1:$U$1000,16,FALSE),"")</f>
        <v/>
      </c>
      <c r="T6" s="21" t="str">
        <f t="shared" si="10"/>
        <v/>
      </c>
      <c r="U6" s="21" t="str">
        <f t="shared" si="11"/>
        <v/>
      </c>
      <c r="V6" s="21" t="str">
        <f>IF(B6&lt;&gt;"",(10-COUNTIF(Prototype_input!$E$12:$E$26,"Please input"))/2,"")</f>
        <v/>
      </c>
      <c r="W6" s="21" t="str">
        <f t="shared" si="12"/>
        <v/>
      </c>
      <c r="Y6" s="21" t="str">
        <f>_xlfn.IFNA(VLOOKUP(B6,'1_Prototype_data'!$B$1:$U$1000,3,FALSE),"")</f>
        <v/>
      </c>
      <c r="Z6" s="21" t="str">
        <f>_xlfn.IFNA(VLOOKUP(B6,'1_Prototype_data'!$B$1:$U$1000,4,FALSE),"")</f>
        <v/>
      </c>
      <c r="AA6" s="21" t="str">
        <f>_xlfn.IFNA(VLOOKUP(B6,'1_Prototype_data'!$B$1:$U$1000,5,FALSE),"")</f>
        <v/>
      </c>
      <c r="AB6" s="21" t="str">
        <f>_xlfn.IFNA(VLOOKUP(B6,'1_Prototype_data'!$B$1:$U$1000,6,FALSE),"")</f>
        <v/>
      </c>
      <c r="AC6" s="21" t="str">
        <f>_xlfn.IFNA(VLOOKUP(B6,'1_Prototype_data'!$B$1:$U$1000,7,FALSE),"")</f>
        <v/>
      </c>
      <c r="AD6" s="21" t="str">
        <f>_xlfn.IFNA(VLOOKUP(B6,'1_Prototype_data'!$B$1:$U$1000,8,FALSE),"")</f>
        <v/>
      </c>
      <c r="AE6" s="21" t="str">
        <f>_xlfn.IFNA(VLOOKUP(B6,'1_Prototype_data'!$B$1:$U$1000,9,FALSE),"")</f>
        <v/>
      </c>
      <c r="AF6" s="21" t="str">
        <f>_xlfn.IFNA(VLOOKUP(B6,'1_Prototype_data'!$B$1:$U$1000,20,FALSE),"")</f>
        <v/>
      </c>
      <c r="AG6" s="21" t="str">
        <f>_xlfn.IFNA(VLOOKUP(B6,'2_Prototype_data'!$B$1:$U$1000,20,FALSE),"")</f>
        <v/>
      </c>
      <c r="AH6" s="21" t="str">
        <f>_xlfn.IFNA(VLOOKUP(B6,'3_Prototype_data'!$B$1:$U$1000,20,FALSE),"")</f>
        <v/>
      </c>
      <c r="AI6" s="21" t="str">
        <f ca="1">_xlfn.IFNA(VLOOKUP(B6,'4_Prototype_data'!$B$1:$U$1000,20,FALSE),"")</f>
        <v/>
      </c>
      <c r="AJ6" s="21" t="str">
        <f>_xlfn.IFNA(VLOOKUP(B6,'5_Prototype_data'!$B$1:$U$1000,20,FALSE),"")</f>
        <v/>
      </c>
      <c r="AK6" s="21" t="str">
        <f>IF(B6&lt;&gt;"",IF(AND(Prototype_input!$E$13&lt;&gt;"",Prototype_input!$E$13&lt;&gt;"Please input",AF6=""),"Fail",IF(AND(Prototype_input!$E$16&lt;&gt;"",Prototype_input!$E$16&lt;&gt;"Please input",AG6=""),"Fail",IF(AND(Prototype_input!$E$19&lt;&gt;"",Prototype_input!$E$19&lt;&gt;"Please input",AH6=""),"Fail",IF(AND(Prototype_input!$E$22&lt;&gt;"",Prototype_input!$E$22&lt;&gt;"Please input",AI6=""),"Fail",IF(AND(Prototype_input!$E$25&lt;&gt;"",Prototype_input!$E$25&lt;&gt;"Please input",AJ6=""),"Fail",IF(AF6&lt;&gt;"",AF6,IF(AG6&lt;&gt;"",AG6,IF(AH6&lt;&gt;"",AH6,IF(AI6&lt;&gt;"",AI6,IF(AJ6&lt;&gt;"",AJ6,"")))))))))),"")</f>
        <v/>
      </c>
      <c r="AM6" s="21" t="str">
        <f>_xlfn.IFNA(VLOOKUP(C6,'1_Prototype_data'!$C$1:$AL$1000,36,FALSE),"")</f>
        <v/>
      </c>
      <c r="AN6" s="21" t="str">
        <f>_xlfn.IFNA(VLOOKUP(C6,'2_Prototype_data'!$C$1:$AL$1000,36,FALSE),"")</f>
        <v/>
      </c>
      <c r="AO6" s="21" t="str">
        <f>_xlfn.IFNA(VLOOKUP(C6,'3_Prototype_data'!$C$1:$AL$1000,36,FALSE),"")</f>
        <v/>
      </c>
      <c r="AP6" s="21" t="str">
        <f ca="1">_xlfn.IFNA(VLOOKUP(C6,'4_Prototype_data'!$C$1:$AL$1000,36,FALSE),"")</f>
        <v/>
      </c>
      <c r="AQ6" s="21" t="str">
        <f>_xlfn.IFNA(VLOOKUP(C6,'5_Prototype_data'!$C$1:$AL$1000,36,FALSE),"")</f>
        <v/>
      </c>
      <c r="AR6" s="5" t="str">
        <f>IF(C6&lt;&gt;"",IF(AND(Prototype_input!$E$13&lt;&gt;"",Prototype_input!$E$13&lt;&gt;"Please input",AM6=""),"Fail",IF(AND(Prototype_input!$E$16&lt;&gt;"",Prototype_input!$E$16&lt;&gt;"Please input",AN6=""),"Fail",IF(AND(Prototype_input!$E$19&lt;&gt;"",Prototype_input!$E$19&lt;&gt;"Please input",AO6=""),"Fail",IF(AND(Prototype_input!$E$22&lt;&gt;"",Prototype_input!$E$22&lt;&gt;"Please input",AP6=""),"Fail",IF(AND(Prototype_input!$E$25&lt;&gt;"",Prototype_input!$E$25&lt;&gt;"Please input",AQ6=""),"Fail",IF(AM6&lt;&gt;"",AM6,IF(AN6&lt;&gt;"",AN6,IF(AO6&lt;&gt;"",AO6,IF(AP6&lt;&gt;"",AP6,IF(AQ6&lt;&gt;"",AQ6,"")))))))))),"")</f>
        <v/>
      </c>
    </row>
    <row r="7" spans="2:44" ht="15.75" customHeight="1" x14ac:dyDescent="0.2">
      <c r="E7" s="21" t="str">
        <f>_xlfn.IFNA(VLOOKUP(B7,'1_Prototype_data'!$B$1:$U$1000,18,FALSE),"")</f>
        <v/>
      </c>
      <c r="F7" s="21" t="str">
        <f>_xlfn.IFNA(VLOOKUP(B7,'2_Prototype_data'!$B$1:$U$1000,18,FALSE),"")</f>
        <v/>
      </c>
      <c r="G7" s="21" t="str">
        <f>_xlfn.IFNA(VLOOKUP(B7,'3_Prototype_data'!$B$1:$U$1000,18,FALSE),"")</f>
        <v/>
      </c>
      <c r="H7" s="21" t="str">
        <f ca="1">_xlfn.IFNA(VLOOKUP(B7,'4_Prototype_data'!$B$1:$U$1000,18,FALSE),"")</f>
        <v/>
      </c>
      <c r="I7" s="21" t="str">
        <f>_xlfn.IFNA(VLOOKUP(B7,'5_Prototype_data'!$B$1:$U$1000,18,FALSE),"")</f>
        <v/>
      </c>
      <c r="J7" s="21" t="str">
        <f>IF(B7&lt;&gt;"",IF(AND(Prototype_input!$E$13&lt;&gt;"",Prototype_input!$E$13&lt;&gt;"Please input",E7=""),"Fail",IF(AND(Prototype_input!$E$16&lt;&gt;"",Prototype_input!$E$16&lt;&gt;"Please input",F7=""),"Fail",IF(AND(Prototype_input!$E$19&lt;&gt;"",Prototype_input!$E$19&lt;&gt;"Please input",G7=""),"Fail",IF(AND(Prototype_input!$E$22&lt;&gt;"",Prototype_input!$E$22&lt;&gt;"Please input",H7=""),"Fail",IF(AND(Prototype_input!$E$25&lt;&gt;"",Prototype_input!$E$25&lt;&gt;"Please input",I7=""),"Fail",IF(E7&lt;&gt;"",E7,IF(F7&lt;&gt;"",F7,IF(G7&lt;&gt;"",G7,IF(H7&lt;&gt;"",H7,IF(I7&lt;&gt;"",I7,"")))))))))),"")</f>
        <v/>
      </c>
      <c r="K7" s="21" t="str">
        <f>_xlfn.IFNA(VLOOKUP(B7,'1_Prototype_data'!$B$1:$U$1000,16,FALSE),"")</f>
        <v/>
      </c>
      <c r="L7" s="21" t="str">
        <f t="shared" si="6"/>
        <v/>
      </c>
      <c r="M7" s="21" t="str">
        <f>_xlfn.IFNA(VLOOKUP(B7,'2_Prototype_data'!$B$1:$U$1000,16,FALSE),"")</f>
        <v/>
      </c>
      <c r="N7" s="21" t="str">
        <f t="shared" si="7"/>
        <v/>
      </c>
      <c r="O7" s="21" t="str">
        <f>_xlfn.IFNA(VLOOKUP(B7,'3_Prototype_data'!$B$1:$U$1000,16,FALSE),"")</f>
        <v/>
      </c>
      <c r="P7" s="21" t="str">
        <f t="shared" si="8"/>
        <v/>
      </c>
      <c r="Q7" s="21" t="str">
        <f ca="1">_xlfn.IFNA(VLOOKUP(B7,'4_Prototype_data'!$B$1:$U$1000,16,FALSE),"")</f>
        <v/>
      </c>
      <c r="R7" s="21" t="str">
        <f t="shared" ca="1" si="9"/>
        <v/>
      </c>
      <c r="S7" s="21" t="str">
        <f>_xlfn.IFNA(VLOOKUP(B7,'5_Prototype_data'!$B$1:$U$1000,16,FALSE),"")</f>
        <v/>
      </c>
      <c r="T7" s="21" t="str">
        <f t="shared" si="10"/>
        <v/>
      </c>
      <c r="U7" s="21" t="str">
        <f t="shared" si="11"/>
        <v/>
      </c>
      <c r="V7" s="21" t="str">
        <f>IF(B7&lt;&gt;"",(10-COUNTIF(Prototype_input!$E$12:$E$26,"Please input"))/2,"")</f>
        <v/>
      </c>
      <c r="W7" s="21" t="str">
        <f t="shared" si="12"/>
        <v/>
      </c>
      <c r="Y7" s="21" t="str">
        <f>_xlfn.IFNA(VLOOKUP(B7,'1_Prototype_data'!$B$1:$U$1000,3,FALSE),"")</f>
        <v/>
      </c>
      <c r="Z7" s="21" t="str">
        <f>_xlfn.IFNA(VLOOKUP(B7,'1_Prototype_data'!$B$1:$U$1000,4,FALSE),"")</f>
        <v/>
      </c>
      <c r="AA7" s="21" t="str">
        <f>_xlfn.IFNA(VLOOKUP(B7,'1_Prototype_data'!$B$1:$U$1000,5,FALSE),"")</f>
        <v/>
      </c>
      <c r="AB7" s="21" t="str">
        <f>_xlfn.IFNA(VLOOKUP(B7,'1_Prototype_data'!$B$1:$U$1000,6,FALSE),"")</f>
        <v/>
      </c>
      <c r="AC7" s="21" t="str">
        <f>_xlfn.IFNA(VLOOKUP(B7,'1_Prototype_data'!$B$1:$U$1000,7,FALSE),"")</f>
        <v/>
      </c>
      <c r="AD7" s="21" t="str">
        <f>_xlfn.IFNA(VLOOKUP(B7,'1_Prototype_data'!$B$1:$U$1000,8,FALSE),"")</f>
        <v/>
      </c>
      <c r="AE7" s="21" t="str">
        <f>_xlfn.IFNA(VLOOKUP(B7,'1_Prototype_data'!$B$1:$U$1000,9,FALSE),"")</f>
        <v/>
      </c>
      <c r="AF7" s="21" t="str">
        <f>_xlfn.IFNA(VLOOKUP(B7,'1_Prototype_data'!$B$1:$U$1000,20,FALSE),"")</f>
        <v/>
      </c>
      <c r="AG7" s="21" t="str">
        <f>_xlfn.IFNA(VLOOKUP(B7,'2_Prototype_data'!$B$1:$U$1000,20,FALSE),"")</f>
        <v/>
      </c>
      <c r="AH7" s="21" t="str">
        <f>_xlfn.IFNA(VLOOKUP(B7,'3_Prototype_data'!$B$1:$U$1000,20,FALSE),"")</f>
        <v/>
      </c>
      <c r="AI7" s="21" t="str">
        <f ca="1">_xlfn.IFNA(VLOOKUP(B7,'4_Prototype_data'!$B$1:$U$1000,20,FALSE),"")</f>
        <v/>
      </c>
      <c r="AJ7" s="21" t="str">
        <f>_xlfn.IFNA(VLOOKUP(B7,'5_Prototype_data'!$B$1:$U$1000,20,FALSE),"")</f>
        <v/>
      </c>
      <c r="AK7" s="21" t="str">
        <f>IF(B7&lt;&gt;"",IF(AND(Prototype_input!$E$13&lt;&gt;"",Prototype_input!$E$13&lt;&gt;"Please input",AF7=""),"Fail",IF(AND(Prototype_input!$E$16&lt;&gt;"",Prototype_input!$E$16&lt;&gt;"Please input",AG7=""),"Fail",IF(AND(Prototype_input!$E$19&lt;&gt;"",Prototype_input!$E$19&lt;&gt;"Please input",AH7=""),"Fail",IF(AND(Prototype_input!$E$22&lt;&gt;"",Prototype_input!$E$22&lt;&gt;"Please input",AI7=""),"Fail",IF(AND(Prototype_input!$E$25&lt;&gt;"",Prototype_input!$E$25&lt;&gt;"Please input",AJ7=""),"Fail",IF(AF7&lt;&gt;"",AF7,IF(AG7&lt;&gt;"",AG7,IF(AH7&lt;&gt;"",AH7,IF(AI7&lt;&gt;"",AI7,IF(AJ7&lt;&gt;"",AJ7,"")))))))))),"")</f>
        <v/>
      </c>
      <c r="AM7" s="21" t="str">
        <f>_xlfn.IFNA(VLOOKUP(C7,'1_Prototype_data'!$C$1:$AL$1000,36,FALSE),"")</f>
        <v/>
      </c>
      <c r="AN7" s="21" t="str">
        <f>_xlfn.IFNA(VLOOKUP(C7,'2_Prototype_data'!$C$1:$AL$1000,36,FALSE),"")</f>
        <v/>
      </c>
      <c r="AO7" s="21" t="str">
        <f>_xlfn.IFNA(VLOOKUP(C7,'3_Prototype_data'!$C$1:$AL$1000,36,FALSE),"")</f>
        <v/>
      </c>
      <c r="AP7" s="21" t="str">
        <f ca="1">_xlfn.IFNA(VLOOKUP(C7,'4_Prototype_data'!$C$1:$AL$1000,36,FALSE),"")</f>
        <v/>
      </c>
      <c r="AQ7" s="21" t="str">
        <f>_xlfn.IFNA(VLOOKUP(C7,'5_Prototype_data'!$C$1:$AL$1000,36,FALSE),"")</f>
        <v/>
      </c>
      <c r="AR7" s="5" t="str">
        <f>IF(C7&lt;&gt;"",IF(AND(Prototype_input!$E$13&lt;&gt;"",Prototype_input!$E$13&lt;&gt;"Please input",AM7=""),"Fail",IF(AND(Prototype_input!$E$16&lt;&gt;"",Prototype_input!$E$16&lt;&gt;"Please input",AN7=""),"Fail",IF(AND(Prototype_input!$E$19&lt;&gt;"",Prototype_input!$E$19&lt;&gt;"Please input",AO7=""),"Fail",IF(AND(Prototype_input!$E$22&lt;&gt;"",Prototype_input!$E$22&lt;&gt;"Please input",AP7=""),"Fail",IF(AND(Prototype_input!$E$25&lt;&gt;"",Prototype_input!$E$25&lt;&gt;"Please input",AQ7=""),"Fail",IF(AM7&lt;&gt;"",AM7,IF(AN7&lt;&gt;"",AN7,IF(AO7&lt;&gt;"",AO7,IF(AP7&lt;&gt;"",AP7,IF(AQ7&lt;&gt;"",AQ7,"")))))))))),"")</f>
        <v/>
      </c>
    </row>
    <row r="8" spans="2:44" ht="15.75" customHeight="1" x14ac:dyDescent="0.2">
      <c r="E8" s="21" t="str">
        <f>_xlfn.IFNA(VLOOKUP(B8,'1_Prototype_data'!$B$1:$U$1000,18,FALSE),"")</f>
        <v/>
      </c>
      <c r="F8" s="21" t="str">
        <f>_xlfn.IFNA(VLOOKUP(B8,'2_Prototype_data'!$B$1:$U$1000,18,FALSE),"")</f>
        <v/>
      </c>
      <c r="G8" s="21" t="str">
        <f>_xlfn.IFNA(VLOOKUP(B8,'3_Prototype_data'!$B$1:$U$1000,18,FALSE),"")</f>
        <v/>
      </c>
      <c r="H8" s="21" t="str">
        <f ca="1">_xlfn.IFNA(VLOOKUP(B8,'4_Prototype_data'!$B$1:$U$1000,18,FALSE),"")</f>
        <v/>
      </c>
      <c r="I8" s="21" t="str">
        <f>_xlfn.IFNA(VLOOKUP(B8,'5_Prototype_data'!$B$1:$U$1000,18,FALSE),"")</f>
        <v/>
      </c>
      <c r="J8" s="21" t="str">
        <f>IF(B8&lt;&gt;"",IF(AND(Prototype_input!$E$13&lt;&gt;"",Prototype_input!$E$13&lt;&gt;"Please input",E8=""),"Fail",IF(AND(Prototype_input!$E$16&lt;&gt;"",Prototype_input!$E$16&lt;&gt;"Please input",F8=""),"Fail",IF(AND(Prototype_input!$E$19&lt;&gt;"",Prototype_input!$E$19&lt;&gt;"Please input",G8=""),"Fail",IF(AND(Prototype_input!$E$22&lt;&gt;"",Prototype_input!$E$22&lt;&gt;"Please input",H8=""),"Fail",IF(AND(Prototype_input!$E$25&lt;&gt;"",Prototype_input!$E$25&lt;&gt;"Please input",I8=""),"Fail",IF(E8&lt;&gt;"",E8,IF(F8&lt;&gt;"",F8,IF(G8&lt;&gt;"",G8,IF(H8&lt;&gt;"",H8,IF(I8&lt;&gt;"",I8,"")))))))))),"")</f>
        <v/>
      </c>
      <c r="K8" s="21" t="str">
        <f>_xlfn.IFNA(VLOOKUP(B8,'1_Prototype_data'!$B$1:$U$1000,16,FALSE),"")</f>
        <v/>
      </c>
      <c r="L8" s="21" t="str">
        <f t="shared" si="6"/>
        <v/>
      </c>
      <c r="M8" s="21" t="str">
        <f>_xlfn.IFNA(VLOOKUP(B8,'2_Prototype_data'!$B$1:$U$1000,16,FALSE),"")</f>
        <v/>
      </c>
      <c r="N8" s="21" t="str">
        <f t="shared" si="7"/>
        <v/>
      </c>
      <c r="O8" s="21" t="str">
        <f>_xlfn.IFNA(VLOOKUP(B8,'3_Prototype_data'!$B$1:$U$1000,16,FALSE),"")</f>
        <v/>
      </c>
      <c r="P8" s="21" t="str">
        <f t="shared" si="8"/>
        <v/>
      </c>
      <c r="Q8" s="21" t="str">
        <f ca="1">_xlfn.IFNA(VLOOKUP(B8,'4_Prototype_data'!$B$1:$U$1000,16,FALSE),"")</f>
        <v/>
      </c>
      <c r="R8" s="21" t="str">
        <f t="shared" ca="1" si="9"/>
        <v/>
      </c>
      <c r="S8" s="21" t="str">
        <f>_xlfn.IFNA(VLOOKUP(B8,'5_Prototype_data'!$B$1:$U$1000,16,FALSE),"")</f>
        <v/>
      </c>
      <c r="T8" s="21" t="str">
        <f t="shared" si="10"/>
        <v/>
      </c>
      <c r="U8" s="21" t="str">
        <f t="shared" si="11"/>
        <v/>
      </c>
      <c r="V8" s="21" t="str">
        <f>IF(B8&lt;&gt;"",(10-COUNTIF(Prototype_input!$E$12:$E$26,"Please input"))/2,"")</f>
        <v/>
      </c>
      <c r="W8" s="21" t="str">
        <f t="shared" si="12"/>
        <v/>
      </c>
      <c r="Y8" s="21" t="str">
        <f>_xlfn.IFNA(VLOOKUP(B8,'1_Prototype_data'!$B$1:$U$1000,3,FALSE),"")</f>
        <v/>
      </c>
      <c r="Z8" s="21" t="str">
        <f>_xlfn.IFNA(VLOOKUP(B8,'1_Prototype_data'!$B$1:$U$1000,4,FALSE),"")</f>
        <v/>
      </c>
      <c r="AA8" s="21" t="str">
        <f>_xlfn.IFNA(VLOOKUP(B8,'1_Prototype_data'!$B$1:$U$1000,5,FALSE),"")</f>
        <v/>
      </c>
      <c r="AB8" s="21" t="str">
        <f>_xlfn.IFNA(VLOOKUP(B8,'1_Prototype_data'!$B$1:$U$1000,6,FALSE),"")</f>
        <v/>
      </c>
      <c r="AC8" s="21" t="str">
        <f>_xlfn.IFNA(VLOOKUP(B8,'1_Prototype_data'!$B$1:$U$1000,7,FALSE),"")</f>
        <v/>
      </c>
      <c r="AD8" s="21" t="str">
        <f>_xlfn.IFNA(VLOOKUP(B8,'1_Prototype_data'!$B$1:$U$1000,8,FALSE),"")</f>
        <v/>
      </c>
      <c r="AE8" s="21" t="str">
        <f>_xlfn.IFNA(VLOOKUP(B8,'1_Prototype_data'!$B$1:$U$1000,9,FALSE),"")</f>
        <v/>
      </c>
      <c r="AF8" s="21" t="str">
        <f>_xlfn.IFNA(VLOOKUP(B8,'1_Prototype_data'!$B$1:$U$1000,20,FALSE),"")</f>
        <v/>
      </c>
      <c r="AG8" s="21" t="str">
        <f>_xlfn.IFNA(VLOOKUP(B8,'2_Prototype_data'!$B$1:$U$1000,20,FALSE),"")</f>
        <v/>
      </c>
      <c r="AH8" s="21" t="str">
        <f>_xlfn.IFNA(VLOOKUP(B8,'3_Prototype_data'!$B$1:$U$1000,20,FALSE),"")</f>
        <v/>
      </c>
      <c r="AI8" s="21" t="str">
        <f ca="1">_xlfn.IFNA(VLOOKUP(B8,'4_Prototype_data'!$B$1:$U$1000,20,FALSE),"")</f>
        <v/>
      </c>
      <c r="AJ8" s="21" t="str">
        <f>_xlfn.IFNA(VLOOKUP(B8,'5_Prototype_data'!$B$1:$U$1000,20,FALSE),"")</f>
        <v/>
      </c>
      <c r="AK8" s="21" t="str">
        <f>IF(B8&lt;&gt;"",IF(AND(Prototype_input!$E$13&lt;&gt;"",Prototype_input!$E$13&lt;&gt;"Please input",AF8=""),"Fail",IF(AND(Prototype_input!$E$16&lt;&gt;"",Prototype_input!$E$16&lt;&gt;"Please input",AG8=""),"Fail",IF(AND(Prototype_input!$E$19&lt;&gt;"",Prototype_input!$E$19&lt;&gt;"Please input",AH8=""),"Fail",IF(AND(Prototype_input!$E$22&lt;&gt;"",Prototype_input!$E$22&lt;&gt;"Please input",AI8=""),"Fail",IF(AND(Prototype_input!$E$25&lt;&gt;"",Prototype_input!$E$25&lt;&gt;"Please input",AJ8=""),"Fail",IF(AF8&lt;&gt;"",AF8,IF(AG8&lt;&gt;"",AG8,IF(AH8&lt;&gt;"",AH8,IF(AI8&lt;&gt;"",AI8,IF(AJ8&lt;&gt;"",AJ8,"")))))))))),"")</f>
        <v/>
      </c>
      <c r="AM8" s="21" t="str">
        <f>_xlfn.IFNA(VLOOKUP(C8,'1_Prototype_data'!$C$1:$AL$1000,36,FALSE),"")</f>
        <v/>
      </c>
      <c r="AN8" s="21" t="str">
        <f>_xlfn.IFNA(VLOOKUP(C8,'2_Prototype_data'!$C$1:$AL$1000,36,FALSE),"")</f>
        <v/>
      </c>
      <c r="AO8" s="21" t="str">
        <f>_xlfn.IFNA(VLOOKUP(C8,'3_Prototype_data'!$C$1:$AL$1000,36,FALSE),"")</f>
        <v/>
      </c>
      <c r="AP8" s="21" t="str">
        <f ca="1">_xlfn.IFNA(VLOOKUP(C8,'4_Prototype_data'!$C$1:$AL$1000,36,FALSE),"")</f>
        <v/>
      </c>
      <c r="AQ8" s="21" t="str">
        <f>_xlfn.IFNA(VLOOKUP(C8,'5_Prototype_data'!$C$1:$AL$1000,36,FALSE),"")</f>
        <v/>
      </c>
      <c r="AR8" s="5" t="str">
        <f>IF(C8&lt;&gt;"",IF(AND(Prototype_input!$E$13&lt;&gt;"",Prototype_input!$E$13&lt;&gt;"Please input",AM8=""),"Fail",IF(AND(Prototype_input!$E$16&lt;&gt;"",Prototype_input!$E$16&lt;&gt;"Please input",AN8=""),"Fail",IF(AND(Prototype_input!$E$19&lt;&gt;"",Prototype_input!$E$19&lt;&gt;"Please input",AO8=""),"Fail",IF(AND(Prototype_input!$E$22&lt;&gt;"",Prototype_input!$E$22&lt;&gt;"Please input",AP8=""),"Fail",IF(AND(Prototype_input!$E$25&lt;&gt;"",Prototype_input!$E$25&lt;&gt;"Please input",AQ8=""),"Fail",IF(AM8&lt;&gt;"",AM8,IF(AN8&lt;&gt;"",AN8,IF(AO8&lt;&gt;"",AO8,IF(AP8&lt;&gt;"",AP8,IF(AQ8&lt;&gt;"",AQ8,"")))))))))),"")</f>
        <v/>
      </c>
    </row>
    <row r="9" spans="2:44" ht="15.75" customHeight="1" x14ac:dyDescent="0.2">
      <c r="E9" s="21" t="str">
        <f>_xlfn.IFNA(VLOOKUP(B9,'1_Prototype_data'!$B$1:$U$1000,18,FALSE),"")</f>
        <v/>
      </c>
      <c r="F9" s="21" t="str">
        <f>_xlfn.IFNA(VLOOKUP(B9,'2_Prototype_data'!$B$1:$U$1000,18,FALSE),"")</f>
        <v/>
      </c>
      <c r="G9" s="21" t="str">
        <f>_xlfn.IFNA(VLOOKUP(B9,'3_Prototype_data'!$B$1:$U$1000,18,FALSE),"")</f>
        <v/>
      </c>
      <c r="H9" s="21" t="str">
        <f ca="1">_xlfn.IFNA(VLOOKUP(B9,'4_Prototype_data'!$B$1:$U$1000,18,FALSE),"")</f>
        <v/>
      </c>
      <c r="I9" s="21" t="str">
        <f>_xlfn.IFNA(VLOOKUP(B9,'5_Prototype_data'!$B$1:$U$1000,18,FALSE),"")</f>
        <v/>
      </c>
      <c r="J9" s="21" t="str">
        <f>IF(B9&lt;&gt;"",IF(AND(Prototype_input!$E$13&lt;&gt;"",Prototype_input!$E$13&lt;&gt;"Please input",E9=""),"Fail",IF(AND(Prototype_input!$E$16&lt;&gt;"",Prototype_input!$E$16&lt;&gt;"Please input",F9=""),"Fail",IF(AND(Prototype_input!$E$19&lt;&gt;"",Prototype_input!$E$19&lt;&gt;"Please input",G9=""),"Fail",IF(AND(Prototype_input!$E$22&lt;&gt;"",Prototype_input!$E$22&lt;&gt;"Please input",H9=""),"Fail",IF(AND(Prototype_input!$E$25&lt;&gt;"",Prototype_input!$E$25&lt;&gt;"Please input",I9=""),"Fail",IF(E9&lt;&gt;"",E9,IF(F9&lt;&gt;"",F9,IF(G9&lt;&gt;"",G9,IF(H9&lt;&gt;"",H9,IF(I9&lt;&gt;"",I9,"")))))))))),"")</f>
        <v/>
      </c>
      <c r="K9" s="21" t="str">
        <f>_xlfn.IFNA(VLOOKUP(B9,'1_Prototype_data'!$B$1:$U$1000,16,FALSE),"")</f>
        <v/>
      </c>
      <c r="L9" s="21" t="str">
        <f t="shared" si="6"/>
        <v/>
      </c>
      <c r="M9" s="21" t="str">
        <f>_xlfn.IFNA(VLOOKUP(B9,'2_Prototype_data'!$B$1:$U$1000,16,FALSE),"")</f>
        <v/>
      </c>
      <c r="N9" s="21" t="str">
        <f t="shared" si="7"/>
        <v/>
      </c>
      <c r="O9" s="21" t="str">
        <f>_xlfn.IFNA(VLOOKUP(B9,'3_Prototype_data'!$B$1:$U$1000,16,FALSE),"")</f>
        <v/>
      </c>
      <c r="P9" s="21" t="str">
        <f t="shared" si="8"/>
        <v/>
      </c>
      <c r="Q9" s="21" t="str">
        <f ca="1">_xlfn.IFNA(VLOOKUP(B9,'4_Prototype_data'!$B$1:$U$1000,16,FALSE),"")</f>
        <v/>
      </c>
      <c r="R9" s="21" t="str">
        <f t="shared" ca="1" si="9"/>
        <v/>
      </c>
      <c r="S9" s="21" t="str">
        <f>_xlfn.IFNA(VLOOKUP(B9,'5_Prototype_data'!$B$1:$U$1000,16,FALSE),"")</f>
        <v/>
      </c>
      <c r="T9" s="21" t="str">
        <f t="shared" si="10"/>
        <v/>
      </c>
      <c r="U9" s="21" t="str">
        <f t="shared" si="11"/>
        <v/>
      </c>
      <c r="V9" s="21" t="str">
        <f>IF(B9&lt;&gt;"",(10-COUNTIF(Prototype_input!$E$12:$E$26,"Please input"))/2,"")</f>
        <v/>
      </c>
      <c r="W9" s="21" t="str">
        <f t="shared" si="12"/>
        <v/>
      </c>
      <c r="Y9" s="21" t="str">
        <f>_xlfn.IFNA(VLOOKUP(B9,'1_Prototype_data'!$B$1:$U$1000,3,FALSE),"")</f>
        <v/>
      </c>
      <c r="Z9" s="21" t="str">
        <f>_xlfn.IFNA(VLOOKUP(B9,'1_Prototype_data'!$B$1:$U$1000,4,FALSE),"")</f>
        <v/>
      </c>
      <c r="AA9" s="21" t="str">
        <f>_xlfn.IFNA(VLOOKUP(B9,'1_Prototype_data'!$B$1:$U$1000,5,FALSE),"")</f>
        <v/>
      </c>
      <c r="AB9" s="21" t="str">
        <f>_xlfn.IFNA(VLOOKUP(B9,'1_Prototype_data'!$B$1:$U$1000,6,FALSE),"")</f>
        <v/>
      </c>
      <c r="AC9" s="21" t="str">
        <f>_xlfn.IFNA(VLOOKUP(B9,'1_Prototype_data'!$B$1:$U$1000,7,FALSE),"")</f>
        <v/>
      </c>
      <c r="AD9" s="21" t="str">
        <f>_xlfn.IFNA(VLOOKUP(B9,'1_Prototype_data'!$B$1:$U$1000,8,FALSE),"")</f>
        <v/>
      </c>
      <c r="AE9" s="21" t="str">
        <f>_xlfn.IFNA(VLOOKUP(B9,'1_Prototype_data'!$B$1:$U$1000,9,FALSE),"")</f>
        <v/>
      </c>
      <c r="AF9" s="21" t="str">
        <f>_xlfn.IFNA(VLOOKUP(B9,'1_Prototype_data'!$B$1:$U$1000,20,FALSE),"")</f>
        <v/>
      </c>
      <c r="AG9" s="21" t="str">
        <f>_xlfn.IFNA(VLOOKUP(B9,'2_Prototype_data'!$B$1:$U$1000,20,FALSE),"")</f>
        <v/>
      </c>
      <c r="AH9" s="21" t="str">
        <f>_xlfn.IFNA(VLOOKUP(B9,'3_Prototype_data'!$B$1:$U$1000,20,FALSE),"")</f>
        <v/>
      </c>
      <c r="AI9" s="21" t="str">
        <f ca="1">_xlfn.IFNA(VLOOKUP(B9,'4_Prototype_data'!$B$1:$U$1000,20,FALSE),"")</f>
        <v/>
      </c>
      <c r="AJ9" s="21" t="str">
        <f>_xlfn.IFNA(VLOOKUP(B9,'5_Prototype_data'!$B$1:$U$1000,20,FALSE),"")</f>
        <v/>
      </c>
      <c r="AK9" s="21" t="str">
        <f>IF(B9&lt;&gt;"",IF(AND(Prototype_input!$E$13&lt;&gt;"",Prototype_input!$E$13&lt;&gt;"Please input",AF9=""),"Fail",IF(AND(Prototype_input!$E$16&lt;&gt;"",Prototype_input!$E$16&lt;&gt;"Please input",AG9=""),"Fail",IF(AND(Prototype_input!$E$19&lt;&gt;"",Prototype_input!$E$19&lt;&gt;"Please input",AH9=""),"Fail",IF(AND(Prototype_input!$E$22&lt;&gt;"",Prototype_input!$E$22&lt;&gt;"Please input",AI9=""),"Fail",IF(AND(Prototype_input!$E$25&lt;&gt;"",Prototype_input!$E$25&lt;&gt;"Please input",AJ9=""),"Fail",IF(AF9&lt;&gt;"",AF9,IF(AG9&lt;&gt;"",AG9,IF(AH9&lt;&gt;"",AH9,IF(AI9&lt;&gt;"",AI9,IF(AJ9&lt;&gt;"",AJ9,"")))))))))),"")</f>
        <v/>
      </c>
      <c r="AM9" s="21" t="str">
        <f>_xlfn.IFNA(VLOOKUP(C9,'1_Prototype_data'!$C$1:$AL$1000,36,FALSE),"")</f>
        <v/>
      </c>
      <c r="AN9" s="21" t="str">
        <f>_xlfn.IFNA(VLOOKUP(C9,'2_Prototype_data'!$C$1:$AL$1000,36,FALSE),"")</f>
        <v/>
      </c>
      <c r="AO9" s="21" t="str">
        <f>_xlfn.IFNA(VLOOKUP(C9,'3_Prototype_data'!$C$1:$AL$1000,36,FALSE),"")</f>
        <v/>
      </c>
      <c r="AP9" s="21" t="str">
        <f ca="1">_xlfn.IFNA(VLOOKUP(C9,'4_Prototype_data'!$C$1:$AL$1000,36,FALSE),"")</f>
        <v/>
      </c>
      <c r="AQ9" s="21" t="str">
        <f>_xlfn.IFNA(VLOOKUP(C9,'5_Prototype_data'!$C$1:$AL$1000,36,FALSE),"")</f>
        <v/>
      </c>
      <c r="AR9" s="5" t="str">
        <f>IF(C9&lt;&gt;"",IF(AND(Prototype_input!$E$13&lt;&gt;"",Prototype_input!$E$13&lt;&gt;"Please input",AM9=""),"Fail",IF(AND(Prototype_input!$E$16&lt;&gt;"",Prototype_input!$E$16&lt;&gt;"Please input",AN9=""),"Fail",IF(AND(Prototype_input!$E$19&lt;&gt;"",Prototype_input!$E$19&lt;&gt;"Please input",AO9=""),"Fail",IF(AND(Prototype_input!$E$22&lt;&gt;"",Prototype_input!$E$22&lt;&gt;"Please input",AP9=""),"Fail",IF(AND(Prototype_input!$E$25&lt;&gt;"",Prototype_input!$E$25&lt;&gt;"Please input",AQ9=""),"Fail",IF(AM9&lt;&gt;"",AM9,IF(AN9&lt;&gt;"",AN9,IF(AO9&lt;&gt;"",AO9,IF(AP9&lt;&gt;"",AP9,IF(AQ9&lt;&gt;"",AQ9,"")))))))))),"")</f>
        <v/>
      </c>
    </row>
    <row r="10" spans="2:44" ht="15.75" customHeight="1" x14ac:dyDescent="0.2">
      <c r="E10" s="21" t="str">
        <f>_xlfn.IFNA(VLOOKUP(B10,'1_Prototype_data'!$B$1:$U$1000,18,FALSE),"")</f>
        <v/>
      </c>
      <c r="F10" s="21" t="str">
        <f>_xlfn.IFNA(VLOOKUP(B10,'2_Prototype_data'!$B$1:$U$1000,18,FALSE),"")</f>
        <v/>
      </c>
      <c r="G10" s="21" t="str">
        <f>_xlfn.IFNA(VLOOKUP(B10,'3_Prototype_data'!$B$1:$U$1000,18,FALSE),"")</f>
        <v/>
      </c>
      <c r="H10" s="21" t="str">
        <f ca="1">_xlfn.IFNA(VLOOKUP(B10,'4_Prototype_data'!$B$1:$U$1000,18,FALSE),"")</f>
        <v/>
      </c>
      <c r="I10" s="21" t="str">
        <f>_xlfn.IFNA(VLOOKUP(B10,'5_Prototype_data'!$B$1:$U$1000,18,FALSE),"")</f>
        <v/>
      </c>
      <c r="J10" s="21" t="str">
        <f>IF(B10&lt;&gt;"",IF(AND(Prototype_input!$E$13&lt;&gt;"",Prototype_input!$E$13&lt;&gt;"Please input",E10=""),"Fail",IF(AND(Prototype_input!$E$16&lt;&gt;"",Prototype_input!$E$16&lt;&gt;"Please input",F10=""),"Fail",IF(AND(Prototype_input!$E$19&lt;&gt;"",Prototype_input!$E$19&lt;&gt;"Please input",G10=""),"Fail",IF(AND(Prototype_input!$E$22&lt;&gt;"",Prototype_input!$E$22&lt;&gt;"Please input",H10=""),"Fail",IF(AND(Prototype_input!$E$25&lt;&gt;"",Prototype_input!$E$25&lt;&gt;"Please input",I10=""),"Fail",IF(E10&lt;&gt;"",E10,IF(F10&lt;&gt;"",F10,IF(G10&lt;&gt;"",G10,IF(H10&lt;&gt;"",H10,IF(I10&lt;&gt;"",I10,"")))))))))),"")</f>
        <v/>
      </c>
      <c r="K10" s="21" t="str">
        <f>_xlfn.IFNA(VLOOKUP(B10,'1_Prototype_data'!$B$1:$U$1000,16,FALSE),"")</f>
        <v/>
      </c>
      <c r="L10" s="21" t="str">
        <f t="shared" si="6"/>
        <v/>
      </c>
      <c r="M10" s="21" t="str">
        <f>_xlfn.IFNA(VLOOKUP(B10,'2_Prototype_data'!$B$1:$U$1000,16,FALSE),"")</f>
        <v/>
      </c>
      <c r="N10" s="21" t="str">
        <f t="shared" si="7"/>
        <v/>
      </c>
      <c r="O10" s="21" t="str">
        <f>_xlfn.IFNA(VLOOKUP(B10,'3_Prototype_data'!$B$1:$U$1000,16,FALSE),"")</f>
        <v/>
      </c>
      <c r="P10" s="21" t="str">
        <f t="shared" si="8"/>
        <v/>
      </c>
      <c r="Q10" s="21" t="str">
        <f ca="1">_xlfn.IFNA(VLOOKUP(B10,'4_Prototype_data'!$B$1:$U$1000,16,FALSE),"")</f>
        <v/>
      </c>
      <c r="R10" s="21" t="str">
        <f t="shared" ca="1" si="9"/>
        <v/>
      </c>
      <c r="S10" s="21" t="str">
        <f>_xlfn.IFNA(VLOOKUP(B10,'5_Prototype_data'!$B$1:$U$1000,16,FALSE),"")</f>
        <v/>
      </c>
      <c r="T10" s="21" t="str">
        <f t="shared" si="10"/>
        <v/>
      </c>
      <c r="U10" s="21" t="str">
        <f t="shared" si="11"/>
        <v/>
      </c>
      <c r="V10" s="21" t="str">
        <f>IF(B10&lt;&gt;"",(10-COUNTIF(Prototype_input!$E$12:$E$26,"Please input"))/2,"")</f>
        <v/>
      </c>
      <c r="W10" s="21" t="str">
        <f t="shared" si="12"/>
        <v/>
      </c>
      <c r="Y10" s="21" t="str">
        <f>_xlfn.IFNA(VLOOKUP(B10,'1_Prototype_data'!$B$1:$U$1000,3,FALSE),"")</f>
        <v/>
      </c>
      <c r="Z10" s="21" t="str">
        <f>_xlfn.IFNA(VLOOKUP(B10,'1_Prototype_data'!$B$1:$U$1000,4,FALSE),"")</f>
        <v/>
      </c>
      <c r="AA10" s="21" t="str">
        <f>_xlfn.IFNA(VLOOKUP(B10,'1_Prototype_data'!$B$1:$U$1000,5,FALSE),"")</f>
        <v/>
      </c>
      <c r="AB10" s="21" t="str">
        <f>_xlfn.IFNA(VLOOKUP(B10,'1_Prototype_data'!$B$1:$U$1000,6,FALSE),"")</f>
        <v/>
      </c>
      <c r="AC10" s="21" t="str">
        <f>_xlfn.IFNA(VLOOKUP(B10,'1_Prototype_data'!$B$1:$U$1000,7,FALSE),"")</f>
        <v/>
      </c>
      <c r="AD10" s="21" t="str">
        <f>_xlfn.IFNA(VLOOKUP(B10,'1_Prototype_data'!$B$1:$U$1000,8,FALSE),"")</f>
        <v/>
      </c>
      <c r="AE10" s="21" t="str">
        <f>_xlfn.IFNA(VLOOKUP(B10,'1_Prototype_data'!$B$1:$U$1000,9,FALSE),"")</f>
        <v/>
      </c>
      <c r="AF10" s="21" t="str">
        <f>_xlfn.IFNA(VLOOKUP(B10,'1_Prototype_data'!$B$1:$U$1000,20,FALSE),"")</f>
        <v/>
      </c>
      <c r="AG10" s="21" t="str">
        <f>_xlfn.IFNA(VLOOKUP(B10,'2_Prototype_data'!$B$1:$U$1000,20,FALSE),"")</f>
        <v/>
      </c>
      <c r="AH10" s="21" t="str">
        <f>_xlfn.IFNA(VLOOKUP(B10,'3_Prototype_data'!$B$1:$U$1000,20,FALSE),"")</f>
        <v/>
      </c>
      <c r="AI10" s="21" t="str">
        <f ca="1">_xlfn.IFNA(VLOOKUP(B10,'4_Prototype_data'!$B$1:$U$1000,20,FALSE),"")</f>
        <v/>
      </c>
      <c r="AJ10" s="21" t="str">
        <f>_xlfn.IFNA(VLOOKUP(B10,'5_Prototype_data'!$B$1:$U$1000,20,FALSE),"")</f>
        <v/>
      </c>
      <c r="AK10" s="21" t="str">
        <f>IF(B10&lt;&gt;"",IF(AND(Prototype_input!$E$13&lt;&gt;"",Prototype_input!$E$13&lt;&gt;"Please input",AF10=""),"Fail",IF(AND(Prototype_input!$E$16&lt;&gt;"",Prototype_input!$E$16&lt;&gt;"Please input",AG10=""),"Fail",IF(AND(Prototype_input!$E$19&lt;&gt;"",Prototype_input!$E$19&lt;&gt;"Please input",AH10=""),"Fail",IF(AND(Prototype_input!$E$22&lt;&gt;"",Prototype_input!$E$22&lt;&gt;"Please input",AI10=""),"Fail",IF(AND(Prototype_input!$E$25&lt;&gt;"",Prototype_input!$E$25&lt;&gt;"Please input",AJ10=""),"Fail",IF(AF10&lt;&gt;"",AF10,IF(AG10&lt;&gt;"",AG10,IF(AH10&lt;&gt;"",AH10,IF(AI10&lt;&gt;"",AI10,IF(AJ10&lt;&gt;"",AJ10,"")))))))))),"")</f>
        <v/>
      </c>
      <c r="AM10" s="21" t="str">
        <f>_xlfn.IFNA(VLOOKUP(C10,'1_Prototype_data'!$C$1:$AL$1000,36,FALSE),"")</f>
        <v/>
      </c>
      <c r="AN10" s="21" t="str">
        <f>_xlfn.IFNA(VLOOKUP(C10,'2_Prototype_data'!$C$1:$AL$1000,36,FALSE),"")</f>
        <v/>
      </c>
      <c r="AO10" s="21" t="str">
        <f>_xlfn.IFNA(VLOOKUP(C10,'3_Prototype_data'!$C$1:$AL$1000,36,FALSE),"")</f>
        <v/>
      </c>
      <c r="AP10" s="21" t="str">
        <f ca="1">_xlfn.IFNA(VLOOKUP(C10,'4_Prototype_data'!$C$1:$AL$1000,36,FALSE),"")</f>
        <v/>
      </c>
      <c r="AQ10" s="21" t="str">
        <f>_xlfn.IFNA(VLOOKUP(C10,'5_Prototype_data'!$C$1:$AL$1000,36,FALSE),"")</f>
        <v/>
      </c>
      <c r="AR10" s="5" t="str">
        <f>IF(C10&lt;&gt;"",IF(AND(Prototype_input!$E$13&lt;&gt;"",Prototype_input!$E$13&lt;&gt;"Please input",AM10=""),"Fail",IF(AND(Prototype_input!$E$16&lt;&gt;"",Prototype_input!$E$16&lt;&gt;"Please input",AN10=""),"Fail",IF(AND(Prototype_input!$E$19&lt;&gt;"",Prototype_input!$E$19&lt;&gt;"Please input",AO10=""),"Fail",IF(AND(Prototype_input!$E$22&lt;&gt;"",Prototype_input!$E$22&lt;&gt;"Please input",AP10=""),"Fail",IF(AND(Prototype_input!$E$25&lt;&gt;"",Prototype_input!$E$25&lt;&gt;"Please input",AQ10=""),"Fail",IF(AM10&lt;&gt;"",AM10,IF(AN10&lt;&gt;"",AN10,IF(AO10&lt;&gt;"",AO10,IF(AP10&lt;&gt;"",AP10,IF(AQ10&lt;&gt;"",AQ10,"")))))))))),"")</f>
        <v/>
      </c>
    </row>
    <row r="11" spans="2:44" ht="15.75" customHeight="1" x14ac:dyDescent="0.2">
      <c r="E11" s="21" t="str">
        <f>_xlfn.IFNA(VLOOKUP(B11,'1_Prototype_data'!$B$1:$U$1000,18,FALSE),"")</f>
        <v/>
      </c>
      <c r="F11" s="21" t="str">
        <f>_xlfn.IFNA(VLOOKUP(B11,'2_Prototype_data'!$B$1:$U$1000,18,FALSE),"")</f>
        <v/>
      </c>
      <c r="G11" s="21" t="str">
        <f>_xlfn.IFNA(VLOOKUP(B11,'3_Prototype_data'!$B$1:$U$1000,18,FALSE),"")</f>
        <v/>
      </c>
      <c r="H11" s="21" t="str">
        <f ca="1">_xlfn.IFNA(VLOOKUP(B11,'4_Prototype_data'!$B$1:$U$1000,18,FALSE),"")</f>
        <v/>
      </c>
      <c r="I11" s="21" t="str">
        <f>_xlfn.IFNA(VLOOKUP(B11,'5_Prototype_data'!$B$1:$U$1000,18,FALSE),"")</f>
        <v/>
      </c>
      <c r="J11" s="21" t="str">
        <f>IF(B11&lt;&gt;"",IF(AND(Prototype_input!$E$13&lt;&gt;"",Prototype_input!$E$13&lt;&gt;"Please input",E11=""),"Fail",IF(AND(Prototype_input!$E$16&lt;&gt;"",Prototype_input!$E$16&lt;&gt;"Please input",F11=""),"Fail",IF(AND(Prototype_input!$E$19&lt;&gt;"",Prototype_input!$E$19&lt;&gt;"Please input",G11=""),"Fail",IF(AND(Prototype_input!$E$22&lt;&gt;"",Prototype_input!$E$22&lt;&gt;"Please input",H11=""),"Fail",IF(AND(Prototype_input!$E$25&lt;&gt;"",Prototype_input!$E$25&lt;&gt;"Please input",I11=""),"Fail",IF(E11&lt;&gt;"",E11,IF(F11&lt;&gt;"",F11,IF(G11&lt;&gt;"",G11,IF(H11&lt;&gt;"",H11,IF(I11&lt;&gt;"",I11,"")))))))))),"")</f>
        <v/>
      </c>
      <c r="K11" s="21" t="str">
        <f>_xlfn.IFNA(VLOOKUP(B11,'1_Prototype_data'!$B$1:$U$1000,16,FALSE),"")</f>
        <v/>
      </c>
      <c r="L11" s="21" t="str">
        <f t="shared" si="6"/>
        <v/>
      </c>
      <c r="M11" s="21" t="str">
        <f>_xlfn.IFNA(VLOOKUP(B11,'2_Prototype_data'!$B$1:$U$1000,16,FALSE),"")</f>
        <v/>
      </c>
      <c r="N11" s="21" t="str">
        <f t="shared" si="7"/>
        <v/>
      </c>
      <c r="O11" s="21" t="str">
        <f>_xlfn.IFNA(VLOOKUP(B11,'3_Prototype_data'!$B$1:$U$1000,16,FALSE),"")</f>
        <v/>
      </c>
      <c r="P11" s="21" t="str">
        <f t="shared" si="8"/>
        <v/>
      </c>
      <c r="Q11" s="21" t="str">
        <f ca="1">_xlfn.IFNA(VLOOKUP(B11,'4_Prototype_data'!$B$1:$U$1000,16,FALSE),"")</f>
        <v/>
      </c>
      <c r="R11" s="21" t="str">
        <f t="shared" ca="1" si="9"/>
        <v/>
      </c>
      <c r="S11" s="21" t="str">
        <f>_xlfn.IFNA(VLOOKUP(B11,'5_Prototype_data'!$B$1:$U$1000,16,FALSE),"")</f>
        <v/>
      </c>
      <c r="T11" s="21" t="str">
        <f t="shared" si="10"/>
        <v/>
      </c>
      <c r="U11" s="21" t="str">
        <f t="shared" si="11"/>
        <v/>
      </c>
      <c r="V11" s="21" t="str">
        <f>IF(B11&lt;&gt;"",(10-COUNTIF(Prototype_input!$E$12:$E$26,"Please input"))/2,"")</f>
        <v/>
      </c>
      <c r="W11" s="21" t="str">
        <f t="shared" si="12"/>
        <v/>
      </c>
      <c r="Y11" s="21" t="str">
        <f>_xlfn.IFNA(VLOOKUP(B11,'1_Prototype_data'!$B$1:$U$1000,3,FALSE),"")</f>
        <v/>
      </c>
      <c r="Z11" s="21" t="str">
        <f>_xlfn.IFNA(VLOOKUP(B11,'1_Prototype_data'!$B$1:$U$1000,4,FALSE),"")</f>
        <v/>
      </c>
      <c r="AA11" s="21" t="str">
        <f>_xlfn.IFNA(VLOOKUP(B11,'1_Prototype_data'!$B$1:$U$1000,5,FALSE),"")</f>
        <v/>
      </c>
      <c r="AB11" s="21" t="str">
        <f>_xlfn.IFNA(VLOOKUP(B11,'1_Prototype_data'!$B$1:$U$1000,6,FALSE),"")</f>
        <v/>
      </c>
      <c r="AC11" s="21" t="str">
        <f>_xlfn.IFNA(VLOOKUP(B11,'1_Prototype_data'!$B$1:$U$1000,7,FALSE),"")</f>
        <v/>
      </c>
      <c r="AD11" s="21" t="str">
        <f>_xlfn.IFNA(VLOOKUP(B11,'1_Prototype_data'!$B$1:$U$1000,8,FALSE),"")</f>
        <v/>
      </c>
      <c r="AE11" s="21" t="str">
        <f>_xlfn.IFNA(VLOOKUP(B11,'1_Prototype_data'!$B$1:$U$1000,9,FALSE),"")</f>
        <v/>
      </c>
      <c r="AF11" s="21" t="str">
        <f>_xlfn.IFNA(VLOOKUP(B11,'1_Prototype_data'!$B$1:$U$1000,20,FALSE),"")</f>
        <v/>
      </c>
      <c r="AG11" s="21" t="str">
        <f>_xlfn.IFNA(VLOOKUP(B11,'2_Prototype_data'!$B$1:$U$1000,20,FALSE),"")</f>
        <v/>
      </c>
      <c r="AH11" s="21" t="str">
        <f>_xlfn.IFNA(VLOOKUP(B11,'3_Prototype_data'!$B$1:$U$1000,20,FALSE),"")</f>
        <v/>
      </c>
      <c r="AI11" s="21" t="str">
        <f ca="1">_xlfn.IFNA(VLOOKUP(B11,'4_Prototype_data'!$B$1:$U$1000,20,FALSE),"")</f>
        <v/>
      </c>
      <c r="AJ11" s="21" t="str">
        <f>_xlfn.IFNA(VLOOKUP(B11,'5_Prototype_data'!$B$1:$U$1000,20,FALSE),"")</f>
        <v/>
      </c>
      <c r="AK11" s="21" t="str">
        <f>IF(B11&lt;&gt;"",IF(AND(Prototype_input!$E$13&lt;&gt;"",Prototype_input!$E$13&lt;&gt;"Please input",AF11=""),"Fail",IF(AND(Prototype_input!$E$16&lt;&gt;"",Prototype_input!$E$16&lt;&gt;"Please input",AG11=""),"Fail",IF(AND(Prototype_input!$E$19&lt;&gt;"",Prototype_input!$E$19&lt;&gt;"Please input",AH11=""),"Fail",IF(AND(Prototype_input!$E$22&lt;&gt;"",Prototype_input!$E$22&lt;&gt;"Please input",AI11=""),"Fail",IF(AND(Prototype_input!$E$25&lt;&gt;"",Prototype_input!$E$25&lt;&gt;"Please input",AJ11=""),"Fail",IF(AF11&lt;&gt;"",AF11,IF(AG11&lt;&gt;"",AG11,IF(AH11&lt;&gt;"",AH11,IF(AI11&lt;&gt;"",AI11,IF(AJ11&lt;&gt;"",AJ11,"")))))))))),"")</f>
        <v/>
      </c>
      <c r="AM11" s="21" t="str">
        <f>_xlfn.IFNA(VLOOKUP(C11,'1_Prototype_data'!$C$1:$AL$1000,36,FALSE),"")</f>
        <v/>
      </c>
      <c r="AN11" s="21" t="str">
        <f>_xlfn.IFNA(VLOOKUP(C11,'2_Prototype_data'!$C$1:$AL$1000,36,FALSE),"")</f>
        <v/>
      </c>
      <c r="AO11" s="21" t="str">
        <f>_xlfn.IFNA(VLOOKUP(C11,'3_Prototype_data'!$C$1:$AL$1000,36,FALSE),"")</f>
        <v/>
      </c>
      <c r="AP11" s="21" t="str">
        <f ca="1">_xlfn.IFNA(VLOOKUP(C11,'4_Prototype_data'!$C$1:$AL$1000,36,FALSE),"")</f>
        <v/>
      </c>
      <c r="AQ11" s="21" t="str">
        <f>_xlfn.IFNA(VLOOKUP(C11,'5_Prototype_data'!$C$1:$AL$1000,36,FALSE),"")</f>
        <v/>
      </c>
      <c r="AR11" s="5" t="str">
        <f>IF(C11&lt;&gt;"",IF(AND(Prototype_input!$E$13&lt;&gt;"",Prototype_input!$E$13&lt;&gt;"Please input",AM11=""),"Fail",IF(AND(Prototype_input!$E$16&lt;&gt;"",Prototype_input!$E$16&lt;&gt;"Please input",AN11=""),"Fail",IF(AND(Prototype_input!$E$19&lt;&gt;"",Prototype_input!$E$19&lt;&gt;"Please input",AO11=""),"Fail",IF(AND(Prototype_input!$E$22&lt;&gt;"",Prototype_input!$E$22&lt;&gt;"Please input",AP11=""),"Fail",IF(AND(Prototype_input!$E$25&lt;&gt;"",Prototype_input!$E$25&lt;&gt;"Please input",AQ11=""),"Fail",IF(AM11&lt;&gt;"",AM11,IF(AN11&lt;&gt;"",AN11,IF(AO11&lt;&gt;"",AO11,IF(AP11&lt;&gt;"",AP11,IF(AQ11&lt;&gt;"",AQ11,"")))))))))),"")</f>
        <v/>
      </c>
    </row>
    <row r="12" spans="2:44" ht="15.75" customHeight="1" x14ac:dyDescent="0.2">
      <c r="E12" s="21" t="str">
        <f>_xlfn.IFNA(VLOOKUP(B12,'1_Prototype_data'!$B$1:$U$1000,18,FALSE),"")</f>
        <v/>
      </c>
      <c r="F12" s="21" t="str">
        <f>_xlfn.IFNA(VLOOKUP(B12,'2_Prototype_data'!$B$1:$U$1000,18,FALSE),"")</f>
        <v/>
      </c>
      <c r="G12" s="21" t="str">
        <f>_xlfn.IFNA(VLOOKUP(B12,'3_Prototype_data'!$B$1:$U$1000,18,FALSE),"")</f>
        <v/>
      </c>
      <c r="H12" s="21" t="str">
        <f ca="1">_xlfn.IFNA(VLOOKUP(B12,'4_Prototype_data'!$B$1:$U$1000,18,FALSE),"")</f>
        <v/>
      </c>
      <c r="I12" s="21" t="str">
        <f>_xlfn.IFNA(VLOOKUP(B12,'5_Prototype_data'!$B$1:$U$1000,18,FALSE),"")</f>
        <v/>
      </c>
      <c r="J12" s="21" t="str">
        <f>IF(B12&lt;&gt;"",IF(AND(Prototype_input!$E$13&lt;&gt;"",Prototype_input!$E$13&lt;&gt;"Please input",E12=""),"Fail",IF(AND(Prototype_input!$E$16&lt;&gt;"",Prototype_input!$E$16&lt;&gt;"Please input",F12=""),"Fail",IF(AND(Prototype_input!$E$19&lt;&gt;"",Prototype_input!$E$19&lt;&gt;"Please input",G12=""),"Fail",IF(AND(Prototype_input!$E$22&lt;&gt;"",Prototype_input!$E$22&lt;&gt;"Please input",H12=""),"Fail",IF(AND(Prototype_input!$E$25&lt;&gt;"",Prototype_input!$E$25&lt;&gt;"Please input",I12=""),"Fail",IF(E12&lt;&gt;"",E12,IF(F12&lt;&gt;"",F12,IF(G12&lt;&gt;"",G12,IF(H12&lt;&gt;"",H12,IF(I12&lt;&gt;"",I12,"")))))))))),"")</f>
        <v/>
      </c>
      <c r="K12" s="21" t="str">
        <f>_xlfn.IFNA(VLOOKUP(B12,'1_Prototype_data'!$B$1:$U$1000,16,FALSE),"")</f>
        <v/>
      </c>
      <c r="L12" s="21" t="str">
        <f t="shared" si="6"/>
        <v/>
      </c>
      <c r="M12" s="21" t="str">
        <f>_xlfn.IFNA(VLOOKUP(B12,'2_Prototype_data'!$B$1:$U$1000,16,FALSE),"")</f>
        <v/>
      </c>
      <c r="N12" s="21" t="str">
        <f t="shared" si="7"/>
        <v/>
      </c>
      <c r="O12" s="21" t="str">
        <f>_xlfn.IFNA(VLOOKUP(B12,'3_Prototype_data'!$B$1:$U$1000,16,FALSE),"")</f>
        <v/>
      </c>
      <c r="P12" s="21" t="str">
        <f t="shared" si="8"/>
        <v/>
      </c>
      <c r="Q12" s="21" t="str">
        <f ca="1">_xlfn.IFNA(VLOOKUP(B12,'4_Prototype_data'!$B$1:$U$1000,16,FALSE),"")</f>
        <v/>
      </c>
      <c r="R12" s="21" t="str">
        <f t="shared" ca="1" si="9"/>
        <v/>
      </c>
      <c r="S12" s="21" t="str">
        <f>_xlfn.IFNA(VLOOKUP(B12,'5_Prototype_data'!$B$1:$U$1000,16,FALSE),"")</f>
        <v/>
      </c>
      <c r="T12" s="21" t="str">
        <f t="shared" si="10"/>
        <v/>
      </c>
      <c r="U12" s="21" t="str">
        <f t="shared" si="11"/>
        <v/>
      </c>
      <c r="V12" s="21" t="str">
        <f>IF(B12&lt;&gt;"",(10-COUNTIF(Prototype_input!$E$12:$E$26,"Please input"))/2,"")</f>
        <v/>
      </c>
      <c r="W12" s="21" t="str">
        <f t="shared" si="12"/>
        <v/>
      </c>
      <c r="Y12" s="21" t="str">
        <f>_xlfn.IFNA(VLOOKUP(B12,'1_Prototype_data'!$B$1:$U$1000,3,FALSE),"")</f>
        <v/>
      </c>
      <c r="Z12" s="21" t="str">
        <f>_xlfn.IFNA(VLOOKUP(B12,'1_Prototype_data'!$B$1:$U$1000,4,FALSE),"")</f>
        <v/>
      </c>
      <c r="AA12" s="21" t="str">
        <f>_xlfn.IFNA(VLOOKUP(B12,'1_Prototype_data'!$B$1:$U$1000,5,FALSE),"")</f>
        <v/>
      </c>
      <c r="AB12" s="21" t="str">
        <f>_xlfn.IFNA(VLOOKUP(B12,'1_Prototype_data'!$B$1:$U$1000,6,FALSE),"")</f>
        <v/>
      </c>
      <c r="AC12" s="21" t="str">
        <f>_xlfn.IFNA(VLOOKUP(B12,'1_Prototype_data'!$B$1:$U$1000,7,FALSE),"")</f>
        <v/>
      </c>
      <c r="AD12" s="21" t="str">
        <f>_xlfn.IFNA(VLOOKUP(B12,'1_Prototype_data'!$B$1:$U$1000,8,FALSE),"")</f>
        <v/>
      </c>
      <c r="AE12" s="21" t="str">
        <f>_xlfn.IFNA(VLOOKUP(B12,'1_Prototype_data'!$B$1:$U$1000,9,FALSE),"")</f>
        <v/>
      </c>
      <c r="AF12" s="21" t="str">
        <f>_xlfn.IFNA(VLOOKUP(B12,'1_Prototype_data'!$B$1:$U$1000,20,FALSE),"")</f>
        <v/>
      </c>
      <c r="AG12" s="21" t="str">
        <f>_xlfn.IFNA(VLOOKUP(B12,'2_Prototype_data'!$B$1:$U$1000,20,FALSE),"")</f>
        <v/>
      </c>
      <c r="AH12" s="21" t="str">
        <f>_xlfn.IFNA(VLOOKUP(B12,'3_Prototype_data'!$B$1:$U$1000,20,FALSE),"")</f>
        <v/>
      </c>
      <c r="AI12" s="21" t="str">
        <f ca="1">_xlfn.IFNA(VLOOKUP(B12,'4_Prototype_data'!$B$1:$U$1000,20,FALSE),"")</f>
        <v/>
      </c>
      <c r="AJ12" s="21" t="str">
        <f>_xlfn.IFNA(VLOOKUP(B12,'5_Prototype_data'!$B$1:$U$1000,20,FALSE),"")</f>
        <v/>
      </c>
      <c r="AK12" s="21" t="str">
        <f>IF(B12&lt;&gt;"",IF(AND(Prototype_input!$E$13&lt;&gt;"",Prototype_input!$E$13&lt;&gt;"Please input",AF12=""),"Fail",IF(AND(Prototype_input!$E$16&lt;&gt;"",Prototype_input!$E$16&lt;&gt;"Please input",AG12=""),"Fail",IF(AND(Prototype_input!$E$19&lt;&gt;"",Prototype_input!$E$19&lt;&gt;"Please input",AH12=""),"Fail",IF(AND(Prototype_input!$E$22&lt;&gt;"",Prototype_input!$E$22&lt;&gt;"Please input",AI12=""),"Fail",IF(AND(Prototype_input!$E$25&lt;&gt;"",Prototype_input!$E$25&lt;&gt;"Please input",AJ12=""),"Fail",IF(AF12&lt;&gt;"",AF12,IF(AG12&lt;&gt;"",AG12,IF(AH12&lt;&gt;"",AH12,IF(AI12&lt;&gt;"",AI12,IF(AJ12&lt;&gt;"",AJ12,"")))))))))),"")</f>
        <v/>
      </c>
      <c r="AM12" s="21" t="str">
        <f>_xlfn.IFNA(VLOOKUP(C12,'1_Prototype_data'!$C$1:$AL$1000,36,FALSE),"")</f>
        <v/>
      </c>
      <c r="AN12" s="21" t="str">
        <f>_xlfn.IFNA(VLOOKUP(C12,'2_Prototype_data'!$C$1:$AL$1000,36,FALSE),"")</f>
        <v/>
      </c>
      <c r="AO12" s="21" t="str">
        <f>_xlfn.IFNA(VLOOKUP(C12,'3_Prototype_data'!$C$1:$AL$1000,36,FALSE),"")</f>
        <v/>
      </c>
      <c r="AP12" s="21" t="str">
        <f ca="1">_xlfn.IFNA(VLOOKUP(C12,'4_Prototype_data'!$C$1:$AL$1000,36,FALSE),"")</f>
        <v/>
      </c>
      <c r="AQ12" s="21" t="str">
        <f>_xlfn.IFNA(VLOOKUP(C12,'5_Prototype_data'!$C$1:$AL$1000,36,FALSE),"")</f>
        <v/>
      </c>
      <c r="AR12" s="5" t="str">
        <f>IF(C12&lt;&gt;"",IF(AND(Prototype_input!$E$13&lt;&gt;"",Prototype_input!$E$13&lt;&gt;"Please input",AM12=""),"Fail",IF(AND(Prototype_input!$E$16&lt;&gt;"",Prototype_input!$E$16&lt;&gt;"Please input",AN12=""),"Fail",IF(AND(Prototype_input!$E$19&lt;&gt;"",Prototype_input!$E$19&lt;&gt;"Please input",AO12=""),"Fail",IF(AND(Prototype_input!$E$22&lt;&gt;"",Prototype_input!$E$22&lt;&gt;"Please input",AP12=""),"Fail",IF(AND(Prototype_input!$E$25&lt;&gt;"",Prototype_input!$E$25&lt;&gt;"Please input",AQ12=""),"Fail",IF(AM12&lt;&gt;"",AM12,IF(AN12&lt;&gt;"",AN12,IF(AO12&lt;&gt;"",AO12,IF(AP12&lt;&gt;"",AP12,IF(AQ12&lt;&gt;"",AQ12,"")))))))))),"")</f>
        <v/>
      </c>
    </row>
    <row r="13" spans="2:44" ht="15.75" customHeight="1" x14ac:dyDescent="0.2">
      <c r="E13" s="21" t="str">
        <f>_xlfn.IFNA(VLOOKUP(B13,'1_Prototype_data'!$B$1:$U$1000,18,FALSE),"")</f>
        <v/>
      </c>
      <c r="F13" s="21" t="str">
        <f>_xlfn.IFNA(VLOOKUP(B13,'2_Prototype_data'!$B$1:$U$1000,18,FALSE),"")</f>
        <v/>
      </c>
      <c r="G13" s="21" t="str">
        <f>_xlfn.IFNA(VLOOKUP(B13,'3_Prototype_data'!$B$1:$U$1000,18,FALSE),"")</f>
        <v/>
      </c>
      <c r="H13" s="21" t="str">
        <f ca="1">_xlfn.IFNA(VLOOKUP(B13,'4_Prototype_data'!$B$1:$U$1000,18,FALSE),"")</f>
        <v/>
      </c>
      <c r="I13" s="21" t="str">
        <f>_xlfn.IFNA(VLOOKUP(B13,'5_Prototype_data'!$B$1:$U$1000,18,FALSE),"")</f>
        <v/>
      </c>
      <c r="J13" s="21" t="str">
        <f>IF(B13&lt;&gt;"",IF(AND(Prototype_input!$E$13&lt;&gt;"",Prototype_input!$E$13&lt;&gt;"Please input",E13=""),"Fail",IF(AND(Prototype_input!$E$16&lt;&gt;"",Prototype_input!$E$16&lt;&gt;"Please input",F13=""),"Fail",IF(AND(Prototype_input!$E$19&lt;&gt;"",Prototype_input!$E$19&lt;&gt;"Please input",G13=""),"Fail",IF(AND(Prototype_input!$E$22&lt;&gt;"",Prototype_input!$E$22&lt;&gt;"Please input",H13=""),"Fail",IF(AND(Prototype_input!$E$25&lt;&gt;"",Prototype_input!$E$25&lt;&gt;"Please input",I13=""),"Fail",IF(E13&lt;&gt;"",E13,IF(F13&lt;&gt;"",F13,IF(G13&lt;&gt;"",G13,IF(H13&lt;&gt;"",H13,IF(I13&lt;&gt;"",I13,"")))))))))),"")</f>
        <v/>
      </c>
      <c r="K13" s="21" t="str">
        <f>_xlfn.IFNA(VLOOKUP(B13,'1_Prototype_data'!$B$1:$U$1000,16,FALSE),"")</f>
        <v/>
      </c>
      <c r="L13" s="21" t="str">
        <f t="shared" si="6"/>
        <v/>
      </c>
      <c r="M13" s="21" t="str">
        <f>_xlfn.IFNA(VLOOKUP(B13,'2_Prototype_data'!$B$1:$U$1000,16,FALSE),"")</f>
        <v/>
      </c>
      <c r="N13" s="21" t="str">
        <f t="shared" si="7"/>
        <v/>
      </c>
      <c r="O13" s="21" t="str">
        <f>_xlfn.IFNA(VLOOKUP(B13,'3_Prototype_data'!$B$1:$U$1000,16,FALSE),"")</f>
        <v/>
      </c>
      <c r="P13" s="21" t="str">
        <f t="shared" si="8"/>
        <v/>
      </c>
      <c r="Q13" s="21" t="str">
        <f ca="1">_xlfn.IFNA(VLOOKUP(B13,'4_Prototype_data'!$B$1:$U$1000,16,FALSE),"")</f>
        <v/>
      </c>
      <c r="R13" s="21" t="str">
        <f t="shared" ca="1" si="9"/>
        <v/>
      </c>
      <c r="S13" s="21" t="str">
        <f>_xlfn.IFNA(VLOOKUP(B13,'5_Prototype_data'!$B$1:$U$1000,16,FALSE),"")</f>
        <v/>
      </c>
      <c r="T13" s="21" t="str">
        <f t="shared" si="10"/>
        <v/>
      </c>
      <c r="U13" s="21" t="str">
        <f t="shared" si="11"/>
        <v/>
      </c>
      <c r="V13" s="21" t="str">
        <f>IF(B13&lt;&gt;"",(10-COUNTIF(Prototype_input!$E$12:$E$26,"Please input"))/2,"")</f>
        <v/>
      </c>
      <c r="W13" s="21" t="str">
        <f t="shared" si="12"/>
        <v/>
      </c>
      <c r="Y13" s="21" t="str">
        <f>_xlfn.IFNA(VLOOKUP(B13,'1_Prototype_data'!$B$1:$U$1000,3,FALSE),"")</f>
        <v/>
      </c>
      <c r="Z13" s="21" t="str">
        <f>_xlfn.IFNA(VLOOKUP(B13,'1_Prototype_data'!$B$1:$U$1000,4,FALSE),"")</f>
        <v/>
      </c>
      <c r="AA13" s="21" t="str">
        <f>_xlfn.IFNA(VLOOKUP(B13,'1_Prototype_data'!$B$1:$U$1000,5,FALSE),"")</f>
        <v/>
      </c>
      <c r="AB13" s="21" t="str">
        <f>_xlfn.IFNA(VLOOKUP(B13,'1_Prototype_data'!$B$1:$U$1000,6,FALSE),"")</f>
        <v/>
      </c>
      <c r="AC13" s="21" t="str">
        <f>_xlfn.IFNA(VLOOKUP(B13,'1_Prototype_data'!$B$1:$U$1000,7,FALSE),"")</f>
        <v/>
      </c>
      <c r="AD13" s="21" t="str">
        <f>_xlfn.IFNA(VLOOKUP(B13,'1_Prototype_data'!$B$1:$U$1000,8,FALSE),"")</f>
        <v/>
      </c>
      <c r="AE13" s="21" t="str">
        <f>_xlfn.IFNA(VLOOKUP(B13,'1_Prototype_data'!$B$1:$U$1000,9,FALSE),"")</f>
        <v/>
      </c>
      <c r="AF13" s="21" t="str">
        <f>_xlfn.IFNA(VLOOKUP(B13,'1_Prototype_data'!$B$1:$U$1000,20,FALSE),"")</f>
        <v/>
      </c>
      <c r="AG13" s="21" t="str">
        <f>_xlfn.IFNA(VLOOKUP(B13,'2_Prototype_data'!$B$1:$U$1000,20,FALSE),"")</f>
        <v/>
      </c>
      <c r="AH13" s="21" t="str">
        <f>_xlfn.IFNA(VLOOKUP(B13,'3_Prototype_data'!$B$1:$U$1000,20,FALSE),"")</f>
        <v/>
      </c>
      <c r="AI13" s="21" t="str">
        <f ca="1">_xlfn.IFNA(VLOOKUP(B13,'4_Prototype_data'!$B$1:$U$1000,20,FALSE),"")</f>
        <v/>
      </c>
      <c r="AJ13" s="21" t="str">
        <f>_xlfn.IFNA(VLOOKUP(B13,'5_Prototype_data'!$B$1:$U$1000,20,FALSE),"")</f>
        <v/>
      </c>
      <c r="AK13" s="21" t="str">
        <f>IF(B13&lt;&gt;"",IF(AND(Prototype_input!$E$13&lt;&gt;"",Prototype_input!$E$13&lt;&gt;"Please input",AF13=""),"Fail",IF(AND(Prototype_input!$E$16&lt;&gt;"",Prototype_input!$E$16&lt;&gt;"Please input",AG13=""),"Fail",IF(AND(Prototype_input!$E$19&lt;&gt;"",Prototype_input!$E$19&lt;&gt;"Please input",AH13=""),"Fail",IF(AND(Prototype_input!$E$22&lt;&gt;"",Prototype_input!$E$22&lt;&gt;"Please input",AI13=""),"Fail",IF(AND(Prototype_input!$E$25&lt;&gt;"",Prototype_input!$E$25&lt;&gt;"Please input",AJ13=""),"Fail",IF(AF13&lt;&gt;"",AF13,IF(AG13&lt;&gt;"",AG13,IF(AH13&lt;&gt;"",AH13,IF(AI13&lt;&gt;"",AI13,IF(AJ13&lt;&gt;"",AJ13,"")))))))))),"")</f>
        <v/>
      </c>
      <c r="AM13" s="21" t="str">
        <f>_xlfn.IFNA(VLOOKUP(C13,'1_Prototype_data'!$C$1:$AL$1000,36,FALSE),"")</f>
        <v/>
      </c>
      <c r="AN13" s="21" t="str">
        <f>_xlfn.IFNA(VLOOKUP(C13,'2_Prototype_data'!$C$1:$AL$1000,36,FALSE),"")</f>
        <v/>
      </c>
      <c r="AO13" s="21" t="str">
        <f>_xlfn.IFNA(VLOOKUP(C13,'3_Prototype_data'!$C$1:$AL$1000,36,FALSE),"")</f>
        <v/>
      </c>
      <c r="AP13" s="21" t="str">
        <f ca="1">_xlfn.IFNA(VLOOKUP(C13,'4_Prototype_data'!$C$1:$AL$1000,36,FALSE),"")</f>
        <v/>
      </c>
      <c r="AQ13" s="21" t="str">
        <f>_xlfn.IFNA(VLOOKUP(C13,'5_Prototype_data'!$C$1:$AL$1000,36,FALSE),"")</f>
        <v/>
      </c>
      <c r="AR13" s="5" t="str">
        <f>IF(C13&lt;&gt;"",IF(AND(Prototype_input!$E$13&lt;&gt;"",Prototype_input!$E$13&lt;&gt;"Please input",AM13=""),"Fail",IF(AND(Prototype_input!$E$16&lt;&gt;"",Prototype_input!$E$16&lt;&gt;"Please input",AN13=""),"Fail",IF(AND(Prototype_input!$E$19&lt;&gt;"",Prototype_input!$E$19&lt;&gt;"Please input",AO13=""),"Fail",IF(AND(Prototype_input!$E$22&lt;&gt;"",Prototype_input!$E$22&lt;&gt;"Please input",AP13=""),"Fail",IF(AND(Prototype_input!$E$25&lt;&gt;"",Prototype_input!$E$25&lt;&gt;"Please input",AQ13=""),"Fail",IF(AM13&lt;&gt;"",AM13,IF(AN13&lt;&gt;"",AN13,IF(AO13&lt;&gt;"",AO13,IF(AP13&lt;&gt;"",AP13,IF(AQ13&lt;&gt;"",AQ13,"")))))))))),"")</f>
        <v/>
      </c>
    </row>
    <row r="14" spans="2:44" ht="15.75" customHeight="1" x14ac:dyDescent="0.2">
      <c r="E14" s="21" t="str">
        <f>_xlfn.IFNA(VLOOKUP(B14,'1_Prototype_data'!$B$1:$U$1000,18,FALSE),"")</f>
        <v/>
      </c>
      <c r="F14" s="21" t="str">
        <f>_xlfn.IFNA(VLOOKUP(B14,'2_Prototype_data'!$B$1:$U$1000,18,FALSE),"")</f>
        <v/>
      </c>
      <c r="G14" s="21" t="str">
        <f>_xlfn.IFNA(VLOOKUP(B14,'3_Prototype_data'!$B$1:$U$1000,18,FALSE),"")</f>
        <v/>
      </c>
      <c r="H14" s="21" t="str">
        <f ca="1">_xlfn.IFNA(VLOOKUP(B14,'4_Prototype_data'!$B$1:$U$1000,18,FALSE),"")</f>
        <v/>
      </c>
      <c r="I14" s="21" t="str">
        <f>_xlfn.IFNA(VLOOKUP(B14,'5_Prototype_data'!$B$1:$U$1000,18,FALSE),"")</f>
        <v/>
      </c>
      <c r="J14" s="21" t="str">
        <f>IF(B14&lt;&gt;"",IF(AND(Prototype_input!$E$13&lt;&gt;"",Prototype_input!$E$13&lt;&gt;"Please input",E14=""),"Fail",IF(AND(Prototype_input!$E$16&lt;&gt;"",Prototype_input!$E$16&lt;&gt;"Please input",F14=""),"Fail",IF(AND(Prototype_input!$E$19&lt;&gt;"",Prototype_input!$E$19&lt;&gt;"Please input",G14=""),"Fail",IF(AND(Prototype_input!$E$22&lt;&gt;"",Prototype_input!$E$22&lt;&gt;"Please input",H14=""),"Fail",IF(AND(Prototype_input!$E$25&lt;&gt;"",Prototype_input!$E$25&lt;&gt;"Please input",I14=""),"Fail",IF(E14&lt;&gt;"",E14,IF(F14&lt;&gt;"",F14,IF(G14&lt;&gt;"",G14,IF(H14&lt;&gt;"",H14,IF(I14&lt;&gt;"",I14,"")))))))))),"")</f>
        <v/>
      </c>
      <c r="K14" s="21" t="str">
        <f>_xlfn.IFNA(VLOOKUP(B14,'1_Prototype_data'!$B$1:$U$1000,16,FALSE),"")</f>
        <v/>
      </c>
      <c r="L14" s="21" t="str">
        <f t="shared" si="6"/>
        <v/>
      </c>
      <c r="M14" s="21" t="str">
        <f>_xlfn.IFNA(VLOOKUP(B14,'2_Prototype_data'!$B$1:$U$1000,16,FALSE),"")</f>
        <v/>
      </c>
      <c r="N14" s="21" t="str">
        <f t="shared" si="7"/>
        <v/>
      </c>
      <c r="O14" s="21" t="str">
        <f>_xlfn.IFNA(VLOOKUP(B14,'3_Prototype_data'!$B$1:$U$1000,16,FALSE),"")</f>
        <v/>
      </c>
      <c r="P14" s="21" t="str">
        <f t="shared" si="8"/>
        <v/>
      </c>
      <c r="Q14" s="21" t="str">
        <f ca="1">_xlfn.IFNA(VLOOKUP(B14,'4_Prototype_data'!$B$1:$U$1000,16,FALSE),"")</f>
        <v/>
      </c>
      <c r="R14" s="21" t="str">
        <f t="shared" ca="1" si="9"/>
        <v/>
      </c>
      <c r="S14" s="21" t="str">
        <f>_xlfn.IFNA(VLOOKUP(B14,'5_Prototype_data'!$B$1:$U$1000,16,FALSE),"")</f>
        <v/>
      </c>
      <c r="T14" s="21" t="str">
        <f t="shared" si="10"/>
        <v/>
      </c>
      <c r="U14" s="21" t="str">
        <f t="shared" si="11"/>
        <v/>
      </c>
      <c r="V14" s="21" t="str">
        <f>IF(B14&lt;&gt;"",(10-COUNTIF(Prototype_input!$E$12:$E$26,"Please input"))/2,"")</f>
        <v/>
      </c>
      <c r="W14" s="21" t="str">
        <f t="shared" si="12"/>
        <v/>
      </c>
      <c r="Y14" s="21" t="str">
        <f>_xlfn.IFNA(VLOOKUP(B14,'1_Prototype_data'!$B$1:$U$1000,3,FALSE),"")</f>
        <v/>
      </c>
      <c r="Z14" s="21" t="str">
        <f>_xlfn.IFNA(VLOOKUP(B14,'1_Prototype_data'!$B$1:$U$1000,4,FALSE),"")</f>
        <v/>
      </c>
      <c r="AA14" s="21" t="str">
        <f>_xlfn.IFNA(VLOOKUP(B14,'1_Prototype_data'!$B$1:$U$1000,5,FALSE),"")</f>
        <v/>
      </c>
      <c r="AB14" s="21" t="str">
        <f>_xlfn.IFNA(VLOOKUP(B14,'1_Prototype_data'!$B$1:$U$1000,6,FALSE),"")</f>
        <v/>
      </c>
      <c r="AC14" s="21" t="str">
        <f>_xlfn.IFNA(VLOOKUP(B14,'1_Prototype_data'!$B$1:$U$1000,7,FALSE),"")</f>
        <v/>
      </c>
      <c r="AD14" s="21" t="str">
        <f>_xlfn.IFNA(VLOOKUP(B14,'1_Prototype_data'!$B$1:$U$1000,8,FALSE),"")</f>
        <v/>
      </c>
      <c r="AE14" s="21" t="str">
        <f>_xlfn.IFNA(VLOOKUP(B14,'1_Prototype_data'!$B$1:$U$1000,9,FALSE),"")</f>
        <v/>
      </c>
      <c r="AF14" s="21" t="str">
        <f>_xlfn.IFNA(VLOOKUP(B14,'1_Prototype_data'!$B$1:$U$1000,20,FALSE),"")</f>
        <v/>
      </c>
      <c r="AG14" s="21" t="str">
        <f>_xlfn.IFNA(VLOOKUP(B14,'2_Prototype_data'!$B$1:$U$1000,20,FALSE),"")</f>
        <v/>
      </c>
      <c r="AH14" s="21" t="str">
        <f>_xlfn.IFNA(VLOOKUP(B14,'3_Prototype_data'!$B$1:$U$1000,20,FALSE),"")</f>
        <v/>
      </c>
      <c r="AI14" s="21" t="str">
        <f ca="1">_xlfn.IFNA(VLOOKUP(B14,'4_Prototype_data'!$B$1:$U$1000,20,FALSE),"")</f>
        <v/>
      </c>
      <c r="AJ14" s="21" t="str">
        <f>_xlfn.IFNA(VLOOKUP(B14,'5_Prototype_data'!$B$1:$U$1000,20,FALSE),"")</f>
        <v/>
      </c>
      <c r="AK14" s="21" t="str">
        <f>IF(B14&lt;&gt;"",IF(AND(Prototype_input!$E$13&lt;&gt;"",Prototype_input!$E$13&lt;&gt;"Please input",AF14=""),"Fail",IF(AND(Prototype_input!$E$16&lt;&gt;"",Prototype_input!$E$16&lt;&gt;"Please input",AG14=""),"Fail",IF(AND(Prototype_input!$E$19&lt;&gt;"",Prototype_input!$E$19&lt;&gt;"Please input",AH14=""),"Fail",IF(AND(Prototype_input!$E$22&lt;&gt;"",Prototype_input!$E$22&lt;&gt;"Please input",AI14=""),"Fail",IF(AND(Prototype_input!$E$25&lt;&gt;"",Prototype_input!$E$25&lt;&gt;"Please input",AJ14=""),"Fail",IF(AF14&lt;&gt;"",AF14,IF(AG14&lt;&gt;"",AG14,IF(AH14&lt;&gt;"",AH14,IF(AI14&lt;&gt;"",AI14,IF(AJ14&lt;&gt;"",AJ14,"")))))))))),"")</f>
        <v/>
      </c>
      <c r="AM14" s="21" t="str">
        <f>_xlfn.IFNA(VLOOKUP(C14,'1_Prototype_data'!$C$1:$AL$1000,36,FALSE),"")</f>
        <v/>
      </c>
      <c r="AN14" s="21" t="str">
        <f>_xlfn.IFNA(VLOOKUP(C14,'2_Prototype_data'!$C$1:$AL$1000,36,FALSE),"")</f>
        <v/>
      </c>
      <c r="AO14" s="21" t="str">
        <f>_xlfn.IFNA(VLOOKUP(C14,'3_Prototype_data'!$C$1:$AL$1000,36,FALSE),"")</f>
        <v/>
      </c>
      <c r="AP14" s="21" t="str">
        <f ca="1">_xlfn.IFNA(VLOOKUP(C14,'4_Prototype_data'!$C$1:$AL$1000,36,FALSE),"")</f>
        <v/>
      </c>
      <c r="AQ14" s="21" t="str">
        <f>_xlfn.IFNA(VLOOKUP(C14,'5_Prototype_data'!$C$1:$AL$1000,36,FALSE),"")</f>
        <v/>
      </c>
      <c r="AR14" s="5" t="str">
        <f>IF(C14&lt;&gt;"",IF(AND(Prototype_input!$E$13&lt;&gt;"",Prototype_input!$E$13&lt;&gt;"Please input",AM14=""),"Fail",IF(AND(Prototype_input!$E$16&lt;&gt;"",Prototype_input!$E$16&lt;&gt;"Please input",AN14=""),"Fail",IF(AND(Prototype_input!$E$19&lt;&gt;"",Prototype_input!$E$19&lt;&gt;"Please input",AO14=""),"Fail",IF(AND(Prototype_input!$E$22&lt;&gt;"",Prototype_input!$E$22&lt;&gt;"Please input",AP14=""),"Fail",IF(AND(Prototype_input!$E$25&lt;&gt;"",Prototype_input!$E$25&lt;&gt;"Please input",AQ14=""),"Fail",IF(AM14&lt;&gt;"",AM14,IF(AN14&lt;&gt;"",AN14,IF(AO14&lt;&gt;"",AO14,IF(AP14&lt;&gt;"",AP14,IF(AQ14&lt;&gt;"",AQ14,"")))))))))),"")</f>
        <v/>
      </c>
    </row>
    <row r="15" spans="2:44" ht="15.75" customHeight="1" x14ac:dyDescent="0.2">
      <c r="E15" s="21" t="str">
        <f>_xlfn.IFNA(VLOOKUP(B15,'1_Prototype_data'!$B$1:$U$1000,18,FALSE),"")</f>
        <v/>
      </c>
      <c r="F15" s="21" t="str">
        <f>_xlfn.IFNA(VLOOKUP(B15,'2_Prototype_data'!$B$1:$U$1000,18,FALSE),"")</f>
        <v/>
      </c>
      <c r="G15" s="21" t="str">
        <f>_xlfn.IFNA(VLOOKUP(B15,'3_Prototype_data'!$B$1:$U$1000,18,FALSE),"")</f>
        <v/>
      </c>
      <c r="H15" s="21" t="str">
        <f ca="1">_xlfn.IFNA(VLOOKUP(B15,'4_Prototype_data'!$B$1:$U$1000,18,FALSE),"")</f>
        <v/>
      </c>
      <c r="I15" s="21" t="str">
        <f>_xlfn.IFNA(VLOOKUP(B15,'5_Prototype_data'!$B$1:$U$1000,18,FALSE),"")</f>
        <v/>
      </c>
      <c r="J15" s="21" t="str">
        <f>IF(B15&lt;&gt;"",IF(AND(Prototype_input!$E$13&lt;&gt;"",Prototype_input!$E$13&lt;&gt;"Please input",E15=""),"Fail",IF(AND(Prototype_input!$E$16&lt;&gt;"",Prototype_input!$E$16&lt;&gt;"Please input",F15=""),"Fail",IF(AND(Prototype_input!$E$19&lt;&gt;"",Prototype_input!$E$19&lt;&gt;"Please input",G15=""),"Fail",IF(AND(Prototype_input!$E$22&lt;&gt;"",Prototype_input!$E$22&lt;&gt;"Please input",H15=""),"Fail",IF(AND(Prototype_input!$E$25&lt;&gt;"",Prototype_input!$E$25&lt;&gt;"Please input",I15=""),"Fail",IF(E15&lt;&gt;"",E15,IF(F15&lt;&gt;"",F15,IF(G15&lt;&gt;"",G15,IF(H15&lt;&gt;"",H15,IF(I15&lt;&gt;"",I15,"")))))))))),"")</f>
        <v/>
      </c>
      <c r="K15" s="21" t="str">
        <f>_xlfn.IFNA(VLOOKUP(B15,'1_Prototype_data'!$B$1:$U$1000,16,FALSE),"")</f>
        <v/>
      </c>
      <c r="L15" s="21" t="str">
        <f t="shared" si="6"/>
        <v/>
      </c>
      <c r="M15" s="21" t="str">
        <f>_xlfn.IFNA(VLOOKUP(B15,'2_Prototype_data'!$B$1:$U$1000,16,FALSE),"")</f>
        <v/>
      </c>
      <c r="N15" s="21" t="str">
        <f t="shared" si="7"/>
        <v/>
      </c>
      <c r="O15" s="21" t="str">
        <f>_xlfn.IFNA(VLOOKUP(B15,'3_Prototype_data'!$B$1:$U$1000,16,FALSE),"")</f>
        <v/>
      </c>
      <c r="P15" s="21" t="str">
        <f t="shared" si="8"/>
        <v/>
      </c>
      <c r="Q15" s="21" t="str">
        <f ca="1">_xlfn.IFNA(VLOOKUP(B15,'4_Prototype_data'!$B$1:$U$1000,16,FALSE),"")</f>
        <v/>
      </c>
      <c r="R15" s="21" t="str">
        <f t="shared" ca="1" si="9"/>
        <v/>
      </c>
      <c r="S15" s="21" t="str">
        <f>_xlfn.IFNA(VLOOKUP(B15,'5_Prototype_data'!$B$1:$U$1000,16,FALSE),"")</f>
        <v/>
      </c>
      <c r="T15" s="21" t="str">
        <f t="shared" si="10"/>
        <v/>
      </c>
      <c r="U15" s="21" t="str">
        <f t="shared" si="11"/>
        <v/>
      </c>
      <c r="V15" s="21" t="str">
        <f>IF(B15&lt;&gt;"",(10-COUNTIF(Prototype_input!$E$12:$E$26,"Please input"))/2,"")</f>
        <v/>
      </c>
      <c r="W15" s="21" t="str">
        <f t="shared" si="12"/>
        <v/>
      </c>
      <c r="Y15" s="21" t="str">
        <f>_xlfn.IFNA(VLOOKUP(B15,'1_Prototype_data'!$B$1:$U$1000,3,FALSE),"")</f>
        <v/>
      </c>
      <c r="Z15" s="21" t="str">
        <f>_xlfn.IFNA(VLOOKUP(B15,'1_Prototype_data'!$B$1:$U$1000,4,FALSE),"")</f>
        <v/>
      </c>
      <c r="AA15" s="21" t="str">
        <f>_xlfn.IFNA(VLOOKUP(B15,'1_Prototype_data'!$B$1:$U$1000,5,FALSE),"")</f>
        <v/>
      </c>
      <c r="AB15" s="21" t="str">
        <f>_xlfn.IFNA(VLOOKUP(B15,'1_Prototype_data'!$B$1:$U$1000,6,FALSE),"")</f>
        <v/>
      </c>
      <c r="AC15" s="21" t="str">
        <f>_xlfn.IFNA(VLOOKUP(B15,'1_Prototype_data'!$B$1:$U$1000,7,FALSE),"")</f>
        <v/>
      </c>
      <c r="AD15" s="21" t="str">
        <f>_xlfn.IFNA(VLOOKUP(B15,'1_Prototype_data'!$B$1:$U$1000,8,FALSE),"")</f>
        <v/>
      </c>
      <c r="AE15" s="21" t="str">
        <f>_xlfn.IFNA(VLOOKUP(B15,'1_Prototype_data'!$B$1:$U$1000,9,FALSE),"")</f>
        <v/>
      </c>
      <c r="AF15" s="21" t="str">
        <f>_xlfn.IFNA(VLOOKUP(B15,'1_Prototype_data'!$B$1:$U$1000,20,FALSE),"")</f>
        <v/>
      </c>
      <c r="AG15" s="21" t="str">
        <f>_xlfn.IFNA(VLOOKUP(B15,'2_Prototype_data'!$B$1:$U$1000,20,FALSE),"")</f>
        <v/>
      </c>
      <c r="AH15" s="21" t="str">
        <f>_xlfn.IFNA(VLOOKUP(B15,'3_Prototype_data'!$B$1:$U$1000,20,FALSE),"")</f>
        <v/>
      </c>
      <c r="AI15" s="21" t="str">
        <f ca="1">_xlfn.IFNA(VLOOKUP(B15,'4_Prototype_data'!$B$1:$U$1000,20,FALSE),"")</f>
        <v/>
      </c>
      <c r="AJ15" s="21" t="str">
        <f>_xlfn.IFNA(VLOOKUP(B15,'5_Prototype_data'!$B$1:$U$1000,20,FALSE),"")</f>
        <v/>
      </c>
      <c r="AK15" s="21" t="str">
        <f>IF(B15&lt;&gt;"",IF(AND(Prototype_input!$E$13&lt;&gt;"",Prototype_input!$E$13&lt;&gt;"Please input",AF15=""),"Fail",IF(AND(Prototype_input!$E$16&lt;&gt;"",Prototype_input!$E$16&lt;&gt;"Please input",AG15=""),"Fail",IF(AND(Prototype_input!$E$19&lt;&gt;"",Prototype_input!$E$19&lt;&gt;"Please input",AH15=""),"Fail",IF(AND(Prototype_input!$E$22&lt;&gt;"",Prototype_input!$E$22&lt;&gt;"Please input",AI15=""),"Fail",IF(AND(Prototype_input!$E$25&lt;&gt;"",Prototype_input!$E$25&lt;&gt;"Please input",AJ15=""),"Fail",IF(AF15&lt;&gt;"",AF15,IF(AG15&lt;&gt;"",AG15,IF(AH15&lt;&gt;"",AH15,IF(AI15&lt;&gt;"",AI15,IF(AJ15&lt;&gt;"",AJ15,"")))))))))),"")</f>
        <v/>
      </c>
      <c r="AM15" s="21" t="str">
        <f>_xlfn.IFNA(VLOOKUP(C15,'1_Prototype_data'!$C$1:$AL$1000,36,FALSE),"")</f>
        <v/>
      </c>
      <c r="AN15" s="21" t="str">
        <f>_xlfn.IFNA(VLOOKUP(C15,'2_Prototype_data'!$C$1:$AL$1000,36,FALSE),"")</f>
        <v/>
      </c>
      <c r="AO15" s="21" t="str">
        <f>_xlfn.IFNA(VLOOKUP(C15,'3_Prototype_data'!$C$1:$AL$1000,36,FALSE),"")</f>
        <v/>
      </c>
      <c r="AP15" s="21" t="str">
        <f ca="1">_xlfn.IFNA(VLOOKUP(C15,'4_Prototype_data'!$C$1:$AL$1000,36,FALSE),"")</f>
        <v/>
      </c>
      <c r="AQ15" s="21" t="str">
        <f>_xlfn.IFNA(VLOOKUP(C15,'5_Prototype_data'!$C$1:$AL$1000,36,FALSE),"")</f>
        <v/>
      </c>
      <c r="AR15" s="5" t="str">
        <f>IF(C15&lt;&gt;"",IF(AND(Prototype_input!$E$13&lt;&gt;"",Prototype_input!$E$13&lt;&gt;"Please input",AM15=""),"Fail",IF(AND(Prototype_input!$E$16&lt;&gt;"",Prototype_input!$E$16&lt;&gt;"Please input",AN15=""),"Fail",IF(AND(Prototype_input!$E$19&lt;&gt;"",Prototype_input!$E$19&lt;&gt;"Please input",AO15=""),"Fail",IF(AND(Prototype_input!$E$22&lt;&gt;"",Prototype_input!$E$22&lt;&gt;"Please input",AP15=""),"Fail",IF(AND(Prototype_input!$E$25&lt;&gt;"",Prototype_input!$E$25&lt;&gt;"Please input",AQ15=""),"Fail",IF(AM15&lt;&gt;"",AM15,IF(AN15&lt;&gt;"",AN15,IF(AO15&lt;&gt;"",AO15,IF(AP15&lt;&gt;"",AP15,IF(AQ15&lt;&gt;"",AQ15,"")))))))))),"")</f>
        <v/>
      </c>
    </row>
    <row r="16" spans="2:44" ht="15.75" customHeight="1" x14ac:dyDescent="0.2">
      <c r="E16" s="21" t="str">
        <f>_xlfn.IFNA(VLOOKUP(B16,'1_Prototype_data'!$B$1:$U$1000,18,FALSE),"")</f>
        <v/>
      </c>
      <c r="F16" s="21" t="str">
        <f>_xlfn.IFNA(VLOOKUP(B16,'2_Prototype_data'!$B$1:$U$1000,18,FALSE),"")</f>
        <v/>
      </c>
      <c r="G16" s="21" t="str">
        <f>_xlfn.IFNA(VLOOKUP(B16,'3_Prototype_data'!$B$1:$U$1000,18,FALSE),"")</f>
        <v/>
      </c>
      <c r="H16" s="21" t="str">
        <f ca="1">_xlfn.IFNA(VLOOKUP(B16,'4_Prototype_data'!$B$1:$U$1000,18,FALSE),"")</f>
        <v/>
      </c>
      <c r="I16" s="21" t="str">
        <f>_xlfn.IFNA(VLOOKUP(B16,'5_Prototype_data'!$B$1:$U$1000,18,FALSE),"")</f>
        <v/>
      </c>
      <c r="J16" s="21" t="str">
        <f>IF(B16&lt;&gt;"",IF(AND(Prototype_input!$E$13&lt;&gt;"",Prototype_input!$E$13&lt;&gt;"Please input",E16=""),"Fail",IF(AND(Prototype_input!$E$16&lt;&gt;"",Prototype_input!$E$16&lt;&gt;"Please input",F16=""),"Fail",IF(AND(Prototype_input!$E$19&lt;&gt;"",Prototype_input!$E$19&lt;&gt;"Please input",G16=""),"Fail",IF(AND(Prototype_input!$E$22&lt;&gt;"",Prototype_input!$E$22&lt;&gt;"Please input",H16=""),"Fail",IF(AND(Prototype_input!$E$25&lt;&gt;"",Prototype_input!$E$25&lt;&gt;"Please input",I16=""),"Fail",IF(E16&lt;&gt;"",E16,IF(F16&lt;&gt;"",F16,IF(G16&lt;&gt;"",G16,IF(H16&lt;&gt;"",H16,IF(I16&lt;&gt;"",I16,"")))))))))),"")</f>
        <v/>
      </c>
      <c r="K16" s="21" t="str">
        <f>_xlfn.IFNA(VLOOKUP(B16,'1_Prototype_data'!$B$1:$U$1000,16,FALSE),"")</f>
        <v/>
      </c>
      <c r="L16" s="21" t="str">
        <f t="shared" si="6"/>
        <v/>
      </c>
      <c r="M16" s="21" t="str">
        <f>_xlfn.IFNA(VLOOKUP(B16,'2_Prototype_data'!$B$1:$U$1000,16,FALSE),"")</f>
        <v/>
      </c>
      <c r="N16" s="21" t="str">
        <f t="shared" si="7"/>
        <v/>
      </c>
      <c r="O16" s="21" t="str">
        <f>_xlfn.IFNA(VLOOKUP(B16,'3_Prototype_data'!$B$1:$U$1000,16,FALSE),"")</f>
        <v/>
      </c>
      <c r="P16" s="21" t="str">
        <f t="shared" si="8"/>
        <v/>
      </c>
      <c r="Q16" s="21" t="str">
        <f ca="1">_xlfn.IFNA(VLOOKUP(B16,'4_Prototype_data'!$B$1:$U$1000,16,FALSE),"")</f>
        <v/>
      </c>
      <c r="R16" s="21" t="str">
        <f t="shared" ca="1" si="9"/>
        <v/>
      </c>
      <c r="S16" s="21" t="str">
        <f>_xlfn.IFNA(VLOOKUP(B16,'5_Prototype_data'!$B$1:$U$1000,16,FALSE),"")</f>
        <v/>
      </c>
      <c r="T16" s="21" t="str">
        <f t="shared" si="10"/>
        <v/>
      </c>
      <c r="U16" s="21" t="str">
        <f t="shared" si="11"/>
        <v/>
      </c>
      <c r="V16" s="21" t="str">
        <f>IF(B16&lt;&gt;"",(10-COUNTIF(Prototype_input!$E$12:$E$26,"Please input"))/2,"")</f>
        <v/>
      </c>
      <c r="W16" s="21" t="str">
        <f t="shared" si="12"/>
        <v/>
      </c>
      <c r="Y16" s="21" t="str">
        <f>_xlfn.IFNA(VLOOKUP(B16,'1_Prototype_data'!$B$1:$U$1000,3,FALSE),"")</f>
        <v/>
      </c>
      <c r="Z16" s="21" t="str">
        <f>_xlfn.IFNA(VLOOKUP(B16,'1_Prototype_data'!$B$1:$U$1000,4,FALSE),"")</f>
        <v/>
      </c>
      <c r="AA16" s="21" t="str">
        <f>_xlfn.IFNA(VLOOKUP(B16,'1_Prototype_data'!$B$1:$U$1000,5,FALSE),"")</f>
        <v/>
      </c>
      <c r="AB16" s="21" t="str">
        <f>_xlfn.IFNA(VLOOKUP(B16,'1_Prototype_data'!$B$1:$U$1000,6,FALSE),"")</f>
        <v/>
      </c>
      <c r="AC16" s="21" t="str">
        <f>_xlfn.IFNA(VLOOKUP(B16,'1_Prototype_data'!$B$1:$U$1000,7,FALSE),"")</f>
        <v/>
      </c>
      <c r="AD16" s="21" t="str">
        <f>_xlfn.IFNA(VLOOKUP(B16,'1_Prototype_data'!$B$1:$U$1000,8,FALSE),"")</f>
        <v/>
      </c>
      <c r="AE16" s="21" t="str">
        <f>_xlfn.IFNA(VLOOKUP(B16,'1_Prototype_data'!$B$1:$U$1000,9,FALSE),"")</f>
        <v/>
      </c>
      <c r="AF16" s="21" t="str">
        <f>_xlfn.IFNA(VLOOKUP(B16,'1_Prototype_data'!$B$1:$U$1000,20,FALSE),"")</f>
        <v/>
      </c>
      <c r="AG16" s="21" t="str">
        <f>_xlfn.IFNA(VLOOKUP(B16,'2_Prototype_data'!$B$1:$U$1000,20,FALSE),"")</f>
        <v/>
      </c>
      <c r="AH16" s="21" t="str">
        <f>_xlfn.IFNA(VLOOKUP(B16,'3_Prototype_data'!$B$1:$U$1000,20,FALSE),"")</f>
        <v/>
      </c>
      <c r="AI16" s="21" t="str">
        <f ca="1">_xlfn.IFNA(VLOOKUP(B16,'4_Prototype_data'!$B$1:$U$1000,20,FALSE),"")</f>
        <v/>
      </c>
      <c r="AJ16" s="21" t="str">
        <f>_xlfn.IFNA(VLOOKUP(B16,'5_Prototype_data'!$B$1:$U$1000,20,FALSE),"")</f>
        <v/>
      </c>
      <c r="AK16" s="21" t="str">
        <f>IF(B16&lt;&gt;"",IF(AND(Prototype_input!$E$13&lt;&gt;"",Prototype_input!$E$13&lt;&gt;"Please input",AF16=""),"Fail",IF(AND(Prototype_input!$E$16&lt;&gt;"",Prototype_input!$E$16&lt;&gt;"Please input",AG16=""),"Fail",IF(AND(Prototype_input!$E$19&lt;&gt;"",Prototype_input!$E$19&lt;&gt;"Please input",AH16=""),"Fail",IF(AND(Prototype_input!$E$22&lt;&gt;"",Prototype_input!$E$22&lt;&gt;"Please input",AI16=""),"Fail",IF(AND(Prototype_input!$E$25&lt;&gt;"",Prototype_input!$E$25&lt;&gt;"Please input",AJ16=""),"Fail",IF(AF16&lt;&gt;"",AF16,IF(AG16&lt;&gt;"",AG16,IF(AH16&lt;&gt;"",AH16,IF(AI16&lt;&gt;"",AI16,IF(AJ16&lt;&gt;"",AJ16,"")))))))))),"")</f>
        <v/>
      </c>
      <c r="AM16" s="21" t="str">
        <f>_xlfn.IFNA(VLOOKUP(C16,'1_Prototype_data'!$C$1:$AL$1000,36,FALSE),"")</f>
        <v/>
      </c>
      <c r="AN16" s="21" t="str">
        <f>_xlfn.IFNA(VLOOKUP(C16,'2_Prototype_data'!$C$1:$AL$1000,36,FALSE),"")</f>
        <v/>
      </c>
      <c r="AO16" s="21" t="str">
        <f>_xlfn.IFNA(VLOOKUP(C16,'3_Prototype_data'!$C$1:$AL$1000,36,FALSE),"")</f>
        <v/>
      </c>
      <c r="AP16" s="21" t="str">
        <f ca="1">_xlfn.IFNA(VLOOKUP(C16,'4_Prototype_data'!$C$1:$AL$1000,36,FALSE),"")</f>
        <v/>
      </c>
      <c r="AQ16" s="21" t="str">
        <f>_xlfn.IFNA(VLOOKUP(C16,'5_Prototype_data'!$C$1:$AL$1000,36,FALSE),"")</f>
        <v/>
      </c>
      <c r="AR16" s="5" t="str">
        <f>IF(C16&lt;&gt;"",IF(AND(Prototype_input!$E$13&lt;&gt;"",Prototype_input!$E$13&lt;&gt;"Please input",AM16=""),"Fail",IF(AND(Prototype_input!$E$16&lt;&gt;"",Prototype_input!$E$16&lt;&gt;"Please input",AN16=""),"Fail",IF(AND(Prototype_input!$E$19&lt;&gt;"",Prototype_input!$E$19&lt;&gt;"Please input",AO16=""),"Fail",IF(AND(Prototype_input!$E$22&lt;&gt;"",Prototype_input!$E$22&lt;&gt;"Please input",AP16=""),"Fail",IF(AND(Prototype_input!$E$25&lt;&gt;"",Prototype_input!$E$25&lt;&gt;"Please input",AQ16=""),"Fail",IF(AM16&lt;&gt;"",AM16,IF(AN16&lt;&gt;"",AN16,IF(AO16&lt;&gt;"",AO16,IF(AP16&lt;&gt;"",AP16,IF(AQ16&lt;&gt;"",AQ16,"")))))))))),"")</f>
        <v/>
      </c>
    </row>
    <row r="17" spans="5:44" ht="15.75" customHeight="1" x14ac:dyDescent="0.2">
      <c r="E17" s="21" t="str">
        <f>_xlfn.IFNA(VLOOKUP(B17,'1_Prototype_data'!$B$1:$U$1000,18,FALSE),"")</f>
        <v/>
      </c>
      <c r="F17" s="21" t="str">
        <f>_xlfn.IFNA(VLOOKUP(B17,'2_Prototype_data'!$B$1:$U$1000,18,FALSE),"")</f>
        <v/>
      </c>
      <c r="G17" s="21" t="str">
        <f>_xlfn.IFNA(VLOOKUP(B17,'3_Prototype_data'!$B$1:$U$1000,18,FALSE),"")</f>
        <v/>
      </c>
      <c r="H17" s="21" t="str">
        <f ca="1">_xlfn.IFNA(VLOOKUP(B17,'4_Prototype_data'!$B$1:$U$1000,18,FALSE),"")</f>
        <v/>
      </c>
      <c r="I17" s="21" t="str">
        <f>_xlfn.IFNA(VLOOKUP(B17,'5_Prototype_data'!$B$1:$U$1000,18,FALSE),"")</f>
        <v/>
      </c>
      <c r="J17" s="21" t="str">
        <f>IF(B17&lt;&gt;"",IF(AND(Prototype_input!$E$13&lt;&gt;"",Prototype_input!$E$13&lt;&gt;"Please input",E17=""),"Fail",IF(AND(Prototype_input!$E$16&lt;&gt;"",Prototype_input!$E$16&lt;&gt;"Please input",F17=""),"Fail",IF(AND(Prototype_input!$E$19&lt;&gt;"",Prototype_input!$E$19&lt;&gt;"Please input",G17=""),"Fail",IF(AND(Prototype_input!$E$22&lt;&gt;"",Prototype_input!$E$22&lt;&gt;"Please input",H17=""),"Fail",IF(AND(Prototype_input!$E$25&lt;&gt;"",Prototype_input!$E$25&lt;&gt;"Please input",I17=""),"Fail",IF(E17&lt;&gt;"",E17,IF(F17&lt;&gt;"",F17,IF(G17&lt;&gt;"",G17,IF(H17&lt;&gt;"",H17,IF(I17&lt;&gt;"",I17,"")))))))))),"")</f>
        <v/>
      </c>
      <c r="K17" s="21" t="str">
        <f>_xlfn.IFNA(VLOOKUP(B17,'1_Prototype_data'!$B$1:$U$1000,16,FALSE),"")</f>
        <v/>
      </c>
      <c r="L17" s="21" t="str">
        <f t="shared" si="6"/>
        <v/>
      </c>
      <c r="M17" s="21" t="str">
        <f>_xlfn.IFNA(VLOOKUP(B17,'2_Prototype_data'!$B$1:$U$1000,16,FALSE),"")</f>
        <v/>
      </c>
      <c r="N17" s="21" t="str">
        <f t="shared" si="7"/>
        <v/>
      </c>
      <c r="O17" s="21" t="str">
        <f>_xlfn.IFNA(VLOOKUP(B17,'3_Prototype_data'!$B$1:$U$1000,16,FALSE),"")</f>
        <v/>
      </c>
      <c r="P17" s="21" t="str">
        <f t="shared" si="8"/>
        <v/>
      </c>
      <c r="Q17" s="21" t="str">
        <f ca="1">_xlfn.IFNA(VLOOKUP(B17,'4_Prototype_data'!$B$1:$U$1000,16,FALSE),"")</f>
        <v/>
      </c>
      <c r="R17" s="21" t="str">
        <f t="shared" ca="1" si="9"/>
        <v/>
      </c>
      <c r="S17" s="21" t="str">
        <f>_xlfn.IFNA(VLOOKUP(B17,'5_Prototype_data'!$B$1:$U$1000,16,FALSE),"")</f>
        <v/>
      </c>
      <c r="T17" s="21" t="str">
        <f t="shared" si="10"/>
        <v/>
      </c>
      <c r="U17" s="21" t="str">
        <f t="shared" si="11"/>
        <v/>
      </c>
      <c r="V17" s="21" t="str">
        <f>IF(B17&lt;&gt;"",(10-COUNTIF(Prototype_input!$E$12:$E$26,"Please input"))/2,"")</f>
        <v/>
      </c>
      <c r="W17" s="21" t="str">
        <f t="shared" si="12"/>
        <v/>
      </c>
      <c r="Y17" s="21" t="str">
        <f>_xlfn.IFNA(VLOOKUP(B17,'1_Prototype_data'!$B$1:$U$1000,3,FALSE),"")</f>
        <v/>
      </c>
      <c r="Z17" s="21" t="str">
        <f>_xlfn.IFNA(VLOOKUP(B17,'1_Prototype_data'!$B$1:$U$1000,4,FALSE),"")</f>
        <v/>
      </c>
      <c r="AA17" s="21" t="str">
        <f>_xlfn.IFNA(VLOOKUP(B17,'1_Prototype_data'!$B$1:$U$1000,5,FALSE),"")</f>
        <v/>
      </c>
      <c r="AB17" s="21" t="str">
        <f>_xlfn.IFNA(VLOOKUP(B17,'1_Prototype_data'!$B$1:$U$1000,6,FALSE),"")</f>
        <v/>
      </c>
      <c r="AC17" s="21" t="str">
        <f>_xlfn.IFNA(VLOOKUP(B17,'1_Prototype_data'!$B$1:$U$1000,7,FALSE),"")</f>
        <v/>
      </c>
      <c r="AD17" s="21" t="str">
        <f>_xlfn.IFNA(VLOOKUP(B17,'1_Prototype_data'!$B$1:$U$1000,8,FALSE),"")</f>
        <v/>
      </c>
      <c r="AE17" s="21" t="str">
        <f>_xlfn.IFNA(VLOOKUP(B17,'1_Prototype_data'!$B$1:$U$1000,9,FALSE),"")</f>
        <v/>
      </c>
      <c r="AF17" s="21" t="str">
        <f>_xlfn.IFNA(VLOOKUP(B17,'1_Prototype_data'!$B$1:$U$1000,20,FALSE),"")</f>
        <v/>
      </c>
      <c r="AG17" s="21" t="str">
        <f>_xlfn.IFNA(VLOOKUP(B17,'2_Prototype_data'!$B$1:$U$1000,20,FALSE),"")</f>
        <v/>
      </c>
      <c r="AH17" s="21" t="str">
        <f>_xlfn.IFNA(VLOOKUP(B17,'3_Prototype_data'!$B$1:$U$1000,20,FALSE),"")</f>
        <v/>
      </c>
      <c r="AI17" s="21" t="str">
        <f ca="1">_xlfn.IFNA(VLOOKUP(B17,'4_Prototype_data'!$B$1:$U$1000,20,FALSE),"")</f>
        <v/>
      </c>
      <c r="AJ17" s="21" t="str">
        <f>_xlfn.IFNA(VLOOKUP(B17,'5_Prototype_data'!$B$1:$U$1000,20,FALSE),"")</f>
        <v/>
      </c>
      <c r="AK17" s="21" t="str">
        <f>IF(B17&lt;&gt;"",IF(AND(Prototype_input!$E$13&lt;&gt;"",Prototype_input!$E$13&lt;&gt;"Please input",AF17=""),"Fail",IF(AND(Prototype_input!$E$16&lt;&gt;"",Prototype_input!$E$16&lt;&gt;"Please input",AG17=""),"Fail",IF(AND(Prototype_input!$E$19&lt;&gt;"",Prototype_input!$E$19&lt;&gt;"Please input",AH17=""),"Fail",IF(AND(Prototype_input!$E$22&lt;&gt;"",Prototype_input!$E$22&lt;&gt;"Please input",AI17=""),"Fail",IF(AND(Prototype_input!$E$25&lt;&gt;"",Prototype_input!$E$25&lt;&gt;"Please input",AJ17=""),"Fail",IF(AF17&lt;&gt;"",AF17,IF(AG17&lt;&gt;"",AG17,IF(AH17&lt;&gt;"",AH17,IF(AI17&lt;&gt;"",AI17,IF(AJ17&lt;&gt;"",AJ17,"")))))))))),"")</f>
        <v/>
      </c>
      <c r="AM17" s="21" t="str">
        <f>_xlfn.IFNA(VLOOKUP(C17,'1_Prototype_data'!$C$1:$AL$1000,36,FALSE),"")</f>
        <v/>
      </c>
      <c r="AN17" s="21" t="str">
        <f>_xlfn.IFNA(VLOOKUP(C17,'2_Prototype_data'!$C$1:$AL$1000,36,FALSE),"")</f>
        <v/>
      </c>
      <c r="AO17" s="21" t="str">
        <f>_xlfn.IFNA(VLOOKUP(C17,'3_Prototype_data'!$C$1:$AL$1000,36,FALSE),"")</f>
        <v/>
      </c>
      <c r="AP17" s="21" t="str">
        <f ca="1">_xlfn.IFNA(VLOOKUP(C17,'4_Prototype_data'!$C$1:$AL$1000,36,FALSE),"")</f>
        <v/>
      </c>
      <c r="AQ17" s="21" t="str">
        <f>_xlfn.IFNA(VLOOKUP(C17,'5_Prototype_data'!$C$1:$AL$1000,36,FALSE),"")</f>
        <v/>
      </c>
      <c r="AR17" s="5" t="str">
        <f>IF(C17&lt;&gt;"",IF(AND(Prototype_input!$E$13&lt;&gt;"",Prototype_input!$E$13&lt;&gt;"Please input",AM17=""),"Fail",IF(AND(Prototype_input!$E$16&lt;&gt;"",Prototype_input!$E$16&lt;&gt;"Please input",AN17=""),"Fail",IF(AND(Prototype_input!$E$19&lt;&gt;"",Prototype_input!$E$19&lt;&gt;"Please input",AO17=""),"Fail",IF(AND(Prototype_input!$E$22&lt;&gt;"",Prototype_input!$E$22&lt;&gt;"Please input",AP17=""),"Fail",IF(AND(Prototype_input!$E$25&lt;&gt;"",Prototype_input!$E$25&lt;&gt;"Please input",AQ17=""),"Fail",IF(AM17&lt;&gt;"",AM17,IF(AN17&lt;&gt;"",AN17,IF(AO17&lt;&gt;"",AO17,IF(AP17&lt;&gt;"",AP17,IF(AQ17&lt;&gt;"",AQ17,"")))))))))),"")</f>
        <v/>
      </c>
    </row>
    <row r="18" spans="5:44" ht="15.75" customHeight="1" x14ac:dyDescent="0.2">
      <c r="E18" s="21" t="str">
        <f>_xlfn.IFNA(VLOOKUP(B18,'1_Prototype_data'!$B$1:$U$1000,18,FALSE),"")</f>
        <v/>
      </c>
      <c r="F18" s="21" t="str">
        <f>_xlfn.IFNA(VLOOKUP(B18,'2_Prototype_data'!$B$1:$U$1000,18,FALSE),"")</f>
        <v/>
      </c>
      <c r="G18" s="21" t="str">
        <f>_xlfn.IFNA(VLOOKUP(B18,'3_Prototype_data'!$B$1:$U$1000,18,FALSE),"")</f>
        <v/>
      </c>
      <c r="H18" s="21" t="str">
        <f ca="1">_xlfn.IFNA(VLOOKUP(B18,'4_Prototype_data'!$B$1:$U$1000,18,FALSE),"")</f>
        <v/>
      </c>
      <c r="I18" s="21" t="str">
        <f>_xlfn.IFNA(VLOOKUP(B18,'5_Prototype_data'!$B$1:$U$1000,18,FALSE),"")</f>
        <v/>
      </c>
      <c r="J18" s="21" t="str">
        <f>IF(B18&lt;&gt;"",IF(AND(Prototype_input!$E$13&lt;&gt;"",Prototype_input!$E$13&lt;&gt;"Please input",E18=""),"Fail",IF(AND(Prototype_input!$E$16&lt;&gt;"",Prototype_input!$E$16&lt;&gt;"Please input",F18=""),"Fail",IF(AND(Prototype_input!$E$19&lt;&gt;"",Prototype_input!$E$19&lt;&gt;"Please input",G18=""),"Fail",IF(AND(Prototype_input!$E$22&lt;&gt;"",Prototype_input!$E$22&lt;&gt;"Please input",H18=""),"Fail",IF(AND(Prototype_input!$E$25&lt;&gt;"",Prototype_input!$E$25&lt;&gt;"Please input",I18=""),"Fail",IF(E18&lt;&gt;"",E18,IF(F18&lt;&gt;"",F18,IF(G18&lt;&gt;"",G18,IF(H18&lt;&gt;"",H18,IF(I18&lt;&gt;"",I18,"")))))))))),"")</f>
        <v/>
      </c>
      <c r="K18" s="21" t="str">
        <f>_xlfn.IFNA(VLOOKUP(B18,'1_Prototype_data'!$B$1:$U$1000,16,FALSE),"")</f>
        <v/>
      </c>
      <c r="L18" s="21" t="str">
        <f t="shared" si="6"/>
        <v/>
      </c>
      <c r="M18" s="21" t="str">
        <f>_xlfn.IFNA(VLOOKUP(B18,'2_Prototype_data'!$B$1:$U$1000,16,FALSE),"")</f>
        <v/>
      </c>
      <c r="N18" s="21" t="str">
        <f t="shared" si="7"/>
        <v/>
      </c>
      <c r="O18" s="21" t="str">
        <f>_xlfn.IFNA(VLOOKUP(B18,'3_Prototype_data'!$B$1:$U$1000,16,FALSE),"")</f>
        <v/>
      </c>
      <c r="P18" s="21" t="str">
        <f t="shared" si="8"/>
        <v/>
      </c>
      <c r="Q18" s="21" t="str">
        <f ca="1">_xlfn.IFNA(VLOOKUP(B18,'4_Prototype_data'!$B$1:$U$1000,16,FALSE),"")</f>
        <v/>
      </c>
      <c r="R18" s="21" t="str">
        <f t="shared" ca="1" si="9"/>
        <v/>
      </c>
      <c r="S18" s="21" t="str">
        <f>_xlfn.IFNA(VLOOKUP(B18,'5_Prototype_data'!$B$1:$U$1000,16,FALSE),"")</f>
        <v/>
      </c>
      <c r="T18" s="21" t="str">
        <f t="shared" si="10"/>
        <v/>
      </c>
      <c r="U18" s="21" t="str">
        <f t="shared" si="11"/>
        <v/>
      </c>
      <c r="V18" s="21" t="str">
        <f>IF(B18&lt;&gt;"",(10-COUNTIF(Prototype_input!$E$12:$E$26,"Please input"))/2,"")</f>
        <v/>
      </c>
      <c r="W18" s="21" t="str">
        <f t="shared" si="12"/>
        <v/>
      </c>
      <c r="Y18" s="21" t="str">
        <f>_xlfn.IFNA(VLOOKUP(B18,'1_Prototype_data'!$B$1:$U$1000,3,FALSE),"")</f>
        <v/>
      </c>
      <c r="Z18" s="21" t="str">
        <f>_xlfn.IFNA(VLOOKUP(B18,'1_Prototype_data'!$B$1:$U$1000,4,FALSE),"")</f>
        <v/>
      </c>
      <c r="AA18" s="21" t="str">
        <f>_xlfn.IFNA(VLOOKUP(B18,'1_Prototype_data'!$B$1:$U$1000,5,FALSE),"")</f>
        <v/>
      </c>
      <c r="AB18" s="21" t="str">
        <f>_xlfn.IFNA(VLOOKUP(B18,'1_Prototype_data'!$B$1:$U$1000,6,FALSE),"")</f>
        <v/>
      </c>
      <c r="AC18" s="21" t="str">
        <f>_xlfn.IFNA(VLOOKUP(B18,'1_Prototype_data'!$B$1:$U$1000,7,FALSE),"")</f>
        <v/>
      </c>
      <c r="AD18" s="21" t="str">
        <f>_xlfn.IFNA(VLOOKUP(B18,'1_Prototype_data'!$B$1:$U$1000,8,FALSE),"")</f>
        <v/>
      </c>
      <c r="AE18" s="21" t="str">
        <f>_xlfn.IFNA(VLOOKUP(B18,'1_Prototype_data'!$B$1:$U$1000,9,FALSE),"")</f>
        <v/>
      </c>
      <c r="AF18" s="21" t="str">
        <f>_xlfn.IFNA(VLOOKUP(B18,'1_Prototype_data'!$B$1:$U$1000,20,FALSE),"")</f>
        <v/>
      </c>
      <c r="AG18" s="21" t="str">
        <f>_xlfn.IFNA(VLOOKUP(B18,'2_Prototype_data'!$B$1:$U$1000,20,FALSE),"")</f>
        <v/>
      </c>
      <c r="AH18" s="21" t="str">
        <f>_xlfn.IFNA(VLOOKUP(B18,'3_Prototype_data'!$B$1:$U$1000,20,FALSE),"")</f>
        <v/>
      </c>
      <c r="AI18" s="21" t="str">
        <f ca="1">_xlfn.IFNA(VLOOKUP(B18,'4_Prototype_data'!$B$1:$U$1000,20,FALSE),"")</f>
        <v/>
      </c>
      <c r="AJ18" s="21" t="str">
        <f>_xlfn.IFNA(VLOOKUP(B18,'5_Prototype_data'!$B$1:$U$1000,20,FALSE),"")</f>
        <v/>
      </c>
      <c r="AK18" s="21" t="str">
        <f>IF(B18&lt;&gt;"",IF(AND(Prototype_input!$E$13&lt;&gt;"",Prototype_input!$E$13&lt;&gt;"Please input",AF18=""),"Fail",IF(AND(Prototype_input!$E$16&lt;&gt;"",Prototype_input!$E$16&lt;&gt;"Please input",AG18=""),"Fail",IF(AND(Prototype_input!$E$19&lt;&gt;"",Prototype_input!$E$19&lt;&gt;"Please input",AH18=""),"Fail",IF(AND(Prototype_input!$E$22&lt;&gt;"",Prototype_input!$E$22&lt;&gt;"Please input",AI18=""),"Fail",IF(AND(Prototype_input!$E$25&lt;&gt;"",Prototype_input!$E$25&lt;&gt;"Please input",AJ18=""),"Fail",IF(AF18&lt;&gt;"",AF18,IF(AG18&lt;&gt;"",AG18,IF(AH18&lt;&gt;"",AH18,IF(AI18&lt;&gt;"",AI18,IF(AJ18&lt;&gt;"",AJ18,"")))))))))),"")</f>
        <v/>
      </c>
      <c r="AM18" s="21" t="str">
        <f>_xlfn.IFNA(VLOOKUP(C18,'1_Prototype_data'!$C$1:$AL$1000,36,FALSE),"")</f>
        <v/>
      </c>
      <c r="AN18" s="21" t="str">
        <f>_xlfn.IFNA(VLOOKUP(C18,'2_Prototype_data'!$C$1:$AL$1000,36,FALSE),"")</f>
        <v/>
      </c>
      <c r="AO18" s="21" t="str">
        <f>_xlfn.IFNA(VLOOKUP(C18,'3_Prototype_data'!$C$1:$AL$1000,36,FALSE),"")</f>
        <v/>
      </c>
      <c r="AP18" s="21" t="str">
        <f ca="1">_xlfn.IFNA(VLOOKUP(C18,'4_Prototype_data'!$C$1:$AL$1000,36,FALSE),"")</f>
        <v/>
      </c>
      <c r="AQ18" s="21" t="str">
        <f>_xlfn.IFNA(VLOOKUP(C18,'5_Prototype_data'!$C$1:$AL$1000,36,FALSE),"")</f>
        <v/>
      </c>
      <c r="AR18" s="5" t="str">
        <f>IF(C18&lt;&gt;"",IF(AND(Prototype_input!$E$13&lt;&gt;"",Prototype_input!$E$13&lt;&gt;"Please input",AM18=""),"Fail",IF(AND(Prototype_input!$E$16&lt;&gt;"",Prototype_input!$E$16&lt;&gt;"Please input",AN18=""),"Fail",IF(AND(Prototype_input!$E$19&lt;&gt;"",Prototype_input!$E$19&lt;&gt;"Please input",AO18=""),"Fail",IF(AND(Prototype_input!$E$22&lt;&gt;"",Prototype_input!$E$22&lt;&gt;"Please input",AP18=""),"Fail",IF(AND(Prototype_input!$E$25&lt;&gt;"",Prototype_input!$E$25&lt;&gt;"Please input",AQ18=""),"Fail",IF(AM18&lt;&gt;"",AM18,IF(AN18&lt;&gt;"",AN18,IF(AO18&lt;&gt;"",AO18,IF(AP18&lt;&gt;"",AP18,IF(AQ18&lt;&gt;"",AQ18,"")))))))))),"")</f>
        <v/>
      </c>
    </row>
    <row r="19" spans="5:44" ht="15.75" customHeight="1" x14ac:dyDescent="0.2">
      <c r="E19" s="21" t="str">
        <f>_xlfn.IFNA(VLOOKUP(B19,'1_Prototype_data'!$B$1:$U$1000,18,FALSE),"")</f>
        <v/>
      </c>
      <c r="F19" s="21" t="str">
        <f>_xlfn.IFNA(VLOOKUP(B19,'2_Prototype_data'!$B$1:$U$1000,18,FALSE),"")</f>
        <v/>
      </c>
      <c r="G19" s="21" t="str">
        <f>_xlfn.IFNA(VLOOKUP(B19,'3_Prototype_data'!$B$1:$U$1000,18,FALSE),"")</f>
        <v/>
      </c>
      <c r="H19" s="21" t="str">
        <f ca="1">_xlfn.IFNA(VLOOKUP(B19,'4_Prototype_data'!$B$1:$U$1000,18,FALSE),"")</f>
        <v/>
      </c>
      <c r="I19" s="21" t="str">
        <f>_xlfn.IFNA(VLOOKUP(B19,'5_Prototype_data'!$B$1:$U$1000,18,FALSE),"")</f>
        <v/>
      </c>
      <c r="J19" s="21" t="str">
        <f>IF(B19&lt;&gt;"",IF(AND(Prototype_input!$E$13&lt;&gt;"",Prototype_input!$E$13&lt;&gt;"Please input",E19=""),"Fail",IF(AND(Prototype_input!$E$16&lt;&gt;"",Prototype_input!$E$16&lt;&gt;"Please input",F19=""),"Fail",IF(AND(Prototype_input!$E$19&lt;&gt;"",Prototype_input!$E$19&lt;&gt;"Please input",G19=""),"Fail",IF(AND(Prototype_input!$E$22&lt;&gt;"",Prototype_input!$E$22&lt;&gt;"Please input",H19=""),"Fail",IF(AND(Prototype_input!$E$25&lt;&gt;"",Prototype_input!$E$25&lt;&gt;"Please input",I19=""),"Fail",IF(E19&lt;&gt;"",E19,IF(F19&lt;&gt;"",F19,IF(G19&lt;&gt;"",G19,IF(H19&lt;&gt;"",H19,IF(I19&lt;&gt;"",I19,"")))))))))),"")</f>
        <v/>
      </c>
      <c r="K19" s="21" t="str">
        <f>_xlfn.IFNA(VLOOKUP(B19,'1_Prototype_data'!$B$1:$U$1000,16,FALSE),"")</f>
        <v/>
      </c>
      <c r="L19" s="21" t="str">
        <f t="shared" si="6"/>
        <v/>
      </c>
      <c r="M19" s="21" t="str">
        <f>_xlfn.IFNA(VLOOKUP(B19,'2_Prototype_data'!$B$1:$U$1000,16,FALSE),"")</f>
        <v/>
      </c>
      <c r="N19" s="21" t="str">
        <f t="shared" si="7"/>
        <v/>
      </c>
      <c r="O19" s="21" t="str">
        <f>_xlfn.IFNA(VLOOKUP(B19,'3_Prototype_data'!$B$1:$U$1000,16,FALSE),"")</f>
        <v/>
      </c>
      <c r="P19" s="21" t="str">
        <f t="shared" si="8"/>
        <v/>
      </c>
      <c r="Q19" s="21" t="str">
        <f ca="1">_xlfn.IFNA(VLOOKUP(B19,'4_Prototype_data'!$B$1:$U$1000,16,FALSE),"")</f>
        <v/>
      </c>
      <c r="R19" s="21" t="str">
        <f t="shared" ca="1" si="9"/>
        <v/>
      </c>
      <c r="S19" s="21" t="str">
        <f>_xlfn.IFNA(VLOOKUP(B19,'5_Prototype_data'!$B$1:$U$1000,16,FALSE),"")</f>
        <v/>
      </c>
      <c r="T19" s="21" t="str">
        <f t="shared" si="10"/>
        <v/>
      </c>
      <c r="U19" s="21" t="str">
        <f t="shared" si="11"/>
        <v/>
      </c>
      <c r="V19" s="21" t="str">
        <f>IF(B19&lt;&gt;"",(10-COUNTIF(Prototype_input!$E$12:$E$26,"Please input"))/2,"")</f>
        <v/>
      </c>
      <c r="W19" s="21" t="str">
        <f t="shared" si="12"/>
        <v/>
      </c>
      <c r="Y19" s="21" t="str">
        <f>_xlfn.IFNA(VLOOKUP(B19,'1_Prototype_data'!$B$1:$U$1000,3,FALSE),"")</f>
        <v/>
      </c>
      <c r="Z19" s="21" t="str">
        <f>_xlfn.IFNA(VLOOKUP(B19,'1_Prototype_data'!$B$1:$U$1000,4,FALSE),"")</f>
        <v/>
      </c>
      <c r="AA19" s="21" t="str">
        <f>_xlfn.IFNA(VLOOKUP(B19,'1_Prototype_data'!$B$1:$U$1000,5,FALSE),"")</f>
        <v/>
      </c>
      <c r="AB19" s="21" t="str">
        <f>_xlfn.IFNA(VLOOKUP(B19,'1_Prototype_data'!$B$1:$U$1000,6,FALSE),"")</f>
        <v/>
      </c>
      <c r="AC19" s="21" t="str">
        <f>_xlfn.IFNA(VLOOKUP(B19,'1_Prototype_data'!$B$1:$U$1000,7,FALSE),"")</f>
        <v/>
      </c>
      <c r="AD19" s="21" t="str">
        <f>_xlfn.IFNA(VLOOKUP(B19,'1_Prototype_data'!$B$1:$U$1000,8,FALSE),"")</f>
        <v/>
      </c>
      <c r="AE19" s="21" t="str">
        <f>_xlfn.IFNA(VLOOKUP(B19,'1_Prototype_data'!$B$1:$U$1000,9,FALSE),"")</f>
        <v/>
      </c>
      <c r="AF19" s="21" t="str">
        <f>_xlfn.IFNA(VLOOKUP(B19,'1_Prototype_data'!$B$1:$U$1000,20,FALSE),"")</f>
        <v/>
      </c>
      <c r="AG19" s="21" t="str">
        <f>_xlfn.IFNA(VLOOKUP(B19,'2_Prototype_data'!$B$1:$U$1000,20,FALSE),"")</f>
        <v/>
      </c>
      <c r="AH19" s="21" t="str">
        <f>_xlfn.IFNA(VLOOKUP(B19,'3_Prototype_data'!$B$1:$U$1000,20,FALSE),"")</f>
        <v/>
      </c>
      <c r="AI19" s="21" t="str">
        <f ca="1">_xlfn.IFNA(VLOOKUP(B19,'4_Prototype_data'!$B$1:$U$1000,20,FALSE),"")</f>
        <v/>
      </c>
      <c r="AJ19" s="21" t="str">
        <f>_xlfn.IFNA(VLOOKUP(B19,'5_Prototype_data'!$B$1:$U$1000,20,FALSE),"")</f>
        <v/>
      </c>
      <c r="AK19" s="21" t="str">
        <f>IF(B19&lt;&gt;"",IF(AND(Prototype_input!$E$13&lt;&gt;"",Prototype_input!$E$13&lt;&gt;"Please input",AF19=""),"Fail",IF(AND(Prototype_input!$E$16&lt;&gt;"",Prototype_input!$E$16&lt;&gt;"Please input",AG19=""),"Fail",IF(AND(Prototype_input!$E$19&lt;&gt;"",Prototype_input!$E$19&lt;&gt;"Please input",AH19=""),"Fail",IF(AND(Prototype_input!$E$22&lt;&gt;"",Prototype_input!$E$22&lt;&gt;"Please input",AI19=""),"Fail",IF(AND(Prototype_input!$E$25&lt;&gt;"",Prototype_input!$E$25&lt;&gt;"Please input",AJ19=""),"Fail",IF(AF19&lt;&gt;"",AF19,IF(AG19&lt;&gt;"",AG19,IF(AH19&lt;&gt;"",AH19,IF(AI19&lt;&gt;"",AI19,IF(AJ19&lt;&gt;"",AJ19,"")))))))))),"")</f>
        <v/>
      </c>
      <c r="AM19" s="21" t="str">
        <f>_xlfn.IFNA(VLOOKUP(C19,'1_Prototype_data'!$C$1:$AL$1000,36,FALSE),"")</f>
        <v/>
      </c>
      <c r="AN19" s="21" t="str">
        <f>_xlfn.IFNA(VLOOKUP(C19,'2_Prototype_data'!$C$1:$AL$1000,36,FALSE),"")</f>
        <v/>
      </c>
      <c r="AO19" s="21" t="str">
        <f>_xlfn.IFNA(VLOOKUP(C19,'3_Prototype_data'!$C$1:$AL$1000,36,FALSE),"")</f>
        <v/>
      </c>
      <c r="AP19" s="21" t="str">
        <f ca="1">_xlfn.IFNA(VLOOKUP(C19,'4_Prototype_data'!$C$1:$AL$1000,36,FALSE),"")</f>
        <v/>
      </c>
      <c r="AQ19" s="21" t="str">
        <f>_xlfn.IFNA(VLOOKUP(C19,'5_Prototype_data'!$C$1:$AL$1000,36,FALSE),"")</f>
        <v/>
      </c>
      <c r="AR19" s="5" t="str">
        <f>IF(C19&lt;&gt;"",IF(AND(Prototype_input!$E$13&lt;&gt;"",Prototype_input!$E$13&lt;&gt;"Please input",AM19=""),"Fail",IF(AND(Prototype_input!$E$16&lt;&gt;"",Prototype_input!$E$16&lt;&gt;"Please input",AN19=""),"Fail",IF(AND(Prototype_input!$E$19&lt;&gt;"",Prototype_input!$E$19&lt;&gt;"Please input",AO19=""),"Fail",IF(AND(Prototype_input!$E$22&lt;&gt;"",Prototype_input!$E$22&lt;&gt;"Please input",AP19=""),"Fail",IF(AND(Prototype_input!$E$25&lt;&gt;"",Prototype_input!$E$25&lt;&gt;"Please input",AQ19=""),"Fail",IF(AM19&lt;&gt;"",AM19,IF(AN19&lt;&gt;"",AN19,IF(AO19&lt;&gt;"",AO19,IF(AP19&lt;&gt;"",AP19,IF(AQ19&lt;&gt;"",AQ19,"")))))))))),"")</f>
        <v/>
      </c>
    </row>
    <row r="20" spans="5:44" ht="12.75" x14ac:dyDescent="0.2">
      <c r="E20" s="21" t="str">
        <f>_xlfn.IFNA(VLOOKUP(B20,'1_Prototype_data'!$B$1:$U$1000,18,FALSE),"")</f>
        <v/>
      </c>
      <c r="F20" s="21" t="str">
        <f>_xlfn.IFNA(VLOOKUP(B20,'2_Prototype_data'!$B$1:$U$1000,18,FALSE),"")</f>
        <v/>
      </c>
      <c r="G20" s="21" t="str">
        <f>_xlfn.IFNA(VLOOKUP(B20,'3_Prototype_data'!$B$1:$U$1000,18,FALSE),"")</f>
        <v/>
      </c>
      <c r="H20" s="21" t="str">
        <f ca="1">_xlfn.IFNA(VLOOKUP(B20,'4_Prototype_data'!$B$1:$U$1000,18,FALSE),"")</f>
        <v/>
      </c>
      <c r="I20" s="21" t="str">
        <f>_xlfn.IFNA(VLOOKUP(B20,'5_Prototype_data'!$B$1:$U$1000,18,FALSE),"")</f>
        <v/>
      </c>
      <c r="J20" s="21" t="str">
        <f>IF(B20&lt;&gt;"",IF(AND(Prototype_input!$E$13&lt;&gt;"",Prototype_input!$E$13&lt;&gt;"Please input",E20=""),"Fail",IF(AND(Prototype_input!$E$16&lt;&gt;"",Prototype_input!$E$16&lt;&gt;"Please input",F20=""),"Fail",IF(AND(Prototype_input!$E$19&lt;&gt;"",Prototype_input!$E$19&lt;&gt;"Please input",G20=""),"Fail",IF(AND(Prototype_input!$E$22&lt;&gt;"",Prototype_input!$E$22&lt;&gt;"Please input",H20=""),"Fail",IF(AND(Prototype_input!$E$25&lt;&gt;"",Prototype_input!$E$25&lt;&gt;"Please input",I20=""),"Fail",IF(E20&lt;&gt;"",E20,IF(F20&lt;&gt;"",F20,IF(G20&lt;&gt;"",G20,IF(H20&lt;&gt;"",H20,IF(I20&lt;&gt;"",I20,"")))))))))),"")</f>
        <v/>
      </c>
      <c r="K20" s="21" t="str">
        <f>_xlfn.IFNA(VLOOKUP(B20,'1_Prototype_data'!$B$1:$U$1000,16,FALSE),"")</f>
        <v/>
      </c>
      <c r="L20" s="21" t="str">
        <f t="shared" si="6"/>
        <v/>
      </c>
      <c r="M20" s="21" t="str">
        <f>_xlfn.IFNA(VLOOKUP(B20,'2_Prototype_data'!$B$1:$U$1000,16,FALSE),"")</f>
        <v/>
      </c>
      <c r="N20" s="21" t="str">
        <f t="shared" si="7"/>
        <v/>
      </c>
      <c r="O20" s="21" t="str">
        <f>_xlfn.IFNA(VLOOKUP(B20,'3_Prototype_data'!$B$1:$U$1000,16,FALSE),"")</f>
        <v/>
      </c>
      <c r="P20" s="21" t="str">
        <f t="shared" si="8"/>
        <v/>
      </c>
      <c r="Q20" s="21" t="str">
        <f ca="1">_xlfn.IFNA(VLOOKUP(B20,'4_Prototype_data'!$B$1:$U$1000,16,FALSE),"")</f>
        <v/>
      </c>
      <c r="R20" s="21" t="str">
        <f t="shared" ca="1" si="9"/>
        <v/>
      </c>
      <c r="S20" s="21" t="str">
        <f>_xlfn.IFNA(VLOOKUP(B20,'5_Prototype_data'!$B$1:$U$1000,16,FALSE),"")</f>
        <v/>
      </c>
      <c r="T20" s="21" t="str">
        <f t="shared" si="10"/>
        <v/>
      </c>
      <c r="U20" s="21" t="str">
        <f t="shared" si="11"/>
        <v/>
      </c>
      <c r="V20" s="21" t="str">
        <f>IF(B20&lt;&gt;"",(10-COUNTIF(Prototype_input!$E$12:$E$26,"Please input"))/2,"")</f>
        <v/>
      </c>
      <c r="W20" s="21" t="str">
        <f t="shared" si="12"/>
        <v/>
      </c>
      <c r="Y20" s="21" t="str">
        <f>_xlfn.IFNA(VLOOKUP(B20,'1_Prototype_data'!$B$1:$U$1000,3,FALSE),"")</f>
        <v/>
      </c>
      <c r="Z20" s="21" t="str">
        <f>_xlfn.IFNA(VLOOKUP(B20,'1_Prototype_data'!$B$1:$U$1000,4,FALSE),"")</f>
        <v/>
      </c>
      <c r="AA20" s="21" t="str">
        <f>_xlfn.IFNA(VLOOKUP(B20,'1_Prototype_data'!$B$1:$U$1000,5,FALSE),"")</f>
        <v/>
      </c>
      <c r="AB20" s="21" t="str">
        <f>_xlfn.IFNA(VLOOKUP(B20,'1_Prototype_data'!$B$1:$U$1000,6,FALSE),"")</f>
        <v/>
      </c>
      <c r="AC20" s="21" t="str">
        <f>_xlfn.IFNA(VLOOKUP(B20,'1_Prototype_data'!$B$1:$U$1000,7,FALSE),"")</f>
        <v/>
      </c>
      <c r="AD20" s="21" t="str">
        <f>_xlfn.IFNA(VLOOKUP(B20,'1_Prototype_data'!$B$1:$U$1000,8,FALSE),"")</f>
        <v/>
      </c>
      <c r="AE20" s="21" t="str">
        <f>_xlfn.IFNA(VLOOKUP(B20,'1_Prototype_data'!$B$1:$U$1000,9,FALSE),"")</f>
        <v/>
      </c>
      <c r="AF20" s="21" t="str">
        <f>_xlfn.IFNA(VLOOKUP(B20,'1_Prototype_data'!$B$1:$U$1000,20,FALSE),"")</f>
        <v/>
      </c>
      <c r="AG20" s="21" t="str">
        <f>_xlfn.IFNA(VLOOKUP(B20,'2_Prototype_data'!$B$1:$U$1000,20,FALSE),"")</f>
        <v/>
      </c>
      <c r="AH20" s="21" t="str">
        <f>_xlfn.IFNA(VLOOKUP(B20,'3_Prototype_data'!$B$1:$U$1000,20,FALSE),"")</f>
        <v/>
      </c>
      <c r="AI20" s="21" t="str">
        <f ca="1">_xlfn.IFNA(VLOOKUP(B20,'4_Prototype_data'!$B$1:$U$1000,20,FALSE),"")</f>
        <v/>
      </c>
      <c r="AJ20" s="21" t="str">
        <f>_xlfn.IFNA(VLOOKUP(B20,'5_Prototype_data'!$B$1:$U$1000,20,FALSE),"")</f>
        <v/>
      </c>
      <c r="AK20" s="21" t="str">
        <f>IF(B20&lt;&gt;"",IF(AND(Prototype_input!$E$13&lt;&gt;"",Prototype_input!$E$13&lt;&gt;"Please input",AF20=""),"Fail",IF(AND(Prototype_input!$E$16&lt;&gt;"",Prototype_input!$E$16&lt;&gt;"Please input",AG20=""),"Fail",IF(AND(Prototype_input!$E$19&lt;&gt;"",Prototype_input!$E$19&lt;&gt;"Please input",AH20=""),"Fail",IF(AND(Prototype_input!$E$22&lt;&gt;"",Prototype_input!$E$22&lt;&gt;"Please input",AI20=""),"Fail",IF(AND(Prototype_input!$E$25&lt;&gt;"",Prototype_input!$E$25&lt;&gt;"Please input",AJ20=""),"Fail",IF(AF20&lt;&gt;"",AF20,IF(AG20&lt;&gt;"",AG20,IF(AH20&lt;&gt;"",AH20,IF(AI20&lt;&gt;"",AI20,IF(AJ20&lt;&gt;"",AJ20,"")))))))))),"")</f>
        <v/>
      </c>
      <c r="AM20" s="21" t="str">
        <f>_xlfn.IFNA(VLOOKUP(C20,'1_Prototype_data'!$C$1:$AL$1000,36,FALSE),"")</f>
        <v/>
      </c>
      <c r="AN20" s="21" t="str">
        <f>_xlfn.IFNA(VLOOKUP(C20,'2_Prototype_data'!$C$1:$AL$1000,36,FALSE),"")</f>
        <v/>
      </c>
      <c r="AO20" s="21" t="str">
        <f>_xlfn.IFNA(VLOOKUP(C20,'3_Prototype_data'!$C$1:$AL$1000,36,FALSE),"")</f>
        <v/>
      </c>
      <c r="AP20" s="21" t="str">
        <f ca="1">_xlfn.IFNA(VLOOKUP(C20,'4_Prototype_data'!$C$1:$AL$1000,36,FALSE),"")</f>
        <v/>
      </c>
      <c r="AQ20" s="21" t="str">
        <f>_xlfn.IFNA(VLOOKUP(C20,'5_Prototype_data'!$C$1:$AL$1000,36,FALSE),"")</f>
        <v/>
      </c>
      <c r="AR20" s="5" t="str">
        <f>IF(C20&lt;&gt;"",IF(AND(Prototype_input!$E$13&lt;&gt;"",Prototype_input!$E$13&lt;&gt;"Please input",AM20=""),"Fail",IF(AND(Prototype_input!$E$16&lt;&gt;"",Prototype_input!$E$16&lt;&gt;"Please input",AN20=""),"Fail",IF(AND(Prototype_input!$E$19&lt;&gt;"",Prototype_input!$E$19&lt;&gt;"Please input",AO20=""),"Fail",IF(AND(Prototype_input!$E$22&lt;&gt;"",Prototype_input!$E$22&lt;&gt;"Please input",AP20=""),"Fail",IF(AND(Prototype_input!$E$25&lt;&gt;"",Prototype_input!$E$25&lt;&gt;"Please input",AQ20=""),"Fail",IF(AM20&lt;&gt;"",AM20,IF(AN20&lt;&gt;"",AN20,IF(AO20&lt;&gt;"",AO20,IF(AP20&lt;&gt;"",AP20,IF(AQ20&lt;&gt;"",AQ20,"")))))))))),"")</f>
        <v/>
      </c>
    </row>
    <row r="21" spans="5:44" ht="12.75" x14ac:dyDescent="0.2">
      <c r="E21" s="21" t="str">
        <f>_xlfn.IFNA(VLOOKUP(B21,'1_Prototype_data'!$B$1:$U$1000,18,FALSE),"")</f>
        <v/>
      </c>
      <c r="F21" s="21" t="str">
        <f>_xlfn.IFNA(VLOOKUP(B21,'2_Prototype_data'!$B$1:$U$1000,18,FALSE),"")</f>
        <v/>
      </c>
      <c r="G21" s="21" t="str">
        <f>_xlfn.IFNA(VLOOKUP(B21,'3_Prototype_data'!$B$1:$U$1000,18,FALSE),"")</f>
        <v/>
      </c>
      <c r="H21" s="21" t="str">
        <f ca="1">_xlfn.IFNA(VLOOKUP(B21,'4_Prototype_data'!$B$1:$U$1000,18,FALSE),"")</f>
        <v/>
      </c>
      <c r="I21" s="21" t="str">
        <f>_xlfn.IFNA(VLOOKUP(B21,'5_Prototype_data'!$B$1:$U$1000,18,FALSE),"")</f>
        <v/>
      </c>
      <c r="J21" s="21" t="str">
        <f>IF(B21&lt;&gt;"",IF(AND(Prototype_input!$E$13&lt;&gt;"",Prototype_input!$E$13&lt;&gt;"Please input",E21=""),"Fail",IF(AND(Prototype_input!$E$16&lt;&gt;"",Prototype_input!$E$16&lt;&gt;"Please input",F21=""),"Fail",IF(AND(Prototype_input!$E$19&lt;&gt;"",Prototype_input!$E$19&lt;&gt;"Please input",G21=""),"Fail",IF(AND(Prototype_input!$E$22&lt;&gt;"",Prototype_input!$E$22&lt;&gt;"Please input",H21=""),"Fail",IF(AND(Prototype_input!$E$25&lt;&gt;"",Prototype_input!$E$25&lt;&gt;"Please input",I21=""),"Fail",IF(E21&lt;&gt;"",E21,IF(F21&lt;&gt;"",F21,IF(G21&lt;&gt;"",G21,IF(H21&lt;&gt;"",H21,IF(I21&lt;&gt;"",I21,"")))))))))),"")</f>
        <v/>
      </c>
      <c r="K21" s="21" t="str">
        <f>_xlfn.IFNA(VLOOKUP(B21,'1_Prototype_data'!$B$1:$U$1000,16,FALSE),"")</f>
        <v/>
      </c>
      <c r="L21" s="21" t="str">
        <f t="shared" si="6"/>
        <v/>
      </c>
      <c r="M21" s="21" t="str">
        <f>_xlfn.IFNA(VLOOKUP(B21,'2_Prototype_data'!$B$1:$U$1000,16,FALSE),"")</f>
        <v/>
      </c>
      <c r="N21" s="21" t="str">
        <f t="shared" si="7"/>
        <v/>
      </c>
      <c r="O21" s="21" t="str">
        <f>_xlfn.IFNA(VLOOKUP(B21,'3_Prototype_data'!$B$1:$U$1000,16,FALSE),"")</f>
        <v/>
      </c>
      <c r="P21" s="21" t="str">
        <f t="shared" si="8"/>
        <v/>
      </c>
      <c r="Q21" s="21" t="str">
        <f ca="1">_xlfn.IFNA(VLOOKUP(B21,'4_Prototype_data'!$B$1:$U$1000,16,FALSE),"")</f>
        <v/>
      </c>
      <c r="R21" s="21" t="str">
        <f t="shared" ca="1" si="9"/>
        <v/>
      </c>
      <c r="S21" s="21" t="str">
        <f>_xlfn.IFNA(VLOOKUP(B21,'5_Prototype_data'!$B$1:$U$1000,16,FALSE),"")</f>
        <v/>
      </c>
      <c r="T21" s="21" t="str">
        <f t="shared" si="10"/>
        <v/>
      </c>
      <c r="U21" s="21" t="str">
        <f t="shared" si="11"/>
        <v/>
      </c>
      <c r="V21" s="21" t="str">
        <f>IF(B21&lt;&gt;"",(10-COUNTIF(Prototype_input!$E$12:$E$26,"Please input"))/2,"")</f>
        <v/>
      </c>
      <c r="W21" s="21" t="str">
        <f t="shared" si="12"/>
        <v/>
      </c>
      <c r="Y21" s="21" t="str">
        <f>_xlfn.IFNA(VLOOKUP(B21,'1_Prototype_data'!$B$1:$U$1000,3,FALSE),"")</f>
        <v/>
      </c>
      <c r="Z21" s="21" t="str">
        <f>_xlfn.IFNA(VLOOKUP(B21,'1_Prototype_data'!$B$1:$U$1000,4,FALSE),"")</f>
        <v/>
      </c>
      <c r="AA21" s="21" t="str">
        <f>_xlfn.IFNA(VLOOKUP(B21,'1_Prototype_data'!$B$1:$U$1000,5,FALSE),"")</f>
        <v/>
      </c>
      <c r="AB21" s="21" t="str">
        <f>_xlfn.IFNA(VLOOKUP(B21,'1_Prototype_data'!$B$1:$U$1000,6,FALSE),"")</f>
        <v/>
      </c>
      <c r="AC21" s="21" t="str">
        <f>_xlfn.IFNA(VLOOKUP(B21,'1_Prototype_data'!$B$1:$U$1000,7,FALSE),"")</f>
        <v/>
      </c>
      <c r="AD21" s="21" t="str">
        <f>_xlfn.IFNA(VLOOKUP(B21,'1_Prototype_data'!$B$1:$U$1000,8,FALSE),"")</f>
        <v/>
      </c>
      <c r="AE21" s="21" t="str">
        <f>_xlfn.IFNA(VLOOKUP(B21,'1_Prototype_data'!$B$1:$U$1000,9,FALSE),"")</f>
        <v/>
      </c>
      <c r="AF21" s="21" t="str">
        <f>_xlfn.IFNA(VLOOKUP(B21,'1_Prototype_data'!$B$1:$U$1000,20,FALSE),"")</f>
        <v/>
      </c>
      <c r="AG21" s="21" t="str">
        <f>_xlfn.IFNA(VLOOKUP(B21,'2_Prototype_data'!$B$1:$U$1000,20,FALSE),"")</f>
        <v/>
      </c>
      <c r="AH21" s="21" t="str">
        <f>_xlfn.IFNA(VLOOKUP(B21,'3_Prototype_data'!$B$1:$U$1000,20,FALSE),"")</f>
        <v/>
      </c>
      <c r="AI21" s="21" t="str">
        <f ca="1">_xlfn.IFNA(VLOOKUP(B21,'4_Prototype_data'!$B$1:$U$1000,20,FALSE),"")</f>
        <v/>
      </c>
      <c r="AJ21" s="21" t="str">
        <f>_xlfn.IFNA(VLOOKUP(B21,'5_Prototype_data'!$B$1:$U$1000,20,FALSE),"")</f>
        <v/>
      </c>
      <c r="AK21" s="21" t="str">
        <f>IF(B21&lt;&gt;"",IF(AND(Prototype_input!$E$13&lt;&gt;"",Prototype_input!$E$13&lt;&gt;"Please input",AF21=""),"Fail",IF(AND(Prototype_input!$E$16&lt;&gt;"",Prototype_input!$E$16&lt;&gt;"Please input",AG21=""),"Fail",IF(AND(Prototype_input!$E$19&lt;&gt;"",Prototype_input!$E$19&lt;&gt;"Please input",AH21=""),"Fail",IF(AND(Prototype_input!$E$22&lt;&gt;"",Prototype_input!$E$22&lt;&gt;"Please input",AI21=""),"Fail",IF(AND(Prototype_input!$E$25&lt;&gt;"",Prototype_input!$E$25&lt;&gt;"Please input",AJ21=""),"Fail",IF(AF21&lt;&gt;"",AF21,IF(AG21&lt;&gt;"",AG21,IF(AH21&lt;&gt;"",AH21,IF(AI21&lt;&gt;"",AI21,IF(AJ21&lt;&gt;"",AJ21,"")))))))))),"")</f>
        <v/>
      </c>
      <c r="AM21" s="21" t="str">
        <f>_xlfn.IFNA(VLOOKUP(C21,'1_Prototype_data'!$C$1:$AL$1000,36,FALSE),"")</f>
        <v/>
      </c>
      <c r="AN21" s="21" t="str">
        <f>_xlfn.IFNA(VLOOKUP(C21,'2_Prototype_data'!$C$1:$AL$1000,36,FALSE),"")</f>
        <v/>
      </c>
      <c r="AO21" s="21" t="str">
        <f>_xlfn.IFNA(VLOOKUP(C21,'3_Prototype_data'!$C$1:$AL$1000,36,FALSE),"")</f>
        <v/>
      </c>
      <c r="AP21" s="21" t="str">
        <f ca="1">_xlfn.IFNA(VLOOKUP(C21,'4_Prototype_data'!$C$1:$AL$1000,36,FALSE),"")</f>
        <v/>
      </c>
      <c r="AQ21" s="21" t="str">
        <f>_xlfn.IFNA(VLOOKUP(C21,'5_Prototype_data'!$C$1:$AL$1000,36,FALSE),"")</f>
        <v/>
      </c>
      <c r="AR21" s="5" t="str">
        <f>IF(C21&lt;&gt;"",IF(AND(Prototype_input!$E$13&lt;&gt;"",Prototype_input!$E$13&lt;&gt;"Please input",AM21=""),"Fail",IF(AND(Prototype_input!$E$16&lt;&gt;"",Prototype_input!$E$16&lt;&gt;"Please input",AN21=""),"Fail",IF(AND(Prototype_input!$E$19&lt;&gt;"",Prototype_input!$E$19&lt;&gt;"Please input",AO21=""),"Fail",IF(AND(Prototype_input!$E$22&lt;&gt;"",Prototype_input!$E$22&lt;&gt;"Please input",AP21=""),"Fail",IF(AND(Prototype_input!$E$25&lt;&gt;"",Prototype_input!$E$25&lt;&gt;"Please input",AQ21=""),"Fail",IF(AM21&lt;&gt;"",AM21,IF(AN21&lt;&gt;"",AN21,IF(AO21&lt;&gt;"",AO21,IF(AP21&lt;&gt;"",AP21,IF(AQ21&lt;&gt;"",AQ21,"")))))))))),"")</f>
        <v/>
      </c>
    </row>
    <row r="22" spans="5:44" ht="12.75" x14ac:dyDescent="0.2">
      <c r="E22" s="21" t="str">
        <f>_xlfn.IFNA(VLOOKUP(B22,'1_Prototype_data'!$B$1:$U$1000,18,FALSE),"")</f>
        <v/>
      </c>
      <c r="F22" s="21" t="str">
        <f>_xlfn.IFNA(VLOOKUP(B22,'2_Prototype_data'!$B$1:$U$1000,18,FALSE),"")</f>
        <v/>
      </c>
      <c r="G22" s="21" t="str">
        <f>_xlfn.IFNA(VLOOKUP(B22,'3_Prototype_data'!$B$1:$U$1000,18,FALSE),"")</f>
        <v/>
      </c>
      <c r="H22" s="21" t="str">
        <f ca="1">_xlfn.IFNA(VLOOKUP(B22,'4_Prototype_data'!$B$1:$U$1000,18,FALSE),"")</f>
        <v/>
      </c>
      <c r="I22" s="21" t="str">
        <f>_xlfn.IFNA(VLOOKUP(B22,'5_Prototype_data'!$B$1:$U$1000,18,FALSE),"")</f>
        <v/>
      </c>
      <c r="J22" s="21" t="str">
        <f>IF(B22&lt;&gt;"",IF(AND(Prototype_input!$E$13&lt;&gt;"",Prototype_input!$E$13&lt;&gt;"Please input",E22=""),"Fail",IF(AND(Prototype_input!$E$16&lt;&gt;"",Prototype_input!$E$16&lt;&gt;"Please input",F22=""),"Fail",IF(AND(Prototype_input!$E$19&lt;&gt;"",Prototype_input!$E$19&lt;&gt;"Please input",G22=""),"Fail",IF(AND(Prototype_input!$E$22&lt;&gt;"",Prototype_input!$E$22&lt;&gt;"Please input",H22=""),"Fail",IF(AND(Prototype_input!$E$25&lt;&gt;"",Prototype_input!$E$25&lt;&gt;"Please input",I22=""),"Fail",IF(E22&lt;&gt;"",E22,IF(F22&lt;&gt;"",F22,IF(G22&lt;&gt;"",G22,IF(H22&lt;&gt;"",H22,IF(I22&lt;&gt;"",I22,"")))))))))),"")</f>
        <v/>
      </c>
      <c r="K22" s="21" t="str">
        <f>_xlfn.IFNA(VLOOKUP(B22,'1_Prototype_data'!$B$1:$U$1000,16,FALSE),"")</f>
        <v/>
      </c>
      <c r="L22" s="21" t="str">
        <f t="shared" si="6"/>
        <v/>
      </c>
      <c r="M22" s="21" t="str">
        <f>_xlfn.IFNA(VLOOKUP(B22,'2_Prototype_data'!$B$1:$U$1000,16,FALSE),"")</f>
        <v/>
      </c>
      <c r="N22" s="21" t="str">
        <f t="shared" si="7"/>
        <v/>
      </c>
      <c r="O22" s="21" t="str">
        <f>_xlfn.IFNA(VLOOKUP(B22,'3_Prototype_data'!$B$1:$U$1000,16,FALSE),"")</f>
        <v/>
      </c>
      <c r="P22" s="21" t="str">
        <f t="shared" si="8"/>
        <v/>
      </c>
      <c r="Q22" s="21" t="str">
        <f ca="1">_xlfn.IFNA(VLOOKUP(B22,'4_Prototype_data'!$B$1:$U$1000,16,FALSE),"")</f>
        <v/>
      </c>
      <c r="R22" s="21" t="str">
        <f t="shared" ca="1" si="9"/>
        <v/>
      </c>
      <c r="S22" s="21" t="str">
        <f>_xlfn.IFNA(VLOOKUP(B22,'5_Prototype_data'!$B$1:$U$1000,16,FALSE),"")</f>
        <v/>
      </c>
      <c r="T22" s="21" t="str">
        <f t="shared" si="10"/>
        <v/>
      </c>
      <c r="U22" s="21" t="str">
        <f t="shared" si="11"/>
        <v/>
      </c>
      <c r="V22" s="21" t="str">
        <f>IF(B22&lt;&gt;"",(10-COUNTIF(Prototype_input!$E$12:$E$26,"Please input"))/2,"")</f>
        <v/>
      </c>
      <c r="W22" s="21" t="str">
        <f t="shared" si="12"/>
        <v/>
      </c>
      <c r="Y22" s="21" t="str">
        <f>_xlfn.IFNA(VLOOKUP(B22,'1_Prototype_data'!$B$1:$U$1000,3,FALSE),"")</f>
        <v/>
      </c>
      <c r="Z22" s="21" t="str">
        <f>_xlfn.IFNA(VLOOKUP(B22,'1_Prototype_data'!$B$1:$U$1000,4,FALSE),"")</f>
        <v/>
      </c>
      <c r="AA22" s="21" t="str">
        <f>_xlfn.IFNA(VLOOKUP(B22,'1_Prototype_data'!$B$1:$U$1000,5,FALSE),"")</f>
        <v/>
      </c>
      <c r="AB22" s="21" t="str">
        <f>_xlfn.IFNA(VLOOKUP(B22,'1_Prototype_data'!$B$1:$U$1000,6,FALSE),"")</f>
        <v/>
      </c>
      <c r="AC22" s="21" t="str">
        <f>_xlfn.IFNA(VLOOKUP(B22,'1_Prototype_data'!$B$1:$U$1000,7,FALSE),"")</f>
        <v/>
      </c>
      <c r="AD22" s="21" t="str">
        <f>_xlfn.IFNA(VLOOKUP(B22,'1_Prototype_data'!$B$1:$U$1000,8,FALSE),"")</f>
        <v/>
      </c>
      <c r="AE22" s="21" t="str">
        <f>_xlfn.IFNA(VLOOKUP(B22,'1_Prototype_data'!$B$1:$U$1000,9,FALSE),"")</f>
        <v/>
      </c>
      <c r="AF22" s="21" t="str">
        <f>_xlfn.IFNA(VLOOKUP(B22,'1_Prototype_data'!$B$1:$U$1000,20,FALSE),"")</f>
        <v/>
      </c>
      <c r="AG22" s="21" t="str">
        <f>_xlfn.IFNA(VLOOKUP(B22,'2_Prototype_data'!$B$1:$U$1000,20,FALSE),"")</f>
        <v/>
      </c>
      <c r="AH22" s="21" t="str">
        <f>_xlfn.IFNA(VLOOKUP(B22,'3_Prototype_data'!$B$1:$U$1000,20,FALSE),"")</f>
        <v/>
      </c>
      <c r="AI22" s="21" t="str">
        <f ca="1">_xlfn.IFNA(VLOOKUP(B22,'4_Prototype_data'!$B$1:$U$1000,20,FALSE),"")</f>
        <v/>
      </c>
      <c r="AJ22" s="21" t="str">
        <f>_xlfn.IFNA(VLOOKUP(B22,'5_Prototype_data'!$B$1:$U$1000,20,FALSE),"")</f>
        <v/>
      </c>
      <c r="AK22" s="21" t="str">
        <f>IF(B22&lt;&gt;"",IF(AND(Prototype_input!$E$13&lt;&gt;"",Prototype_input!$E$13&lt;&gt;"Please input",AF22=""),"Fail",IF(AND(Prototype_input!$E$16&lt;&gt;"",Prototype_input!$E$16&lt;&gt;"Please input",AG22=""),"Fail",IF(AND(Prototype_input!$E$19&lt;&gt;"",Prototype_input!$E$19&lt;&gt;"Please input",AH22=""),"Fail",IF(AND(Prototype_input!$E$22&lt;&gt;"",Prototype_input!$E$22&lt;&gt;"Please input",AI22=""),"Fail",IF(AND(Prototype_input!$E$25&lt;&gt;"",Prototype_input!$E$25&lt;&gt;"Please input",AJ22=""),"Fail",IF(AF22&lt;&gt;"",AF22,IF(AG22&lt;&gt;"",AG22,IF(AH22&lt;&gt;"",AH22,IF(AI22&lt;&gt;"",AI22,IF(AJ22&lt;&gt;"",AJ22,"")))))))))),"")</f>
        <v/>
      </c>
      <c r="AM22" s="21" t="str">
        <f>_xlfn.IFNA(VLOOKUP(C22,'1_Prototype_data'!$C$1:$AL$1000,36,FALSE),"")</f>
        <v/>
      </c>
      <c r="AN22" s="21" t="str">
        <f>_xlfn.IFNA(VLOOKUP(C22,'2_Prototype_data'!$C$1:$AL$1000,36,FALSE),"")</f>
        <v/>
      </c>
      <c r="AO22" s="21" t="str">
        <f>_xlfn.IFNA(VLOOKUP(C22,'3_Prototype_data'!$C$1:$AL$1000,36,FALSE),"")</f>
        <v/>
      </c>
      <c r="AP22" s="21" t="str">
        <f ca="1">_xlfn.IFNA(VLOOKUP(C22,'4_Prototype_data'!$C$1:$AL$1000,36,FALSE),"")</f>
        <v/>
      </c>
      <c r="AQ22" s="21" t="str">
        <f>_xlfn.IFNA(VLOOKUP(C22,'5_Prototype_data'!$C$1:$AL$1000,36,FALSE),"")</f>
        <v/>
      </c>
      <c r="AR22" s="5" t="str">
        <f>IF(C22&lt;&gt;"",IF(AND(Prototype_input!$E$13&lt;&gt;"",Prototype_input!$E$13&lt;&gt;"Please input",AM22=""),"Fail",IF(AND(Prototype_input!$E$16&lt;&gt;"",Prototype_input!$E$16&lt;&gt;"Please input",AN22=""),"Fail",IF(AND(Prototype_input!$E$19&lt;&gt;"",Prototype_input!$E$19&lt;&gt;"Please input",AO22=""),"Fail",IF(AND(Prototype_input!$E$22&lt;&gt;"",Prototype_input!$E$22&lt;&gt;"Please input",AP22=""),"Fail",IF(AND(Prototype_input!$E$25&lt;&gt;"",Prototype_input!$E$25&lt;&gt;"Please input",AQ22=""),"Fail",IF(AM22&lt;&gt;"",AM22,IF(AN22&lt;&gt;"",AN22,IF(AO22&lt;&gt;"",AO22,IF(AP22&lt;&gt;"",AP22,IF(AQ22&lt;&gt;"",AQ22,"")))))))))),"")</f>
        <v/>
      </c>
    </row>
    <row r="23" spans="5:44" ht="12.75" x14ac:dyDescent="0.2">
      <c r="E23" s="21" t="str">
        <f>_xlfn.IFNA(VLOOKUP(B23,'1_Prototype_data'!$B$1:$U$1000,18,FALSE),"")</f>
        <v/>
      </c>
      <c r="F23" s="21" t="str">
        <f>_xlfn.IFNA(VLOOKUP(B23,'2_Prototype_data'!$B$1:$U$1000,18,FALSE),"")</f>
        <v/>
      </c>
      <c r="G23" s="21" t="str">
        <f>_xlfn.IFNA(VLOOKUP(B23,'3_Prototype_data'!$B$1:$U$1000,18,FALSE),"")</f>
        <v/>
      </c>
      <c r="H23" s="21" t="str">
        <f ca="1">_xlfn.IFNA(VLOOKUP(B23,'4_Prototype_data'!$B$1:$U$1000,18,FALSE),"")</f>
        <v/>
      </c>
      <c r="I23" s="21" t="str">
        <f>_xlfn.IFNA(VLOOKUP(B23,'5_Prototype_data'!$B$1:$U$1000,18,FALSE),"")</f>
        <v/>
      </c>
      <c r="J23" s="21" t="str">
        <f>IF(B23&lt;&gt;"",IF(AND(Prototype_input!$E$13&lt;&gt;"",Prototype_input!$E$13&lt;&gt;"Please input",E23=""),"Fail",IF(AND(Prototype_input!$E$16&lt;&gt;"",Prototype_input!$E$16&lt;&gt;"Please input",F23=""),"Fail",IF(AND(Prototype_input!$E$19&lt;&gt;"",Prototype_input!$E$19&lt;&gt;"Please input",G23=""),"Fail",IF(AND(Prototype_input!$E$22&lt;&gt;"",Prototype_input!$E$22&lt;&gt;"Please input",H23=""),"Fail",IF(AND(Prototype_input!$E$25&lt;&gt;"",Prototype_input!$E$25&lt;&gt;"Please input",I23=""),"Fail",IF(E23&lt;&gt;"",E23,IF(F23&lt;&gt;"",F23,IF(G23&lt;&gt;"",G23,IF(H23&lt;&gt;"",H23,IF(I23&lt;&gt;"",I23,"")))))))))),"")</f>
        <v/>
      </c>
      <c r="K23" s="21" t="str">
        <f>_xlfn.IFNA(VLOOKUP(B23,'1_Prototype_data'!$B$1:$U$1000,16,FALSE),"")</f>
        <v/>
      </c>
      <c r="L23" s="21" t="str">
        <f t="shared" si="6"/>
        <v/>
      </c>
      <c r="M23" s="21" t="str">
        <f>_xlfn.IFNA(VLOOKUP(B23,'2_Prototype_data'!$B$1:$U$1000,16,FALSE),"")</f>
        <v/>
      </c>
      <c r="N23" s="21" t="str">
        <f t="shared" si="7"/>
        <v/>
      </c>
      <c r="O23" s="21" t="str">
        <f>_xlfn.IFNA(VLOOKUP(B23,'3_Prototype_data'!$B$1:$U$1000,16,FALSE),"")</f>
        <v/>
      </c>
      <c r="P23" s="21" t="str">
        <f t="shared" si="8"/>
        <v/>
      </c>
      <c r="Q23" s="21" t="str">
        <f ca="1">_xlfn.IFNA(VLOOKUP(B23,'4_Prototype_data'!$B$1:$U$1000,16,FALSE),"")</f>
        <v/>
      </c>
      <c r="R23" s="21" t="str">
        <f t="shared" ca="1" si="9"/>
        <v/>
      </c>
      <c r="S23" s="21" t="str">
        <f>_xlfn.IFNA(VLOOKUP(B23,'5_Prototype_data'!$B$1:$U$1000,16,FALSE),"")</f>
        <v/>
      </c>
      <c r="T23" s="21" t="str">
        <f t="shared" si="10"/>
        <v/>
      </c>
      <c r="U23" s="21" t="str">
        <f t="shared" si="11"/>
        <v/>
      </c>
      <c r="V23" s="21" t="str">
        <f>IF(B23&lt;&gt;"",(10-COUNTIF(Prototype_input!$E$12:$E$26,"Please input"))/2,"")</f>
        <v/>
      </c>
      <c r="W23" s="21" t="str">
        <f t="shared" si="12"/>
        <v/>
      </c>
      <c r="Y23" s="21" t="str">
        <f>_xlfn.IFNA(VLOOKUP(B23,'1_Prototype_data'!$B$1:$U$1000,3,FALSE),"")</f>
        <v/>
      </c>
      <c r="Z23" s="21" t="str">
        <f>_xlfn.IFNA(VLOOKUP(B23,'1_Prototype_data'!$B$1:$U$1000,4,FALSE),"")</f>
        <v/>
      </c>
      <c r="AA23" s="21" t="str">
        <f>_xlfn.IFNA(VLOOKUP(B23,'1_Prototype_data'!$B$1:$U$1000,5,FALSE),"")</f>
        <v/>
      </c>
      <c r="AB23" s="21" t="str">
        <f>_xlfn.IFNA(VLOOKUP(B23,'1_Prototype_data'!$B$1:$U$1000,6,FALSE),"")</f>
        <v/>
      </c>
      <c r="AC23" s="21" t="str">
        <f>_xlfn.IFNA(VLOOKUP(B23,'1_Prototype_data'!$B$1:$U$1000,7,FALSE),"")</f>
        <v/>
      </c>
      <c r="AD23" s="21" t="str">
        <f>_xlfn.IFNA(VLOOKUP(B23,'1_Prototype_data'!$B$1:$U$1000,8,FALSE),"")</f>
        <v/>
      </c>
      <c r="AE23" s="21" t="str">
        <f>_xlfn.IFNA(VLOOKUP(B23,'1_Prototype_data'!$B$1:$U$1000,9,FALSE),"")</f>
        <v/>
      </c>
      <c r="AF23" s="21" t="str">
        <f>_xlfn.IFNA(VLOOKUP(B23,'1_Prototype_data'!$B$1:$U$1000,20,FALSE),"")</f>
        <v/>
      </c>
      <c r="AG23" s="21" t="str">
        <f>_xlfn.IFNA(VLOOKUP(B23,'2_Prototype_data'!$B$1:$U$1000,20,FALSE),"")</f>
        <v/>
      </c>
      <c r="AH23" s="21" t="str">
        <f>_xlfn.IFNA(VLOOKUP(B23,'3_Prototype_data'!$B$1:$U$1000,20,FALSE),"")</f>
        <v/>
      </c>
      <c r="AI23" s="21" t="str">
        <f ca="1">_xlfn.IFNA(VLOOKUP(B23,'4_Prototype_data'!$B$1:$U$1000,20,FALSE),"")</f>
        <v/>
      </c>
      <c r="AJ23" s="21" t="str">
        <f>_xlfn.IFNA(VLOOKUP(B23,'5_Prototype_data'!$B$1:$U$1000,20,FALSE),"")</f>
        <v/>
      </c>
      <c r="AK23" s="21" t="str">
        <f>IF(B23&lt;&gt;"",IF(AND(Prototype_input!$E$13&lt;&gt;"",Prototype_input!$E$13&lt;&gt;"Please input",AF23=""),"Fail",IF(AND(Prototype_input!$E$16&lt;&gt;"",Prototype_input!$E$16&lt;&gt;"Please input",AG23=""),"Fail",IF(AND(Prototype_input!$E$19&lt;&gt;"",Prototype_input!$E$19&lt;&gt;"Please input",AH23=""),"Fail",IF(AND(Prototype_input!$E$22&lt;&gt;"",Prototype_input!$E$22&lt;&gt;"Please input",AI23=""),"Fail",IF(AND(Prototype_input!$E$25&lt;&gt;"",Prototype_input!$E$25&lt;&gt;"Please input",AJ23=""),"Fail",IF(AF23&lt;&gt;"",AF23,IF(AG23&lt;&gt;"",AG23,IF(AH23&lt;&gt;"",AH23,IF(AI23&lt;&gt;"",AI23,IF(AJ23&lt;&gt;"",AJ23,"")))))))))),"")</f>
        <v/>
      </c>
      <c r="AM23" s="21" t="str">
        <f>_xlfn.IFNA(VLOOKUP(C23,'1_Prototype_data'!$C$1:$AL$1000,36,FALSE),"")</f>
        <v/>
      </c>
      <c r="AN23" s="21" t="str">
        <f>_xlfn.IFNA(VLOOKUP(C23,'2_Prototype_data'!$C$1:$AL$1000,36,FALSE),"")</f>
        <v/>
      </c>
      <c r="AO23" s="21" t="str">
        <f>_xlfn.IFNA(VLOOKUP(C23,'3_Prototype_data'!$C$1:$AL$1000,36,FALSE),"")</f>
        <v/>
      </c>
      <c r="AP23" s="21" t="str">
        <f ca="1">_xlfn.IFNA(VLOOKUP(C23,'4_Prototype_data'!$C$1:$AL$1000,36,FALSE),"")</f>
        <v/>
      </c>
      <c r="AQ23" s="21" t="str">
        <f>_xlfn.IFNA(VLOOKUP(C23,'5_Prototype_data'!$C$1:$AL$1000,36,FALSE),"")</f>
        <v/>
      </c>
      <c r="AR23" s="5" t="str">
        <f>IF(C23&lt;&gt;"",IF(AND(Prototype_input!$E$13&lt;&gt;"",Prototype_input!$E$13&lt;&gt;"Please input",AM23=""),"Fail",IF(AND(Prototype_input!$E$16&lt;&gt;"",Prototype_input!$E$16&lt;&gt;"Please input",AN23=""),"Fail",IF(AND(Prototype_input!$E$19&lt;&gt;"",Prototype_input!$E$19&lt;&gt;"Please input",AO23=""),"Fail",IF(AND(Prototype_input!$E$22&lt;&gt;"",Prototype_input!$E$22&lt;&gt;"Please input",AP23=""),"Fail",IF(AND(Prototype_input!$E$25&lt;&gt;"",Prototype_input!$E$25&lt;&gt;"Please input",AQ23=""),"Fail",IF(AM23&lt;&gt;"",AM23,IF(AN23&lt;&gt;"",AN23,IF(AO23&lt;&gt;"",AO23,IF(AP23&lt;&gt;"",AP23,IF(AQ23&lt;&gt;"",AQ23,"")))))))))),"")</f>
        <v/>
      </c>
    </row>
    <row r="24" spans="5:44" ht="12.75" x14ac:dyDescent="0.2">
      <c r="E24" s="21" t="str">
        <f>_xlfn.IFNA(VLOOKUP(B24,'1_Prototype_data'!$B$1:$U$1000,18,FALSE),"")</f>
        <v/>
      </c>
      <c r="F24" s="21" t="str">
        <f>_xlfn.IFNA(VLOOKUP(B24,'2_Prototype_data'!$B$1:$U$1000,18,FALSE),"")</f>
        <v/>
      </c>
      <c r="G24" s="21" t="str">
        <f>_xlfn.IFNA(VLOOKUP(B24,'3_Prototype_data'!$B$1:$U$1000,18,FALSE),"")</f>
        <v/>
      </c>
      <c r="H24" s="21" t="str">
        <f ca="1">_xlfn.IFNA(VLOOKUP(B24,'4_Prototype_data'!$B$1:$U$1000,18,FALSE),"")</f>
        <v/>
      </c>
      <c r="I24" s="21" t="str">
        <f>_xlfn.IFNA(VLOOKUP(B24,'5_Prototype_data'!$B$1:$U$1000,18,FALSE),"")</f>
        <v/>
      </c>
      <c r="J24" s="21" t="str">
        <f>IF(B24&lt;&gt;"",IF(AND(Prototype_input!$E$13&lt;&gt;"",Prototype_input!$E$13&lt;&gt;"Please input",E24=""),"Fail",IF(AND(Prototype_input!$E$16&lt;&gt;"",Prototype_input!$E$16&lt;&gt;"Please input",F24=""),"Fail",IF(AND(Prototype_input!$E$19&lt;&gt;"",Prototype_input!$E$19&lt;&gt;"Please input",G24=""),"Fail",IF(AND(Prototype_input!$E$22&lt;&gt;"",Prototype_input!$E$22&lt;&gt;"Please input",H24=""),"Fail",IF(AND(Prototype_input!$E$25&lt;&gt;"",Prototype_input!$E$25&lt;&gt;"Please input",I24=""),"Fail",IF(E24&lt;&gt;"",E24,IF(F24&lt;&gt;"",F24,IF(G24&lt;&gt;"",G24,IF(H24&lt;&gt;"",H24,IF(I24&lt;&gt;"",I24,"")))))))))),"")</f>
        <v/>
      </c>
      <c r="K24" s="21" t="str">
        <f>_xlfn.IFNA(VLOOKUP(B24,'1_Prototype_data'!$B$1:$U$1000,16,FALSE),"")</f>
        <v/>
      </c>
      <c r="L24" s="21" t="str">
        <f t="shared" si="6"/>
        <v/>
      </c>
      <c r="M24" s="21" t="str">
        <f>_xlfn.IFNA(VLOOKUP(B24,'2_Prototype_data'!$B$1:$U$1000,16,FALSE),"")</f>
        <v/>
      </c>
      <c r="N24" s="21" t="str">
        <f t="shared" si="7"/>
        <v/>
      </c>
      <c r="O24" s="21" t="str">
        <f>_xlfn.IFNA(VLOOKUP(B24,'3_Prototype_data'!$B$1:$U$1000,16,FALSE),"")</f>
        <v/>
      </c>
      <c r="P24" s="21" t="str">
        <f t="shared" si="8"/>
        <v/>
      </c>
      <c r="Q24" s="21" t="str">
        <f ca="1">_xlfn.IFNA(VLOOKUP(B24,'4_Prototype_data'!$B$1:$U$1000,16,FALSE),"")</f>
        <v/>
      </c>
      <c r="R24" s="21" t="str">
        <f t="shared" ca="1" si="9"/>
        <v/>
      </c>
      <c r="S24" s="21" t="str">
        <f>_xlfn.IFNA(VLOOKUP(B24,'5_Prototype_data'!$B$1:$U$1000,16,FALSE),"")</f>
        <v/>
      </c>
      <c r="T24" s="21" t="str">
        <f t="shared" si="10"/>
        <v/>
      </c>
      <c r="U24" s="21" t="str">
        <f t="shared" si="11"/>
        <v/>
      </c>
      <c r="V24" s="21" t="str">
        <f>IF(B24&lt;&gt;"",(10-COUNTIF(Prototype_input!$E$12:$E$26,"Please input"))/2,"")</f>
        <v/>
      </c>
      <c r="W24" s="21" t="str">
        <f t="shared" si="12"/>
        <v/>
      </c>
      <c r="Y24" s="21" t="str">
        <f>_xlfn.IFNA(VLOOKUP(B24,'1_Prototype_data'!$B$1:$U$1000,3,FALSE),"")</f>
        <v/>
      </c>
      <c r="Z24" s="21" t="str">
        <f>_xlfn.IFNA(VLOOKUP(B24,'1_Prototype_data'!$B$1:$U$1000,4,FALSE),"")</f>
        <v/>
      </c>
      <c r="AA24" s="21" t="str">
        <f>_xlfn.IFNA(VLOOKUP(B24,'1_Prototype_data'!$B$1:$U$1000,5,FALSE),"")</f>
        <v/>
      </c>
      <c r="AB24" s="21" t="str">
        <f>_xlfn.IFNA(VLOOKUP(B24,'1_Prototype_data'!$B$1:$U$1000,6,FALSE),"")</f>
        <v/>
      </c>
      <c r="AC24" s="21" t="str">
        <f>_xlfn.IFNA(VLOOKUP(B24,'1_Prototype_data'!$B$1:$U$1000,7,FALSE),"")</f>
        <v/>
      </c>
      <c r="AD24" s="21" t="str">
        <f>_xlfn.IFNA(VLOOKUP(B24,'1_Prototype_data'!$B$1:$U$1000,8,FALSE),"")</f>
        <v/>
      </c>
      <c r="AE24" s="21" t="str">
        <f>_xlfn.IFNA(VLOOKUP(B24,'1_Prototype_data'!$B$1:$U$1000,9,FALSE),"")</f>
        <v/>
      </c>
      <c r="AF24" s="21" t="str">
        <f>_xlfn.IFNA(VLOOKUP(B24,'1_Prototype_data'!$B$1:$U$1000,20,FALSE),"")</f>
        <v/>
      </c>
      <c r="AG24" s="21" t="str">
        <f>_xlfn.IFNA(VLOOKUP(B24,'2_Prototype_data'!$B$1:$U$1000,20,FALSE),"")</f>
        <v/>
      </c>
      <c r="AH24" s="21" t="str">
        <f>_xlfn.IFNA(VLOOKUP(B24,'3_Prototype_data'!$B$1:$U$1000,20,FALSE),"")</f>
        <v/>
      </c>
      <c r="AI24" s="21" t="str">
        <f ca="1">_xlfn.IFNA(VLOOKUP(B24,'4_Prototype_data'!$B$1:$U$1000,20,FALSE),"")</f>
        <v/>
      </c>
      <c r="AJ24" s="21" t="str">
        <f>_xlfn.IFNA(VLOOKUP(B24,'5_Prototype_data'!$B$1:$U$1000,20,FALSE),"")</f>
        <v/>
      </c>
      <c r="AK24" s="21" t="str">
        <f>IF(B24&lt;&gt;"",IF(AND(Prototype_input!$E$13&lt;&gt;"",Prototype_input!$E$13&lt;&gt;"Please input",AF24=""),"Fail",IF(AND(Prototype_input!$E$16&lt;&gt;"",Prototype_input!$E$16&lt;&gt;"Please input",AG24=""),"Fail",IF(AND(Prototype_input!$E$19&lt;&gt;"",Prototype_input!$E$19&lt;&gt;"Please input",AH24=""),"Fail",IF(AND(Prototype_input!$E$22&lt;&gt;"",Prototype_input!$E$22&lt;&gt;"Please input",AI24=""),"Fail",IF(AND(Prototype_input!$E$25&lt;&gt;"",Prototype_input!$E$25&lt;&gt;"Please input",AJ24=""),"Fail",IF(AF24&lt;&gt;"",AF24,IF(AG24&lt;&gt;"",AG24,IF(AH24&lt;&gt;"",AH24,IF(AI24&lt;&gt;"",AI24,IF(AJ24&lt;&gt;"",AJ24,"")))))))))),"")</f>
        <v/>
      </c>
      <c r="AM24" s="21" t="str">
        <f>_xlfn.IFNA(VLOOKUP(C24,'1_Prototype_data'!$C$1:$AL$1000,36,FALSE),"")</f>
        <v/>
      </c>
      <c r="AN24" s="21" t="str">
        <f>_xlfn.IFNA(VLOOKUP(C24,'2_Prototype_data'!$C$1:$AL$1000,36,FALSE),"")</f>
        <v/>
      </c>
      <c r="AO24" s="21" t="str">
        <f>_xlfn.IFNA(VLOOKUP(C24,'3_Prototype_data'!$C$1:$AL$1000,36,FALSE),"")</f>
        <v/>
      </c>
      <c r="AP24" s="21" t="str">
        <f ca="1">_xlfn.IFNA(VLOOKUP(C24,'4_Prototype_data'!$C$1:$AL$1000,36,FALSE),"")</f>
        <v/>
      </c>
      <c r="AQ24" s="21" t="str">
        <f>_xlfn.IFNA(VLOOKUP(C24,'5_Prototype_data'!$C$1:$AL$1000,36,FALSE),"")</f>
        <v/>
      </c>
      <c r="AR24" s="5" t="str">
        <f>IF(C24&lt;&gt;"",IF(AND(Prototype_input!$E$13&lt;&gt;"",Prototype_input!$E$13&lt;&gt;"Please input",AM24=""),"Fail",IF(AND(Prototype_input!$E$16&lt;&gt;"",Prototype_input!$E$16&lt;&gt;"Please input",AN24=""),"Fail",IF(AND(Prototype_input!$E$19&lt;&gt;"",Prototype_input!$E$19&lt;&gt;"Please input",AO24=""),"Fail",IF(AND(Prototype_input!$E$22&lt;&gt;"",Prototype_input!$E$22&lt;&gt;"Please input",AP24=""),"Fail",IF(AND(Prototype_input!$E$25&lt;&gt;"",Prototype_input!$E$25&lt;&gt;"Please input",AQ24=""),"Fail",IF(AM24&lt;&gt;"",AM24,IF(AN24&lt;&gt;"",AN24,IF(AO24&lt;&gt;"",AO24,IF(AP24&lt;&gt;"",AP24,IF(AQ24&lt;&gt;"",AQ24,"")))))))))),"")</f>
        <v/>
      </c>
    </row>
    <row r="25" spans="5:44" ht="12.75" x14ac:dyDescent="0.2">
      <c r="E25" s="21" t="str">
        <f>_xlfn.IFNA(VLOOKUP(B25,'1_Prototype_data'!$B$1:$U$1000,18,FALSE),"")</f>
        <v/>
      </c>
      <c r="F25" s="21" t="str">
        <f>_xlfn.IFNA(VLOOKUP(B25,'2_Prototype_data'!$B$1:$U$1000,18,FALSE),"")</f>
        <v/>
      </c>
      <c r="G25" s="21" t="str">
        <f>_xlfn.IFNA(VLOOKUP(B25,'3_Prototype_data'!$B$1:$U$1000,18,FALSE),"")</f>
        <v/>
      </c>
      <c r="H25" s="21" t="str">
        <f ca="1">_xlfn.IFNA(VLOOKUP(B25,'4_Prototype_data'!$B$1:$U$1000,18,FALSE),"")</f>
        <v/>
      </c>
      <c r="I25" s="21" t="str">
        <f>_xlfn.IFNA(VLOOKUP(B25,'5_Prototype_data'!$B$1:$U$1000,18,FALSE),"")</f>
        <v/>
      </c>
      <c r="J25" s="21" t="str">
        <f>IF(B25&lt;&gt;"",IF(AND(Prototype_input!$E$13&lt;&gt;"",Prototype_input!$E$13&lt;&gt;"Please input",E25=""),"Fail",IF(AND(Prototype_input!$E$16&lt;&gt;"",Prototype_input!$E$16&lt;&gt;"Please input",F25=""),"Fail",IF(AND(Prototype_input!$E$19&lt;&gt;"",Prototype_input!$E$19&lt;&gt;"Please input",G25=""),"Fail",IF(AND(Prototype_input!$E$22&lt;&gt;"",Prototype_input!$E$22&lt;&gt;"Please input",H25=""),"Fail",IF(AND(Prototype_input!$E$25&lt;&gt;"",Prototype_input!$E$25&lt;&gt;"Please input",I25=""),"Fail",IF(E25&lt;&gt;"",E25,IF(F25&lt;&gt;"",F25,IF(G25&lt;&gt;"",G25,IF(H25&lt;&gt;"",H25,IF(I25&lt;&gt;"",I25,"")))))))))),"")</f>
        <v/>
      </c>
      <c r="K25" s="21" t="str">
        <f>_xlfn.IFNA(VLOOKUP(B25,'1_Prototype_data'!$B$1:$U$1000,16,FALSE),"")</f>
        <v/>
      </c>
      <c r="L25" s="21" t="str">
        <f t="shared" si="6"/>
        <v/>
      </c>
      <c r="M25" s="21" t="str">
        <f>_xlfn.IFNA(VLOOKUP(B25,'2_Prototype_data'!$B$1:$U$1000,16,FALSE),"")</f>
        <v/>
      </c>
      <c r="N25" s="21" t="str">
        <f t="shared" si="7"/>
        <v/>
      </c>
      <c r="O25" s="21" t="str">
        <f>_xlfn.IFNA(VLOOKUP(B25,'3_Prototype_data'!$B$1:$U$1000,16,FALSE),"")</f>
        <v/>
      </c>
      <c r="P25" s="21" t="str">
        <f t="shared" si="8"/>
        <v/>
      </c>
      <c r="Q25" s="21" t="str">
        <f ca="1">_xlfn.IFNA(VLOOKUP(B25,'4_Prototype_data'!$B$1:$U$1000,16,FALSE),"")</f>
        <v/>
      </c>
      <c r="R25" s="21" t="str">
        <f t="shared" ca="1" si="9"/>
        <v/>
      </c>
      <c r="S25" s="21" t="str">
        <f>_xlfn.IFNA(VLOOKUP(B25,'5_Prototype_data'!$B$1:$U$1000,16,FALSE),"")</f>
        <v/>
      </c>
      <c r="T25" s="21" t="str">
        <f t="shared" si="10"/>
        <v/>
      </c>
      <c r="U25" s="21" t="str">
        <f t="shared" si="11"/>
        <v/>
      </c>
      <c r="V25" s="21" t="str">
        <f>IF(B25&lt;&gt;"",(10-COUNTIF(Prototype_input!$E$12:$E$26,"Please input"))/2,"")</f>
        <v/>
      </c>
      <c r="W25" s="21" t="str">
        <f t="shared" si="12"/>
        <v/>
      </c>
      <c r="Y25" s="21" t="str">
        <f>_xlfn.IFNA(VLOOKUP(B25,'1_Prototype_data'!$B$1:$U$1000,3,FALSE),"")</f>
        <v/>
      </c>
      <c r="Z25" s="21" t="str">
        <f>_xlfn.IFNA(VLOOKUP(B25,'1_Prototype_data'!$B$1:$U$1000,4,FALSE),"")</f>
        <v/>
      </c>
      <c r="AA25" s="21" t="str">
        <f>_xlfn.IFNA(VLOOKUP(B25,'1_Prototype_data'!$B$1:$U$1000,5,FALSE),"")</f>
        <v/>
      </c>
      <c r="AB25" s="21" t="str">
        <f>_xlfn.IFNA(VLOOKUP(B25,'1_Prototype_data'!$B$1:$U$1000,6,FALSE),"")</f>
        <v/>
      </c>
      <c r="AC25" s="21" t="str">
        <f>_xlfn.IFNA(VLOOKUP(B25,'1_Prototype_data'!$B$1:$U$1000,7,FALSE),"")</f>
        <v/>
      </c>
      <c r="AD25" s="21" t="str">
        <f>_xlfn.IFNA(VLOOKUP(B25,'1_Prototype_data'!$B$1:$U$1000,8,FALSE),"")</f>
        <v/>
      </c>
      <c r="AE25" s="21" t="str">
        <f>_xlfn.IFNA(VLOOKUP(B25,'1_Prototype_data'!$B$1:$U$1000,9,FALSE),"")</f>
        <v/>
      </c>
      <c r="AF25" s="21" t="str">
        <f>_xlfn.IFNA(VLOOKUP(B25,'1_Prototype_data'!$B$1:$U$1000,20,FALSE),"")</f>
        <v/>
      </c>
      <c r="AG25" s="21" t="str">
        <f>_xlfn.IFNA(VLOOKUP(B25,'2_Prototype_data'!$B$1:$U$1000,20,FALSE),"")</f>
        <v/>
      </c>
      <c r="AH25" s="21" t="str">
        <f>_xlfn.IFNA(VLOOKUP(B25,'3_Prototype_data'!$B$1:$U$1000,20,FALSE),"")</f>
        <v/>
      </c>
      <c r="AI25" s="21" t="str">
        <f ca="1">_xlfn.IFNA(VLOOKUP(B25,'4_Prototype_data'!$B$1:$U$1000,20,FALSE),"")</f>
        <v/>
      </c>
      <c r="AJ25" s="21" t="str">
        <f>_xlfn.IFNA(VLOOKUP(B25,'5_Prototype_data'!$B$1:$U$1000,20,FALSE),"")</f>
        <v/>
      </c>
      <c r="AK25" s="21" t="str">
        <f>IF(B25&lt;&gt;"",IF(AND(Prototype_input!$E$13&lt;&gt;"",Prototype_input!$E$13&lt;&gt;"Please input",AF25=""),"Fail",IF(AND(Prototype_input!$E$16&lt;&gt;"",Prototype_input!$E$16&lt;&gt;"Please input",AG25=""),"Fail",IF(AND(Prototype_input!$E$19&lt;&gt;"",Prototype_input!$E$19&lt;&gt;"Please input",AH25=""),"Fail",IF(AND(Prototype_input!$E$22&lt;&gt;"",Prototype_input!$E$22&lt;&gt;"Please input",AI25=""),"Fail",IF(AND(Prototype_input!$E$25&lt;&gt;"",Prototype_input!$E$25&lt;&gt;"Please input",AJ25=""),"Fail",IF(AF25&lt;&gt;"",AF25,IF(AG25&lt;&gt;"",AG25,IF(AH25&lt;&gt;"",AH25,IF(AI25&lt;&gt;"",AI25,IF(AJ25&lt;&gt;"",AJ25,"")))))))))),"")</f>
        <v/>
      </c>
      <c r="AM25" s="21" t="str">
        <f>_xlfn.IFNA(VLOOKUP(C25,'1_Prototype_data'!$C$1:$AL$1000,36,FALSE),"")</f>
        <v/>
      </c>
      <c r="AN25" s="21" t="str">
        <f>_xlfn.IFNA(VLOOKUP(C25,'2_Prototype_data'!$C$1:$AL$1000,36,FALSE),"")</f>
        <v/>
      </c>
      <c r="AO25" s="21" t="str">
        <f>_xlfn.IFNA(VLOOKUP(C25,'3_Prototype_data'!$C$1:$AL$1000,36,FALSE),"")</f>
        <v/>
      </c>
      <c r="AP25" s="21" t="str">
        <f ca="1">_xlfn.IFNA(VLOOKUP(C25,'4_Prototype_data'!$C$1:$AL$1000,36,FALSE),"")</f>
        <v/>
      </c>
      <c r="AQ25" s="21" t="str">
        <f>_xlfn.IFNA(VLOOKUP(C25,'5_Prototype_data'!$C$1:$AL$1000,36,FALSE),"")</f>
        <v/>
      </c>
      <c r="AR25" s="5" t="str">
        <f>IF(C25&lt;&gt;"",IF(AND(Prototype_input!$E$13&lt;&gt;"",Prototype_input!$E$13&lt;&gt;"Please input",AM25=""),"Fail",IF(AND(Prototype_input!$E$16&lt;&gt;"",Prototype_input!$E$16&lt;&gt;"Please input",AN25=""),"Fail",IF(AND(Prototype_input!$E$19&lt;&gt;"",Prototype_input!$E$19&lt;&gt;"Please input",AO25=""),"Fail",IF(AND(Prototype_input!$E$22&lt;&gt;"",Prototype_input!$E$22&lt;&gt;"Please input",AP25=""),"Fail",IF(AND(Prototype_input!$E$25&lt;&gt;"",Prototype_input!$E$25&lt;&gt;"Please input",AQ25=""),"Fail",IF(AM25&lt;&gt;"",AM25,IF(AN25&lt;&gt;"",AN25,IF(AO25&lt;&gt;"",AO25,IF(AP25&lt;&gt;"",AP25,IF(AQ25&lt;&gt;"",AQ25,"")))))))))),"")</f>
        <v/>
      </c>
    </row>
    <row r="26" spans="5:44" ht="12.75" x14ac:dyDescent="0.2">
      <c r="E26" s="21" t="str">
        <f>_xlfn.IFNA(VLOOKUP(B26,'1_Prototype_data'!$B$1:$U$1000,18,FALSE),"")</f>
        <v/>
      </c>
      <c r="F26" s="21" t="str">
        <f>_xlfn.IFNA(VLOOKUP(B26,'2_Prototype_data'!$B$1:$U$1000,18,FALSE),"")</f>
        <v/>
      </c>
      <c r="G26" s="21" t="str">
        <f>_xlfn.IFNA(VLOOKUP(B26,'3_Prototype_data'!$B$1:$U$1000,18,FALSE),"")</f>
        <v/>
      </c>
      <c r="H26" s="21" t="str">
        <f ca="1">_xlfn.IFNA(VLOOKUP(B26,'4_Prototype_data'!$B$1:$U$1000,18,FALSE),"")</f>
        <v/>
      </c>
      <c r="I26" s="21" t="str">
        <f>_xlfn.IFNA(VLOOKUP(B26,'5_Prototype_data'!$B$1:$U$1000,18,FALSE),"")</f>
        <v/>
      </c>
      <c r="J26" s="21" t="str">
        <f>IF(B26&lt;&gt;"",IF(AND(Prototype_input!$E$13&lt;&gt;"",Prototype_input!$E$13&lt;&gt;"Please input",E26=""),"Fail",IF(AND(Prototype_input!$E$16&lt;&gt;"",Prototype_input!$E$16&lt;&gt;"Please input",F26=""),"Fail",IF(AND(Prototype_input!$E$19&lt;&gt;"",Prototype_input!$E$19&lt;&gt;"Please input",G26=""),"Fail",IF(AND(Prototype_input!$E$22&lt;&gt;"",Prototype_input!$E$22&lt;&gt;"Please input",H26=""),"Fail",IF(AND(Prototype_input!$E$25&lt;&gt;"",Prototype_input!$E$25&lt;&gt;"Please input",I26=""),"Fail",IF(E26&lt;&gt;"",E26,IF(F26&lt;&gt;"",F26,IF(G26&lt;&gt;"",G26,IF(H26&lt;&gt;"",H26,IF(I26&lt;&gt;"",I26,"")))))))))),"")</f>
        <v/>
      </c>
      <c r="K26" s="21" t="str">
        <f>_xlfn.IFNA(VLOOKUP(B26,'1_Prototype_data'!$B$1:$U$1000,16,FALSE),"")</f>
        <v/>
      </c>
      <c r="L26" s="21" t="str">
        <f t="shared" si="6"/>
        <v/>
      </c>
      <c r="M26" s="21" t="str">
        <f>_xlfn.IFNA(VLOOKUP(B26,'2_Prototype_data'!$B$1:$U$1000,16,FALSE),"")</f>
        <v/>
      </c>
      <c r="N26" s="21" t="str">
        <f t="shared" si="7"/>
        <v/>
      </c>
      <c r="O26" s="21" t="str">
        <f>_xlfn.IFNA(VLOOKUP(B26,'3_Prototype_data'!$B$1:$U$1000,16,FALSE),"")</f>
        <v/>
      </c>
      <c r="P26" s="21" t="str">
        <f t="shared" si="8"/>
        <v/>
      </c>
      <c r="Q26" s="21" t="str">
        <f ca="1">_xlfn.IFNA(VLOOKUP(B26,'4_Prototype_data'!$B$1:$U$1000,16,FALSE),"")</f>
        <v/>
      </c>
      <c r="R26" s="21" t="str">
        <f t="shared" ca="1" si="9"/>
        <v/>
      </c>
      <c r="S26" s="21" t="str">
        <f>_xlfn.IFNA(VLOOKUP(B26,'5_Prototype_data'!$B$1:$U$1000,16,FALSE),"")</f>
        <v/>
      </c>
      <c r="T26" s="21" t="str">
        <f t="shared" si="10"/>
        <v/>
      </c>
      <c r="U26" s="21" t="str">
        <f t="shared" si="11"/>
        <v/>
      </c>
      <c r="V26" s="21" t="str">
        <f>IF(B26&lt;&gt;"",(10-COUNTIF(Prototype_input!$E$12:$E$26,"Please input"))/2,"")</f>
        <v/>
      </c>
      <c r="W26" s="21" t="str">
        <f t="shared" si="12"/>
        <v/>
      </c>
      <c r="Y26" s="21" t="str">
        <f>_xlfn.IFNA(VLOOKUP(B26,'1_Prototype_data'!$B$1:$U$1000,3,FALSE),"")</f>
        <v/>
      </c>
      <c r="Z26" s="21" t="str">
        <f>_xlfn.IFNA(VLOOKUP(B26,'1_Prototype_data'!$B$1:$U$1000,4,FALSE),"")</f>
        <v/>
      </c>
      <c r="AA26" s="21" t="str">
        <f>_xlfn.IFNA(VLOOKUP(B26,'1_Prototype_data'!$B$1:$U$1000,5,FALSE),"")</f>
        <v/>
      </c>
      <c r="AB26" s="21" t="str">
        <f>_xlfn.IFNA(VLOOKUP(B26,'1_Prototype_data'!$B$1:$U$1000,6,FALSE),"")</f>
        <v/>
      </c>
      <c r="AC26" s="21" t="str">
        <f>_xlfn.IFNA(VLOOKUP(B26,'1_Prototype_data'!$B$1:$U$1000,7,FALSE),"")</f>
        <v/>
      </c>
      <c r="AD26" s="21" t="str">
        <f>_xlfn.IFNA(VLOOKUP(B26,'1_Prototype_data'!$B$1:$U$1000,8,FALSE),"")</f>
        <v/>
      </c>
      <c r="AE26" s="21" t="str">
        <f>_xlfn.IFNA(VLOOKUP(B26,'1_Prototype_data'!$B$1:$U$1000,9,FALSE),"")</f>
        <v/>
      </c>
      <c r="AF26" s="21" t="str">
        <f>_xlfn.IFNA(VLOOKUP(B26,'1_Prototype_data'!$B$1:$U$1000,20,FALSE),"")</f>
        <v/>
      </c>
      <c r="AG26" s="21" t="str">
        <f>_xlfn.IFNA(VLOOKUP(B26,'2_Prototype_data'!$B$1:$U$1000,20,FALSE),"")</f>
        <v/>
      </c>
      <c r="AH26" s="21" t="str">
        <f>_xlfn.IFNA(VLOOKUP(B26,'3_Prototype_data'!$B$1:$U$1000,20,FALSE),"")</f>
        <v/>
      </c>
      <c r="AI26" s="21" t="str">
        <f ca="1">_xlfn.IFNA(VLOOKUP(B26,'4_Prototype_data'!$B$1:$U$1000,20,FALSE),"")</f>
        <v/>
      </c>
      <c r="AJ26" s="21" t="str">
        <f>_xlfn.IFNA(VLOOKUP(B26,'5_Prototype_data'!$B$1:$U$1000,20,FALSE),"")</f>
        <v/>
      </c>
      <c r="AK26" s="21" t="str">
        <f>IF(B26&lt;&gt;"",IF(AND(Prototype_input!$E$13&lt;&gt;"",Prototype_input!$E$13&lt;&gt;"Please input",AF26=""),"Fail",IF(AND(Prototype_input!$E$16&lt;&gt;"",Prototype_input!$E$16&lt;&gt;"Please input",AG26=""),"Fail",IF(AND(Prototype_input!$E$19&lt;&gt;"",Prototype_input!$E$19&lt;&gt;"Please input",AH26=""),"Fail",IF(AND(Prototype_input!$E$22&lt;&gt;"",Prototype_input!$E$22&lt;&gt;"Please input",AI26=""),"Fail",IF(AND(Prototype_input!$E$25&lt;&gt;"",Prototype_input!$E$25&lt;&gt;"Please input",AJ26=""),"Fail",IF(AF26&lt;&gt;"",AF26,IF(AG26&lt;&gt;"",AG26,IF(AH26&lt;&gt;"",AH26,IF(AI26&lt;&gt;"",AI26,IF(AJ26&lt;&gt;"",AJ26,"")))))))))),"")</f>
        <v/>
      </c>
      <c r="AM26" s="21" t="str">
        <f>_xlfn.IFNA(VLOOKUP(C26,'1_Prototype_data'!$C$1:$AL$1000,36,FALSE),"")</f>
        <v/>
      </c>
      <c r="AN26" s="21" t="str">
        <f>_xlfn.IFNA(VLOOKUP(C26,'2_Prototype_data'!$C$1:$AL$1000,36,FALSE),"")</f>
        <v/>
      </c>
      <c r="AO26" s="21" t="str">
        <f>_xlfn.IFNA(VLOOKUP(C26,'3_Prototype_data'!$C$1:$AL$1000,36,FALSE),"")</f>
        <v/>
      </c>
      <c r="AP26" s="21" t="str">
        <f ca="1">_xlfn.IFNA(VLOOKUP(C26,'4_Prototype_data'!$C$1:$AL$1000,36,FALSE),"")</f>
        <v/>
      </c>
      <c r="AQ26" s="21" t="str">
        <f>_xlfn.IFNA(VLOOKUP(C26,'5_Prototype_data'!$C$1:$AL$1000,36,FALSE),"")</f>
        <v/>
      </c>
      <c r="AR26" s="5" t="str">
        <f>IF(C26&lt;&gt;"",IF(AND(Prototype_input!$E$13&lt;&gt;"",Prototype_input!$E$13&lt;&gt;"Please input",AM26=""),"Fail",IF(AND(Prototype_input!$E$16&lt;&gt;"",Prototype_input!$E$16&lt;&gt;"Please input",AN26=""),"Fail",IF(AND(Prototype_input!$E$19&lt;&gt;"",Prototype_input!$E$19&lt;&gt;"Please input",AO26=""),"Fail",IF(AND(Prototype_input!$E$22&lt;&gt;"",Prototype_input!$E$22&lt;&gt;"Please input",AP26=""),"Fail",IF(AND(Prototype_input!$E$25&lt;&gt;"",Prototype_input!$E$25&lt;&gt;"Please input",AQ26=""),"Fail",IF(AM26&lt;&gt;"",AM26,IF(AN26&lt;&gt;"",AN26,IF(AO26&lt;&gt;"",AO26,IF(AP26&lt;&gt;"",AP26,IF(AQ26&lt;&gt;"",AQ26,"")))))))))),"")</f>
        <v/>
      </c>
    </row>
    <row r="27" spans="5:44" ht="12.75" x14ac:dyDescent="0.2">
      <c r="E27" s="21" t="str">
        <f>_xlfn.IFNA(VLOOKUP(B27,'1_Prototype_data'!$B$1:$U$1000,18,FALSE),"")</f>
        <v/>
      </c>
      <c r="F27" s="21" t="str">
        <f>_xlfn.IFNA(VLOOKUP(B27,'2_Prototype_data'!$B$1:$U$1000,18,FALSE),"")</f>
        <v/>
      </c>
      <c r="G27" s="21" t="str">
        <f>_xlfn.IFNA(VLOOKUP(B27,'3_Prototype_data'!$B$1:$U$1000,18,FALSE),"")</f>
        <v/>
      </c>
      <c r="H27" s="21" t="str">
        <f ca="1">_xlfn.IFNA(VLOOKUP(B27,'4_Prototype_data'!$B$1:$U$1000,18,FALSE),"")</f>
        <v/>
      </c>
      <c r="I27" s="21" t="str">
        <f>_xlfn.IFNA(VLOOKUP(B27,'5_Prototype_data'!$B$1:$U$1000,18,FALSE),"")</f>
        <v/>
      </c>
      <c r="J27" s="21" t="str">
        <f>IF(B27&lt;&gt;"",IF(AND(Prototype_input!$E$13&lt;&gt;"",Prototype_input!$E$13&lt;&gt;"Please input",E27=""),"Fail",IF(AND(Prototype_input!$E$16&lt;&gt;"",Prototype_input!$E$16&lt;&gt;"Please input",F27=""),"Fail",IF(AND(Prototype_input!$E$19&lt;&gt;"",Prototype_input!$E$19&lt;&gt;"Please input",G27=""),"Fail",IF(AND(Prototype_input!$E$22&lt;&gt;"",Prototype_input!$E$22&lt;&gt;"Please input",H27=""),"Fail",IF(AND(Prototype_input!$E$25&lt;&gt;"",Prototype_input!$E$25&lt;&gt;"Please input",I27=""),"Fail",IF(E27&lt;&gt;"",E27,IF(F27&lt;&gt;"",F27,IF(G27&lt;&gt;"",G27,IF(H27&lt;&gt;"",H27,IF(I27&lt;&gt;"",I27,"")))))))))),"")</f>
        <v/>
      </c>
      <c r="K27" s="21" t="str">
        <f>_xlfn.IFNA(VLOOKUP(B27,'1_Prototype_data'!$B$1:$U$1000,16,FALSE),"")</f>
        <v/>
      </c>
      <c r="L27" s="21" t="str">
        <f t="shared" si="6"/>
        <v/>
      </c>
      <c r="M27" s="21" t="str">
        <f>_xlfn.IFNA(VLOOKUP(B27,'2_Prototype_data'!$B$1:$U$1000,16,FALSE),"")</f>
        <v/>
      </c>
      <c r="N27" s="21" t="str">
        <f t="shared" si="7"/>
        <v/>
      </c>
      <c r="O27" s="21" t="str">
        <f>_xlfn.IFNA(VLOOKUP(B27,'3_Prototype_data'!$B$1:$U$1000,16,FALSE),"")</f>
        <v/>
      </c>
      <c r="P27" s="21" t="str">
        <f t="shared" si="8"/>
        <v/>
      </c>
      <c r="Q27" s="21" t="str">
        <f ca="1">_xlfn.IFNA(VLOOKUP(B27,'4_Prototype_data'!$B$1:$U$1000,16,FALSE),"")</f>
        <v/>
      </c>
      <c r="R27" s="21" t="str">
        <f t="shared" ca="1" si="9"/>
        <v/>
      </c>
      <c r="S27" s="21" t="str">
        <f>_xlfn.IFNA(VLOOKUP(B27,'5_Prototype_data'!$B$1:$U$1000,16,FALSE),"")</f>
        <v/>
      </c>
      <c r="T27" s="21" t="str">
        <f t="shared" si="10"/>
        <v/>
      </c>
      <c r="U27" s="21" t="str">
        <f t="shared" si="11"/>
        <v/>
      </c>
      <c r="V27" s="21" t="str">
        <f>IF(B27&lt;&gt;"",(10-COUNTIF(Prototype_input!$E$12:$E$26,"Please input"))/2,"")</f>
        <v/>
      </c>
      <c r="W27" s="21" t="str">
        <f t="shared" si="12"/>
        <v/>
      </c>
      <c r="Y27" s="21" t="str">
        <f>_xlfn.IFNA(VLOOKUP(B27,'1_Prototype_data'!$B$1:$U$1000,3,FALSE),"")</f>
        <v/>
      </c>
      <c r="Z27" s="21" t="str">
        <f>_xlfn.IFNA(VLOOKUP(B27,'1_Prototype_data'!$B$1:$U$1000,4,FALSE),"")</f>
        <v/>
      </c>
      <c r="AA27" s="21" t="str">
        <f>_xlfn.IFNA(VLOOKUP(B27,'1_Prototype_data'!$B$1:$U$1000,5,FALSE),"")</f>
        <v/>
      </c>
      <c r="AB27" s="21" t="str">
        <f>_xlfn.IFNA(VLOOKUP(B27,'1_Prototype_data'!$B$1:$U$1000,6,FALSE),"")</f>
        <v/>
      </c>
      <c r="AC27" s="21" t="str">
        <f>_xlfn.IFNA(VLOOKUP(B27,'1_Prototype_data'!$B$1:$U$1000,7,FALSE),"")</f>
        <v/>
      </c>
      <c r="AD27" s="21" t="str">
        <f>_xlfn.IFNA(VLOOKUP(B27,'1_Prototype_data'!$B$1:$U$1000,8,FALSE),"")</f>
        <v/>
      </c>
      <c r="AE27" s="21" t="str">
        <f>_xlfn.IFNA(VLOOKUP(B27,'1_Prototype_data'!$B$1:$U$1000,9,FALSE),"")</f>
        <v/>
      </c>
      <c r="AF27" s="21" t="str">
        <f>_xlfn.IFNA(VLOOKUP(B27,'1_Prototype_data'!$B$1:$U$1000,20,FALSE),"")</f>
        <v/>
      </c>
      <c r="AG27" s="21" t="str">
        <f>_xlfn.IFNA(VLOOKUP(B27,'2_Prototype_data'!$B$1:$U$1000,20,FALSE),"")</f>
        <v/>
      </c>
      <c r="AH27" s="21" t="str">
        <f>_xlfn.IFNA(VLOOKUP(B27,'3_Prototype_data'!$B$1:$U$1000,20,FALSE),"")</f>
        <v/>
      </c>
      <c r="AI27" s="21" t="str">
        <f ca="1">_xlfn.IFNA(VLOOKUP(B27,'4_Prototype_data'!$B$1:$U$1000,20,FALSE),"")</f>
        <v/>
      </c>
      <c r="AJ27" s="21" t="str">
        <f>_xlfn.IFNA(VLOOKUP(B27,'5_Prototype_data'!$B$1:$U$1000,20,FALSE),"")</f>
        <v/>
      </c>
      <c r="AK27" s="21" t="str">
        <f>IF(B27&lt;&gt;"",IF(AND(Prototype_input!$E$13&lt;&gt;"",Prototype_input!$E$13&lt;&gt;"Please input",AF27=""),"Fail",IF(AND(Prototype_input!$E$16&lt;&gt;"",Prototype_input!$E$16&lt;&gt;"Please input",AG27=""),"Fail",IF(AND(Prototype_input!$E$19&lt;&gt;"",Prototype_input!$E$19&lt;&gt;"Please input",AH27=""),"Fail",IF(AND(Prototype_input!$E$22&lt;&gt;"",Prototype_input!$E$22&lt;&gt;"Please input",AI27=""),"Fail",IF(AND(Prototype_input!$E$25&lt;&gt;"",Prototype_input!$E$25&lt;&gt;"Please input",AJ27=""),"Fail",IF(AF27&lt;&gt;"",AF27,IF(AG27&lt;&gt;"",AG27,IF(AH27&lt;&gt;"",AH27,IF(AI27&lt;&gt;"",AI27,IF(AJ27&lt;&gt;"",AJ27,"")))))))))),"")</f>
        <v/>
      </c>
      <c r="AM27" s="21" t="str">
        <f>_xlfn.IFNA(VLOOKUP(C27,'1_Prototype_data'!$C$1:$AL$1000,36,FALSE),"")</f>
        <v/>
      </c>
      <c r="AN27" s="21" t="str">
        <f>_xlfn.IFNA(VLOOKUP(C27,'2_Prototype_data'!$C$1:$AL$1000,36,FALSE),"")</f>
        <v/>
      </c>
      <c r="AO27" s="21" t="str">
        <f>_xlfn.IFNA(VLOOKUP(C27,'3_Prototype_data'!$C$1:$AL$1000,36,FALSE),"")</f>
        <v/>
      </c>
      <c r="AP27" s="21" t="str">
        <f ca="1">_xlfn.IFNA(VLOOKUP(C27,'4_Prototype_data'!$C$1:$AL$1000,36,FALSE),"")</f>
        <v/>
      </c>
      <c r="AQ27" s="21" t="str">
        <f>_xlfn.IFNA(VLOOKUP(C27,'5_Prototype_data'!$C$1:$AL$1000,36,FALSE),"")</f>
        <v/>
      </c>
      <c r="AR27" s="5" t="str">
        <f>IF(C27&lt;&gt;"",IF(AND(Prototype_input!$E$13&lt;&gt;"",Prototype_input!$E$13&lt;&gt;"Please input",AM27=""),"Fail",IF(AND(Prototype_input!$E$16&lt;&gt;"",Prototype_input!$E$16&lt;&gt;"Please input",AN27=""),"Fail",IF(AND(Prototype_input!$E$19&lt;&gt;"",Prototype_input!$E$19&lt;&gt;"Please input",AO27=""),"Fail",IF(AND(Prototype_input!$E$22&lt;&gt;"",Prototype_input!$E$22&lt;&gt;"Please input",AP27=""),"Fail",IF(AND(Prototype_input!$E$25&lt;&gt;"",Prototype_input!$E$25&lt;&gt;"Please input",AQ27=""),"Fail",IF(AM27&lt;&gt;"",AM27,IF(AN27&lt;&gt;"",AN27,IF(AO27&lt;&gt;"",AO27,IF(AP27&lt;&gt;"",AP27,IF(AQ27&lt;&gt;"",AQ27,"")))))))))),"")</f>
        <v/>
      </c>
    </row>
    <row r="28" spans="5:44" ht="12.75" x14ac:dyDescent="0.2">
      <c r="E28" s="21" t="str">
        <f>_xlfn.IFNA(VLOOKUP(B28,'1_Prototype_data'!$B$1:$U$1000,18,FALSE),"")</f>
        <v/>
      </c>
      <c r="F28" s="21" t="str">
        <f>_xlfn.IFNA(VLOOKUP(B28,'2_Prototype_data'!$B$1:$U$1000,18,FALSE),"")</f>
        <v/>
      </c>
      <c r="G28" s="21" t="str">
        <f>_xlfn.IFNA(VLOOKUP(B28,'3_Prototype_data'!$B$1:$U$1000,18,FALSE),"")</f>
        <v/>
      </c>
      <c r="H28" s="21" t="str">
        <f ca="1">_xlfn.IFNA(VLOOKUP(B28,'4_Prototype_data'!$B$1:$U$1000,18,FALSE),"")</f>
        <v/>
      </c>
      <c r="I28" s="21" t="str">
        <f>_xlfn.IFNA(VLOOKUP(B28,'5_Prototype_data'!$B$1:$U$1000,18,FALSE),"")</f>
        <v/>
      </c>
      <c r="J28" s="21" t="str">
        <f>IF(B28&lt;&gt;"",IF(AND(Prototype_input!$E$13&lt;&gt;"",Prototype_input!$E$13&lt;&gt;"Please input",E28=""),"Fail",IF(AND(Prototype_input!$E$16&lt;&gt;"",Prototype_input!$E$16&lt;&gt;"Please input",F28=""),"Fail",IF(AND(Prototype_input!$E$19&lt;&gt;"",Prototype_input!$E$19&lt;&gt;"Please input",G28=""),"Fail",IF(AND(Prototype_input!$E$22&lt;&gt;"",Prototype_input!$E$22&lt;&gt;"Please input",H28=""),"Fail",IF(AND(Prototype_input!$E$25&lt;&gt;"",Prototype_input!$E$25&lt;&gt;"Please input",I28=""),"Fail",IF(E28&lt;&gt;"",E28,IF(F28&lt;&gt;"",F28,IF(G28&lt;&gt;"",G28,IF(H28&lt;&gt;"",H28,IF(I28&lt;&gt;"",I28,"")))))))))),"")</f>
        <v/>
      </c>
      <c r="K28" s="21" t="str">
        <f>_xlfn.IFNA(VLOOKUP(B28,'1_Prototype_data'!$B$1:$U$1000,16,FALSE),"")</f>
        <v/>
      </c>
      <c r="L28" s="21" t="str">
        <f t="shared" si="6"/>
        <v/>
      </c>
      <c r="M28" s="21" t="str">
        <f>_xlfn.IFNA(VLOOKUP(B28,'2_Prototype_data'!$B$1:$U$1000,16,FALSE),"")</f>
        <v/>
      </c>
      <c r="N28" s="21" t="str">
        <f t="shared" si="7"/>
        <v/>
      </c>
      <c r="O28" s="21" t="str">
        <f>_xlfn.IFNA(VLOOKUP(B28,'3_Prototype_data'!$B$1:$U$1000,16,FALSE),"")</f>
        <v/>
      </c>
      <c r="P28" s="21" t="str">
        <f t="shared" si="8"/>
        <v/>
      </c>
      <c r="Q28" s="21" t="str">
        <f ca="1">_xlfn.IFNA(VLOOKUP(B28,'4_Prototype_data'!$B$1:$U$1000,16,FALSE),"")</f>
        <v/>
      </c>
      <c r="R28" s="21" t="str">
        <f t="shared" ca="1" si="9"/>
        <v/>
      </c>
      <c r="S28" s="21" t="str">
        <f>_xlfn.IFNA(VLOOKUP(B28,'5_Prototype_data'!$B$1:$U$1000,16,FALSE),"")</f>
        <v/>
      </c>
      <c r="T28" s="21" t="str">
        <f t="shared" si="10"/>
        <v/>
      </c>
      <c r="U28" s="21" t="str">
        <f t="shared" si="11"/>
        <v/>
      </c>
      <c r="V28" s="21" t="str">
        <f>IF(B28&lt;&gt;"",(10-COUNTIF(Prototype_input!$E$12:$E$26,"Please input"))/2,"")</f>
        <v/>
      </c>
      <c r="W28" s="21" t="str">
        <f t="shared" si="12"/>
        <v/>
      </c>
      <c r="Y28" s="21" t="str">
        <f>_xlfn.IFNA(VLOOKUP(B28,'1_Prototype_data'!$B$1:$U$1000,3,FALSE),"")</f>
        <v/>
      </c>
      <c r="Z28" s="21" t="str">
        <f>_xlfn.IFNA(VLOOKUP(B28,'1_Prototype_data'!$B$1:$U$1000,4,FALSE),"")</f>
        <v/>
      </c>
      <c r="AA28" s="21" t="str">
        <f>_xlfn.IFNA(VLOOKUP(B28,'1_Prototype_data'!$B$1:$U$1000,5,FALSE),"")</f>
        <v/>
      </c>
      <c r="AB28" s="21" t="str">
        <f>_xlfn.IFNA(VLOOKUP(B28,'1_Prototype_data'!$B$1:$U$1000,6,FALSE),"")</f>
        <v/>
      </c>
      <c r="AC28" s="21" t="str">
        <f>_xlfn.IFNA(VLOOKUP(B28,'1_Prototype_data'!$B$1:$U$1000,7,FALSE),"")</f>
        <v/>
      </c>
      <c r="AD28" s="21" t="str">
        <f>_xlfn.IFNA(VLOOKUP(B28,'1_Prototype_data'!$B$1:$U$1000,8,FALSE),"")</f>
        <v/>
      </c>
      <c r="AE28" s="21" t="str">
        <f>_xlfn.IFNA(VLOOKUP(B28,'1_Prototype_data'!$B$1:$U$1000,9,FALSE),"")</f>
        <v/>
      </c>
      <c r="AF28" s="21" t="str">
        <f>_xlfn.IFNA(VLOOKUP(B28,'1_Prototype_data'!$B$1:$U$1000,20,FALSE),"")</f>
        <v/>
      </c>
      <c r="AG28" s="21" t="str">
        <f>_xlfn.IFNA(VLOOKUP(B28,'2_Prototype_data'!$B$1:$U$1000,20,FALSE),"")</f>
        <v/>
      </c>
      <c r="AH28" s="21" t="str">
        <f>_xlfn.IFNA(VLOOKUP(B28,'3_Prototype_data'!$B$1:$U$1000,20,FALSE),"")</f>
        <v/>
      </c>
      <c r="AI28" s="21" t="str">
        <f ca="1">_xlfn.IFNA(VLOOKUP(B28,'4_Prototype_data'!$B$1:$U$1000,20,FALSE),"")</f>
        <v/>
      </c>
      <c r="AJ28" s="21" t="str">
        <f>_xlfn.IFNA(VLOOKUP(B28,'5_Prototype_data'!$B$1:$U$1000,20,FALSE),"")</f>
        <v/>
      </c>
      <c r="AK28" s="21" t="str">
        <f>IF(B28&lt;&gt;"",IF(AND(Prototype_input!$E$13&lt;&gt;"",Prototype_input!$E$13&lt;&gt;"Please input",AF28=""),"Fail",IF(AND(Prototype_input!$E$16&lt;&gt;"",Prototype_input!$E$16&lt;&gt;"Please input",AG28=""),"Fail",IF(AND(Prototype_input!$E$19&lt;&gt;"",Prototype_input!$E$19&lt;&gt;"Please input",AH28=""),"Fail",IF(AND(Prototype_input!$E$22&lt;&gt;"",Prototype_input!$E$22&lt;&gt;"Please input",AI28=""),"Fail",IF(AND(Prototype_input!$E$25&lt;&gt;"",Prototype_input!$E$25&lt;&gt;"Please input",AJ28=""),"Fail",IF(AF28&lt;&gt;"",AF28,IF(AG28&lt;&gt;"",AG28,IF(AH28&lt;&gt;"",AH28,IF(AI28&lt;&gt;"",AI28,IF(AJ28&lt;&gt;"",AJ28,"")))))))))),"")</f>
        <v/>
      </c>
      <c r="AM28" s="21" t="str">
        <f>_xlfn.IFNA(VLOOKUP(C28,'1_Prototype_data'!$C$1:$AL$1000,36,FALSE),"")</f>
        <v/>
      </c>
      <c r="AN28" s="21" t="str">
        <f>_xlfn.IFNA(VLOOKUP(C28,'2_Prototype_data'!$C$1:$AL$1000,36,FALSE),"")</f>
        <v/>
      </c>
      <c r="AO28" s="21" t="str">
        <f>_xlfn.IFNA(VLOOKUP(C28,'3_Prototype_data'!$C$1:$AL$1000,36,FALSE),"")</f>
        <v/>
      </c>
      <c r="AP28" s="21" t="str">
        <f ca="1">_xlfn.IFNA(VLOOKUP(C28,'4_Prototype_data'!$C$1:$AL$1000,36,FALSE),"")</f>
        <v/>
      </c>
      <c r="AQ28" s="21" t="str">
        <f>_xlfn.IFNA(VLOOKUP(C28,'5_Prototype_data'!$C$1:$AL$1000,36,FALSE),"")</f>
        <v/>
      </c>
      <c r="AR28" s="5" t="str">
        <f>IF(C28&lt;&gt;"",IF(AND(Prototype_input!$E$13&lt;&gt;"",Prototype_input!$E$13&lt;&gt;"Please input",AM28=""),"Fail",IF(AND(Prototype_input!$E$16&lt;&gt;"",Prototype_input!$E$16&lt;&gt;"Please input",AN28=""),"Fail",IF(AND(Prototype_input!$E$19&lt;&gt;"",Prototype_input!$E$19&lt;&gt;"Please input",AO28=""),"Fail",IF(AND(Prototype_input!$E$22&lt;&gt;"",Prototype_input!$E$22&lt;&gt;"Please input",AP28=""),"Fail",IF(AND(Prototype_input!$E$25&lt;&gt;"",Prototype_input!$E$25&lt;&gt;"Please input",AQ28=""),"Fail",IF(AM28&lt;&gt;"",AM28,IF(AN28&lt;&gt;"",AN28,IF(AO28&lt;&gt;"",AO28,IF(AP28&lt;&gt;"",AP28,IF(AQ28&lt;&gt;"",AQ28,"")))))))))),"")</f>
        <v/>
      </c>
    </row>
    <row r="29" spans="5:44" ht="12.75" x14ac:dyDescent="0.2">
      <c r="E29" s="21" t="str">
        <f>_xlfn.IFNA(VLOOKUP(B29,'1_Prototype_data'!$B$1:$U$1000,18,FALSE),"")</f>
        <v/>
      </c>
      <c r="F29" s="21" t="str">
        <f>_xlfn.IFNA(VLOOKUP(B29,'2_Prototype_data'!$B$1:$U$1000,18,FALSE),"")</f>
        <v/>
      </c>
      <c r="G29" s="21" t="str">
        <f>_xlfn.IFNA(VLOOKUP(B29,'3_Prototype_data'!$B$1:$U$1000,18,FALSE),"")</f>
        <v/>
      </c>
      <c r="H29" s="21" t="str">
        <f ca="1">_xlfn.IFNA(VLOOKUP(B29,'4_Prototype_data'!$B$1:$U$1000,18,FALSE),"")</f>
        <v/>
      </c>
      <c r="I29" s="21" t="str">
        <f>_xlfn.IFNA(VLOOKUP(B29,'5_Prototype_data'!$B$1:$U$1000,18,FALSE),"")</f>
        <v/>
      </c>
      <c r="J29" s="21" t="str">
        <f>IF(B29&lt;&gt;"",IF(AND(Prototype_input!$E$13&lt;&gt;"",Prototype_input!$E$13&lt;&gt;"Please input",E29=""),"Fail",IF(AND(Prototype_input!$E$16&lt;&gt;"",Prototype_input!$E$16&lt;&gt;"Please input",F29=""),"Fail",IF(AND(Prototype_input!$E$19&lt;&gt;"",Prototype_input!$E$19&lt;&gt;"Please input",G29=""),"Fail",IF(AND(Prototype_input!$E$22&lt;&gt;"",Prototype_input!$E$22&lt;&gt;"Please input",H29=""),"Fail",IF(AND(Prototype_input!$E$25&lt;&gt;"",Prototype_input!$E$25&lt;&gt;"Please input",I29=""),"Fail",IF(E29&lt;&gt;"",E29,IF(F29&lt;&gt;"",F29,IF(G29&lt;&gt;"",G29,IF(H29&lt;&gt;"",H29,IF(I29&lt;&gt;"",I29,"")))))))))),"")</f>
        <v/>
      </c>
      <c r="K29" s="21" t="str">
        <f>_xlfn.IFNA(VLOOKUP(B29,'1_Prototype_data'!$B$1:$U$1000,16,FALSE),"")</f>
        <v/>
      </c>
      <c r="L29" s="21" t="str">
        <f t="shared" si="6"/>
        <v/>
      </c>
      <c r="M29" s="21" t="str">
        <f>_xlfn.IFNA(VLOOKUP(B29,'2_Prototype_data'!$B$1:$U$1000,16,FALSE),"")</f>
        <v/>
      </c>
      <c r="N29" s="21" t="str">
        <f t="shared" si="7"/>
        <v/>
      </c>
      <c r="O29" s="21" t="str">
        <f>_xlfn.IFNA(VLOOKUP(B29,'3_Prototype_data'!$B$1:$U$1000,16,FALSE),"")</f>
        <v/>
      </c>
      <c r="P29" s="21" t="str">
        <f t="shared" si="8"/>
        <v/>
      </c>
      <c r="Q29" s="21" t="str">
        <f ca="1">_xlfn.IFNA(VLOOKUP(B29,'4_Prototype_data'!$B$1:$U$1000,16,FALSE),"")</f>
        <v/>
      </c>
      <c r="R29" s="21" t="str">
        <f t="shared" ca="1" si="9"/>
        <v/>
      </c>
      <c r="S29" s="21" t="str">
        <f>_xlfn.IFNA(VLOOKUP(B29,'5_Prototype_data'!$B$1:$U$1000,16,FALSE),"")</f>
        <v/>
      </c>
      <c r="T29" s="21" t="str">
        <f t="shared" si="10"/>
        <v/>
      </c>
      <c r="U29" s="21" t="str">
        <f t="shared" si="11"/>
        <v/>
      </c>
      <c r="V29" s="21" t="str">
        <f>IF(B29&lt;&gt;"",(10-COUNTIF(Prototype_input!$E$12:$E$26,"Please input"))/2,"")</f>
        <v/>
      </c>
      <c r="W29" s="21" t="str">
        <f t="shared" si="12"/>
        <v/>
      </c>
      <c r="Y29" s="21" t="str">
        <f>_xlfn.IFNA(VLOOKUP(B29,'1_Prototype_data'!$B$1:$U$1000,3,FALSE),"")</f>
        <v/>
      </c>
      <c r="Z29" s="21" t="str">
        <f>_xlfn.IFNA(VLOOKUP(B29,'1_Prototype_data'!$B$1:$U$1000,4,FALSE),"")</f>
        <v/>
      </c>
      <c r="AA29" s="21" t="str">
        <f>_xlfn.IFNA(VLOOKUP(B29,'1_Prototype_data'!$B$1:$U$1000,5,FALSE),"")</f>
        <v/>
      </c>
      <c r="AB29" s="21" t="str">
        <f>_xlfn.IFNA(VLOOKUP(B29,'1_Prototype_data'!$B$1:$U$1000,6,FALSE),"")</f>
        <v/>
      </c>
      <c r="AC29" s="21" t="str">
        <f>_xlfn.IFNA(VLOOKUP(B29,'1_Prototype_data'!$B$1:$U$1000,7,FALSE),"")</f>
        <v/>
      </c>
      <c r="AD29" s="21" t="str">
        <f>_xlfn.IFNA(VLOOKUP(B29,'1_Prototype_data'!$B$1:$U$1000,8,FALSE),"")</f>
        <v/>
      </c>
      <c r="AE29" s="21" t="str">
        <f>_xlfn.IFNA(VLOOKUP(B29,'1_Prototype_data'!$B$1:$U$1000,9,FALSE),"")</f>
        <v/>
      </c>
      <c r="AF29" s="21" t="str">
        <f>_xlfn.IFNA(VLOOKUP(B29,'1_Prototype_data'!$B$1:$U$1000,20,FALSE),"")</f>
        <v/>
      </c>
      <c r="AG29" s="21" t="str">
        <f>_xlfn.IFNA(VLOOKUP(B29,'2_Prototype_data'!$B$1:$U$1000,20,FALSE),"")</f>
        <v/>
      </c>
      <c r="AH29" s="21" t="str">
        <f>_xlfn.IFNA(VLOOKUP(B29,'3_Prototype_data'!$B$1:$U$1000,20,FALSE),"")</f>
        <v/>
      </c>
      <c r="AI29" s="21" t="str">
        <f ca="1">_xlfn.IFNA(VLOOKUP(B29,'4_Prototype_data'!$B$1:$U$1000,20,FALSE),"")</f>
        <v/>
      </c>
      <c r="AJ29" s="21" t="str">
        <f>_xlfn.IFNA(VLOOKUP(B29,'5_Prototype_data'!$B$1:$U$1000,20,FALSE),"")</f>
        <v/>
      </c>
      <c r="AK29" s="21" t="str">
        <f>IF(B29&lt;&gt;"",IF(AND(Prototype_input!$E$13&lt;&gt;"",Prototype_input!$E$13&lt;&gt;"Please input",AF29=""),"Fail",IF(AND(Prototype_input!$E$16&lt;&gt;"",Prototype_input!$E$16&lt;&gt;"Please input",AG29=""),"Fail",IF(AND(Prototype_input!$E$19&lt;&gt;"",Prototype_input!$E$19&lt;&gt;"Please input",AH29=""),"Fail",IF(AND(Prototype_input!$E$22&lt;&gt;"",Prototype_input!$E$22&lt;&gt;"Please input",AI29=""),"Fail",IF(AND(Prototype_input!$E$25&lt;&gt;"",Prototype_input!$E$25&lt;&gt;"Please input",AJ29=""),"Fail",IF(AF29&lt;&gt;"",AF29,IF(AG29&lt;&gt;"",AG29,IF(AH29&lt;&gt;"",AH29,IF(AI29&lt;&gt;"",AI29,IF(AJ29&lt;&gt;"",AJ29,"")))))))))),"")</f>
        <v/>
      </c>
      <c r="AM29" s="21" t="str">
        <f>_xlfn.IFNA(VLOOKUP(C29,'1_Prototype_data'!$C$1:$AL$1000,36,FALSE),"")</f>
        <v/>
      </c>
      <c r="AN29" s="21" t="str">
        <f>_xlfn.IFNA(VLOOKUP(C29,'2_Prototype_data'!$C$1:$AL$1000,36,FALSE),"")</f>
        <v/>
      </c>
      <c r="AO29" s="21" t="str">
        <f>_xlfn.IFNA(VLOOKUP(C29,'3_Prototype_data'!$C$1:$AL$1000,36,FALSE),"")</f>
        <v/>
      </c>
      <c r="AP29" s="21" t="str">
        <f ca="1">_xlfn.IFNA(VLOOKUP(C29,'4_Prototype_data'!$C$1:$AL$1000,36,FALSE),"")</f>
        <v/>
      </c>
      <c r="AQ29" s="21" t="str">
        <f>_xlfn.IFNA(VLOOKUP(C29,'5_Prototype_data'!$C$1:$AL$1000,36,FALSE),"")</f>
        <v/>
      </c>
      <c r="AR29" s="5" t="str">
        <f>IF(C29&lt;&gt;"",IF(AND(Prototype_input!$E$13&lt;&gt;"",Prototype_input!$E$13&lt;&gt;"Please input",AM29=""),"Fail",IF(AND(Prototype_input!$E$16&lt;&gt;"",Prototype_input!$E$16&lt;&gt;"Please input",AN29=""),"Fail",IF(AND(Prototype_input!$E$19&lt;&gt;"",Prototype_input!$E$19&lt;&gt;"Please input",AO29=""),"Fail",IF(AND(Prototype_input!$E$22&lt;&gt;"",Prototype_input!$E$22&lt;&gt;"Please input",AP29=""),"Fail",IF(AND(Prototype_input!$E$25&lt;&gt;"",Prototype_input!$E$25&lt;&gt;"Please input",AQ29=""),"Fail",IF(AM29&lt;&gt;"",AM29,IF(AN29&lt;&gt;"",AN29,IF(AO29&lt;&gt;"",AO29,IF(AP29&lt;&gt;"",AP29,IF(AQ29&lt;&gt;"",AQ29,"")))))))))),"")</f>
        <v/>
      </c>
    </row>
    <row r="30" spans="5:44" ht="12.75" x14ac:dyDescent="0.2">
      <c r="E30" s="21" t="str">
        <f>_xlfn.IFNA(VLOOKUP(B30,'1_Prototype_data'!$B$1:$U$1000,18,FALSE),"")</f>
        <v/>
      </c>
      <c r="F30" s="21" t="str">
        <f>_xlfn.IFNA(VLOOKUP(B30,'2_Prototype_data'!$B$1:$U$1000,18,FALSE),"")</f>
        <v/>
      </c>
      <c r="G30" s="21" t="str">
        <f>_xlfn.IFNA(VLOOKUP(B30,'3_Prototype_data'!$B$1:$U$1000,18,FALSE),"")</f>
        <v/>
      </c>
      <c r="H30" s="21" t="str">
        <f ca="1">_xlfn.IFNA(VLOOKUP(B30,'4_Prototype_data'!$B$1:$U$1000,18,FALSE),"")</f>
        <v/>
      </c>
      <c r="I30" s="21" t="str">
        <f>_xlfn.IFNA(VLOOKUP(B30,'5_Prototype_data'!$B$1:$U$1000,18,FALSE),"")</f>
        <v/>
      </c>
      <c r="J30" s="21" t="str">
        <f>IF(B30&lt;&gt;"",IF(AND(Prototype_input!$E$13&lt;&gt;"",Prototype_input!$E$13&lt;&gt;"Please input",E30=""),"Fail",IF(AND(Prototype_input!$E$16&lt;&gt;"",Prototype_input!$E$16&lt;&gt;"Please input",F30=""),"Fail",IF(AND(Prototype_input!$E$19&lt;&gt;"",Prototype_input!$E$19&lt;&gt;"Please input",G30=""),"Fail",IF(AND(Prototype_input!$E$22&lt;&gt;"",Prototype_input!$E$22&lt;&gt;"Please input",H30=""),"Fail",IF(AND(Prototype_input!$E$25&lt;&gt;"",Prototype_input!$E$25&lt;&gt;"Please input",I30=""),"Fail",IF(E30&lt;&gt;"",E30,IF(F30&lt;&gt;"",F30,IF(G30&lt;&gt;"",G30,IF(H30&lt;&gt;"",H30,IF(I30&lt;&gt;"",I30,"")))))))))),"")</f>
        <v/>
      </c>
      <c r="K30" s="21" t="str">
        <f>_xlfn.IFNA(VLOOKUP(B30,'1_Prototype_data'!$B$1:$U$1000,16,FALSE),"")</f>
        <v/>
      </c>
      <c r="L30" s="21" t="str">
        <f t="shared" si="6"/>
        <v/>
      </c>
      <c r="M30" s="21" t="str">
        <f>_xlfn.IFNA(VLOOKUP(B30,'2_Prototype_data'!$B$1:$U$1000,16,FALSE),"")</f>
        <v/>
      </c>
      <c r="N30" s="21" t="str">
        <f t="shared" si="7"/>
        <v/>
      </c>
      <c r="O30" s="21" t="str">
        <f>_xlfn.IFNA(VLOOKUP(B30,'3_Prototype_data'!$B$1:$U$1000,16,FALSE),"")</f>
        <v/>
      </c>
      <c r="P30" s="21" t="str">
        <f t="shared" si="8"/>
        <v/>
      </c>
      <c r="Q30" s="21" t="str">
        <f ca="1">_xlfn.IFNA(VLOOKUP(B30,'4_Prototype_data'!$B$1:$U$1000,16,FALSE),"")</f>
        <v/>
      </c>
      <c r="R30" s="21" t="str">
        <f t="shared" ca="1" si="9"/>
        <v/>
      </c>
      <c r="S30" s="21" t="str">
        <f>_xlfn.IFNA(VLOOKUP(B30,'5_Prototype_data'!$B$1:$U$1000,16,FALSE),"")</f>
        <v/>
      </c>
      <c r="T30" s="21" t="str">
        <f t="shared" si="10"/>
        <v/>
      </c>
      <c r="U30" s="21" t="str">
        <f t="shared" si="11"/>
        <v/>
      </c>
      <c r="V30" s="21" t="str">
        <f>IF(B30&lt;&gt;"",(10-COUNTIF(Prototype_input!$E$12:$E$26,"Please input"))/2,"")</f>
        <v/>
      </c>
      <c r="W30" s="21" t="str">
        <f t="shared" si="12"/>
        <v/>
      </c>
      <c r="Y30" s="21" t="str">
        <f>_xlfn.IFNA(VLOOKUP(B30,'1_Prototype_data'!$B$1:$U$1000,3,FALSE),"")</f>
        <v/>
      </c>
      <c r="Z30" s="21" t="str">
        <f>_xlfn.IFNA(VLOOKUP(B30,'1_Prototype_data'!$B$1:$U$1000,4,FALSE),"")</f>
        <v/>
      </c>
      <c r="AA30" s="21" t="str">
        <f>_xlfn.IFNA(VLOOKUP(B30,'1_Prototype_data'!$B$1:$U$1000,5,FALSE),"")</f>
        <v/>
      </c>
      <c r="AB30" s="21" t="str">
        <f>_xlfn.IFNA(VLOOKUP(B30,'1_Prototype_data'!$B$1:$U$1000,6,FALSE),"")</f>
        <v/>
      </c>
      <c r="AC30" s="21" t="str">
        <f>_xlfn.IFNA(VLOOKUP(B30,'1_Prototype_data'!$B$1:$U$1000,7,FALSE),"")</f>
        <v/>
      </c>
      <c r="AD30" s="21" t="str">
        <f>_xlfn.IFNA(VLOOKUP(B30,'1_Prototype_data'!$B$1:$U$1000,8,FALSE),"")</f>
        <v/>
      </c>
      <c r="AE30" s="21" t="str">
        <f>_xlfn.IFNA(VLOOKUP(B30,'1_Prototype_data'!$B$1:$U$1000,9,FALSE),"")</f>
        <v/>
      </c>
      <c r="AF30" s="21" t="str">
        <f>_xlfn.IFNA(VLOOKUP(B30,'1_Prototype_data'!$B$1:$U$1000,20,FALSE),"")</f>
        <v/>
      </c>
      <c r="AG30" s="21" t="str">
        <f>_xlfn.IFNA(VLOOKUP(B30,'2_Prototype_data'!$B$1:$U$1000,20,FALSE),"")</f>
        <v/>
      </c>
      <c r="AH30" s="21" t="str">
        <f>_xlfn.IFNA(VLOOKUP(B30,'3_Prototype_data'!$B$1:$U$1000,20,FALSE),"")</f>
        <v/>
      </c>
      <c r="AI30" s="21" t="str">
        <f ca="1">_xlfn.IFNA(VLOOKUP(B30,'4_Prototype_data'!$B$1:$U$1000,20,FALSE),"")</f>
        <v/>
      </c>
      <c r="AJ30" s="21" t="str">
        <f>_xlfn.IFNA(VLOOKUP(B30,'5_Prototype_data'!$B$1:$U$1000,20,FALSE),"")</f>
        <v/>
      </c>
      <c r="AK30" s="21" t="str">
        <f>IF(B30&lt;&gt;"",IF(AND(Prototype_input!$E$13&lt;&gt;"",Prototype_input!$E$13&lt;&gt;"Please input",AF30=""),"Fail",IF(AND(Prototype_input!$E$16&lt;&gt;"",Prototype_input!$E$16&lt;&gt;"Please input",AG30=""),"Fail",IF(AND(Prototype_input!$E$19&lt;&gt;"",Prototype_input!$E$19&lt;&gt;"Please input",AH30=""),"Fail",IF(AND(Prototype_input!$E$22&lt;&gt;"",Prototype_input!$E$22&lt;&gt;"Please input",AI30=""),"Fail",IF(AND(Prototype_input!$E$25&lt;&gt;"",Prototype_input!$E$25&lt;&gt;"Please input",AJ30=""),"Fail",IF(AF30&lt;&gt;"",AF30,IF(AG30&lt;&gt;"",AG30,IF(AH30&lt;&gt;"",AH30,IF(AI30&lt;&gt;"",AI30,IF(AJ30&lt;&gt;"",AJ30,"")))))))))),"")</f>
        <v/>
      </c>
      <c r="AM30" s="21" t="str">
        <f>_xlfn.IFNA(VLOOKUP(C30,'1_Prototype_data'!$C$1:$AL$1000,36,FALSE),"")</f>
        <v/>
      </c>
      <c r="AN30" s="21" t="str">
        <f>_xlfn.IFNA(VLOOKUP(C30,'2_Prototype_data'!$C$1:$AL$1000,36,FALSE),"")</f>
        <v/>
      </c>
      <c r="AO30" s="21" t="str">
        <f>_xlfn.IFNA(VLOOKUP(C30,'3_Prototype_data'!$C$1:$AL$1000,36,FALSE),"")</f>
        <v/>
      </c>
      <c r="AP30" s="21" t="str">
        <f ca="1">_xlfn.IFNA(VLOOKUP(C30,'4_Prototype_data'!$C$1:$AL$1000,36,FALSE),"")</f>
        <v/>
      </c>
      <c r="AQ30" s="21" t="str">
        <f>_xlfn.IFNA(VLOOKUP(C30,'5_Prototype_data'!$C$1:$AL$1000,36,FALSE),"")</f>
        <v/>
      </c>
      <c r="AR30" s="5" t="str">
        <f>IF(C30&lt;&gt;"",IF(AND(Prototype_input!$E$13&lt;&gt;"",Prototype_input!$E$13&lt;&gt;"Please input",AM30=""),"Fail",IF(AND(Prototype_input!$E$16&lt;&gt;"",Prototype_input!$E$16&lt;&gt;"Please input",AN30=""),"Fail",IF(AND(Prototype_input!$E$19&lt;&gt;"",Prototype_input!$E$19&lt;&gt;"Please input",AO30=""),"Fail",IF(AND(Prototype_input!$E$22&lt;&gt;"",Prototype_input!$E$22&lt;&gt;"Please input",AP30=""),"Fail",IF(AND(Prototype_input!$E$25&lt;&gt;"",Prototype_input!$E$25&lt;&gt;"Please input",AQ30=""),"Fail",IF(AM30&lt;&gt;"",AM30,IF(AN30&lt;&gt;"",AN30,IF(AO30&lt;&gt;"",AO30,IF(AP30&lt;&gt;"",AP30,IF(AQ30&lt;&gt;"",AQ30,"")))))))))),"")</f>
        <v/>
      </c>
    </row>
    <row r="31" spans="5:44" ht="12.75" x14ac:dyDescent="0.2">
      <c r="E31" s="21" t="str">
        <f>_xlfn.IFNA(VLOOKUP(B31,'1_Prototype_data'!$B$1:$U$1000,18,FALSE),"")</f>
        <v/>
      </c>
      <c r="F31" s="21" t="str">
        <f>_xlfn.IFNA(VLOOKUP(B31,'2_Prototype_data'!$B$1:$U$1000,18,FALSE),"")</f>
        <v/>
      </c>
      <c r="G31" s="21" t="str">
        <f>_xlfn.IFNA(VLOOKUP(B31,'3_Prototype_data'!$B$1:$U$1000,18,FALSE),"")</f>
        <v/>
      </c>
      <c r="H31" s="21" t="str">
        <f ca="1">_xlfn.IFNA(VLOOKUP(B31,'4_Prototype_data'!$B$1:$U$1000,18,FALSE),"")</f>
        <v/>
      </c>
      <c r="I31" s="21" t="str">
        <f>_xlfn.IFNA(VLOOKUP(B31,'5_Prototype_data'!$B$1:$U$1000,18,FALSE),"")</f>
        <v/>
      </c>
      <c r="J31" s="21" t="str">
        <f>IF(B31&lt;&gt;"",IF(AND(Prototype_input!$E$13&lt;&gt;"",Prototype_input!$E$13&lt;&gt;"Please input",E31=""),"Fail",IF(AND(Prototype_input!$E$16&lt;&gt;"",Prototype_input!$E$16&lt;&gt;"Please input",F31=""),"Fail",IF(AND(Prototype_input!$E$19&lt;&gt;"",Prototype_input!$E$19&lt;&gt;"Please input",G31=""),"Fail",IF(AND(Prototype_input!$E$22&lt;&gt;"",Prototype_input!$E$22&lt;&gt;"Please input",H31=""),"Fail",IF(AND(Prototype_input!$E$25&lt;&gt;"",Prototype_input!$E$25&lt;&gt;"Please input",I31=""),"Fail",IF(E31&lt;&gt;"",E31,IF(F31&lt;&gt;"",F31,IF(G31&lt;&gt;"",G31,IF(H31&lt;&gt;"",H31,IF(I31&lt;&gt;"",I31,"")))))))))),"")</f>
        <v/>
      </c>
      <c r="K31" s="21" t="str">
        <f>_xlfn.IFNA(VLOOKUP(B31,'1_Prototype_data'!$B$1:$U$1000,16,FALSE),"")</f>
        <v/>
      </c>
      <c r="L31" s="21" t="str">
        <f t="shared" si="6"/>
        <v/>
      </c>
      <c r="M31" s="21" t="str">
        <f>_xlfn.IFNA(VLOOKUP(B31,'2_Prototype_data'!$B$1:$U$1000,16,FALSE),"")</f>
        <v/>
      </c>
      <c r="N31" s="21" t="str">
        <f t="shared" si="7"/>
        <v/>
      </c>
      <c r="O31" s="21" t="str">
        <f>_xlfn.IFNA(VLOOKUP(B31,'3_Prototype_data'!$B$1:$U$1000,16,FALSE),"")</f>
        <v/>
      </c>
      <c r="P31" s="21" t="str">
        <f t="shared" si="8"/>
        <v/>
      </c>
      <c r="Q31" s="21" t="str">
        <f ca="1">_xlfn.IFNA(VLOOKUP(B31,'4_Prototype_data'!$B$1:$U$1000,16,FALSE),"")</f>
        <v/>
      </c>
      <c r="R31" s="21" t="str">
        <f t="shared" ca="1" si="9"/>
        <v/>
      </c>
      <c r="S31" s="21" t="str">
        <f>_xlfn.IFNA(VLOOKUP(B31,'5_Prototype_data'!$B$1:$U$1000,16,FALSE),"")</f>
        <v/>
      </c>
      <c r="T31" s="21" t="str">
        <f t="shared" si="10"/>
        <v/>
      </c>
      <c r="U31" s="21" t="str">
        <f t="shared" si="11"/>
        <v/>
      </c>
      <c r="V31" s="21" t="str">
        <f>IF(B31&lt;&gt;"",(10-COUNTIF(Prototype_input!$E$12:$E$26,"Please input"))/2,"")</f>
        <v/>
      </c>
      <c r="W31" s="21" t="str">
        <f t="shared" si="12"/>
        <v/>
      </c>
      <c r="Y31" s="21" t="str">
        <f>_xlfn.IFNA(VLOOKUP(B31,'1_Prototype_data'!$B$1:$U$1000,3,FALSE),"")</f>
        <v/>
      </c>
      <c r="Z31" s="21" t="str">
        <f>_xlfn.IFNA(VLOOKUP(B31,'1_Prototype_data'!$B$1:$U$1000,4,FALSE),"")</f>
        <v/>
      </c>
      <c r="AA31" s="21" t="str">
        <f>_xlfn.IFNA(VLOOKUP(B31,'1_Prototype_data'!$B$1:$U$1000,5,FALSE),"")</f>
        <v/>
      </c>
      <c r="AB31" s="21" t="str">
        <f>_xlfn.IFNA(VLOOKUP(B31,'1_Prototype_data'!$B$1:$U$1000,6,FALSE),"")</f>
        <v/>
      </c>
      <c r="AC31" s="21" t="str">
        <f>_xlfn.IFNA(VLOOKUP(B31,'1_Prototype_data'!$B$1:$U$1000,7,FALSE),"")</f>
        <v/>
      </c>
      <c r="AD31" s="21" t="str">
        <f>_xlfn.IFNA(VLOOKUP(B31,'1_Prototype_data'!$B$1:$U$1000,8,FALSE),"")</f>
        <v/>
      </c>
      <c r="AE31" s="21" t="str">
        <f>_xlfn.IFNA(VLOOKUP(B31,'1_Prototype_data'!$B$1:$U$1000,9,FALSE),"")</f>
        <v/>
      </c>
      <c r="AF31" s="21" t="str">
        <f>_xlfn.IFNA(VLOOKUP(B31,'1_Prototype_data'!$B$1:$U$1000,20,FALSE),"")</f>
        <v/>
      </c>
      <c r="AG31" s="21" t="str">
        <f>_xlfn.IFNA(VLOOKUP(B31,'2_Prototype_data'!$B$1:$U$1000,20,FALSE),"")</f>
        <v/>
      </c>
      <c r="AH31" s="21" t="str">
        <f>_xlfn.IFNA(VLOOKUP(B31,'3_Prototype_data'!$B$1:$U$1000,20,FALSE),"")</f>
        <v/>
      </c>
      <c r="AI31" s="21" t="str">
        <f ca="1">_xlfn.IFNA(VLOOKUP(B31,'4_Prototype_data'!$B$1:$U$1000,20,FALSE),"")</f>
        <v/>
      </c>
      <c r="AJ31" s="21" t="str">
        <f>_xlfn.IFNA(VLOOKUP(B31,'5_Prototype_data'!$B$1:$U$1000,20,FALSE),"")</f>
        <v/>
      </c>
      <c r="AK31" s="21" t="str">
        <f>IF(B31&lt;&gt;"",IF(AND(Prototype_input!$E$13&lt;&gt;"",Prototype_input!$E$13&lt;&gt;"Please input",AF31=""),"Fail",IF(AND(Prototype_input!$E$16&lt;&gt;"",Prototype_input!$E$16&lt;&gt;"Please input",AG31=""),"Fail",IF(AND(Prototype_input!$E$19&lt;&gt;"",Prototype_input!$E$19&lt;&gt;"Please input",AH31=""),"Fail",IF(AND(Prototype_input!$E$22&lt;&gt;"",Prototype_input!$E$22&lt;&gt;"Please input",AI31=""),"Fail",IF(AND(Prototype_input!$E$25&lt;&gt;"",Prototype_input!$E$25&lt;&gt;"Please input",AJ31=""),"Fail",IF(AF31&lt;&gt;"",AF31,IF(AG31&lt;&gt;"",AG31,IF(AH31&lt;&gt;"",AH31,IF(AI31&lt;&gt;"",AI31,IF(AJ31&lt;&gt;"",AJ31,"")))))))))),"")</f>
        <v/>
      </c>
      <c r="AM31" s="21" t="str">
        <f>_xlfn.IFNA(VLOOKUP(C31,'1_Prototype_data'!$C$1:$AL$1000,36,FALSE),"")</f>
        <v/>
      </c>
      <c r="AN31" s="21" t="str">
        <f>_xlfn.IFNA(VLOOKUP(C31,'2_Prototype_data'!$C$1:$AL$1000,36,FALSE),"")</f>
        <v/>
      </c>
      <c r="AO31" s="21" t="str">
        <f>_xlfn.IFNA(VLOOKUP(C31,'3_Prototype_data'!$C$1:$AL$1000,36,FALSE),"")</f>
        <v/>
      </c>
      <c r="AP31" s="21" t="str">
        <f ca="1">_xlfn.IFNA(VLOOKUP(C31,'4_Prototype_data'!$C$1:$AL$1000,36,FALSE),"")</f>
        <v/>
      </c>
      <c r="AQ31" s="21" t="str">
        <f>_xlfn.IFNA(VLOOKUP(C31,'5_Prototype_data'!$C$1:$AL$1000,36,FALSE),"")</f>
        <v/>
      </c>
      <c r="AR31" s="5" t="str">
        <f>IF(C31&lt;&gt;"",IF(AND(Prototype_input!$E$13&lt;&gt;"",Prototype_input!$E$13&lt;&gt;"Please input",AM31=""),"Fail",IF(AND(Prototype_input!$E$16&lt;&gt;"",Prototype_input!$E$16&lt;&gt;"Please input",AN31=""),"Fail",IF(AND(Prototype_input!$E$19&lt;&gt;"",Prototype_input!$E$19&lt;&gt;"Please input",AO31=""),"Fail",IF(AND(Prototype_input!$E$22&lt;&gt;"",Prototype_input!$E$22&lt;&gt;"Please input",AP31=""),"Fail",IF(AND(Prototype_input!$E$25&lt;&gt;"",Prototype_input!$E$25&lt;&gt;"Please input",AQ31=""),"Fail",IF(AM31&lt;&gt;"",AM31,IF(AN31&lt;&gt;"",AN31,IF(AO31&lt;&gt;"",AO31,IF(AP31&lt;&gt;"",AP31,IF(AQ31&lt;&gt;"",AQ31,"")))))))))),"")</f>
        <v/>
      </c>
    </row>
    <row r="32" spans="5:44" ht="12.75" x14ac:dyDescent="0.2">
      <c r="E32" s="21" t="str">
        <f>_xlfn.IFNA(VLOOKUP(B32,'1_Prototype_data'!$B$1:$U$1000,18,FALSE),"")</f>
        <v/>
      </c>
      <c r="F32" s="21" t="str">
        <f>_xlfn.IFNA(VLOOKUP(B32,'2_Prototype_data'!$B$1:$U$1000,18,FALSE),"")</f>
        <v/>
      </c>
      <c r="G32" s="21" t="str">
        <f>_xlfn.IFNA(VLOOKUP(B32,'3_Prototype_data'!$B$1:$U$1000,18,FALSE),"")</f>
        <v/>
      </c>
      <c r="H32" s="21" t="str">
        <f ca="1">_xlfn.IFNA(VLOOKUP(B32,'4_Prototype_data'!$B$1:$U$1000,18,FALSE),"")</f>
        <v/>
      </c>
      <c r="I32" s="21" t="str">
        <f>_xlfn.IFNA(VLOOKUP(B32,'5_Prototype_data'!$B$1:$U$1000,18,FALSE),"")</f>
        <v/>
      </c>
      <c r="J32" s="21" t="str">
        <f>IF(B32&lt;&gt;"",IF(AND(Prototype_input!$E$13&lt;&gt;"",Prototype_input!$E$13&lt;&gt;"Please input",E32=""),"Fail",IF(AND(Prototype_input!$E$16&lt;&gt;"",Prototype_input!$E$16&lt;&gt;"Please input",F32=""),"Fail",IF(AND(Prototype_input!$E$19&lt;&gt;"",Prototype_input!$E$19&lt;&gt;"Please input",G32=""),"Fail",IF(AND(Prototype_input!$E$22&lt;&gt;"",Prototype_input!$E$22&lt;&gt;"Please input",H32=""),"Fail",IF(AND(Prototype_input!$E$25&lt;&gt;"",Prototype_input!$E$25&lt;&gt;"Please input",I32=""),"Fail",IF(E32&lt;&gt;"",E32,IF(F32&lt;&gt;"",F32,IF(G32&lt;&gt;"",G32,IF(H32&lt;&gt;"",H32,IF(I32&lt;&gt;"",I32,"")))))))))),"")</f>
        <v/>
      </c>
      <c r="K32" s="21" t="str">
        <f>_xlfn.IFNA(VLOOKUP(B32,'1_Prototype_data'!$B$1:$U$1000,16,FALSE),"")</f>
        <v/>
      </c>
      <c r="L32" s="21" t="str">
        <f t="shared" si="6"/>
        <v/>
      </c>
      <c r="M32" s="21" t="str">
        <f>_xlfn.IFNA(VLOOKUP(B32,'2_Prototype_data'!$B$1:$U$1000,16,FALSE),"")</f>
        <v/>
      </c>
      <c r="N32" s="21" t="str">
        <f t="shared" si="7"/>
        <v/>
      </c>
      <c r="O32" s="21" t="str">
        <f>_xlfn.IFNA(VLOOKUP(B32,'3_Prototype_data'!$B$1:$U$1000,16,FALSE),"")</f>
        <v/>
      </c>
      <c r="P32" s="21" t="str">
        <f t="shared" si="8"/>
        <v/>
      </c>
      <c r="Q32" s="21" t="str">
        <f ca="1">_xlfn.IFNA(VLOOKUP(B32,'4_Prototype_data'!$B$1:$U$1000,16,FALSE),"")</f>
        <v/>
      </c>
      <c r="R32" s="21" t="str">
        <f t="shared" ca="1" si="9"/>
        <v/>
      </c>
      <c r="S32" s="21" t="str">
        <f>_xlfn.IFNA(VLOOKUP(B32,'5_Prototype_data'!$B$1:$U$1000,16,FALSE),"")</f>
        <v/>
      </c>
      <c r="T32" s="21" t="str">
        <f t="shared" si="10"/>
        <v/>
      </c>
      <c r="U32" s="21" t="str">
        <f t="shared" si="11"/>
        <v/>
      </c>
      <c r="V32" s="21" t="str">
        <f>IF(B32&lt;&gt;"",(10-COUNTIF(Prototype_input!$E$12:$E$26,"Please input"))/2,"")</f>
        <v/>
      </c>
      <c r="W32" s="21" t="str">
        <f t="shared" si="12"/>
        <v/>
      </c>
      <c r="Y32" s="21" t="str">
        <f>_xlfn.IFNA(VLOOKUP(B32,'1_Prototype_data'!$B$1:$U$1000,3,FALSE),"")</f>
        <v/>
      </c>
      <c r="Z32" s="21" t="str">
        <f>_xlfn.IFNA(VLOOKUP(B32,'1_Prototype_data'!$B$1:$U$1000,4,FALSE),"")</f>
        <v/>
      </c>
      <c r="AA32" s="21" t="str">
        <f>_xlfn.IFNA(VLOOKUP(B32,'1_Prototype_data'!$B$1:$U$1000,5,FALSE),"")</f>
        <v/>
      </c>
      <c r="AB32" s="21" t="str">
        <f>_xlfn.IFNA(VLOOKUP(B32,'1_Prototype_data'!$B$1:$U$1000,6,FALSE),"")</f>
        <v/>
      </c>
      <c r="AC32" s="21" t="str">
        <f>_xlfn.IFNA(VLOOKUP(B32,'1_Prototype_data'!$B$1:$U$1000,7,FALSE),"")</f>
        <v/>
      </c>
      <c r="AD32" s="21" t="str">
        <f>_xlfn.IFNA(VLOOKUP(B32,'1_Prototype_data'!$B$1:$U$1000,8,FALSE),"")</f>
        <v/>
      </c>
      <c r="AE32" s="21" t="str">
        <f>_xlfn.IFNA(VLOOKUP(B32,'1_Prototype_data'!$B$1:$U$1000,9,FALSE),"")</f>
        <v/>
      </c>
      <c r="AF32" s="21" t="str">
        <f>_xlfn.IFNA(VLOOKUP(B32,'1_Prototype_data'!$B$1:$U$1000,20,FALSE),"")</f>
        <v/>
      </c>
      <c r="AG32" s="21" t="str">
        <f>_xlfn.IFNA(VLOOKUP(B32,'2_Prototype_data'!$B$1:$U$1000,20,FALSE),"")</f>
        <v/>
      </c>
      <c r="AH32" s="21" t="str">
        <f>_xlfn.IFNA(VLOOKUP(B32,'3_Prototype_data'!$B$1:$U$1000,20,FALSE),"")</f>
        <v/>
      </c>
      <c r="AI32" s="21" t="str">
        <f ca="1">_xlfn.IFNA(VLOOKUP(B32,'4_Prototype_data'!$B$1:$U$1000,20,FALSE),"")</f>
        <v/>
      </c>
      <c r="AJ32" s="21" t="str">
        <f>_xlfn.IFNA(VLOOKUP(B32,'5_Prototype_data'!$B$1:$U$1000,20,FALSE),"")</f>
        <v/>
      </c>
      <c r="AK32" s="21" t="str">
        <f>IF(B32&lt;&gt;"",IF(AND(Prototype_input!$E$13&lt;&gt;"",Prototype_input!$E$13&lt;&gt;"Please input",AF32=""),"Fail",IF(AND(Prototype_input!$E$16&lt;&gt;"",Prototype_input!$E$16&lt;&gt;"Please input",AG32=""),"Fail",IF(AND(Prototype_input!$E$19&lt;&gt;"",Prototype_input!$E$19&lt;&gt;"Please input",AH32=""),"Fail",IF(AND(Prototype_input!$E$22&lt;&gt;"",Prototype_input!$E$22&lt;&gt;"Please input",AI32=""),"Fail",IF(AND(Prototype_input!$E$25&lt;&gt;"",Prototype_input!$E$25&lt;&gt;"Please input",AJ32=""),"Fail",IF(AF32&lt;&gt;"",AF32,IF(AG32&lt;&gt;"",AG32,IF(AH32&lt;&gt;"",AH32,IF(AI32&lt;&gt;"",AI32,IF(AJ32&lt;&gt;"",AJ32,"")))))))))),"")</f>
        <v/>
      </c>
      <c r="AM32" s="21" t="str">
        <f>_xlfn.IFNA(VLOOKUP(C32,'1_Prototype_data'!$C$1:$AL$1000,36,FALSE),"")</f>
        <v/>
      </c>
      <c r="AN32" s="21" t="str">
        <f>_xlfn.IFNA(VLOOKUP(C32,'2_Prototype_data'!$C$1:$AL$1000,36,FALSE),"")</f>
        <v/>
      </c>
      <c r="AO32" s="21" t="str">
        <f>_xlfn.IFNA(VLOOKUP(C32,'3_Prototype_data'!$C$1:$AL$1000,36,FALSE),"")</f>
        <v/>
      </c>
      <c r="AP32" s="21" t="str">
        <f ca="1">_xlfn.IFNA(VLOOKUP(C32,'4_Prototype_data'!$C$1:$AL$1000,36,FALSE),"")</f>
        <v/>
      </c>
      <c r="AQ32" s="21" t="str">
        <f>_xlfn.IFNA(VLOOKUP(C32,'5_Prototype_data'!$C$1:$AL$1000,36,FALSE),"")</f>
        <v/>
      </c>
      <c r="AR32" s="5" t="str">
        <f>IF(C32&lt;&gt;"",IF(AND(Prototype_input!$E$13&lt;&gt;"",Prototype_input!$E$13&lt;&gt;"Please input",AM32=""),"Fail",IF(AND(Prototype_input!$E$16&lt;&gt;"",Prototype_input!$E$16&lt;&gt;"Please input",AN32=""),"Fail",IF(AND(Prototype_input!$E$19&lt;&gt;"",Prototype_input!$E$19&lt;&gt;"Please input",AO32=""),"Fail",IF(AND(Prototype_input!$E$22&lt;&gt;"",Prototype_input!$E$22&lt;&gt;"Please input",AP32=""),"Fail",IF(AND(Prototype_input!$E$25&lt;&gt;"",Prototype_input!$E$25&lt;&gt;"Please input",AQ32=""),"Fail",IF(AM32&lt;&gt;"",AM32,IF(AN32&lt;&gt;"",AN32,IF(AO32&lt;&gt;"",AO32,IF(AP32&lt;&gt;"",AP32,IF(AQ32&lt;&gt;"",AQ32,"")))))))))),"")</f>
        <v/>
      </c>
    </row>
    <row r="33" spans="5:44" ht="12.75" x14ac:dyDescent="0.2">
      <c r="E33" s="21" t="str">
        <f>_xlfn.IFNA(VLOOKUP(B33,'1_Prototype_data'!$B$1:$U$1000,18,FALSE),"")</f>
        <v/>
      </c>
      <c r="F33" s="21" t="str">
        <f>_xlfn.IFNA(VLOOKUP(B33,'2_Prototype_data'!$B$1:$U$1000,18,FALSE),"")</f>
        <v/>
      </c>
      <c r="G33" s="21" t="str">
        <f>_xlfn.IFNA(VLOOKUP(B33,'3_Prototype_data'!$B$1:$U$1000,18,FALSE),"")</f>
        <v/>
      </c>
      <c r="H33" s="21" t="str">
        <f ca="1">_xlfn.IFNA(VLOOKUP(B33,'4_Prototype_data'!$B$1:$U$1000,18,FALSE),"")</f>
        <v/>
      </c>
      <c r="I33" s="21" t="str">
        <f>_xlfn.IFNA(VLOOKUP(B33,'5_Prototype_data'!$B$1:$U$1000,18,FALSE),"")</f>
        <v/>
      </c>
      <c r="J33" s="21" t="str">
        <f>IF(B33&lt;&gt;"",IF(AND(Prototype_input!$E$13&lt;&gt;"",Prototype_input!$E$13&lt;&gt;"Please input",E33=""),"Fail",IF(AND(Prototype_input!$E$16&lt;&gt;"",Prototype_input!$E$16&lt;&gt;"Please input",F33=""),"Fail",IF(AND(Prototype_input!$E$19&lt;&gt;"",Prototype_input!$E$19&lt;&gt;"Please input",G33=""),"Fail",IF(AND(Prototype_input!$E$22&lt;&gt;"",Prototype_input!$E$22&lt;&gt;"Please input",H33=""),"Fail",IF(AND(Prototype_input!$E$25&lt;&gt;"",Prototype_input!$E$25&lt;&gt;"Please input",I33=""),"Fail",IF(E33&lt;&gt;"",E33,IF(F33&lt;&gt;"",F33,IF(G33&lt;&gt;"",G33,IF(H33&lt;&gt;"",H33,IF(I33&lt;&gt;"",I33,"")))))))))),"")</f>
        <v/>
      </c>
      <c r="K33" s="21" t="str">
        <f>_xlfn.IFNA(VLOOKUP(B33,'1_Prototype_data'!$B$1:$U$1000,16,FALSE),"")</f>
        <v/>
      </c>
      <c r="L33" s="21" t="str">
        <f t="shared" si="6"/>
        <v/>
      </c>
      <c r="M33" s="21" t="str">
        <f>_xlfn.IFNA(VLOOKUP(B33,'2_Prototype_data'!$B$1:$U$1000,16,FALSE),"")</f>
        <v/>
      </c>
      <c r="N33" s="21" t="str">
        <f t="shared" si="7"/>
        <v/>
      </c>
      <c r="O33" s="21" t="str">
        <f>_xlfn.IFNA(VLOOKUP(B33,'3_Prototype_data'!$B$1:$U$1000,16,FALSE),"")</f>
        <v/>
      </c>
      <c r="P33" s="21" t="str">
        <f t="shared" si="8"/>
        <v/>
      </c>
      <c r="Q33" s="21" t="str">
        <f ca="1">_xlfn.IFNA(VLOOKUP(B33,'4_Prototype_data'!$B$1:$U$1000,16,FALSE),"")</f>
        <v/>
      </c>
      <c r="R33" s="21" t="str">
        <f t="shared" ca="1" si="9"/>
        <v/>
      </c>
      <c r="S33" s="21" t="str">
        <f>_xlfn.IFNA(VLOOKUP(B33,'5_Prototype_data'!$B$1:$U$1000,16,FALSE),"")</f>
        <v/>
      </c>
      <c r="T33" s="21" t="str">
        <f t="shared" si="10"/>
        <v/>
      </c>
      <c r="U33" s="21" t="str">
        <f t="shared" si="11"/>
        <v/>
      </c>
      <c r="V33" s="21" t="str">
        <f>IF(B33&lt;&gt;"",(10-COUNTIF(Prototype_input!$E$12:$E$26,"Please input"))/2,"")</f>
        <v/>
      </c>
      <c r="W33" s="21" t="str">
        <f t="shared" si="12"/>
        <v/>
      </c>
      <c r="Y33" s="21" t="str">
        <f>_xlfn.IFNA(VLOOKUP(B33,'1_Prototype_data'!$B$1:$U$1000,3,FALSE),"")</f>
        <v/>
      </c>
      <c r="Z33" s="21" t="str">
        <f>_xlfn.IFNA(VLOOKUP(B33,'1_Prototype_data'!$B$1:$U$1000,4,FALSE),"")</f>
        <v/>
      </c>
      <c r="AA33" s="21" t="str">
        <f>_xlfn.IFNA(VLOOKUP(B33,'1_Prototype_data'!$B$1:$U$1000,5,FALSE),"")</f>
        <v/>
      </c>
      <c r="AB33" s="21" t="str">
        <f>_xlfn.IFNA(VLOOKUP(B33,'1_Prototype_data'!$B$1:$U$1000,6,FALSE),"")</f>
        <v/>
      </c>
      <c r="AC33" s="21" t="str">
        <f>_xlfn.IFNA(VLOOKUP(B33,'1_Prototype_data'!$B$1:$U$1000,7,FALSE),"")</f>
        <v/>
      </c>
      <c r="AD33" s="21" t="str">
        <f>_xlfn.IFNA(VLOOKUP(B33,'1_Prototype_data'!$B$1:$U$1000,8,FALSE),"")</f>
        <v/>
      </c>
      <c r="AE33" s="21" t="str">
        <f>_xlfn.IFNA(VLOOKUP(B33,'1_Prototype_data'!$B$1:$U$1000,9,FALSE),"")</f>
        <v/>
      </c>
      <c r="AF33" s="21" t="str">
        <f>_xlfn.IFNA(VLOOKUP(B33,'1_Prototype_data'!$B$1:$U$1000,20,FALSE),"")</f>
        <v/>
      </c>
      <c r="AG33" s="21" t="str">
        <f>_xlfn.IFNA(VLOOKUP(B33,'2_Prototype_data'!$B$1:$U$1000,20,FALSE),"")</f>
        <v/>
      </c>
      <c r="AH33" s="21" t="str">
        <f>_xlfn.IFNA(VLOOKUP(B33,'3_Prototype_data'!$B$1:$U$1000,20,FALSE),"")</f>
        <v/>
      </c>
      <c r="AI33" s="21" t="str">
        <f ca="1">_xlfn.IFNA(VLOOKUP(B33,'4_Prototype_data'!$B$1:$U$1000,20,FALSE),"")</f>
        <v/>
      </c>
      <c r="AJ33" s="21" t="str">
        <f>_xlfn.IFNA(VLOOKUP(B33,'5_Prototype_data'!$B$1:$U$1000,20,FALSE),"")</f>
        <v/>
      </c>
      <c r="AK33" s="21" t="str">
        <f>IF(B33&lt;&gt;"",IF(AND(Prototype_input!$E$13&lt;&gt;"",Prototype_input!$E$13&lt;&gt;"Please input",AF33=""),"Fail",IF(AND(Prototype_input!$E$16&lt;&gt;"",Prototype_input!$E$16&lt;&gt;"Please input",AG33=""),"Fail",IF(AND(Prototype_input!$E$19&lt;&gt;"",Prototype_input!$E$19&lt;&gt;"Please input",AH33=""),"Fail",IF(AND(Prototype_input!$E$22&lt;&gt;"",Prototype_input!$E$22&lt;&gt;"Please input",AI33=""),"Fail",IF(AND(Prototype_input!$E$25&lt;&gt;"",Prototype_input!$E$25&lt;&gt;"Please input",AJ33=""),"Fail",IF(AF33&lt;&gt;"",AF33,IF(AG33&lt;&gt;"",AG33,IF(AH33&lt;&gt;"",AH33,IF(AI33&lt;&gt;"",AI33,IF(AJ33&lt;&gt;"",AJ33,"")))))))))),"")</f>
        <v/>
      </c>
      <c r="AM33" s="21" t="str">
        <f>_xlfn.IFNA(VLOOKUP(C33,'1_Prototype_data'!$C$1:$AL$1000,36,FALSE),"")</f>
        <v/>
      </c>
      <c r="AN33" s="21" t="str">
        <f>_xlfn.IFNA(VLOOKUP(C33,'2_Prototype_data'!$C$1:$AL$1000,36,FALSE),"")</f>
        <v/>
      </c>
      <c r="AO33" s="21" t="str">
        <f>_xlfn.IFNA(VLOOKUP(C33,'3_Prototype_data'!$C$1:$AL$1000,36,FALSE),"")</f>
        <v/>
      </c>
      <c r="AP33" s="21" t="str">
        <f ca="1">_xlfn.IFNA(VLOOKUP(C33,'4_Prototype_data'!$C$1:$AL$1000,36,FALSE),"")</f>
        <v/>
      </c>
      <c r="AQ33" s="21" t="str">
        <f>_xlfn.IFNA(VLOOKUP(C33,'5_Prototype_data'!$C$1:$AL$1000,36,FALSE),"")</f>
        <v/>
      </c>
      <c r="AR33" s="5" t="str">
        <f>IF(C33&lt;&gt;"",IF(AND(Prototype_input!$E$13&lt;&gt;"",Prototype_input!$E$13&lt;&gt;"Please input",AM33=""),"Fail",IF(AND(Prototype_input!$E$16&lt;&gt;"",Prototype_input!$E$16&lt;&gt;"Please input",AN33=""),"Fail",IF(AND(Prototype_input!$E$19&lt;&gt;"",Prototype_input!$E$19&lt;&gt;"Please input",AO33=""),"Fail",IF(AND(Prototype_input!$E$22&lt;&gt;"",Prototype_input!$E$22&lt;&gt;"Please input",AP33=""),"Fail",IF(AND(Prototype_input!$E$25&lt;&gt;"",Prototype_input!$E$25&lt;&gt;"Please input",AQ33=""),"Fail",IF(AM33&lt;&gt;"",AM33,IF(AN33&lt;&gt;"",AN33,IF(AO33&lt;&gt;"",AO33,IF(AP33&lt;&gt;"",AP33,IF(AQ33&lt;&gt;"",AQ33,"")))))))))),"")</f>
        <v/>
      </c>
    </row>
    <row r="34" spans="5:44" ht="12.75" x14ac:dyDescent="0.2">
      <c r="E34" s="21" t="str">
        <f>_xlfn.IFNA(VLOOKUP(B34,'1_Prototype_data'!$B$1:$U$1000,18,FALSE),"")</f>
        <v/>
      </c>
      <c r="F34" s="21" t="str">
        <f>_xlfn.IFNA(VLOOKUP(B34,'2_Prototype_data'!$B$1:$U$1000,18,FALSE),"")</f>
        <v/>
      </c>
      <c r="G34" s="21" t="str">
        <f>_xlfn.IFNA(VLOOKUP(B34,'3_Prototype_data'!$B$1:$U$1000,18,FALSE),"")</f>
        <v/>
      </c>
      <c r="H34" s="21" t="str">
        <f ca="1">_xlfn.IFNA(VLOOKUP(B34,'4_Prototype_data'!$B$1:$U$1000,18,FALSE),"")</f>
        <v/>
      </c>
      <c r="I34" s="21" t="str">
        <f>_xlfn.IFNA(VLOOKUP(B34,'5_Prototype_data'!$B$1:$U$1000,18,FALSE),"")</f>
        <v/>
      </c>
      <c r="J34" s="21" t="str">
        <f>IF(B34&lt;&gt;"",IF(AND(Prototype_input!$E$13&lt;&gt;"",Prototype_input!$E$13&lt;&gt;"Please input",E34=""),"Fail",IF(AND(Prototype_input!$E$16&lt;&gt;"",Prototype_input!$E$16&lt;&gt;"Please input",F34=""),"Fail",IF(AND(Prototype_input!$E$19&lt;&gt;"",Prototype_input!$E$19&lt;&gt;"Please input",G34=""),"Fail",IF(AND(Prototype_input!$E$22&lt;&gt;"",Prototype_input!$E$22&lt;&gt;"Please input",H34=""),"Fail",IF(AND(Prototype_input!$E$25&lt;&gt;"",Prototype_input!$E$25&lt;&gt;"Please input",I34=""),"Fail",IF(E34&lt;&gt;"",E34,IF(F34&lt;&gt;"",F34,IF(G34&lt;&gt;"",G34,IF(H34&lt;&gt;"",H34,IF(I34&lt;&gt;"",I34,"")))))))))),"")</f>
        <v/>
      </c>
      <c r="K34" s="21" t="str">
        <f>_xlfn.IFNA(VLOOKUP(B34,'1_Prototype_data'!$B$1:$U$1000,16,FALSE),"")</f>
        <v/>
      </c>
      <c r="L34" s="21" t="str">
        <f t="shared" si="6"/>
        <v/>
      </c>
      <c r="M34" s="21" t="str">
        <f>_xlfn.IFNA(VLOOKUP(B34,'2_Prototype_data'!$B$1:$U$1000,16,FALSE),"")</f>
        <v/>
      </c>
      <c r="N34" s="21" t="str">
        <f t="shared" si="7"/>
        <v/>
      </c>
      <c r="O34" s="21" t="str">
        <f>_xlfn.IFNA(VLOOKUP(B34,'3_Prototype_data'!$B$1:$U$1000,16,FALSE),"")</f>
        <v/>
      </c>
      <c r="P34" s="21" t="str">
        <f t="shared" si="8"/>
        <v/>
      </c>
      <c r="Q34" s="21" t="str">
        <f ca="1">_xlfn.IFNA(VLOOKUP(B34,'4_Prototype_data'!$B$1:$U$1000,16,FALSE),"")</f>
        <v/>
      </c>
      <c r="R34" s="21" t="str">
        <f t="shared" ca="1" si="9"/>
        <v/>
      </c>
      <c r="S34" s="21" t="str">
        <f>_xlfn.IFNA(VLOOKUP(B34,'5_Prototype_data'!$B$1:$U$1000,16,FALSE),"")</f>
        <v/>
      </c>
      <c r="T34" s="21" t="str">
        <f t="shared" si="10"/>
        <v/>
      </c>
      <c r="U34" s="21" t="str">
        <f t="shared" si="11"/>
        <v/>
      </c>
      <c r="V34" s="21" t="str">
        <f>IF(B34&lt;&gt;"",(10-COUNTIF(Prototype_input!$E$12:$E$26,"Please input"))/2,"")</f>
        <v/>
      </c>
      <c r="W34" s="21" t="str">
        <f t="shared" si="12"/>
        <v/>
      </c>
      <c r="Y34" s="21" t="str">
        <f>_xlfn.IFNA(VLOOKUP(B34,'1_Prototype_data'!$B$1:$U$1000,3,FALSE),"")</f>
        <v/>
      </c>
      <c r="Z34" s="21" t="str">
        <f>_xlfn.IFNA(VLOOKUP(B34,'1_Prototype_data'!$B$1:$U$1000,4,FALSE),"")</f>
        <v/>
      </c>
      <c r="AA34" s="21" t="str">
        <f>_xlfn.IFNA(VLOOKUP(B34,'1_Prototype_data'!$B$1:$U$1000,5,FALSE),"")</f>
        <v/>
      </c>
      <c r="AB34" s="21" t="str">
        <f>_xlfn.IFNA(VLOOKUP(B34,'1_Prototype_data'!$B$1:$U$1000,6,FALSE),"")</f>
        <v/>
      </c>
      <c r="AC34" s="21" t="str">
        <f>_xlfn.IFNA(VLOOKUP(B34,'1_Prototype_data'!$B$1:$U$1000,7,FALSE),"")</f>
        <v/>
      </c>
      <c r="AD34" s="21" t="str">
        <f>_xlfn.IFNA(VLOOKUP(B34,'1_Prototype_data'!$B$1:$U$1000,8,FALSE),"")</f>
        <v/>
      </c>
      <c r="AE34" s="21" t="str">
        <f>_xlfn.IFNA(VLOOKUP(B34,'1_Prototype_data'!$B$1:$U$1000,9,FALSE),"")</f>
        <v/>
      </c>
      <c r="AF34" s="21" t="str">
        <f>_xlfn.IFNA(VLOOKUP(B34,'1_Prototype_data'!$B$1:$U$1000,20,FALSE),"")</f>
        <v/>
      </c>
      <c r="AG34" s="21" t="str">
        <f>_xlfn.IFNA(VLOOKUP(B34,'2_Prototype_data'!$B$1:$U$1000,20,FALSE),"")</f>
        <v/>
      </c>
      <c r="AH34" s="21" t="str">
        <f>_xlfn.IFNA(VLOOKUP(B34,'3_Prototype_data'!$B$1:$U$1000,20,FALSE),"")</f>
        <v/>
      </c>
      <c r="AI34" s="21" t="str">
        <f ca="1">_xlfn.IFNA(VLOOKUP(B34,'4_Prototype_data'!$B$1:$U$1000,20,FALSE),"")</f>
        <v/>
      </c>
      <c r="AJ34" s="21" t="str">
        <f>_xlfn.IFNA(VLOOKUP(B34,'5_Prototype_data'!$B$1:$U$1000,20,FALSE),"")</f>
        <v/>
      </c>
      <c r="AK34" s="21" t="str">
        <f>IF(B34&lt;&gt;"",IF(AND(Prototype_input!$E$13&lt;&gt;"",Prototype_input!$E$13&lt;&gt;"Please input",AF34=""),"Fail",IF(AND(Prototype_input!$E$16&lt;&gt;"",Prototype_input!$E$16&lt;&gt;"Please input",AG34=""),"Fail",IF(AND(Prototype_input!$E$19&lt;&gt;"",Prototype_input!$E$19&lt;&gt;"Please input",AH34=""),"Fail",IF(AND(Prototype_input!$E$22&lt;&gt;"",Prototype_input!$E$22&lt;&gt;"Please input",AI34=""),"Fail",IF(AND(Prototype_input!$E$25&lt;&gt;"",Prototype_input!$E$25&lt;&gt;"Please input",AJ34=""),"Fail",IF(AF34&lt;&gt;"",AF34,IF(AG34&lt;&gt;"",AG34,IF(AH34&lt;&gt;"",AH34,IF(AI34&lt;&gt;"",AI34,IF(AJ34&lt;&gt;"",AJ34,"")))))))))),"")</f>
        <v/>
      </c>
      <c r="AM34" s="21" t="str">
        <f>_xlfn.IFNA(VLOOKUP(C34,'1_Prototype_data'!$C$1:$AL$1000,36,FALSE),"")</f>
        <v/>
      </c>
      <c r="AN34" s="21" t="str">
        <f>_xlfn.IFNA(VLOOKUP(C34,'2_Prototype_data'!$C$1:$AL$1000,36,FALSE),"")</f>
        <v/>
      </c>
      <c r="AO34" s="21" t="str">
        <f>_xlfn.IFNA(VLOOKUP(C34,'3_Prototype_data'!$C$1:$AL$1000,36,FALSE),"")</f>
        <v/>
      </c>
      <c r="AP34" s="21" t="str">
        <f ca="1">_xlfn.IFNA(VLOOKUP(C34,'4_Prototype_data'!$C$1:$AL$1000,36,FALSE),"")</f>
        <v/>
      </c>
      <c r="AQ34" s="21" t="str">
        <f>_xlfn.IFNA(VLOOKUP(C34,'5_Prototype_data'!$C$1:$AL$1000,36,FALSE),"")</f>
        <v/>
      </c>
      <c r="AR34" s="5" t="str">
        <f>IF(C34&lt;&gt;"",IF(AND(Prototype_input!$E$13&lt;&gt;"",Prototype_input!$E$13&lt;&gt;"Please input",AM34=""),"Fail",IF(AND(Prototype_input!$E$16&lt;&gt;"",Prototype_input!$E$16&lt;&gt;"Please input",AN34=""),"Fail",IF(AND(Prototype_input!$E$19&lt;&gt;"",Prototype_input!$E$19&lt;&gt;"Please input",AO34=""),"Fail",IF(AND(Prototype_input!$E$22&lt;&gt;"",Prototype_input!$E$22&lt;&gt;"Please input",AP34=""),"Fail",IF(AND(Prototype_input!$E$25&lt;&gt;"",Prototype_input!$E$25&lt;&gt;"Please input",AQ34=""),"Fail",IF(AM34&lt;&gt;"",AM34,IF(AN34&lt;&gt;"",AN34,IF(AO34&lt;&gt;"",AO34,IF(AP34&lt;&gt;"",AP34,IF(AQ34&lt;&gt;"",AQ34,"")))))))))),"")</f>
        <v/>
      </c>
    </row>
    <row r="35" spans="5:44" ht="12.75" x14ac:dyDescent="0.2">
      <c r="E35" s="21" t="str">
        <f>_xlfn.IFNA(VLOOKUP(B35,'1_Prototype_data'!$B$1:$U$1000,18,FALSE),"")</f>
        <v/>
      </c>
      <c r="F35" s="21" t="str">
        <f>_xlfn.IFNA(VLOOKUP(B35,'2_Prototype_data'!$B$1:$U$1000,18,FALSE),"")</f>
        <v/>
      </c>
      <c r="G35" s="21" t="str">
        <f>_xlfn.IFNA(VLOOKUP(B35,'3_Prototype_data'!$B$1:$U$1000,18,FALSE),"")</f>
        <v/>
      </c>
      <c r="H35" s="21" t="str">
        <f ca="1">_xlfn.IFNA(VLOOKUP(B35,'4_Prototype_data'!$B$1:$U$1000,18,FALSE),"")</f>
        <v/>
      </c>
      <c r="I35" s="21" t="str">
        <f>_xlfn.IFNA(VLOOKUP(B35,'5_Prototype_data'!$B$1:$U$1000,18,FALSE),"")</f>
        <v/>
      </c>
      <c r="J35" s="21" t="str">
        <f>IF(B35&lt;&gt;"",IF(AND(Prototype_input!$E$13&lt;&gt;"",Prototype_input!$E$13&lt;&gt;"Please input",E35=""),"Fail",IF(AND(Prototype_input!$E$16&lt;&gt;"",Prototype_input!$E$16&lt;&gt;"Please input",F35=""),"Fail",IF(AND(Prototype_input!$E$19&lt;&gt;"",Prototype_input!$E$19&lt;&gt;"Please input",G35=""),"Fail",IF(AND(Prototype_input!$E$22&lt;&gt;"",Prototype_input!$E$22&lt;&gt;"Please input",H35=""),"Fail",IF(AND(Prototype_input!$E$25&lt;&gt;"",Prototype_input!$E$25&lt;&gt;"Please input",I35=""),"Fail",IF(E35&lt;&gt;"",E35,IF(F35&lt;&gt;"",F35,IF(G35&lt;&gt;"",G35,IF(H35&lt;&gt;"",H35,IF(I35&lt;&gt;"",I35,"")))))))))),"")</f>
        <v/>
      </c>
      <c r="K35" s="21" t="str">
        <f>_xlfn.IFNA(VLOOKUP(B35,'1_Prototype_data'!$B$1:$U$1000,16,FALSE),"")</f>
        <v/>
      </c>
      <c r="L35" s="21" t="str">
        <f t="shared" si="6"/>
        <v/>
      </c>
      <c r="M35" s="21" t="str">
        <f>_xlfn.IFNA(VLOOKUP(B35,'2_Prototype_data'!$B$1:$U$1000,16,FALSE),"")</f>
        <v/>
      </c>
      <c r="N35" s="21" t="str">
        <f t="shared" si="7"/>
        <v/>
      </c>
      <c r="O35" s="21" t="str">
        <f>_xlfn.IFNA(VLOOKUP(B35,'3_Prototype_data'!$B$1:$U$1000,16,FALSE),"")</f>
        <v/>
      </c>
      <c r="P35" s="21" t="str">
        <f t="shared" si="8"/>
        <v/>
      </c>
      <c r="Q35" s="21" t="str">
        <f ca="1">_xlfn.IFNA(VLOOKUP(B35,'4_Prototype_data'!$B$1:$U$1000,16,FALSE),"")</f>
        <v/>
      </c>
      <c r="R35" s="21" t="str">
        <f t="shared" ca="1" si="9"/>
        <v/>
      </c>
      <c r="S35" s="21" t="str">
        <f>_xlfn.IFNA(VLOOKUP(B35,'5_Prototype_data'!$B$1:$U$1000,16,FALSE),"")</f>
        <v/>
      </c>
      <c r="T35" s="21" t="str">
        <f t="shared" si="10"/>
        <v/>
      </c>
      <c r="U35" s="21" t="str">
        <f t="shared" si="11"/>
        <v/>
      </c>
      <c r="V35" s="21" t="str">
        <f>IF(B35&lt;&gt;"",(10-COUNTIF(Prototype_input!$E$12:$E$26,"Please input"))/2,"")</f>
        <v/>
      </c>
      <c r="W35" s="21" t="str">
        <f t="shared" si="12"/>
        <v/>
      </c>
      <c r="Y35" s="21" t="str">
        <f>_xlfn.IFNA(VLOOKUP(B35,'1_Prototype_data'!$B$1:$U$1000,3,FALSE),"")</f>
        <v/>
      </c>
      <c r="Z35" s="21" t="str">
        <f>_xlfn.IFNA(VLOOKUP(B35,'1_Prototype_data'!$B$1:$U$1000,4,FALSE),"")</f>
        <v/>
      </c>
      <c r="AA35" s="21" t="str">
        <f>_xlfn.IFNA(VLOOKUP(B35,'1_Prototype_data'!$B$1:$U$1000,5,FALSE),"")</f>
        <v/>
      </c>
      <c r="AB35" s="21" t="str">
        <f>_xlfn.IFNA(VLOOKUP(B35,'1_Prototype_data'!$B$1:$U$1000,6,FALSE),"")</f>
        <v/>
      </c>
      <c r="AC35" s="21" t="str">
        <f>_xlfn.IFNA(VLOOKUP(B35,'1_Prototype_data'!$B$1:$U$1000,7,FALSE),"")</f>
        <v/>
      </c>
      <c r="AD35" s="21" t="str">
        <f>_xlfn.IFNA(VLOOKUP(B35,'1_Prototype_data'!$B$1:$U$1000,8,FALSE),"")</f>
        <v/>
      </c>
      <c r="AE35" s="21" t="str">
        <f>_xlfn.IFNA(VLOOKUP(B35,'1_Prototype_data'!$B$1:$U$1000,9,FALSE),"")</f>
        <v/>
      </c>
      <c r="AF35" s="21" t="str">
        <f>_xlfn.IFNA(VLOOKUP(B35,'1_Prototype_data'!$B$1:$U$1000,20,FALSE),"")</f>
        <v/>
      </c>
      <c r="AG35" s="21" t="str">
        <f>_xlfn.IFNA(VLOOKUP(B35,'2_Prototype_data'!$B$1:$U$1000,20,FALSE),"")</f>
        <v/>
      </c>
      <c r="AH35" s="21" t="str">
        <f>_xlfn.IFNA(VLOOKUP(B35,'3_Prototype_data'!$B$1:$U$1000,20,FALSE),"")</f>
        <v/>
      </c>
      <c r="AI35" s="21" t="str">
        <f ca="1">_xlfn.IFNA(VLOOKUP(B35,'4_Prototype_data'!$B$1:$U$1000,20,FALSE),"")</f>
        <v/>
      </c>
      <c r="AJ35" s="21" t="str">
        <f>_xlfn.IFNA(VLOOKUP(B35,'5_Prototype_data'!$B$1:$U$1000,20,FALSE),"")</f>
        <v/>
      </c>
      <c r="AK35" s="21" t="str">
        <f>IF(B35&lt;&gt;"",IF(AND(Prototype_input!$E$13&lt;&gt;"",Prototype_input!$E$13&lt;&gt;"Please input",AF35=""),"Fail",IF(AND(Prototype_input!$E$16&lt;&gt;"",Prototype_input!$E$16&lt;&gt;"Please input",AG35=""),"Fail",IF(AND(Prototype_input!$E$19&lt;&gt;"",Prototype_input!$E$19&lt;&gt;"Please input",AH35=""),"Fail",IF(AND(Prototype_input!$E$22&lt;&gt;"",Prototype_input!$E$22&lt;&gt;"Please input",AI35=""),"Fail",IF(AND(Prototype_input!$E$25&lt;&gt;"",Prototype_input!$E$25&lt;&gt;"Please input",AJ35=""),"Fail",IF(AF35&lt;&gt;"",AF35,IF(AG35&lt;&gt;"",AG35,IF(AH35&lt;&gt;"",AH35,IF(AI35&lt;&gt;"",AI35,IF(AJ35&lt;&gt;"",AJ35,"")))))))))),"")</f>
        <v/>
      </c>
      <c r="AM35" s="21" t="str">
        <f>_xlfn.IFNA(VLOOKUP(C35,'1_Prototype_data'!$C$1:$AL$1000,36,FALSE),"")</f>
        <v/>
      </c>
      <c r="AN35" s="21" t="str">
        <f>_xlfn.IFNA(VLOOKUP(C35,'2_Prototype_data'!$C$1:$AL$1000,36,FALSE),"")</f>
        <v/>
      </c>
      <c r="AO35" s="21" t="str">
        <f>_xlfn.IFNA(VLOOKUP(C35,'3_Prototype_data'!$C$1:$AL$1000,36,FALSE),"")</f>
        <v/>
      </c>
      <c r="AP35" s="21" t="str">
        <f ca="1">_xlfn.IFNA(VLOOKUP(C35,'4_Prototype_data'!$C$1:$AL$1000,36,FALSE),"")</f>
        <v/>
      </c>
      <c r="AQ35" s="21" t="str">
        <f>_xlfn.IFNA(VLOOKUP(C35,'5_Prototype_data'!$C$1:$AL$1000,36,FALSE),"")</f>
        <v/>
      </c>
      <c r="AR35" s="5" t="str">
        <f>IF(C35&lt;&gt;"",IF(AND(Prototype_input!$E$13&lt;&gt;"",Prototype_input!$E$13&lt;&gt;"Please input",AM35=""),"Fail",IF(AND(Prototype_input!$E$16&lt;&gt;"",Prototype_input!$E$16&lt;&gt;"Please input",AN35=""),"Fail",IF(AND(Prototype_input!$E$19&lt;&gt;"",Prototype_input!$E$19&lt;&gt;"Please input",AO35=""),"Fail",IF(AND(Prototype_input!$E$22&lt;&gt;"",Prototype_input!$E$22&lt;&gt;"Please input",AP35=""),"Fail",IF(AND(Prototype_input!$E$25&lt;&gt;"",Prototype_input!$E$25&lt;&gt;"Please input",AQ35=""),"Fail",IF(AM35&lt;&gt;"",AM35,IF(AN35&lt;&gt;"",AN35,IF(AO35&lt;&gt;"",AO35,IF(AP35&lt;&gt;"",AP35,IF(AQ35&lt;&gt;"",AQ35,"")))))))))),"")</f>
        <v/>
      </c>
    </row>
    <row r="36" spans="5:44" ht="12.75" x14ac:dyDescent="0.2">
      <c r="E36" s="21" t="str">
        <f>_xlfn.IFNA(VLOOKUP(B36,'1_Prototype_data'!$B$1:$U$1000,18,FALSE),"")</f>
        <v/>
      </c>
      <c r="F36" s="21" t="str">
        <f>_xlfn.IFNA(VLOOKUP(B36,'2_Prototype_data'!$B$1:$U$1000,18,FALSE),"")</f>
        <v/>
      </c>
      <c r="G36" s="21" t="str">
        <f>_xlfn.IFNA(VLOOKUP(B36,'3_Prototype_data'!$B$1:$U$1000,18,FALSE),"")</f>
        <v/>
      </c>
      <c r="H36" s="21" t="str">
        <f ca="1">_xlfn.IFNA(VLOOKUP(B36,'4_Prototype_data'!$B$1:$U$1000,18,FALSE),"")</f>
        <v/>
      </c>
      <c r="I36" s="21" t="str">
        <f>_xlfn.IFNA(VLOOKUP(B36,'5_Prototype_data'!$B$1:$U$1000,18,FALSE),"")</f>
        <v/>
      </c>
      <c r="J36" s="21" t="str">
        <f>IF(B36&lt;&gt;"",IF(AND(Prototype_input!$E$13&lt;&gt;"",Prototype_input!$E$13&lt;&gt;"Please input",E36=""),"Fail",IF(AND(Prototype_input!$E$16&lt;&gt;"",Prototype_input!$E$16&lt;&gt;"Please input",F36=""),"Fail",IF(AND(Prototype_input!$E$19&lt;&gt;"",Prototype_input!$E$19&lt;&gt;"Please input",G36=""),"Fail",IF(AND(Prototype_input!$E$22&lt;&gt;"",Prototype_input!$E$22&lt;&gt;"Please input",H36=""),"Fail",IF(AND(Prototype_input!$E$25&lt;&gt;"",Prototype_input!$E$25&lt;&gt;"Please input",I36=""),"Fail",IF(E36&lt;&gt;"",E36,IF(F36&lt;&gt;"",F36,IF(G36&lt;&gt;"",G36,IF(H36&lt;&gt;"",H36,IF(I36&lt;&gt;"",I36,"")))))))))),"")</f>
        <v/>
      </c>
      <c r="K36" s="21" t="str">
        <f>_xlfn.IFNA(VLOOKUP(B36,'1_Prototype_data'!$B$1:$U$1000,16,FALSE),"")</f>
        <v/>
      </c>
      <c r="L36" s="21" t="str">
        <f t="shared" si="6"/>
        <v/>
      </c>
      <c r="M36" s="21" t="str">
        <f>_xlfn.IFNA(VLOOKUP(B36,'2_Prototype_data'!$B$1:$U$1000,16,FALSE),"")</f>
        <v/>
      </c>
      <c r="N36" s="21" t="str">
        <f t="shared" si="7"/>
        <v/>
      </c>
      <c r="O36" s="21" t="str">
        <f>_xlfn.IFNA(VLOOKUP(B36,'3_Prototype_data'!$B$1:$U$1000,16,FALSE),"")</f>
        <v/>
      </c>
      <c r="P36" s="21" t="str">
        <f t="shared" si="8"/>
        <v/>
      </c>
      <c r="Q36" s="21" t="str">
        <f ca="1">_xlfn.IFNA(VLOOKUP(B36,'4_Prototype_data'!$B$1:$U$1000,16,FALSE),"")</f>
        <v/>
      </c>
      <c r="R36" s="21" t="str">
        <f t="shared" ca="1" si="9"/>
        <v/>
      </c>
      <c r="S36" s="21" t="str">
        <f>_xlfn.IFNA(VLOOKUP(B36,'5_Prototype_data'!$B$1:$U$1000,16,FALSE),"")</f>
        <v/>
      </c>
      <c r="T36" s="21" t="str">
        <f t="shared" si="10"/>
        <v/>
      </c>
      <c r="U36" s="21" t="str">
        <f t="shared" si="11"/>
        <v/>
      </c>
      <c r="V36" s="21" t="str">
        <f>IF(B36&lt;&gt;"",(10-COUNTIF(Prototype_input!$E$12:$E$26,"Please input"))/2,"")</f>
        <v/>
      </c>
      <c r="W36" s="21" t="str">
        <f t="shared" si="12"/>
        <v/>
      </c>
      <c r="Y36" s="21" t="str">
        <f>_xlfn.IFNA(VLOOKUP(B36,'1_Prototype_data'!$B$1:$U$1000,3,FALSE),"")</f>
        <v/>
      </c>
      <c r="Z36" s="21" t="str">
        <f>_xlfn.IFNA(VLOOKUP(B36,'1_Prototype_data'!$B$1:$U$1000,4,FALSE),"")</f>
        <v/>
      </c>
      <c r="AA36" s="21" t="str">
        <f>_xlfn.IFNA(VLOOKUP(B36,'1_Prototype_data'!$B$1:$U$1000,5,FALSE),"")</f>
        <v/>
      </c>
      <c r="AB36" s="21" t="str">
        <f>_xlfn.IFNA(VLOOKUP(B36,'1_Prototype_data'!$B$1:$U$1000,6,FALSE),"")</f>
        <v/>
      </c>
      <c r="AC36" s="21" t="str">
        <f>_xlfn.IFNA(VLOOKUP(B36,'1_Prototype_data'!$B$1:$U$1000,7,FALSE),"")</f>
        <v/>
      </c>
      <c r="AD36" s="21" t="str">
        <f>_xlfn.IFNA(VLOOKUP(B36,'1_Prototype_data'!$B$1:$U$1000,8,FALSE),"")</f>
        <v/>
      </c>
      <c r="AE36" s="21" t="str">
        <f>_xlfn.IFNA(VLOOKUP(B36,'1_Prototype_data'!$B$1:$U$1000,9,FALSE),"")</f>
        <v/>
      </c>
      <c r="AF36" s="21" t="str">
        <f>_xlfn.IFNA(VLOOKUP(B36,'1_Prototype_data'!$B$1:$U$1000,20,FALSE),"")</f>
        <v/>
      </c>
      <c r="AG36" s="21" t="str">
        <f>_xlfn.IFNA(VLOOKUP(B36,'2_Prototype_data'!$B$1:$U$1000,20,FALSE),"")</f>
        <v/>
      </c>
      <c r="AH36" s="21" t="str">
        <f>_xlfn.IFNA(VLOOKUP(B36,'3_Prototype_data'!$B$1:$U$1000,20,FALSE),"")</f>
        <v/>
      </c>
      <c r="AI36" s="21" t="str">
        <f ca="1">_xlfn.IFNA(VLOOKUP(B36,'4_Prototype_data'!$B$1:$U$1000,20,FALSE),"")</f>
        <v/>
      </c>
      <c r="AJ36" s="21" t="str">
        <f>_xlfn.IFNA(VLOOKUP(B36,'5_Prototype_data'!$B$1:$U$1000,20,FALSE),"")</f>
        <v/>
      </c>
      <c r="AK36" s="21" t="str">
        <f>IF(B36&lt;&gt;"",IF(AND(Prototype_input!$E$13&lt;&gt;"",Prototype_input!$E$13&lt;&gt;"Please input",AF36=""),"Fail",IF(AND(Prototype_input!$E$16&lt;&gt;"",Prototype_input!$E$16&lt;&gt;"Please input",AG36=""),"Fail",IF(AND(Prototype_input!$E$19&lt;&gt;"",Prototype_input!$E$19&lt;&gt;"Please input",AH36=""),"Fail",IF(AND(Prototype_input!$E$22&lt;&gt;"",Prototype_input!$E$22&lt;&gt;"Please input",AI36=""),"Fail",IF(AND(Prototype_input!$E$25&lt;&gt;"",Prototype_input!$E$25&lt;&gt;"Please input",AJ36=""),"Fail",IF(AF36&lt;&gt;"",AF36,IF(AG36&lt;&gt;"",AG36,IF(AH36&lt;&gt;"",AH36,IF(AI36&lt;&gt;"",AI36,IF(AJ36&lt;&gt;"",AJ36,"")))))))))),"")</f>
        <v/>
      </c>
      <c r="AM36" s="21" t="str">
        <f>_xlfn.IFNA(VLOOKUP(C36,'1_Prototype_data'!$C$1:$AL$1000,36,FALSE),"")</f>
        <v/>
      </c>
      <c r="AN36" s="21" t="str">
        <f>_xlfn.IFNA(VLOOKUP(C36,'2_Prototype_data'!$C$1:$AL$1000,36,FALSE),"")</f>
        <v/>
      </c>
      <c r="AO36" s="21" t="str">
        <f>_xlfn.IFNA(VLOOKUP(C36,'3_Prototype_data'!$C$1:$AL$1000,36,FALSE),"")</f>
        <v/>
      </c>
      <c r="AP36" s="21" t="str">
        <f ca="1">_xlfn.IFNA(VLOOKUP(C36,'4_Prototype_data'!$C$1:$AL$1000,36,FALSE),"")</f>
        <v/>
      </c>
      <c r="AQ36" s="21" t="str">
        <f>_xlfn.IFNA(VLOOKUP(C36,'5_Prototype_data'!$C$1:$AL$1000,36,FALSE),"")</f>
        <v/>
      </c>
      <c r="AR36" s="5" t="str">
        <f>IF(C36&lt;&gt;"",IF(AND(Prototype_input!$E$13&lt;&gt;"",Prototype_input!$E$13&lt;&gt;"Please input",AM36=""),"Fail",IF(AND(Prototype_input!$E$16&lt;&gt;"",Prototype_input!$E$16&lt;&gt;"Please input",AN36=""),"Fail",IF(AND(Prototype_input!$E$19&lt;&gt;"",Prototype_input!$E$19&lt;&gt;"Please input",AO36=""),"Fail",IF(AND(Prototype_input!$E$22&lt;&gt;"",Prototype_input!$E$22&lt;&gt;"Please input",AP36=""),"Fail",IF(AND(Prototype_input!$E$25&lt;&gt;"",Prototype_input!$E$25&lt;&gt;"Please input",AQ36=""),"Fail",IF(AM36&lt;&gt;"",AM36,IF(AN36&lt;&gt;"",AN36,IF(AO36&lt;&gt;"",AO36,IF(AP36&lt;&gt;"",AP36,IF(AQ36&lt;&gt;"",AQ36,"")))))))))),"")</f>
        <v/>
      </c>
    </row>
    <row r="37" spans="5:44" ht="12.75" x14ac:dyDescent="0.2">
      <c r="E37" s="21" t="str">
        <f>_xlfn.IFNA(VLOOKUP(B37,'1_Prototype_data'!$B$1:$U$1000,18,FALSE),"")</f>
        <v/>
      </c>
      <c r="F37" s="21" t="str">
        <f>_xlfn.IFNA(VLOOKUP(B37,'2_Prototype_data'!$B$1:$U$1000,18,FALSE),"")</f>
        <v/>
      </c>
      <c r="G37" s="21" t="str">
        <f>_xlfn.IFNA(VLOOKUP(B37,'3_Prototype_data'!$B$1:$U$1000,18,FALSE),"")</f>
        <v/>
      </c>
      <c r="H37" s="21" t="str">
        <f ca="1">_xlfn.IFNA(VLOOKUP(B37,'4_Prototype_data'!$B$1:$U$1000,18,FALSE),"")</f>
        <v/>
      </c>
      <c r="I37" s="21" t="str">
        <f>_xlfn.IFNA(VLOOKUP(B37,'5_Prototype_data'!$B$1:$U$1000,18,FALSE),"")</f>
        <v/>
      </c>
      <c r="J37" s="21" t="str">
        <f>IF(B37&lt;&gt;"",IF(AND(Prototype_input!$E$13&lt;&gt;"",Prototype_input!$E$13&lt;&gt;"Please input",E37=""),"Fail",IF(AND(Prototype_input!$E$16&lt;&gt;"",Prototype_input!$E$16&lt;&gt;"Please input",F37=""),"Fail",IF(AND(Prototype_input!$E$19&lt;&gt;"",Prototype_input!$E$19&lt;&gt;"Please input",G37=""),"Fail",IF(AND(Prototype_input!$E$22&lt;&gt;"",Prototype_input!$E$22&lt;&gt;"Please input",H37=""),"Fail",IF(AND(Prototype_input!$E$25&lt;&gt;"",Prototype_input!$E$25&lt;&gt;"Please input",I37=""),"Fail",IF(E37&lt;&gt;"",E37,IF(F37&lt;&gt;"",F37,IF(G37&lt;&gt;"",G37,IF(H37&lt;&gt;"",H37,IF(I37&lt;&gt;"",I37,"")))))))))),"")</f>
        <v/>
      </c>
      <c r="K37" s="21" t="str">
        <f>_xlfn.IFNA(VLOOKUP(B37,'1_Prototype_data'!$B$1:$U$1000,16,FALSE),"")</f>
        <v/>
      </c>
      <c r="L37" s="21" t="str">
        <f t="shared" si="6"/>
        <v/>
      </c>
      <c r="M37" s="21" t="str">
        <f>_xlfn.IFNA(VLOOKUP(B37,'2_Prototype_data'!$B$1:$U$1000,16,FALSE),"")</f>
        <v/>
      </c>
      <c r="N37" s="21" t="str">
        <f t="shared" si="7"/>
        <v/>
      </c>
      <c r="O37" s="21" t="str">
        <f>_xlfn.IFNA(VLOOKUP(B37,'3_Prototype_data'!$B$1:$U$1000,16,FALSE),"")</f>
        <v/>
      </c>
      <c r="P37" s="21" t="str">
        <f t="shared" si="8"/>
        <v/>
      </c>
      <c r="Q37" s="21" t="str">
        <f ca="1">_xlfn.IFNA(VLOOKUP(B37,'4_Prototype_data'!$B$1:$U$1000,16,FALSE),"")</f>
        <v/>
      </c>
      <c r="R37" s="21" t="str">
        <f t="shared" ca="1" si="9"/>
        <v/>
      </c>
      <c r="S37" s="21" t="str">
        <f>_xlfn.IFNA(VLOOKUP(B37,'5_Prototype_data'!$B$1:$U$1000,16,FALSE),"")</f>
        <v/>
      </c>
      <c r="T37" s="21" t="str">
        <f t="shared" si="10"/>
        <v/>
      </c>
      <c r="U37" s="21" t="str">
        <f t="shared" si="11"/>
        <v/>
      </c>
      <c r="V37" s="21" t="str">
        <f>IF(B37&lt;&gt;"",(10-COUNTIF(Prototype_input!$E$12:$E$26,"Please input"))/2,"")</f>
        <v/>
      </c>
      <c r="W37" s="21" t="str">
        <f t="shared" si="12"/>
        <v/>
      </c>
      <c r="Y37" s="21" t="str">
        <f>_xlfn.IFNA(VLOOKUP(B37,'1_Prototype_data'!$B$1:$U$1000,3,FALSE),"")</f>
        <v/>
      </c>
      <c r="Z37" s="21" t="str">
        <f>_xlfn.IFNA(VLOOKUP(B37,'1_Prototype_data'!$B$1:$U$1000,4,FALSE),"")</f>
        <v/>
      </c>
      <c r="AA37" s="21" t="str">
        <f>_xlfn.IFNA(VLOOKUP(B37,'1_Prototype_data'!$B$1:$U$1000,5,FALSE),"")</f>
        <v/>
      </c>
      <c r="AB37" s="21" t="str">
        <f>_xlfn.IFNA(VLOOKUP(B37,'1_Prototype_data'!$B$1:$U$1000,6,FALSE),"")</f>
        <v/>
      </c>
      <c r="AC37" s="21" t="str">
        <f>_xlfn.IFNA(VLOOKUP(B37,'1_Prototype_data'!$B$1:$U$1000,7,FALSE),"")</f>
        <v/>
      </c>
      <c r="AD37" s="21" t="str">
        <f>_xlfn.IFNA(VLOOKUP(B37,'1_Prototype_data'!$B$1:$U$1000,8,FALSE),"")</f>
        <v/>
      </c>
      <c r="AE37" s="21" t="str">
        <f>_xlfn.IFNA(VLOOKUP(B37,'1_Prototype_data'!$B$1:$U$1000,9,FALSE),"")</f>
        <v/>
      </c>
      <c r="AF37" s="21" t="str">
        <f>_xlfn.IFNA(VLOOKUP(B37,'1_Prototype_data'!$B$1:$U$1000,20,FALSE),"")</f>
        <v/>
      </c>
      <c r="AG37" s="21" t="str">
        <f>_xlfn.IFNA(VLOOKUP(B37,'2_Prototype_data'!$B$1:$U$1000,20,FALSE),"")</f>
        <v/>
      </c>
      <c r="AH37" s="21" t="str">
        <f>_xlfn.IFNA(VLOOKUP(B37,'3_Prototype_data'!$B$1:$U$1000,20,FALSE),"")</f>
        <v/>
      </c>
      <c r="AI37" s="21" t="str">
        <f ca="1">_xlfn.IFNA(VLOOKUP(B37,'4_Prototype_data'!$B$1:$U$1000,20,FALSE),"")</f>
        <v/>
      </c>
      <c r="AJ37" s="21" t="str">
        <f>_xlfn.IFNA(VLOOKUP(B37,'5_Prototype_data'!$B$1:$U$1000,20,FALSE),"")</f>
        <v/>
      </c>
      <c r="AK37" s="21" t="str">
        <f>IF(B37&lt;&gt;"",IF(AND(Prototype_input!$E$13&lt;&gt;"",Prototype_input!$E$13&lt;&gt;"Please input",AF37=""),"Fail",IF(AND(Prototype_input!$E$16&lt;&gt;"",Prototype_input!$E$16&lt;&gt;"Please input",AG37=""),"Fail",IF(AND(Prototype_input!$E$19&lt;&gt;"",Prototype_input!$E$19&lt;&gt;"Please input",AH37=""),"Fail",IF(AND(Prototype_input!$E$22&lt;&gt;"",Prototype_input!$E$22&lt;&gt;"Please input",AI37=""),"Fail",IF(AND(Prototype_input!$E$25&lt;&gt;"",Prototype_input!$E$25&lt;&gt;"Please input",AJ37=""),"Fail",IF(AF37&lt;&gt;"",AF37,IF(AG37&lt;&gt;"",AG37,IF(AH37&lt;&gt;"",AH37,IF(AI37&lt;&gt;"",AI37,IF(AJ37&lt;&gt;"",AJ37,"")))))))))),"")</f>
        <v/>
      </c>
      <c r="AM37" s="21" t="str">
        <f>_xlfn.IFNA(VLOOKUP(C37,'1_Prototype_data'!$C$1:$AL$1000,36,FALSE),"")</f>
        <v/>
      </c>
      <c r="AN37" s="21" t="str">
        <f>_xlfn.IFNA(VLOOKUP(C37,'2_Prototype_data'!$C$1:$AL$1000,36,FALSE),"")</f>
        <v/>
      </c>
      <c r="AO37" s="21" t="str">
        <f>_xlfn.IFNA(VLOOKUP(C37,'3_Prototype_data'!$C$1:$AL$1000,36,FALSE),"")</f>
        <v/>
      </c>
      <c r="AP37" s="21" t="str">
        <f ca="1">_xlfn.IFNA(VLOOKUP(C37,'4_Prototype_data'!$C$1:$AL$1000,36,FALSE),"")</f>
        <v/>
      </c>
      <c r="AQ37" s="21" t="str">
        <f>_xlfn.IFNA(VLOOKUP(C37,'5_Prototype_data'!$C$1:$AL$1000,36,FALSE),"")</f>
        <v/>
      </c>
      <c r="AR37" s="5" t="str">
        <f>IF(C37&lt;&gt;"",IF(AND(Prototype_input!$E$13&lt;&gt;"",Prototype_input!$E$13&lt;&gt;"Please input",AM37=""),"Fail",IF(AND(Prototype_input!$E$16&lt;&gt;"",Prototype_input!$E$16&lt;&gt;"Please input",AN37=""),"Fail",IF(AND(Prototype_input!$E$19&lt;&gt;"",Prototype_input!$E$19&lt;&gt;"Please input",AO37=""),"Fail",IF(AND(Prototype_input!$E$22&lt;&gt;"",Prototype_input!$E$22&lt;&gt;"Please input",AP37=""),"Fail",IF(AND(Prototype_input!$E$25&lt;&gt;"",Prototype_input!$E$25&lt;&gt;"Please input",AQ37=""),"Fail",IF(AM37&lt;&gt;"",AM37,IF(AN37&lt;&gt;"",AN37,IF(AO37&lt;&gt;"",AO37,IF(AP37&lt;&gt;"",AP37,IF(AQ37&lt;&gt;"",AQ37,"")))))))))),"")</f>
        <v/>
      </c>
    </row>
    <row r="38" spans="5:44" ht="12.75" x14ac:dyDescent="0.2">
      <c r="E38" s="21" t="str">
        <f>_xlfn.IFNA(VLOOKUP(B38,'1_Prototype_data'!$B$1:$U$1000,18,FALSE),"")</f>
        <v/>
      </c>
      <c r="F38" s="21" t="str">
        <f>_xlfn.IFNA(VLOOKUP(B38,'2_Prototype_data'!$B$1:$U$1000,18,FALSE),"")</f>
        <v/>
      </c>
      <c r="G38" s="21" t="str">
        <f>_xlfn.IFNA(VLOOKUP(B38,'3_Prototype_data'!$B$1:$U$1000,18,FALSE),"")</f>
        <v/>
      </c>
      <c r="H38" s="21" t="str">
        <f ca="1">_xlfn.IFNA(VLOOKUP(B38,'4_Prototype_data'!$B$1:$U$1000,18,FALSE),"")</f>
        <v/>
      </c>
      <c r="I38" s="21" t="str">
        <f>_xlfn.IFNA(VLOOKUP(B38,'5_Prototype_data'!$B$1:$U$1000,18,FALSE),"")</f>
        <v/>
      </c>
      <c r="J38" s="21" t="str">
        <f>IF(B38&lt;&gt;"",IF(AND(Prototype_input!$E$13&lt;&gt;"",Prototype_input!$E$13&lt;&gt;"Please input",E38=""),"Fail",IF(AND(Prototype_input!$E$16&lt;&gt;"",Prototype_input!$E$16&lt;&gt;"Please input",F38=""),"Fail",IF(AND(Prototype_input!$E$19&lt;&gt;"",Prototype_input!$E$19&lt;&gt;"Please input",G38=""),"Fail",IF(AND(Prototype_input!$E$22&lt;&gt;"",Prototype_input!$E$22&lt;&gt;"Please input",H38=""),"Fail",IF(AND(Prototype_input!$E$25&lt;&gt;"",Prototype_input!$E$25&lt;&gt;"Please input",I38=""),"Fail",IF(E38&lt;&gt;"",E38,IF(F38&lt;&gt;"",F38,IF(G38&lt;&gt;"",G38,IF(H38&lt;&gt;"",H38,IF(I38&lt;&gt;"",I38,"")))))))))),"")</f>
        <v/>
      </c>
      <c r="K38" s="21" t="str">
        <f>_xlfn.IFNA(VLOOKUP(B38,'1_Prototype_data'!$B$1:$U$1000,16,FALSE),"")</f>
        <v/>
      </c>
      <c r="L38" s="21" t="str">
        <f t="shared" si="6"/>
        <v/>
      </c>
      <c r="M38" s="21" t="str">
        <f>_xlfn.IFNA(VLOOKUP(B38,'2_Prototype_data'!$B$1:$U$1000,16,FALSE),"")</f>
        <v/>
      </c>
      <c r="N38" s="21" t="str">
        <f t="shared" si="7"/>
        <v/>
      </c>
      <c r="O38" s="21" t="str">
        <f>_xlfn.IFNA(VLOOKUP(B38,'3_Prototype_data'!$B$1:$U$1000,16,FALSE),"")</f>
        <v/>
      </c>
      <c r="P38" s="21" t="str">
        <f t="shared" si="8"/>
        <v/>
      </c>
      <c r="Q38" s="21" t="str">
        <f ca="1">_xlfn.IFNA(VLOOKUP(B38,'4_Prototype_data'!$B$1:$U$1000,16,FALSE),"")</f>
        <v/>
      </c>
      <c r="R38" s="21" t="str">
        <f t="shared" ca="1" si="9"/>
        <v/>
      </c>
      <c r="S38" s="21" t="str">
        <f>_xlfn.IFNA(VLOOKUP(B38,'5_Prototype_data'!$B$1:$U$1000,16,FALSE),"")</f>
        <v/>
      </c>
      <c r="T38" s="21" t="str">
        <f t="shared" si="10"/>
        <v/>
      </c>
      <c r="U38" s="21" t="str">
        <f t="shared" si="11"/>
        <v/>
      </c>
      <c r="V38" s="21" t="str">
        <f>IF(B38&lt;&gt;"",(10-COUNTIF(Prototype_input!$E$12:$E$26,"Please input"))/2,"")</f>
        <v/>
      </c>
      <c r="W38" s="21" t="str">
        <f t="shared" si="12"/>
        <v/>
      </c>
      <c r="Y38" s="21" t="str">
        <f>_xlfn.IFNA(VLOOKUP(B38,'1_Prototype_data'!$B$1:$U$1000,3,FALSE),"")</f>
        <v/>
      </c>
      <c r="Z38" s="21" t="str">
        <f>_xlfn.IFNA(VLOOKUP(B38,'1_Prototype_data'!$B$1:$U$1000,4,FALSE),"")</f>
        <v/>
      </c>
      <c r="AA38" s="21" t="str">
        <f>_xlfn.IFNA(VLOOKUP(B38,'1_Prototype_data'!$B$1:$U$1000,5,FALSE),"")</f>
        <v/>
      </c>
      <c r="AB38" s="21" t="str">
        <f>_xlfn.IFNA(VLOOKUP(B38,'1_Prototype_data'!$B$1:$U$1000,6,FALSE),"")</f>
        <v/>
      </c>
      <c r="AC38" s="21" t="str">
        <f>_xlfn.IFNA(VLOOKUP(B38,'1_Prototype_data'!$B$1:$U$1000,7,FALSE),"")</f>
        <v/>
      </c>
      <c r="AD38" s="21" t="str">
        <f>_xlfn.IFNA(VLOOKUP(B38,'1_Prototype_data'!$B$1:$U$1000,8,FALSE),"")</f>
        <v/>
      </c>
      <c r="AE38" s="21" t="str">
        <f>_xlfn.IFNA(VLOOKUP(B38,'1_Prototype_data'!$B$1:$U$1000,9,FALSE),"")</f>
        <v/>
      </c>
      <c r="AF38" s="21" t="str">
        <f>_xlfn.IFNA(VLOOKUP(B38,'1_Prototype_data'!$B$1:$U$1000,20,FALSE),"")</f>
        <v/>
      </c>
      <c r="AG38" s="21" t="str">
        <f>_xlfn.IFNA(VLOOKUP(B38,'2_Prototype_data'!$B$1:$U$1000,20,FALSE),"")</f>
        <v/>
      </c>
      <c r="AH38" s="21" t="str">
        <f>_xlfn.IFNA(VLOOKUP(B38,'3_Prototype_data'!$B$1:$U$1000,20,FALSE),"")</f>
        <v/>
      </c>
      <c r="AI38" s="21" t="str">
        <f ca="1">_xlfn.IFNA(VLOOKUP(B38,'4_Prototype_data'!$B$1:$U$1000,20,FALSE),"")</f>
        <v/>
      </c>
      <c r="AJ38" s="21" t="str">
        <f>_xlfn.IFNA(VLOOKUP(B38,'5_Prototype_data'!$B$1:$U$1000,20,FALSE),"")</f>
        <v/>
      </c>
      <c r="AK38" s="21" t="str">
        <f>IF(B38&lt;&gt;"",IF(AND(Prototype_input!$E$13&lt;&gt;"",Prototype_input!$E$13&lt;&gt;"Please input",AF38=""),"Fail",IF(AND(Prototype_input!$E$16&lt;&gt;"",Prototype_input!$E$16&lt;&gt;"Please input",AG38=""),"Fail",IF(AND(Prototype_input!$E$19&lt;&gt;"",Prototype_input!$E$19&lt;&gt;"Please input",AH38=""),"Fail",IF(AND(Prototype_input!$E$22&lt;&gt;"",Prototype_input!$E$22&lt;&gt;"Please input",AI38=""),"Fail",IF(AND(Prototype_input!$E$25&lt;&gt;"",Prototype_input!$E$25&lt;&gt;"Please input",AJ38=""),"Fail",IF(AF38&lt;&gt;"",AF38,IF(AG38&lt;&gt;"",AG38,IF(AH38&lt;&gt;"",AH38,IF(AI38&lt;&gt;"",AI38,IF(AJ38&lt;&gt;"",AJ38,"")))))))))),"")</f>
        <v/>
      </c>
      <c r="AM38" s="21" t="str">
        <f>_xlfn.IFNA(VLOOKUP(C38,'1_Prototype_data'!$C$1:$AL$1000,36,FALSE),"")</f>
        <v/>
      </c>
      <c r="AN38" s="21" t="str">
        <f>_xlfn.IFNA(VLOOKUP(C38,'2_Prototype_data'!$C$1:$AL$1000,36,FALSE),"")</f>
        <v/>
      </c>
      <c r="AO38" s="21" t="str">
        <f>_xlfn.IFNA(VLOOKUP(C38,'3_Prototype_data'!$C$1:$AL$1000,36,FALSE),"")</f>
        <v/>
      </c>
      <c r="AP38" s="21" t="str">
        <f ca="1">_xlfn.IFNA(VLOOKUP(C38,'4_Prototype_data'!$C$1:$AL$1000,36,FALSE),"")</f>
        <v/>
      </c>
      <c r="AQ38" s="21" t="str">
        <f>_xlfn.IFNA(VLOOKUP(C38,'5_Prototype_data'!$C$1:$AL$1000,36,FALSE),"")</f>
        <v/>
      </c>
      <c r="AR38" s="5" t="str">
        <f>IF(C38&lt;&gt;"",IF(AND(Prototype_input!$E$13&lt;&gt;"",Prototype_input!$E$13&lt;&gt;"Please input",AM38=""),"Fail",IF(AND(Prototype_input!$E$16&lt;&gt;"",Prototype_input!$E$16&lt;&gt;"Please input",AN38=""),"Fail",IF(AND(Prototype_input!$E$19&lt;&gt;"",Prototype_input!$E$19&lt;&gt;"Please input",AO38=""),"Fail",IF(AND(Prototype_input!$E$22&lt;&gt;"",Prototype_input!$E$22&lt;&gt;"Please input",AP38=""),"Fail",IF(AND(Prototype_input!$E$25&lt;&gt;"",Prototype_input!$E$25&lt;&gt;"Please input",AQ38=""),"Fail",IF(AM38&lt;&gt;"",AM38,IF(AN38&lt;&gt;"",AN38,IF(AO38&lt;&gt;"",AO38,IF(AP38&lt;&gt;"",AP38,IF(AQ38&lt;&gt;"",AQ38,"")))))))))),"")</f>
        <v/>
      </c>
    </row>
    <row r="39" spans="5:44" ht="12.75" x14ac:dyDescent="0.2">
      <c r="E39" s="21" t="str">
        <f>_xlfn.IFNA(VLOOKUP(B39,'1_Prototype_data'!$B$1:$U$1000,18,FALSE),"")</f>
        <v/>
      </c>
      <c r="F39" s="21" t="str">
        <f>_xlfn.IFNA(VLOOKUP(B39,'2_Prototype_data'!$B$1:$U$1000,18,FALSE),"")</f>
        <v/>
      </c>
      <c r="G39" s="21" t="str">
        <f>_xlfn.IFNA(VLOOKUP(B39,'3_Prototype_data'!$B$1:$U$1000,18,FALSE),"")</f>
        <v/>
      </c>
      <c r="H39" s="21" t="str">
        <f ca="1">_xlfn.IFNA(VLOOKUP(B39,'4_Prototype_data'!$B$1:$U$1000,18,FALSE),"")</f>
        <v/>
      </c>
      <c r="I39" s="21" t="str">
        <f>_xlfn.IFNA(VLOOKUP(B39,'5_Prototype_data'!$B$1:$U$1000,18,FALSE),"")</f>
        <v/>
      </c>
      <c r="J39" s="21" t="str">
        <f>IF(B39&lt;&gt;"",IF(AND(Prototype_input!$E$13&lt;&gt;"",Prototype_input!$E$13&lt;&gt;"Please input",E39=""),"Fail",IF(AND(Prototype_input!$E$16&lt;&gt;"",Prototype_input!$E$16&lt;&gt;"Please input",F39=""),"Fail",IF(AND(Prototype_input!$E$19&lt;&gt;"",Prototype_input!$E$19&lt;&gt;"Please input",G39=""),"Fail",IF(AND(Prototype_input!$E$22&lt;&gt;"",Prototype_input!$E$22&lt;&gt;"Please input",H39=""),"Fail",IF(AND(Prototype_input!$E$25&lt;&gt;"",Prototype_input!$E$25&lt;&gt;"Please input",I39=""),"Fail",IF(E39&lt;&gt;"",E39,IF(F39&lt;&gt;"",F39,IF(G39&lt;&gt;"",G39,IF(H39&lt;&gt;"",H39,IF(I39&lt;&gt;"",I39,"")))))))))),"")</f>
        <v/>
      </c>
      <c r="K39" s="21" t="str">
        <f>_xlfn.IFNA(VLOOKUP(B39,'1_Prototype_data'!$B$1:$U$1000,16,FALSE),"")</f>
        <v/>
      </c>
      <c r="L39" s="21" t="str">
        <f t="shared" si="6"/>
        <v/>
      </c>
      <c r="M39" s="21" t="str">
        <f>_xlfn.IFNA(VLOOKUP(B39,'2_Prototype_data'!$B$1:$U$1000,16,FALSE),"")</f>
        <v/>
      </c>
      <c r="N39" s="21" t="str">
        <f t="shared" si="7"/>
        <v/>
      </c>
      <c r="O39" s="21" t="str">
        <f>_xlfn.IFNA(VLOOKUP(B39,'3_Prototype_data'!$B$1:$U$1000,16,FALSE),"")</f>
        <v/>
      </c>
      <c r="P39" s="21" t="str">
        <f t="shared" si="8"/>
        <v/>
      </c>
      <c r="Q39" s="21" t="str">
        <f ca="1">_xlfn.IFNA(VLOOKUP(B39,'4_Prototype_data'!$B$1:$U$1000,16,FALSE),"")</f>
        <v/>
      </c>
      <c r="R39" s="21" t="str">
        <f t="shared" ca="1" si="9"/>
        <v/>
      </c>
      <c r="S39" s="21" t="str">
        <f>_xlfn.IFNA(VLOOKUP(B39,'5_Prototype_data'!$B$1:$U$1000,16,FALSE),"")</f>
        <v/>
      </c>
      <c r="T39" s="21" t="str">
        <f t="shared" si="10"/>
        <v/>
      </c>
      <c r="U39" s="21" t="str">
        <f t="shared" si="11"/>
        <v/>
      </c>
      <c r="V39" s="21" t="str">
        <f>IF(B39&lt;&gt;"",(10-COUNTIF(Prototype_input!$E$12:$E$26,"Please input"))/2,"")</f>
        <v/>
      </c>
      <c r="W39" s="21" t="str">
        <f t="shared" si="12"/>
        <v/>
      </c>
      <c r="Y39" s="21" t="str">
        <f>_xlfn.IFNA(VLOOKUP(B39,'1_Prototype_data'!$B$1:$U$1000,3,FALSE),"")</f>
        <v/>
      </c>
      <c r="Z39" s="21" t="str">
        <f>_xlfn.IFNA(VLOOKUP(B39,'1_Prototype_data'!$B$1:$U$1000,4,FALSE),"")</f>
        <v/>
      </c>
      <c r="AA39" s="21" t="str">
        <f>_xlfn.IFNA(VLOOKUP(B39,'1_Prototype_data'!$B$1:$U$1000,5,FALSE),"")</f>
        <v/>
      </c>
      <c r="AB39" s="21" t="str">
        <f>_xlfn.IFNA(VLOOKUP(B39,'1_Prototype_data'!$B$1:$U$1000,6,FALSE),"")</f>
        <v/>
      </c>
      <c r="AC39" s="21" t="str">
        <f>_xlfn.IFNA(VLOOKUP(B39,'1_Prototype_data'!$B$1:$U$1000,7,FALSE),"")</f>
        <v/>
      </c>
      <c r="AD39" s="21" t="str">
        <f>_xlfn.IFNA(VLOOKUP(B39,'1_Prototype_data'!$B$1:$U$1000,8,FALSE),"")</f>
        <v/>
      </c>
      <c r="AE39" s="21" t="str">
        <f>_xlfn.IFNA(VLOOKUP(B39,'1_Prototype_data'!$B$1:$U$1000,9,FALSE),"")</f>
        <v/>
      </c>
      <c r="AF39" s="21" t="str">
        <f>_xlfn.IFNA(VLOOKUP(B39,'1_Prototype_data'!$B$1:$U$1000,20,FALSE),"")</f>
        <v/>
      </c>
      <c r="AG39" s="21" t="str">
        <f>_xlfn.IFNA(VLOOKUP(B39,'2_Prototype_data'!$B$1:$U$1000,20,FALSE),"")</f>
        <v/>
      </c>
      <c r="AH39" s="21" t="str">
        <f>_xlfn.IFNA(VLOOKUP(B39,'3_Prototype_data'!$B$1:$U$1000,20,FALSE),"")</f>
        <v/>
      </c>
      <c r="AI39" s="21" t="str">
        <f ca="1">_xlfn.IFNA(VLOOKUP(B39,'4_Prototype_data'!$B$1:$U$1000,20,FALSE),"")</f>
        <v/>
      </c>
      <c r="AJ39" s="21" t="str">
        <f>_xlfn.IFNA(VLOOKUP(B39,'5_Prototype_data'!$B$1:$U$1000,20,FALSE),"")</f>
        <v/>
      </c>
      <c r="AK39" s="21" t="str">
        <f>IF(B39&lt;&gt;"",IF(AND(Prototype_input!$E$13&lt;&gt;"",Prototype_input!$E$13&lt;&gt;"Please input",AF39=""),"Fail",IF(AND(Prototype_input!$E$16&lt;&gt;"",Prototype_input!$E$16&lt;&gt;"Please input",AG39=""),"Fail",IF(AND(Prototype_input!$E$19&lt;&gt;"",Prototype_input!$E$19&lt;&gt;"Please input",AH39=""),"Fail",IF(AND(Prototype_input!$E$22&lt;&gt;"",Prototype_input!$E$22&lt;&gt;"Please input",AI39=""),"Fail",IF(AND(Prototype_input!$E$25&lt;&gt;"",Prototype_input!$E$25&lt;&gt;"Please input",AJ39=""),"Fail",IF(AF39&lt;&gt;"",AF39,IF(AG39&lt;&gt;"",AG39,IF(AH39&lt;&gt;"",AH39,IF(AI39&lt;&gt;"",AI39,IF(AJ39&lt;&gt;"",AJ39,"")))))))))),"")</f>
        <v/>
      </c>
      <c r="AM39" s="21" t="str">
        <f>_xlfn.IFNA(VLOOKUP(C39,'1_Prototype_data'!$C$1:$AL$1000,36,FALSE),"")</f>
        <v/>
      </c>
      <c r="AN39" s="21" t="str">
        <f>_xlfn.IFNA(VLOOKUP(C39,'2_Prototype_data'!$C$1:$AL$1000,36,FALSE),"")</f>
        <v/>
      </c>
      <c r="AO39" s="21" t="str">
        <f>_xlfn.IFNA(VLOOKUP(C39,'3_Prototype_data'!$C$1:$AL$1000,36,FALSE),"")</f>
        <v/>
      </c>
      <c r="AP39" s="21" t="str">
        <f ca="1">_xlfn.IFNA(VLOOKUP(C39,'4_Prototype_data'!$C$1:$AL$1000,36,FALSE),"")</f>
        <v/>
      </c>
      <c r="AQ39" s="21" t="str">
        <f>_xlfn.IFNA(VLOOKUP(C39,'5_Prototype_data'!$C$1:$AL$1000,36,FALSE),"")</f>
        <v/>
      </c>
      <c r="AR39" s="5" t="str">
        <f>IF(C39&lt;&gt;"",IF(AND(Prototype_input!$E$13&lt;&gt;"",Prototype_input!$E$13&lt;&gt;"Please input",AM39=""),"Fail",IF(AND(Prototype_input!$E$16&lt;&gt;"",Prototype_input!$E$16&lt;&gt;"Please input",AN39=""),"Fail",IF(AND(Prototype_input!$E$19&lt;&gt;"",Prototype_input!$E$19&lt;&gt;"Please input",AO39=""),"Fail",IF(AND(Prototype_input!$E$22&lt;&gt;"",Prototype_input!$E$22&lt;&gt;"Please input",AP39=""),"Fail",IF(AND(Prototype_input!$E$25&lt;&gt;"",Prototype_input!$E$25&lt;&gt;"Please input",AQ39=""),"Fail",IF(AM39&lt;&gt;"",AM39,IF(AN39&lt;&gt;"",AN39,IF(AO39&lt;&gt;"",AO39,IF(AP39&lt;&gt;"",AP39,IF(AQ39&lt;&gt;"",AQ39,"")))))))))),"")</f>
        <v/>
      </c>
    </row>
    <row r="40" spans="5:44" ht="12.75" x14ac:dyDescent="0.2">
      <c r="E40" s="21" t="str">
        <f>_xlfn.IFNA(VLOOKUP(B40,'1_Prototype_data'!$B$1:$U$1000,18,FALSE),"")</f>
        <v/>
      </c>
      <c r="F40" s="21" t="str">
        <f>_xlfn.IFNA(VLOOKUP(B40,'2_Prototype_data'!$B$1:$U$1000,18,FALSE),"")</f>
        <v/>
      </c>
      <c r="G40" s="21" t="str">
        <f>_xlfn.IFNA(VLOOKUP(B40,'3_Prototype_data'!$B$1:$U$1000,18,FALSE),"")</f>
        <v/>
      </c>
      <c r="H40" s="21" t="str">
        <f ca="1">_xlfn.IFNA(VLOOKUP(B40,'4_Prototype_data'!$B$1:$U$1000,18,FALSE),"")</f>
        <v/>
      </c>
      <c r="I40" s="21" t="str">
        <f>_xlfn.IFNA(VLOOKUP(B40,'5_Prototype_data'!$B$1:$U$1000,18,FALSE),"")</f>
        <v/>
      </c>
      <c r="J40" s="21" t="str">
        <f>IF(B40&lt;&gt;"",IF(AND(Prototype_input!$E$13&lt;&gt;"",Prototype_input!$E$13&lt;&gt;"Please input",E40=""),"Fail",IF(AND(Prototype_input!$E$16&lt;&gt;"",Prototype_input!$E$16&lt;&gt;"Please input",F40=""),"Fail",IF(AND(Prototype_input!$E$19&lt;&gt;"",Prototype_input!$E$19&lt;&gt;"Please input",G40=""),"Fail",IF(AND(Prototype_input!$E$22&lt;&gt;"",Prototype_input!$E$22&lt;&gt;"Please input",H40=""),"Fail",IF(AND(Prototype_input!$E$25&lt;&gt;"",Prototype_input!$E$25&lt;&gt;"Please input",I40=""),"Fail",IF(E40&lt;&gt;"",E40,IF(F40&lt;&gt;"",F40,IF(G40&lt;&gt;"",G40,IF(H40&lt;&gt;"",H40,IF(I40&lt;&gt;"",I40,"")))))))))),"")</f>
        <v/>
      </c>
      <c r="K40" s="21" t="str">
        <f>_xlfn.IFNA(VLOOKUP(B40,'1_Prototype_data'!$B$1:$U$1000,16,FALSE),"")</f>
        <v/>
      </c>
      <c r="L40" s="21" t="str">
        <f t="shared" si="6"/>
        <v/>
      </c>
      <c r="M40" s="21" t="str">
        <f>_xlfn.IFNA(VLOOKUP(B40,'2_Prototype_data'!$B$1:$U$1000,16,FALSE),"")</f>
        <v/>
      </c>
      <c r="N40" s="21" t="str">
        <f t="shared" si="7"/>
        <v/>
      </c>
      <c r="O40" s="21" t="str">
        <f>_xlfn.IFNA(VLOOKUP(B40,'3_Prototype_data'!$B$1:$U$1000,16,FALSE),"")</f>
        <v/>
      </c>
      <c r="P40" s="21" t="str">
        <f t="shared" si="8"/>
        <v/>
      </c>
      <c r="Q40" s="21" t="str">
        <f ca="1">_xlfn.IFNA(VLOOKUP(B40,'4_Prototype_data'!$B$1:$U$1000,16,FALSE),"")</f>
        <v/>
      </c>
      <c r="R40" s="21" t="str">
        <f t="shared" ca="1" si="9"/>
        <v/>
      </c>
      <c r="S40" s="21" t="str">
        <f>_xlfn.IFNA(VLOOKUP(B40,'5_Prototype_data'!$B$1:$U$1000,16,FALSE),"")</f>
        <v/>
      </c>
      <c r="T40" s="21" t="str">
        <f t="shared" si="10"/>
        <v/>
      </c>
      <c r="U40" s="21" t="str">
        <f t="shared" si="11"/>
        <v/>
      </c>
      <c r="V40" s="21" t="str">
        <f>IF(B40&lt;&gt;"",(10-COUNTIF(Prototype_input!$E$12:$E$26,"Please input"))/2,"")</f>
        <v/>
      </c>
      <c r="W40" s="21" t="str">
        <f t="shared" si="12"/>
        <v/>
      </c>
      <c r="Y40" s="21" t="str">
        <f>_xlfn.IFNA(VLOOKUP(B40,'1_Prototype_data'!$B$1:$U$1000,3,FALSE),"")</f>
        <v/>
      </c>
      <c r="Z40" s="21" t="str">
        <f>_xlfn.IFNA(VLOOKUP(B40,'1_Prototype_data'!$B$1:$U$1000,4,FALSE),"")</f>
        <v/>
      </c>
      <c r="AA40" s="21" t="str">
        <f>_xlfn.IFNA(VLOOKUP(B40,'1_Prototype_data'!$B$1:$U$1000,5,FALSE),"")</f>
        <v/>
      </c>
      <c r="AB40" s="21" t="str">
        <f>_xlfn.IFNA(VLOOKUP(B40,'1_Prototype_data'!$B$1:$U$1000,6,FALSE),"")</f>
        <v/>
      </c>
      <c r="AC40" s="21" t="str">
        <f>_xlfn.IFNA(VLOOKUP(B40,'1_Prototype_data'!$B$1:$U$1000,7,FALSE),"")</f>
        <v/>
      </c>
      <c r="AD40" s="21" t="str">
        <f>_xlfn.IFNA(VLOOKUP(B40,'1_Prototype_data'!$B$1:$U$1000,8,FALSE),"")</f>
        <v/>
      </c>
      <c r="AE40" s="21" t="str">
        <f>_xlfn.IFNA(VLOOKUP(B40,'1_Prototype_data'!$B$1:$U$1000,9,FALSE),"")</f>
        <v/>
      </c>
      <c r="AF40" s="21" t="str">
        <f>_xlfn.IFNA(VLOOKUP(B40,'1_Prototype_data'!$B$1:$U$1000,20,FALSE),"")</f>
        <v/>
      </c>
      <c r="AG40" s="21" t="str">
        <f>_xlfn.IFNA(VLOOKUP(B40,'2_Prototype_data'!$B$1:$U$1000,20,FALSE),"")</f>
        <v/>
      </c>
      <c r="AH40" s="21" t="str">
        <f>_xlfn.IFNA(VLOOKUP(B40,'3_Prototype_data'!$B$1:$U$1000,20,FALSE),"")</f>
        <v/>
      </c>
      <c r="AI40" s="21" t="str">
        <f ca="1">_xlfn.IFNA(VLOOKUP(B40,'4_Prototype_data'!$B$1:$U$1000,20,FALSE),"")</f>
        <v/>
      </c>
      <c r="AJ40" s="21" t="str">
        <f>_xlfn.IFNA(VLOOKUP(B40,'5_Prototype_data'!$B$1:$U$1000,20,FALSE),"")</f>
        <v/>
      </c>
      <c r="AK40" s="21" t="str">
        <f>IF(B40&lt;&gt;"",IF(AND(Prototype_input!$E$13&lt;&gt;"",Prototype_input!$E$13&lt;&gt;"Please input",AF40=""),"Fail",IF(AND(Prototype_input!$E$16&lt;&gt;"",Prototype_input!$E$16&lt;&gt;"Please input",AG40=""),"Fail",IF(AND(Prototype_input!$E$19&lt;&gt;"",Prototype_input!$E$19&lt;&gt;"Please input",AH40=""),"Fail",IF(AND(Prototype_input!$E$22&lt;&gt;"",Prototype_input!$E$22&lt;&gt;"Please input",AI40=""),"Fail",IF(AND(Prototype_input!$E$25&lt;&gt;"",Prototype_input!$E$25&lt;&gt;"Please input",AJ40=""),"Fail",IF(AF40&lt;&gt;"",AF40,IF(AG40&lt;&gt;"",AG40,IF(AH40&lt;&gt;"",AH40,IF(AI40&lt;&gt;"",AI40,IF(AJ40&lt;&gt;"",AJ40,"")))))))))),"")</f>
        <v/>
      </c>
      <c r="AM40" s="21" t="str">
        <f>_xlfn.IFNA(VLOOKUP(C40,'1_Prototype_data'!$C$1:$AL$1000,36,FALSE),"")</f>
        <v/>
      </c>
      <c r="AN40" s="21" t="str">
        <f>_xlfn.IFNA(VLOOKUP(C40,'2_Prototype_data'!$C$1:$AL$1000,36,FALSE),"")</f>
        <v/>
      </c>
      <c r="AO40" s="21" t="str">
        <f>_xlfn.IFNA(VLOOKUP(C40,'3_Prototype_data'!$C$1:$AL$1000,36,FALSE),"")</f>
        <v/>
      </c>
      <c r="AP40" s="21" t="str">
        <f ca="1">_xlfn.IFNA(VLOOKUP(C40,'4_Prototype_data'!$C$1:$AL$1000,36,FALSE),"")</f>
        <v/>
      </c>
      <c r="AQ40" s="21" t="str">
        <f>_xlfn.IFNA(VLOOKUP(C40,'5_Prototype_data'!$C$1:$AL$1000,36,FALSE),"")</f>
        <v/>
      </c>
      <c r="AR40" s="5" t="str">
        <f>IF(C40&lt;&gt;"",IF(AND(Prototype_input!$E$13&lt;&gt;"",Prototype_input!$E$13&lt;&gt;"Please input",AM40=""),"Fail",IF(AND(Prototype_input!$E$16&lt;&gt;"",Prototype_input!$E$16&lt;&gt;"Please input",AN40=""),"Fail",IF(AND(Prototype_input!$E$19&lt;&gt;"",Prototype_input!$E$19&lt;&gt;"Please input",AO40=""),"Fail",IF(AND(Prototype_input!$E$22&lt;&gt;"",Prototype_input!$E$22&lt;&gt;"Please input",AP40=""),"Fail",IF(AND(Prototype_input!$E$25&lt;&gt;"",Prototype_input!$E$25&lt;&gt;"Please input",AQ40=""),"Fail",IF(AM40&lt;&gt;"",AM40,IF(AN40&lt;&gt;"",AN40,IF(AO40&lt;&gt;"",AO40,IF(AP40&lt;&gt;"",AP40,IF(AQ40&lt;&gt;"",AQ40,"")))))))))),"")</f>
        <v/>
      </c>
    </row>
    <row r="41" spans="5:44" ht="12.75" x14ac:dyDescent="0.2">
      <c r="E41" s="21" t="str">
        <f>_xlfn.IFNA(VLOOKUP(B41,'1_Prototype_data'!$B$1:$U$1000,18,FALSE),"")</f>
        <v/>
      </c>
      <c r="F41" s="21" t="str">
        <f>_xlfn.IFNA(VLOOKUP(B41,'2_Prototype_data'!$B$1:$U$1000,18,FALSE),"")</f>
        <v/>
      </c>
      <c r="G41" s="21" t="str">
        <f>_xlfn.IFNA(VLOOKUP(B41,'3_Prototype_data'!$B$1:$U$1000,18,FALSE),"")</f>
        <v/>
      </c>
      <c r="H41" s="21" t="str">
        <f ca="1">_xlfn.IFNA(VLOOKUP(B41,'4_Prototype_data'!$B$1:$U$1000,18,FALSE),"")</f>
        <v/>
      </c>
      <c r="I41" s="21" t="str">
        <f>_xlfn.IFNA(VLOOKUP(B41,'5_Prototype_data'!$B$1:$U$1000,18,FALSE),"")</f>
        <v/>
      </c>
      <c r="J41" s="21" t="str">
        <f>IF(B41&lt;&gt;"",IF(AND(Prototype_input!$E$13&lt;&gt;"",Prototype_input!$E$13&lt;&gt;"Please input",E41=""),"Fail",IF(AND(Prototype_input!$E$16&lt;&gt;"",Prototype_input!$E$16&lt;&gt;"Please input",F41=""),"Fail",IF(AND(Prototype_input!$E$19&lt;&gt;"",Prototype_input!$E$19&lt;&gt;"Please input",G41=""),"Fail",IF(AND(Prototype_input!$E$22&lt;&gt;"",Prototype_input!$E$22&lt;&gt;"Please input",H41=""),"Fail",IF(AND(Prototype_input!$E$25&lt;&gt;"",Prototype_input!$E$25&lt;&gt;"Please input",I41=""),"Fail",IF(E41&lt;&gt;"",E41,IF(F41&lt;&gt;"",F41,IF(G41&lt;&gt;"",G41,IF(H41&lt;&gt;"",H41,IF(I41&lt;&gt;"",I41,"")))))))))),"")</f>
        <v/>
      </c>
      <c r="K41" s="21" t="str">
        <f>_xlfn.IFNA(VLOOKUP(B41,'1_Prototype_data'!$B$1:$U$1000,16,FALSE),"")</f>
        <v/>
      </c>
      <c r="L41" s="21" t="str">
        <f t="shared" si="6"/>
        <v/>
      </c>
      <c r="M41" s="21" t="str">
        <f>_xlfn.IFNA(VLOOKUP(B41,'2_Prototype_data'!$B$1:$U$1000,16,FALSE),"")</f>
        <v/>
      </c>
      <c r="N41" s="21" t="str">
        <f t="shared" si="7"/>
        <v/>
      </c>
      <c r="O41" s="21" t="str">
        <f>_xlfn.IFNA(VLOOKUP(B41,'3_Prototype_data'!$B$1:$U$1000,16,FALSE),"")</f>
        <v/>
      </c>
      <c r="P41" s="21" t="str">
        <f t="shared" si="8"/>
        <v/>
      </c>
      <c r="Q41" s="21" t="str">
        <f ca="1">_xlfn.IFNA(VLOOKUP(B41,'4_Prototype_data'!$B$1:$U$1000,16,FALSE),"")</f>
        <v/>
      </c>
      <c r="R41" s="21" t="str">
        <f t="shared" ca="1" si="9"/>
        <v/>
      </c>
      <c r="S41" s="21" t="str">
        <f>_xlfn.IFNA(VLOOKUP(B41,'5_Prototype_data'!$B$1:$U$1000,16,FALSE),"")</f>
        <v/>
      </c>
      <c r="T41" s="21" t="str">
        <f t="shared" si="10"/>
        <v/>
      </c>
      <c r="U41" s="21" t="str">
        <f t="shared" si="11"/>
        <v/>
      </c>
      <c r="V41" s="21" t="str">
        <f>IF(B41&lt;&gt;"",(10-COUNTIF(Prototype_input!$E$12:$E$26,"Please input"))/2,"")</f>
        <v/>
      </c>
      <c r="W41" s="21" t="str">
        <f t="shared" si="12"/>
        <v/>
      </c>
      <c r="Y41" s="21" t="str">
        <f>_xlfn.IFNA(VLOOKUP(B41,'1_Prototype_data'!$B$1:$U$1000,3,FALSE),"")</f>
        <v/>
      </c>
      <c r="Z41" s="21" t="str">
        <f>_xlfn.IFNA(VLOOKUP(B41,'1_Prototype_data'!$B$1:$U$1000,4,FALSE),"")</f>
        <v/>
      </c>
      <c r="AA41" s="21" t="str">
        <f>_xlfn.IFNA(VLOOKUP(B41,'1_Prototype_data'!$B$1:$U$1000,5,FALSE),"")</f>
        <v/>
      </c>
      <c r="AB41" s="21" t="str">
        <f>_xlfn.IFNA(VLOOKUP(B41,'1_Prototype_data'!$B$1:$U$1000,6,FALSE),"")</f>
        <v/>
      </c>
      <c r="AC41" s="21" t="str">
        <f>_xlfn.IFNA(VLOOKUP(B41,'1_Prototype_data'!$B$1:$U$1000,7,FALSE),"")</f>
        <v/>
      </c>
      <c r="AD41" s="21" t="str">
        <f>_xlfn.IFNA(VLOOKUP(B41,'1_Prototype_data'!$B$1:$U$1000,8,FALSE),"")</f>
        <v/>
      </c>
      <c r="AE41" s="21" t="str">
        <f>_xlfn.IFNA(VLOOKUP(B41,'1_Prototype_data'!$B$1:$U$1000,9,FALSE),"")</f>
        <v/>
      </c>
      <c r="AF41" s="21" t="str">
        <f>_xlfn.IFNA(VLOOKUP(B41,'1_Prototype_data'!$B$1:$U$1000,20,FALSE),"")</f>
        <v/>
      </c>
      <c r="AG41" s="21" t="str">
        <f>_xlfn.IFNA(VLOOKUP(B41,'2_Prototype_data'!$B$1:$U$1000,20,FALSE),"")</f>
        <v/>
      </c>
      <c r="AH41" s="21" t="str">
        <f>_xlfn.IFNA(VLOOKUP(B41,'3_Prototype_data'!$B$1:$U$1000,20,FALSE),"")</f>
        <v/>
      </c>
      <c r="AI41" s="21" t="str">
        <f ca="1">_xlfn.IFNA(VLOOKUP(B41,'4_Prototype_data'!$B$1:$U$1000,20,FALSE),"")</f>
        <v/>
      </c>
      <c r="AJ41" s="21" t="str">
        <f>_xlfn.IFNA(VLOOKUP(B41,'5_Prototype_data'!$B$1:$U$1000,20,FALSE),"")</f>
        <v/>
      </c>
      <c r="AK41" s="21" t="str">
        <f>IF(B41&lt;&gt;"",IF(AND(Prototype_input!$E$13&lt;&gt;"",Prototype_input!$E$13&lt;&gt;"Please input",AF41=""),"Fail",IF(AND(Prototype_input!$E$16&lt;&gt;"",Prototype_input!$E$16&lt;&gt;"Please input",AG41=""),"Fail",IF(AND(Prototype_input!$E$19&lt;&gt;"",Prototype_input!$E$19&lt;&gt;"Please input",AH41=""),"Fail",IF(AND(Prototype_input!$E$22&lt;&gt;"",Prototype_input!$E$22&lt;&gt;"Please input",AI41=""),"Fail",IF(AND(Prototype_input!$E$25&lt;&gt;"",Prototype_input!$E$25&lt;&gt;"Please input",AJ41=""),"Fail",IF(AF41&lt;&gt;"",AF41,IF(AG41&lt;&gt;"",AG41,IF(AH41&lt;&gt;"",AH41,IF(AI41&lt;&gt;"",AI41,IF(AJ41&lt;&gt;"",AJ41,"")))))))))),"")</f>
        <v/>
      </c>
      <c r="AM41" s="21" t="str">
        <f>_xlfn.IFNA(VLOOKUP(C41,'1_Prototype_data'!$C$1:$AL$1000,36,FALSE),"")</f>
        <v/>
      </c>
      <c r="AN41" s="21" t="str">
        <f>_xlfn.IFNA(VLOOKUP(C41,'2_Prototype_data'!$C$1:$AL$1000,36,FALSE),"")</f>
        <v/>
      </c>
      <c r="AO41" s="21" t="str">
        <f>_xlfn.IFNA(VLOOKUP(C41,'3_Prototype_data'!$C$1:$AL$1000,36,FALSE),"")</f>
        <v/>
      </c>
      <c r="AP41" s="21" t="str">
        <f ca="1">_xlfn.IFNA(VLOOKUP(C41,'4_Prototype_data'!$C$1:$AL$1000,36,FALSE),"")</f>
        <v/>
      </c>
      <c r="AQ41" s="21" t="str">
        <f>_xlfn.IFNA(VLOOKUP(C41,'5_Prototype_data'!$C$1:$AL$1000,36,FALSE),"")</f>
        <v/>
      </c>
      <c r="AR41" s="5" t="str">
        <f>IF(C41&lt;&gt;"",IF(AND(Prototype_input!$E$13&lt;&gt;"",Prototype_input!$E$13&lt;&gt;"Please input",AM41=""),"Fail",IF(AND(Prototype_input!$E$16&lt;&gt;"",Prototype_input!$E$16&lt;&gt;"Please input",AN41=""),"Fail",IF(AND(Prototype_input!$E$19&lt;&gt;"",Prototype_input!$E$19&lt;&gt;"Please input",AO41=""),"Fail",IF(AND(Prototype_input!$E$22&lt;&gt;"",Prototype_input!$E$22&lt;&gt;"Please input",AP41=""),"Fail",IF(AND(Prototype_input!$E$25&lt;&gt;"",Prototype_input!$E$25&lt;&gt;"Please input",AQ41=""),"Fail",IF(AM41&lt;&gt;"",AM41,IF(AN41&lt;&gt;"",AN41,IF(AO41&lt;&gt;"",AO41,IF(AP41&lt;&gt;"",AP41,IF(AQ41&lt;&gt;"",AQ41,"")))))))))),"")</f>
        <v/>
      </c>
    </row>
    <row r="42" spans="5:44" ht="12.75" x14ac:dyDescent="0.2">
      <c r="E42" s="21" t="str">
        <f>_xlfn.IFNA(VLOOKUP(B42,'1_Prototype_data'!$B$1:$U$1000,18,FALSE),"")</f>
        <v/>
      </c>
      <c r="F42" s="21" t="str">
        <f>_xlfn.IFNA(VLOOKUP(B42,'2_Prototype_data'!$B$1:$U$1000,18,FALSE),"")</f>
        <v/>
      </c>
      <c r="G42" s="21" t="str">
        <f>_xlfn.IFNA(VLOOKUP(B42,'3_Prototype_data'!$B$1:$U$1000,18,FALSE),"")</f>
        <v/>
      </c>
      <c r="H42" s="21" t="str">
        <f ca="1">_xlfn.IFNA(VLOOKUP(B42,'4_Prototype_data'!$B$1:$U$1000,18,FALSE),"")</f>
        <v/>
      </c>
      <c r="I42" s="21" t="str">
        <f>_xlfn.IFNA(VLOOKUP(B42,'5_Prototype_data'!$B$1:$U$1000,18,FALSE),"")</f>
        <v/>
      </c>
      <c r="J42" s="21" t="str">
        <f>IF(B42&lt;&gt;"",IF(AND(Prototype_input!$E$13&lt;&gt;"",Prototype_input!$E$13&lt;&gt;"Please input",E42=""),"Fail",IF(AND(Prototype_input!$E$16&lt;&gt;"",Prototype_input!$E$16&lt;&gt;"Please input",F42=""),"Fail",IF(AND(Prototype_input!$E$19&lt;&gt;"",Prototype_input!$E$19&lt;&gt;"Please input",G42=""),"Fail",IF(AND(Prototype_input!$E$22&lt;&gt;"",Prototype_input!$E$22&lt;&gt;"Please input",H42=""),"Fail",IF(AND(Prototype_input!$E$25&lt;&gt;"",Prototype_input!$E$25&lt;&gt;"Please input",I42=""),"Fail",IF(E42&lt;&gt;"",E42,IF(F42&lt;&gt;"",F42,IF(G42&lt;&gt;"",G42,IF(H42&lt;&gt;"",H42,IF(I42&lt;&gt;"",I42,"")))))))))),"")</f>
        <v/>
      </c>
      <c r="K42" s="21" t="str">
        <f>_xlfn.IFNA(VLOOKUP(B42,'1_Prototype_data'!$B$1:$U$1000,16,FALSE),"")</f>
        <v/>
      </c>
      <c r="L42" s="21" t="str">
        <f t="shared" si="6"/>
        <v/>
      </c>
      <c r="M42" s="21" t="str">
        <f>_xlfn.IFNA(VLOOKUP(B42,'2_Prototype_data'!$B$1:$U$1000,16,FALSE),"")</f>
        <v/>
      </c>
      <c r="N42" s="21" t="str">
        <f t="shared" si="7"/>
        <v/>
      </c>
      <c r="O42" s="21" t="str">
        <f>_xlfn.IFNA(VLOOKUP(B42,'3_Prototype_data'!$B$1:$U$1000,16,FALSE),"")</f>
        <v/>
      </c>
      <c r="P42" s="21" t="str">
        <f t="shared" si="8"/>
        <v/>
      </c>
      <c r="Q42" s="21" t="str">
        <f ca="1">_xlfn.IFNA(VLOOKUP(B42,'4_Prototype_data'!$B$1:$U$1000,16,FALSE),"")</f>
        <v/>
      </c>
      <c r="R42" s="21" t="str">
        <f t="shared" ca="1" si="9"/>
        <v/>
      </c>
      <c r="S42" s="21" t="str">
        <f>_xlfn.IFNA(VLOOKUP(B42,'5_Prototype_data'!$B$1:$U$1000,16,FALSE),"")</f>
        <v/>
      </c>
      <c r="T42" s="21" t="str">
        <f t="shared" si="10"/>
        <v/>
      </c>
      <c r="U42" s="21" t="str">
        <f t="shared" si="11"/>
        <v/>
      </c>
      <c r="V42" s="21" t="str">
        <f>IF(B42&lt;&gt;"",(10-COUNTIF(Prototype_input!$E$12:$E$26,"Please input"))/2,"")</f>
        <v/>
      </c>
      <c r="W42" s="21" t="str">
        <f t="shared" si="12"/>
        <v/>
      </c>
      <c r="Y42" s="21" t="str">
        <f>_xlfn.IFNA(VLOOKUP(B42,'1_Prototype_data'!$B$1:$U$1000,3,FALSE),"")</f>
        <v/>
      </c>
      <c r="Z42" s="21" t="str">
        <f>_xlfn.IFNA(VLOOKUP(B42,'1_Prototype_data'!$B$1:$U$1000,4,FALSE),"")</f>
        <v/>
      </c>
      <c r="AA42" s="21" t="str">
        <f>_xlfn.IFNA(VLOOKUP(B42,'1_Prototype_data'!$B$1:$U$1000,5,FALSE),"")</f>
        <v/>
      </c>
      <c r="AB42" s="21" t="str">
        <f>_xlfn.IFNA(VLOOKUP(B42,'1_Prototype_data'!$B$1:$U$1000,6,FALSE),"")</f>
        <v/>
      </c>
      <c r="AC42" s="21" t="str">
        <f>_xlfn.IFNA(VLOOKUP(B42,'1_Prototype_data'!$B$1:$U$1000,7,FALSE),"")</f>
        <v/>
      </c>
      <c r="AD42" s="21" t="str">
        <f>_xlfn.IFNA(VLOOKUP(B42,'1_Prototype_data'!$B$1:$U$1000,8,FALSE),"")</f>
        <v/>
      </c>
      <c r="AE42" s="21" t="str">
        <f>_xlfn.IFNA(VLOOKUP(B42,'1_Prototype_data'!$B$1:$U$1000,9,FALSE),"")</f>
        <v/>
      </c>
      <c r="AF42" s="21" t="str">
        <f>_xlfn.IFNA(VLOOKUP(B42,'1_Prototype_data'!$B$1:$U$1000,20,FALSE),"")</f>
        <v/>
      </c>
      <c r="AG42" s="21" t="str">
        <f>_xlfn.IFNA(VLOOKUP(B42,'2_Prototype_data'!$B$1:$U$1000,20,FALSE),"")</f>
        <v/>
      </c>
      <c r="AH42" s="21" t="str">
        <f>_xlfn.IFNA(VLOOKUP(B42,'3_Prototype_data'!$B$1:$U$1000,20,FALSE),"")</f>
        <v/>
      </c>
      <c r="AI42" s="21" t="str">
        <f ca="1">_xlfn.IFNA(VLOOKUP(B42,'4_Prototype_data'!$B$1:$U$1000,20,FALSE),"")</f>
        <v/>
      </c>
      <c r="AJ42" s="21" t="str">
        <f>_xlfn.IFNA(VLOOKUP(B42,'5_Prototype_data'!$B$1:$U$1000,20,FALSE),"")</f>
        <v/>
      </c>
      <c r="AK42" s="21" t="str">
        <f>IF(B42&lt;&gt;"",IF(AND(Prototype_input!$E$13&lt;&gt;"",Prototype_input!$E$13&lt;&gt;"Please input",AF42=""),"Fail",IF(AND(Prototype_input!$E$16&lt;&gt;"",Prototype_input!$E$16&lt;&gt;"Please input",AG42=""),"Fail",IF(AND(Prototype_input!$E$19&lt;&gt;"",Prototype_input!$E$19&lt;&gt;"Please input",AH42=""),"Fail",IF(AND(Prototype_input!$E$22&lt;&gt;"",Prototype_input!$E$22&lt;&gt;"Please input",AI42=""),"Fail",IF(AND(Prototype_input!$E$25&lt;&gt;"",Prototype_input!$E$25&lt;&gt;"Please input",AJ42=""),"Fail",IF(AF42&lt;&gt;"",AF42,IF(AG42&lt;&gt;"",AG42,IF(AH42&lt;&gt;"",AH42,IF(AI42&lt;&gt;"",AI42,IF(AJ42&lt;&gt;"",AJ42,"")))))))))),"")</f>
        <v/>
      </c>
      <c r="AM42" s="21" t="str">
        <f>_xlfn.IFNA(VLOOKUP(C42,'1_Prototype_data'!$C$1:$AL$1000,36,FALSE),"")</f>
        <v/>
      </c>
      <c r="AN42" s="21" t="str">
        <f>_xlfn.IFNA(VLOOKUP(C42,'2_Prototype_data'!$C$1:$AL$1000,36,FALSE),"")</f>
        <v/>
      </c>
      <c r="AO42" s="21" t="str">
        <f>_xlfn.IFNA(VLOOKUP(C42,'3_Prototype_data'!$C$1:$AL$1000,36,FALSE),"")</f>
        <v/>
      </c>
      <c r="AP42" s="21" t="str">
        <f ca="1">_xlfn.IFNA(VLOOKUP(C42,'4_Prototype_data'!$C$1:$AL$1000,36,FALSE),"")</f>
        <v/>
      </c>
      <c r="AQ42" s="21" t="str">
        <f>_xlfn.IFNA(VLOOKUP(C42,'5_Prototype_data'!$C$1:$AL$1000,36,FALSE),"")</f>
        <v/>
      </c>
      <c r="AR42" s="5" t="str">
        <f>IF(C42&lt;&gt;"",IF(AND(Prototype_input!$E$13&lt;&gt;"",Prototype_input!$E$13&lt;&gt;"Please input",AM42=""),"Fail",IF(AND(Prototype_input!$E$16&lt;&gt;"",Prototype_input!$E$16&lt;&gt;"Please input",AN42=""),"Fail",IF(AND(Prototype_input!$E$19&lt;&gt;"",Prototype_input!$E$19&lt;&gt;"Please input",AO42=""),"Fail",IF(AND(Prototype_input!$E$22&lt;&gt;"",Prototype_input!$E$22&lt;&gt;"Please input",AP42=""),"Fail",IF(AND(Prototype_input!$E$25&lt;&gt;"",Prototype_input!$E$25&lt;&gt;"Please input",AQ42=""),"Fail",IF(AM42&lt;&gt;"",AM42,IF(AN42&lt;&gt;"",AN42,IF(AO42&lt;&gt;"",AO42,IF(AP42&lt;&gt;"",AP42,IF(AQ42&lt;&gt;"",AQ42,"")))))))))),"")</f>
        <v/>
      </c>
    </row>
    <row r="43" spans="5:44" ht="12.75" x14ac:dyDescent="0.2">
      <c r="E43" s="21" t="str">
        <f>_xlfn.IFNA(VLOOKUP(B43,'1_Prototype_data'!$B$1:$U$1000,18,FALSE),"")</f>
        <v/>
      </c>
      <c r="F43" s="21" t="str">
        <f>_xlfn.IFNA(VLOOKUP(B43,'2_Prototype_data'!$B$1:$U$1000,18,FALSE),"")</f>
        <v/>
      </c>
      <c r="G43" s="21" t="str">
        <f>_xlfn.IFNA(VLOOKUP(B43,'3_Prototype_data'!$B$1:$U$1000,18,FALSE),"")</f>
        <v/>
      </c>
      <c r="H43" s="21" t="str">
        <f ca="1">_xlfn.IFNA(VLOOKUP(B43,'4_Prototype_data'!$B$1:$U$1000,18,FALSE),"")</f>
        <v/>
      </c>
      <c r="I43" s="21" t="str">
        <f>_xlfn.IFNA(VLOOKUP(B43,'5_Prototype_data'!$B$1:$U$1000,18,FALSE),"")</f>
        <v/>
      </c>
      <c r="J43" s="21" t="str">
        <f>IF(B43&lt;&gt;"",IF(AND(Prototype_input!$E$13&lt;&gt;"",Prototype_input!$E$13&lt;&gt;"Please input",E43=""),"Fail",IF(AND(Prototype_input!$E$16&lt;&gt;"",Prototype_input!$E$16&lt;&gt;"Please input",F43=""),"Fail",IF(AND(Prototype_input!$E$19&lt;&gt;"",Prototype_input!$E$19&lt;&gt;"Please input",G43=""),"Fail",IF(AND(Prototype_input!$E$22&lt;&gt;"",Prototype_input!$E$22&lt;&gt;"Please input",H43=""),"Fail",IF(AND(Prototype_input!$E$25&lt;&gt;"",Prototype_input!$E$25&lt;&gt;"Please input",I43=""),"Fail",IF(E43&lt;&gt;"",E43,IF(F43&lt;&gt;"",F43,IF(G43&lt;&gt;"",G43,IF(H43&lt;&gt;"",H43,IF(I43&lt;&gt;"",I43,"")))))))))),"")</f>
        <v/>
      </c>
      <c r="K43" s="21" t="str">
        <f>_xlfn.IFNA(VLOOKUP(B43,'1_Prototype_data'!$B$1:$U$1000,16,FALSE),"")</f>
        <v/>
      </c>
      <c r="L43" s="21" t="str">
        <f t="shared" si="6"/>
        <v/>
      </c>
      <c r="M43" s="21" t="str">
        <f>_xlfn.IFNA(VLOOKUP(B43,'2_Prototype_data'!$B$1:$U$1000,16,FALSE),"")</f>
        <v/>
      </c>
      <c r="N43" s="21" t="str">
        <f t="shared" si="7"/>
        <v/>
      </c>
      <c r="O43" s="21" t="str">
        <f>_xlfn.IFNA(VLOOKUP(B43,'3_Prototype_data'!$B$1:$U$1000,16,FALSE),"")</f>
        <v/>
      </c>
      <c r="P43" s="21" t="str">
        <f t="shared" si="8"/>
        <v/>
      </c>
      <c r="Q43" s="21" t="str">
        <f ca="1">_xlfn.IFNA(VLOOKUP(B43,'4_Prototype_data'!$B$1:$U$1000,16,FALSE),"")</f>
        <v/>
      </c>
      <c r="R43" s="21" t="str">
        <f t="shared" ca="1" si="9"/>
        <v/>
      </c>
      <c r="S43" s="21" t="str">
        <f>_xlfn.IFNA(VLOOKUP(B43,'5_Prototype_data'!$B$1:$U$1000,16,FALSE),"")</f>
        <v/>
      </c>
      <c r="T43" s="21" t="str">
        <f t="shared" si="10"/>
        <v/>
      </c>
      <c r="U43" s="21" t="str">
        <f t="shared" si="11"/>
        <v/>
      </c>
      <c r="V43" s="21" t="str">
        <f>IF(B43&lt;&gt;"",(10-COUNTIF(Prototype_input!$E$12:$E$26,"Please input"))/2,"")</f>
        <v/>
      </c>
      <c r="W43" s="21" t="str">
        <f t="shared" si="12"/>
        <v/>
      </c>
      <c r="Y43" s="21" t="str">
        <f>_xlfn.IFNA(VLOOKUP(B43,'1_Prototype_data'!$B$1:$U$1000,3,FALSE),"")</f>
        <v/>
      </c>
      <c r="Z43" s="21" t="str">
        <f>_xlfn.IFNA(VLOOKUP(B43,'1_Prototype_data'!$B$1:$U$1000,4,FALSE),"")</f>
        <v/>
      </c>
      <c r="AA43" s="21" t="str">
        <f>_xlfn.IFNA(VLOOKUP(B43,'1_Prototype_data'!$B$1:$U$1000,5,FALSE),"")</f>
        <v/>
      </c>
      <c r="AB43" s="21" t="str">
        <f>_xlfn.IFNA(VLOOKUP(B43,'1_Prototype_data'!$B$1:$U$1000,6,FALSE),"")</f>
        <v/>
      </c>
      <c r="AC43" s="21" t="str">
        <f>_xlfn.IFNA(VLOOKUP(B43,'1_Prototype_data'!$B$1:$U$1000,7,FALSE),"")</f>
        <v/>
      </c>
      <c r="AD43" s="21" t="str">
        <f>_xlfn.IFNA(VLOOKUP(B43,'1_Prototype_data'!$B$1:$U$1000,8,FALSE),"")</f>
        <v/>
      </c>
      <c r="AE43" s="21" t="str">
        <f>_xlfn.IFNA(VLOOKUP(B43,'1_Prototype_data'!$B$1:$U$1000,9,FALSE),"")</f>
        <v/>
      </c>
      <c r="AF43" s="21" t="str">
        <f>_xlfn.IFNA(VLOOKUP(B43,'1_Prototype_data'!$B$1:$U$1000,20,FALSE),"")</f>
        <v/>
      </c>
      <c r="AG43" s="21" t="str">
        <f>_xlfn.IFNA(VLOOKUP(B43,'2_Prototype_data'!$B$1:$U$1000,20,FALSE),"")</f>
        <v/>
      </c>
      <c r="AH43" s="21" t="str">
        <f>_xlfn.IFNA(VLOOKUP(B43,'3_Prototype_data'!$B$1:$U$1000,20,FALSE),"")</f>
        <v/>
      </c>
      <c r="AI43" s="21" t="str">
        <f ca="1">_xlfn.IFNA(VLOOKUP(B43,'4_Prototype_data'!$B$1:$U$1000,20,FALSE),"")</f>
        <v/>
      </c>
      <c r="AJ43" s="21" t="str">
        <f>_xlfn.IFNA(VLOOKUP(B43,'5_Prototype_data'!$B$1:$U$1000,20,FALSE),"")</f>
        <v/>
      </c>
      <c r="AK43" s="21" t="str">
        <f>IF(B43&lt;&gt;"",IF(AND(Prototype_input!$E$13&lt;&gt;"",Prototype_input!$E$13&lt;&gt;"Please input",AF43=""),"Fail",IF(AND(Prototype_input!$E$16&lt;&gt;"",Prototype_input!$E$16&lt;&gt;"Please input",AG43=""),"Fail",IF(AND(Prototype_input!$E$19&lt;&gt;"",Prototype_input!$E$19&lt;&gt;"Please input",AH43=""),"Fail",IF(AND(Prototype_input!$E$22&lt;&gt;"",Prototype_input!$E$22&lt;&gt;"Please input",AI43=""),"Fail",IF(AND(Prototype_input!$E$25&lt;&gt;"",Prototype_input!$E$25&lt;&gt;"Please input",AJ43=""),"Fail",IF(AF43&lt;&gt;"",AF43,IF(AG43&lt;&gt;"",AG43,IF(AH43&lt;&gt;"",AH43,IF(AI43&lt;&gt;"",AI43,IF(AJ43&lt;&gt;"",AJ43,"")))))))))),"")</f>
        <v/>
      </c>
      <c r="AM43" s="21" t="str">
        <f>_xlfn.IFNA(VLOOKUP(C43,'1_Prototype_data'!$C$1:$AL$1000,36,FALSE),"")</f>
        <v/>
      </c>
      <c r="AN43" s="21" t="str">
        <f>_xlfn.IFNA(VLOOKUP(C43,'2_Prototype_data'!$C$1:$AL$1000,36,FALSE),"")</f>
        <v/>
      </c>
      <c r="AO43" s="21" t="str">
        <f>_xlfn.IFNA(VLOOKUP(C43,'3_Prototype_data'!$C$1:$AL$1000,36,FALSE),"")</f>
        <v/>
      </c>
      <c r="AP43" s="21" t="str">
        <f ca="1">_xlfn.IFNA(VLOOKUP(C43,'4_Prototype_data'!$C$1:$AL$1000,36,FALSE),"")</f>
        <v/>
      </c>
      <c r="AQ43" s="21" t="str">
        <f>_xlfn.IFNA(VLOOKUP(C43,'5_Prototype_data'!$C$1:$AL$1000,36,FALSE),"")</f>
        <v/>
      </c>
      <c r="AR43" s="5" t="str">
        <f>IF(C43&lt;&gt;"",IF(AND(Prototype_input!$E$13&lt;&gt;"",Prototype_input!$E$13&lt;&gt;"Please input",AM43=""),"Fail",IF(AND(Prototype_input!$E$16&lt;&gt;"",Prototype_input!$E$16&lt;&gt;"Please input",AN43=""),"Fail",IF(AND(Prototype_input!$E$19&lt;&gt;"",Prototype_input!$E$19&lt;&gt;"Please input",AO43=""),"Fail",IF(AND(Prototype_input!$E$22&lt;&gt;"",Prototype_input!$E$22&lt;&gt;"Please input",AP43=""),"Fail",IF(AND(Prototype_input!$E$25&lt;&gt;"",Prototype_input!$E$25&lt;&gt;"Please input",AQ43=""),"Fail",IF(AM43&lt;&gt;"",AM43,IF(AN43&lt;&gt;"",AN43,IF(AO43&lt;&gt;"",AO43,IF(AP43&lt;&gt;"",AP43,IF(AQ43&lt;&gt;"",AQ43,"")))))))))),"")</f>
        <v/>
      </c>
    </row>
    <row r="44" spans="5:44" ht="12.75" x14ac:dyDescent="0.2">
      <c r="E44" s="21" t="str">
        <f>_xlfn.IFNA(VLOOKUP(B44,'1_Prototype_data'!$B$1:$U$1000,18,FALSE),"")</f>
        <v/>
      </c>
      <c r="F44" s="21" t="str">
        <f>_xlfn.IFNA(VLOOKUP(B44,'2_Prototype_data'!$B$1:$U$1000,18,FALSE),"")</f>
        <v/>
      </c>
      <c r="G44" s="21" t="str">
        <f>_xlfn.IFNA(VLOOKUP(B44,'3_Prototype_data'!$B$1:$U$1000,18,FALSE),"")</f>
        <v/>
      </c>
      <c r="H44" s="21" t="str">
        <f ca="1">_xlfn.IFNA(VLOOKUP(B44,'4_Prototype_data'!$B$1:$U$1000,18,FALSE),"")</f>
        <v/>
      </c>
      <c r="I44" s="21" t="str">
        <f>_xlfn.IFNA(VLOOKUP(B44,'5_Prototype_data'!$B$1:$U$1000,18,FALSE),"")</f>
        <v/>
      </c>
      <c r="J44" s="21" t="str">
        <f>IF(B44&lt;&gt;"",IF(AND(Prototype_input!$E$13&lt;&gt;"",Prototype_input!$E$13&lt;&gt;"Please input",E44=""),"Fail",IF(AND(Prototype_input!$E$16&lt;&gt;"",Prototype_input!$E$16&lt;&gt;"Please input",F44=""),"Fail",IF(AND(Prototype_input!$E$19&lt;&gt;"",Prototype_input!$E$19&lt;&gt;"Please input",G44=""),"Fail",IF(AND(Prototype_input!$E$22&lt;&gt;"",Prototype_input!$E$22&lt;&gt;"Please input",H44=""),"Fail",IF(AND(Prototype_input!$E$25&lt;&gt;"",Prototype_input!$E$25&lt;&gt;"Please input",I44=""),"Fail",IF(E44&lt;&gt;"",E44,IF(F44&lt;&gt;"",F44,IF(G44&lt;&gt;"",G44,IF(H44&lt;&gt;"",H44,IF(I44&lt;&gt;"",I44,"")))))))))),"")</f>
        <v/>
      </c>
      <c r="K44" s="21" t="str">
        <f>_xlfn.IFNA(VLOOKUP(B44,'1_Prototype_data'!$B$1:$U$1000,16,FALSE),"")</f>
        <v/>
      </c>
      <c r="L44" s="21" t="str">
        <f t="shared" si="6"/>
        <v/>
      </c>
      <c r="M44" s="21" t="str">
        <f>_xlfn.IFNA(VLOOKUP(B44,'2_Prototype_data'!$B$1:$U$1000,16,FALSE),"")</f>
        <v/>
      </c>
      <c r="N44" s="21" t="str">
        <f t="shared" si="7"/>
        <v/>
      </c>
      <c r="O44" s="21" t="str">
        <f>_xlfn.IFNA(VLOOKUP(B44,'3_Prototype_data'!$B$1:$U$1000,16,FALSE),"")</f>
        <v/>
      </c>
      <c r="P44" s="21" t="str">
        <f t="shared" si="8"/>
        <v/>
      </c>
      <c r="Q44" s="21" t="str">
        <f ca="1">_xlfn.IFNA(VLOOKUP(B44,'4_Prototype_data'!$B$1:$U$1000,16,FALSE),"")</f>
        <v/>
      </c>
      <c r="R44" s="21" t="str">
        <f t="shared" ca="1" si="9"/>
        <v/>
      </c>
      <c r="S44" s="21" t="str">
        <f>_xlfn.IFNA(VLOOKUP(B44,'5_Prototype_data'!$B$1:$U$1000,16,FALSE),"")</f>
        <v/>
      </c>
      <c r="T44" s="21" t="str">
        <f t="shared" si="10"/>
        <v/>
      </c>
      <c r="U44" s="21" t="str">
        <f t="shared" si="11"/>
        <v/>
      </c>
      <c r="V44" s="21" t="str">
        <f>IF(B44&lt;&gt;"",(10-COUNTIF(Prototype_input!$E$12:$E$26,"Please input"))/2,"")</f>
        <v/>
      </c>
      <c r="W44" s="21" t="str">
        <f t="shared" si="12"/>
        <v/>
      </c>
      <c r="Y44" s="21" t="str">
        <f>_xlfn.IFNA(VLOOKUP(B44,'1_Prototype_data'!$B$1:$U$1000,3,FALSE),"")</f>
        <v/>
      </c>
      <c r="Z44" s="21" t="str">
        <f>_xlfn.IFNA(VLOOKUP(B44,'1_Prototype_data'!$B$1:$U$1000,4,FALSE),"")</f>
        <v/>
      </c>
      <c r="AA44" s="21" t="str">
        <f>_xlfn.IFNA(VLOOKUP(B44,'1_Prototype_data'!$B$1:$U$1000,5,FALSE),"")</f>
        <v/>
      </c>
      <c r="AB44" s="21" t="str">
        <f>_xlfn.IFNA(VLOOKUP(B44,'1_Prototype_data'!$B$1:$U$1000,6,FALSE),"")</f>
        <v/>
      </c>
      <c r="AC44" s="21" t="str">
        <f>_xlfn.IFNA(VLOOKUP(B44,'1_Prototype_data'!$B$1:$U$1000,7,FALSE),"")</f>
        <v/>
      </c>
      <c r="AD44" s="21" t="str">
        <f>_xlfn.IFNA(VLOOKUP(B44,'1_Prototype_data'!$B$1:$U$1000,8,FALSE),"")</f>
        <v/>
      </c>
      <c r="AE44" s="21" t="str">
        <f>_xlfn.IFNA(VLOOKUP(B44,'1_Prototype_data'!$B$1:$U$1000,9,FALSE),"")</f>
        <v/>
      </c>
      <c r="AF44" s="21" t="str">
        <f>_xlfn.IFNA(VLOOKUP(B44,'1_Prototype_data'!$B$1:$U$1000,20,FALSE),"")</f>
        <v/>
      </c>
      <c r="AG44" s="21" t="str">
        <f>_xlfn.IFNA(VLOOKUP(B44,'2_Prototype_data'!$B$1:$U$1000,20,FALSE),"")</f>
        <v/>
      </c>
      <c r="AH44" s="21" t="str">
        <f>_xlfn.IFNA(VLOOKUP(B44,'3_Prototype_data'!$B$1:$U$1000,20,FALSE),"")</f>
        <v/>
      </c>
      <c r="AI44" s="21" t="str">
        <f ca="1">_xlfn.IFNA(VLOOKUP(B44,'4_Prototype_data'!$B$1:$U$1000,20,FALSE),"")</f>
        <v/>
      </c>
      <c r="AJ44" s="21" t="str">
        <f>_xlfn.IFNA(VLOOKUP(B44,'5_Prototype_data'!$B$1:$U$1000,20,FALSE),"")</f>
        <v/>
      </c>
      <c r="AK44" s="21" t="str">
        <f>IF(B44&lt;&gt;"",IF(AND(Prototype_input!$E$13&lt;&gt;"",Prototype_input!$E$13&lt;&gt;"Please input",AF44=""),"Fail",IF(AND(Prototype_input!$E$16&lt;&gt;"",Prototype_input!$E$16&lt;&gt;"Please input",AG44=""),"Fail",IF(AND(Prototype_input!$E$19&lt;&gt;"",Prototype_input!$E$19&lt;&gt;"Please input",AH44=""),"Fail",IF(AND(Prototype_input!$E$22&lt;&gt;"",Prototype_input!$E$22&lt;&gt;"Please input",AI44=""),"Fail",IF(AND(Prototype_input!$E$25&lt;&gt;"",Prototype_input!$E$25&lt;&gt;"Please input",AJ44=""),"Fail",IF(AF44&lt;&gt;"",AF44,IF(AG44&lt;&gt;"",AG44,IF(AH44&lt;&gt;"",AH44,IF(AI44&lt;&gt;"",AI44,IF(AJ44&lt;&gt;"",AJ44,"")))))))))),"")</f>
        <v/>
      </c>
      <c r="AM44" s="21" t="str">
        <f>_xlfn.IFNA(VLOOKUP(C44,'1_Prototype_data'!$C$1:$AL$1000,36,FALSE),"")</f>
        <v/>
      </c>
      <c r="AN44" s="21" t="str">
        <f>_xlfn.IFNA(VLOOKUP(C44,'2_Prototype_data'!$C$1:$AL$1000,36,FALSE),"")</f>
        <v/>
      </c>
      <c r="AO44" s="21" t="str">
        <f>_xlfn.IFNA(VLOOKUP(C44,'3_Prototype_data'!$C$1:$AL$1000,36,FALSE),"")</f>
        <v/>
      </c>
      <c r="AP44" s="21" t="str">
        <f ca="1">_xlfn.IFNA(VLOOKUP(C44,'4_Prototype_data'!$C$1:$AL$1000,36,FALSE),"")</f>
        <v/>
      </c>
      <c r="AQ44" s="21" t="str">
        <f>_xlfn.IFNA(VLOOKUP(C44,'5_Prototype_data'!$C$1:$AL$1000,36,FALSE),"")</f>
        <v/>
      </c>
      <c r="AR44" s="5" t="str">
        <f>IF(C44&lt;&gt;"",IF(AND(Prototype_input!$E$13&lt;&gt;"",Prototype_input!$E$13&lt;&gt;"Please input",AM44=""),"Fail",IF(AND(Prototype_input!$E$16&lt;&gt;"",Prototype_input!$E$16&lt;&gt;"Please input",AN44=""),"Fail",IF(AND(Prototype_input!$E$19&lt;&gt;"",Prototype_input!$E$19&lt;&gt;"Please input",AO44=""),"Fail",IF(AND(Prototype_input!$E$22&lt;&gt;"",Prototype_input!$E$22&lt;&gt;"Please input",AP44=""),"Fail",IF(AND(Prototype_input!$E$25&lt;&gt;"",Prototype_input!$E$25&lt;&gt;"Please input",AQ44=""),"Fail",IF(AM44&lt;&gt;"",AM44,IF(AN44&lt;&gt;"",AN44,IF(AO44&lt;&gt;"",AO44,IF(AP44&lt;&gt;"",AP44,IF(AQ44&lt;&gt;"",AQ44,"")))))))))),"")</f>
        <v/>
      </c>
    </row>
    <row r="45" spans="5:44" ht="12.75" x14ac:dyDescent="0.2">
      <c r="E45" s="21" t="str">
        <f>_xlfn.IFNA(VLOOKUP(B45,'1_Prototype_data'!$B$1:$U$1000,18,FALSE),"")</f>
        <v/>
      </c>
      <c r="F45" s="21" t="str">
        <f>_xlfn.IFNA(VLOOKUP(B45,'2_Prototype_data'!$B$1:$U$1000,18,FALSE),"")</f>
        <v/>
      </c>
      <c r="G45" s="21" t="str">
        <f>_xlfn.IFNA(VLOOKUP(B45,'3_Prototype_data'!$B$1:$U$1000,18,FALSE),"")</f>
        <v/>
      </c>
      <c r="H45" s="21" t="str">
        <f ca="1">_xlfn.IFNA(VLOOKUP(B45,'4_Prototype_data'!$B$1:$U$1000,18,FALSE),"")</f>
        <v/>
      </c>
      <c r="I45" s="21" t="str">
        <f>_xlfn.IFNA(VLOOKUP(B45,'5_Prototype_data'!$B$1:$U$1000,18,FALSE),"")</f>
        <v/>
      </c>
      <c r="J45" s="21" t="str">
        <f>IF(B45&lt;&gt;"",IF(AND(Prototype_input!$E$13&lt;&gt;"",Prototype_input!$E$13&lt;&gt;"Please input",E45=""),"Fail",IF(AND(Prototype_input!$E$16&lt;&gt;"",Prototype_input!$E$16&lt;&gt;"Please input",F45=""),"Fail",IF(AND(Prototype_input!$E$19&lt;&gt;"",Prototype_input!$E$19&lt;&gt;"Please input",G45=""),"Fail",IF(AND(Prototype_input!$E$22&lt;&gt;"",Prototype_input!$E$22&lt;&gt;"Please input",H45=""),"Fail",IF(AND(Prototype_input!$E$25&lt;&gt;"",Prototype_input!$E$25&lt;&gt;"Please input",I45=""),"Fail",IF(E45&lt;&gt;"",E45,IF(F45&lt;&gt;"",F45,IF(G45&lt;&gt;"",G45,IF(H45&lt;&gt;"",H45,IF(I45&lt;&gt;"",I45,"")))))))))),"")</f>
        <v/>
      </c>
      <c r="K45" s="21" t="str">
        <f>_xlfn.IFNA(VLOOKUP(B45,'1_Prototype_data'!$B$1:$U$1000,16,FALSE),"")</f>
        <v/>
      </c>
      <c r="L45" s="21" t="str">
        <f t="shared" si="6"/>
        <v/>
      </c>
      <c r="M45" s="21" t="str">
        <f>_xlfn.IFNA(VLOOKUP(B45,'2_Prototype_data'!$B$1:$U$1000,16,FALSE),"")</f>
        <v/>
      </c>
      <c r="N45" s="21" t="str">
        <f t="shared" si="7"/>
        <v/>
      </c>
      <c r="O45" s="21" t="str">
        <f>_xlfn.IFNA(VLOOKUP(B45,'3_Prototype_data'!$B$1:$U$1000,16,FALSE),"")</f>
        <v/>
      </c>
      <c r="P45" s="21" t="str">
        <f t="shared" si="8"/>
        <v/>
      </c>
      <c r="Q45" s="21" t="str">
        <f ca="1">_xlfn.IFNA(VLOOKUP(B45,'4_Prototype_data'!$B$1:$U$1000,16,FALSE),"")</f>
        <v/>
      </c>
      <c r="R45" s="21" t="str">
        <f t="shared" ca="1" si="9"/>
        <v/>
      </c>
      <c r="S45" s="21" t="str">
        <f>_xlfn.IFNA(VLOOKUP(B45,'5_Prototype_data'!$B$1:$U$1000,16,FALSE),"")</f>
        <v/>
      </c>
      <c r="T45" s="21" t="str">
        <f t="shared" si="10"/>
        <v/>
      </c>
      <c r="U45" s="21" t="str">
        <f t="shared" si="11"/>
        <v/>
      </c>
      <c r="V45" s="21" t="str">
        <f>IF(B45&lt;&gt;"",(10-COUNTIF(Prototype_input!$E$12:$E$26,"Please input"))/2,"")</f>
        <v/>
      </c>
      <c r="W45" s="21" t="str">
        <f t="shared" si="12"/>
        <v/>
      </c>
      <c r="Y45" s="21" t="str">
        <f>_xlfn.IFNA(VLOOKUP(B45,'1_Prototype_data'!$B$1:$U$1000,3,FALSE),"")</f>
        <v/>
      </c>
      <c r="Z45" s="21" t="str">
        <f>_xlfn.IFNA(VLOOKUP(B45,'1_Prototype_data'!$B$1:$U$1000,4,FALSE),"")</f>
        <v/>
      </c>
      <c r="AA45" s="21" t="str">
        <f>_xlfn.IFNA(VLOOKUP(B45,'1_Prototype_data'!$B$1:$U$1000,5,FALSE),"")</f>
        <v/>
      </c>
      <c r="AB45" s="21" t="str">
        <f>_xlfn.IFNA(VLOOKUP(B45,'1_Prototype_data'!$B$1:$U$1000,6,FALSE),"")</f>
        <v/>
      </c>
      <c r="AC45" s="21" t="str">
        <f>_xlfn.IFNA(VLOOKUP(B45,'1_Prototype_data'!$B$1:$U$1000,7,FALSE),"")</f>
        <v/>
      </c>
      <c r="AD45" s="21" t="str">
        <f>_xlfn.IFNA(VLOOKUP(B45,'1_Prototype_data'!$B$1:$U$1000,8,FALSE),"")</f>
        <v/>
      </c>
      <c r="AE45" s="21" t="str">
        <f>_xlfn.IFNA(VLOOKUP(B45,'1_Prototype_data'!$B$1:$U$1000,9,FALSE),"")</f>
        <v/>
      </c>
      <c r="AF45" s="21" t="str">
        <f>_xlfn.IFNA(VLOOKUP(B45,'1_Prototype_data'!$B$1:$U$1000,20,FALSE),"")</f>
        <v/>
      </c>
      <c r="AG45" s="21" t="str">
        <f>_xlfn.IFNA(VLOOKUP(B45,'2_Prototype_data'!$B$1:$U$1000,20,FALSE),"")</f>
        <v/>
      </c>
      <c r="AH45" s="21" t="str">
        <f>_xlfn.IFNA(VLOOKUP(B45,'3_Prototype_data'!$B$1:$U$1000,20,FALSE),"")</f>
        <v/>
      </c>
      <c r="AI45" s="21" t="str">
        <f ca="1">_xlfn.IFNA(VLOOKUP(B45,'4_Prototype_data'!$B$1:$U$1000,20,FALSE),"")</f>
        <v/>
      </c>
      <c r="AJ45" s="21" t="str">
        <f>_xlfn.IFNA(VLOOKUP(B45,'5_Prototype_data'!$B$1:$U$1000,20,FALSE),"")</f>
        <v/>
      </c>
      <c r="AK45" s="21" t="str">
        <f>IF(B45&lt;&gt;"",IF(AND(Prototype_input!$E$13&lt;&gt;"",Prototype_input!$E$13&lt;&gt;"Please input",AF45=""),"Fail",IF(AND(Prototype_input!$E$16&lt;&gt;"",Prototype_input!$E$16&lt;&gt;"Please input",AG45=""),"Fail",IF(AND(Prototype_input!$E$19&lt;&gt;"",Prototype_input!$E$19&lt;&gt;"Please input",AH45=""),"Fail",IF(AND(Prototype_input!$E$22&lt;&gt;"",Prototype_input!$E$22&lt;&gt;"Please input",AI45=""),"Fail",IF(AND(Prototype_input!$E$25&lt;&gt;"",Prototype_input!$E$25&lt;&gt;"Please input",AJ45=""),"Fail",IF(AF45&lt;&gt;"",AF45,IF(AG45&lt;&gt;"",AG45,IF(AH45&lt;&gt;"",AH45,IF(AI45&lt;&gt;"",AI45,IF(AJ45&lt;&gt;"",AJ45,"")))))))))),"")</f>
        <v/>
      </c>
      <c r="AM45" s="21" t="str">
        <f>_xlfn.IFNA(VLOOKUP(C45,'1_Prototype_data'!$C$1:$AL$1000,36,FALSE),"")</f>
        <v/>
      </c>
      <c r="AN45" s="21" t="str">
        <f>_xlfn.IFNA(VLOOKUP(C45,'2_Prototype_data'!$C$1:$AL$1000,36,FALSE),"")</f>
        <v/>
      </c>
      <c r="AO45" s="21" t="str">
        <f>_xlfn.IFNA(VLOOKUP(C45,'3_Prototype_data'!$C$1:$AL$1000,36,FALSE),"")</f>
        <v/>
      </c>
      <c r="AP45" s="21" t="str">
        <f ca="1">_xlfn.IFNA(VLOOKUP(C45,'4_Prototype_data'!$C$1:$AL$1000,36,FALSE),"")</f>
        <v/>
      </c>
      <c r="AQ45" s="21" t="str">
        <f>_xlfn.IFNA(VLOOKUP(C45,'5_Prototype_data'!$C$1:$AL$1000,36,FALSE),"")</f>
        <v/>
      </c>
      <c r="AR45" s="5" t="str">
        <f>IF(C45&lt;&gt;"",IF(AND(Prototype_input!$E$13&lt;&gt;"",Prototype_input!$E$13&lt;&gt;"Please input",AM45=""),"Fail",IF(AND(Prototype_input!$E$16&lt;&gt;"",Prototype_input!$E$16&lt;&gt;"Please input",AN45=""),"Fail",IF(AND(Prototype_input!$E$19&lt;&gt;"",Prototype_input!$E$19&lt;&gt;"Please input",AO45=""),"Fail",IF(AND(Prototype_input!$E$22&lt;&gt;"",Prototype_input!$E$22&lt;&gt;"Please input",AP45=""),"Fail",IF(AND(Prototype_input!$E$25&lt;&gt;"",Prototype_input!$E$25&lt;&gt;"Please input",AQ45=""),"Fail",IF(AM45&lt;&gt;"",AM45,IF(AN45&lt;&gt;"",AN45,IF(AO45&lt;&gt;"",AO45,IF(AP45&lt;&gt;"",AP45,IF(AQ45&lt;&gt;"",AQ45,"")))))))))),"")</f>
        <v/>
      </c>
    </row>
    <row r="46" spans="5:44" ht="12.75" x14ac:dyDescent="0.2">
      <c r="E46" s="21" t="str">
        <f>_xlfn.IFNA(VLOOKUP(B46,'1_Prototype_data'!$B$1:$U$1000,18,FALSE),"")</f>
        <v/>
      </c>
      <c r="F46" s="21" t="str">
        <f>_xlfn.IFNA(VLOOKUP(B46,'2_Prototype_data'!$B$1:$U$1000,18,FALSE),"")</f>
        <v/>
      </c>
      <c r="G46" s="21" t="str">
        <f>_xlfn.IFNA(VLOOKUP(B46,'3_Prototype_data'!$B$1:$U$1000,18,FALSE),"")</f>
        <v/>
      </c>
      <c r="H46" s="21" t="str">
        <f ca="1">_xlfn.IFNA(VLOOKUP(B46,'4_Prototype_data'!$B$1:$U$1000,18,FALSE),"")</f>
        <v/>
      </c>
      <c r="I46" s="21" t="str">
        <f>_xlfn.IFNA(VLOOKUP(B46,'5_Prototype_data'!$B$1:$U$1000,18,FALSE),"")</f>
        <v/>
      </c>
      <c r="J46" s="21" t="str">
        <f>IF(B46&lt;&gt;"",IF(AND(Prototype_input!$E$13&lt;&gt;"",Prototype_input!$E$13&lt;&gt;"Please input",E46=""),"Fail",IF(AND(Prototype_input!$E$16&lt;&gt;"",Prototype_input!$E$16&lt;&gt;"Please input",F46=""),"Fail",IF(AND(Prototype_input!$E$19&lt;&gt;"",Prototype_input!$E$19&lt;&gt;"Please input",G46=""),"Fail",IF(AND(Prototype_input!$E$22&lt;&gt;"",Prototype_input!$E$22&lt;&gt;"Please input",H46=""),"Fail",IF(AND(Prototype_input!$E$25&lt;&gt;"",Prototype_input!$E$25&lt;&gt;"Please input",I46=""),"Fail",IF(E46&lt;&gt;"",E46,IF(F46&lt;&gt;"",F46,IF(G46&lt;&gt;"",G46,IF(H46&lt;&gt;"",H46,IF(I46&lt;&gt;"",I46,"")))))))))),"")</f>
        <v/>
      </c>
      <c r="K46" s="21" t="str">
        <f>_xlfn.IFNA(VLOOKUP(B46,'1_Prototype_data'!$B$1:$U$1000,16,FALSE),"")</f>
        <v/>
      </c>
      <c r="L46" s="21" t="str">
        <f t="shared" si="6"/>
        <v/>
      </c>
      <c r="M46" s="21" t="str">
        <f>_xlfn.IFNA(VLOOKUP(B46,'2_Prototype_data'!$B$1:$U$1000,16,FALSE),"")</f>
        <v/>
      </c>
      <c r="N46" s="21" t="str">
        <f t="shared" si="7"/>
        <v/>
      </c>
      <c r="O46" s="21" t="str">
        <f>_xlfn.IFNA(VLOOKUP(B46,'3_Prototype_data'!$B$1:$U$1000,16,FALSE),"")</f>
        <v/>
      </c>
      <c r="P46" s="21" t="str">
        <f t="shared" si="8"/>
        <v/>
      </c>
      <c r="Q46" s="21" t="str">
        <f ca="1">_xlfn.IFNA(VLOOKUP(B46,'4_Prototype_data'!$B$1:$U$1000,16,FALSE),"")</f>
        <v/>
      </c>
      <c r="R46" s="21" t="str">
        <f t="shared" ca="1" si="9"/>
        <v/>
      </c>
      <c r="S46" s="21" t="str">
        <f>_xlfn.IFNA(VLOOKUP(B46,'5_Prototype_data'!$B$1:$U$1000,16,FALSE),"")</f>
        <v/>
      </c>
      <c r="T46" s="21" t="str">
        <f t="shared" si="10"/>
        <v/>
      </c>
      <c r="U46" s="21" t="str">
        <f t="shared" si="11"/>
        <v/>
      </c>
      <c r="V46" s="21" t="str">
        <f>IF(B46&lt;&gt;"",(10-COUNTIF(Prototype_input!$E$12:$E$26,"Please input"))/2,"")</f>
        <v/>
      </c>
      <c r="W46" s="21" t="str">
        <f t="shared" si="12"/>
        <v/>
      </c>
      <c r="Y46" s="21" t="str">
        <f>_xlfn.IFNA(VLOOKUP(B46,'1_Prototype_data'!$B$1:$U$1000,3,FALSE),"")</f>
        <v/>
      </c>
      <c r="Z46" s="21" t="str">
        <f>_xlfn.IFNA(VLOOKUP(B46,'1_Prototype_data'!$B$1:$U$1000,4,FALSE),"")</f>
        <v/>
      </c>
      <c r="AA46" s="21" t="str">
        <f>_xlfn.IFNA(VLOOKUP(B46,'1_Prototype_data'!$B$1:$U$1000,5,FALSE),"")</f>
        <v/>
      </c>
      <c r="AB46" s="21" t="str">
        <f>_xlfn.IFNA(VLOOKUP(B46,'1_Prototype_data'!$B$1:$U$1000,6,FALSE),"")</f>
        <v/>
      </c>
      <c r="AC46" s="21" t="str">
        <f>_xlfn.IFNA(VLOOKUP(B46,'1_Prototype_data'!$B$1:$U$1000,7,FALSE),"")</f>
        <v/>
      </c>
      <c r="AD46" s="21" t="str">
        <f>_xlfn.IFNA(VLOOKUP(B46,'1_Prototype_data'!$B$1:$U$1000,8,FALSE),"")</f>
        <v/>
      </c>
      <c r="AE46" s="21" t="str">
        <f>_xlfn.IFNA(VLOOKUP(B46,'1_Prototype_data'!$B$1:$U$1000,9,FALSE),"")</f>
        <v/>
      </c>
      <c r="AF46" s="21" t="str">
        <f>_xlfn.IFNA(VLOOKUP(B46,'1_Prototype_data'!$B$1:$U$1000,20,FALSE),"")</f>
        <v/>
      </c>
      <c r="AG46" s="21" t="str">
        <f>_xlfn.IFNA(VLOOKUP(B46,'2_Prototype_data'!$B$1:$U$1000,20,FALSE),"")</f>
        <v/>
      </c>
      <c r="AH46" s="21" t="str">
        <f>_xlfn.IFNA(VLOOKUP(B46,'3_Prototype_data'!$B$1:$U$1000,20,FALSE),"")</f>
        <v/>
      </c>
      <c r="AI46" s="21" t="str">
        <f ca="1">_xlfn.IFNA(VLOOKUP(B46,'4_Prototype_data'!$B$1:$U$1000,20,FALSE),"")</f>
        <v/>
      </c>
      <c r="AJ46" s="21" t="str">
        <f>_xlfn.IFNA(VLOOKUP(B46,'5_Prototype_data'!$B$1:$U$1000,20,FALSE),"")</f>
        <v/>
      </c>
      <c r="AK46" s="21" t="str">
        <f>IF(B46&lt;&gt;"",IF(AND(Prototype_input!$E$13&lt;&gt;"",Prototype_input!$E$13&lt;&gt;"Please input",AF46=""),"Fail",IF(AND(Prototype_input!$E$16&lt;&gt;"",Prototype_input!$E$16&lt;&gt;"Please input",AG46=""),"Fail",IF(AND(Prototype_input!$E$19&lt;&gt;"",Prototype_input!$E$19&lt;&gt;"Please input",AH46=""),"Fail",IF(AND(Prototype_input!$E$22&lt;&gt;"",Prototype_input!$E$22&lt;&gt;"Please input",AI46=""),"Fail",IF(AND(Prototype_input!$E$25&lt;&gt;"",Prototype_input!$E$25&lt;&gt;"Please input",AJ46=""),"Fail",IF(AF46&lt;&gt;"",AF46,IF(AG46&lt;&gt;"",AG46,IF(AH46&lt;&gt;"",AH46,IF(AI46&lt;&gt;"",AI46,IF(AJ46&lt;&gt;"",AJ46,"")))))))))),"")</f>
        <v/>
      </c>
      <c r="AM46" s="21" t="str">
        <f>_xlfn.IFNA(VLOOKUP(C46,'1_Prototype_data'!$C$1:$AL$1000,36,FALSE),"")</f>
        <v/>
      </c>
      <c r="AN46" s="21" t="str">
        <f>_xlfn.IFNA(VLOOKUP(C46,'2_Prototype_data'!$C$1:$AL$1000,36,FALSE),"")</f>
        <v/>
      </c>
      <c r="AO46" s="21" t="str">
        <f>_xlfn.IFNA(VLOOKUP(C46,'3_Prototype_data'!$C$1:$AL$1000,36,FALSE),"")</f>
        <v/>
      </c>
      <c r="AP46" s="21" t="str">
        <f ca="1">_xlfn.IFNA(VLOOKUP(C46,'4_Prototype_data'!$C$1:$AL$1000,36,FALSE),"")</f>
        <v/>
      </c>
      <c r="AQ46" s="21" t="str">
        <f>_xlfn.IFNA(VLOOKUP(C46,'5_Prototype_data'!$C$1:$AL$1000,36,FALSE),"")</f>
        <v/>
      </c>
      <c r="AR46" s="5" t="str">
        <f>IF(C46&lt;&gt;"",IF(AND(Prototype_input!$E$13&lt;&gt;"",Prototype_input!$E$13&lt;&gt;"Please input",AM46=""),"Fail",IF(AND(Prototype_input!$E$16&lt;&gt;"",Prototype_input!$E$16&lt;&gt;"Please input",AN46=""),"Fail",IF(AND(Prototype_input!$E$19&lt;&gt;"",Prototype_input!$E$19&lt;&gt;"Please input",AO46=""),"Fail",IF(AND(Prototype_input!$E$22&lt;&gt;"",Prototype_input!$E$22&lt;&gt;"Please input",AP46=""),"Fail",IF(AND(Prototype_input!$E$25&lt;&gt;"",Prototype_input!$E$25&lt;&gt;"Please input",AQ46=""),"Fail",IF(AM46&lt;&gt;"",AM46,IF(AN46&lt;&gt;"",AN46,IF(AO46&lt;&gt;"",AO46,IF(AP46&lt;&gt;"",AP46,IF(AQ46&lt;&gt;"",AQ46,"")))))))))),"")</f>
        <v/>
      </c>
    </row>
    <row r="47" spans="5:44" ht="12.75" x14ac:dyDescent="0.2">
      <c r="E47" s="21" t="str">
        <f>_xlfn.IFNA(VLOOKUP(B47,'1_Prototype_data'!$B$1:$U$1000,18,FALSE),"")</f>
        <v/>
      </c>
      <c r="F47" s="21" t="str">
        <f>_xlfn.IFNA(VLOOKUP(B47,'2_Prototype_data'!$B$1:$U$1000,18,FALSE),"")</f>
        <v/>
      </c>
      <c r="G47" s="21" t="str">
        <f>_xlfn.IFNA(VLOOKUP(B47,'3_Prototype_data'!$B$1:$U$1000,18,FALSE),"")</f>
        <v/>
      </c>
      <c r="H47" s="21" t="str">
        <f ca="1">_xlfn.IFNA(VLOOKUP(B47,'4_Prototype_data'!$B$1:$U$1000,18,FALSE),"")</f>
        <v/>
      </c>
      <c r="I47" s="21" t="str">
        <f>_xlfn.IFNA(VLOOKUP(B47,'5_Prototype_data'!$B$1:$U$1000,18,FALSE),"")</f>
        <v/>
      </c>
      <c r="J47" s="21" t="str">
        <f>IF(B47&lt;&gt;"",IF(AND(Prototype_input!$E$13&lt;&gt;"",Prototype_input!$E$13&lt;&gt;"Please input",E47=""),"Fail",IF(AND(Prototype_input!$E$16&lt;&gt;"",Prototype_input!$E$16&lt;&gt;"Please input",F47=""),"Fail",IF(AND(Prototype_input!$E$19&lt;&gt;"",Prototype_input!$E$19&lt;&gt;"Please input",G47=""),"Fail",IF(AND(Prototype_input!$E$22&lt;&gt;"",Prototype_input!$E$22&lt;&gt;"Please input",H47=""),"Fail",IF(AND(Prototype_input!$E$25&lt;&gt;"",Prototype_input!$E$25&lt;&gt;"Please input",I47=""),"Fail",IF(E47&lt;&gt;"",E47,IF(F47&lt;&gt;"",F47,IF(G47&lt;&gt;"",G47,IF(H47&lt;&gt;"",H47,IF(I47&lt;&gt;"",I47,"")))))))))),"")</f>
        <v/>
      </c>
      <c r="K47" s="21" t="str">
        <f>_xlfn.IFNA(VLOOKUP(B47,'1_Prototype_data'!$B$1:$U$1000,16,FALSE),"")</f>
        <v/>
      </c>
      <c r="L47" s="21" t="str">
        <f t="shared" si="6"/>
        <v/>
      </c>
      <c r="M47" s="21" t="str">
        <f>_xlfn.IFNA(VLOOKUP(B47,'2_Prototype_data'!$B$1:$U$1000,16,FALSE),"")</f>
        <v/>
      </c>
      <c r="N47" s="21" t="str">
        <f t="shared" si="7"/>
        <v/>
      </c>
      <c r="O47" s="21" t="str">
        <f>_xlfn.IFNA(VLOOKUP(B47,'3_Prototype_data'!$B$1:$U$1000,16,FALSE),"")</f>
        <v/>
      </c>
      <c r="P47" s="21" t="str">
        <f t="shared" si="8"/>
        <v/>
      </c>
      <c r="Q47" s="21" t="str">
        <f ca="1">_xlfn.IFNA(VLOOKUP(B47,'4_Prototype_data'!$B$1:$U$1000,16,FALSE),"")</f>
        <v/>
      </c>
      <c r="R47" s="21" t="str">
        <f t="shared" ca="1" si="9"/>
        <v/>
      </c>
      <c r="S47" s="21" t="str">
        <f>_xlfn.IFNA(VLOOKUP(B47,'5_Prototype_data'!$B$1:$U$1000,16,FALSE),"")</f>
        <v/>
      </c>
      <c r="T47" s="21" t="str">
        <f t="shared" si="10"/>
        <v/>
      </c>
      <c r="U47" s="21" t="str">
        <f t="shared" si="11"/>
        <v/>
      </c>
      <c r="V47" s="21" t="str">
        <f>IF(B47&lt;&gt;"",(10-COUNTIF(Prototype_input!$E$12:$E$26,"Please input"))/2,"")</f>
        <v/>
      </c>
      <c r="W47" s="21" t="str">
        <f t="shared" si="12"/>
        <v/>
      </c>
      <c r="Y47" s="21" t="str">
        <f>_xlfn.IFNA(VLOOKUP(B47,'1_Prototype_data'!$B$1:$U$1000,3,FALSE),"")</f>
        <v/>
      </c>
      <c r="Z47" s="21" t="str">
        <f>_xlfn.IFNA(VLOOKUP(B47,'1_Prototype_data'!$B$1:$U$1000,4,FALSE),"")</f>
        <v/>
      </c>
      <c r="AA47" s="21" t="str">
        <f>_xlfn.IFNA(VLOOKUP(B47,'1_Prototype_data'!$B$1:$U$1000,5,FALSE),"")</f>
        <v/>
      </c>
      <c r="AB47" s="21" t="str">
        <f>_xlfn.IFNA(VLOOKUP(B47,'1_Prototype_data'!$B$1:$U$1000,6,FALSE),"")</f>
        <v/>
      </c>
      <c r="AC47" s="21" t="str">
        <f>_xlfn.IFNA(VLOOKUP(B47,'1_Prototype_data'!$B$1:$U$1000,7,FALSE),"")</f>
        <v/>
      </c>
      <c r="AD47" s="21" t="str">
        <f>_xlfn.IFNA(VLOOKUP(B47,'1_Prototype_data'!$B$1:$U$1000,8,FALSE),"")</f>
        <v/>
      </c>
      <c r="AE47" s="21" t="str">
        <f>_xlfn.IFNA(VLOOKUP(B47,'1_Prototype_data'!$B$1:$U$1000,9,FALSE),"")</f>
        <v/>
      </c>
      <c r="AF47" s="21" t="str">
        <f>_xlfn.IFNA(VLOOKUP(B47,'1_Prototype_data'!$B$1:$U$1000,20,FALSE),"")</f>
        <v/>
      </c>
      <c r="AG47" s="21" t="str">
        <f>_xlfn.IFNA(VLOOKUP(B47,'2_Prototype_data'!$B$1:$U$1000,20,FALSE),"")</f>
        <v/>
      </c>
      <c r="AH47" s="21" t="str">
        <f>_xlfn.IFNA(VLOOKUP(B47,'3_Prototype_data'!$B$1:$U$1000,20,FALSE),"")</f>
        <v/>
      </c>
      <c r="AI47" s="21" t="str">
        <f ca="1">_xlfn.IFNA(VLOOKUP(B47,'4_Prototype_data'!$B$1:$U$1000,20,FALSE),"")</f>
        <v/>
      </c>
      <c r="AJ47" s="21" t="str">
        <f>_xlfn.IFNA(VLOOKUP(B47,'5_Prototype_data'!$B$1:$U$1000,20,FALSE),"")</f>
        <v/>
      </c>
      <c r="AK47" s="21" t="str">
        <f>IF(B47&lt;&gt;"",IF(AND(Prototype_input!$E$13&lt;&gt;"",Prototype_input!$E$13&lt;&gt;"Please input",AF47=""),"Fail",IF(AND(Prototype_input!$E$16&lt;&gt;"",Prototype_input!$E$16&lt;&gt;"Please input",AG47=""),"Fail",IF(AND(Prototype_input!$E$19&lt;&gt;"",Prototype_input!$E$19&lt;&gt;"Please input",AH47=""),"Fail",IF(AND(Prototype_input!$E$22&lt;&gt;"",Prototype_input!$E$22&lt;&gt;"Please input",AI47=""),"Fail",IF(AND(Prototype_input!$E$25&lt;&gt;"",Prototype_input!$E$25&lt;&gt;"Please input",AJ47=""),"Fail",IF(AF47&lt;&gt;"",AF47,IF(AG47&lt;&gt;"",AG47,IF(AH47&lt;&gt;"",AH47,IF(AI47&lt;&gt;"",AI47,IF(AJ47&lt;&gt;"",AJ47,"")))))))))),"")</f>
        <v/>
      </c>
      <c r="AM47" s="21" t="str">
        <f>_xlfn.IFNA(VLOOKUP(C47,'1_Prototype_data'!$C$1:$AL$1000,36,FALSE),"")</f>
        <v/>
      </c>
      <c r="AN47" s="21" t="str">
        <f>_xlfn.IFNA(VLOOKUP(C47,'2_Prototype_data'!$C$1:$AL$1000,36,FALSE),"")</f>
        <v/>
      </c>
      <c r="AO47" s="21" t="str">
        <f>_xlfn.IFNA(VLOOKUP(C47,'3_Prototype_data'!$C$1:$AL$1000,36,FALSE),"")</f>
        <v/>
      </c>
      <c r="AP47" s="21" t="str">
        <f ca="1">_xlfn.IFNA(VLOOKUP(C47,'4_Prototype_data'!$C$1:$AL$1000,36,FALSE),"")</f>
        <v/>
      </c>
      <c r="AQ47" s="21" t="str">
        <f>_xlfn.IFNA(VLOOKUP(C47,'5_Prototype_data'!$C$1:$AL$1000,36,FALSE),"")</f>
        <v/>
      </c>
      <c r="AR47" s="5" t="str">
        <f>IF(C47&lt;&gt;"",IF(AND(Prototype_input!$E$13&lt;&gt;"",Prototype_input!$E$13&lt;&gt;"Please input",AM47=""),"Fail",IF(AND(Prototype_input!$E$16&lt;&gt;"",Prototype_input!$E$16&lt;&gt;"Please input",AN47=""),"Fail",IF(AND(Prototype_input!$E$19&lt;&gt;"",Prototype_input!$E$19&lt;&gt;"Please input",AO47=""),"Fail",IF(AND(Prototype_input!$E$22&lt;&gt;"",Prototype_input!$E$22&lt;&gt;"Please input",AP47=""),"Fail",IF(AND(Prototype_input!$E$25&lt;&gt;"",Prototype_input!$E$25&lt;&gt;"Please input",AQ47=""),"Fail",IF(AM47&lt;&gt;"",AM47,IF(AN47&lt;&gt;"",AN47,IF(AO47&lt;&gt;"",AO47,IF(AP47&lt;&gt;"",AP47,IF(AQ47&lt;&gt;"",AQ47,"")))))))))),"")</f>
        <v/>
      </c>
    </row>
    <row r="48" spans="5:44" ht="12.75" x14ac:dyDescent="0.2">
      <c r="E48" s="21" t="str">
        <f>_xlfn.IFNA(VLOOKUP(B48,'1_Prototype_data'!$B$1:$U$1000,18,FALSE),"")</f>
        <v/>
      </c>
      <c r="F48" s="21" t="str">
        <f>_xlfn.IFNA(VLOOKUP(B48,'2_Prototype_data'!$B$1:$U$1000,18,FALSE),"")</f>
        <v/>
      </c>
      <c r="G48" s="21" t="str">
        <f>_xlfn.IFNA(VLOOKUP(B48,'3_Prototype_data'!$B$1:$U$1000,18,FALSE),"")</f>
        <v/>
      </c>
      <c r="H48" s="21" t="str">
        <f ca="1">_xlfn.IFNA(VLOOKUP(B48,'4_Prototype_data'!$B$1:$U$1000,18,FALSE),"")</f>
        <v/>
      </c>
      <c r="I48" s="21" t="str">
        <f>_xlfn.IFNA(VLOOKUP(B48,'5_Prototype_data'!$B$1:$U$1000,18,FALSE),"")</f>
        <v/>
      </c>
      <c r="J48" s="21" t="str">
        <f>IF(B48&lt;&gt;"",IF(AND(Prototype_input!$E$13&lt;&gt;"",Prototype_input!$E$13&lt;&gt;"Please input",E48=""),"Fail",IF(AND(Prototype_input!$E$16&lt;&gt;"",Prototype_input!$E$16&lt;&gt;"Please input",F48=""),"Fail",IF(AND(Prototype_input!$E$19&lt;&gt;"",Prototype_input!$E$19&lt;&gt;"Please input",G48=""),"Fail",IF(AND(Prototype_input!$E$22&lt;&gt;"",Prototype_input!$E$22&lt;&gt;"Please input",H48=""),"Fail",IF(AND(Prototype_input!$E$25&lt;&gt;"",Prototype_input!$E$25&lt;&gt;"Please input",I48=""),"Fail",IF(E48&lt;&gt;"",E48,IF(F48&lt;&gt;"",F48,IF(G48&lt;&gt;"",G48,IF(H48&lt;&gt;"",H48,IF(I48&lt;&gt;"",I48,"")))))))))),"")</f>
        <v/>
      </c>
      <c r="K48" s="21" t="str">
        <f>_xlfn.IFNA(VLOOKUP(B48,'1_Prototype_data'!$B$1:$U$1000,16,FALSE),"")</f>
        <v/>
      </c>
      <c r="L48" s="21" t="str">
        <f t="shared" si="6"/>
        <v/>
      </c>
      <c r="M48" s="21" t="str">
        <f>_xlfn.IFNA(VLOOKUP(B48,'2_Prototype_data'!$B$1:$U$1000,16,FALSE),"")</f>
        <v/>
      </c>
      <c r="N48" s="21" t="str">
        <f t="shared" si="7"/>
        <v/>
      </c>
      <c r="O48" s="21" t="str">
        <f>_xlfn.IFNA(VLOOKUP(B48,'3_Prototype_data'!$B$1:$U$1000,16,FALSE),"")</f>
        <v/>
      </c>
      <c r="P48" s="21" t="str">
        <f t="shared" si="8"/>
        <v/>
      </c>
      <c r="Q48" s="21" t="str">
        <f ca="1">_xlfn.IFNA(VLOOKUP(B48,'4_Prototype_data'!$B$1:$U$1000,16,FALSE),"")</f>
        <v/>
      </c>
      <c r="R48" s="21" t="str">
        <f t="shared" ca="1" si="9"/>
        <v/>
      </c>
      <c r="S48" s="21" t="str">
        <f>_xlfn.IFNA(VLOOKUP(B48,'5_Prototype_data'!$B$1:$U$1000,16,FALSE),"")</f>
        <v/>
      </c>
      <c r="T48" s="21" t="str">
        <f t="shared" si="10"/>
        <v/>
      </c>
      <c r="U48" s="21" t="str">
        <f t="shared" si="11"/>
        <v/>
      </c>
      <c r="V48" s="21" t="str">
        <f>IF(B48&lt;&gt;"",(10-COUNTIF(Prototype_input!$E$12:$E$26,"Please input"))/2,"")</f>
        <v/>
      </c>
      <c r="W48" s="21" t="str">
        <f t="shared" si="12"/>
        <v/>
      </c>
      <c r="Y48" s="21" t="str">
        <f>_xlfn.IFNA(VLOOKUP(B48,'1_Prototype_data'!$B$1:$U$1000,3,FALSE),"")</f>
        <v/>
      </c>
      <c r="Z48" s="21" t="str">
        <f>_xlfn.IFNA(VLOOKUP(B48,'1_Prototype_data'!$B$1:$U$1000,4,FALSE),"")</f>
        <v/>
      </c>
      <c r="AA48" s="21" t="str">
        <f>_xlfn.IFNA(VLOOKUP(B48,'1_Prototype_data'!$B$1:$U$1000,5,FALSE),"")</f>
        <v/>
      </c>
      <c r="AB48" s="21" t="str">
        <f>_xlfn.IFNA(VLOOKUP(B48,'1_Prototype_data'!$B$1:$U$1000,6,FALSE),"")</f>
        <v/>
      </c>
      <c r="AC48" s="21" t="str">
        <f>_xlfn.IFNA(VLOOKUP(B48,'1_Prototype_data'!$B$1:$U$1000,7,FALSE),"")</f>
        <v/>
      </c>
      <c r="AD48" s="21" t="str">
        <f>_xlfn.IFNA(VLOOKUP(B48,'1_Prototype_data'!$B$1:$U$1000,8,FALSE),"")</f>
        <v/>
      </c>
      <c r="AE48" s="21" t="str">
        <f>_xlfn.IFNA(VLOOKUP(B48,'1_Prototype_data'!$B$1:$U$1000,9,FALSE),"")</f>
        <v/>
      </c>
      <c r="AF48" s="21" t="str">
        <f>_xlfn.IFNA(VLOOKUP(B48,'1_Prototype_data'!$B$1:$U$1000,20,FALSE),"")</f>
        <v/>
      </c>
      <c r="AG48" s="21" t="str">
        <f>_xlfn.IFNA(VLOOKUP(B48,'2_Prototype_data'!$B$1:$U$1000,20,FALSE),"")</f>
        <v/>
      </c>
      <c r="AH48" s="21" t="str">
        <f>_xlfn.IFNA(VLOOKUP(B48,'3_Prototype_data'!$B$1:$U$1000,20,FALSE),"")</f>
        <v/>
      </c>
      <c r="AI48" s="21" t="str">
        <f ca="1">_xlfn.IFNA(VLOOKUP(B48,'4_Prototype_data'!$B$1:$U$1000,20,FALSE),"")</f>
        <v/>
      </c>
      <c r="AJ48" s="21" t="str">
        <f>_xlfn.IFNA(VLOOKUP(B48,'5_Prototype_data'!$B$1:$U$1000,20,FALSE),"")</f>
        <v/>
      </c>
      <c r="AK48" s="21" t="str">
        <f>IF(B48&lt;&gt;"",IF(AND(Prototype_input!$E$13&lt;&gt;"",Prototype_input!$E$13&lt;&gt;"Please input",AF48=""),"Fail",IF(AND(Prototype_input!$E$16&lt;&gt;"",Prototype_input!$E$16&lt;&gt;"Please input",AG48=""),"Fail",IF(AND(Prototype_input!$E$19&lt;&gt;"",Prototype_input!$E$19&lt;&gt;"Please input",AH48=""),"Fail",IF(AND(Prototype_input!$E$22&lt;&gt;"",Prototype_input!$E$22&lt;&gt;"Please input",AI48=""),"Fail",IF(AND(Prototype_input!$E$25&lt;&gt;"",Prototype_input!$E$25&lt;&gt;"Please input",AJ48=""),"Fail",IF(AF48&lt;&gt;"",AF48,IF(AG48&lt;&gt;"",AG48,IF(AH48&lt;&gt;"",AH48,IF(AI48&lt;&gt;"",AI48,IF(AJ48&lt;&gt;"",AJ48,"")))))))))),"")</f>
        <v/>
      </c>
      <c r="AM48" s="21" t="str">
        <f>_xlfn.IFNA(VLOOKUP(C48,'1_Prototype_data'!$C$1:$AL$1000,36,FALSE),"")</f>
        <v/>
      </c>
      <c r="AN48" s="21" t="str">
        <f>_xlfn.IFNA(VLOOKUP(C48,'2_Prototype_data'!$C$1:$AL$1000,36,FALSE),"")</f>
        <v/>
      </c>
      <c r="AO48" s="21" t="str">
        <f>_xlfn.IFNA(VLOOKUP(C48,'3_Prototype_data'!$C$1:$AL$1000,36,FALSE),"")</f>
        <v/>
      </c>
      <c r="AP48" s="21" t="str">
        <f ca="1">_xlfn.IFNA(VLOOKUP(C48,'4_Prototype_data'!$C$1:$AL$1000,36,FALSE),"")</f>
        <v/>
      </c>
      <c r="AQ48" s="21" t="str">
        <f>_xlfn.IFNA(VLOOKUP(C48,'5_Prototype_data'!$C$1:$AL$1000,36,FALSE),"")</f>
        <v/>
      </c>
      <c r="AR48" s="5" t="str">
        <f>IF(C48&lt;&gt;"",IF(AND(Prototype_input!$E$13&lt;&gt;"",Prototype_input!$E$13&lt;&gt;"Please input",AM48=""),"Fail",IF(AND(Prototype_input!$E$16&lt;&gt;"",Prototype_input!$E$16&lt;&gt;"Please input",AN48=""),"Fail",IF(AND(Prototype_input!$E$19&lt;&gt;"",Prototype_input!$E$19&lt;&gt;"Please input",AO48=""),"Fail",IF(AND(Prototype_input!$E$22&lt;&gt;"",Prototype_input!$E$22&lt;&gt;"Please input",AP48=""),"Fail",IF(AND(Prototype_input!$E$25&lt;&gt;"",Prototype_input!$E$25&lt;&gt;"Please input",AQ48=""),"Fail",IF(AM48&lt;&gt;"",AM48,IF(AN48&lt;&gt;"",AN48,IF(AO48&lt;&gt;"",AO48,IF(AP48&lt;&gt;"",AP48,IF(AQ48&lt;&gt;"",AQ48,"")))))))))),"")</f>
        <v/>
      </c>
    </row>
    <row r="49" spans="5:44" ht="12.75" x14ac:dyDescent="0.2">
      <c r="E49" s="21" t="str">
        <f>_xlfn.IFNA(VLOOKUP(B49,'1_Prototype_data'!$B$1:$U$1000,18,FALSE),"")</f>
        <v/>
      </c>
      <c r="F49" s="21" t="str">
        <f>_xlfn.IFNA(VLOOKUP(B49,'2_Prototype_data'!$B$1:$U$1000,18,FALSE),"")</f>
        <v/>
      </c>
      <c r="G49" s="21" t="str">
        <f>_xlfn.IFNA(VLOOKUP(B49,'3_Prototype_data'!$B$1:$U$1000,18,FALSE),"")</f>
        <v/>
      </c>
      <c r="H49" s="21" t="str">
        <f ca="1">_xlfn.IFNA(VLOOKUP(B49,'4_Prototype_data'!$B$1:$U$1000,18,FALSE),"")</f>
        <v/>
      </c>
      <c r="I49" s="21" t="str">
        <f>_xlfn.IFNA(VLOOKUP(B49,'5_Prototype_data'!$B$1:$U$1000,18,FALSE),"")</f>
        <v/>
      </c>
      <c r="J49" s="21" t="str">
        <f>IF(B49&lt;&gt;"",IF(AND(Prototype_input!$E$13&lt;&gt;"",Prototype_input!$E$13&lt;&gt;"Please input",E49=""),"Fail",IF(AND(Prototype_input!$E$16&lt;&gt;"",Prototype_input!$E$16&lt;&gt;"Please input",F49=""),"Fail",IF(AND(Prototype_input!$E$19&lt;&gt;"",Prototype_input!$E$19&lt;&gt;"Please input",G49=""),"Fail",IF(AND(Prototype_input!$E$22&lt;&gt;"",Prototype_input!$E$22&lt;&gt;"Please input",H49=""),"Fail",IF(AND(Prototype_input!$E$25&lt;&gt;"",Prototype_input!$E$25&lt;&gt;"Please input",I49=""),"Fail",IF(E49&lt;&gt;"",E49,IF(F49&lt;&gt;"",F49,IF(G49&lt;&gt;"",G49,IF(H49&lt;&gt;"",H49,IF(I49&lt;&gt;"",I49,"")))))))))),"")</f>
        <v/>
      </c>
      <c r="K49" s="21" t="str">
        <f>_xlfn.IFNA(VLOOKUP(B49,'1_Prototype_data'!$B$1:$U$1000,16,FALSE),"")</f>
        <v/>
      </c>
      <c r="L49" s="21" t="str">
        <f t="shared" si="6"/>
        <v/>
      </c>
      <c r="M49" s="21" t="str">
        <f>_xlfn.IFNA(VLOOKUP(B49,'2_Prototype_data'!$B$1:$U$1000,16,FALSE),"")</f>
        <v/>
      </c>
      <c r="N49" s="21" t="str">
        <f t="shared" si="7"/>
        <v/>
      </c>
      <c r="O49" s="21" t="str">
        <f>_xlfn.IFNA(VLOOKUP(B49,'3_Prototype_data'!$B$1:$U$1000,16,FALSE),"")</f>
        <v/>
      </c>
      <c r="P49" s="21" t="str">
        <f t="shared" si="8"/>
        <v/>
      </c>
      <c r="Q49" s="21" t="str">
        <f ca="1">_xlfn.IFNA(VLOOKUP(B49,'4_Prototype_data'!$B$1:$U$1000,16,FALSE),"")</f>
        <v/>
      </c>
      <c r="R49" s="21" t="str">
        <f t="shared" ca="1" si="9"/>
        <v/>
      </c>
      <c r="S49" s="21" t="str">
        <f>_xlfn.IFNA(VLOOKUP(B49,'5_Prototype_data'!$B$1:$U$1000,16,FALSE),"")</f>
        <v/>
      </c>
      <c r="T49" s="21" t="str">
        <f t="shared" si="10"/>
        <v/>
      </c>
      <c r="U49" s="21" t="str">
        <f t="shared" si="11"/>
        <v/>
      </c>
      <c r="V49" s="21" t="str">
        <f>IF(B49&lt;&gt;"",(10-COUNTIF(Prototype_input!$E$12:$E$26,"Please input"))/2,"")</f>
        <v/>
      </c>
      <c r="W49" s="21" t="str">
        <f t="shared" si="12"/>
        <v/>
      </c>
      <c r="Y49" s="21" t="str">
        <f>_xlfn.IFNA(VLOOKUP(B49,'1_Prototype_data'!$B$1:$U$1000,3,FALSE),"")</f>
        <v/>
      </c>
      <c r="Z49" s="21" t="str">
        <f>_xlfn.IFNA(VLOOKUP(B49,'1_Prototype_data'!$B$1:$U$1000,4,FALSE),"")</f>
        <v/>
      </c>
      <c r="AA49" s="21" t="str">
        <f>_xlfn.IFNA(VLOOKUP(B49,'1_Prototype_data'!$B$1:$U$1000,5,FALSE),"")</f>
        <v/>
      </c>
      <c r="AB49" s="21" t="str">
        <f>_xlfn.IFNA(VLOOKUP(B49,'1_Prototype_data'!$B$1:$U$1000,6,FALSE),"")</f>
        <v/>
      </c>
      <c r="AC49" s="21" t="str">
        <f>_xlfn.IFNA(VLOOKUP(B49,'1_Prototype_data'!$B$1:$U$1000,7,FALSE),"")</f>
        <v/>
      </c>
      <c r="AD49" s="21" t="str">
        <f>_xlfn.IFNA(VLOOKUP(B49,'1_Prototype_data'!$B$1:$U$1000,8,FALSE),"")</f>
        <v/>
      </c>
      <c r="AE49" s="21" t="str">
        <f>_xlfn.IFNA(VLOOKUP(B49,'1_Prototype_data'!$B$1:$U$1000,9,FALSE),"")</f>
        <v/>
      </c>
      <c r="AF49" s="21" t="str">
        <f>_xlfn.IFNA(VLOOKUP(B49,'1_Prototype_data'!$B$1:$U$1000,20,FALSE),"")</f>
        <v/>
      </c>
      <c r="AG49" s="21" t="str">
        <f>_xlfn.IFNA(VLOOKUP(B49,'2_Prototype_data'!$B$1:$U$1000,20,FALSE),"")</f>
        <v/>
      </c>
      <c r="AH49" s="21" t="str">
        <f>_xlfn.IFNA(VLOOKUP(B49,'3_Prototype_data'!$B$1:$U$1000,20,FALSE),"")</f>
        <v/>
      </c>
      <c r="AI49" s="21" t="str">
        <f ca="1">_xlfn.IFNA(VLOOKUP(B49,'4_Prototype_data'!$B$1:$U$1000,20,FALSE),"")</f>
        <v/>
      </c>
      <c r="AJ49" s="21" t="str">
        <f>_xlfn.IFNA(VLOOKUP(B49,'5_Prototype_data'!$B$1:$U$1000,20,FALSE),"")</f>
        <v/>
      </c>
      <c r="AK49" s="21" t="str">
        <f>IF(B49&lt;&gt;"",IF(AND(Prototype_input!$E$13&lt;&gt;"",Prototype_input!$E$13&lt;&gt;"Please input",AF49=""),"Fail",IF(AND(Prototype_input!$E$16&lt;&gt;"",Prototype_input!$E$16&lt;&gt;"Please input",AG49=""),"Fail",IF(AND(Prototype_input!$E$19&lt;&gt;"",Prototype_input!$E$19&lt;&gt;"Please input",AH49=""),"Fail",IF(AND(Prototype_input!$E$22&lt;&gt;"",Prototype_input!$E$22&lt;&gt;"Please input",AI49=""),"Fail",IF(AND(Prototype_input!$E$25&lt;&gt;"",Prototype_input!$E$25&lt;&gt;"Please input",AJ49=""),"Fail",IF(AF49&lt;&gt;"",AF49,IF(AG49&lt;&gt;"",AG49,IF(AH49&lt;&gt;"",AH49,IF(AI49&lt;&gt;"",AI49,IF(AJ49&lt;&gt;"",AJ49,"")))))))))),"")</f>
        <v/>
      </c>
      <c r="AM49" s="21" t="str">
        <f>_xlfn.IFNA(VLOOKUP(C49,'1_Prototype_data'!$C$1:$AL$1000,36,FALSE),"")</f>
        <v/>
      </c>
      <c r="AN49" s="21" t="str">
        <f>_xlfn.IFNA(VLOOKUP(C49,'2_Prototype_data'!$C$1:$AL$1000,36,FALSE),"")</f>
        <v/>
      </c>
      <c r="AO49" s="21" t="str">
        <f>_xlfn.IFNA(VLOOKUP(C49,'3_Prototype_data'!$C$1:$AL$1000,36,FALSE),"")</f>
        <v/>
      </c>
      <c r="AP49" s="21" t="str">
        <f ca="1">_xlfn.IFNA(VLOOKUP(C49,'4_Prototype_data'!$C$1:$AL$1000,36,FALSE),"")</f>
        <v/>
      </c>
      <c r="AQ49" s="21" t="str">
        <f>_xlfn.IFNA(VLOOKUP(C49,'5_Prototype_data'!$C$1:$AL$1000,36,FALSE),"")</f>
        <v/>
      </c>
      <c r="AR49" s="5" t="str">
        <f>IF(C49&lt;&gt;"",IF(AND(Prototype_input!$E$13&lt;&gt;"",Prototype_input!$E$13&lt;&gt;"Please input",AM49=""),"Fail",IF(AND(Prototype_input!$E$16&lt;&gt;"",Prototype_input!$E$16&lt;&gt;"Please input",AN49=""),"Fail",IF(AND(Prototype_input!$E$19&lt;&gt;"",Prototype_input!$E$19&lt;&gt;"Please input",AO49=""),"Fail",IF(AND(Prototype_input!$E$22&lt;&gt;"",Prototype_input!$E$22&lt;&gt;"Please input",AP49=""),"Fail",IF(AND(Prototype_input!$E$25&lt;&gt;"",Prototype_input!$E$25&lt;&gt;"Please input",AQ49=""),"Fail",IF(AM49&lt;&gt;"",AM49,IF(AN49&lt;&gt;"",AN49,IF(AO49&lt;&gt;"",AO49,IF(AP49&lt;&gt;"",AP49,IF(AQ49&lt;&gt;"",AQ49,"")))))))))),"")</f>
        <v/>
      </c>
    </row>
    <row r="50" spans="5:44" ht="12.75" x14ac:dyDescent="0.2">
      <c r="E50" s="21" t="str">
        <f>_xlfn.IFNA(VLOOKUP(B50,'1_Prototype_data'!$B$1:$U$1000,18,FALSE),"")</f>
        <v/>
      </c>
      <c r="F50" s="21" t="str">
        <f>_xlfn.IFNA(VLOOKUP(B50,'2_Prototype_data'!$B$1:$U$1000,18,FALSE),"")</f>
        <v/>
      </c>
      <c r="G50" s="21" t="str">
        <f>_xlfn.IFNA(VLOOKUP(B50,'3_Prototype_data'!$B$1:$U$1000,18,FALSE),"")</f>
        <v/>
      </c>
      <c r="H50" s="21" t="str">
        <f ca="1">_xlfn.IFNA(VLOOKUP(B50,'4_Prototype_data'!$B$1:$U$1000,18,FALSE),"")</f>
        <v/>
      </c>
      <c r="I50" s="21" t="str">
        <f>_xlfn.IFNA(VLOOKUP(B50,'5_Prototype_data'!$B$1:$U$1000,18,FALSE),"")</f>
        <v/>
      </c>
      <c r="J50" s="21" t="str">
        <f>IF(B50&lt;&gt;"",IF(AND(Prototype_input!$E$13&lt;&gt;"",Prototype_input!$E$13&lt;&gt;"Please input",E50=""),"Fail",IF(AND(Prototype_input!$E$16&lt;&gt;"",Prototype_input!$E$16&lt;&gt;"Please input",F50=""),"Fail",IF(AND(Prototype_input!$E$19&lt;&gt;"",Prototype_input!$E$19&lt;&gt;"Please input",G50=""),"Fail",IF(AND(Prototype_input!$E$22&lt;&gt;"",Prototype_input!$E$22&lt;&gt;"Please input",H50=""),"Fail",IF(AND(Prototype_input!$E$25&lt;&gt;"",Prototype_input!$E$25&lt;&gt;"Please input",I50=""),"Fail",IF(E50&lt;&gt;"",E50,IF(F50&lt;&gt;"",F50,IF(G50&lt;&gt;"",G50,IF(H50&lt;&gt;"",H50,IF(I50&lt;&gt;"",I50,"")))))))))),"")</f>
        <v/>
      </c>
      <c r="K50" s="21" t="str">
        <f>_xlfn.IFNA(VLOOKUP(B50,'1_Prototype_data'!$B$1:$U$1000,16,FALSE),"")</f>
        <v/>
      </c>
      <c r="L50" s="21" t="str">
        <f t="shared" si="6"/>
        <v/>
      </c>
      <c r="M50" s="21" t="str">
        <f>_xlfn.IFNA(VLOOKUP(B50,'2_Prototype_data'!$B$1:$U$1000,16,FALSE),"")</f>
        <v/>
      </c>
      <c r="N50" s="21" t="str">
        <f t="shared" si="7"/>
        <v/>
      </c>
      <c r="O50" s="21" t="str">
        <f>_xlfn.IFNA(VLOOKUP(B50,'3_Prototype_data'!$B$1:$U$1000,16,FALSE),"")</f>
        <v/>
      </c>
      <c r="P50" s="21" t="str">
        <f t="shared" si="8"/>
        <v/>
      </c>
      <c r="Q50" s="21" t="str">
        <f ca="1">_xlfn.IFNA(VLOOKUP(B50,'4_Prototype_data'!$B$1:$U$1000,16,FALSE),"")</f>
        <v/>
      </c>
      <c r="R50" s="21" t="str">
        <f t="shared" ca="1" si="9"/>
        <v/>
      </c>
      <c r="S50" s="21" t="str">
        <f>_xlfn.IFNA(VLOOKUP(B50,'5_Prototype_data'!$B$1:$U$1000,16,FALSE),"")</f>
        <v/>
      </c>
      <c r="T50" s="21" t="str">
        <f t="shared" si="10"/>
        <v/>
      </c>
      <c r="U50" s="21" t="str">
        <f t="shared" si="11"/>
        <v/>
      </c>
      <c r="V50" s="21" t="str">
        <f>IF(B50&lt;&gt;"",(10-COUNTIF(Prototype_input!$E$12:$E$26,"Please input"))/2,"")</f>
        <v/>
      </c>
      <c r="W50" s="21" t="str">
        <f t="shared" si="12"/>
        <v/>
      </c>
      <c r="Y50" s="21" t="str">
        <f>_xlfn.IFNA(VLOOKUP(B50,'1_Prototype_data'!$B$1:$U$1000,3,FALSE),"")</f>
        <v/>
      </c>
      <c r="Z50" s="21" t="str">
        <f>_xlfn.IFNA(VLOOKUP(B50,'1_Prototype_data'!$B$1:$U$1000,4,FALSE),"")</f>
        <v/>
      </c>
      <c r="AA50" s="21" t="str">
        <f>_xlfn.IFNA(VLOOKUP(B50,'1_Prototype_data'!$B$1:$U$1000,5,FALSE),"")</f>
        <v/>
      </c>
      <c r="AB50" s="21" t="str">
        <f>_xlfn.IFNA(VLOOKUP(B50,'1_Prototype_data'!$B$1:$U$1000,6,FALSE),"")</f>
        <v/>
      </c>
      <c r="AC50" s="21" t="str">
        <f>_xlfn.IFNA(VLOOKUP(B50,'1_Prototype_data'!$B$1:$U$1000,7,FALSE),"")</f>
        <v/>
      </c>
      <c r="AD50" s="21" t="str">
        <f>_xlfn.IFNA(VLOOKUP(B50,'1_Prototype_data'!$B$1:$U$1000,8,FALSE),"")</f>
        <v/>
      </c>
      <c r="AE50" s="21" t="str">
        <f>_xlfn.IFNA(VLOOKUP(B50,'1_Prototype_data'!$B$1:$U$1000,9,FALSE),"")</f>
        <v/>
      </c>
      <c r="AF50" s="21" t="str">
        <f>_xlfn.IFNA(VLOOKUP(B50,'1_Prototype_data'!$B$1:$U$1000,20,FALSE),"")</f>
        <v/>
      </c>
      <c r="AG50" s="21" t="str">
        <f>_xlfn.IFNA(VLOOKUP(B50,'2_Prototype_data'!$B$1:$U$1000,20,FALSE),"")</f>
        <v/>
      </c>
      <c r="AH50" s="21" t="str">
        <f>_xlfn.IFNA(VLOOKUP(B50,'3_Prototype_data'!$B$1:$U$1000,20,FALSE),"")</f>
        <v/>
      </c>
      <c r="AI50" s="21" t="str">
        <f ca="1">_xlfn.IFNA(VLOOKUP(B50,'4_Prototype_data'!$B$1:$U$1000,20,FALSE),"")</f>
        <v/>
      </c>
      <c r="AJ50" s="21" t="str">
        <f>_xlfn.IFNA(VLOOKUP(B50,'5_Prototype_data'!$B$1:$U$1000,20,FALSE),"")</f>
        <v/>
      </c>
      <c r="AK50" s="21" t="str">
        <f>IF(B50&lt;&gt;"",IF(AND(Prototype_input!$E$13&lt;&gt;"",Prototype_input!$E$13&lt;&gt;"Please input",AF50=""),"Fail",IF(AND(Prototype_input!$E$16&lt;&gt;"",Prototype_input!$E$16&lt;&gt;"Please input",AG50=""),"Fail",IF(AND(Prototype_input!$E$19&lt;&gt;"",Prototype_input!$E$19&lt;&gt;"Please input",AH50=""),"Fail",IF(AND(Prototype_input!$E$22&lt;&gt;"",Prototype_input!$E$22&lt;&gt;"Please input",AI50=""),"Fail",IF(AND(Prototype_input!$E$25&lt;&gt;"",Prototype_input!$E$25&lt;&gt;"Please input",AJ50=""),"Fail",IF(AF50&lt;&gt;"",AF50,IF(AG50&lt;&gt;"",AG50,IF(AH50&lt;&gt;"",AH50,IF(AI50&lt;&gt;"",AI50,IF(AJ50&lt;&gt;"",AJ50,"")))))))))),"")</f>
        <v/>
      </c>
      <c r="AM50" s="21" t="str">
        <f>_xlfn.IFNA(VLOOKUP(C50,'1_Prototype_data'!$C$1:$AL$1000,36,FALSE),"")</f>
        <v/>
      </c>
      <c r="AN50" s="21" t="str">
        <f>_xlfn.IFNA(VLOOKUP(C50,'2_Prototype_data'!$C$1:$AL$1000,36,FALSE),"")</f>
        <v/>
      </c>
      <c r="AO50" s="21" t="str">
        <f>_xlfn.IFNA(VLOOKUP(C50,'3_Prototype_data'!$C$1:$AL$1000,36,FALSE),"")</f>
        <v/>
      </c>
      <c r="AP50" s="21" t="str">
        <f ca="1">_xlfn.IFNA(VLOOKUP(C50,'4_Prototype_data'!$C$1:$AL$1000,36,FALSE),"")</f>
        <v/>
      </c>
      <c r="AQ50" s="21" t="str">
        <f>_xlfn.IFNA(VLOOKUP(C50,'5_Prototype_data'!$C$1:$AL$1000,36,FALSE),"")</f>
        <v/>
      </c>
      <c r="AR50" s="5" t="str">
        <f>IF(C50&lt;&gt;"",IF(AND(Prototype_input!$E$13&lt;&gt;"",Prototype_input!$E$13&lt;&gt;"Please input",AM50=""),"Fail",IF(AND(Prototype_input!$E$16&lt;&gt;"",Prototype_input!$E$16&lt;&gt;"Please input",AN50=""),"Fail",IF(AND(Prototype_input!$E$19&lt;&gt;"",Prototype_input!$E$19&lt;&gt;"Please input",AO50=""),"Fail",IF(AND(Prototype_input!$E$22&lt;&gt;"",Prototype_input!$E$22&lt;&gt;"Please input",AP50=""),"Fail",IF(AND(Prototype_input!$E$25&lt;&gt;"",Prototype_input!$E$25&lt;&gt;"Please input",AQ50=""),"Fail",IF(AM50&lt;&gt;"",AM50,IF(AN50&lt;&gt;"",AN50,IF(AO50&lt;&gt;"",AO50,IF(AP50&lt;&gt;"",AP50,IF(AQ50&lt;&gt;"",AQ50,"")))))))))),"")</f>
        <v/>
      </c>
    </row>
    <row r="51" spans="5:44" ht="12.75" x14ac:dyDescent="0.2">
      <c r="E51" s="21" t="str">
        <f>_xlfn.IFNA(VLOOKUP(B51,'1_Prototype_data'!$B$1:$U$1000,18,FALSE),"")</f>
        <v/>
      </c>
      <c r="F51" s="21" t="str">
        <f>_xlfn.IFNA(VLOOKUP(B51,'2_Prototype_data'!$B$1:$U$1000,18,FALSE),"")</f>
        <v/>
      </c>
      <c r="G51" s="21" t="str">
        <f>_xlfn.IFNA(VLOOKUP(B51,'3_Prototype_data'!$B$1:$U$1000,18,FALSE),"")</f>
        <v/>
      </c>
      <c r="H51" s="21" t="str">
        <f ca="1">_xlfn.IFNA(VLOOKUP(B51,'4_Prototype_data'!$B$1:$U$1000,18,FALSE),"")</f>
        <v/>
      </c>
      <c r="I51" s="21" t="str">
        <f>_xlfn.IFNA(VLOOKUP(B51,'5_Prototype_data'!$B$1:$U$1000,18,FALSE),"")</f>
        <v/>
      </c>
      <c r="J51" s="21" t="str">
        <f>IF(B51&lt;&gt;"",IF(AND(Prototype_input!$E$13&lt;&gt;"",Prototype_input!$E$13&lt;&gt;"Please input",E51=""),"Fail",IF(AND(Prototype_input!$E$16&lt;&gt;"",Prototype_input!$E$16&lt;&gt;"Please input",F51=""),"Fail",IF(AND(Prototype_input!$E$19&lt;&gt;"",Prototype_input!$E$19&lt;&gt;"Please input",G51=""),"Fail",IF(AND(Prototype_input!$E$22&lt;&gt;"",Prototype_input!$E$22&lt;&gt;"Please input",H51=""),"Fail",IF(AND(Prototype_input!$E$25&lt;&gt;"",Prototype_input!$E$25&lt;&gt;"Please input",I51=""),"Fail",IF(E51&lt;&gt;"",E51,IF(F51&lt;&gt;"",F51,IF(G51&lt;&gt;"",G51,IF(H51&lt;&gt;"",H51,IF(I51&lt;&gt;"",I51,"")))))))))),"")</f>
        <v/>
      </c>
      <c r="K51" s="21" t="str">
        <f>_xlfn.IFNA(VLOOKUP(B51,'1_Prototype_data'!$B$1:$U$1000,16,FALSE),"")</f>
        <v/>
      </c>
      <c r="L51" s="21" t="str">
        <f t="shared" si="6"/>
        <v/>
      </c>
      <c r="M51" s="21" t="str">
        <f>_xlfn.IFNA(VLOOKUP(B51,'2_Prototype_data'!$B$1:$U$1000,16,FALSE),"")</f>
        <v/>
      </c>
      <c r="N51" s="21" t="str">
        <f t="shared" si="7"/>
        <v/>
      </c>
      <c r="O51" s="21" t="str">
        <f>_xlfn.IFNA(VLOOKUP(B51,'3_Prototype_data'!$B$1:$U$1000,16,FALSE),"")</f>
        <v/>
      </c>
      <c r="P51" s="21" t="str">
        <f t="shared" si="8"/>
        <v/>
      </c>
      <c r="Q51" s="21" t="str">
        <f ca="1">_xlfn.IFNA(VLOOKUP(B51,'4_Prototype_data'!$B$1:$U$1000,16,FALSE),"")</f>
        <v/>
      </c>
      <c r="R51" s="21" t="str">
        <f t="shared" ca="1" si="9"/>
        <v/>
      </c>
      <c r="S51" s="21" t="str">
        <f>_xlfn.IFNA(VLOOKUP(B51,'5_Prototype_data'!$B$1:$U$1000,16,FALSE),"")</f>
        <v/>
      </c>
      <c r="T51" s="21" t="str">
        <f t="shared" si="10"/>
        <v/>
      </c>
      <c r="U51" s="21" t="str">
        <f t="shared" si="11"/>
        <v/>
      </c>
      <c r="V51" s="21" t="str">
        <f>IF(B51&lt;&gt;"",(10-COUNTIF(Prototype_input!$E$12:$E$26,"Please input"))/2,"")</f>
        <v/>
      </c>
      <c r="W51" s="21" t="str">
        <f t="shared" si="12"/>
        <v/>
      </c>
      <c r="Y51" s="21" t="str">
        <f>_xlfn.IFNA(VLOOKUP(B51,'1_Prototype_data'!$B$1:$U$1000,3,FALSE),"")</f>
        <v/>
      </c>
      <c r="Z51" s="21" t="str">
        <f>_xlfn.IFNA(VLOOKUP(B51,'1_Prototype_data'!$B$1:$U$1000,4,FALSE),"")</f>
        <v/>
      </c>
      <c r="AA51" s="21" t="str">
        <f>_xlfn.IFNA(VLOOKUP(B51,'1_Prototype_data'!$B$1:$U$1000,5,FALSE),"")</f>
        <v/>
      </c>
      <c r="AB51" s="21" t="str">
        <f>_xlfn.IFNA(VLOOKUP(B51,'1_Prototype_data'!$B$1:$U$1000,6,FALSE),"")</f>
        <v/>
      </c>
      <c r="AC51" s="21" t="str">
        <f>_xlfn.IFNA(VLOOKUP(B51,'1_Prototype_data'!$B$1:$U$1000,7,FALSE),"")</f>
        <v/>
      </c>
      <c r="AD51" s="21" t="str">
        <f>_xlfn.IFNA(VLOOKUP(B51,'1_Prototype_data'!$B$1:$U$1000,8,FALSE),"")</f>
        <v/>
      </c>
      <c r="AE51" s="21" t="str">
        <f>_xlfn.IFNA(VLOOKUP(B51,'1_Prototype_data'!$B$1:$U$1000,9,FALSE),"")</f>
        <v/>
      </c>
      <c r="AF51" s="21" t="str">
        <f>_xlfn.IFNA(VLOOKUP(B51,'1_Prototype_data'!$B$1:$U$1000,20,FALSE),"")</f>
        <v/>
      </c>
      <c r="AG51" s="21" t="str">
        <f>_xlfn.IFNA(VLOOKUP(B51,'2_Prototype_data'!$B$1:$U$1000,20,FALSE),"")</f>
        <v/>
      </c>
      <c r="AH51" s="21" t="str">
        <f>_xlfn.IFNA(VLOOKUP(B51,'3_Prototype_data'!$B$1:$U$1000,20,FALSE),"")</f>
        <v/>
      </c>
      <c r="AI51" s="21" t="str">
        <f ca="1">_xlfn.IFNA(VLOOKUP(B51,'4_Prototype_data'!$B$1:$U$1000,20,FALSE),"")</f>
        <v/>
      </c>
      <c r="AJ51" s="21" t="str">
        <f>_xlfn.IFNA(VLOOKUP(B51,'5_Prototype_data'!$B$1:$U$1000,20,FALSE),"")</f>
        <v/>
      </c>
      <c r="AK51" s="21" t="str">
        <f>IF(B51&lt;&gt;"",IF(AND(Prototype_input!$E$13&lt;&gt;"",Prototype_input!$E$13&lt;&gt;"Please input",AF51=""),"Fail",IF(AND(Prototype_input!$E$16&lt;&gt;"",Prototype_input!$E$16&lt;&gt;"Please input",AG51=""),"Fail",IF(AND(Prototype_input!$E$19&lt;&gt;"",Prototype_input!$E$19&lt;&gt;"Please input",AH51=""),"Fail",IF(AND(Prototype_input!$E$22&lt;&gt;"",Prototype_input!$E$22&lt;&gt;"Please input",AI51=""),"Fail",IF(AND(Prototype_input!$E$25&lt;&gt;"",Prototype_input!$E$25&lt;&gt;"Please input",AJ51=""),"Fail",IF(AF51&lt;&gt;"",AF51,IF(AG51&lt;&gt;"",AG51,IF(AH51&lt;&gt;"",AH51,IF(AI51&lt;&gt;"",AI51,IF(AJ51&lt;&gt;"",AJ51,"")))))))))),"")</f>
        <v/>
      </c>
      <c r="AM51" s="21" t="str">
        <f>_xlfn.IFNA(VLOOKUP(C51,'1_Prototype_data'!$C$1:$AL$1000,36,FALSE),"")</f>
        <v/>
      </c>
      <c r="AN51" s="21" t="str">
        <f>_xlfn.IFNA(VLOOKUP(C51,'2_Prototype_data'!$C$1:$AL$1000,36,FALSE),"")</f>
        <v/>
      </c>
      <c r="AO51" s="21" t="str">
        <f>_xlfn.IFNA(VLOOKUP(C51,'3_Prototype_data'!$C$1:$AL$1000,36,FALSE),"")</f>
        <v/>
      </c>
      <c r="AP51" s="21" t="str">
        <f ca="1">_xlfn.IFNA(VLOOKUP(C51,'4_Prototype_data'!$C$1:$AL$1000,36,FALSE),"")</f>
        <v/>
      </c>
      <c r="AQ51" s="21" t="str">
        <f>_xlfn.IFNA(VLOOKUP(C51,'5_Prototype_data'!$C$1:$AL$1000,36,FALSE),"")</f>
        <v/>
      </c>
      <c r="AR51" s="5" t="str">
        <f>IF(C51&lt;&gt;"",IF(AND(Prototype_input!$E$13&lt;&gt;"",Prototype_input!$E$13&lt;&gt;"Please input",AM51=""),"Fail",IF(AND(Prototype_input!$E$16&lt;&gt;"",Prototype_input!$E$16&lt;&gt;"Please input",AN51=""),"Fail",IF(AND(Prototype_input!$E$19&lt;&gt;"",Prototype_input!$E$19&lt;&gt;"Please input",AO51=""),"Fail",IF(AND(Prototype_input!$E$22&lt;&gt;"",Prototype_input!$E$22&lt;&gt;"Please input",AP51=""),"Fail",IF(AND(Prototype_input!$E$25&lt;&gt;"",Prototype_input!$E$25&lt;&gt;"Please input",AQ51=""),"Fail",IF(AM51&lt;&gt;"",AM51,IF(AN51&lt;&gt;"",AN51,IF(AO51&lt;&gt;"",AO51,IF(AP51&lt;&gt;"",AP51,IF(AQ51&lt;&gt;"",AQ51,"")))))))))),"")</f>
        <v/>
      </c>
    </row>
    <row r="52" spans="5:44" ht="12.75" x14ac:dyDescent="0.2">
      <c r="E52" s="21" t="str">
        <f>_xlfn.IFNA(VLOOKUP(B52,'1_Prototype_data'!$B$1:$U$1000,18,FALSE),"")</f>
        <v/>
      </c>
      <c r="F52" s="21" t="str">
        <f>_xlfn.IFNA(VLOOKUP(B52,'2_Prototype_data'!$B$1:$U$1000,18,FALSE),"")</f>
        <v/>
      </c>
      <c r="G52" s="21" t="str">
        <f>_xlfn.IFNA(VLOOKUP(B52,'3_Prototype_data'!$B$1:$U$1000,18,FALSE),"")</f>
        <v/>
      </c>
      <c r="H52" s="21" t="str">
        <f ca="1">_xlfn.IFNA(VLOOKUP(B52,'4_Prototype_data'!$B$1:$U$1000,18,FALSE),"")</f>
        <v/>
      </c>
      <c r="I52" s="21" t="str">
        <f>_xlfn.IFNA(VLOOKUP(B52,'5_Prototype_data'!$B$1:$U$1000,18,FALSE),"")</f>
        <v/>
      </c>
      <c r="J52" s="21" t="str">
        <f>IF(B52&lt;&gt;"",IF(AND(Prototype_input!$E$13&lt;&gt;"",Prototype_input!$E$13&lt;&gt;"Please input",E52=""),"Fail",IF(AND(Prototype_input!$E$16&lt;&gt;"",Prototype_input!$E$16&lt;&gt;"Please input",F52=""),"Fail",IF(AND(Prototype_input!$E$19&lt;&gt;"",Prototype_input!$E$19&lt;&gt;"Please input",G52=""),"Fail",IF(AND(Prototype_input!$E$22&lt;&gt;"",Prototype_input!$E$22&lt;&gt;"Please input",H52=""),"Fail",IF(AND(Prototype_input!$E$25&lt;&gt;"",Prototype_input!$E$25&lt;&gt;"Please input",I52=""),"Fail",IF(E52&lt;&gt;"",E52,IF(F52&lt;&gt;"",F52,IF(G52&lt;&gt;"",G52,IF(H52&lt;&gt;"",H52,IF(I52&lt;&gt;"",I52,"")))))))))),"")</f>
        <v/>
      </c>
      <c r="K52" s="21" t="str">
        <f>_xlfn.IFNA(VLOOKUP(B52,'1_Prototype_data'!$B$1:$U$1000,16,FALSE),"")</f>
        <v/>
      </c>
      <c r="L52" s="21" t="str">
        <f t="shared" si="6"/>
        <v/>
      </c>
      <c r="M52" s="21" t="str">
        <f>_xlfn.IFNA(VLOOKUP(B52,'2_Prototype_data'!$B$1:$U$1000,16,FALSE),"")</f>
        <v/>
      </c>
      <c r="N52" s="21" t="str">
        <f t="shared" si="7"/>
        <v/>
      </c>
      <c r="O52" s="21" t="str">
        <f>_xlfn.IFNA(VLOOKUP(B52,'3_Prototype_data'!$B$1:$U$1000,16,FALSE),"")</f>
        <v/>
      </c>
      <c r="P52" s="21" t="str">
        <f t="shared" si="8"/>
        <v/>
      </c>
      <c r="Q52" s="21" t="str">
        <f ca="1">_xlfn.IFNA(VLOOKUP(B52,'4_Prototype_data'!$B$1:$U$1000,16,FALSE),"")</f>
        <v/>
      </c>
      <c r="R52" s="21" t="str">
        <f t="shared" ca="1" si="9"/>
        <v/>
      </c>
      <c r="S52" s="21" t="str">
        <f>_xlfn.IFNA(VLOOKUP(B52,'5_Prototype_data'!$B$1:$U$1000,16,FALSE),"")</f>
        <v/>
      </c>
      <c r="T52" s="21" t="str">
        <f t="shared" si="10"/>
        <v/>
      </c>
      <c r="U52" s="21" t="str">
        <f t="shared" si="11"/>
        <v/>
      </c>
      <c r="V52" s="21" t="str">
        <f>IF(B52&lt;&gt;"",(10-COUNTIF(Prototype_input!$E$12:$E$26,"Please input"))/2,"")</f>
        <v/>
      </c>
      <c r="W52" s="21" t="str">
        <f t="shared" si="12"/>
        <v/>
      </c>
      <c r="Y52" s="21" t="str">
        <f>_xlfn.IFNA(VLOOKUP(B52,'1_Prototype_data'!$B$1:$U$1000,3,FALSE),"")</f>
        <v/>
      </c>
      <c r="Z52" s="21" t="str">
        <f>_xlfn.IFNA(VLOOKUP(B52,'1_Prototype_data'!$B$1:$U$1000,4,FALSE),"")</f>
        <v/>
      </c>
      <c r="AA52" s="21" t="str">
        <f>_xlfn.IFNA(VLOOKUP(B52,'1_Prototype_data'!$B$1:$U$1000,5,FALSE),"")</f>
        <v/>
      </c>
      <c r="AB52" s="21" t="str">
        <f>_xlfn.IFNA(VLOOKUP(B52,'1_Prototype_data'!$B$1:$U$1000,6,FALSE),"")</f>
        <v/>
      </c>
      <c r="AC52" s="21" t="str">
        <f>_xlfn.IFNA(VLOOKUP(B52,'1_Prototype_data'!$B$1:$U$1000,7,FALSE),"")</f>
        <v/>
      </c>
      <c r="AD52" s="21" t="str">
        <f>_xlfn.IFNA(VLOOKUP(B52,'1_Prototype_data'!$B$1:$U$1000,8,FALSE),"")</f>
        <v/>
      </c>
      <c r="AE52" s="21" t="str">
        <f>_xlfn.IFNA(VLOOKUP(B52,'1_Prototype_data'!$B$1:$U$1000,9,FALSE),"")</f>
        <v/>
      </c>
      <c r="AF52" s="21" t="str">
        <f>_xlfn.IFNA(VLOOKUP(B52,'1_Prototype_data'!$B$1:$U$1000,20,FALSE),"")</f>
        <v/>
      </c>
      <c r="AG52" s="21" t="str">
        <f>_xlfn.IFNA(VLOOKUP(B52,'2_Prototype_data'!$B$1:$U$1000,20,FALSE),"")</f>
        <v/>
      </c>
      <c r="AH52" s="21" t="str">
        <f>_xlfn.IFNA(VLOOKUP(B52,'3_Prototype_data'!$B$1:$U$1000,20,FALSE),"")</f>
        <v/>
      </c>
      <c r="AI52" s="21" t="str">
        <f ca="1">_xlfn.IFNA(VLOOKUP(B52,'4_Prototype_data'!$B$1:$U$1000,20,FALSE),"")</f>
        <v/>
      </c>
      <c r="AJ52" s="21" t="str">
        <f>_xlfn.IFNA(VLOOKUP(B52,'5_Prototype_data'!$B$1:$U$1000,20,FALSE),"")</f>
        <v/>
      </c>
      <c r="AK52" s="21" t="str">
        <f>IF(B52&lt;&gt;"",IF(AND(Prototype_input!$E$13&lt;&gt;"",Prototype_input!$E$13&lt;&gt;"Please input",AF52=""),"Fail",IF(AND(Prototype_input!$E$16&lt;&gt;"",Prototype_input!$E$16&lt;&gt;"Please input",AG52=""),"Fail",IF(AND(Prototype_input!$E$19&lt;&gt;"",Prototype_input!$E$19&lt;&gt;"Please input",AH52=""),"Fail",IF(AND(Prototype_input!$E$22&lt;&gt;"",Prototype_input!$E$22&lt;&gt;"Please input",AI52=""),"Fail",IF(AND(Prototype_input!$E$25&lt;&gt;"",Prototype_input!$E$25&lt;&gt;"Please input",AJ52=""),"Fail",IF(AF52&lt;&gt;"",AF52,IF(AG52&lt;&gt;"",AG52,IF(AH52&lt;&gt;"",AH52,IF(AI52&lt;&gt;"",AI52,IF(AJ52&lt;&gt;"",AJ52,"")))))))))),"")</f>
        <v/>
      </c>
      <c r="AM52" s="21" t="str">
        <f>_xlfn.IFNA(VLOOKUP(C52,'1_Prototype_data'!$C$1:$AL$1000,36,FALSE),"")</f>
        <v/>
      </c>
      <c r="AN52" s="21" t="str">
        <f>_xlfn.IFNA(VLOOKUP(C52,'2_Prototype_data'!$C$1:$AL$1000,36,FALSE),"")</f>
        <v/>
      </c>
      <c r="AO52" s="21" t="str">
        <f>_xlfn.IFNA(VLOOKUP(C52,'3_Prototype_data'!$C$1:$AL$1000,36,FALSE),"")</f>
        <v/>
      </c>
      <c r="AP52" s="21" t="str">
        <f ca="1">_xlfn.IFNA(VLOOKUP(C52,'4_Prototype_data'!$C$1:$AL$1000,36,FALSE),"")</f>
        <v/>
      </c>
      <c r="AQ52" s="21" t="str">
        <f>_xlfn.IFNA(VLOOKUP(C52,'5_Prototype_data'!$C$1:$AL$1000,36,FALSE),"")</f>
        <v/>
      </c>
      <c r="AR52" s="5" t="str">
        <f>IF(C52&lt;&gt;"",IF(AND(Prototype_input!$E$13&lt;&gt;"",Prototype_input!$E$13&lt;&gt;"Please input",AM52=""),"Fail",IF(AND(Prototype_input!$E$16&lt;&gt;"",Prototype_input!$E$16&lt;&gt;"Please input",AN52=""),"Fail",IF(AND(Prototype_input!$E$19&lt;&gt;"",Prototype_input!$E$19&lt;&gt;"Please input",AO52=""),"Fail",IF(AND(Prototype_input!$E$22&lt;&gt;"",Prototype_input!$E$22&lt;&gt;"Please input",AP52=""),"Fail",IF(AND(Prototype_input!$E$25&lt;&gt;"",Prototype_input!$E$25&lt;&gt;"Please input",AQ52=""),"Fail",IF(AM52&lt;&gt;"",AM52,IF(AN52&lt;&gt;"",AN52,IF(AO52&lt;&gt;"",AO52,IF(AP52&lt;&gt;"",AP52,IF(AQ52&lt;&gt;"",AQ52,"")))))))))),"")</f>
        <v/>
      </c>
    </row>
    <row r="53" spans="5:44" ht="12.75" x14ac:dyDescent="0.2">
      <c r="E53" s="21" t="str">
        <f>_xlfn.IFNA(VLOOKUP(B53,'1_Prototype_data'!$B$1:$U$1000,18,FALSE),"")</f>
        <v/>
      </c>
      <c r="F53" s="21" t="str">
        <f>_xlfn.IFNA(VLOOKUP(B53,'2_Prototype_data'!$B$1:$U$1000,18,FALSE),"")</f>
        <v/>
      </c>
      <c r="G53" s="21" t="str">
        <f>_xlfn.IFNA(VLOOKUP(B53,'3_Prototype_data'!$B$1:$U$1000,18,FALSE),"")</f>
        <v/>
      </c>
      <c r="H53" s="21" t="str">
        <f ca="1">_xlfn.IFNA(VLOOKUP(B53,'4_Prototype_data'!$B$1:$U$1000,18,FALSE),"")</f>
        <v/>
      </c>
      <c r="I53" s="21" t="str">
        <f>_xlfn.IFNA(VLOOKUP(B53,'5_Prototype_data'!$B$1:$U$1000,18,FALSE),"")</f>
        <v/>
      </c>
      <c r="J53" s="21" t="str">
        <f>IF(B53&lt;&gt;"",IF(AND(Prototype_input!$E$13&lt;&gt;"",Prototype_input!$E$13&lt;&gt;"Please input",E53=""),"Fail",IF(AND(Prototype_input!$E$16&lt;&gt;"",Prototype_input!$E$16&lt;&gt;"Please input",F53=""),"Fail",IF(AND(Prototype_input!$E$19&lt;&gt;"",Prototype_input!$E$19&lt;&gt;"Please input",G53=""),"Fail",IF(AND(Prototype_input!$E$22&lt;&gt;"",Prototype_input!$E$22&lt;&gt;"Please input",H53=""),"Fail",IF(AND(Prototype_input!$E$25&lt;&gt;"",Prototype_input!$E$25&lt;&gt;"Please input",I53=""),"Fail",IF(E53&lt;&gt;"",E53,IF(F53&lt;&gt;"",F53,IF(G53&lt;&gt;"",G53,IF(H53&lt;&gt;"",H53,IF(I53&lt;&gt;"",I53,"")))))))))),"")</f>
        <v/>
      </c>
      <c r="K53" s="21" t="str">
        <f>_xlfn.IFNA(VLOOKUP(B53,'1_Prototype_data'!$B$1:$U$1000,16,FALSE),"")</f>
        <v/>
      </c>
      <c r="L53" s="21" t="str">
        <f t="shared" si="6"/>
        <v/>
      </c>
      <c r="M53" s="21" t="str">
        <f>_xlfn.IFNA(VLOOKUP(B53,'2_Prototype_data'!$B$1:$U$1000,16,FALSE),"")</f>
        <v/>
      </c>
      <c r="N53" s="21" t="str">
        <f t="shared" si="7"/>
        <v/>
      </c>
      <c r="O53" s="21" t="str">
        <f>_xlfn.IFNA(VLOOKUP(B53,'3_Prototype_data'!$B$1:$U$1000,16,FALSE),"")</f>
        <v/>
      </c>
      <c r="P53" s="21" t="str">
        <f t="shared" si="8"/>
        <v/>
      </c>
      <c r="Q53" s="21" t="str">
        <f ca="1">_xlfn.IFNA(VLOOKUP(B53,'4_Prototype_data'!$B$1:$U$1000,16,FALSE),"")</f>
        <v/>
      </c>
      <c r="R53" s="21" t="str">
        <f t="shared" ca="1" si="9"/>
        <v/>
      </c>
      <c r="S53" s="21" t="str">
        <f>_xlfn.IFNA(VLOOKUP(B53,'5_Prototype_data'!$B$1:$U$1000,16,FALSE),"")</f>
        <v/>
      </c>
      <c r="T53" s="21" t="str">
        <f t="shared" si="10"/>
        <v/>
      </c>
      <c r="U53" s="21" t="str">
        <f t="shared" si="11"/>
        <v/>
      </c>
      <c r="V53" s="21" t="str">
        <f>IF(B53&lt;&gt;"",(10-COUNTIF(Prototype_input!$E$12:$E$26,"Please input"))/2,"")</f>
        <v/>
      </c>
      <c r="W53" s="21" t="str">
        <f t="shared" si="12"/>
        <v/>
      </c>
      <c r="Y53" s="21" t="str">
        <f>_xlfn.IFNA(VLOOKUP(B53,'1_Prototype_data'!$B$1:$U$1000,3,FALSE),"")</f>
        <v/>
      </c>
      <c r="Z53" s="21" t="str">
        <f>_xlfn.IFNA(VLOOKUP(B53,'1_Prototype_data'!$B$1:$U$1000,4,FALSE),"")</f>
        <v/>
      </c>
      <c r="AA53" s="21" t="str">
        <f>_xlfn.IFNA(VLOOKUP(B53,'1_Prototype_data'!$B$1:$U$1000,5,FALSE),"")</f>
        <v/>
      </c>
      <c r="AB53" s="21" t="str">
        <f>_xlfn.IFNA(VLOOKUP(B53,'1_Prototype_data'!$B$1:$U$1000,6,FALSE),"")</f>
        <v/>
      </c>
      <c r="AC53" s="21" t="str">
        <f>_xlfn.IFNA(VLOOKUP(B53,'1_Prototype_data'!$B$1:$U$1000,7,FALSE),"")</f>
        <v/>
      </c>
      <c r="AD53" s="21" t="str">
        <f>_xlfn.IFNA(VLOOKUP(B53,'1_Prototype_data'!$B$1:$U$1000,8,FALSE),"")</f>
        <v/>
      </c>
      <c r="AE53" s="21" t="str">
        <f>_xlfn.IFNA(VLOOKUP(B53,'1_Prototype_data'!$B$1:$U$1000,9,FALSE),"")</f>
        <v/>
      </c>
      <c r="AF53" s="21" t="str">
        <f>_xlfn.IFNA(VLOOKUP(B53,'1_Prototype_data'!$B$1:$U$1000,20,FALSE),"")</f>
        <v/>
      </c>
      <c r="AG53" s="21" t="str">
        <f>_xlfn.IFNA(VLOOKUP(B53,'2_Prototype_data'!$B$1:$U$1000,20,FALSE),"")</f>
        <v/>
      </c>
      <c r="AH53" s="21" t="str">
        <f>_xlfn.IFNA(VLOOKUP(B53,'3_Prototype_data'!$B$1:$U$1000,20,FALSE),"")</f>
        <v/>
      </c>
      <c r="AI53" s="21" t="str">
        <f ca="1">_xlfn.IFNA(VLOOKUP(B53,'4_Prototype_data'!$B$1:$U$1000,20,FALSE),"")</f>
        <v/>
      </c>
      <c r="AJ53" s="21" t="str">
        <f>_xlfn.IFNA(VLOOKUP(B53,'5_Prototype_data'!$B$1:$U$1000,20,FALSE),"")</f>
        <v/>
      </c>
      <c r="AK53" s="21" t="str">
        <f>IF(B53&lt;&gt;"",IF(AND(Prototype_input!$E$13&lt;&gt;"",Prototype_input!$E$13&lt;&gt;"Please input",AF53=""),"Fail",IF(AND(Prototype_input!$E$16&lt;&gt;"",Prototype_input!$E$16&lt;&gt;"Please input",AG53=""),"Fail",IF(AND(Prototype_input!$E$19&lt;&gt;"",Prototype_input!$E$19&lt;&gt;"Please input",AH53=""),"Fail",IF(AND(Prototype_input!$E$22&lt;&gt;"",Prototype_input!$E$22&lt;&gt;"Please input",AI53=""),"Fail",IF(AND(Prototype_input!$E$25&lt;&gt;"",Prototype_input!$E$25&lt;&gt;"Please input",AJ53=""),"Fail",IF(AF53&lt;&gt;"",AF53,IF(AG53&lt;&gt;"",AG53,IF(AH53&lt;&gt;"",AH53,IF(AI53&lt;&gt;"",AI53,IF(AJ53&lt;&gt;"",AJ53,"")))))))))),"")</f>
        <v/>
      </c>
      <c r="AM53" s="21" t="str">
        <f>_xlfn.IFNA(VLOOKUP(C53,'1_Prototype_data'!$C$1:$AL$1000,36,FALSE),"")</f>
        <v/>
      </c>
      <c r="AN53" s="21" t="str">
        <f>_xlfn.IFNA(VLOOKUP(C53,'2_Prototype_data'!$C$1:$AL$1000,36,FALSE),"")</f>
        <v/>
      </c>
      <c r="AO53" s="21" t="str">
        <f>_xlfn.IFNA(VLOOKUP(C53,'3_Prototype_data'!$C$1:$AL$1000,36,FALSE),"")</f>
        <v/>
      </c>
      <c r="AP53" s="21" t="str">
        <f ca="1">_xlfn.IFNA(VLOOKUP(C53,'4_Prototype_data'!$C$1:$AL$1000,36,FALSE),"")</f>
        <v/>
      </c>
      <c r="AQ53" s="21" t="str">
        <f>_xlfn.IFNA(VLOOKUP(C53,'5_Prototype_data'!$C$1:$AL$1000,36,FALSE),"")</f>
        <v/>
      </c>
      <c r="AR53" s="5" t="str">
        <f>IF(C53&lt;&gt;"",IF(AND(Prototype_input!$E$13&lt;&gt;"",Prototype_input!$E$13&lt;&gt;"Please input",AM53=""),"Fail",IF(AND(Prototype_input!$E$16&lt;&gt;"",Prototype_input!$E$16&lt;&gt;"Please input",AN53=""),"Fail",IF(AND(Prototype_input!$E$19&lt;&gt;"",Prototype_input!$E$19&lt;&gt;"Please input",AO53=""),"Fail",IF(AND(Prototype_input!$E$22&lt;&gt;"",Prototype_input!$E$22&lt;&gt;"Please input",AP53=""),"Fail",IF(AND(Prototype_input!$E$25&lt;&gt;"",Prototype_input!$E$25&lt;&gt;"Please input",AQ53=""),"Fail",IF(AM53&lt;&gt;"",AM53,IF(AN53&lt;&gt;"",AN53,IF(AO53&lt;&gt;"",AO53,IF(AP53&lt;&gt;"",AP53,IF(AQ53&lt;&gt;"",AQ53,"")))))))))),"")</f>
        <v/>
      </c>
    </row>
    <row r="54" spans="5:44" ht="12.75" x14ac:dyDescent="0.2">
      <c r="E54" s="21" t="str">
        <f>_xlfn.IFNA(VLOOKUP(B54,'1_Prototype_data'!$B$1:$U$1000,18,FALSE),"")</f>
        <v/>
      </c>
      <c r="F54" s="21" t="str">
        <f>_xlfn.IFNA(VLOOKUP(B54,'2_Prototype_data'!$B$1:$U$1000,18,FALSE),"")</f>
        <v/>
      </c>
      <c r="G54" s="21" t="str">
        <f>_xlfn.IFNA(VLOOKUP(B54,'3_Prototype_data'!$B$1:$U$1000,18,FALSE),"")</f>
        <v/>
      </c>
      <c r="H54" s="21" t="str">
        <f ca="1">_xlfn.IFNA(VLOOKUP(B54,'4_Prototype_data'!$B$1:$U$1000,18,FALSE),"")</f>
        <v/>
      </c>
      <c r="I54" s="21" t="str">
        <f>_xlfn.IFNA(VLOOKUP(B54,'5_Prototype_data'!$B$1:$U$1000,18,FALSE),"")</f>
        <v/>
      </c>
      <c r="J54" s="21" t="str">
        <f>IF(B54&lt;&gt;"",IF(AND(Prototype_input!$E$13&lt;&gt;"",Prototype_input!$E$13&lt;&gt;"Please input",E54=""),"Fail",IF(AND(Prototype_input!$E$16&lt;&gt;"",Prototype_input!$E$16&lt;&gt;"Please input",F54=""),"Fail",IF(AND(Prototype_input!$E$19&lt;&gt;"",Prototype_input!$E$19&lt;&gt;"Please input",G54=""),"Fail",IF(AND(Prototype_input!$E$22&lt;&gt;"",Prototype_input!$E$22&lt;&gt;"Please input",H54=""),"Fail",IF(AND(Prototype_input!$E$25&lt;&gt;"",Prototype_input!$E$25&lt;&gt;"Please input",I54=""),"Fail",IF(E54&lt;&gt;"",E54,IF(F54&lt;&gt;"",F54,IF(G54&lt;&gt;"",G54,IF(H54&lt;&gt;"",H54,IF(I54&lt;&gt;"",I54,"")))))))))),"")</f>
        <v/>
      </c>
      <c r="K54" s="21" t="str">
        <f>_xlfn.IFNA(VLOOKUP(B54,'1_Prototype_data'!$B$1:$U$1000,16,FALSE),"")</f>
        <v/>
      </c>
      <c r="L54" s="21" t="str">
        <f t="shared" si="6"/>
        <v/>
      </c>
      <c r="M54" s="21" t="str">
        <f>_xlfn.IFNA(VLOOKUP(B54,'2_Prototype_data'!$B$1:$U$1000,16,FALSE),"")</f>
        <v/>
      </c>
      <c r="N54" s="21" t="str">
        <f t="shared" si="7"/>
        <v/>
      </c>
      <c r="O54" s="21" t="str">
        <f>_xlfn.IFNA(VLOOKUP(B54,'3_Prototype_data'!$B$1:$U$1000,16,FALSE),"")</f>
        <v/>
      </c>
      <c r="P54" s="21" t="str">
        <f t="shared" si="8"/>
        <v/>
      </c>
      <c r="Q54" s="21" t="str">
        <f ca="1">_xlfn.IFNA(VLOOKUP(B54,'4_Prototype_data'!$B$1:$U$1000,16,FALSE),"")</f>
        <v/>
      </c>
      <c r="R54" s="21" t="str">
        <f t="shared" ca="1" si="9"/>
        <v/>
      </c>
      <c r="S54" s="21" t="str">
        <f>_xlfn.IFNA(VLOOKUP(B54,'5_Prototype_data'!$B$1:$U$1000,16,FALSE),"")</f>
        <v/>
      </c>
      <c r="T54" s="21" t="str">
        <f t="shared" si="10"/>
        <v/>
      </c>
      <c r="U54" s="21" t="str">
        <f t="shared" si="11"/>
        <v/>
      </c>
      <c r="V54" s="21" t="str">
        <f>IF(B54&lt;&gt;"",(10-COUNTIF(Prototype_input!$E$12:$E$26,"Please input"))/2,"")</f>
        <v/>
      </c>
      <c r="W54" s="21" t="str">
        <f t="shared" si="12"/>
        <v/>
      </c>
      <c r="Y54" s="21" t="str">
        <f>_xlfn.IFNA(VLOOKUP(B54,'1_Prototype_data'!$B$1:$U$1000,3,FALSE),"")</f>
        <v/>
      </c>
      <c r="Z54" s="21" t="str">
        <f>_xlfn.IFNA(VLOOKUP(B54,'1_Prototype_data'!$B$1:$U$1000,4,FALSE),"")</f>
        <v/>
      </c>
      <c r="AA54" s="21" t="str">
        <f>_xlfn.IFNA(VLOOKUP(B54,'1_Prototype_data'!$B$1:$U$1000,5,FALSE),"")</f>
        <v/>
      </c>
      <c r="AB54" s="21" t="str">
        <f>_xlfn.IFNA(VLOOKUP(B54,'1_Prototype_data'!$B$1:$U$1000,6,FALSE),"")</f>
        <v/>
      </c>
      <c r="AC54" s="21" t="str">
        <f>_xlfn.IFNA(VLOOKUP(B54,'1_Prototype_data'!$B$1:$U$1000,7,FALSE),"")</f>
        <v/>
      </c>
      <c r="AD54" s="21" t="str">
        <f>_xlfn.IFNA(VLOOKUP(B54,'1_Prototype_data'!$B$1:$U$1000,8,FALSE),"")</f>
        <v/>
      </c>
      <c r="AE54" s="21" t="str">
        <f>_xlfn.IFNA(VLOOKUP(B54,'1_Prototype_data'!$B$1:$U$1000,9,FALSE),"")</f>
        <v/>
      </c>
      <c r="AF54" s="21" t="str">
        <f>_xlfn.IFNA(VLOOKUP(B54,'1_Prototype_data'!$B$1:$U$1000,20,FALSE),"")</f>
        <v/>
      </c>
      <c r="AG54" s="21" t="str">
        <f>_xlfn.IFNA(VLOOKUP(B54,'2_Prototype_data'!$B$1:$U$1000,20,FALSE),"")</f>
        <v/>
      </c>
      <c r="AH54" s="21" t="str">
        <f>_xlfn.IFNA(VLOOKUP(B54,'3_Prototype_data'!$B$1:$U$1000,20,FALSE),"")</f>
        <v/>
      </c>
      <c r="AI54" s="21" t="str">
        <f ca="1">_xlfn.IFNA(VLOOKUP(B54,'4_Prototype_data'!$B$1:$U$1000,20,FALSE),"")</f>
        <v/>
      </c>
      <c r="AJ54" s="21" t="str">
        <f>_xlfn.IFNA(VLOOKUP(B54,'5_Prototype_data'!$B$1:$U$1000,20,FALSE),"")</f>
        <v/>
      </c>
      <c r="AK54" s="21" t="str">
        <f>IF(B54&lt;&gt;"",IF(AND(Prototype_input!$E$13&lt;&gt;"",Prototype_input!$E$13&lt;&gt;"Please input",AF54=""),"Fail",IF(AND(Prototype_input!$E$16&lt;&gt;"",Prototype_input!$E$16&lt;&gt;"Please input",AG54=""),"Fail",IF(AND(Prototype_input!$E$19&lt;&gt;"",Prototype_input!$E$19&lt;&gt;"Please input",AH54=""),"Fail",IF(AND(Prototype_input!$E$22&lt;&gt;"",Prototype_input!$E$22&lt;&gt;"Please input",AI54=""),"Fail",IF(AND(Prototype_input!$E$25&lt;&gt;"",Prototype_input!$E$25&lt;&gt;"Please input",AJ54=""),"Fail",IF(AF54&lt;&gt;"",AF54,IF(AG54&lt;&gt;"",AG54,IF(AH54&lt;&gt;"",AH54,IF(AI54&lt;&gt;"",AI54,IF(AJ54&lt;&gt;"",AJ54,"")))))))))),"")</f>
        <v/>
      </c>
      <c r="AM54" s="21" t="str">
        <f>_xlfn.IFNA(VLOOKUP(C54,'1_Prototype_data'!$C$1:$AL$1000,36,FALSE),"")</f>
        <v/>
      </c>
      <c r="AN54" s="21" t="str">
        <f>_xlfn.IFNA(VLOOKUP(C54,'2_Prototype_data'!$C$1:$AL$1000,36,FALSE),"")</f>
        <v/>
      </c>
      <c r="AO54" s="21" t="str">
        <f>_xlfn.IFNA(VLOOKUP(C54,'3_Prototype_data'!$C$1:$AL$1000,36,FALSE),"")</f>
        <v/>
      </c>
      <c r="AP54" s="21" t="str">
        <f ca="1">_xlfn.IFNA(VLOOKUP(C54,'4_Prototype_data'!$C$1:$AL$1000,36,FALSE),"")</f>
        <v/>
      </c>
      <c r="AQ54" s="21" t="str">
        <f>_xlfn.IFNA(VLOOKUP(C54,'5_Prototype_data'!$C$1:$AL$1000,36,FALSE),"")</f>
        <v/>
      </c>
      <c r="AR54" s="5" t="str">
        <f>IF(C54&lt;&gt;"",IF(AND(Prototype_input!$E$13&lt;&gt;"",Prototype_input!$E$13&lt;&gt;"Please input",AM54=""),"Fail",IF(AND(Prototype_input!$E$16&lt;&gt;"",Prototype_input!$E$16&lt;&gt;"Please input",AN54=""),"Fail",IF(AND(Prototype_input!$E$19&lt;&gt;"",Prototype_input!$E$19&lt;&gt;"Please input",AO54=""),"Fail",IF(AND(Prototype_input!$E$22&lt;&gt;"",Prototype_input!$E$22&lt;&gt;"Please input",AP54=""),"Fail",IF(AND(Prototype_input!$E$25&lt;&gt;"",Prototype_input!$E$25&lt;&gt;"Please input",AQ54=""),"Fail",IF(AM54&lt;&gt;"",AM54,IF(AN54&lt;&gt;"",AN54,IF(AO54&lt;&gt;"",AO54,IF(AP54&lt;&gt;"",AP54,IF(AQ54&lt;&gt;"",AQ54,"")))))))))),"")</f>
        <v/>
      </c>
    </row>
    <row r="55" spans="5:44" ht="12.75" x14ac:dyDescent="0.2">
      <c r="E55" s="21" t="str">
        <f>_xlfn.IFNA(VLOOKUP(B55,'1_Prototype_data'!$B$1:$U$1000,18,FALSE),"")</f>
        <v/>
      </c>
      <c r="F55" s="21" t="str">
        <f>_xlfn.IFNA(VLOOKUP(B55,'2_Prototype_data'!$B$1:$U$1000,18,FALSE),"")</f>
        <v/>
      </c>
      <c r="G55" s="21" t="str">
        <f>_xlfn.IFNA(VLOOKUP(B55,'3_Prototype_data'!$B$1:$U$1000,18,FALSE),"")</f>
        <v/>
      </c>
      <c r="H55" s="21" t="str">
        <f ca="1">_xlfn.IFNA(VLOOKUP(B55,'4_Prototype_data'!$B$1:$U$1000,18,FALSE),"")</f>
        <v/>
      </c>
      <c r="I55" s="21" t="str">
        <f>_xlfn.IFNA(VLOOKUP(B55,'5_Prototype_data'!$B$1:$U$1000,18,FALSE),"")</f>
        <v/>
      </c>
      <c r="J55" s="21" t="str">
        <f>IF(B55&lt;&gt;"",IF(AND(Prototype_input!$E$13&lt;&gt;"",Prototype_input!$E$13&lt;&gt;"Please input",E55=""),"Fail",IF(AND(Prototype_input!$E$16&lt;&gt;"",Prototype_input!$E$16&lt;&gt;"Please input",F55=""),"Fail",IF(AND(Prototype_input!$E$19&lt;&gt;"",Prototype_input!$E$19&lt;&gt;"Please input",G55=""),"Fail",IF(AND(Prototype_input!$E$22&lt;&gt;"",Prototype_input!$E$22&lt;&gt;"Please input",H55=""),"Fail",IF(AND(Prototype_input!$E$25&lt;&gt;"",Prototype_input!$E$25&lt;&gt;"Please input",I55=""),"Fail",IF(E55&lt;&gt;"",E55,IF(F55&lt;&gt;"",F55,IF(G55&lt;&gt;"",G55,IF(H55&lt;&gt;"",H55,IF(I55&lt;&gt;"",I55,"")))))))))),"")</f>
        <v/>
      </c>
      <c r="K55" s="21" t="str">
        <f>_xlfn.IFNA(VLOOKUP(B55,'1_Prototype_data'!$B$1:$U$1000,16,FALSE),"")</f>
        <v/>
      </c>
      <c r="L55" s="21" t="str">
        <f t="shared" si="6"/>
        <v/>
      </c>
      <c r="M55" s="21" t="str">
        <f>_xlfn.IFNA(VLOOKUP(B55,'2_Prototype_data'!$B$1:$U$1000,16,FALSE),"")</f>
        <v/>
      </c>
      <c r="N55" s="21" t="str">
        <f t="shared" si="7"/>
        <v/>
      </c>
      <c r="O55" s="21" t="str">
        <f>_xlfn.IFNA(VLOOKUP(B55,'3_Prototype_data'!$B$1:$U$1000,16,FALSE),"")</f>
        <v/>
      </c>
      <c r="P55" s="21" t="str">
        <f t="shared" si="8"/>
        <v/>
      </c>
      <c r="Q55" s="21" t="str">
        <f ca="1">_xlfn.IFNA(VLOOKUP(B55,'4_Prototype_data'!$B$1:$U$1000,16,FALSE),"")</f>
        <v/>
      </c>
      <c r="R55" s="21" t="str">
        <f t="shared" ca="1" si="9"/>
        <v/>
      </c>
      <c r="S55" s="21" t="str">
        <f>_xlfn.IFNA(VLOOKUP(B55,'5_Prototype_data'!$B$1:$U$1000,16,FALSE),"")</f>
        <v/>
      </c>
      <c r="T55" s="21" t="str">
        <f t="shared" si="10"/>
        <v/>
      </c>
      <c r="U55" s="21" t="str">
        <f t="shared" si="11"/>
        <v/>
      </c>
      <c r="V55" s="21" t="str">
        <f>IF(B55&lt;&gt;"",(10-COUNTIF(Prototype_input!$E$12:$E$26,"Please input"))/2,"")</f>
        <v/>
      </c>
      <c r="W55" s="21" t="str">
        <f t="shared" si="12"/>
        <v/>
      </c>
      <c r="Y55" s="21" t="str">
        <f>_xlfn.IFNA(VLOOKUP(B55,'1_Prototype_data'!$B$1:$U$1000,3,FALSE),"")</f>
        <v/>
      </c>
      <c r="Z55" s="21" t="str">
        <f>_xlfn.IFNA(VLOOKUP(B55,'1_Prototype_data'!$B$1:$U$1000,4,FALSE),"")</f>
        <v/>
      </c>
      <c r="AA55" s="21" t="str">
        <f>_xlfn.IFNA(VLOOKUP(B55,'1_Prototype_data'!$B$1:$U$1000,5,FALSE),"")</f>
        <v/>
      </c>
      <c r="AB55" s="21" t="str">
        <f>_xlfn.IFNA(VLOOKUP(B55,'1_Prototype_data'!$B$1:$U$1000,6,FALSE),"")</f>
        <v/>
      </c>
      <c r="AC55" s="21" t="str">
        <f>_xlfn.IFNA(VLOOKUP(B55,'1_Prototype_data'!$B$1:$U$1000,7,FALSE),"")</f>
        <v/>
      </c>
      <c r="AD55" s="21" t="str">
        <f>_xlfn.IFNA(VLOOKUP(B55,'1_Prototype_data'!$B$1:$U$1000,8,FALSE),"")</f>
        <v/>
      </c>
      <c r="AE55" s="21" t="str">
        <f>_xlfn.IFNA(VLOOKUP(B55,'1_Prototype_data'!$B$1:$U$1000,9,FALSE),"")</f>
        <v/>
      </c>
      <c r="AF55" s="21" t="str">
        <f>_xlfn.IFNA(VLOOKUP(B55,'1_Prototype_data'!$B$1:$U$1000,20,FALSE),"")</f>
        <v/>
      </c>
      <c r="AG55" s="21" t="str">
        <f>_xlfn.IFNA(VLOOKUP(B55,'2_Prototype_data'!$B$1:$U$1000,20,FALSE),"")</f>
        <v/>
      </c>
      <c r="AH55" s="21" t="str">
        <f>_xlfn.IFNA(VLOOKUP(B55,'3_Prototype_data'!$B$1:$U$1000,20,FALSE),"")</f>
        <v/>
      </c>
      <c r="AI55" s="21" t="str">
        <f ca="1">_xlfn.IFNA(VLOOKUP(B55,'4_Prototype_data'!$B$1:$U$1000,20,FALSE),"")</f>
        <v/>
      </c>
      <c r="AJ55" s="21" t="str">
        <f>_xlfn.IFNA(VLOOKUP(B55,'5_Prototype_data'!$B$1:$U$1000,20,FALSE),"")</f>
        <v/>
      </c>
      <c r="AK55" s="21" t="str">
        <f>IF(B55&lt;&gt;"",IF(AND(Prototype_input!$E$13&lt;&gt;"",Prototype_input!$E$13&lt;&gt;"Please input",AF55=""),"Fail",IF(AND(Prototype_input!$E$16&lt;&gt;"",Prototype_input!$E$16&lt;&gt;"Please input",AG55=""),"Fail",IF(AND(Prototype_input!$E$19&lt;&gt;"",Prototype_input!$E$19&lt;&gt;"Please input",AH55=""),"Fail",IF(AND(Prototype_input!$E$22&lt;&gt;"",Prototype_input!$E$22&lt;&gt;"Please input",AI55=""),"Fail",IF(AND(Prototype_input!$E$25&lt;&gt;"",Prototype_input!$E$25&lt;&gt;"Please input",AJ55=""),"Fail",IF(AF55&lt;&gt;"",AF55,IF(AG55&lt;&gt;"",AG55,IF(AH55&lt;&gt;"",AH55,IF(AI55&lt;&gt;"",AI55,IF(AJ55&lt;&gt;"",AJ55,"")))))))))),"")</f>
        <v/>
      </c>
      <c r="AM55" s="21" t="str">
        <f>_xlfn.IFNA(VLOOKUP(C55,'1_Prototype_data'!$C$1:$AL$1000,36,FALSE),"")</f>
        <v/>
      </c>
      <c r="AN55" s="21" t="str">
        <f>_xlfn.IFNA(VLOOKUP(C55,'2_Prototype_data'!$C$1:$AL$1000,36,FALSE),"")</f>
        <v/>
      </c>
      <c r="AO55" s="21" t="str">
        <f>_xlfn.IFNA(VLOOKUP(C55,'3_Prototype_data'!$C$1:$AL$1000,36,FALSE),"")</f>
        <v/>
      </c>
      <c r="AP55" s="21" t="str">
        <f ca="1">_xlfn.IFNA(VLOOKUP(C55,'4_Prototype_data'!$C$1:$AL$1000,36,FALSE),"")</f>
        <v/>
      </c>
      <c r="AQ55" s="21" t="str">
        <f>_xlfn.IFNA(VLOOKUP(C55,'5_Prototype_data'!$C$1:$AL$1000,36,FALSE),"")</f>
        <v/>
      </c>
      <c r="AR55" s="5" t="str">
        <f>IF(C55&lt;&gt;"",IF(AND(Prototype_input!$E$13&lt;&gt;"",Prototype_input!$E$13&lt;&gt;"Please input",AM55=""),"Fail",IF(AND(Prototype_input!$E$16&lt;&gt;"",Prototype_input!$E$16&lt;&gt;"Please input",AN55=""),"Fail",IF(AND(Prototype_input!$E$19&lt;&gt;"",Prototype_input!$E$19&lt;&gt;"Please input",AO55=""),"Fail",IF(AND(Prototype_input!$E$22&lt;&gt;"",Prototype_input!$E$22&lt;&gt;"Please input",AP55=""),"Fail",IF(AND(Prototype_input!$E$25&lt;&gt;"",Prototype_input!$E$25&lt;&gt;"Please input",AQ55=""),"Fail",IF(AM55&lt;&gt;"",AM55,IF(AN55&lt;&gt;"",AN55,IF(AO55&lt;&gt;"",AO55,IF(AP55&lt;&gt;"",AP55,IF(AQ55&lt;&gt;"",AQ55,"")))))))))),"")</f>
        <v/>
      </c>
    </row>
    <row r="56" spans="5:44" ht="12.75" x14ac:dyDescent="0.2">
      <c r="E56" s="21" t="str">
        <f>_xlfn.IFNA(VLOOKUP(B56,'1_Prototype_data'!$B$1:$U$1000,18,FALSE),"")</f>
        <v/>
      </c>
      <c r="F56" s="21" t="str">
        <f>_xlfn.IFNA(VLOOKUP(B56,'2_Prototype_data'!$B$1:$U$1000,18,FALSE),"")</f>
        <v/>
      </c>
      <c r="G56" s="21" t="str">
        <f>_xlfn.IFNA(VLOOKUP(B56,'3_Prototype_data'!$B$1:$U$1000,18,FALSE),"")</f>
        <v/>
      </c>
      <c r="H56" s="21" t="str">
        <f ca="1">_xlfn.IFNA(VLOOKUP(B56,'4_Prototype_data'!$B$1:$U$1000,18,FALSE),"")</f>
        <v/>
      </c>
      <c r="I56" s="21" t="str">
        <f>_xlfn.IFNA(VLOOKUP(B56,'5_Prototype_data'!$B$1:$U$1000,18,FALSE),"")</f>
        <v/>
      </c>
      <c r="J56" s="21" t="str">
        <f>IF(B56&lt;&gt;"",IF(AND(Prototype_input!$E$13&lt;&gt;"",Prototype_input!$E$13&lt;&gt;"Please input",E56=""),"Fail",IF(AND(Prototype_input!$E$16&lt;&gt;"",Prototype_input!$E$16&lt;&gt;"Please input",F56=""),"Fail",IF(AND(Prototype_input!$E$19&lt;&gt;"",Prototype_input!$E$19&lt;&gt;"Please input",G56=""),"Fail",IF(AND(Prototype_input!$E$22&lt;&gt;"",Prototype_input!$E$22&lt;&gt;"Please input",H56=""),"Fail",IF(AND(Prototype_input!$E$25&lt;&gt;"",Prototype_input!$E$25&lt;&gt;"Please input",I56=""),"Fail",IF(E56&lt;&gt;"",E56,IF(F56&lt;&gt;"",F56,IF(G56&lt;&gt;"",G56,IF(H56&lt;&gt;"",H56,IF(I56&lt;&gt;"",I56,"")))))))))),"")</f>
        <v/>
      </c>
      <c r="K56" s="21" t="str">
        <f>_xlfn.IFNA(VLOOKUP(B56,'1_Prototype_data'!$B$1:$U$1000,16,FALSE),"")</f>
        <v/>
      </c>
      <c r="L56" s="21" t="str">
        <f t="shared" si="6"/>
        <v/>
      </c>
      <c r="M56" s="21" t="str">
        <f>_xlfn.IFNA(VLOOKUP(B56,'2_Prototype_data'!$B$1:$U$1000,16,FALSE),"")</f>
        <v/>
      </c>
      <c r="N56" s="21" t="str">
        <f t="shared" si="7"/>
        <v/>
      </c>
      <c r="O56" s="21" t="str">
        <f>_xlfn.IFNA(VLOOKUP(B56,'3_Prototype_data'!$B$1:$U$1000,16,FALSE),"")</f>
        <v/>
      </c>
      <c r="P56" s="21" t="str">
        <f t="shared" si="8"/>
        <v/>
      </c>
      <c r="Q56" s="21" t="str">
        <f ca="1">_xlfn.IFNA(VLOOKUP(B56,'4_Prototype_data'!$B$1:$U$1000,16,FALSE),"")</f>
        <v/>
      </c>
      <c r="R56" s="21" t="str">
        <f t="shared" ca="1" si="9"/>
        <v/>
      </c>
      <c r="S56" s="21" t="str">
        <f>_xlfn.IFNA(VLOOKUP(B56,'5_Prototype_data'!$B$1:$U$1000,16,FALSE),"")</f>
        <v/>
      </c>
      <c r="T56" s="21" t="str">
        <f t="shared" si="10"/>
        <v/>
      </c>
      <c r="U56" s="21" t="str">
        <f t="shared" si="11"/>
        <v/>
      </c>
      <c r="V56" s="21" t="str">
        <f>IF(B56&lt;&gt;"",(10-COUNTIF(Prototype_input!$E$12:$E$26,"Please input"))/2,"")</f>
        <v/>
      </c>
      <c r="W56" s="21" t="str">
        <f t="shared" si="12"/>
        <v/>
      </c>
      <c r="Y56" s="21" t="str">
        <f>_xlfn.IFNA(VLOOKUP(B56,'1_Prototype_data'!$B$1:$U$1000,3,FALSE),"")</f>
        <v/>
      </c>
      <c r="Z56" s="21" t="str">
        <f>_xlfn.IFNA(VLOOKUP(B56,'1_Prototype_data'!$B$1:$U$1000,4,FALSE),"")</f>
        <v/>
      </c>
      <c r="AA56" s="21" t="str">
        <f>_xlfn.IFNA(VLOOKUP(B56,'1_Prototype_data'!$B$1:$U$1000,5,FALSE),"")</f>
        <v/>
      </c>
      <c r="AB56" s="21" t="str">
        <f>_xlfn.IFNA(VLOOKUP(B56,'1_Prototype_data'!$B$1:$U$1000,6,FALSE),"")</f>
        <v/>
      </c>
      <c r="AC56" s="21" t="str">
        <f>_xlfn.IFNA(VLOOKUP(B56,'1_Prototype_data'!$B$1:$U$1000,7,FALSE),"")</f>
        <v/>
      </c>
      <c r="AD56" s="21" t="str">
        <f>_xlfn.IFNA(VLOOKUP(B56,'1_Prototype_data'!$B$1:$U$1000,8,FALSE),"")</f>
        <v/>
      </c>
      <c r="AE56" s="21" t="str">
        <f>_xlfn.IFNA(VLOOKUP(B56,'1_Prototype_data'!$B$1:$U$1000,9,FALSE),"")</f>
        <v/>
      </c>
      <c r="AF56" s="21" t="str">
        <f>_xlfn.IFNA(VLOOKUP(B56,'1_Prototype_data'!$B$1:$U$1000,20,FALSE),"")</f>
        <v/>
      </c>
      <c r="AG56" s="21" t="str">
        <f>_xlfn.IFNA(VLOOKUP(B56,'2_Prototype_data'!$B$1:$U$1000,20,FALSE),"")</f>
        <v/>
      </c>
      <c r="AH56" s="21" t="str">
        <f>_xlfn.IFNA(VLOOKUP(B56,'3_Prototype_data'!$B$1:$U$1000,20,FALSE),"")</f>
        <v/>
      </c>
      <c r="AI56" s="21" t="str">
        <f ca="1">_xlfn.IFNA(VLOOKUP(B56,'4_Prototype_data'!$B$1:$U$1000,20,FALSE),"")</f>
        <v/>
      </c>
      <c r="AJ56" s="21" t="str">
        <f>_xlfn.IFNA(VLOOKUP(B56,'5_Prototype_data'!$B$1:$U$1000,20,FALSE),"")</f>
        <v/>
      </c>
      <c r="AK56" s="21" t="str">
        <f>IF(B56&lt;&gt;"",IF(AND(Prototype_input!$E$13&lt;&gt;"",Prototype_input!$E$13&lt;&gt;"Please input",AF56=""),"Fail",IF(AND(Prototype_input!$E$16&lt;&gt;"",Prototype_input!$E$16&lt;&gt;"Please input",AG56=""),"Fail",IF(AND(Prototype_input!$E$19&lt;&gt;"",Prototype_input!$E$19&lt;&gt;"Please input",AH56=""),"Fail",IF(AND(Prototype_input!$E$22&lt;&gt;"",Prototype_input!$E$22&lt;&gt;"Please input",AI56=""),"Fail",IF(AND(Prototype_input!$E$25&lt;&gt;"",Prototype_input!$E$25&lt;&gt;"Please input",AJ56=""),"Fail",IF(AF56&lt;&gt;"",AF56,IF(AG56&lt;&gt;"",AG56,IF(AH56&lt;&gt;"",AH56,IF(AI56&lt;&gt;"",AI56,IF(AJ56&lt;&gt;"",AJ56,"")))))))))),"")</f>
        <v/>
      </c>
      <c r="AM56" s="21" t="str">
        <f>_xlfn.IFNA(VLOOKUP(C56,'1_Prototype_data'!$C$1:$AL$1000,36,FALSE),"")</f>
        <v/>
      </c>
      <c r="AN56" s="21" t="str">
        <f>_xlfn.IFNA(VLOOKUP(C56,'2_Prototype_data'!$C$1:$AL$1000,36,FALSE),"")</f>
        <v/>
      </c>
      <c r="AO56" s="21" t="str">
        <f>_xlfn.IFNA(VLOOKUP(C56,'3_Prototype_data'!$C$1:$AL$1000,36,FALSE),"")</f>
        <v/>
      </c>
      <c r="AP56" s="21" t="str">
        <f ca="1">_xlfn.IFNA(VLOOKUP(C56,'4_Prototype_data'!$C$1:$AL$1000,36,FALSE),"")</f>
        <v/>
      </c>
      <c r="AQ56" s="21" t="str">
        <f>_xlfn.IFNA(VLOOKUP(C56,'5_Prototype_data'!$C$1:$AL$1000,36,FALSE),"")</f>
        <v/>
      </c>
      <c r="AR56" s="5" t="str">
        <f>IF(C56&lt;&gt;"",IF(AND(Prototype_input!$E$13&lt;&gt;"",Prototype_input!$E$13&lt;&gt;"Please input",AM56=""),"Fail",IF(AND(Prototype_input!$E$16&lt;&gt;"",Prototype_input!$E$16&lt;&gt;"Please input",AN56=""),"Fail",IF(AND(Prototype_input!$E$19&lt;&gt;"",Prototype_input!$E$19&lt;&gt;"Please input",AO56=""),"Fail",IF(AND(Prototype_input!$E$22&lt;&gt;"",Prototype_input!$E$22&lt;&gt;"Please input",AP56=""),"Fail",IF(AND(Prototype_input!$E$25&lt;&gt;"",Prototype_input!$E$25&lt;&gt;"Please input",AQ56=""),"Fail",IF(AM56&lt;&gt;"",AM56,IF(AN56&lt;&gt;"",AN56,IF(AO56&lt;&gt;"",AO56,IF(AP56&lt;&gt;"",AP56,IF(AQ56&lt;&gt;"",AQ56,"")))))))))),"")</f>
        <v/>
      </c>
    </row>
    <row r="57" spans="5:44" ht="12.75" x14ac:dyDescent="0.2">
      <c r="E57" s="21" t="str">
        <f>_xlfn.IFNA(VLOOKUP(B57,'1_Prototype_data'!$B$1:$U$1000,18,FALSE),"")</f>
        <v/>
      </c>
      <c r="F57" s="21" t="str">
        <f>_xlfn.IFNA(VLOOKUP(B57,'2_Prototype_data'!$B$1:$U$1000,18,FALSE),"")</f>
        <v/>
      </c>
      <c r="G57" s="21" t="str">
        <f>_xlfn.IFNA(VLOOKUP(B57,'3_Prototype_data'!$B$1:$U$1000,18,FALSE),"")</f>
        <v/>
      </c>
      <c r="H57" s="21" t="str">
        <f ca="1">_xlfn.IFNA(VLOOKUP(B57,'4_Prototype_data'!$B$1:$U$1000,18,FALSE),"")</f>
        <v/>
      </c>
      <c r="I57" s="21" t="str">
        <f>_xlfn.IFNA(VLOOKUP(B57,'5_Prototype_data'!$B$1:$U$1000,18,FALSE),"")</f>
        <v/>
      </c>
      <c r="J57" s="21" t="str">
        <f>IF(B57&lt;&gt;"",IF(AND(Prototype_input!$E$13&lt;&gt;"",Prototype_input!$E$13&lt;&gt;"Please input",E57=""),"Fail",IF(AND(Prototype_input!$E$16&lt;&gt;"",Prototype_input!$E$16&lt;&gt;"Please input",F57=""),"Fail",IF(AND(Prototype_input!$E$19&lt;&gt;"",Prototype_input!$E$19&lt;&gt;"Please input",G57=""),"Fail",IF(AND(Prototype_input!$E$22&lt;&gt;"",Prototype_input!$E$22&lt;&gt;"Please input",H57=""),"Fail",IF(AND(Prototype_input!$E$25&lt;&gt;"",Prototype_input!$E$25&lt;&gt;"Please input",I57=""),"Fail",IF(E57&lt;&gt;"",E57,IF(F57&lt;&gt;"",F57,IF(G57&lt;&gt;"",G57,IF(H57&lt;&gt;"",H57,IF(I57&lt;&gt;"",I57,"")))))))))),"")</f>
        <v/>
      </c>
      <c r="K57" s="21" t="str">
        <f>_xlfn.IFNA(VLOOKUP(B57,'1_Prototype_data'!$B$1:$U$1000,16,FALSE),"")</f>
        <v/>
      </c>
      <c r="L57" s="21" t="str">
        <f t="shared" si="6"/>
        <v/>
      </c>
      <c r="M57" s="21" t="str">
        <f>_xlfn.IFNA(VLOOKUP(B57,'2_Prototype_data'!$B$1:$U$1000,16,FALSE),"")</f>
        <v/>
      </c>
      <c r="N57" s="21" t="str">
        <f t="shared" si="7"/>
        <v/>
      </c>
      <c r="O57" s="21" t="str">
        <f>_xlfn.IFNA(VLOOKUP(B57,'3_Prototype_data'!$B$1:$U$1000,16,FALSE),"")</f>
        <v/>
      </c>
      <c r="P57" s="21" t="str">
        <f t="shared" si="8"/>
        <v/>
      </c>
      <c r="Q57" s="21" t="str">
        <f ca="1">_xlfn.IFNA(VLOOKUP(B57,'4_Prototype_data'!$B$1:$U$1000,16,FALSE),"")</f>
        <v/>
      </c>
      <c r="R57" s="21" t="str">
        <f t="shared" ca="1" si="9"/>
        <v/>
      </c>
      <c r="S57" s="21" t="str">
        <f>_xlfn.IFNA(VLOOKUP(B57,'5_Prototype_data'!$B$1:$U$1000,16,FALSE),"")</f>
        <v/>
      </c>
      <c r="T57" s="21" t="str">
        <f t="shared" si="10"/>
        <v/>
      </c>
      <c r="U57" s="21" t="str">
        <f t="shared" si="11"/>
        <v/>
      </c>
      <c r="V57" s="21" t="str">
        <f>IF(B57&lt;&gt;"",(10-COUNTIF(Prototype_input!$E$12:$E$26,"Please input"))/2,"")</f>
        <v/>
      </c>
      <c r="W57" s="21" t="str">
        <f t="shared" si="12"/>
        <v/>
      </c>
      <c r="Y57" s="21" t="str">
        <f>_xlfn.IFNA(VLOOKUP(B57,'1_Prototype_data'!$B$1:$U$1000,3,FALSE),"")</f>
        <v/>
      </c>
      <c r="Z57" s="21" t="str">
        <f>_xlfn.IFNA(VLOOKUP(B57,'1_Prototype_data'!$B$1:$U$1000,4,FALSE),"")</f>
        <v/>
      </c>
      <c r="AA57" s="21" t="str">
        <f>_xlfn.IFNA(VLOOKUP(B57,'1_Prototype_data'!$B$1:$U$1000,5,FALSE),"")</f>
        <v/>
      </c>
      <c r="AB57" s="21" t="str">
        <f>_xlfn.IFNA(VLOOKUP(B57,'1_Prototype_data'!$B$1:$U$1000,6,FALSE),"")</f>
        <v/>
      </c>
      <c r="AC57" s="21" t="str">
        <f>_xlfn.IFNA(VLOOKUP(B57,'1_Prototype_data'!$B$1:$U$1000,7,FALSE),"")</f>
        <v/>
      </c>
      <c r="AD57" s="21" t="str">
        <f>_xlfn.IFNA(VLOOKUP(B57,'1_Prototype_data'!$B$1:$U$1000,8,FALSE),"")</f>
        <v/>
      </c>
      <c r="AE57" s="21" t="str">
        <f>_xlfn.IFNA(VLOOKUP(B57,'1_Prototype_data'!$B$1:$U$1000,9,FALSE),"")</f>
        <v/>
      </c>
      <c r="AF57" s="21" t="str">
        <f>_xlfn.IFNA(VLOOKUP(B57,'1_Prototype_data'!$B$1:$U$1000,20,FALSE),"")</f>
        <v/>
      </c>
      <c r="AG57" s="21" t="str">
        <f>_xlfn.IFNA(VLOOKUP(B57,'2_Prototype_data'!$B$1:$U$1000,20,FALSE),"")</f>
        <v/>
      </c>
      <c r="AH57" s="21" t="str">
        <f>_xlfn.IFNA(VLOOKUP(B57,'3_Prototype_data'!$B$1:$U$1000,20,FALSE),"")</f>
        <v/>
      </c>
      <c r="AI57" s="21" t="str">
        <f ca="1">_xlfn.IFNA(VLOOKUP(B57,'4_Prototype_data'!$B$1:$U$1000,20,FALSE),"")</f>
        <v/>
      </c>
      <c r="AJ57" s="21" t="str">
        <f>_xlfn.IFNA(VLOOKUP(B57,'5_Prototype_data'!$B$1:$U$1000,20,FALSE),"")</f>
        <v/>
      </c>
      <c r="AK57" s="21" t="str">
        <f>IF(B57&lt;&gt;"",IF(AND(Prototype_input!$E$13&lt;&gt;"",Prototype_input!$E$13&lt;&gt;"Please input",AF57=""),"Fail",IF(AND(Prototype_input!$E$16&lt;&gt;"",Prototype_input!$E$16&lt;&gt;"Please input",AG57=""),"Fail",IF(AND(Prototype_input!$E$19&lt;&gt;"",Prototype_input!$E$19&lt;&gt;"Please input",AH57=""),"Fail",IF(AND(Prototype_input!$E$22&lt;&gt;"",Prototype_input!$E$22&lt;&gt;"Please input",AI57=""),"Fail",IF(AND(Prototype_input!$E$25&lt;&gt;"",Prototype_input!$E$25&lt;&gt;"Please input",AJ57=""),"Fail",IF(AF57&lt;&gt;"",AF57,IF(AG57&lt;&gt;"",AG57,IF(AH57&lt;&gt;"",AH57,IF(AI57&lt;&gt;"",AI57,IF(AJ57&lt;&gt;"",AJ57,"")))))))))),"")</f>
        <v/>
      </c>
      <c r="AM57" s="21" t="str">
        <f>_xlfn.IFNA(VLOOKUP(C57,'1_Prototype_data'!$C$1:$AL$1000,36,FALSE),"")</f>
        <v/>
      </c>
      <c r="AN57" s="21" t="str">
        <f>_xlfn.IFNA(VLOOKUP(C57,'2_Prototype_data'!$C$1:$AL$1000,36,FALSE),"")</f>
        <v/>
      </c>
      <c r="AO57" s="21" t="str">
        <f>_xlfn.IFNA(VLOOKUP(C57,'3_Prototype_data'!$C$1:$AL$1000,36,FALSE),"")</f>
        <v/>
      </c>
      <c r="AP57" s="21" t="str">
        <f ca="1">_xlfn.IFNA(VLOOKUP(C57,'4_Prototype_data'!$C$1:$AL$1000,36,FALSE),"")</f>
        <v/>
      </c>
      <c r="AQ57" s="21" t="str">
        <f>_xlfn.IFNA(VLOOKUP(C57,'5_Prototype_data'!$C$1:$AL$1000,36,FALSE),"")</f>
        <v/>
      </c>
      <c r="AR57" s="5" t="str">
        <f>IF(C57&lt;&gt;"",IF(AND(Prototype_input!$E$13&lt;&gt;"",Prototype_input!$E$13&lt;&gt;"Please input",AM57=""),"Fail",IF(AND(Prototype_input!$E$16&lt;&gt;"",Prototype_input!$E$16&lt;&gt;"Please input",AN57=""),"Fail",IF(AND(Prototype_input!$E$19&lt;&gt;"",Prototype_input!$E$19&lt;&gt;"Please input",AO57=""),"Fail",IF(AND(Prototype_input!$E$22&lt;&gt;"",Prototype_input!$E$22&lt;&gt;"Please input",AP57=""),"Fail",IF(AND(Prototype_input!$E$25&lt;&gt;"",Prototype_input!$E$25&lt;&gt;"Please input",AQ57=""),"Fail",IF(AM57&lt;&gt;"",AM57,IF(AN57&lt;&gt;"",AN57,IF(AO57&lt;&gt;"",AO57,IF(AP57&lt;&gt;"",AP57,IF(AQ57&lt;&gt;"",AQ57,"")))))))))),"")</f>
        <v/>
      </c>
    </row>
    <row r="58" spans="5:44" ht="12.75" x14ac:dyDescent="0.2">
      <c r="E58" s="21" t="str">
        <f>_xlfn.IFNA(VLOOKUP(B58,'1_Prototype_data'!$B$1:$U$1000,18,FALSE),"")</f>
        <v/>
      </c>
      <c r="F58" s="21" t="str">
        <f>_xlfn.IFNA(VLOOKUP(B58,'2_Prototype_data'!$B$1:$U$1000,18,FALSE),"")</f>
        <v/>
      </c>
      <c r="G58" s="21" t="str">
        <f>_xlfn.IFNA(VLOOKUP(B58,'3_Prototype_data'!$B$1:$U$1000,18,FALSE),"")</f>
        <v/>
      </c>
      <c r="H58" s="21" t="str">
        <f ca="1">_xlfn.IFNA(VLOOKUP(B58,'4_Prototype_data'!$B$1:$U$1000,18,FALSE),"")</f>
        <v/>
      </c>
      <c r="I58" s="21" t="str">
        <f>_xlfn.IFNA(VLOOKUP(B58,'5_Prototype_data'!$B$1:$U$1000,18,FALSE),"")</f>
        <v/>
      </c>
      <c r="J58" s="21" t="str">
        <f>IF(B58&lt;&gt;"",IF(AND(Prototype_input!$E$13&lt;&gt;"",Prototype_input!$E$13&lt;&gt;"Please input",E58=""),"Fail",IF(AND(Prototype_input!$E$16&lt;&gt;"",Prototype_input!$E$16&lt;&gt;"Please input",F58=""),"Fail",IF(AND(Prototype_input!$E$19&lt;&gt;"",Prototype_input!$E$19&lt;&gt;"Please input",G58=""),"Fail",IF(AND(Prototype_input!$E$22&lt;&gt;"",Prototype_input!$E$22&lt;&gt;"Please input",H58=""),"Fail",IF(AND(Prototype_input!$E$25&lt;&gt;"",Prototype_input!$E$25&lt;&gt;"Please input",I58=""),"Fail",IF(E58&lt;&gt;"",E58,IF(F58&lt;&gt;"",F58,IF(G58&lt;&gt;"",G58,IF(H58&lt;&gt;"",H58,IF(I58&lt;&gt;"",I58,"")))))))))),"")</f>
        <v/>
      </c>
      <c r="K58" s="21" t="str">
        <f>_xlfn.IFNA(VLOOKUP(B58,'1_Prototype_data'!$B$1:$U$1000,16,FALSE),"")</f>
        <v/>
      </c>
      <c r="L58" s="21" t="str">
        <f t="shared" si="6"/>
        <v/>
      </c>
      <c r="M58" s="21" t="str">
        <f>_xlfn.IFNA(VLOOKUP(B58,'2_Prototype_data'!$B$1:$U$1000,16,FALSE),"")</f>
        <v/>
      </c>
      <c r="N58" s="21" t="str">
        <f t="shared" si="7"/>
        <v/>
      </c>
      <c r="O58" s="21" t="str">
        <f>_xlfn.IFNA(VLOOKUP(B58,'3_Prototype_data'!$B$1:$U$1000,16,FALSE),"")</f>
        <v/>
      </c>
      <c r="P58" s="21" t="str">
        <f t="shared" si="8"/>
        <v/>
      </c>
      <c r="Q58" s="21" t="str">
        <f ca="1">_xlfn.IFNA(VLOOKUP(B58,'4_Prototype_data'!$B$1:$U$1000,16,FALSE),"")</f>
        <v/>
      </c>
      <c r="R58" s="21" t="str">
        <f t="shared" ca="1" si="9"/>
        <v/>
      </c>
      <c r="S58" s="21" t="str">
        <f>_xlfn.IFNA(VLOOKUP(B58,'5_Prototype_data'!$B$1:$U$1000,16,FALSE),"")</f>
        <v/>
      </c>
      <c r="T58" s="21" t="str">
        <f t="shared" si="10"/>
        <v/>
      </c>
      <c r="U58" s="21" t="str">
        <f t="shared" si="11"/>
        <v/>
      </c>
      <c r="V58" s="21" t="str">
        <f>IF(B58&lt;&gt;"",(10-COUNTIF(Prototype_input!$E$12:$E$26,"Please input"))/2,"")</f>
        <v/>
      </c>
      <c r="W58" s="21" t="str">
        <f t="shared" si="12"/>
        <v/>
      </c>
      <c r="Y58" s="21" t="str">
        <f>_xlfn.IFNA(VLOOKUP(B58,'1_Prototype_data'!$B$1:$U$1000,3,FALSE),"")</f>
        <v/>
      </c>
      <c r="Z58" s="21" t="str">
        <f>_xlfn.IFNA(VLOOKUP(B58,'1_Prototype_data'!$B$1:$U$1000,4,FALSE),"")</f>
        <v/>
      </c>
      <c r="AA58" s="21" t="str">
        <f>_xlfn.IFNA(VLOOKUP(B58,'1_Prototype_data'!$B$1:$U$1000,5,FALSE),"")</f>
        <v/>
      </c>
      <c r="AB58" s="21" t="str">
        <f>_xlfn.IFNA(VLOOKUP(B58,'1_Prototype_data'!$B$1:$U$1000,6,FALSE),"")</f>
        <v/>
      </c>
      <c r="AC58" s="21" t="str">
        <f>_xlfn.IFNA(VLOOKUP(B58,'1_Prototype_data'!$B$1:$U$1000,7,FALSE),"")</f>
        <v/>
      </c>
      <c r="AD58" s="21" t="str">
        <f>_xlfn.IFNA(VLOOKUP(B58,'1_Prototype_data'!$B$1:$U$1000,8,FALSE),"")</f>
        <v/>
      </c>
      <c r="AE58" s="21" t="str">
        <f>_xlfn.IFNA(VLOOKUP(B58,'1_Prototype_data'!$B$1:$U$1000,9,FALSE),"")</f>
        <v/>
      </c>
      <c r="AF58" s="21" t="str">
        <f>_xlfn.IFNA(VLOOKUP(B58,'1_Prototype_data'!$B$1:$U$1000,20,FALSE),"")</f>
        <v/>
      </c>
      <c r="AG58" s="21" t="str">
        <f>_xlfn.IFNA(VLOOKUP(B58,'2_Prototype_data'!$B$1:$U$1000,20,FALSE),"")</f>
        <v/>
      </c>
      <c r="AH58" s="21" t="str">
        <f>_xlfn.IFNA(VLOOKUP(B58,'3_Prototype_data'!$B$1:$U$1000,20,FALSE),"")</f>
        <v/>
      </c>
      <c r="AI58" s="21" t="str">
        <f ca="1">_xlfn.IFNA(VLOOKUP(B58,'4_Prototype_data'!$B$1:$U$1000,20,FALSE),"")</f>
        <v/>
      </c>
      <c r="AJ58" s="21" t="str">
        <f>_xlfn.IFNA(VLOOKUP(B58,'5_Prototype_data'!$B$1:$U$1000,20,FALSE),"")</f>
        <v/>
      </c>
      <c r="AK58" s="21" t="str">
        <f>IF(B58&lt;&gt;"",IF(AND(Prototype_input!$E$13&lt;&gt;"",Prototype_input!$E$13&lt;&gt;"Please input",AF58=""),"Fail",IF(AND(Prototype_input!$E$16&lt;&gt;"",Prototype_input!$E$16&lt;&gt;"Please input",AG58=""),"Fail",IF(AND(Prototype_input!$E$19&lt;&gt;"",Prototype_input!$E$19&lt;&gt;"Please input",AH58=""),"Fail",IF(AND(Prototype_input!$E$22&lt;&gt;"",Prototype_input!$E$22&lt;&gt;"Please input",AI58=""),"Fail",IF(AND(Prototype_input!$E$25&lt;&gt;"",Prototype_input!$E$25&lt;&gt;"Please input",AJ58=""),"Fail",IF(AF58&lt;&gt;"",AF58,IF(AG58&lt;&gt;"",AG58,IF(AH58&lt;&gt;"",AH58,IF(AI58&lt;&gt;"",AI58,IF(AJ58&lt;&gt;"",AJ58,"")))))))))),"")</f>
        <v/>
      </c>
      <c r="AM58" s="21" t="str">
        <f>_xlfn.IFNA(VLOOKUP(C58,'1_Prototype_data'!$C$1:$AL$1000,36,FALSE),"")</f>
        <v/>
      </c>
      <c r="AN58" s="21" t="str">
        <f>_xlfn.IFNA(VLOOKUP(C58,'2_Prototype_data'!$C$1:$AL$1000,36,FALSE),"")</f>
        <v/>
      </c>
      <c r="AO58" s="21" t="str">
        <f>_xlfn.IFNA(VLOOKUP(C58,'3_Prototype_data'!$C$1:$AL$1000,36,FALSE),"")</f>
        <v/>
      </c>
      <c r="AP58" s="21" t="str">
        <f ca="1">_xlfn.IFNA(VLOOKUP(C58,'4_Prototype_data'!$C$1:$AL$1000,36,FALSE),"")</f>
        <v/>
      </c>
      <c r="AQ58" s="21" t="str">
        <f>_xlfn.IFNA(VLOOKUP(C58,'5_Prototype_data'!$C$1:$AL$1000,36,FALSE),"")</f>
        <v/>
      </c>
      <c r="AR58" s="5" t="str">
        <f>IF(C58&lt;&gt;"",IF(AND(Prototype_input!$E$13&lt;&gt;"",Prototype_input!$E$13&lt;&gt;"Please input",AM58=""),"Fail",IF(AND(Prototype_input!$E$16&lt;&gt;"",Prototype_input!$E$16&lt;&gt;"Please input",AN58=""),"Fail",IF(AND(Prototype_input!$E$19&lt;&gt;"",Prototype_input!$E$19&lt;&gt;"Please input",AO58=""),"Fail",IF(AND(Prototype_input!$E$22&lt;&gt;"",Prototype_input!$E$22&lt;&gt;"Please input",AP58=""),"Fail",IF(AND(Prototype_input!$E$25&lt;&gt;"",Prototype_input!$E$25&lt;&gt;"Please input",AQ58=""),"Fail",IF(AM58&lt;&gt;"",AM58,IF(AN58&lt;&gt;"",AN58,IF(AO58&lt;&gt;"",AO58,IF(AP58&lt;&gt;"",AP58,IF(AQ58&lt;&gt;"",AQ58,"")))))))))),"")</f>
        <v/>
      </c>
    </row>
    <row r="59" spans="5:44" ht="12.75" x14ac:dyDescent="0.2">
      <c r="E59" s="21" t="str">
        <f>_xlfn.IFNA(VLOOKUP(B59,'1_Prototype_data'!$B$1:$U$1000,18,FALSE),"")</f>
        <v/>
      </c>
      <c r="F59" s="21" t="str">
        <f>_xlfn.IFNA(VLOOKUP(B59,'2_Prototype_data'!$B$1:$U$1000,18,FALSE),"")</f>
        <v/>
      </c>
      <c r="G59" s="21" t="str">
        <f>_xlfn.IFNA(VLOOKUP(B59,'3_Prototype_data'!$B$1:$U$1000,18,FALSE),"")</f>
        <v/>
      </c>
      <c r="H59" s="21" t="str">
        <f ca="1">_xlfn.IFNA(VLOOKUP(B59,'4_Prototype_data'!$B$1:$U$1000,18,FALSE),"")</f>
        <v/>
      </c>
      <c r="I59" s="21" t="str">
        <f>_xlfn.IFNA(VLOOKUP(B59,'5_Prototype_data'!$B$1:$U$1000,18,FALSE),"")</f>
        <v/>
      </c>
      <c r="J59" s="21" t="str">
        <f>IF(B59&lt;&gt;"",IF(AND(Prototype_input!$E$13&lt;&gt;"",Prototype_input!$E$13&lt;&gt;"Please input",E59=""),"Fail",IF(AND(Prototype_input!$E$16&lt;&gt;"",Prototype_input!$E$16&lt;&gt;"Please input",F59=""),"Fail",IF(AND(Prototype_input!$E$19&lt;&gt;"",Prototype_input!$E$19&lt;&gt;"Please input",G59=""),"Fail",IF(AND(Prototype_input!$E$22&lt;&gt;"",Prototype_input!$E$22&lt;&gt;"Please input",H59=""),"Fail",IF(AND(Prototype_input!$E$25&lt;&gt;"",Prototype_input!$E$25&lt;&gt;"Please input",I59=""),"Fail",IF(E59&lt;&gt;"",E59,IF(F59&lt;&gt;"",F59,IF(G59&lt;&gt;"",G59,IF(H59&lt;&gt;"",H59,IF(I59&lt;&gt;"",I59,"")))))))))),"")</f>
        <v/>
      </c>
      <c r="K59" s="21" t="str">
        <f>_xlfn.IFNA(VLOOKUP(B59,'1_Prototype_data'!$B$1:$U$1000,16,FALSE),"")</f>
        <v/>
      </c>
      <c r="L59" s="21" t="str">
        <f t="shared" si="6"/>
        <v/>
      </c>
      <c r="M59" s="21" t="str">
        <f>_xlfn.IFNA(VLOOKUP(B59,'2_Prototype_data'!$B$1:$U$1000,16,FALSE),"")</f>
        <v/>
      </c>
      <c r="N59" s="21" t="str">
        <f t="shared" si="7"/>
        <v/>
      </c>
      <c r="O59" s="21" t="str">
        <f>_xlfn.IFNA(VLOOKUP(B59,'3_Prototype_data'!$B$1:$U$1000,16,FALSE),"")</f>
        <v/>
      </c>
      <c r="P59" s="21" t="str">
        <f t="shared" si="8"/>
        <v/>
      </c>
      <c r="Q59" s="21" t="str">
        <f ca="1">_xlfn.IFNA(VLOOKUP(B59,'4_Prototype_data'!$B$1:$U$1000,16,FALSE),"")</f>
        <v/>
      </c>
      <c r="R59" s="21" t="str">
        <f t="shared" ca="1" si="9"/>
        <v/>
      </c>
      <c r="S59" s="21" t="str">
        <f>_xlfn.IFNA(VLOOKUP(B59,'5_Prototype_data'!$B$1:$U$1000,16,FALSE),"")</f>
        <v/>
      </c>
      <c r="T59" s="21" t="str">
        <f t="shared" si="10"/>
        <v/>
      </c>
      <c r="U59" s="21" t="str">
        <f t="shared" si="11"/>
        <v/>
      </c>
      <c r="V59" s="21" t="str">
        <f>IF(B59&lt;&gt;"",(10-COUNTIF(Prototype_input!$E$12:$E$26,"Please input"))/2,"")</f>
        <v/>
      </c>
      <c r="W59" s="21" t="str">
        <f t="shared" si="12"/>
        <v/>
      </c>
      <c r="Y59" s="21" t="str">
        <f>_xlfn.IFNA(VLOOKUP(B59,'1_Prototype_data'!$B$1:$U$1000,3,FALSE),"")</f>
        <v/>
      </c>
      <c r="Z59" s="21" t="str">
        <f>_xlfn.IFNA(VLOOKUP(B59,'1_Prototype_data'!$B$1:$U$1000,4,FALSE),"")</f>
        <v/>
      </c>
      <c r="AA59" s="21" t="str">
        <f>_xlfn.IFNA(VLOOKUP(B59,'1_Prototype_data'!$B$1:$U$1000,5,FALSE),"")</f>
        <v/>
      </c>
      <c r="AB59" s="21" t="str">
        <f>_xlfn.IFNA(VLOOKUP(B59,'1_Prototype_data'!$B$1:$U$1000,6,FALSE),"")</f>
        <v/>
      </c>
      <c r="AC59" s="21" t="str">
        <f>_xlfn.IFNA(VLOOKUP(B59,'1_Prototype_data'!$B$1:$U$1000,7,FALSE),"")</f>
        <v/>
      </c>
      <c r="AD59" s="21" t="str">
        <f>_xlfn.IFNA(VLOOKUP(B59,'1_Prototype_data'!$B$1:$U$1000,8,FALSE),"")</f>
        <v/>
      </c>
      <c r="AE59" s="21" t="str">
        <f>_xlfn.IFNA(VLOOKUP(B59,'1_Prototype_data'!$B$1:$U$1000,9,FALSE),"")</f>
        <v/>
      </c>
      <c r="AF59" s="21" t="str">
        <f>_xlfn.IFNA(VLOOKUP(B59,'1_Prototype_data'!$B$1:$U$1000,20,FALSE),"")</f>
        <v/>
      </c>
      <c r="AG59" s="21" t="str">
        <f>_xlfn.IFNA(VLOOKUP(B59,'2_Prototype_data'!$B$1:$U$1000,20,FALSE),"")</f>
        <v/>
      </c>
      <c r="AH59" s="21" t="str">
        <f>_xlfn.IFNA(VLOOKUP(B59,'3_Prototype_data'!$B$1:$U$1000,20,FALSE),"")</f>
        <v/>
      </c>
      <c r="AI59" s="21" t="str">
        <f ca="1">_xlfn.IFNA(VLOOKUP(B59,'4_Prototype_data'!$B$1:$U$1000,20,FALSE),"")</f>
        <v/>
      </c>
      <c r="AJ59" s="21" t="str">
        <f>_xlfn.IFNA(VLOOKUP(B59,'5_Prototype_data'!$B$1:$U$1000,20,FALSE),"")</f>
        <v/>
      </c>
      <c r="AK59" s="21" t="str">
        <f>IF(B59&lt;&gt;"",IF(AND(Prototype_input!$E$13&lt;&gt;"",Prototype_input!$E$13&lt;&gt;"Please input",AF59=""),"Fail",IF(AND(Prototype_input!$E$16&lt;&gt;"",Prototype_input!$E$16&lt;&gt;"Please input",AG59=""),"Fail",IF(AND(Prototype_input!$E$19&lt;&gt;"",Prototype_input!$E$19&lt;&gt;"Please input",AH59=""),"Fail",IF(AND(Prototype_input!$E$22&lt;&gt;"",Prototype_input!$E$22&lt;&gt;"Please input",AI59=""),"Fail",IF(AND(Prototype_input!$E$25&lt;&gt;"",Prototype_input!$E$25&lt;&gt;"Please input",AJ59=""),"Fail",IF(AF59&lt;&gt;"",AF59,IF(AG59&lt;&gt;"",AG59,IF(AH59&lt;&gt;"",AH59,IF(AI59&lt;&gt;"",AI59,IF(AJ59&lt;&gt;"",AJ59,"")))))))))),"")</f>
        <v/>
      </c>
      <c r="AM59" s="21" t="str">
        <f>_xlfn.IFNA(VLOOKUP(C59,'1_Prototype_data'!$C$1:$AL$1000,36,FALSE),"")</f>
        <v/>
      </c>
      <c r="AN59" s="21" t="str">
        <f>_xlfn.IFNA(VLOOKUP(C59,'2_Prototype_data'!$C$1:$AL$1000,36,FALSE),"")</f>
        <v/>
      </c>
      <c r="AO59" s="21" t="str">
        <f>_xlfn.IFNA(VLOOKUP(C59,'3_Prototype_data'!$C$1:$AL$1000,36,FALSE),"")</f>
        <v/>
      </c>
      <c r="AP59" s="21" t="str">
        <f ca="1">_xlfn.IFNA(VLOOKUP(C59,'4_Prototype_data'!$C$1:$AL$1000,36,FALSE),"")</f>
        <v/>
      </c>
      <c r="AQ59" s="21" t="str">
        <f>_xlfn.IFNA(VLOOKUP(C59,'5_Prototype_data'!$C$1:$AL$1000,36,FALSE),"")</f>
        <v/>
      </c>
      <c r="AR59" s="5" t="str">
        <f>IF(C59&lt;&gt;"",IF(AND(Prototype_input!$E$13&lt;&gt;"",Prototype_input!$E$13&lt;&gt;"Please input",AM59=""),"Fail",IF(AND(Prototype_input!$E$16&lt;&gt;"",Prototype_input!$E$16&lt;&gt;"Please input",AN59=""),"Fail",IF(AND(Prototype_input!$E$19&lt;&gt;"",Prototype_input!$E$19&lt;&gt;"Please input",AO59=""),"Fail",IF(AND(Prototype_input!$E$22&lt;&gt;"",Prototype_input!$E$22&lt;&gt;"Please input",AP59=""),"Fail",IF(AND(Prototype_input!$E$25&lt;&gt;"",Prototype_input!$E$25&lt;&gt;"Please input",AQ59=""),"Fail",IF(AM59&lt;&gt;"",AM59,IF(AN59&lt;&gt;"",AN59,IF(AO59&lt;&gt;"",AO59,IF(AP59&lt;&gt;"",AP59,IF(AQ59&lt;&gt;"",AQ59,"")))))))))),"")</f>
        <v/>
      </c>
    </row>
    <row r="60" spans="5:44" ht="12.75" x14ac:dyDescent="0.2">
      <c r="E60" s="21" t="str">
        <f>_xlfn.IFNA(VLOOKUP(B60,'1_Prototype_data'!$B$1:$U$1000,18,FALSE),"")</f>
        <v/>
      </c>
      <c r="F60" s="21" t="str">
        <f>_xlfn.IFNA(VLOOKUP(B60,'2_Prototype_data'!$B$1:$U$1000,18,FALSE),"")</f>
        <v/>
      </c>
      <c r="G60" s="21" t="str">
        <f>_xlfn.IFNA(VLOOKUP(B60,'3_Prototype_data'!$B$1:$U$1000,18,FALSE),"")</f>
        <v/>
      </c>
      <c r="H60" s="21" t="str">
        <f ca="1">_xlfn.IFNA(VLOOKUP(B60,'4_Prototype_data'!$B$1:$U$1000,18,FALSE),"")</f>
        <v/>
      </c>
      <c r="I60" s="21" t="str">
        <f>_xlfn.IFNA(VLOOKUP(B60,'5_Prototype_data'!$B$1:$U$1000,18,FALSE),"")</f>
        <v/>
      </c>
      <c r="J60" s="21" t="str">
        <f>IF(B60&lt;&gt;"",IF(AND(Prototype_input!$E$13&lt;&gt;"",Prototype_input!$E$13&lt;&gt;"Please input",E60=""),"Fail",IF(AND(Prototype_input!$E$16&lt;&gt;"",Prototype_input!$E$16&lt;&gt;"Please input",F60=""),"Fail",IF(AND(Prototype_input!$E$19&lt;&gt;"",Prototype_input!$E$19&lt;&gt;"Please input",G60=""),"Fail",IF(AND(Prototype_input!$E$22&lt;&gt;"",Prototype_input!$E$22&lt;&gt;"Please input",H60=""),"Fail",IF(AND(Prototype_input!$E$25&lt;&gt;"",Prototype_input!$E$25&lt;&gt;"Please input",I60=""),"Fail",IF(E60&lt;&gt;"",E60,IF(F60&lt;&gt;"",F60,IF(G60&lt;&gt;"",G60,IF(H60&lt;&gt;"",H60,IF(I60&lt;&gt;"",I60,"")))))))))),"")</f>
        <v/>
      </c>
      <c r="K60" s="21" t="str">
        <f>_xlfn.IFNA(VLOOKUP(B60,'1_Prototype_data'!$B$1:$U$1000,16,FALSE),"")</f>
        <v/>
      </c>
      <c r="L60" s="21" t="str">
        <f t="shared" si="6"/>
        <v/>
      </c>
      <c r="M60" s="21" t="str">
        <f>_xlfn.IFNA(VLOOKUP(B60,'2_Prototype_data'!$B$1:$U$1000,16,FALSE),"")</f>
        <v/>
      </c>
      <c r="N60" s="21" t="str">
        <f t="shared" si="7"/>
        <v/>
      </c>
      <c r="O60" s="21" t="str">
        <f>_xlfn.IFNA(VLOOKUP(B60,'3_Prototype_data'!$B$1:$U$1000,16,FALSE),"")</f>
        <v/>
      </c>
      <c r="P60" s="21" t="str">
        <f t="shared" si="8"/>
        <v/>
      </c>
      <c r="Q60" s="21" t="str">
        <f ca="1">_xlfn.IFNA(VLOOKUP(B60,'4_Prototype_data'!$B$1:$U$1000,16,FALSE),"")</f>
        <v/>
      </c>
      <c r="R60" s="21" t="str">
        <f t="shared" ca="1" si="9"/>
        <v/>
      </c>
      <c r="S60" s="21" t="str">
        <f>_xlfn.IFNA(VLOOKUP(B60,'5_Prototype_data'!$B$1:$U$1000,16,FALSE),"")</f>
        <v/>
      </c>
      <c r="T60" s="21" t="str">
        <f t="shared" si="10"/>
        <v/>
      </c>
      <c r="U60" s="21" t="str">
        <f t="shared" si="11"/>
        <v/>
      </c>
      <c r="V60" s="21" t="str">
        <f>IF(B60&lt;&gt;"",(10-COUNTIF(Prototype_input!$E$12:$E$26,"Please input"))/2,"")</f>
        <v/>
      </c>
      <c r="W60" s="21" t="str">
        <f t="shared" si="12"/>
        <v/>
      </c>
      <c r="Y60" s="21" t="str">
        <f>_xlfn.IFNA(VLOOKUP(B60,'1_Prototype_data'!$B$1:$U$1000,3,FALSE),"")</f>
        <v/>
      </c>
      <c r="Z60" s="21" t="str">
        <f>_xlfn.IFNA(VLOOKUP(B60,'1_Prototype_data'!$B$1:$U$1000,4,FALSE),"")</f>
        <v/>
      </c>
      <c r="AA60" s="21" t="str">
        <f>_xlfn.IFNA(VLOOKUP(B60,'1_Prototype_data'!$B$1:$U$1000,5,FALSE),"")</f>
        <v/>
      </c>
      <c r="AB60" s="21" t="str">
        <f>_xlfn.IFNA(VLOOKUP(B60,'1_Prototype_data'!$B$1:$U$1000,6,FALSE),"")</f>
        <v/>
      </c>
      <c r="AC60" s="21" t="str">
        <f>_xlfn.IFNA(VLOOKUP(B60,'1_Prototype_data'!$B$1:$U$1000,7,FALSE),"")</f>
        <v/>
      </c>
      <c r="AD60" s="21" t="str">
        <f>_xlfn.IFNA(VLOOKUP(B60,'1_Prototype_data'!$B$1:$U$1000,8,FALSE),"")</f>
        <v/>
      </c>
      <c r="AE60" s="21" t="str">
        <f>_xlfn.IFNA(VLOOKUP(B60,'1_Prototype_data'!$B$1:$U$1000,9,FALSE),"")</f>
        <v/>
      </c>
      <c r="AF60" s="21" t="str">
        <f>_xlfn.IFNA(VLOOKUP(B60,'1_Prototype_data'!$B$1:$U$1000,20,FALSE),"")</f>
        <v/>
      </c>
      <c r="AG60" s="21" t="str">
        <f>_xlfn.IFNA(VLOOKUP(B60,'2_Prototype_data'!$B$1:$U$1000,20,FALSE),"")</f>
        <v/>
      </c>
      <c r="AH60" s="21" t="str">
        <f>_xlfn.IFNA(VLOOKUP(B60,'3_Prototype_data'!$B$1:$U$1000,20,FALSE),"")</f>
        <v/>
      </c>
      <c r="AI60" s="21" t="str">
        <f ca="1">_xlfn.IFNA(VLOOKUP(B60,'4_Prototype_data'!$B$1:$U$1000,20,FALSE),"")</f>
        <v/>
      </c>
      <c r="AJ60" s="21" t="str">
        <f>_xlfn.IFNA(VLOOKUP(B60,'5_Prototype_data'!$B$1:$U$1000,20,FALSE),"")</f>
        <v/>
      </c>
      <c r="AK60" s="21" t="str">
        <f>IF(B60&lt;&gt;"",IF(AND(Prototype_input!$E$13&lt;&gt;"",Prototype_input!$E$13&lt;&gt;"Please input",AF60=""),"Fail",IF(AND(Prototype_input!$E$16&lt;&gt;"",Prototype_input!$E$16&lt;&gt;"Please input",AG60=""),"Fail",IF(AND(Prototype_input!$E$19&lt;&gt;"",Prototype_input!$E$19&lt;&gt;"Please input",AH60=""),"Fail",IF(AND(Prototype_input!$E$22&lt;&gt;"",Prototype_input!$E$22&lt;&gt;"Please input",AI60=""),"Fail",IF(AND(Prototype_input!$E$25&lt;&gt;"",Prototype_input!$E$25&lt;&gt;"Please input",AJ60=""),"Fail",IF(AF60&lt;&gt;"",AF60,IF(AG60&lt;&gt;"",AG60,IF(AH60&lt;&gt;"",AH60,IF(AI60&lt;&gt;"",AI60,IF(AJ60&lt;&gt;"",AJ60,"")))))))))),"")</f>
        <v/>
      </c>
      <c r="AM60" s="21" t="str">
        <f>_xlfn.IFNA(VLOOKUP(C60,'1_Prototype_data'!$C$1:$AL$1000,36,FALSE),"")</f>
        <v/>
      </c>
      <c r="AN60" s="21" t="str">
        <f>_xlfn.IFNA(VLOOKUP(C60,'2_Prototype_data'!$C$1:$AL$1000,36,FALSE),"")</f>
        <v/>
      </c>
      <c r="AO60" s="21" t="str">
        <f>_xlfn.IFNA(VLOOKUP(C60,'3_Prototype_data'!$C$1:$AL$1000,36,FALSE),"")</f>
        <v/>
      </c>
      <c r="AP60" s="21" t="str">
        <f ca="1">_xlfn.IFNA(VLOOKUP(C60,'4_Prototype_data'!$C$1:$AL$1000,36,FALSE),"")</f>
        <v/>
      </c>
      <c r="AQ60" s="21" t="str">
        <f>_xlfn.IFNA(VLOOKUP(C60,'5_Prototype_data'!$C$1:$AL$1000,36,FALSE),"")</f>
        <v/>
      </c>
      <c r="AR60" s="5" t="str">
        <f>IF(C60&lt;&gt;"",IF(AND(Prototype_input!$E$13&lt;&gt;"",Prototype_input!$E$13&lt;&gt;"Please input",AM60=""),"Fail",IF(AND(Prototype_input!$E$16&lt;&gt;"",Prototype_input!$E$16&lt;&gt;"Please input",AN60=""),"Fail",IF(AND(Prototype_input!$E$19&lt;&gt;"",Prototype_input!$E$19&lt;&gt;"Please input",AO60=""),"Fail",IF(AND(Prototype_input!$E$22&lt;&gt;"",Prototype_input!$E$22&lt;&gt;"Please input",AP60=""),"Fail",IF(AND(Prototype_input!$E$25&lt;&gt;"",Prototype_input!$E$25&lt;&gt;"Please input",AQ60=""),"Fail",IF(AM60&lt;&gt;"",AM60,IF(AN60&lt;&gt;"",AN60,IF(AO60&lt;&gt;"",AO60,IF(AP60&lt;&gt;"",AP60,IF(AQ60&lt;&gt;"",AQ60,"")))))))))),"")</f>
        <v/>
      </c>
    </row>
    <row r="61" spans="5:44" ht="12.75" x14ac:dyDescent="0.2">
      <c r="E61" s="21" t="str">
        <f>_xlfn.IFNA(VLOOKUP(B61,'1_Prototype_data'!$B$1:$U$1000,18,FALSE),"")</f>
        <v/>
      </c>
      <c r="F61" s="21" t="str">
        <f>_xlfn.IFNA(VLOOKUP(B61,'2_Prototype_data'!$B$1:$U$1000,18,FALSE),"")</f>
        <v/>
      </c>
      <c r="G61" s="21" t="str">
        <f>_xlfn.IFNA(VLOOKUP(B61,'3_Prototype_data'!$B$1:$U$1000,18,FALSE),"")</f>
        <v/>
      </c>
      <c r="H61" s="21" t="str">
        <f ca="1">_xlfn.IFNA(VLOOKUP(B61,'4_Prototype_data'!$B$1:$U$1000,18,FALSE),"")</f>
        <v/>
      </c>
      <c r="I61" s="21" t="str">
        <f>_xlfn.IFNA(VLOOKUP(B61,'5_Prototype_data'!$B$1:$U$1000,18,FALSE),"")</f>
        <v/>
      </c>
      <c r="J61" s="21" t="str">
        <f>IF(B61&lt;&gt;"",IF(AND(Prototype_input!$E$13&lt;&gt;"",Prototype_input!$E$13&lt;&gt;"Please input",E61=""),"Fail",IF(AND(Prototype_input!$E$16&lt;&gt;"",Prototype_input!$E$16&lt;&gt;"Please input",F61=""),"Fail",IF(AND(Prototype_input!$E$19&lt;&gt;"",Prototype_input!$E$19&lt;&gt;"Please input",G61=""),"Fail",IF(AND(Prototype_input!$E$22&lt;&gt;"",Prototype_input!$E$22&lt;&gt;"Please input",H61=""),"Fail",IF(AND(Prototype_input!$E$25&lt;&gt;"",Prototype_input!$E$25&lt;&gt;"Please input",I61=""),"Fail",IF(E61&lt;&gt;"",E61,IF(F61&lt;&gt;"",F61,IF(G61&lt;&gt;"",G61,IF(H61&lt;&gt;"",H61,IF(I61&lt;&gt;"",I61,"")))))))))),"")</f>
        <v/>
      </c>
      <c r="K61" s="21" t="str">
        <f>_xlfn.IFNA(VLOOKUP(B61,'1_Prototype_data'!$B$1:$U$1000,16,FALSE),"")</f>
        <v/>
      </c>
      <c r="L61" s="21" t="str">
        <f t="shared" si="6"/>
        <v/>
      </c>
      <c r="M61" s="21" t="str">
        <f>_xlfn.IFNA(VLOOKUP(B61,'2_Prototype_data'!$B$1:$U$1000,16,FALSE),"")</f>
        <v/>
      </c>
      <c r="N61" s="21" t="str">
        <f t="shared" si="7"/>
        <v/>
      </c>
      <c r="O61" s="21" t="str">
        <f>_xlfn.IFNA(VLOOKUP(B61,'3_Prototype_data'!$B$1:$U$1000,16,FALSE),"")</f>
        <v/>
      </c>
      <c r="P61" s="21" t="str">
        <f t="shared" si="8"/>
        <v/>
      </c>
      <c r="Q61" s="21" t="str">
        <f ca="1">_xlfn.IFNA(VLOOKUP(B61,'4_Prototype_data'!$B$1:$U$1000,16,FALSE),"")</f>
        <v/>
      </c>
      <c r="R61" s="21" t="str">
        <f t="shared" ca="1" si="9"/>
        <v/>
      </c>
      <c r="S61" s="21" t="str">
        <f>_xlfn.IFNA(VLOOKUP(B61,'5_Prototype_data'!$B$1:$U$1000,16,FALSE),"")</f>
        <v/>
      </c>
      <c r="T61" s="21" t="str">
        <f t="shared" si="10"/>
        <v/>
      </c>
      <c r="U61" s="21" t="str">
        <f t="shared" si="11"/>
        <v/>
      </c>
      <c r="V61" s="21" t="str">
        <f>IF(B61&lt;&gt;"",(10-COUNTIF(Prototype_input!$E$12:$E$26,"Please input"))/2,"")</f>
        <v/>
      </c>
      <c r="W61" s="21" t="str">
        <f t="shared" si="12"/>
        <v/>
      </c>
      <c r="Y61" s="21" t="str">
        <f>_xlfn.IFNA(VLOOKUP(B61,'1_Prototype_data'!$B$1:$U$1000,3,FALSE),"")</f>
        <v/>
      </c>
      <c r="Z61" s="21" t="str">
        <f>_xlfn.IFNA(VLOOKUP(B61,'1_Prototype_data'!$B$1:$U$1000,4,FALSE),"")</f>
        <v/>
      </c>
      <c r="AA61" s="21" t="str">
        <f>_xlfn.IFNA(VLOOKUP(B61,'1_Prototype_data'!$B$1:$U$1000,5,FALSE),"")</f>
        <v/>
      </c>
      <c r="AB61" s="21" t="str">
        <f>_xlfn.IFNA(VLOOKUP(B61,'1_Prototype_data'!$B$1:$U$1000,6,FALSE),"")</f>
        <v/>
      </c>
      <c r="AC61" s="21" t="str">
        <f>_xlfn.IFNA(VLOOKUP(B61,'1_Prototype_data'!$B$1:$U$1000,7,FALSE),"")</f>
        <v/>
      </c>
      <c r="AD61" s="21" t="str">
        <f>_xlfn.IFNA(VLOOKUP(B61,'1_Prototype_data'!$B$1:$U$1000,8,FALSE),"")</f>
        <v/>
      </c>
      <c r="AE61" s="21" t="str">
        <f>_xlfn.IFNA(VLOOKUP(B61,'1_Prototype_data'!$B$1:$U$1000,9,FALSE),"")</f>
        <v/>
      </c>
      <c r="AF61" s="21" t="str">
        <f>_xlfn.IFNA(VLOOKUP(B61,'1_Prototype_data'!$B$1:$U$1000,20,FALSE),"")</f>
        <v/>
      </c>
      <c r="AG61" s="21" t="str">
        <f>_xlfn.IFNA(VLOOKUP(B61,'2_Prototype_data'!$B$1:$U$1000,20,FALSE),"")</f>
        <v/>
      </c>
      <c r="AH61" s="21" t="str">
        <f>_xlfn.IFNA(VLOOKUP(B61,'3_Prototype_data'!$B$1:$U$1000,20,FALSE),"")</f>
        <v/>
      </c>
      <c r="AI61" s="21" t="str">
        <f ca="1">_xlfn.IFNA(VLOOKUP(B61,'4_Prototype_data'!$B$1:$U$1000,20,FALSE),"")</f>
        <v/>
      </c>
      <c r="AJ61" s="21" t="str">
        <f>_xlfn.IFNA(VLOOKUP(B61,'5_Prototype_data'!$B$1:$U$1000,20,FALSE),"")</f>
        <v/>
      </c>
      <c r="AK61" s="21" t="str">
        <f>IF(B61&lt;&gt;"",IF(AND(Prototype_input!$E$13&lt;&gt;"",Prototype_input!$E$13&lt;&gt;"Please input",AF61=""),"Fail",IF(AND(Prototype_input!$E$16&lt;&gt;"",Prototype_input!$E$16&lt;&gt;"Please input",AG61=""),"Fail",IF(AND(Prototype_input!$E$19&lt;&gt;"",Prototype_input!$E$19&lt;&gt;"Please input",AH61=""),"Fail",IF(AND(Prototype_input!$E$22&lt;&gt;"",Prototype_input!$E$22&lt;&gt;"Please input",AI61=""),"Fail",IF(AND(Prototype_input!$E$25&lt;&gt;"",Prototype_input!$E$25&lt;&gt;"Please input",AJ61=""),"Fail",IF(AF61&lt;&gt;"",AF61,IF(AG61&lt;&gt;"",AG61,IF(AH61&lt;&gt;"",AH61,IF(AI61&lt;&gt;"",AI61,IF(AJ61&lt;&gt;"",AJ61,"")))))))))),"")</f>
        <v/>
      </c>
      <c r="AM61" s="21" t="str">
        <f>_xlfn.IFNA(VLOOKUP(C61,'1_Prototype_data'!$C$1:$AL$1000,36,FALSE),"")</f>
        <v/>
      </c>
      <c r="AN61" s="21" t="str">
        <f>_xlfn.IFNA(VLOOKUP(C61,'2_Prototype_data'!$C$1:$AL$1000,36,FALSE),"")</f>
        <v/>
      </c>
      <c r="AO61" s="21" t="str">
        <f>_xlfn.IFNA(VLOOKUP(C61,'3_Prototype_data'!$C$1:$AL$1000,36,FALSE),"")</f>
        <v/>
      </c>
      <c r="AP61" s="21" t="str">
        <f ca="1">_xlfn.IFNA(VLOOKUP(C61,'4_Prototype_data'!$C$1:$AL$1000,36,FALSE),"")</f>
        <v/>
      </c>
      <c r="AQ61" s="21" t="str">
        <f>_xlfn.IFNA(VLOOKUP(C61,'5_Prototype_data'!$C$1:$AL$1000,36,FALSE),"")</f>
        <v/>
      </c>
      <c r="AR61" s="5" t="str">
        <f>IF(C61&lt;&gt;"",IF(AND(Prototype_input!$E$13&lt;&gt;"",Prototype_input!$E$13&lt;&gt;"Please input",AM61=""),"Fail",IF(AND(Prototype_input!$E$16&lt;&gt;"",Prototype_input!$E$16&lt;&gt;"Please input",AN61=""),"Fail",IF(AND(Prototype_input!$E$19&lt;&gt;"",Prototype_input!$E$19&lt;&gt;"Please input",AO61=""),"Fail",IF(AND(Prototype_input!$E$22&lt;&gt;"",Prototype_input!$E$22&lt;&gt;"Please input",AP61=""),"Fail",IF(AND(Prototype_input!$E$25&lt;&gt;"",Prototype_input!$E$25&lt;&gt;"Please input",AQ61=""),"Fail",IF(AM61&lt;&gt;"",AM61,IF(AN61&lt;&gt;"",AN61,IF(AO61&lt;&gt;"",AO61,IF(AP61&lt;&gt;"",AP61,IF(AQ61&lt;&gt;"",AQ61,"")))))))))),"")</f>
        <v/>
      </c>
    </row>
    <row r="62" spans="5:44" ht="12.75" x14ac:dyDescent="0.2">
      <c r="E62" s="21" t="str">
        <f>_xlfn.IFNA(VLOOKUP(B62,'1_Prototype_data'!$B$1:$U$1000,18,FALSE),"")</f>
        <v/>
      </c>
      <c r="F62" s="21" t="str">
        <f>_xlfn.IFNA(VLOOKUP(B62,'2_Prototype_data'!$B$1:$U$1000,18,FALSE),"")</f>
        <v/>
      </c>
      <c r="G62" s="21" t="str">
        <f>_xlfn.IFNA(VLOOKUP(B62,'3_Prototype_data'!$B$1:$U$1000,18,FALSE),"")</f>
        <v/>
      </c>
      <c r="H62" s="21" t="str">
        <f ca="1">_xlfn.IFNA(VLOOKUP(B62,'4_Prototype_data'!$B$1:$U$1000,18,FALSE),"")</f>
        <v/>
      </c>
      <c r="I62" s="21" t="str">
        <f>_xlfn.IFNA(VLOOKUP(B62,'5_Prototype_data'!$B$1:$U$1000,18,FALSE),"")</f>
        <v/>
      </c>
      <c r="J62" s="21" t="str">
        <f>IF(B62&lt;&gt;"",IF(AND(Prototype_input!$E$13&lt;&gt;"",Prototype_input!$E$13&lt;&gt;"Please input",E62=""),"Fail",IF(AND(Prototype_input!$E$16&lt;&gt;"",Prototype_input!$E$16&lt;&gt;"Please input",F62=""),"Fail",IF(AND(Prototype_input!$E$19&lt;&gt;"",Prototype_input!$E$19&lt;&gt;"Please input",G62=""),"Fail",IF(AND(Prototype_input!$E$22&lt;&gt;"",Prototype_input!$E$22&lt;&gt;"Please input",H62=""),"Fail",IF(AND(Prototype_input!$E$25&lt;&gt;"",Prototype_input!$E$25&lt;&gt;"Please input",I62=""),"Fail",IF(E62&lt;&gt;"",E62,IF(F62&lt;&gt;"",F62,IF(G62&lt;&gt;"",G62,IF(H62&lt;&gt;"",H62,IF(I62&lt;&gt;"",I62,"")))))))))),"")</f>
        <v/>
      </c>
      <c r="K62" s="21" t="str">
        <f>_xlfn.IFNA(VLOOKUP(B62,'1_Prototype_data'!$B$1:$U$1000,16,FALSE),"")</f>
        <v/>
      </c>
      <c r="L62" s="21" t="str">
        <f t="shared" si="6"/>
        <v/>
      </c>
      <c r="M62" s="21" t="str">
        <f>_xlfn.IFNA(VLOOKUP(B62,'2_Prototype_data'!$B$1:$U$1000,16,FALSE),"")</f>
        <v/>
      </c>
      <c r="N62" s="21" t="str">
        <f t="shared" si="7"/>
        <v/>
      </c>
      <c r="O62" s="21" t="str">
        <f>_xlfn.IFNA(VLOOKUP(B62,'3_Prototype_data'!$B$1:$U$1000,16,FALSE),"")</f>
        <v/>
      </c>
      <c r="P62" s="21" t="str">
        <f t="shared" si="8"/>
        <v/>
      </c>
      <c r="Q62" s="21" t="str">
        <f ca="1">_xlfn.IFNA(VLOOKUP(B62,'4_Prototype_data'!$B$1:$U$1000,16,FALSE),"")</f>
        <v/>
      </c>
      <c r="R62" s="21" t="str">
        <f t="shared" ca="1" si="9"/>
        <v/>
      </c>
      <c r="S62" s="21" t="str">
        <f>_xlfn.IFNA(VLOOKUP(B62,'5_Prototype_data'!$B$1:$U$1000,16,FALSE),"")</f>
        <v/>
      </c>
      <c r="T62" s="21" t="str">
        <f t="shared" si="10"/>
        <v/>
      </c>
      <c r="U62" s="21" t="str">
        <f t="shared" si="11"/>
        <v/>
      </c>
      <c r="V62" s="21" t="str">
        <f>IF(B62&lt;&gt;"",(10-COUNTIF(Prototype_input!$E$12:$E$26,"Please input"))/2,"")</f>
        <v/>
      </c>
      <c r="W62" s="21" t="str">
        <f t="shared" si="12"/>
        <v/>
      </c>
      <c r="Y62" s="21" t="str">
        <f>_xlfn.IFNA(VLOOKUP(B62,'1_Prototype_data'!$B$1:$U$1000,3,FALSE),"")</f>
        <v/>
      </c>
      <c r="Z62" s="21" t="str">
        <f>_xlfn.IFNA(VLOOKUP(B62,'1_Prototype_data'!$B$1:$U$1000,4,FALSE),"")</f>
        <v/>
      </c>
      <c r="AA62" s="21" t="str">
        <f>_xlfn.IFNA(VLOOKUP(B62,'1_Prototype_data'!$B$1:$U$1000,5,FALSE),"")</f>
        <v/>
      </c>
      <c r="AB62" s="21" t="str">
        <f>_xlfn.IFNA(VLOOKUP(B62,'1_Prototype_data'!$B$1:$U$1000,6,FALSE),"")</f>
        <v/>
      </c>
      <c r="AC62" s="21" t="str">
        <f>_xlfn.IFNA(VLOOKUP(B62,'1_Prototype_data'!$B$1:$U$1000,7,FALSE),"")</f>
        <v/>
      </c>
      <c r="AD62" s="21" t="str">
        <f>_xlfn.IFNA(VLOOKUP(B62,'1_Prototype_data'!$B$1:$U$1000,8,FALSE),"")</f>
        <v/>
      </c>
      <c r="AE62" s="21" t="str">
        <f>_xlfn.IFNA(VLOOKUP(B62,'1_Prototype_data'!$B$1:$U$1000,9,FALSE),"")</f>
        <v/>
      </c>
      <c r="AF62" s="21" t="str">
        <f>_xlfn.IFNA(VLOOKUP(B62,'1_Prototype_data'!$B$1:$U$1000,20,FALSE),"")</f>
        <v/>
      </c>
      <c r="AG62" s="21" t="str">
        <f>_xlfn.IFNA(VLOOKUP(B62,'2_Prototype_data'!$B$1:$U$1000,20,FALSE),"")</f>
        <v/>
      </c>
      <c r="AH62" s="21" t="str">
        <f>_xlfn.IFNA(VLOOKUP(B62,'3_Prototype_data'!$B$1:$U$1000,20,FALSE),"")</f>
        <v/>
      </c>
      <c r="AI62" s="21" t="str">
        <f ca="1">_xlfn.IFNA(VLOOKUP(B62,'4_Prototype_data'!$B$1:$U$1000,20,FALSE),"")</f>
        <v/>
      </c>
      <c r="AJ62" s="21" t="str">
        <f>_xlfn.IFNA(VLOOKUP(B62,'5_Prototype_data'!$B$1:$U$1000,20,FALSE),"")</f>
        <v/>
      </c>
      <c r="AK62" s="21" t="str">
        <f>IF(B62&lt;&gt;"",IF(AND(Prototype_input!$E$13&lt;&gt;"",Prototype_input!$E$13&lt;&gt;"Please input",AF62=""),"Fail",IF(AND(Prototype_input!$E$16&lt;&gt;"",Prototype_input!$E$16&lt;&gt;"Please input",AG62=""),"Fail",IF(AND(Prototype_input!$E$19&lt;&gt;"",Prototype_input!$E$19&lt;&gt;"Please input",AH62=""),"Fail",IF(AND(Prototype_input!$E$22&lt;&gt;"",Prototype_input!$E$22&lt;&gt;"Please input",AI62=""),"Fail",IF(AND(Prototype_input!$E$25&lt;&gt;"",Prototype_input!$E$25&lt;&gt;"Please input",AJ62=""),"Fail",IF(AF62&lt;&gt;"",AF62,IF(AG62&lt;&gt;"",AG62,IF(AH62&lt;&gt;"",AH62,IF(AI62&lt;&gt;"",AI62,IF(AJ62&lt;&gt;"",AJ62,"")))))))))),"")</f>
        <v/>
      </c>
      <c r="AM62" s="21" t="str">
        <f>_xlfn.IFNA(VLOOKUP(C62,'1_Prototype_data'!$C$1:$AL$1000,36,FALSE),"")</f>
        <v/>
      </c>
      <c r="AN62" s="21" t="str">
        <f>_xlfn.IFNA(VLOOKUP(C62,'2_Prototype_data'!$C$1:$AL$1000,36,FALSE),"")</f>
        <v/>
      </c>
      <c r="AO62" s="21" t="str">
        <f>_xlfn.IFNA(VLOOKUP(C62,'3_Prototype_data'!$C$1:$AL$1000,36,FALSE),"")</f>
        <v/>
      </c>
      <c r="AP62" s="21" t="str">
        <f ca="1">_xlfn.IFNA(VLOOKUP(C62,'4_Prototype_data'!$C$1:$AL$1000,36,FALSE),"")</f>
        <v/>
      </c>
      <c r="AQ62" s="21" t="str">
        <f>_xlfn.IFNA(VLOOKUP(C62,'5_Prototype_data'!$C$1:$AL$1000,36,FALSE),"")</f>
        <v/>
      </c>
      <c r="AR62" s="5" t="str">
        <f>IF(C62&lt;&gt;"",IF(AND(Prototype_input!$E$13&lt;&gt;"",Prototype_input!$E$13&lt;&gt;"Please input",AM62=""),"Fail",IF(AND(Prototype_input!$E$16&lt;&gt;"",Prototype_input!$E$16&lt;&gt;"Please input",AN62=""),"Fail",IF(AND(Prototype_input!$E$19&lt;&gt;"",Prototype_input!$E$19&lt;&gt;"Please input",AO62=""),"Fail",IF(AND(Prototype_input!$E$22&lt;&gt;"",Prototype_input!$E$22&lt;&gt;"Please input",AP62=""),"Fail",IF(AND(Prototype_input!$E$25&lt;&gt;"",Prototype_input!$E$25&lt;&gt;"Please input",AQ62=""),"Fail",IF(AM62&lt;&gt;"",AM62,IF(AN62&lt;&gt;"",AN62,IF(AO62&lt;&gt;"",AO62,IF(AP62&lt;&gt;"",AP62,IF(AQ62&lt;&gt;"",AQ62,"")))))))))),"")</f>
        <v/>
      </c>
    </row>
    <row r="63" spans="5:44" ht="12.75" x14ac:dyDescent="0.2">
      <c r="E63" s="21" t="str">
        <f>_xlfn.IFNA(VLOOKUP(B63,'1_Prototype_data'!$B$1:$U$1000,18,FALSE),"")</f>
        <v/>
      </c>
      <c r="F63" s="21" t="str">
        <f>_xlfn.IFNA(VLOOKUP(B63,'2_Prototype_data'!$B$1:$U$1000,18,FALSE),"")</f>
        <v/>
      </c>
      <c r="G63" s="21" t="str">
        <f>_xlfn.IFNA(VLOOKUP(B63,'3_Prototype_data'!$B$1:$U$1000,18,FALSE),"")</f>
        <v/>
      </c>
      <c r="H63" s="21" t="str">
        <f ca="1">_xlfn.IFNA(VLOOKUP(B63,'4_Prototype_data'!$B$1:$U$1000,18,FALSE),"")</f>
        <v/>
      </c>
      <c r="I63" s="21" t="str">
        <f>_xlfn.IFNA(VLOOKUP(B63,'5_Prototype_data'!$B$1:$U$1000,18,FALSE),"")</f>
        <v/>
      </c>
      <c r="J63" s="21" t="str">
        <f>IF(B63&lt;&gt;"",IF(AND(Prototype_input!$E$13&lt;&gt;"",Prototype_input!$E$13&lt;&gt;"Please input",E63=""),"Fail",IF(AND(Prototype_input!$E$16&lt;&gt;"",Prototype_input!$E$16&lt;&gt;"Please input",F63=""),"Fail",IF(AND(Prototype_input!$E$19&lt;&gt;"",Prototype_input!$E$19&lt;&gt;"Please input",G63=""),"Fail",IF(AND(Prototype_input!$E$22&lt;&gt;"",Prototype_input!$E$22&lt;&gt;"Please input",H63=""),"Fail",IF(AND(Prototype_input!$E$25&lt;&gt;"",Prototype_input!$E$25&lt;&gt;"Please input",I63=""),"Fail",IF(E63&lt;&gt;"",E63,IF(F63&lt;&gt;"",F63,IF(G63&lt;&gt;"",G63,IF(H63&lt;&gt;"",H63,IF(I63&lt;&gt;"",I63,"")))))))))),"")</f>
        <v/>
      </c>
      <c r="K63" s="21" t="str">
        <f>_xlfn.IFNA(VLOOKUP(B63,'1_Prototype_data'!$B$1:$U$1000,16,FALSE),"")</f>
        <v/>
      </c>
      <c r="L63" s="21" t="str">
        <f t="shared" si="6"/>
        <v/>
      </c>
      <c r="M63" s="21" t="str">
        <f>_xlfn.IFNA(VLOOKUP(B63,'2_Prototype_data'!$B$1:$U$1000,16,FALSE),"")</f>
        <v/>
      </c>
      <c r="N63" s="21" t="str">
        <f t="shared" si="7"/>
        <v/>
      </c>
      <c r="O63" s="21" t="str">
        <f>_xlfn.IFNA(VLOOKUP(B63,'3_Prototype_data'!$B$1:$U$1000,16,FALSE),"")</f>
        <v/>
      </c>
      <c r="P63" s="21" t="str">
        <f t="shared" si="8"/>
        <v/>
      </c>
      <c r="Q63" s="21" t="str">
        <f ca="1">_xlfn.IFNA(VLOOKUP(B63,'4_Prototype_data'!$B$1:$U$1000,16,FALSE),"")</f>
        <v/>
      </c>
      <c r="R63" s="21" t="str">
        <f t="shared" ca="1" si="9"/>
        <v/>
      </c>
      <c r="S63" s="21" t="str">
        <f>_xlfn.IFNA(VLOOKUP(B63,'5_Prototype_data'!$B$1:$U$1000,16,FALSE),"")</f>
        <v/>
      </c>
      <c r="T63" s="21" t="str">
        <f t="shared" si="10"/>
        <v/>
      </c>
      <c r="U63" s="21" t="str">
        <f t="shared" si="11"/>
        <v/>
      </c>
      <c r="V63" s="21" t="str">
        <f>IF(B63&lt;&gt;"",(10-COUNTIF(Prototype_input!$E$12:$E$26,"Please input"))/2,"")</f>
        <v/>
      </c>
      <c r="W63" s="21" t="str">
        <f t="shared" si="12"/>
        <v/>
      </c>
      <c r="Y63" s="21" t="str">
        <f>_xlfn.IFNA(VLOOKUP(B63,'1_Prototype_data'!$B$1:$U$1000,3,FALSE),"")</f>
        <v/>
      </c>
      <c r="Z63" s="21" t="str">
        <f>_xlfn.IFNA(VLOOKUP(B63,'1_Prototype_data'!$B$1:$U$1000,4,FALSE),"")</f>
        <v/>
      </c>
      <c r="AA63" s="21" t="str">
        <f>_xlfn.IFNA(VLOOKUP(B63,'1_Prototype_data'!$B$1:$U$1000,5,FALSE),"")</f>
        <v/>
      </c>
      <c r="AB63" s="21" t="str">
        <f>_xlfn.IFNA(VLOOKUP(B63,'1_Prototype_data'!$B$1:$U$1000,6,FALSE),"")</f>
        <v/>
      </c>
      <c r="AC63" s="21" t="str">
        <f>_xlfn.IFNA(VLOOKUP(B63,'1_Prototype_data'!$B$1:$U$1000,7,FALSE),"")</f>
        <v/>
      </c>
      <c r="AD63" s="21" t="str">
        <f>_xlfn.IFNA(VLOOKUP(B63,'1_Prototype_data'!$B$1:$U$1000,8,FALSE),"")</f>
        <v/>
      </c>
      <c r="AE63" s="21" t="str">
        <f>_xlfn.IFNA(VLOOKUP(B63,'1_Prototype_data'!$B$1:$U$1000,9,FALSE),"")</f>
        <v/>
      </c>
      <c r="AF63" s="21" t="str">
        <f>_xlfn.IFNA(VLOOKUP(B63,'1_Prototype_data'!$B$1:$U$1000,20,FALSE),"")</f>
        <v/>
      </c>
      <c r="AG63" s="21" t="str">
        <f>_xlfn.IFNA(VLOOKUP(B63,'2_Prototype_data'!$B$1:$U$1000,20,FALSE),"")</f>
        <v/>
      </c>
      <c r="AH63" s="21" t="str">
        <f>_xlfn.IFNA(VLOOKUP(B63,'3_Prototype_data'!$B$1:$U$1000,20,FALSE),"")</f>
        <v/>
      </c>
      <c r="AI63" s="21" t="str">
        <f ca="1">_xlfn.IFNA(VLOOKUP(B63,'4_Prototype_data'!$B$1:$U$1000,20,FALSE),"")</f>
        <v/>
      </c>
      <c r="AJ63" s="21" t="str">
        <f>_xlfn.IFNA(VLOOKUP(B63,'5_Prototype_data'!$B$1:$U$1000,20,FALSE),"")</f>
        <v/>
      </c>
      <c r="AK63" s="21" t="str">
        <f>IF(B63&lt;&gt;"",IF(AND(Prototype_input!$E$13&lt;&gt;"",Prototype_input!$E$13&lt;&gt;"Please input",AF63=""),"Fail",IF(AND(Prototype_input!$E$16&lt;&gt;"",Prototype_input!$E$16&lt;&gt;"Please input",AG63=""),"Fail",IF(AND(Prototype_input!$E$19&lt;&gt;"",Prototype_input!$E$19&lt;&gt;"Please input",AH63=""),"Fail",IF(AND(Prototype_input!$E$22&lt;&gt;"",Prototype_input!$E$22&lt;&gt;"Please input",AI63=""),"Fail",IF(AND(Prototype_input!$E$25&lt;&gt;"",Prototype_input!$E$25&lt;&gt;"Please input",AJ63=""),"Fail",IF(AF63&lt;&gt;"",AF63,IF(AG63&lt;&gt;"",AG63,IF(AH63&lt;&gt;"",AH63,IF(AI63&lt;&gt;"",AI63,IF(AJ63&lt;&gt;"",AJ63,"")))))))))),"")</f>
        <v/>
      </c>
      <c r="AM63" s="21" t="str">
        <f>_xlfn.IFNA(VLOOKUP(C63,'1_Prototype_data'!$C$1:$AL$1000,36,FALSE),"")</f>
        <v/>
      </c>
      <c r="AN63" s="21" t="str">
        <f>_xlfn.IFNA(VLOOKUP(C63,'2_Prototype_data'!$C$1:$AL$1000,36,FALSE),"")</f>
        <v/>
      </c>
      <c r="AO63" s="21" t="str">
        <f>_xlfn.IFNA(VLOOKUP(C63,'3_Prototype_data'!$C$1:$AL$1000,36,FALSE),"")</f>
        <v/>
      </c>
      <c r="AP63" s="21" t="str">
        <f ca="1">_xlfn.IFNA(VLOOKUP(C63,'4_Prototype_data'!$C$1:$AL$1000,36,FALSE),"")</f>
        <v/>
      </c>
      <c r="AQ63" s="21" t="str">
        <f>_xlfn.IFNA(VLOOKUP(C63,'5_Prototype_data'!$C$1:$AL$1000,36,FALSE),"")</f>
        <v/>
      </c>
      <c r="AR63" s="5" t="str">
        <f>IF(C63&lt;&gt;"",IF(AND(Prototype_input!$E$13&lt;&gt;"",Prototype_input!$E$13&lt;&gt;"Please input",AM63=""),"Fail",IF(AND(Prototype_input!$E$16&lt;&gt;"",Prototype_input!$E$16&lt;&gt;"Please input",AN63=""),"Fail",IF(AND(Prototype_input!$E$19&lt;&gt;"",Prototype_input!$E$19&lt;&gt;"Please input",AO63=""),"Fail",IF(AND(Prototype_input!$E$22&lt;&gt;"",Prototype_input!$E$22&lt;&gt;"Please input",AP63=""),"Fail",IF(AND(Prototype_input!$E$25&lt;&gt;"",Prototype_input!$E$25&lt;&gt;"Please input",AQ63=""),"Fail",IF(AM63&lt;&gt;"",AM63,IF(AN63&lt;&gt;"",AN63,IF(AO63&lt;&gt;"",AO63,IF(AP63&lt;&gt;"",AP63,IF(AQ63&lt;&gt;"",AQ63,"")))))))))),"")</f>
        <v/>
      </c>
    </row>
    <row r="64" spans="5:44" ht="12.75" x14ac:dyDescent="0.2">
      <c r="E64" s="21" t="str">
        <f>_xlfn.IFNA(VLOOKUP(B64,'1_Prototype_data'!$B$1:$U$1000,18,FALSE),"")</f>
        <v/>
      </c>
      <c r="F64" s="21" t="str">
        <f>_xlfn.IFNA(VLOOKUP(B64,'2_Prototype_data'!$B$1:$U$1000,18,FALSE),"")</f>
        <v/>
      </c>
      <c r="G64" s="21" t="str">
        <f>_xlfn.IFNA(VLOOKUP(B64,'3_Prototype_data'!$B$1:$U$1000,18,FALSE),"")</f>
        <v/>
      </c>
      <c r="H64" s="21" t="str">
        <f ca="1">_xlfn.IFNA(VLOOKUP(B64,'4_Prototype_data'!$B$1:$U$1000,18,FALSE),"")</f>
        <v/>
      </c>
      <c r="I64" s="21" t="str">
        <f>_xlfn.IFNA(VLOOKUP(B64,'5_Prototype_data'!$B$1:$U$1000,18,FALSE),"")</f>
        <v/>
      </c>
      <c r="J64" s="21" t="str">
        <f>IF(B64&lt;&gt;"",IF(AND(Prototype_input!$E$13&lt;&gt;"",Prototype_input!$E$13&lt;&gt;"Please input",E64=""),"Fail",IF(AND(Prototype_input!$E$16&lt;&gt;"",Prototype_input!$E$16&lt;&gt;"Please input",F64=""),"Fail",IF(AND(Prototype_input!$E$19&lt;&gt;"",Prototype_input!$E$19&lt;&gt;"Please input",G64=""),"Fail",IF(AND(Prototype_input!$E$22&lt;&gt;"",Prototype_input!$E$22&lt;&gt;"Please input",H64=""),"Fail",IF(AND(Prototype_input!$E$25&lt;&gt;"",Prototype_input!$E$25&lt;&gt;"Please input",I64=""),"Fail",IF(E64&lt;&gt;"",E64,IF(F64&lt;&gt;"",F64,IF(G64&lt;&gt;"",G64,IF(H64&lt;&gt;"",H64,IF(I64&lt;&gt;"",I64,"")))))))))),"")</f>
        <v/>
      </c>
      <c r="K64" s="21" t="str">
        <f>_xlfn.IFNA(VLOOKUP(B64,'1_Prototype_data'!$B$1:$U$1000,16,FALSE),"")</f>
        <v/>
      </c>
      <c r="L64" s="21" t="str">
        <f t="shared" si="6"/>
        <v/>
      </c>
      <c r="M64" s="21" t="str">
        <f>_xlfn.IFNA(VLOOKUP(B64,'2_Prototype_data'!$B$1:$U$1000,16,FALSE),"")</f>
        <v/>
      </c>
      <c r="N64" s="21" t="str">
        <f t="shared" si="7"/>
        <v/>
      </c>
      <c r="O64" s="21" t="str">
        <f>_xlfn.IFNA(VLOOKUP(B64,'3_Prototype_data'!$B$1:$U$1000,16,FALSE),"")</f>
        <v/>
      </c>
      <c r="P64" s="21" t="str">
        <f t="shared" si="8"/>
        <v/>
      </c>
      <c r="Q64" s="21" t="str">
        <f ca="1">_xlfn.IFNA(VLOOKUP(B64,'4_Prototype_data'!$B$1:$U$1000,16,FALSE),"")</f>
        <v/>
      </c>
      <c r="R64" s="21" t="str">
        <f t="shared" ca="1" si="9"/>
        <v/>
      </c>
      <c r="S64" s="21" t="str">
        <f>_xlfn.IFNA(VLOOKUP(B64,'5_Prototype_data'!$B$1:$U$1000,16,FALSE),"")</f>
        <v/>
      </c>
      <c r="T64" s="21" t="str">
        <f t="shared" si="10"/>
        <v/>
      </c>
      <c r="U64" s="21" t="str">
        <f t="shared" si="11"/>
        <v/>
      </c>
      <c r="V64" s="21" t="str">
        <f>IF(B64&lt;&gt;"",(10-COUNTIF(Prototype_input!$E$12:$E$26,"Please input"))/2,"")</f>
        <v/>
      </c>
      <c r="W64" s="21" t="str">
        <f t="shared" si="12"/>
        <v/>
      </c>
      <c r="Y64" s="21" t="str">
        <f>_xlfn.IFNA(VLOOKUP(B64,'1_Prototype_data'!$B$1:$U$1000,3,FALSE),"")</f>
        <v/>
      </c>
      <c r="Z64" s="21" t="str">
        <f>_xlfn.IFNA(VLOOKUP(B64,'1_Prototype_data'!$B$1:$U$1000,4,FALSE),"")</f>
        <v/>
      </c>
      <c r="AA64" s="21" t="str">
        <f>_xlfn.IFNA(VLOOKUP(B64,'1_Prototype_data'!$B$1:$U$1000,5,FALSE),"")</f>
        <v/>
      </c>
      <c r="AB64" s="21" t="str">
        <f>_xlfn.IFNA(VLOOKUP(B64,'1_Prototype_data'!$B$1:$U$1000,6,FALSE),"")</f>
        <v/>
      </c>
      <c r="AC64" s="21" t="str">
        <f>_xlfn.IFNA(VLOOKUP(B64,'1_Prototype_data'!$B$1:$U$1000,7,FALSE),"")</f>
        <v/>
      </c>
      <c r="AD64" s="21" t="str">
        <f>_xlfn.IFNA(VLOOKUP(B64,'1_Prototype_data'!$B$1:$U$1000,8,FALSE),"")</f>
        <v/>
      </c>
      <c r="AE64" s="21" t="str">
        <f>_xlfn.IFNA(VLOOKUP(B64,'1_Prototype_data'!$B$1:$U$1000,9,FALSE),"")</f>
        <v/>
      </c>
      <c r="AF64" s="21" t="str">
        <f>_xlfn.IFNA(VLOOKUP(B64,'1_Prototype_data'!$B$1:$U$1000,20,FALSE),"")</f>
        <v/>
      </c>
      <c r="AG64" s="21" t="str">
        <f>_xlfn.IFNA(VLOOKUP(B64,'2_Prototype_data'!$B$1:$U$1000,20,FALSE),"")</f>
        <v/>
      </c>
      <c r="AH64" s="21" t="str">
        <f>_xlfn.IFNA(VLOOKUP(B64,'3_Prototype_data'!$B$1:$U$1000,20,FALSE),"")</f>
        <v/>
      </c>
      <c r="AI64" s="21" t="str">
        <f ca="1">_xlfn.IFNA(VLOOKUP(B64,'4_Prototype_data'!$B$1:$U$1000,20,FALSE),"")</f>
        <v/>
      </c>
      <c r="AJ64" s="21" t="str">
        <f>_xlfn.IFNA(VLOOKUP(B64,'5_Prototype_data'!$B$1:$U$1000,20,FALSE),"")</f>
        <v/>
      </c>
      <c r="AK64" s="21" t="str">
        <f>IF(B64&lt;&gt;"",IF(AND(Prototype_input!$E$13&lt;&gt;"",Prototype_input!$E$13&lt;&gt;"Please input",AF64=""),"Fail",IF(AND(Prototype_input!$E$16&lt;&gt;"",Prototype_input!$E$16&lt;&gt;"Please input",AG64=""),"Fail",IF(AND(Prototype_input!$E$19&lt;&gt;"",Prototype_input!$E$19&lt;&gt;"Please input",AH64=""),"Fail",IF(AND(Prototype_input!$E$22&lt;&gt;"",Prototype_input!$E$22&lt;&gt;"Please input",AI64=""),"Fail",IF(AND(Prototype_input!$E$25&lt;&gt;"",Prototype_input!$E$25&lt;&gt;"Please input",AJ64=""),"Fail",IF(AF64&lt;&gt;"",AF64,IF(AG64&lt;&gt;"",AG64,IF(AH64&lt;&gt;"",AH64,IF(AI64&lt;&gt;"",AI64,IF(AJ64&lt;&gt;"",AJ64,"")))))))))),"")</f>
        <v/>
      </c>
      <c r="AM64" s="21" t="str">
        <f>_xlfn.IFNA(VLOOKUP(C64,'1_Prototype_data'!$C$1:$AL$1000,36,FALSE),"")</f>
        <v/>
      </c>
      <c r="AN64" s="21" t="str">
        <f>_xlfn.IFNA(VLOOKUP(C64,'2_Prototype_data'!$C$1:$AL$1000,36,FALSE),"")</f>
        <v/>
      </c>
      <c r="AO64" s="21" t="str">
        <f>_xlfn.IFNA(VLOOKUP(C64,'3_Prototype_data'!$C$1:$AL$1000,36,FALSE),"")</f>
        <v/>
      </c>
      <c r="AP64" s="21" t="str">
        <f ca="1">_xlfn.IFNA(VLOOKUP(C64,'4_Prototype_data'!$C$1:$AL$1000,36,FALSE),"")</f>
        <v/>
      </c>
      <c r="AQ64" s="21" t="str">
        <f>_xlfn.IFNA(VLOOKUP(C64,'5_Prototype_data'!$C$1:$AL$1000,36,FALSE),"")</f>
        <v/>
      </c>
      <c r="AR64" s="5" t="str">
        <f>IF(C64&lt;&gt;"",IF(AND(Prototype_input!$E$13&lt;&gt;"",Prototype_input!$E$13&lt;&gt;"Please input",AM64=""),"Fail",IF(AND(Prototype_input!$E$16&lt;&gt;"",Prototype_input!$E$16&lt;&gt;"Please input",AN64=""),"Fail",IF(AND(Prototype_input!$E$19&lt;&gt;"",Prototype_input!$E$19&lt;&gt;"Please input",AO64=""),"Fail",IF(AND(Prototype_input!$E$22&lt;&gt;"",Prototype_input!$E$22&lt;&gt;"Please input",AP64=""),"Fail",IF(AND(Prototype_input!$E$25&lt;&gt;"",Prototype_input!$E$25&lt;&gt;"Please input",AQ64=""),"Fail",IF(AM64&lt;&gt;"",AM64,IF(AN64&lt;&gt;"",AN64,IF(AO64&lt;&gt;"",AO64,IF(AP64&lt;&gt;"",AP64,IF(AQ64&lt;&gt;"",AQ64,"")))))))))),"")</f>
        <v/>
      </c>
    </row>
    <row r="65" spans="5:44" ht="12.75" x14ac:dyDescent="0.2">
      <c r="E65" s="21" t="str">
        <f>_xlfn.IFNA(VLOOKUP(B65,'1_Prototype_data'!$B$1:$U$1000,18,FALSE),"")</f>
        <v/>
      </c>
      <c r="F65" s="21" t="str">
        <f>_xlfn.IFNA(VLOOKUP(B65,'2_Prototype_data'!$B$1:$U$1000,18,FALSE),"")</f>
        <v/>
      </c>
      <c r="G65" s="21" t="str">
        <f>_xlfn.IFNA(VLOOKUP(B65,'3_Prototype_data'!$B$1:$U$1000,18,FALSE),"")</f>
        <v/>
      </c>
      <c r="H65" s="21" t="str">
        <f ca="1">_xlfn.IFNA(VLOOKUP(B65,'4_Prototype_data'!$B$1:$U$1000,18,FALSE),"")</f>
        <v/>
      </c>
      <c r="I65" s="21" t="str">
        <f>_xlfn.IFNA(VLOOKUP(B65,'5_Prototype_data'!$B$1:$U$1000,18,FALSE),"")</f>
        <v/>
      </c>
      <c r="J65" s="21" t="str">
        <f>IF(B65&lt;&gt;"",IF(AND(Prototype_input!$E$13&lt;&gt;"",Prototype_input!$E$13&lt;&gt;"Please input",E65=""),"Fail",IF(AND(Prototype_input!$E$16&lt;&gt;"",Prototype_input!$E$16&lt;&gt;"Please input",F65=""),"Fail",IF(AND(Prototype_input!$E$19&lt;&gt;"",Prototype_input!$E$19&lt;&gt;"Please input",G65=""),"Fail",IF(AND(Prototype_input!$E$22&lt;&gt;"",Prototype_input!$E$22&lt;&gt;"Please input",H65=""),"Fail",IF(AND(Prototype_input!$E$25&lt;&gt;"",Prototype_input!$E$25&lt;&gt;"Please input",I65=""),"Fail",IF(E65&lt;&gt;"",E65,IF(F65&lt;&gt;"",F65,IF(G65&lt;&gt;"",G65,IF(H65&lt;&gt;"",H65,IF(I65&lt;&gt;"",I65,"")))))))))),"")</f>
        <v/>
      </c>
      <c r="K65" s="21" t="str">
        <f>_xlfn.IFNA(VLOOKUP(B65,'1_Prototype_data'!$B$1:$U$1000,16,FALSE),"")</f>
        <v/>
      </c>
      <c r="L65" s="21" t="str">
        <f t="shared" si="6"/>
        <v/>
      </c>
      <c r="M65" s="21" t="str">
        <f>_xlfn.IFNA(VLOOKUP(B65,'2_Prototype_data'!$B$1:$U$1000,16,FALSE),"")</f>
        <v/>
      </c>
      <c r="N65" s="21" t="str">
        <f t="shared" si="7"/>
        <v/>
      </c>
      <c r="O65" s="21" t="str">
        <f>_xlfn.IFNA(VLOOKUP(B65,'3_Prototype_data'!$B$1:$U$1000,16,FALSE),"")</f>
        <v/>
      </c>
      <c r="P65" s="21" t="str">
        <f t="shared" si="8"/>
        <v/>
      </c>
      <c r="Q65" s="21" t="str">
        <f ca="1">_xlfn.IFNA(VLOOKUP(B65,'4_Prototype_data'!$B$1:$U$1000,16,FALSE),"")</f>
        <v/>
      </c>
      <c r="R65" s="21" t="str">
        <f t="shared" ca="1" si="9"/>
        <v/>
      </c>
      <c r="S65" s="21" t="str">
        <f>_xlfn.IFNA(VLOOKUP(B65,'5_Prototype_data'!$B$1:$U$1000,16,FALSE),"")</f>
        <v/>
      </c>
      <c r="T65" s="21" t="str">
        <f t="shared" si="10"/>
        <v/>
      </c>
      <c r="U65" s="21" t="str">
        <f t="shared" si="11"/>
        <v/>
      </c>
      <c r="V65" s="21" t="str">
        <f>IF(B65&lt;&gt;"",(10-COUNTIF(Prototype_input!$E$12:$E$26,"Please input"))/2,"")</f>
        <v/>
      </c>
      <c r="W65" s="21" t="str">
        <f t="shared" si="12"/>
        <v/>
      </c>
      <c r="Y65" s="21" t="str">
        <f>_xlfn.IFNA(VLOOKUP(B65,'1_Prototype_data'!$B$1:$U$1000,3,FALSE),"")</f>
        <v/>
      </c>
      <c r="Z65" s="21" t="str">
        <f>_xlfn.IFNA(VLOOKUP(B65,'1_Prototype_data'!$B$1:$U$1000,4,FALSE),"")</f>
        <v/>
      </c>
      <c r="AA65" s="21" t="str">
        <f>_xlfn.IFNA(VLOOKUP(B65,'1_Prototype_data'!$B$1:$U$1000,5,FALSE),"")</f>
        <v/>
      </c>
      <c r="AB65" s="21" t="str">
        <f>_xlfn.IFNA(VLOOKUP(B65,'1_Prototype_data'!$B$1:$U$1000,6,FALSE),"")</f>
        <v/>
      </c>
      <c r="AC65" s="21" t="str">
        <f>_xlfn.IFNA(VLOOKUP(B65,'1_Prototype_data'!$B$1:$U$1000,7,FALSE),"")</f>
        <v/>
      </c>
      <c r="AD65" s="21" t="str">
        <f>_xlfn.IFNA(VLOOKUP(B65,'1_Prototype_data'!$B$1:$U$1000,8,FALSE),"")</f>
        <v/>
      </c>
      <c r="AE65" s="21" t="str">
        <f>_xlfn.IFNA(VLOOKUP(B65,'1_Prototype_data'!$B$1:$U$1000,9,FALSE),"")</f>
        <v/>
      </c>
      <c r="AF65" s="21" t="str">
        <f>_xlfn.IFNA(VLOOKUP(B65,'1_Prototype_data'!$B$1:$U$1000,20,FALSE),"")</f>
        <v/>
      </c>
      <c r="AG65" s="21" t="str">
        <f>_xlfn.IFNA(VLOOKUP(B65,'2_Prototype_data'!$B$1:$U$1000,20,FALSE),"")</f>
        <v/>
      </c>
      <c r="AH65" s="21" t="str">
        <f>_xlfn.IFNA(VLOOKUP(B65,'3_Prototype_data'!$B$1:$U$1000,20,FALSE),"")</f>
        <v/>
      </c>
      <c r="AI65" s="21" t="str">
        <f ca="1">_xlfn.IFNA(VLOOKUP(B65,'4_Prototype_data'!$B$1:$U$1000,20,FALSE),"")</f>
        <v/>
      </c>
      <c r="AJ65" s="21" t="str">
        <f>_xlfn.IFNA(VLOOKUP(B65,'5_Prototype_data'!$B$1:$U$1000,20,FALSE),"")</f>
        <v/>
      </c>
      <c r="AK65" s="21" t="str">
        <f>IF(B65&lt;&gt;"",IF(AND(Prototype_input!$E$13&lt;&gt;"",Prototype_input!$E$13&lt;&gt;"Please input",AF65=""),"Fail",IF(AND(Prototype_input!$E$16&lt;&gt;"",Prototype_input!$E$16&lt;&gt;"Please input",AG65=""),"Fail",IF(AND(Prototype_input!$E$19&lt;&gt;"",Prototype_input!$E$19&lt;&gt;"Please input",AH65=""),"Fail",IF(AND(Prototype_input!$E$22&lt;&gt;"",Prototype_input!$E$22&lt;&gt;"Please input",AI65=""),"Fail",IF(AND(Prototype_input!$E$25&lt;&gt;"",Prototype_input!$E$25&lt;&gt;"Please input",AJ65=""),"Fail",IF(AF65&lt;&gt;"",AF65,IF(AG65&lt;&gt;"",AG65,IF(AH65&lt;&gt;"",AH65,IF(AI65&lt;&gt;"",AI65,IF(AJ65&lt;&gt;"",AJ65,"")))))))))),"")</f>
        <v/>
      </c>
      <c r="AM65" s="21" t="str">
        <f>_xlfn.IFNA(VLOOKUP(C65,'1_Prototype_data'!$C$1:$AL$1000,36,FALSE),"")</f>
        <v/>
      </c>
      <c r="AN65" s="21" t="str">
        <f>_xlfn.IFNA(VLOOKUP(C65,'2_Prototype_data'!$C$1:$AL$1000,36,FALSE),"")</f>
        <v/>
      </c>
      <c r="AO65" s="21" t="str">
        <f>_xlfn.IFNA(VLOOKUP(C65,'3_Prototype_data'!$C$1:$AL$1000,36,FALSE),"")</f>
        <v/>
      </c>
      <c r="AP65" s="21" t="str">
        <f ca="1">_xlfn.IFNA(VLOOKUP(C65,'4_Prototype_data'!$C$1:$AL$1000,36,FALSE),"")</f>
        <v/>
      </c>
      <c r="AQ65" s="21" t="str">
        <f>_xlfn.IFNA(VLOOKUP(C65,'5_Prototype_data'!$C$1:$AL$1000,36,FALSE),"")</f>
        <v/>
      </c>
      <c r="AR65" s="5" t="str">
        <f>IF(C65&lt;&gt;"",IF(AND(Prototype_input!$E$13&lt;&gt;"",Prototype_input!$E$13&lt;&gt;"Please input",AM65=""),"Fail",IF(AND(Prototype_input!$E$16&lt;&gt;"",Prototype_input!$E$16&lt;&gt;"Please input",AN65=""),"Fail",IF(AND(Prototype_input!$E$19&lt;&gt;"",Prototype_input!$E$19&lt;&gt;"Please input",AO65=""),"Fail",IF(AND(Prototype_input!$E$22&lt;&gt;"",Prototype_input!$E$22&lt;&gt;"Please input",AP65=""),"Fail",IF(AND(Prototype_input!$E$25&lt;&gt;"",Prototype_input!$E$25&lt;&gt;"Please input",AQ65=""),"Fail",IF(AM65&lt;&gt;"",AM65,IF(AN65&lt;&gt;"",AN65,IF(AO65&lt;&gt;"",AO65,IF(AP65&lt;&gt;"",AP65,IF(AQ65&lt;&gt;"",AQ65,"")))))))))),"")</f>
        <v/>
      </c>
    </row>
    <row r="66" spans="5:44" ht="12.75" x14ac:dyDescent="0.2">
      <c r="E66" s="21" t="str">
        <f>_xlfn.IFNA(VLOOKUP(B66,'1_Prototype_data'!$B$1:$U$1000,18,FALSE),"")</f>
        <v/>
      </c>
      <c r="F66" s="21" t="str">
        <f>_xlfn.IFNA(VLOOKUP(B66,'2_Prototype_data'!$B$1:$U$1000,18,FALSE),"")</f>
        <v/>
      </c>
      <c r="G66" s="21" t="str">
        <f>_xlfn.IFNA(VLOOKUP(B66,'3_Prototype_data'!$B$1:$U$1000,18,FALSE),"")</f>
        <v/>
      </c>
      <c r="H66" s="21" t="str">
        <f ca="1">_xlfn.IFNA(VLOOKUP(B66,'4_Prototype_data'!$B$1:$U$1000,18,FALSE),"")</f>
        <v/>
      </c>
      <c r="I66" s="21" t="str">
        <f>_xlfn.IFNA(VLOOKUP(B66,'5_Prototype_data'!$B$1:$U$1000,18,FALSE),"")</f>
        <v/>
      </c>
      <c r="J66" s="21" t="str">
        <f>IF(B66&lt;&gt;"",IF(AND(Prototype_input!$E$13&lt;&gt;"",Prototype_input!$E$13&lt;&gt;"Please input",E66=""),"Fail",IF(AND(Prototype_input!$E$16&lt;&gt;"",Prototype_input!$E$16&lt;&gt;"Please input",F66=""),"Fail",IF(AND(Prototype_input!$E$19&lt;&gt;"",Prototype_input!$E$19&lt;&gt;"Please input",G66=""),"Fail",IF(AND(Prototype_input!$E$22&lt;&gt;"",Prototype_input!$E$22&lt;&gt;"Please input",H66=""),"Fail",IF(AND(Prototype_input!$E$25&lt;&gt;"",Prototype_input!$E$25&lt;&gt;"Please input",I66=""),"Fail",IF(E66&lt;&gt;"",E66,IF(F66&lt;&gt;"",F66,IF(G66&lt;&gt;"",G66,IF(H66&lt;&gt;"",H66,IF(I66&lt;&gt;"",I66,"")))))))))),"")</f>
        <v/>
      </c>
      <c r="K66" s="21" t="str">
        <f>_xlfn.IFNA(VLOOKUP(B66,'1_Prototype_data'!$B$1:$U$1000,16,FALSE),"")</f>
        <v/>
      </c>
      <c r="L66" s="21" t="str">
        <f t="shared" si="6"/>
        <v/>
      </c>
      <c r="M66" s="21" t="str">
        <f>_xlfn.IFNA(VLOOKUP(B66,'2_Prototype_data'!$B$1:$U$1000,16,FALSE),"")</f>
        <v/>
      </c>
      <c r="N66" s="21" t="str">
        <f t="shared" si="7"/>
        <v/>
      </c>
      <c r="O66" s="21" t="str">
        <f>_xlfn.IFNA(VLOOKUP(B66,'3_Prototype_data'!$B$1:$U$1000,16,FALSE),"")</f>
        <v/>
      </c>
      <c r="P66" s="21" t="str">
        <f t="shared" si="8"/>
        <v/>
      </c>
      <c r="Q66" s="21" t="str">
        <f ca="1">_xlfn.IFNA(VLOOKUP(B66,'4_Prototype_data'!$B$1:$U$1000,16,FALSE),"")</f>
        <v/>
      </c>
      <c r="R66" s="21" t="str">
        <f t="shared" ca="1" si="9"/>
        <v/>
      </c>
      <c r="S66" s="21" t="str">
        <f>_xlfn.IFNA(VLOOKUP(B66,'5_Prototype_data'!$B$1:$U$1000,16,FALSE),"")</f>
        <v/>
      </c>
      <c r="T66" s="21" t="str">
        <f t="shared" si="10"/>
        <v/>
      </c>
      <c r="U66" s="21" t="str">
        <f t="shared" si="11"/>
        <v/>
      </c>
      <c r="V66" s="21" t="str">
        <f>IF(B66&lt;&gt;"",(10-COUNTIF(Prototype_input!$E$12:$E$26,"Please input"))/2,"")</f>
        <v/>
      </c>
      <c r="W66" s="21" t="str">
        <f t="shared" si="12"/>
        <v/>
      </c>
      <c r="Y66" s="21" t="str">
        <f>_xlfn.IFNA(VLOOKUP(B66,'1_Prototype_data'!$B$1:$U$1000,3,FALSE),"")</f>
        <v/>
      </c>
      <c r="Z66" s="21" t="str">
        <f>_xlfn.IFNA(VLOOKUP(B66,'1_Prototype_data'!$B$1:$U$1000,4,FALSE),"")</f>
        <v/>
      </c>
      <c r="AA66" s="21" t="str">
        <f>_xlfn.IFNA(VLOOKUP(B66,'1_Prototype_data'!$B$1:$U$1000,5,FALSE),"")</f>
        <v/>
      </c>
      <c r="AB66" s="21" t="str">
        <f>_xlfn.IFNA(VLOOKUP(B66,'1_Prototype_data'!$B$1:$U$1000,6,FALSE),"")</f>
        <v/>
      </c>
      <c r="AC66" s="21" t="str">
        <f>_xlfn.IFNA(VLOOKUP(B66,'1_Prototype_data'!$B$1:$U$1000,7,FALSE),"")</f>
        <v/>
      </c>
      <c r="AD66" s="21" t="str">
        <f>_xlfn.IFNA(VLOOKUP(B66,'1_Prototype_data'!$B$1:$U$1000,8,FALSE),"")</f>
        <v/>
      </c>
      <c r="AE66" s="21" t="str">
        <f>_xlfn.IFNA(VLOOKUP(B66,'1_Prototype_data'!$B$1:$U$1000,9,FALSE),"")</f>
        <v/>
      </c>
      <c r="AF66" s="21" t="str">
        <f>_xlfn.IFNA(VLOOKUP(B66,'1_Prototype_data'!$B$1:$U$1000,20,FALSE),"")</f>
        <v/>
      </c>
      <c r="AG66" s="21" t="str">
        <f>_xlfn.IFNA(VLOOKUP(B66,'2_Prototype_data'!$B$1:$U$1000,20,FALSE),"")</f>
        <v/>
      </c>
      <c r="AH66" s="21" t="str">
        <f>_xlfn.IFNA(VLOOKUP(B66,'3_Prototype_data'!$B$1:$U$1000,20,FALSE),"")</f>
        <v/>
      </c>
      <c r="AI66" s="21" t="str">
        <f ca="1">_xlfn.IFNA(VLOOKUP(B66,'4_Prototype_data'!$B$1:$U$1000,20,FALSE),"")</f>
        <v/>
      </c>
      <c r="AJ66" s="21" t="str">
        <f>_xlfn.IFNA(VLOOKUP(B66,'5_Prototype_data'!$B$1:$U$1000,20,FALSE),"")</f>
        <v/>
      </c>
      <c r="AK66" s="21" t="str">
        <f>IF(B66&lt;&gt;"",IF(AND(Prototype_input!$E$13&lt;&gt;"",Prototype_input!$E$13&lt;&gt;"Please input",AF66=""),"Fail",IF(AND(Prototype_input!$E$16&lt;&gt;"",Prototype_input!$E$16&lt;&gt;"Please input",AG66=""),"Fail",IF(AND(Prototype_input!$E$19&lt;&gt;"",Prototype_input!$E$19&lt;&gt;"Please input",AH66=""),"Fail",IF(AND(Prototype_input!$E$22&lt;&gt;"",Prototype_input!$E$22&lt;&gt;"Please input",AI66=""),"Fail",IF(AND(Prototype_input!$E$25&lt;&gt;"",Prototype_input!$E$25&lt;&gt;"Please input",AJ66=""),"Fail",IF(AF66&lt;&gt;"",AF66,IF(AG66&lt;&gt;"",AG66,IF(AH66&lt;&gt;"",AH66,IF(AI66&lt;&gt;"",AI66,IF(AJ66&lt;&gt;"",AJ66,"")))))))))),"")</f>
        <v/>
      </c>
      <c r="AM66" s="21" t="str">
        <f>_xlfn.IFNA(VLOOKUP(C66,'1_Prototype_data'!$C$1:$AL$1000,36,FALSE),"")</f>
        <v/>
      </c>
      <c r="AN66" s="21" t="str">
        <f>_xlfn.IFNA(VLOOKUP(C66,'2_Prototype_data'!$C$1:$AL$1000,36,FALSE),"")</f>
        <v/>
      </c>
      <c r="AO66" s="21" t="str">
        <f>_xlfn.IFNA(VLOOKUP(C66,'3_Prototype_data'!$C$1:$AL$1000,36,FALSE),"")</f>
        <v/>
      </c>
      <c r="AP66" s="21" t="str">
        <f ca="1">_xlfn.IFNA(VLOOKUP(C66,'4_Prototype_data'!$C$1:$AL$1000,36,FALSE),"")</f>
        <v/>
      </c>
      <c r="AQ66" s="21" t="str">
        <f>_xlfn.IFNA(VLOOKUP(C66,'5_Prototype_data'!$C$1:$AL$1000,36,FALSE),"")</f>
        <v/>
      </c>
      <c r="AR66" s="5" t="str">
        <f>IF(C66&lt;&gt;"",IF(AND(Prototype_input!$E$13&lt;&gt;"",Prototype_input!$E$13&lt;&gt;"Please input",AM66=""),"Fail",IF(AND(Prototype_input!$E$16&lt;&gt;"",Prototype_input!$E$16&lt;&gt;"Please input",AN66=""),"Fail",IF(AND(Prototype_input!$E$19&lt;&gt;"",Prototype_input!$E$19&lt;&gt;"Please input",AO66=""),"Fail",IF(AND(Prototype_input!$E$22&lt;&gt;"",Prototype_input!$E$22&lt;&gt;"Please input",AP66=""),"Fail",IF(AND(Prototype_input!$E$25&lt;&gt;"",Prototype_input!$E$25&lt;&gt;"Please input",AQ66=""),"Fail",IF(AM66&lt;&gt;"",AM66,IF(AN66&lt;&gt;"",AN66,IF(AO66&lt;&gt;"",AO66,IF(AP66&lt;&gt;"",AP66,IF(AQ66&lt;&gt;"",AQ66,"")))))))))),"")</f>
        <v/>
      </c>
    </row>
    <row r="67" spans="5:44" ht="12.75" x14ac:dyDescent="0.2">
      <c r="E67" s="21" t="str">
        <f>_xlfn.IFNA(VLOOKUP(B67,'1_Prototype_data'!$B$1:$U$1000,18,FALSE),"")</f>
        <v/>
      </c>
      <c r="F67" s="21" t="str">
        <f>_xlfn.IFNA(VLOOKUP(B67,'2_Prototype_data'!$B$1:$U$1000,18,FALSE),"")</f>
        <v/>
      </c>
      <c r="G67" s="21" t="str">
        <f>_xlfn.IFNA(VLOOKUP(B67,'3_Prototype_data'!$B$1:$U$1000,18,FALSE),"")</f>
        <v/>
      </c>
      <c r="H67" s="21" t="str">
        <f ca="1">_xlfn.IFNA(VLOOKUP(B67,'4_Prototype_data'!$B$1:$U$1000,18,FALSE),"")</f>
        <v/>
      </c>
      <c r="I67" s="21" t="str">
        <f>_xlfn.IFNA(VLOOKUP(B67,'5_Prototype_data'!$B$1:$U$1000,18,FALSE),"")</f>
        <v/>
      </c>
      <c r="J67" s="21" t="str">
        <f>IF(B67&lt;&gt;"",IF(AND(Prototype_input!$E$13&lt;&gt;"",Prototype_input!$E$13&lt;&gt;"Please input",E67=""),"Fail",IF(AND(Prototype_input!$E$16&lt;&gt;"",Prototype_input!$E$16&lt;&gt;"Please input",F67=""),"Fail",IF(AND(Prototype_input!$E$19&lt;&gt;"",Prototype_input!$E$19&lt;&gt;"Please input",G67=""),"Fail",IF(AND(Prototype_input!$E$22&lt;&gt;"",Prototype_input!$E$22&lt;&gt;"Please input",H67=""),"Fail",IF(AND(Prototype_input!$E$25&lt;&gt;"",Prototype_input!$E$25&lt;&gt;"Please input",I67=""),"Fail",IF(E67&lt;&gt;"",E67,IF(F67&lt;&gt;"",F67,IF(G67&lt;&gt;"",G67,IF(H67&lt;&gt;"",H67,IF(I67&lt;&gt;"",I67,"")))))))))),"")</f>
        <v/>
      </c>
      <c r="K67" s="21" t="str">
        <f>_xlfn.IFNA(VLOOKUP(B67,'1_Prototype_data'!$B$1:$U$1000,16,FALSE),"")</f>
        <v/>
      </c>
      <c r="L67" s="21" t="str">
        <f t="shared" ref="L67:L130" si="13">IF(K67&lt;&gt;"",(60/V67)*K67,"")</f>
        <v/>
      </c>
      <c r="M67" s="21" t="str">
        <f>_xlfn.IFNA(VLOOKUP(B67,'2_Prototype_data'!$B$1:$U$1000,16,FALSE),"")</f>
        <v/>
      </c>
      <c r="N67" s="21" t="str">
        <f t="shared" ref="N67:N130" si="14">IF(M67&lt;&gt;"",(60/V67)*M67,"")</f>
        <v/>
      </c>
      <c r="O67" s="21" t="str">
        <f>_xlfn.IFNA(VLOOKUP(B67,'3_Prototype_data'!$B$1:$U$1000,16,FALSE),"")</f>
        <v/>
      </c>
      <c r="P67" s="21" t="str">
        <f t="shared" ref="P67:P130" si="15">IF(O67&lt;&gt;"",(60/V67)*O67,"")</f>
        <v/>
      </c>
      <c r="Q67" s="21" t="str">
        <f ca="1">_xlfn.IFNA(VLOOKUP(B67,'4_Prototype_data'!$B$1:$U$1000,16,FALSE),"")</f>
        <v/>
      </c>
      <c r="R67" s="21" t="str">
        <f t="shared" ref="R67:R130" ca="1" si="16">IF(Q67&lt;&gt;"",(60/V67)*Q67,"")</f>
        <v/>
      </c>
      <c r="S67" s="21" t="str">
        <f>_xlfn.IFNA(VLOOKUP(B67,'5_Prototype_data'!$B$1:$U$1000,16,FALSE),"")</f>
        <v/>
      </c>
      <c r="T67" s="21" t="str">
        <f t="shared" ref="T67:T130" si="17">IF(S67&lt;&gt;"",(60/V67)*S67,"")</f>
        <v/>
      </c>
      <c r="U67" s="21" t="str">
        <f t="shared" ref="U67:U130" si="18">IF(B67&lt;&gt;"", SUM(L67,N67,P67,R67,T67), "")</f>
        <v/>
      </c>
      <c r="V67" s="21" t="str">
        <f>IF(B67&lt;&gt;"",(10-COUNTIF(Prototype_input!$E$12:$E$26,"Please input"))/2,"")</f>
        <v/>
      </c>
      <c r="W67" s="21" t="str">
        <f t="shared" ref="W67:W130" si="19">IFERROR(IF(AND(J67&lt;&gt;"",U67&lt;&gt;""),J67+U67,""),"")</f>
        <v/>
      </c>
      <c r="Y67" s="21" t="str">
        <f>_xlfn.IFNA(VLOOKUP(B67,'1_Prototype_data'!$B$1:$U$1000,3,FALSE),"")</f>
        <v/>
      </c>
      <c r="Z67" s="21" t="str">
        <f>_xlfn.IFNA(VLOOKUP(B67,'1_Prototype_data'!$B$1:$U$1000,4,FALSE),"")</f>
        <v/>
      </c>
      <c r="AA67" s="21" t="str">
        <f>_xlfn.IFNA(VLOOKUP(B67,'1_Prototype_data'!$B$1:$U$1000,5,FALSE),"")</f>
        <v/>
      </c>
      <c r="AB67" s="21" t="str">
        <f>_xlfn.IFNA(VLOOKUP(B67,'1_Prototype_data'!$B$1:$U$1000,6,FALSE),"")</f>
        <v/>
      </c>
      <c r="AC67" s="21" t="str">
        <f>_xlfn.IFNA(VLOOKUP(B67,'1_Prototype_data'!$B$1:$U$1000,7,FALSE),"")</f>
        <v/>
      </c>
      <c r="AD67" s="21" t="str">
        <f>_xlfn.IFNA(VLOOKUP(B67,'1_Prototype_data'!$B$1:$U$1000,8,FALSE),"")</f>
        <v/>
      </c>
      <c r="AE67" s="21" t="str">
        <f>_xlfn.IFNA(VLOOKUP(B67,'1_Prototype_data'!$B$1:$U$1000,9,FALSE),"")</f>
        <v/>
      </c>
      <c r="AF67" s="21" t="str">
        <f>_xlfn.IFNA(VLOOKUP(B67,'1_Prototype_data'!$B$1:$U$1000,20,FALSE),"")</f>
        <v/>
      </c>
      <c r="AG67" s="21" t="str">
        <f>_xlfn.IFNA(VLOOKUP(B67,'2_Prototype_data'!$B$1:$U$1000,20,FALSE),"")</f>
        <v/>
      </c>
      <c r="AH67" s="21" t="str">
        <f>_xlfn.IFNA(VLOOKUP(B67,'3_Prototype_data'!$B$1:$U$1000,20,FALSE),"")</f>
        <v/>
      </c>
      <c r="AI67" s="21" t="str">
        <f ca="1">_xlfn.IFNA(VLOOKUP(B67,'4_Prototype_data'!$B$1:$U$1000,20,FALSE),"")</f>
        <v/>
      </c>
      <c r="AJ67" s="21" t="str">
        <f>_xlfn.IFNA(VLOOKUP(B67,'5_Prototype_data'!$B$1:$U$1000,20,FALSE),"")</f>
        <v/>
      </c>
      <c r="AK67" s="21" t="str">
        <f>IF(B67&lt;&gt;"",IF(AND(Prototype_input!$E$13&lt;&gt;"",Prototype_input!$E$13&lt;&gt;"Please input",AF67=""),"Fail",IF(AND(Prototype_input!$E$16&lt;&gt;"",Prototype_input!$E$16&lt;&gt;"Please input",AG67=""),"Fail",IF(AND(Prototype_input!$E$19&lt;&gt;"",Prototype_input!$E$19&lt;&gt;"Please input",AH67=""),"Fail",IF(AND(Prototype_input!$E$22&lt;&gt;"",Prototype_input!$E$22&lt;&gt;"Please input",AI67=""),"Fail",IF(AND(Prototype_input!$E$25&lt;&gt;"",Prototype_input!$E$25&lt;&gt;"Please input",AJ67=""),"Fail",IF(AF67&lt;&gt;"",AF67,IF(AG67&lt;&gt;"",AG67,IF(AH67&lt;&gt;"",AH67,IF(AI67&lt;&gt;"",AI67,IF(AJ67&lt;&gt;"",AJ67,"")))))))))),"")</f>
        <v/>
      </c>
      <c r="AM67" s="21" t="str">
        <f>_xlfn.IFNA(VLOOKUP(C67,'1_Prototype_data'!$C$1:$AL$1000,36,FALSE),"")</f>
        <v/>
      </c>
      <c r="AN67" s="21" t="str">
        <f>_xlfn.IFNA(VLOOKUP(C67,'2_Prototype_data'!$C$1:$AL$1000,36,FALSE),"")</f>
        <v/>
      </c>
      <c r="AO67" s="21" t="str">
        <f>_xlfn.IFNA(VLOOKUP(C67,'3_Prototype_data'!$C$1:$AL$1000,36,FALSE),"")</f>
        <v/>
      </c>
      <c r="AP67" s="21" t="str">
        <f ca="1">_xlfn.IFNA(VLOOKUP(C67,'4_Prototype_data'!$C$1:$AL$1000,36,FALSE),"")</f>
        <v/>
      </c>
      <c r="AQ67" s="21" t="str">
        <f>_xlfn.IFNA(VLOOKUP(C67,'5_Prototype_data'!$C$1:$AL$1000,36,FALSE),"")</f>
        <v/>
      </c>
      <c r="AR67" s="5" t="str">
        <f>IF(C67&lt;&gt;"",IF(AND(Prototype_input!$E$13&lt;&gt;"",Prototype_input!$E$13&lt;&gt;"Please input",AM67=""),"Fail",IF(AND(Prototype_input!$E$16&lt;&gt;"",Prototype_input!$E$16&lt;&gt;"Please input",AN67=""),"Fail",IF(AND(Prototype_input!$E$19&lt;&gt;"",Prototype_input!$E$19&lt;&gt;"Please input",AO67=""),"Fail",IF(AND(Prototype_input!$E$22&lt;&gt;"",Prototype_input!$E$22&lt;&gt;"Please input",AP67=""),"Fail",IF(AND(Prototype_input!$E$25&lt;&gt;"",Prototype_input!$E$25&lt;&gt;"Please input",AQ67=""),"Fail",IF(AM67&lt;&gt;"",AM67,IF(AN67&lt;&gt;"",AN67,IF(AO67&lt;&gt;"",AO67,IF(AP67&lt;&gt;"",AP67,IF(AQ67&lt;&gt;"",AQ67,"")))))))))),"")</f>
        <v/>
      </c>
    </row>
    <row r="68" spans="5:44" ht="12.75" x14ac:dyDescent="0.2">
      <c r="E68" s="21" t="str">
        <f>_xlfn.IFNA(VLOOKUP(B68,'1_Prototype_data'!$B$1:$U$1000,18,FALSE),"")</f>
        <v/>
      </c>
      <c r="F68" s="21" t="str">
        <f>_xlfn.IFNA(VLOOKUP(B68,'2_Prototype_data'!$B$1:$U$1000,18,FALSE),"")</f>
        <v/>
      </c>
      <c r="G68" s="21" t="str">
        <f>_xlfn.IFNA(VLOOKUP(B68,'3_Prototype_data'!$B$1:$U$1000,18,FALSE),"")</f>
        <v/>
      </c>
      <c r="H68" s="21" t="str">
        <f ca="1">_xlfn.IFNA(VLOOKUP(B68,'4_Prototype_data'!$B$1:$U$1000,18,FALSE),"")</f>
        <v/>
      </c>
      <c r="I68" s="21" t="str">
        <f>_xlfn.IFNA(VLOOKUP(B68,'5_Prototype_data'!$B$1:$U$1000,18,FALSE),"")</f>
        <v/>
      </c>
      <c r="J68" s="21" t="str">
        <f>IF(B68&lt;&gt;"",IF(AND(Prototype_input!$E$13&lt;&gt;"",Prototype_input!$E$13&lt;&gt;"Please input",E68=""),"Fail",IF(AND(Prototype_input!$E$16&lt;&gt;"",Prototype_input!$E$16&lt;&gt;"Please input",F68=""),"Fail",IF(AND(Prototype_input!$E$19&lt;&gt;"",Prototype_input!$E$19&lt;&gt;"Please input",G68=""),"Fail",IF(AND(Prototype_input!$E$22&lt;&gt;"",Prototype_input!$E$22&lt;&gt;"Please input",H68=""),"Fail",IF(AND(Prototype_input!$E$25&lt;&gt;"",Prototype_input!$E$25&lt;&gt;"Please input",I68=""),"Fail",IF(E68&lt;&gt;"",E68,IF(F68&lt;&gt;"",F68,IF(G68&lt;&gt;"",G68,IF(H68&lt;&gt;"",H68,IF(I68&lt;&gt;"",I68,"")))))))))),"")</f>
        <v/>
      </c>
      <c r="K68" s="21" t="str">
        <f>_xlfn.IFNA(VLOOKUP(B68,'1_Prototype_data'!$B$1:$U$1000,16,FALSE),"")</f>
        <v/>
      </c>
      <c r="L68" s="21" t="str">
        <f t="shared" si="13"/>
        <v/>
      </c>
      <c r="M68" s="21" t="str">
        <f>_xlfn.IFNA(VLOOKUP(B68,'2_Prototype_data'!$B$1:$U$1000,16,FALSE),"")</f>
        <v/>
      </c>
      <c r="N68" s="21" t="str">
        <f t="shared" si="14"/>
        <v/>
      </c>
      <c r="O68" s="21" t="str">
        <f>_xlfn.IFNA(VLOOKUP(B68,'3_Prototype_data'!$B$1:$U$1000,16,FALSE),"")</f>
        <v/>
      </c>
      <c r="P68" s="21" t="str">
        <f t="shared" si="15"/>
        <v/>
      </c>
      <c r="Q68" s="21" t="str">
        <f ca="1">_xlfn.IFNA(VLOOKUP(B68,'4_Prototype_data'!$B$1:$U$1000,16,FALSE),"")</f>
        <v/>
      </c>
      <c r="R68" s="21" t="str">
        <f t="shared" ca="1" si="16"/>
        <v/>
      </c>
      <c r="S68" s="21" t="str">
        <f>_xlfn.IFNA(VLOOKUP(B68,'5_Prototype_data'!$B$1:$U$1000,16,FALSE),"")</f>
        <v/>
      </c>
      <c r="T68" s="21" t="str">
        <f t="shared" si="17"/>
        <v/>
      </c>
      <c r="U68" s="21" t="str">
        <f t="shared" si="18"/>
        <v/>
      </c>
      <c r="V68" s="21" t="str">
        <f>IF(B68&lt;&gt;"",(10-COUNTIF(Prototype_input!$E$12:$E$26,"Please input"))/2,"")</f>
        <v/>
      </c>
      <c r="W68" s="21" t="str">
        <f t="shared" si="19"/>
        <v/>
      </c>
      <c r="Y68" s="21" t="str">
        <f>_xlfn.IFNA(VLOOKUP(B68,'1_Prototype_data'!$B$1:$U$1000,3,FALSE),"")</f>
        <v/>
      </c>
      <c r="Z68" s="21" t="str">
        <f>_xlfn.IFNA(VLOOKUP(B68,'1_Prototype_data'!$B$1:$U$1000,4,FALSE),"")</f>
        <v/>
      </c>
      <c r="AA68" s="21" t="str">
        <f>_xlfn.IFNA(VLOOKUP(B68,'1_Prototype_data'!$B$1:$U$1000,5,FALSE),"")</f>
        <v/>
      </c>
      <c r="AB68" s="21" t="str">
        <f>_xlfn.IFNA(VLOOKUP(B68,'1_Prototype_data'!$B$1:$U$1000,6,FALSE),"")</f>
        <v/>
      </c>
      <c r="AC68" s="21" t="str">
        <f>_xlfn.IFNA(VLOOKUP(B68,'1_Prototype_data'!$B$1:$U$1000,7,FALSE),"")</f>
        <v/>
      </c>
      <c r="AD68" s="21" t="str">
        <f>_xlfn.IFNA(VLOOKUP(B68,'1_Prototype_data'!$B$1:$U$1000,8,FALSE),"")</f>
        <v/>
      </c>
      <c r="AE68" s="21" t="str">
        <f>_xlfn.IFNA(VLOOKUP(B68,'1_Prototype_data'!$B$1:$U$1000,9,FALSE),"")</f>
        <v/>
      </c>
      <c r="AF68" s="21" t="str">
        <f>_xlfn.IFNA(VLOOKUP(B68,'1_Prototype_data'!$B$1:$U$1000,20,FALSE),"")</f>
        <v/>
      </c>
      <c r="AG68" s="21" t="str">
        <f>_xlfn.IFNA(VLOOKUP(B68,'2_Prototype_data'!$B$1:$U$1000,20,FALSE),"")</f>
        <v/>
      </c>
      <c r="AH68" s="21" t="str">
        <f>_xlfn.IFNA(VLOOKUP(B68,'3_Prototype_data'!$B$1:$U$1000,20,FALSE),"")</f>
        <v/>
      </c>
      <c r="AI68" s="21" t="str">
        <f ca="1">_xlfn.IFNA(VLOOKUP(B68,'4_Prototype_data'!$B$1:$U$1000,20,FALSE),"")</f>
        <v/>
      </c>
      <c r="AJ68" s="21" t="str">
        <f>_xlfn.IFNA(VLOOKUP(B68,'5_Prototype_data'!$B$1:$U$1000,20,FALSE),"")</f>
        <v/>
      </c>
      <c r="AK68" s="21" t="str">
        <f>IF(B68&lt;&gt;"",IF(AND(Prototype_input!$E$13&lt;&gt;"",Prototype_input!$E$13&lt;&gt;"Please input",AF68=""),"Fail",IF(AND(Prototype_input!$E$16&lt;&gt;"",Prototype_input!$E$16&lt;&gt;"Please input",AG68=""),"Fail",IF(AND(Prototype_input!$E$19&lt;&gt;"",Prototype_input!$E$19&lt;&gt;"Please input",AH68=""),"Fail",IF(AND(Prototype_input!$E$22&lt;&gt;"",Prototype_input!$E$22&lt;&gt;"Please input",AI68=""),"Fail",IF(AND(Prototype_input!$E$25&lt;&gt;"",Prototype_input!$E$25&lt;&gt;"Please input",AJ68=""),"Fail",IF(AF68&lt;&gt;"",AF68,IF(AG68&lt;&gt;"",AG68,IF(AH68&lt;&gt;"",AH68,IF(AI68&lt;&gt;"",AI68,IF(AJ68&lt;&gt;"",AJ68,"")))))))))),"")</f>
        <v/>
      </c>
      <c r="AM68" s="21" t="str">
        <f>_xlfn.IFNA(VLOOKUP(C68,'1_Prototype_data'!$C$1:$AL$1000,36,FALSE),"")</f>
        <v/>
      </c>
      <c r="AN68" s="21" t="str">
        <f>_xlfn.IFNA(VLOOKUP(C68,'2_Prototype_data'!$C$1:$AL$1000,36,FALSE),"")</f>
        <v/>
      </c>
      <c r="AO68" s="21" t="str">
        <f>_xlfn.IFNA(VLOOKUP(C68,'3_Prototype_data'!$C$1:$AL$1000,36,FALSE),"")</f>
        <v/>
      </c>
      <c r="AP68" s="21" t="str">
        <f ca="1">_xlfn.IFNA(VLOOKUP(C68,'4_Prototype_data'!$C$1:$AL$1000,36,FALSE),"")</f>
        <v/>
      </c>
      <c r="AQ68" s="21" t="str">
        <f>_xlfn.IFNA(VLOOKUP(C68,'5_Prototype_data'!$C$1:$AL$1000,36,FALSE),"")</f>
        <v/>
      </c>
      <c r="AR68" s="5" t="str">
        <f>IF(C68&lt;&gt;"",IF(AND(Prototype_input!$E$13&lt;&gt;"",Prototype_input!$E$13&lt;&gt;"Please input",AM68=""),"Fail",IF(AND(Prototype_input!$E$16&lt;&gt;"",Prototype_input!$E$16&lt;&gt;"Please input",AN68=""),"Fail",IF(AND(Prototype_input!$E$19&lt;&gt;"",Prototype_input!$E$19&lt;&gt;"Please input",AO68=""),"Fail",IF(AND(Prototype_input!$E$22&lt;&gt;"",Prototype_input!$E$22&lt;&gt;"Please input",AP68=""),"Fail",IF(AND(Prototype_input!$E$25&lt;&gt;"",Prototype_input!$E$25&lt;&gt;"Please input",AQ68=""),"Fail",IF(AM68&lt;&gt;"",AM68,IF(AN68&lt;&gt;"",AN68,IF(AO68&lt;&gt;"",AO68,IF(AP68&lt;&gt;"",AP68,IF(AQ68&lt;&gt;"",AQ68,"")))))))))),"")</f>
        <v/>
      </c>
    </row>
    <row r="69" spans="5:44" ht="12.75" x14ac:dyDescent="0.2">
      <c r="E69" s="21" t="str">
        <f>_xlfn.IFNA(VLOOKUP(B69,'1_Prototype_data'!$B$1:$U$1000,18,FALSE),"")</f>
        <v/>
      </c>
      <c r="F69" s="21" t="str">
        <f>_xlfn.IFNA(VLOOKUP(B69,'2_Prototype_data'!$B$1:$U$1000,18,FALSE),"")</f>
        <v/>
      </c>
      <c r="G69" s="21" t="str">
        <f>_xlfn.IFNA(VLOOKUP(B69,'3_Prototype_data'!$B$1:$U$1000,18,FALSE),"")</f>
        <v/>
      </c>
      <c r="H69" s="21" t="str">
        <f ca="1">_xlfn.IFNA(VLOOKUP(B69,'4_Prototype_data'!$B$1:$U$1000,18,FALSE),"")</f>
        <v/>
      </c>
      <c r="I69" s="21" t="str">
        <f>_xlfn.IFNA(VLOOKUP(B69,'5_Prototype_data'!$B$1:$U$1000,18,FALSE),"")</f>
        <v/>
      </c>
      <c r="J69" s="21" t="str">
        <f>IF(B69&lt;&gt;"",IF(AND(Prototype_input!$E$13&lt;&gt;"",Prototype_input!$E$13&lt;&gt;"Please input",E69=""),"Fail",IF(AND(Prototype_input!$E$16&lt;&gt;"",Prototype_input!$E$16&lt;&gt;"Please input",F69=""),"Fail",IF(AND(Prototype_input!$E$19&lt;&gt;"",Prototype_input!$E$19&lt;&gt;"Please input",G69=""),"Fail",IF(AND(Prototype_input!$E$22&lt;&gt;"",Prototype_input!$E$22&lt;&gt;"Please input",H69=""),"Fail",IF(AND(Prototype_input!$E$25&lt;&gt;"",Prototype_input!$E$25&lt;&gt;"Please input",I69=""),"Fail",IF(E69&lt;&gt;"",E69,IF(F69&lt;&gt;"",F69,IF(G69&lt;&gt;"",G69,IF(H69&lt;&gt;"",H69,IF(I69&lt;&gt;"",I69,"")))))))))),"")</f>
        <v/>
      </c>
      <c r="K69" s="21" t="str">
        <f>_xlfn.IFNA(VLOOKUP(B69,'1_Prototype_data'!$B$1:$U$1000,16,FALSE),"")</f>
        <v/>
      </c>
      <c r="L69" s="21" t="str">
        <f t="shared" si="13"/>
        <v/>
      </c>
      <c r="M69" s="21" t="str">
        <f>_xlfn.IFNA(VLOOKUP(B69,'2_Prototype_data'!$B$1:$U$1000,16,FALSE),"")</f>
        <v/>
      </c>
      <c r="N69" s="21" t="str">
        <f t="shared" si="14"/>
        <v/>
      </c>
      <c r="O69" s="21" t="str">
        <f>_xlfn.IFNA(VLOOKUP(B69,'3_Prototype_data'!$B$1:$U$1000,16,FALSE),"")</f>
        <v/>
      </c>
      <c r="P69" s="21" t="str">
        <f t="shared" si="15"/>
        <v/>
      </c>
      <c r="Q69" s="21" t="str">
        <f ca="1">_xlfn.IFNA(VLOOKUP(B69,'4_Prototype_data'!$B$1:$U$1000,16,FALSE),"")</f>
        <v/>
      </c>
      <c r="R69" s="21" t="str">
        <f t="shared" ca="1" si="16"/>
        <v/>
      </c>
      <c r="S69" s="21" t="str">
        <f>_xlfn.IFNA(VLOOKUP(B69,'5_Prototype_data'!$B$1:$U$1000,16,FALSE),"")</f>
        <v/>
      </c>
      <c r="T69" s="21" t="str">
        <f t="shared" si="17"/>
        <v/>
      </c>
      <c r="U69" s="21" t="str">
        <f t="shared" si="18"/>
        <v/>
      </c>
      <c r="V69" s="21" t="str">
        <f>IF(B69&lt;&gt;"",(10-COUNTIF(Prototype_input!$E$12:$E$26,"Please input"))/2,"")</f>
        <v/>
      </c>
      <c r="W69" s="21" t="str">
        <f t="shared" si="19"/>
        <v/>
      </c>
      <c r="Y69" s="21" t="str">
        <f>_xlfn.IFNA(VLOOKUP(B69,'1_Prototype_data'!$B$1:$U$1000,3,FALSE),"")</f>
        <v/>
      </c>
      <c r="Z69" s="21" t="str">
        <f>_xlfn.IFNA(VLOOKUP(B69,'1_Prototype_data'!$B$1:$U$1000,4,FALSE),"")</f>
        <v/>
      </c>
      <c r="AA69" s="21" t="str">
        <f>_xlfn.IFNA(VLOOKUP(B69,'1_Prototype_data'!$B$1:$U$1000,5,FALSE),"")</f>
        <v/>
      </c>
      <c r="AB69" s="21" t="str">
        <f>_xlfn.IFNA(VLOOKUP(B69,'1_Prototype_data'!$B$1:$U$1000,6,FALSE),"")</f>
        <v/>
      </c>
      <c r="AC69" s="21" t="str">
        <f>_xlfn.IFNA(VLOOKUP(B69,'1_Prototype_data'!$B$1:$U$1000,7,FALSE),"")</f>
        <v/>
      </c>
      <c r="AD69" s="21" t="str">
        <f>_xlfn.IFNA(VLOOKUP(B69,'1_Prototype_data'!$B$1:$U$1000,8,FALSE),"")</f>
        <v/>
      </c>
      <c r="AE69" s="21" t="str">
        <f>_xlfn.IFNA(VLOOKUP(B69,'1_Prototype_data'!$B$1:$U$1000,9,FALSE),"")</f>
        <v/>
      </c>
      <c r="AF69" s="21" t="str">
        <f>_xlfn.IFNA(VLOOKUP(B69,'1_Prototype_data'!$B$1:$U$1000,20,FALSE),"")</f>
        <v/>
      </c>
      <c r="AG69" s="21" t="str">
        <f>_xlfn.IFNA(VLOOKUP(B69,'2_Prototype_data'!$B$1:$U$1000,20,FALSE),"")</f>
        <v/>
      </c>
      <c r="AH69" s="21" t="str">
        <f>_xlfn.IFNA(VLOOKUP(B69,'3_Prototype_data'!$B$1:$U$1000,20,FALSE),"")</f>
        <v/>
      </c>
      <c r="AI69" s="21" t="str">
        <f ca="1">_xlfn.IFNA(VLOOKUP(B69,'4_Prototype_data'!$B$1:$U$1000,20,FALSE),"")</f>
        <v/>
      </c>
      <c r="AJ69" s="21" t="str">
        <f>_xlfn.IFNA(VLOOKUP(B69,'5_Prototype_data'!$B$1:$U$1000,20,FALSE),"")</f>
        <v/>
      </c>
      <c r="AK69" s="21" t="str">
        <f>IF(B69&lt;&gt;"",IF(AND(Prototype_input!$E$13&lt;&gt;"",Prototype_input!$E$13&lt;&gt;"Please input",AF69=""),"Fail",IF(AND(Prototype_input!$E$16&lt;&gt;"",Prototype_input!$E$16&lt;&gt;"Please input",AG69=""),"Fail",IF(AND(Prototype_input!$E$19&lt;&gt;"",Prototype_input!$E$19&lt;&gt;"Please input",AH69=""),"Fail",IF(AND(Prototype_input!$E$22&lt;&gt;"",Prototype_input!$E$22&lt;&gt;"Please input",AI69=""),"Fail",IF(AND(Prototype_input!$E$25&lt;&gt;"",Prototype_input!$E$25&lt;&gt;"Please input",AJ69=""),"Fail",IF(AF69&lt;&gt;"",AF69,IF(AG69&lt;&gt;"",AG69,IF(AH69&lt;&gt;"",AH69,IF(AI69&lt;&gt;"",AI69,IF(AJ69&lt;&gt;"",AJ69,"")))))))))),"")</f>
        <v/>
      </c>
      <c r="AM69" s="21" t="str">
        <f>_xlfn.IFNA(VLOOKUP(C69,'1_Prototype_data'!$C$1:$AL$1000,36,FALSE),"")</f>
        <v/>
      </c>
      <c r="AN69" s="21" t="str">
        <f>_xlfn.IFNA(VLOOKUP(C69,'2_Prototype_data'!$C$1:$AL$1000,36,FALSE),"")</f>
        <v/>
      </c>
      <c r="AO69" s="21" t="str">
        <f>_xlfn.IFNA(VLOOKUP(C69,'3_Prototype_data'!$C$1:$AL$1000,36,FALSE),"")</f>
        <v/>
      </c>
      <c r="AP69" s="21" t="str">
        <f ca="1">_xlfn.IFNA(VLOOKUP(C69,'4_Prototype_data'!$C$1:$AL$1000,36,FALSE),"")</f>
        <v/>
      </c>
      <c r="AQ69" s="21" t="str">
        <f>_xlfn.IFNA(VLOOKUP(C69,'5_Prototype_data'!$C$1:$AL$1000,36,FALSE),"")</f>
        <v/>
      </c>
      <c r="AR69" s="5" t="str">
        <f>IF(C69&lt;&gt;"",IF(AND(Prototype_input!$E$13&lt;&gt;"",Prototype_input!$E$13&lt;&gt;"Please input",AM69=""),"Fail",IF(AND(Prototype_input!$E$16&lt;&gt;"",Prototype_input!$E$16&lt;&gt;"Please input",AN69=""),"Fail",IF(AND(Prototype_input!$E$19&lt;&gt;"",Prototype_input!$E$19&lt;&gt;"Please input",AO69=""),"Fail",IF(AND(Prototype_input!$E$22&lt;&gt;"",Prototype_input!$E$22&lt;&gt;"Please input",AP69=""),"Fail",IF(AND(Prototype_input!$E$25&lt;&gt;"",Prototype_input!$E$25&lt;&gt;"Please input",AQ69=""),"Fail",IF(AM69&lt;&gt;"",AM69,IF(AN69&lt;&gt;"",AN69,IF(AO69&lt;&gt;"",AO69,IF(AP69&lt;&gt;"",AP69,IF(AQ69&lt;&gt;"",AQ69,"")))))))))),"")</f>
        <v/>
      </c>
    </row>
    <row r="70" spans="5:44" ht="12.75" x14ac:dyDescent="0.2">
      <c r="E70" s="21" t="str">
        <f>_xlfn.IFNA(VLOOKUP(B70,'1_Prototype_data'!$B$1:$U$1000,18,FALSE),"")</f>
        <v/>
      </c>
      <c r="F70" s="21" t="str">
        <f>_xlfn.IFNA(VLOOKUP(B70,'2_Prototype_data'!$B$1:$U$1000,18,FALSE),"")</f>
        <v/>
      </c>
      <c r="G70" s="21" t="str">
        <f>_xlfn.IFNA(VLOOKUP(B70,'3_Prototype_data'!$B$1:$U$1000,18,FALSE),"")</f>
        <v/>
      </c>
      <c r="H70" s="21" t="str">
        <f ca="1">_xlfn.IFNA(VLOOKUP(B70,'4_Prototype_data'!$B$1:$U$1000,18,FALSE),"")</f>
        <v/>
      </c>
      <c r="I70" s="21" t="str">
        <f>_xlfn.IFNA(VLOOKUP(B70,'5_Prototype_data'!$B$1:$U$1000,18,FALSE),"")</f>
        <v/>
      </c>
      <c r="J70" s="21" t="str">
        <f>IF(B70&lt;&gt;"",IF(AND(Prototype_input!$E$13&lt;&gt;"",Prototype_input!$E$13&lt;&gt;"Please input",E70=""),"Fail",IF(AND(Prototype_input!$E$16&lt;&gt;"",Prototype_input!$E$16&lt;&gt;"Please input",F70=""),"Fail",IF(AND(Prototype_input!$E$19&lt;&gt;"",Prototype_input!$E$19&lt;&gt;"Please input",G70=""),"Fail",IF(AND(Prototype_input!$E$22&lt;&gt;"",Prototype_input!$E$22&lt;&gt;"Please input",H70=""),"Fail",IF(AND(Prototype_input!$E$25&lt;&gt;"",Prototype_input!$E$25&lt;&gt;"Please input",I70=""),"Fail",IF(E70&lt;&gt;"",E70,IF(F70&lt;&gt;"",F70,IF(G70&lt;&gt;"",G70,IF(H70&lt;&gt;"",H70,IF(I70&lt;&gt;"",I70,"")))))))))),"")</f>
        <v/>
      </c>
      <c r="K70" s="21" t="str">
        <f>_xlfn.IFNA(VLOOKUP(B70,'1_Prototype_data'!$B$1:$U$1000,16,FALSE),"")</f>
        <v/>
      </c>
      <c r="L70" s="21" t="str">
        <f t="shared" si="13"/>
        <v/>
      </c>
      <c r="M70" s="21" t="str">
        <f>_xlfn.IFNA(VLOOKUP(B70,'2_Prototype_data'!$B$1:$U$1000,16,FALSE),"")</f>
        <v/>
      </c>
      <c r="N70" s="21" t="str">
        <f t="shared" si="14"/>
        <v/>
      </c>
      <c r="O70" s="21" t="str">
        <f>_xlfn.IFNA(VLOOKUP(B70,'3_Prototype_data'!$B$1:$U$1000,16,FALSE),"")</f>
        <v/>
      </c>
      <c r="P70" s="21" t="str">
        <f t="shared" si="15"/>
        <v/>
      </c>
      <c r="Q70" s="21" t="str">
        <f ca="1">_xlfn.IFNA(VLOOKUP(B70,'4_Prototype_data'!$B$1:$U$1000,16,FALSE),"")</f>
        <v/>
      </c>
      <c r="R70" s="21" t="str">
        <f t="shared" ca="1" si="16"/>
        <v/>
      </c>
      <c r="S70" s="21" t="str">
        <f>_xlfn.IFNA(VLOOKUP(B70,'5_Prototype_data'!$B$1:$U$1000,16,FALSE),"")</f>
        <v/>
      </c>
      <c r="T70" s="21" t="str">
        <f t="shared" si="17"/>
        <v/>
      </c>
      <c r="U70" s="21" t="str">
        <f t="shared" si="18"/>
        <v/>
      </c>
      <c r="V70" s="21" t="str">
        <f>IF(B70&lt;&gt;"",(10-COUNTIF(Prototype_input!$E$12:$E$26,"Please input"))/2,"")</f>
        <v/>
      </c>
      <c r="W70" s="21" t="str">
        <f t="shared" si="19"/>
        <v/>
      </c>
      <c r="Y70" s="21" t="str">
        <f>_xlfn.IFNA(VLOOKUP(B70,'1_Prototype_data'!$B$1:$U$1000,3,FALSE),"")</f>
        <v/>
      </c>
      <c r="Z70" s="21" t="str">
        <f>_xlfn.IFNA(VLOOKUP(B70,'1_Prototype_data'!$B$1:$U$1000,4,FALSE),"")</f>
        <v/>
      </c>
      <c r="AA70" s="21" t="str">
        <f>_xlfn.IFNA(VLOOKUP(B70,'1_Prototype_data'!$B$1:$U$1000,5,FALSE),"")</f>
        <v/>
      </c>
      <c r="AB70" s="21" t="str">
        <f>_xlfn.IFNA(VLOOKUP(B70,'1_Prototype_data'!$B$1:$U$1000,6,FALSE),"")</f>
        <v/>
      </c>
      <c r="AC70" s="21" t="str">
        <f>_xlfn.IFNA(VLOOKUP(B70,'1_Prototype_data'!$B$1:$U$1000,7,FALSE),"")</f>
        <v/>
      </c>
      <c r="AD70" s="21" t="str">
        <f>_xlfn.IFNA(VLOOKUP(B70,'1_Prototype_data'!$B$1:$U$1000,8,FALSE),"")</f>
        <v/>
      </c>
      <c r="AE70" s="21" t="str">
        <f>_xlfn.IFNA(VLOOKUP(B70,'1_Prototype_data'!$B$1:$U$1000,9,FALSE),"")</f>
        <v/>
      </c>
      <c r="AF70" s="21" t="str">
        <f>_xlfn.IFNA(VLOOKUP(B70,'1_Prototype_data'!$B$1:$U$1000,20,FALSE),"")</f>
        <v/>
      </c>
      <c r="AG70" s="21" t="str">
        <f>_xlfn.IFNA(VLOOKUP(B70,'2_Prototype_data'!$B$1:$U$1000,20,FALSE),"")</f>
        <v/>
      </c>
      <c r="AH70" s="21" t="str">
        <f>_xlfn.IFNA(VLOOKUP(B70,'3_Prototype_data'!$B$1:$U$1000,20,FALSE),"")</f>
        <v/>
      </c>
      <c r="AI70" s="21" t="str">
        <f ca="1">_xlfn.IFNA(VLOOKUP(B70,'4_Prototype_data'!$B$1:$U$1000,20,FALSE),"")</f>
        <v/>
      </c>
      <c r="AJ70" s="21" t="str">
        <f>_xlfn.IFNA(VLOOKUP(B70,'5_Prototype_data'!$B$1:$U$1000,20,FALSE),"")</f>
        <v/>
      </c>
      <c r="AK70" s="21" t="str">
        <f>IF(B70&lt;&gt;"",IF(AND(Prototype_input!$E$13&lt;&gt;"",Prototype_input!$E$13&lt;&gt;"Please input",AF70=""),"Fail",IF(AND(Prototype_input!$E$16&lt;&gt;"",Prototype_input!$E$16&lt;&gt;"Please input",AG70=""),"Fail",IF(AND(Prototype_input!$E$19&lt;&gt;"",Prototype_input!$E$19&lt;&gt;"Please input",AH70=""),"Fail",IF(AND(Prototype_input!$E$22&lt;&gt;"",Prototype_input!$E$22&lt;&gt;"Please input",AI70=""),"Fail",IF(AND(Prototype_input!$E$25&lt;&gt;"",Prototype_input!$E$25&lt;&gt;"Please input",AJ70=""),"Fail",IF(AF70&lt;&gt;"",AF70,IF(AG70&lt;&gt;"",AG70,IF(AH70&lt;&gt;"",AH70,IF(AI70&lt;&gt;"",AI70,IF(AJ70&lt;&gt;"",AJ70,"")))))))))),"")</f>
        <v/>
      </c>
      <c r="AM70" s="21" t="str">
        <f>_xlfn.IFNA(VLOOKUP(C70,'1_Prototype_data'!$C$1:$AL$1000,36,FALSE),"")</f>
        <v/>
      </c>
      <c r="AN70" s="21" t="str">
        <f>_xlfn.IFNA(VLOOKUP(C70,'2_Prototype_data'!$C$1:$AL$1000,36,FALSE),"")</f>
        <v/>
      </c>
      <c r="AO70" s="21" t="str">
        <f>_xlfn.IFNA(VLOOKUP(C70,'3_Prototype_data'!$C$1:$AL$1000,36,FALSE),"")</f>
        <v/>
      </c>
      <c r="AP70" s="21" t="str">
        <f ca="1">_xlfn.IFNA(VLOOKUP(C70,'4_Prototype_data'!$C$1:$AL$1000,36,FALSE),"")</f>
        <v/>
      </c>
      <c r="AQ70" s="21" t="str">
        <f>_xlfn.IFNA(VLOOKUP(C70,'5_Prototype_data'!$C$1:$AL$1000,36,FALSE),"")</f>
        <v/>
      </c>
      <c r="AR70" s="5" t="str">
        <f>IF(C70&lt;&gt;"",IF(AND(Prototype_input!$E$13&lt;&gt;"",Prototype_input!$E$13&lt;&gt;"Please input",AM70=""),"Fail",IF(AND(Prototype_input!$E$16&lt;&gt;"",Prototype_input!$E$16&lt;&gt;"Please input",AN70=""),"Fail",IF(AND(Prototype_input!$E$19&lt;&gt;"",Prototype_input!$E$19&lt;&gt;"Please input",AO70=""),"Fail",IF(AND(Prototype_input!$E$22&lt;&gt;"",Prototype_input!$E$22&lt;&gt;"Please input",AP70=""),"Fail",IF(AND(Prototype_input!$E$25&lt;&gt;"",Prototype_input!$E$25&lt;&gt;"Please input",AQ70=""),"Fail",IF(AM70&lt;&gt;"",AM70,IF(AN70&lt;&gt;"",AN70,IF(AO70&lt;&gt;"",AO70,IF(AP70&lt;&gt;"",AP70,IF(AQ70&lt;&gt;"",AQ70,"")))))))))),"")</f>
        <v/>
      </c>
    </row>
    <row r="71" spans="5:44" ht="12.75" x14ac:dyDescent="0.2">
      <c r="E71" s="21" t="str">
        <f>_xlfn.IFNA(VLOOKUP(B71,'1_Prototype_data'!$B$1:$U$1000,18,FALSE),"")</f>
        <v/>
      </c>
      <c r="F71" s="21" t="str">
        <f>_xlfn.IFNA(VLOOKUP(B71,'2_Prototype_data'!$B$1:$U$1000,18,FALSE),"")</f>
        <v/>
      </c>
      <c r="G71" s="21" t="str">
        <f>_xlfn.IFNA(VLOOKUP(B71,'3_Prototype_data'!$B$1:$U$1000,18,FALSE),"")</f>
        <v/>
      </c>
      <c r="H71" s="21" t="str">
        <f ca="1">_xlfn.IFNA(VLOOKUP(B71,'4_Prototype_data'!$B$1:$U$1000,18,FALSE),"")</f>
        <v/>
      </c>
      <c r="I71" s="21" t="str">
        <f>_xlfn.IFNA(VLOOKUP(B71,'5_Prototype_data'!$B$1:$U$1000,18,FALSE),"")</f>
        <v/>
      </c>
      <c r="J71" s="21" t="str">
        <f>IF(B71&lt;&gt;"",IF(AND(Prototype_input!$E$13&lt;&gt;"",Prototype_input!$E$13&lt;&gt;"Please input",E71=""),"Fail",IF(AND(Prototype_input!$E$16&lt;&gt;"",Prototype_input!$E$16&lt;&gt;"Please input",F71=""),"Fail",IF(AND(Prototype_input!$E$19&lt;&gt;"",Prototype_input!$E$19&lt;&gt;"Please input",G71=""),"Fail",IF(AND(Prototype_input!$E$22&lt;&gt;"",Prototype_input!$E$22&lt;&gt;"Please input",H71=""),"Fail",IF(AND(Prototype_input!$E$25&lt;&gt;"",Prototype_input!$E$25&lt;&gt;"Please input",I71=""),"Fail",IF(E71&lt;&gt;"",E71,IF(F71&lt;&gt;"",F71,IF(G71&lt;&gt;"",G71,IF(H71&lt;&gt;"",H71,IF(I71&lt;&gt;"",I71,"")))))))))),"")</f>
        <v/>
      </c>
      <c r="K71" s="21" t="str">
        <f>_xlfn.IFNA(VLOOKUP(B71,'1_Prototype_data'!$B$1:$U$1000,16,FALSE),"")</f>
        <v/>
      </c>
      <c r="L71" s="21" t="str">
        <f t="shared" si="13"/>
        <v/>
      </c>
      <c r="M71" s="21" t="str">
        <f>_xlfn.IFNA(VLOOKUP(B71,'2_Prototype_data'!$B$1:$U$1000,16,FALSE),"")</f>
        <v/>
      </c>
      <c r="N71" s="21" t="str">
        <f t="shared" si="14"/>
        <v/>
      </c>
      <c r="O71" s="21" t="str">
        <f>_xlfn.IFNA(VLOOKUP(B71,'3_Prototype_data'!$B$1:$U$1000,16,FALSE),"")</f>
        <v/>
      </c>
      <c r="P71" s="21" t="str">
        <f t="shared" si="15"/>
        <v/>
      </c>
      <c r="Q71" s="21" t="str">
        <f ca="1">_xlfn.IFNA(VLOOKUP(B71,'4_Prototype_data'!$B$1:$U$1000,16,FALSE),"")</f>
        <v/>
      </c>
      <c r="R71" s="21" t="str">
        <f t="shared" ca="1" si="16"/>
        <v/>
      </c>
      <c r="S71" s="21" t="str">
        <f>_xlfn.IFNA(VLOOKUP(B71,'5_Prototype_data'!$B$1:$U$1000,16,FALSE),"")</f>
        <v/>
      </c>
      <c r="T71" s="21" t="str">
        <f t="shared" si="17"/>
        <v/>
      </c>
      <c r="U71" s="21" t="str">
        <f t="shared" si="18"/>
        <v/>
      </c>
      <c r="V71" s="21" t="str">
        <f>IF(B71&lt;&gt;"",(10-COUNTIF(Prototype_input!$E$12:$E$26,"Please input"))/2,"")</f>
        <v/>
      </c>
      <c r="W71" s="21" t="str">
        <f t="shared" si="19"/>
        <v/>
      </c>
      <c r="Y71" s="21" t="str">
        <f>_xlfn.IFNA(VLOOKUP(B71,'1_Prototype_data'!$B$1:$U$1000,3,FALSE),"")</f>
        <v/>
      </c>
      <c r="Z71" s="21" t="str">
        <f>_xlfn.IFNA(VLOOKUP(B71,'1_Prototype_data'!$B$1:$U$1000,4,FALSE),"")</f>
        <v/>
      </c>
      <c r="AA71" s="21" t="str">
        <f>_xlfn.IFNA(VLOOKUP(B71,'1_Prototype_data'!$B$1:$U$1000,5,FALSE),"")</f>
        <v/>
      </c>
      <c r="AB71" s="21" t="str">
        <f>_xlfn.IFNA(VLOOKUP(B71,'1_Prototype_data'!$B$1:$U$1000,6,FALSE),"")</f>
        <v/>
      </c>
      <c r="AC71" s="21" t="str">
        <f>_xlfn.IFNA(VLOOKUP(B71,'1_Prototype_data'!$B$1:$U$1000,7,FALSE),"")</f>
        <v/>
      </c>
      <c r="AD71" s="21" t="str">
        <f>_xlfn.IFNA(VLOOKUP(B71,'1_Prototype_data'!$B$1:$U$1000,8,FALSE),"")</f>
        <v/>
      </c>
      <c r="AE71" s="21" t="str">
        <f>_xlfn.IFNA(VLOOKUP(B71,'1_Prototype_data'!$B$1:$U$1000,9,FALSE),"")</f>
        <v/>
      </c>
      <c r="AF71" s="21" t="str">
        <f>_xlfn.IFNA(VLOOKUP(B71,'1_Prototype_data'!$B$1:$U$1000,20,FALSE),"")</f>
        <v/>
      </c>
      <c r="AG71" s="21" t="str">
        <f>_xlfn.IFNA(VLOOKUP(B71,'2_Prototype_data'!$B$1:$U$1000,20,FALSE),"")</f>
        <v/>
      </c>
      <c r="AH71" s="21" t="str">
        <f>_xlfn.IFNA(VLOOKUP(B71,'3_Prototype_data'!$B$1:$U$1000,20,FALSE),"")</f>
        <v/>
      </c>
      <c r="AI71" s="21" t="str">
        <f ca="1">_xlfn.IFNA(VLOOKUP(B71,'4_Prototype_data'!$B$1:$U$1000,20,FALSE),"")</f>
        <v/>
      </c>
      <c r="AJ71" s="21" t="str">
        <f>_xlfn.IFNA(VLOOKUP(B71,'5_Prototype_data'!$B$1:$U$1000,20,FALSE),"")</f>
        <v/>
      </c>
      <c r="AK71" s="21" t="str">
        <f>IF(B71&lt;&gt;"",IF(AND(Prototype_input!$E$13&lt;&gt;"",Prototype_input!$E$13&lt;&gt;"Please input",AF71=""),"Fail",IF(AND(Prototype_input!$E$16&lt;&gt;"",Prototype_input!$E$16&lt;&gt;"Please input",AG71=""),"Fail",IF(AND(Prototype_input!$E$19&lt;&gt;"",Prototype_input!$E$19&lt;&gt;"Please input",AH71=""),"Fail",IF(AND(Prototype_input!$E$22&lt;&gt;"",Prototype_input!$E$22&lt;&gt;"Please input",AI71=""),"Fail",IF(AND(Prototype_input!$E$25&lt;&gt;"",Prototype_input!$E$25&lt;&gt;"Please input",AJ71=""),"Fail",IF(AF71&lt;&gt;"",AF71,IF(AG71&lt;&gt;"",AG71,IF(AH71&lt;&gt;"",AH71,IF(AI71&lt;&gt;"",AI71,IF(AJ71&lt;&gt;"",AJ71,"")))))))))),"")</f>
        <v/>
      </c>
      <c r="AM71" s="21" t="str">
        <f>_xlfn.IFNA(VLOOKUP(C71,'1_Prototype_data'!$C$1:$AL$1000,36,FALSE),"")</f>
        <v/>
      </c>
      <c r="AN71" s="21" t="str">
        <f>_xlfn.IFNA(VLOOKUP(C71,'2_Prototype_data'!$C$1:$AL$1000,36,FALSE),"")</f>
        <v/>
      </c>
      <c r="AO71" s="21" t="str">
        <f>_xlfn.IFNA(VLOOKUP(C71,'3_Prototype_data'!$C$1:$AL$1000,36,FALSE),"")</f>
        <v/>
      </c>
      <c r="AP71" s="21" t="str">
        <f ca="1">_xlfn.IFNA(VLOOKUP(C71,'4_Prototype_data'!$C$1:$AL$1000,36,FALSE),"")</f>
        <v/>
      </c>
      <c r="AQ71" s="21" t="str">
        <f>_xlfn.IFNA(VLOOKUP(C71,'5_Prototype_data'!$C$1:$AL$1000,36,FALSE),"")</f>
        <v/>
      </c>
      <c r="AR71" s="5" t="str">
        <f>IF(C71&lt;&gt;"",IF(AND(Prototype_input!$E$13&lt;&gt;"",Prototype_input!$E$13&lt;&gt;"Please input",AM71=""),"Fail",IF(AND(Prototype_input!$E$16&lt;&gt;"",Prototype_input!$E$16&lt;&gt;"Please input",AN71=""),"Fail",IF(AND(Prototype_input!$E$19&lt;&gt;"",Prototype_input!$E$19&lt;&gt;"Please input",AO71=""),"Fail",IF(AND(Prototype_input!$E$22&lt;&gt;"",Prototype_input!$E$22&lt;&gt;"Please input",AP71=""),"Fail",IF(AND(Prototype_input!$E$25&lt;&gt;"",Prototype_input!$E$25&lt;&gt;"Please input",AQ71=""),"Fail",IF(AM71&lt;&gt;"",AM71,IF(AN71&lt;&gt;"",AN71,IF(AO71&lt;&gt;"",AO71,IF(AP71&lt;&gt;"",AP71,IF(AQ71&lt;&gt;"",AQ71,"")))))))))),"")</f>
        <v/>
      </c>
    </row>
    <row r="72" spans="5:44" ht="12.75" x14ac:dyDescent="0.2">
      <c r="E72" s="21" t="str">
        <f>_xlfn.IFNA(VLOOKUP(B72,'1_Prototype_data'!$B$1:$U$1000,18,FALSE),"")</f>
        <v/>
      </c>
      <c r="F72" s="21" t="str">
        <f>_xlfn.IFNA(VLOOKUP(B72,'2_Prototype_data'!$B$1:$U$1000,18,FALSE),"")</f>
        <v/>
      </c>
      <c r="G72" s="21" t="str">
        <f>_xlfn.IFNA(VLOOKUP(B72,'3_Prototype_data'!$B$1:$U$1000,18,FALSE),"")</f>
        <v/>
      </c>
      <c r="H72" s="21" t="str">
        <f ca="1">_xlfn.IFNA(VLOOKUP(B72,'4_Prototype_data'!$B$1:$U$1000,18,FALSE),"")</f>
        <v/>
      </c>
      <c r="I72" s="21" t="str">
        <f>_xlfn.IFNA(VLOOKUP(B72,'5_Prototype_data'!$B$1:$U$1000,18,FALSE),"")</f>
        <v/>
      </c>
      <c r="J72" s="21" t="str">
        <f>IF(B72&lt;&gt;"",IF(AND(Prototype_input!$E$13&lt;&gt;"",Prototype_input!$E$13&lt;&gt;"Please input",E72=""),"Fail",IF(AND(Prototype_input!$E$16&lt;&gt;"",Prototype_input!$E$16&lt;&gt;"Please input",F72=""),"Fail",IF(AND(Prototype_input!$E$19&lt;&gt;"",Prototype_input!$E$19&lt;&gt;"Please input",G72=""),"Fail",IF(AND(Prototype_input!$E$22&lt;&gt;"",Prototype_input!$E$22&lt;&gt;"Please input",H72=""),"Fail",IF(AND(Prototype_input!$E$25&lt;&gt;"",Prototype_input!$E$25&lt;&gt;"Please input",I72=""),"Fail",IF(E72&lt;&gt;"",E72,IF(F72&lt;&gt;"",F72,IF(G72&lt;&gt;"",G72,IF(H72&lt;&gt;"",H72,IF(I72&lt;&gt;"",I72,"")))))))))),"")</f>
        <v/>
      </c>
      <c r="K72" s="21" t="str">
        <f>_xlfn.IFNA(VLOOKUP(B72,'1_Prototype_data'!$B$1:$U$1000,16,FALSE),"")</f>
        <v/>
      </c>
      <c r="L72" s="21" t="str">
        <f t="shared" si="13"/>
        <v/>
      </c>
      <c r="M72" s="21" t="str">
        <f>_xlfn.IFNA(VLOOKUP(B72,'2_Prototype_data'!$B$1:$U$1000,16,FALSE),"")</f>
        <v/>
      </c>
      <c r="N72" s="21" t="str">
        <f t="shared" si="14"/>
        <v/>
      </c>
      <c r="O72" s="21" t="str">
        <f>_xlfn.IFNA(VLOOKUP(B72,'3_Prototype_data'!$B$1:$U$1000,16,FALSE),"")</f>
        <v/>
      </c>
      <c r="P72" s="21" t="str">
        <f t="shared" si="15"/>
        <v/>
      </c>
      <c r="Q72" s="21" t="str">
        <f ca="1">_xlfn.IFNA(VLOOKUP(B72,'4_Prototype_data'!$B$1:$U$1000,16,FALSE),"")</f>
        <v/>
      </c>
      <c r="R72" s="21" t="str">
        <f t="shared" ca="1" si="16"/>
        <v/>
      </c>
      <c r="S72" s="21" t="str">
        <f>_xlfn.IFNA(VLOOKUP(B72,'5_Prototype_data'!$B$1:$U$1000,16,FALSE),"")</f>
        <v/>
      </c>
      <c r="T72" s="21" t="str">
        <f t="shared" si="17"/>
        <v/>
      </c>
      <c r="U72" s="21" t="str">
        <f t="shared" si="18"/>
        <v/>
      </c>
      <c r="V72" s="21" t="str">
        <f>IF(B72&lt;&gt;"",(10-COUNTIF(Prototype_input!$E$12:$E$26,"Please input"))/2,"")</f>
        <v/>
      </c>
      <c r="W72" s="21" t="str">
        <f t="shared" si="19"/>
        <v/>
      </c>
      <c r="Y72" s="21" t="str">
        <f>_xlfn.IFNA(VLOOKUP(B72,'1_Prototype_data'!$B$1:$U$1000,3,FALSE),"")</f>
        <v/>
      </c>
      <c r="Z72" s="21" t="str">
        <f>_xlfn.IFNA(VLOOKUP(B72,'1_Prototype_data'!$B$1:$U$1000,4,FALSE),"")</f>
        <v/>
      </c>
      <c r="AA72" s="21" t="str">
        <f>_xlfn.IFNA(VLOOKUP(B72,'1_Prototype_data'!$B$1:$U$1000,5,FALSE),"")</f>
        <v/>
      </c>
      <c r="AB72" s="21" t="str">
        <f>_xlfn.IFNA(VLOOKUP(B72,'1_Prototype_data'!$B$1:$U$1000,6,FALSE),"")</f>
        <v/>
      </c>
      <c r="AC72" s="21" t="str">
        <f>_xlfn.IFNA(VLOOKUP(B72,'1_Prototype_data'!$B$1:$U$1000,7,FALSE),"")</f>
        <v/>
      </c>
      <c r="AD72" s="21" t="str">
        <f>_xlfn.IFNA(VLOOKUP(B72,'1_Prototype_data'!$B$1:$U$1000,8,FALSE),"")</f>
        <v/>
      </c>
      <c r="AE72" s="21" t="str">
        <f>_xlfn.IFNA(VLOOKUP(B72,'1_Prototype_data'!$B$1:$U$1000,9,FALSE),"")</f>
        <v/>
      </c>
      <c r="AF72" s="21" t="str">
        <f>_xlfn.IFNA(VLOOKUP(B72,'1_Prototype_data'!$B$1:$U$1000,20,FALSE),"")</f>
        <v/>
      </c>
      <c r="AG72" s="21" t="str">
        <f>_xlfn.IFNA(VLOOKUP(B72,'2_Prototype_data'!$B$1:$U$1000,20,FALSE),"")</f>
        <v/>
      </c>
      <c r="AH72" s="21" t="str">
        <f>_xlfn.IFNA(VLOOKUP(B72,'3_Prototype_data'!$B$1:$U$1000,20,FALSE),"")</f>
        <v/>
      </c>
      <c r="AI72" s="21" t="str">
        <f ca="1">_xlfn.IFNA(VLOOKUP(B72,'4_Prototype_data'!$B$1:$U$1000,20,FALSE),"")</f>
        <v/>
      </c>
      <c r="AJ72" s="21" t="str">
        <f>_xlfn.IFNA(VLOOKUP(B72,'5_Prototype_data'!$B$1:$U$1000,20,FALSE),"")</f>
        <v/>
      </c>
      <c r="AK72" s="21" t="str">
        <f>IF(B72&lt;&gt;"",IF(AND(Prototype_input!$E$13&lt;&gt;"",Prototype_input!$E$13&lt;&gt;"Please input",AF72=""),"Fail",IF(AND(Prototype_input!$E$16&lt;&gt;"",Prototype_input!$E$16&lt;&gt;"Please input",AG72=""),"Fail",IF(AND(Prototype_input!$E$19&lt;&gt;"",Prototype_input!$E$19&lt;&gt;"Please input",AH72=""),"Fail",IF(AND(Prototype_input!$E$22&lt;&gt;"",Prototype_input!$E$22&lt;&gt;"Please input",AI72=""),"Fail",IF(AND(Prototype_input!$E$25&lt;&gt;"",Prototype_input!$E$25&lt;&gt;"Please input",AJ72=""),"Fail",IF(AF72&lt;&gt;"",AF72,IF(AG72&lt;&gt;"",AG72,IF(AH72&lt;&gt;"",AH72,IF(AI72&lt;&gt;"",AI72,IF(AJ72&lt;&gt;"",AJ72,"")))))))))),"")</f>
        <v/>
      </c>
      <c r="AM72" s="21" t="str">
        <f>_xlfn.IFNA(VLOOKUP(C72,'1_Prototype_data'!$C$1:$AL$1000,36,FALSE),"")</f>
        <v/>
      </c>
      <c r="AN72" s="21" t="str">
        <f>_xlfn.IFNA(VLOOKUP(C72,'2_Prototype_data'!$C$1:$AL$1000,36,FALSE),"")</f>
        <v/>
      </c>
      <c r="AO72" s="21" t="str">
        <f>_xlfn.IFNA(VLOOKUP(C72,'3_Prototype_data'!$C$1:$AL$1000,36,FALSE),"")</f>
        <v/>
      </c>
      <c r="AP72" s="21" t="str">
        <f ca="1">_xlfn.IFNA(VLOOKUP(C72,'4_Prototype_data'!$C$1:$AL$1000,36,FALSE),"")</f>
        <v/>
      </c>
      <c r="AQ72" s="21" t="str">
        <f>_xlfn.IFNA(VLOOKUP(C72,'5_Prototype_data'!$C$1:$AL$1000,36,FALSE),"")</f>
        <v/>
      </c>
      <c r="AR72" s="5" t="str">
        <f>IF(C72&lt;&gt;"",IF(AND(Prototype_input!$E$13&lt;&gt;"",Prototype_input!$E$13&lt;&gt;"Please input",AM72=""),"Fail",IF(AND(Prototype_input!$E$16&lt;&gt;"",Prototype_input!$E$16&lt;&gt;"Please input",AN72=""),"Fail",IF(AND(Prototype_input!$E$19&lt;&gt;"",Prototype_input!$E$19&lt;&gt;"Please input",AO72=""),"Fail",IF(AND(Prototype_input!$E$22&lt;&gt;"",Prototype_input!$E$22&lt;&gt;"Please input",AP72=""),"Fail",IF(AND(Prototype_input!$E$25&lt;&gt;"",Prototype_input!$E$25&lt;&gt;"Please input",AQ72=""),"Fail",IF(AM72&lt;&gt;"",AM72,IF(AN72&lt;&gt;"",AN72,IF(AO72&lt;&gt;"",AO72,IF(AP72&lt;&gt;"",AP72,IF(AQ72&lt;&gt;"",AQ72,"")))))))))),"")</f>
        <v/>
      </c>
    </row>
    <row r="73" spans="5:44" ht="12.75" x14ac:dyDescent="0.2">
      <c r="E73" s="21" t="str">
        <f>_xlfn.IFNA(VLOOKUP(B73,'1_Prototype_data'!$B$1:$U$1000,18,FALSE),"")</f>
        <v/>
      </c>
      <c r="F73" s="21" t="str">
        <f>_xlfn.IFNA(VLOOKUP(B73,'2_Prototype_data'!$B$1:$U$1000,18,FALSE),"")</f>
        <v/>
      </c>
      <c r="G73" s="21" t="str">
        <f>_xlfn.IFNA(VLOOKUP(B73,'3_Prototype_data'!$B$1:$U$1000,18,FALSE),"")</f>
        <v/>
      </c>
      <c r="H73" s="21" t="str">
        <f ca="1">_xlfn.IFNA(VLOOKUP(B73,'4_Prototype_data'!$B$1:$U$1000,18,FALSE),"")</f>
        <v/>
      </c>
      <c r="I73" s="21" t="str">
        <f>_xlfn.IFNA(VLOOKUP(B73,'5_Prototype_data'!$B$1:$U$1000,18,FALSE),"")</f>
        <v/>
      </c>
      <c r="J73" s="21" t="str">
        <f>IF(B73&lt;&gt;"",IF(AND(Prototype_input!$E$13&lt;&gt;"",Prototype_input!$E$13&lt;&gt;"Please input",E73=""),"Fail",IF(AND(Prototype_input!$E$16&lt;&gt;"",Prototype_input!$E$16&lt;&gt;"Please input",F73=""),"Fail",IF(AND(Prototype_input!$E$19&lt;&gt;"",Prototype_input!$E$19&lt;&gt;"Please input",G73=""),"Fail",IF(AND(Prototype_input!$E$22&lt;&gt;"",Prototype_input!$E$22&lt;&gt;"Please input",H73=""),"Fail",IF(AND(Prototype_input!$E$25&lt;&gt;"",Prototype_input!$E$25&lt;&gt;"Please input",I73=""),"Fail",IF(E73&lt;&gt;"",E73,IF(F73&lt;&gt;"",F73,IF(G73&lt;&gt;"",G73,IF(H73&lt;&gt;"",H73,IF(I73&lt;&gt;"",I73,"")))))))))),"")</f>
        <v/>
      </c>
      <c r="K73" s="21" t="str">
        <f>_xlfn.IFNA(VLOOKUP(B73,'1_Prototype_data'!$B$1:$U$1000,16,FALSE),"")</f>
        <v/>
      </c>
      <c r="L73" s="21" t="str">
        <f t="shared" si="13"/>
        <v/>
      </c>
      <c r="M73" s="21" t="str">
        <f>_xlfn.IFNA(VLOOKUP(B73,'2_Prototype_data'!$B$1:$U$1000,16,FALSE),"")</f>
        <v/>
      </c>
      <c r="N73" s="21" t="str">
        <f t="shared" si="14"/>
        <v/>
      </c>
      <c r="O73" s="21" t="str">
        <f>_xlfn.IFNA(VLOOKUP(B73,'3_Prototype_data'!$B$1:$U$1000,16,FALSE),"")</f>
        <v/>
      </c>
      <c r="P73" s="21" t="str">
        <f t="shared" si="15"/>
        <v/>
      </c>
      <c r="Q73" s="21" t="str">
        <f ca="1">_xlfn.IFNA(VLOOKUP(B73,'4_Prototype_data'!$B$1:$U$1000,16,FALSE),"")</f>
        <v/>
      </c>
      <c r="R73" s="21" t="str">
        <f t="shared" ca="1" si="16"/>
        <v/>
      </c>
      <c r="S73" s="21" t="str">
        <f>_xlfn.IFNA(VLOOKUP(B73,'5_Prototype_data'!$B$1:$U$1000,16,FALSE),"")</f>
        <v/>
      </c>
      <c r="T73" s="21" t="str">
        <f t="shared" si="17"/>
        <v/>
      </c>
      <c r="U73" s="21" t="str">
        <f t="shared" si="18"/>
        <v/>
      </c>
      <c r="V73" s="21" t="str">
        <f>IF(B73&lt;&gt;"",(10-COUNTIF(Prototype_input!$E$12:$E$26,"Please input"))/2,"")</f>
        <v/>
      </c>
      <c r="W73" s="21" t="str">
        <f t="shared" si="19"/>
        <v/>
      </c>
      <c r="Y73" s="21" t="str">
        <f>_xlfn.IFNA(VLOOKUP(B73,'1_Prototype_data'!$B$1:$U$1000,3,FALSE),"")</f>
        <v/>
      </c>
      <c r="Z73" s="21" t="str">
        <f>_xlfn.IFNA(VLOOKUP(B73,'1_Prototype_data'!$B$1:$U$1000,4,FALSE),"")</f>
        <v/>
      </c>
      <c r="AA73" s="21" t="str">
        <f>_xlfn.IFNA(VLOOKUP(B73,'1_Prototype_data'!$B$1:$U$1000,5,FALSE),"")</f>
        <v/>
      </c>
      <c r="AB73" s="21" t="str">
        <f>_xlfn.IFNA(VLOOKUP(B73,'1_Prototype_data'!$B$1:$U$1000,6,FALSE),"")</f>
        <v/>
      </c>
      <c r="AC73" s="21" t="str">
        <f>_xlfn.IFNA(VLOOKUP(B73,'1_Prototype_data'!$B$1:$U$1000,7,FALSE),"")</f>
        <v/>
      </c>
      <c r="AD73" s="21" t="str">
        <f>_xlfn.IFNA(VLOOKUP(B73,'1_Prototype_data'!$B$1:$U$1000,8,FALSE),"")</f>
        <v/>
      </c>
      <c r="AE73" s="21" t="str">
        <f>_xlfn.IFNA(VLOOKUP(B73,'1_Prototype_data'!$B$1:$U$1000,9,FALSE),"")</f>
        <v/>
      </c>
      <c r="AF73" s="21" t="str">
        <f>_xlfn.IFNA(VLOOKUP(B73,'1_Prototype_data'!$B$1:$U$1000,20,FALSE),"")</f>
        <v/>
      </c>
      <c r="AG73" s="21" t="str">
        <f>_xlfn.IFNA(VLOOKUP(B73,'2_Prototype_data'!$B$1:$U$1000,20,FALSE),"")</f>
        <v/>
      </c>
      <c r="AH73" s="21" t="str">
        <f>_xlfn.IFNA(VLOOKUP(B73,'3_Prototype_data'!$B$1:$U$1000,20,FALSE),"")</f>
        <v/>
      </c>
      <c r="AI73" s="21" t="str">
        <f ca="1">_xlfn.IFNA(VLOOKUP(B73,'4_Prototype_data'!$B$1:$U$1000,20,FALSE),"")</f>
        <v/>
      </c>
      <c r="AJ73" s="21" t="str">
        <f>_xlfn.IFNA(VLOOKUP(B73,'5_Prototype_data'!$B$1:$U$1000,20,FALSE),"")</f>
        <v/>
      </c>
      <c r="AK73" s="21" t="str">
        <f>IF(B73&lt;&gt;"",IF(AND(Prototype_input!$E$13&lt;&gt;"",Prototype_input!$E$13&lt;&gt;"Please input",AF73=""),"Fail",IF(AND(Prototype_input!$E$16&lt;&gt;"",Prototype_input!$E$16&lt;&gt;"Please input",AG73=""),"Fail",IF(AND(Prototype_input!$E$19&lt;&gt;"",Prototype_input!$E$19&lt;&gt;"Please input",AH73=""),"Fail",IF(AND(Prototype_input!$E$22&lt;&gt;"",Prototype_input!$E$22&lt;&gt;"Please input",AI73=""),"Fail",IF(AND(Prototype_input!$E$25&lt;&gt;"",Prototype_input!$E$25&lt;&gt;"Please input",AJ73=""),"Fail",IF(AF73&lt;&gt;"",AF73,IF(AG73&lt;&gt;"",AG73,IF(AH73&lt;&gt;"",AH73,IF(AI73&lt;&gt;"",AI73,IF(AJ73&lt;&gt;"",AJ73,"")))))))))),"")</f>
        <v/>
      </c>
      <c r="AM73" s="21" t="str">
        <f>_xlfn.IFNA(VLOOKUP(C73,'1_Prototype_data'!$C$1:$AL$1000,36,FALSE),"")</f>
        <v/>
      </c>
      <c r="AN73" s="21" t="str">
        <f>_xlfn.IFNA(VLOOKUP(C73,'2_Prototype_data'!$C$1:$AL$1000,36,FALSE),"")</f>
        <v/>
      </c>
      <c r="AO73" s="21" t="str">
        <f>_xlfn.IFNA(VLOOKUP(C73,'3_Prototype_data'!$C$1:$AL$1000,36,FALSE),"")</f>
        <v/>
      </c>
      <c r="AP73" s="21" t="str">
        <f ca="1">_xlfn.IFNA(VLOOKUP(C73,'4_Prototype_data'!$C$1:$AL$1000,36,FALSE),"")</f>
        <v/>
      </c>
      <c r="AQ73" s="21" t="str">
        <f>_xlfn.IFNA(VLOOKUP(C73,'5_Prototype_data'!$C$1:$AL$1000,36,FALSE),"")</f>
        <v/>
      </c>
      <c r="AR73" s="5" t="str">
        <f>IF(C73&lt;&gt;"",IF(AND(Prototype_input!$E$13&lt;&gt;"",Prototype_input!$E$13&lt;&gt;"Please input",AM73=""),"Fail",IF(AND(Prototype_input!$E$16&lt;&gt;"",Prototype_input!$E$16&lt;&gt;"Please input",AN73=""),"Fail",IF(AND(Prototype_input!$E$19&lt;&gt;"",Prototype_input!$E$19&lt;&gt;"Please input",AO73=""),"Fail",IF(AND(Prototype_input!$E$22&lt;&gt;"",Prototype_input!$E$22&lt;&gt;"Please input",AP73=""),"Fail",IF(AND(Prototype_input!$E$25&lt;&gt;"",Prototype_input!$E$25&lt;&gt;"Please input",AQ73=""),"Fail",IF(AM73&lt;&gt;"",AM73,IF(AN73&lt;&gt;"",AN73,IF(AO73&lt;&gt;"",AO73,IF(AP73&lt;&gt;"",AP73,IF(AQ73&lt;&gt;"",AQ73,"")))))))))),"")</f>
        <v/>
      </c>
    </row>
    <row r="74" spans="5:44" ht="12.75" x14ac:dyDescent="0.2">
      <c r="E74" s="21" t="str">
        <f>_xlfn.IFNA(VLOOKUP(B74,'1_Prototype_data'!$B$1:$U$1000,18,FALSE),"")</f>
        <v/>
      </c>
      <c r="F74" s="21" t="str">
        <f>_xlfn.IFNA(VLOOKUP(B74,'2_Prototype_data'!$B$1:$U$1000,18,FALSE),"")</f>
        <v/>
      </c>
      <c r="G74" s="21" t="str">
        <f>_xlfn.IFNA(VLOOKUP(B74,'3_Prototype_data'!$B$1:$U$1000,18,FALSE),"")</f>
        <v/>
      </c>
      <c r="H74" s="21" t="str">
        <f ca="1">_xlfn.IFNA(VLOOKUP(B74,'4_Prototype_data'!$B$1:$U$1000,18,FALSE),"")</f>
        <v/>
      </c>
      <c r="I74" s="21" t="str">
        <f>_xlfn.IFNA(VLOOKUP(B74,'5_Prototype_data'!$B$1:$U$1000,18,FALSE),"")</f>
        <v/>
      </c>
      <c r="J74" s="21" t="str">
        <f>IF(B74&lt;&gt;"",IF(AND(Prototype_input!$E$13&lt;&gt;"",Prototype_input!$E$13&lt;&gt;"Please input",E74=""),"Fail",IF(AND(Prototype_input!$E$16&lt;&gt;"",Prototype_input!$E$16&lt;&gt;"Please input",F74=""),"Fail",IF(AND(Prototype_input!$E$19&lt;&gt;"",Prototype_input!$E$19&lt;&gt;"Please input",G74=""),"Fail",IF(AND(Prototype_input!$E$22&lt;&gt;"",Prototype_input!$E$22&lt;&gt;"Please input",H74=""),"Fail",IF(AND(Prototype_input!$E$25&lt;&gt;"",Prototype_input!$E$25&lt;&gt;"Please input",I74=""),"Fail",IF(E74&lt;&gt;"",E74,IF(F74&lt;&gt;"",F74,IF(G74&lt;&gt;"",G74,IF(H74&lt;&gt;"",H74,IF(I74&lt;&gt;"",I74,"")))))))))),"")</f>
        <v/>
      </c>
      <c r="K74" s="21" t="str">
        <f>_xlfn.IFNA(VLOOKUP(B74,'1_Prototype_data'!$B$1:$U$1000,16,FALSE),"")</f>
        <v/>
      </c>
      <c r="L74" s="21" t="str">
        <f t="shared" si="13"/>
        <v/>
      </c>
      <c r="M74" s="21" t="str">
        <f>_xlfn.IFNA(VLOOKUP(B74,'2_Prototype_data'!$B$1:$U$1000,16,FALSE),"")</f>
        <v/>
      </c>
      <c r="N74" s="21" t="str">
        <f t="shared" si="14"/>
        <v/>
      </c>
      <c r="O74" s="21" t="str">
        <f>_xlfn.IFNA(VLOOKUP(B74,'3_Prototype_data'!$B$1:$U$1000,16,FALSE),"")</f>
        <v/>
      </c>
      <c r="P74" s="21" t="str">
        <f t="shared" si="15"/>
        <v/>
      </c>
      <c r="Q74" s="21" t="str">
        <f ca="1">_xlfn.IFNA(VLOOKUP(B74,'4_Prototype_data'!$B$1:$U$1000,16,FALSE),"")</f>
        <v/>
      </c>
      <c r="R74" s="21" t="str">
        <f t="shared" ca="1" si="16"/>
        <v/>
      </c>
      <c r="S74" s="21" t="str">
        <f>_xlfn.IFNA(VLOOKUP(B74,'5_Prototype_data'!$B$1:$U$1000,16,FALSE),"")</f>
        <v/>
      </c>
      <c r="T74" s="21" t="str">
        <f t="shared" si="17"/>
        <v/>
      </c>
      <c r="U74" s="21" t="str">
        <f t="shared" si="18"/>
        <v/>
      </c>
      <c r="V74" s="21" t="str">
        <f>IF(B74&lt;&gt;"",(10-COUNTIF(Prototype_input!$E$12:$E$26,"Please input"))/2,"")</f>
        <v/>
      </c>
      <c r="W74" s="21" t="str">
        <f t="shared" si="19"/>
        <v/>
      </c>
      <c r="Y74" s="21" t="str">
        <f>_xlfn.IFNA(VLOOKUP(B74,'1_Prototype_data'!$B$1:$U$1000,3,FALSE),"")</f>
        <v/>
      </c>
      <c r="Z74" s="21" t="str">
        <f>_xlfn.IFNA(VLOOKUP(B74,'1_Prototype_data'!$B$1:$U$1000,4,FALSE),"")</f>
        <v/>
      </c>
      <c r="AA74" s="21" t="str">
        <f>_xlfn.IFNA(VLOOKUP(B74,'1_Prototype_data'!$B$1:$U$1000,5,FALSE),"")</f>
        <v/>
      </c>
      <c r="AB74" s="21" t="str">
        <f>_xlfn.IFNA(VLOOKUP(B74,'1_Prototype_data'!$B$1:$U$1000,6,FALSE),"")</f>
        <v/>
      </c>
      <c r="AC74" s="21" t="str">
        <f>_xlfn.IFNA(VLOOKUP(B74,'1_Prototype_data'!$B$1:$U$1000,7,FALSE),"")</f>
        <v/>
      </c>
      <c r="AD74" s="21" t="str">
        <f>_xlfn.IFNA(VLOOKUP(B74,'1_Prototype_data'!$B$1:$U$1000,8,FALSE),"")</f>
        <v/>
      </c>
      <c r="AE74" s="21" t="str">
        <f>_xlfn.IFNA(VLOOKUP(B74,'1_Prototype_data'!$B$1:$U$1000,9,FALSE),"")</f>
        <v/>
      </c>
      <c r="AF74" s="21" t="str">
        <f>_xlfn.IFNA(VLOOKUP(B74,'1_Prototype_data'!$B$1:$U$1000,20,FALSE),"")</f>
        <v/>
      </c>
      <c r="AG74" s="21" t="str">
        <f>_xlfn.IFNA(VLOOKUP(B74,'2_Prototype_data'!$B$1:$U$1000,20,FALSE),"")</f>
        <v/>
      </c>
      <c r="AH74" s="21" t="str">
        <f>_xlfn.IFNA(VLOOKUP(B74,'3_Prototype_data'!$B$1:$U$1000,20,FALSE),"")</f>
        <v/>
      </c>
      <c r="AI74" s="21" t="str">
        <f ca="1">_xlfn.IFNA(VLOOKUP(B74,'4_Prototype_data'!$B$1:$U$1000,20,FALSE),"")</f>
        <v/>
      </c>
      <c r="AJ74" s="21" t="str">
        <f>_xlfn.IFNA(VLOOKUP(B74,'5_Prototype_data'!$B$1:$U$1000,20,FALSE),"")</f>
        <v/>
      </c>
      <c r="AK74" s="21" t="str">
        <f>IF(B74&lt;&gt;"",IF(AND(Prototype_input!$E$13&lt;&gt;"",Prototype_input!$E$13&lt;&gt;"Please input",AF74=""),"Fail",IF(AND(Prototype_input!$E$16&lt;&gt;"",Prototype_input!$E$16&lt;&gt;"Please input",AG74=""),"Fail",IF(AND(Prototype_input!$E$19&lt;&gt;"",Prototype_input!$E$19&lt;&gt;"Please input",AH74=""),"Fail",IF(AND(Prototype_input!$E$22&lt;&gt;"",Prototype_input!$E$22&lt;&gt;"Please input",AI74=""),"Fail",IF(AND(Prototype_input!$E$25&lt;&gt;"",Prototype_input!$E$25&lt;&gt;"Please input",AJ74=""),"Fail",IF(AF74&lt;&gt;"",AF74,IF(AG74&lt;&gt;"",AG74,IF(AH74&lt;&gt;"",AH74,IF(AI74&lt;&gt;"",AI74,IF(AJ74&lt;&gt;"",AJ74,"")))))))))),"")</f>
        <v/>
      </c>
      <c r="AM74" s="21" t="str">
        <f>_xlfn.IFNA(VLOOKUP(C74,'1_Prototype_data'!$C$1:$AL$1000,36,FALSE),"")</f>
        <v/>
      </c>
      <c r="AN74" s="21" t="str">
        <f>_xlfn.IFNA(VLOOKUP(C74,'2_Prototype_data'!$C$1:$AL$1000,36,FALSE),"")</f>
        <v/>
      </c>
      <c r="AO74" s="21" t="str">
        <f>_xlfn.IFNA(VLOOKUP(C74,'3_Prototype_data'!$C$1:$AL$1000,36,FALSE),"")</f>
        <v/>
      </c>
      <c r="AP74" s="21" t="str">
        <f ca="1">_xlfn.IFNA(VLOOKUP(C74,'4_Prototype_data'!$C$1:$AL$1000,36,FALSE),"")</f>
        <v/>
      </c>
      <c r="AQ74" s="21" t="str">
        <f>_xlfn.IFNA(VLOOKUP(C74,'5_Prototype_data'!$C$1:$AL$1000,36,FALSE),"")</f>
        <v/>
      </c>
      <c r="AR74" s="5" t="str">
        <f>IF(C74&lt;&gt;"",IF(AND(Prototype_input!$E$13&lt;&gt;"",Prototype_input!$E$13&lt;&gt;"Please input",AM74=""),"Fail",IF(AND(Prototype_input!$E$16&lt;&gt;"",Prototype_input!$E$16&lt;&gt;"Please input",AN74=""),"Fail",IF(AND(Prototype_input!$E$19&lt;&gt;"",Prototype_input!$E$19&lt;&gt;"Please input",AO74=""),"Fail",IF(AND(Prototype_input!$E$22&lt;&gt;"",Prototype_input!$E$22&lt;&gt;"Please input",AP74=""),"Fail",IF(AND(Prototype_input!$E$25&lt;&gt;"",Prototype_input!$E$25&lt;&gt;"Please input",AQ74=""),"Fail",IF(AM74&lt;&gt;"",AM74,IF(AN74&lt;&gt;"",AN74,IF(AO74&lt;&gt;"",AO74,IF(AP74&lt;&gt;"",AP74,IF(AQ74&lt;&gt;"",AQ74,"")))))))))),"")</f>
        <v/>
      </c>
    </row>
    <row r="75" spans="5:44" ht="12.75" x14ac:dyDescent="0.2">
      <c r="E75" s="21" t="str">
        <f>_xlfn.IFNA(VLOOKUP(B75,'1_Prototype_data'!$B$1:$U$1000,18,FALSE),"")</f>
        <v/>
      </c>
      <c r="F75" s="21" t="str">
        <f>_xlfn.IFNA(VLOOKUP(B75,'2_Prototype_data'!$B$1:$U$1000,18,FALSE),"")</f>
        <v/>
      </c>
      <c r="G75" s="21" t="str">
        <f>_xlfn.IFNA(VLOOKUP(B75,'3_Prototype_data'!$B$1:$U$1000,18,FALSE),"")</f>
        <v/>
      </c>
      <c r="H75" s="21" t="str">
        <f ca="1">_xlfn.IFNA(VLOOKUP(B75,'4_Prototype_data'!$B$1:$U$1000,18,FALSE),"")</f>
        <v/>
      </c>
      <c r="I75" s="21" t="str">
        <f>_xlfn.IFNA(VLOOKUP(B75,'5_Prototype_data'!$B$1:$U$1000,18,FALSE),"")</f>
        <v/>
      </c>
      <c r="J75" s="21" t="str">
        <f>IF(B75&lt;&gt;"",IF(AND(Prototype_input!$E$13&lt;&gt;"",Prototype_input!$E$13&lt;&gt;"Please input",E75=""),"Fail",IF(AND(Prototype_input!$E$16&lt;&gt;"",Prototype_input!$E$16&lt;&gt;"Please input",F75=""),"Fail",IF(AND(Prototype_input!$E$19&lt;&gt;"",Prototype_input!$E$19&lt;&gt;"Please input",G75=""),"Fail",IF(AND(Prototype_input!$E$22&lt;&gt;"",Prototype_input!$E$22&lt;&gt;"Please input",H75=""),"Fail",IF(AND(Prototype_input!$E$25&lt;&gt;"",Prototype_input!$E$25&lt;&gt;"Please input",I75=""),"Fail",IF(E75&lt;&gt;"",E75,IF(F75&lt;&gt;"",F75,IF(G75&lt;&gt;"",G75,IF(H75&lt;&gt;"",H75,IF(I75&lt;&gt;"",I75,"")))))))))),"")</f>
        <v/>
      </c>
      <c r="K75" s="21" t="str">
        <f>_xlfn.IFNA(VLOOKUP(B75,'1_Prototype_data'!$B$1:$U$1000,16,FALSE),"")</f>
        <v/>
      </c>
      <c r="L75" s="21" t="str">
        <f t="shared" si="13"/>
        <v/>
      </c>
      <c r="M75" s="21" t="str">
        <f>_xlfn.IFNA(VLOOKUP(B75,'2_Prototype_data'!$B$1:$U$1000,16,FALSE),"")</f>
        <v/>
      </c>
      <c r="N75" s="21" t="str">
        <f t="shared" si="14"/>
        <v/>
      </c>
      <c r="O75" s="21" t="str">
        <f>_xlfn.IFNA(VLOOKUP(B75,'3_Prototype_data'!$B$1:$U$1000,16,FALSE),"")</f>
        <v/>
      </c>
      <c r="P75" s="21" t="str">
        <f t="shared" si="15"/>
        <v/>
      </c>
      <c r="Q75" s="21" t="str">
        <f ca="1">_xlfn.IFNA(VLOOKUP(B75,'4_Prototype_data'!$B$1:$U$1000,16,FALSE),"")</f>
        <v/>
      </c>
      <c r="R75" s="21" t="str">
        <f t="shared" ca="1" si="16"/>
        <v/>
      </c>
      <c r="S75" s="21" t="str">
        <f>_xlfn.IFNA(VLOOKUP(B75,'5_Prototype_data'!$B$1:$U$1000,16,FALSE),"")</f>
        <v/>
      </c>
      <c r="T75" s="21" t="str">
        <f t="shared" si="17"/>
        <v/>
      </c>
      <c r="U75" s="21" t="str">
        <f t="shared" si="18"/>
        <v/>
      </c>
      <c r="V75" s="21" t="str">
        <f>IF(B75&lt;&gt;"",(10-COUNTIF(Prototype_input!$E$12:$E$26,"Please input"))/2,"")</f>
        <v/>
      </c>
      <c r="W75" s="21" t="str">
        <f t="shared" si="19"/>
        <v/>
      </c>
      <c r="Y75" s="21" t="str">
        <f>_xlfn.IFNA(VLOOKUP(B75,'1_Prototype_data'!$B$1:$U$1000,3,FALSE),"")</f>
        <v/>
      </c>
      <c r="Z75" s="21" t="str">
        <f>_xlfn.IFNA(VLOOKUP(B75,'1_Prototype_data'!$B$1:$U$1000,4,FALSE),"")</f>
        <v/>
      </c>
      <c r="AA75" s="21" t="str">
        <f>_xlfn.IFNA(VLOOKUP(B75,'1_Prototype_data'!$B$1:$U$1000,5,FALSE),"")</f>
        <v/>
      </c>
      <c r="AB75" s="21" t="str">
        <f>_xlfn.IFNA(VLOOKUP(B75,'1_Prototype_data'!$B$1:$U$1000,6,FALSE),"")</f>
        <v/>
      </c>
      <c r="AC75" s="21" t="str">
        <f>_xlfn.IFNA(VLOOKUP(B75,'1_Prototype_data'!$B$1:$U$1000,7,FALSE),"")</f>
        <v/>
      </c>
      <c r="AD75" s="21" t="str">
        <f>_xlfn.IFNA(VLOOKUP(B75,'1_Prototype_data'!$B$1:$U$1000,8,FALSE),"")</f>
        <v/>
      </c>
      <c r="AE75" s="21" t="str">
        <f>_xlfn.IFNA(VLOOKUP(B75,'1_Prototype_data'!$B$1:$U$1000,9,FALSE),"")</f>
        <v/>
      </c>
      <c r="AF75" s="21" t="str">
        <f>_xlfn.IFNA(VLOOKUP(B75,'1_Prototype_data'!$B$1:$U$1000,20,FALSE),"")</f>
        <v/>
      </c>
      <c r="AG75" s="21" t="str">
        <f>_xlfn.IFNA(VLOOKUP(B75,'2_Prototype_data'!$B$1:$U$1000,20,FALSE),"")</f>
        <v/>
      </c>
      <c r="AH75" s="21" t="str">
        <f>_xlfn.IFNA(VLOOKUP(B75,'3_Prototype_data'!$B$1:$U$1000,20,FALSE),"")</f>
        <v/>
      </c>
      <c r="AI75" s="21" t="str">
        <f ca="1">_xlfn.IFNA(VLOOKUP(B75,'4_Prototype_data'!$B$1:$U$1000,20,FALSE),"")</f>
        <v/>
      </c>
      <c r="AJ75" s="21" t="str">
        <f>_xlfn.IFNA(VLOOKUP(B75,'5_Prototype_data'!$B$1:$U$1000,20,FALSE),"")</f>
        <v/>
      </c>
      <c r="AK75" s="21" t="str">
        <f>IF(B75&lt;&gt;"",IF(AND(Prototype_input!$E$13&lt;&gt;"",Prototype_input!$E$13&lt;&gt;"Please input",AF75=""),"Fail",IF(AND(Prototype_input!$E$16&lt;&gt;"",Prototype_input!$E$16&lt;&gt;"Please input",AG75=""),"Fail",IF(AND(Prototype_input!$E$19&lt;&gt;"",Prototype_input!$E$19&lt;&gt;"Please input",AH75=""),"Fail",IF(AND(Prototype_input!$E$22&lt;&gt;"",Prototype_input!$E$22&lt;&gt;"Please input",AI75=""),"Fail",IF(AND(Prototype_input!$E$25&lt;&gt;"",Prototype_input!$E$25&lt;&gt;"Please input",AJ75=""),"Fail",IF(AF75&lt;&gt;"",AF75,IF(AG75&lt;&gt;"",AG75,IF(AH75&lt;&gt;"",AH75,IF(AI75&lt;&gt;"",AI75,IF(AJ75&lt;&gt;"",AJ75,"")))))))))),"")</f>
        <v/>
      </c>
      <c r="AM75" s="21" t="str">
        <f>_xlfn.IFNA(VLOOKUP(C75,'1_Prototype_data'!$C$1:$AL$1000,36,FALSE),"")</f>
        <v/>
      </c>
      <c r="AN75" s="21" t="str">
        <f>_xlfn.IFNA(VLOOKUP(C75,'2_Prototype_data'!$C$1:$AL$1000,36,FALSE),"")</f>
        <v/>
      </c>
      <c r="AO75" s="21" t="str">
        <f>_xlfn.IFNA(VLOOKUP(C75,'3_Prototype_data'!$C$1:$AL$1000,36,FALSE),"")</f>
        <v/>
      </c>
      <c r="AP75" s="21" t="str">
        <f ca="1">_xlfn.IFNA(VLOOKUP(C75,'4_Prototype_data'!$C$1:$AL$1000,36,FALSE),"")</f>
        <v/>
      </c>
      <c r="AQ75" s="21" t="str">
        <f>_xlfn.IFNA(VLOOKUP(C75,'5_Prototype_data'!$C$1:$AL$1000,36,FALSE),"")</f>
        <v/>
      </c>
      <c r="AR75" s="5" t="str">
        <f>IF(C75&lt;&gt;"",IF(AND(Prototype_input!$E$13&lt;&gt;"",Prototype_input!$E$13&lt;&gt;"Please input",AM75=""),"Fail",IF(AND(Prototype_input!$E$16&lt;&gt;"",Prototype_input!$E$16&lt;&gt;"Please input",AN75=""),"Fail",IF(AND(Prototype_input!$E$19&lt;&gt;"",Prototype_input!$E$19&lt;&gt;"Please input",AO75=""),"Fail",IF(AND(Prototype_input!$E$22&lt;&gt;"",Prototype_input!$E$22&lt;&gt;"Please input",AP75=""),"Fail",IF(AND(Prototype_input!$E$25&lt;&gt;"",Prototype_input!$E$25&lt;&gt;"Please input",AQ75=""),"Fail",IF(AM75&lt;&gt;"",AM75,IF(AN75&lt;&gt;"",AN75,IF(AO75&lt;&gt;"",AO75,IF(AP75&lt;&gt;"",AP75,IF(AQ75&lt;&gt;"",AQ75,"")))))))))),"")</f>
        <v/>
      </c>
    </row>
    <row r="76" spans="5:44" ht="12.75" x14ac:dyDescent="0.2">
      <c r="E76" s="21" t="str">
        <f>_xlfn.IFNA(VLOOKUP(B76,'1_Prototype_data'!$B$1:$U$1000,18,FALSE),"")</f>
        <v/>
      </c>
      <c r="F76" s="21" t="str">
        <f>_xlfn.IFNA(VLOOKUP(B76,'2_Prototype_data'!$B$1:$U$1000,18,FALSE),"")</f>
        <v/>
      </c>
      <c r="G76" s="21" t="str">
        <f>_xlfn.IFNA(VLOOKUP(B76,'3_Prototype_data'!$B$1:$U$1000,18,FALSE),"")</f>
        <v/>
      </c>
      <c r="H76" s="21" t="str">
        <f ca="1">_xlfn.IFNA(VLOOKUP(B76,'4_Prototype_data'!$B$1:$U$1000,18,FALSE),"")</f>
        <v/>
      </c>
      <c r="I76" s="21" t="str">
        <f>_xlfn.IFNA(VLOOKUP(B76,'5_Prototype_data'!$B$1:$U$1000,18,FALSE),"")</f>
        <v/>
      </c>
      <c r="J76" s="21" t="str">
        <f>IF(B76&lt;&gt;"",IF(AND(Prototype_input!$E$13&lt;&gt;"",Prototype_input!$E$13&lt;&gt;"Please input",E76=""),"Fail",IF(AND(Prototype_input!$E$16&lt;&gt;"",Prototype_input!$E$16&lt;&gt;"Please input",F76=""),"Fail",IF(AND(Prototype_input!$E$19&lt;&gt;"",Prototype_input!$E$19&lt;&gt;"Please input",G76=""),"Fail",IF(AND(Prototype_input!$E$22&lt;&gt;"",Prototype_input!$E$22&lt;&gt;"Please input",H76=""),"Fail",IF(AND(Prototype_input!$E$25&lt;&gt;"",Prototype_input!$E$25&lt;&gt;"Please input",I76=""),"Fail",IF(E76&lt;&gt;"",E76,IF(F76&lt;&gt;"",F76,IF(G76&lt;&gt;"",G76,IF(H76&lt;&gt;"",H76,IF(I76&lt;&gt;"",I76,"")))))))))),"")</f>
        <v/>
      </c>
      <c r="K76" s="21" t="str">
        <f>_xlfn.IFNA(VLOOKUP(B76,'1_Prototype_data'!$B$1:$U$1000,16,FALSE),"")</f>
        <v/>
      </c>
      <c r="L76" s="21" t="str">
        <f t="shared" si="13"/>
        <v/>
      </c>
      <c r="M76" s="21" t="str">
        <f>_xlfn.IFNA(VLOOKUP(B76,'2_Prototype_data'!$B$1:$U$1000,16,FALSE),"")</f>
        <v/>
      </c>
      <c r="N76" s="21" t="str">
        <f t="shared" si="14"/>
        <v/>
      </c>
      <c r="O76" s="21" t="str">
        <f>_xlfn.IFNA(VLOOKUP(B76,'3_Prototype_data'!$B$1:$U$1000,16,FALSE),"")</f>
        <v/>
      </c>
      <c r="P76" s="21" t="str">
        <f t="shared" si="15"/>
        <v/>
      </c>
      <c r="Q76" s="21" t="str">
        <f ca="1">_xlfn.IFNA(VLOOKUP(B76,'4_Prototype_data'!$B$1:$U$1000,16,FALSE),"")</f>
        <v/>
      </c>
      <c r="R76" s="21" t="str">
        <f t="shared" ca="1" si="16"/>
        <v/>
      </c>
      <c r="S76" s="21" t="str">
        <f>_xlfn.IFNA(VLOOKUP(B76,'5_Prototype_data'!$B$1:$U$1000,16,FALSE),"")</f>
        <v/>
      </c>
      <c r="T76" s="21" t="str">
        <f t="shared" si="17"/>
        <v/>
      </c>
      <c r="U76" s="21" t="str">
        <f t="shared" si="18"/>
        <v/>
      </c>
      <c r="V76" s="21" t="str">
        <f>IF(B76&lt;&gt;"",(10-COUNTIF(Prototype_input!$E$12:$E$26,"Please input"))/2,"")</f>
        <v/>
      </c>
      <c r="W76" s="21" t="str">
        <f t="shared" si="19"/>
        <v/>
      </c>
      <c r="Y76" s="21" t="str">
        <f>_xlfn.IFNA(VLOOKUP(B76,'1_Prototype_data'!$B$1:$U$1000,3,FALSE),"")</f>
        <v/>
      </c>
      <c r="Z76" s="21" t="str">
        <f>_xlfn.IFNA(VLOOKUP(B76,'1_Prototype_data'!$B$1:$U$1000,4,FALSE),"")</f>
        <v/>
      </c>
      <c r="AA76" s="21" t="str">
        <f>_xlfn.IFNA(VLOOKUP(B76,'1_Prototype_data'!$B$1:$U$1000,5,FALSE),"")</f>
        <v/>
      </c>
      <c r="AB76" s="21" t="str">
        <f>_xlfn.IFNA(VLOOKUP(B76,'1_Prototype_data'!$B$1:$U$1000,6,FALSE),"")</f>
        <v/>
      </c>
      <c r="AC76" s="21" t="str">
        <f>_xlfn.IFNA(VLOOKUP(B76,'1_Prototype_data'!$B$1:$U$1000,7,FALSE),"")</f>
        <v/>
      </c>
      <c r="AD76" s="21" t="str">
        <f>_xlfn.IFNA(VLOOKUP(B76,'1_Prototype_data'!$B$1:$U$1000,8,FALSE),"")</f>
        <v/>
      </c>
      <c r="AE76" s="21" t="str">
        <f>_xlfn.IFNA(VLOOKUP(B76,'1_Prototype_data'!$B$1:$U$1000,9,FALSE),"")</f>
        <v/>
      </c>
      <c r="AF76" s="21" t="str">
        <f>_xlfn.IFNA(VLOOKUP(B76,'1_Prototype_data'!$B$1:$U$1000,20,FALSE),"")</f>
        <v/>
      </c>
      <c r="AG76" s="21" t="str">
        <f>_xlfn.IFNA(VLOOKUP(B76,'2_Prototype_data'!$B$1:$U$1000,20,FALSE),"")</f>
        <v/>
      </c>
      <c r="AH76" s="21" t="str">
        <f>_xlfn.IFNA(VLOOKUP(B76,'3_Prototype_data'!$B$1:$U$1000,20,FALSE),"")</f>
        <v/>
      </c>
      <c r="AI76" s="21" t="str">
        <f ca="1">_xlfn.IFNA(VLOOKUP(B76,'4_Prototype_data'!$B$1:$U$1000,20,FALSE),"")</f>
        <v/>
      </c>
      <c r="AJ76" s="21" t="str">
        <f>_xlfn.IFNA(VLOOKUP(B76,'5_Prototype_data'!$B$1:$U$1000,20,FALSE),"")</f>
        <v/>
      </c>
      <c r="AK76" s="21" t="str">
        <f>IF(B76&lt;&gt;"",IF(AND(Prototype_input!$E$13&lt;&gt;"",Prototype_input!$E$13&lt;&gt;"Please input",AF76=""),"Fail",IF(AND(Prototype_input!$E$16&lt;&gt;"",Prototype_input!$E$16&lt;&gt;"Please input",AG76=""),"Fail",IF(AND(Prototype_input!$E$19&lt;&gt;"",Prototype_input!$E$19&lt;&gt;"Please input",AH76=""),"Fail",IF(AND(Prototype_input!$E$22&lt;&gt;"",Prototype_input!$E$22&lt;&gt;"Please input",AI76=""),"Fail",IF(AND(Prototype_input!$E$25&lt;&gt;"",Prototype_input!$E$25&lt;&gt;"Please input",AJ76=""),"Fail",IF(AF76&lt;&gt;"",AF76,IF(AG76&lt;&gt;"",AG76,IF(AH76&lt;&gt;"",AH76,IF(AI76&lt;&gt;"",AI76,IF(AJ76&lt;&gt;"",AJ76,"")))))))))),"")</f>
        <v/>
      </c>
      <c r="AM76" s="21" t="str">
        <f>_xlfn.IFNA(VLOOKUP(C76,'1_Prototype_data'!$C$1:$AL$1000,36,FALSE),"")</f>
        <v/>
      </c>
      <c r="AN76" s="21" t="str">
        <f>_xlfn.IFNA(VLOOKUP(C76,'2_Prototype_data'!$C$1:$AL$1000,36,FALSE),"")</f>
        <v/>
      </c>
      <c r="AO76" s="21" t="str">
        <f>_xlfn.IFNA(VLOOKUP(C76,'3_Prototype_data'!$C$1:$AL$1000,36,FALSE),"")</f>
        <v/>
      </c>
      <c r="AP76" s="21" t="str">
        <f ca="1">_xlfn.IFNA(VLOOKUP(C76,'4_Prototype_data'!$C$1:$AL$1000,36,FALSE),"")</f>
        <v/>
      </c>
      <c r="AQ76" s="21" t="str">
        <f>_xlfn.IFNA(VLOOKUP(C76,'5_Prototype_data'!$C$1:$AL$1000,36,FALSE),"")</f>
        <v/>
      </c>
      <c r="AR76" s="5" t="str">
        <f>IF(C76&lt;&gt;"",IF(AND(Prototype_input!$E$13&lt;&gt;"",Prototype_input!$E$13&lt;&gt;"Please input",AM76=""),"Fail",IF(AND(Prototype_input!$E$16&lt;&gt;"",Prototype_input!$E$16&lt;&gt;"Please input",AN76=""),"Fail",IF(AND(Prototype_input!$E$19&lt;&gt;"",Prototype_input!$E$19&lt;&gt;"Please input",AO76=""),"Fail",IF(AND(Prototype_input!$E$22&lt;&gt;"",Prototype_input!$E$22&lt;&gt;"Please input",AP76=""),"Fail",IF(AND(Prototype_input!$E$25&lt;&gt;"",Prototype_input!$E$25&lt;&gt;"Please input",AQ76=""),"Fail",IF(AM76&lt;&gt;"",AM76,IF(AN76&lt;&gt;"",AN76,IF(AO76&lt;&gt;"",AO76,IF(AP76&lt;&gt;"",AP76,IF(AQ76&lt;&gt;"",AQ76,"")))))))))),"")</f>
        <v/>
      </c>
    </row>
    <row r="77" spans="5:44" ht="12.75" x14ac:dyDescent="0.2">
      <c r="E77" s="21" t="str">
        <f>_xlfn.IFNA(VLOOKUP(B77,'1_Prototype_data'!$B$1:$U$1000,18,FALSE),"")</f>
        <v/>
      </c>
      <c r="F77" s="21" t="str">
        <f>_xlfn.IFNA(VLOOKUP(B77,'2_Prototype_data'!$B$1:$U$1000,18,FALSE),"")</f>
        <v/>
      </c>
      <c r="G77" s="21" t="str">
        <f>_xlfn.IFNA(VLOOKUP(B77,'3_Prototype_data'!$B$1:$U$1000,18,FALSE),"")</f>
        <v/>
      </c>
      <c r="H77" s="21" t="str">
        <f ca="1">_xlfn.IFNA(VLOOKUP(B77,'4_Prototype_data'!$B$1:$U$1000,18,FALSE),"")</f>
        <v/>
      </c>
      <c r="I77" s="21" t="str">
        <f>_xlfn.IFNA(VLOOKUP(B77,'5_Prototype_data'!$B$1:$U$1000,18,FALSE),"")</f>
        <v/>
      </c>
      <c r="J77" s="21" t="str">
        <f>IF(B77&lt;&gt;"",IF(AND(Prototype_input!$E$13&lt;&gt;"",Prototype_input!$E$13&lt;&gt;"Please input",E77=""),"Fail",IF(AND(Prototype_input!$E$16&lt;&gt;"",Prototype_input!$E$16&lt;&gt;"Please input",F77=""),"Fail",IF(AND(Prototype_input!$E$19&lt;&gt;"",Prototype_input!$E$19&lt;&gt;"Please input",G77=""),"Fail",IF(AND(Prototype_input!$E$22&lt;&gt;"",Prototype_input!$E$22&lt;&gt;"Please input",H77=""),"Fail",IF(AND(Prototype_input!$E$25&lt;&gt;"",Prototype_input!$E$25&lt;&gt;"Please input",I77=""),"Fail",IF(E77&lt;&gt;"",E77,IF(F77&lt;&gt;"",F77,IF(G77&lt;&gt;"",G77,IF(H77&lt;&gt;"",H77,IF(I77&lt;&gt;"",I77,"")))))))))),"")</f>
        <v/>
      </c>
      <c r="K77" s="21" t="str">
        <f>_xlfn.IFNA(VLOOKUP(B77,'1_Prototype_data'!$B$1:$U$1000,16,FALSE),"")</f>
        <v/>
      </c>
      <c r="L77" s="21" t="str">
        <f t="shared" si="13"/>
        <v/>
      </c>
      <c r="M77" s="21" t="str">
        <f>_xlfn.IFNA(VLOOKUP(B77,'2_Prototype_data'!$B$1:$U$1000,16,FALSE),"")</f>
        <v/>
      </c>
      <c r="N77" s="21" t="str">
        <f t="shared" si="14"/>
        <v/>
      </c>
      <c r="O77" s="21" t="str">
        <f>_xlfn.IFNA(VLOOKUP(B77,'3_Prototype_data'!$B$1:$U$1000,16,FALSE),"")</f>
        <v/>
      </c>
      <c r="P77" s="21" t="str">
        <f t="shared" si="15"/>
        <v/>
      </c>
      <c r="Q77" s="21" t="str">
        <f ca="1">_xlfn.IFNA(VLOOKUP(B77,'4_Prototype_data'!$B$1:$U$1000,16,FALSE),"")</f>
        <v/>
      </c>
      <c r="R77" s="21" t="str">
        <f t="shared" ca="1" si="16"/>
        <v/>
      </c>
      <c r="S77" s="21" t="str">
        <f>_xlfn.IFNA(VLOOKUP(B77,'5_Prototype_data'!$B$1:$U$1000,16,FALSE),"")</f>
        <v/>
      </c>
      <c r="T77" s="21" t="str">
        <f t="shared" si="17"/>
        <v/>
      </c>
      <c r="U77" s="21" t="str">
        <f t="shared" si="18"/>
        <v/>
      </c>
      <c r="V77" s="21" t="str">
        <f>IF(B77&lt;&gt;"",(10-COUNTIF(Prototype_input!$E$12:$E$26,"Please input"))/2,"")</f>
        <v/>
      </c>
      <c r="W77" s="21" t="str">
        <f t="shared" si="19"/>
        <v/>
      </c>
      <c r="Y77" s="21" t="str">
        <f>_xlfn.IFNA(VLOOKUP(B77,'1_Prototype_data'!$B$1:$U$1000,3,FALSE),"")</f>
        <v/>
      </c>
      <c r="Z77" s="21" t="str">
        <f>_xlfn.IFNA(VLOOKUP(B77,'1_Prototype_data'!$B$1:$U$1000,4,FALSE),"")</f>
        <v/>
      </c>
      <c r="AA77" s="21" t="str">
        <f>_xlfn.IFNA(VLOOKUP(B77,'1_Prototype_data'!$B$1:$U$1000,5,FALSE),"")</f>
        <v/>
      </c>
      <c r="AB77" s="21" t="str">
        <f>_xlfn.IFNA(VLOOKUP(B77,'1_Prototype_data'!$B$1:$U$1000,6,FALSE),"")</f>
        <v/>
      </c>
      <c r="AC77" s="21" t="str">
        <f>_xlfn.IFNA(VLOOKUP(B77,'1_Prototype_data'!$B$1:$U$1000,7,FALSE),"")</f>
        <v/>
      </c>
      <c r="AD77" s="21" t="str">
        <f>_xlfn.IFNA(VLOOKUP(B77,'1_Prototype_data'!$B$1:$U$1000,8,FALSE),"")</f>
        <v/>
      </c>
      <c r="AE77" s="21" t="str">
        <f>_xlfn.IFNA(VLOOKUP(B77,'1_Prototype_data'!$B$1:$U$1000,9,FALSE),"")</f>
        <v/>
      </c>
      <c r="AF77" s="21" t="str">
        <f>_xlfn.IFNA(VLOOKUP(B77,'1_Prototype_data'!$B$1:$U$1000,20,FALSE),"")</f>
        <v/>
      </c>
      <c r="AG77" s="21" t="str">
        <f>_xlfn.IFNA(VLOOKUP(B77,'2_Prototype_data'!$B$1:$U$1000,20,FALSE),"")</f>
        <v/>
      </c>
      <c r="AH77" s="21" t="str">
        <f>_xlfn.IFNA(VLOOKUP(B77,'3_Prototype_data'!$B$1:$U$1000,20,FALSE),"")</f>
        <v/>
      </c>
      <c r="AI77" s="21" t="str">
        <f ca="1">_xlfn.IFNA(VLOOKUP(B77,'4_Prototype_data'!$B$1:$U$1000,20,FALSE),"")</f>
        <v/>
      </c>
      <c r="AJ77" s="21" t="str">
        <f>_xlfn.IFNA(VLOOKUP(B77,'5_Prototype_data'!$B$1:$U$1000,20,FALSE),"")</f>
        <v/>
      </c>
      <c r="AK77" s="21" t="str">
        <f>IF(B77&lt;&gt;"",IF(AND(Prototype_input!$E$13&lt;&gt;"",Prototype_input!$E$13&lt;&gt;"Please input",AF77=""),"Fail",IF(AND(Prototype_input!$E$16&lt;&gt;"",Prototype_input!$E$16&lt;&gt;"Please input",AG77=""),"Fail",IF(AND(Prototype_input!$E$19&lt;&gt;"",Prototype_input!$E$19&lt;&gt;"Please input",AH77=""),"Fail",IF(AND(Prototype_input!$E$22&lt;&gt;"",Prototype_input!$E$22&lt;&gt;"Please input",AI77=""),"Fail",IF(AND(Prototype_input!$E$25&lt;&gt;"",Prototype_input!$E$25&lt;&gt;"Please input",AJ77=""),"Fail",IF(AF77&lt;&gt;"",AF77,IF(AG77&lt;&gt;"",AG77,IF(AH77&lt;&gt;"",AH77,IF(AI77&lt;&gt;"",AI77,IF(AJ77&lt;&gt;"",AJ77,"")))))))))),"")</f>
        <v/>
      </c>
      <c r="AM77" s="21" t="str">
        <f>_xlfn.IFNA(VLOOKUP(C77,'1_Prototype_data'!$C$1:$AL$1000,36,FALSE),"")</f>
        <v/>
      </c>
      <c r="AN77" s="21" t="str">
        <f>_xlfn.IFNA(VLOOKUP(C77,'2_Prototype_data'!$C$1:$AL$1000,36,FALSE),"")</f>
        <v/>
      </c>
      <c r="AO77" s="21" t="str">
        <f>_xlfn.IFNA(VLOOKUP(C77,'3_Prototype_data'!$C$1:$AL$1000,36,FALSE),"")</f>
        <v/>
      </c>
      <c r="AP77" s="21" t="str">
        <f ca="1">_xlfn.IFNA(VLOOKUP(C77,'4_Prototype_data'!$C$1:$AL$1000,36,FALSE),"")</f>
        <v/>
      </c>
      <c r="AQ77" s="21" t="str">
        <f>_xlfn.IFNA(VLOOKUP(C77,'5_Prototype_data'!$C$1:$AL$1000,36,FALSE),"")</f>
        <v/>
      </c>
      <c r="AR77" s="5" t="str">
        <f>IF(C77&lt;&gt;"",IF(AND(Prototype_input!$E$13&lt;&gt;"",Prototype_input!$E$13&lt;&gt;"Please input",AM77=""),"Fail",IF(AND(Prototype_input!$E$16&lt;&gt;"",Prototype_input!$E$16&lt;&gt;"Please input",AN77=""),"Fail",IF(AND(Prototype_input!$E$19&lt;&gt;"",Prototype_input!$E$19&lt;&gt;"Please input",AO77=""),"Fail",IF(AND(Prototype_input!$E$22&lt;&gt;"",Prototype_input!$E$22&lt;&gt;"Please input",AP77=""),"Fail",IF(AND(Prototype_input!$E$25&lt;&gt;"",Prototype_input!$E$25&lt;&gt;"Please input",AQ77=""),"Fail",IF(AM77&lt;&gt;"",AM77,IF(AN77&lt;&gt;"",AN77,IF(AO77&lt;&gt;"",AO77,IF(AP77&lt;&gt;"",AP77,IF(AQ77&lt;&gt;"",AQ77,"")))))))))),"")</f>
        <v/>
      </c>
    </row>
    <row r="78" spans="5:44" ht="12.75" x14ac:dyDescent="0.2">
      <c r="E78" s="21" t="str">
        <f>_xlfn.IFNA(VLOOKUP(B78,'1_Prototype_data'!$B$1:$U$1000,18,FALSE),"")</f>
        <v/>
      </c>
      <c r="F78" s="21" t="str">
        <f>_xlfn.IFNA(VLOOKUP(B78,'2_Prototype_data'!$B$1:$U$1000,18,FALSE),"")</f>
        <v/>
      </c>
      <c r="G78" s="21" t="str">
        <f>_xlfn.IFNA(VLOOKUP(B78,'3_Prototype_data'!$B$1:$U$1000,18,FALSE),"")</f>
        <v/>
      </c>
      <c r="H78" s="21" t="str">
        <f ca="1">_xlfn.IFNA(VLOOKUP(B78,'4_Prototype_data'!$B$1:$U$1000,18,FALSE),"")</f>
        <v/>
      </c>
      <c r="I78" s="21" t="str">
        <f>_xlfn.IFNA(VLOOKUP(B78,'5_Prototype_data'!$B$1:$U$1000,18,FALSE),"")</f>
        <v/>
      </c>
      <c r="J78" s="21" t="str">
        <f>IF(B78&lt;&gt;"",IF(AND(Prototype_input!$E$13&lt;&gt;"",Prototype_input!$E$13&lt;&gt;"Please input",E78=""),"Fail",IF(AND(Prototype_input!$E$16&lt;&gt;"",Prototype_input!$E$16&lt;&gt;"Please input",F78=""),"Fail",IF(AND(Prototype_input!$E$19&lt;&gt;"",Prototype_input!$E$19&lt;&gt;"Please input",G78=""),"Fail",IF(AND(Prototype_input!$E$22&lt;&gt;"",Prototype_input!$E$22&lt;&gt;"Please input",H78=""),"Fail",IF(AND(Prototype_input!$E$25&lt;&gt;"",Prototype_input!$E$25&lt;&gt;"Please input",I78=""),"Fail",IF(E78&lt;&gt;"",E78,IF(F78&lt;&gt;"",F78,IF(G78&lt;&gt;"",G78,IF(H78&lt;&gt;"",H78,IF(I78&lt;&gt;"",I78,"")))))))))),"")</f>
        <v/>
      </c>
      <c r="K78" s="21" t="str">
        <f>_xlfn.IFNA(VLOOKUP(B78,'1_Prototype_data'!$B$1:$U$1000,16,FALSE),"")</f>
        <v/>
      </c>
      <c r="L78" s="21" t="str">
        <f t="shared" si="13"/>
        <v/>
      </c>
      <c r="M78" s="21" t="str">
        <f>_xlfn.IFNA(VLOOKUP(B78,'2_Prototype_data'!$B$1:$U$1000,16,FALSE),"")</f>
        <v/>
      </c>
      <c r="N78" s="21" t="str">
        <f t="shared" si="14"/>
        <v/>
      </c>
      <c r="O78" s="21" t="str">
        <f>_xlfn.IFNA(VLOOKUP(B78,'3_Prototype_data'!$B$1:$U$1000,16,FALSE),"")</f>
        <v/>
      </c>
      <c r="P78" s="21" t="str">
        <f t="shared" si="15"/>
        <v/>
      </c>
      <c r="Q78" s="21" t="str">
        <f ca="1">_xlfn.IFNA(VLOOKUP(B78,'4_Prototype_data'!$B$1:$U$1000,16,FALSE),"")</f>
        <v/>
      </c>
      <c r="R78" s="21" t="str">
        <f t="shared" ca="1" si="16"/>
        <v/>
      </c>
      <c r="S78" s="21" t="str">
        <f>_xlfn.IFNA(VLOOKUP(B78,'5_Prototype_data'!$B$1:$U$1000,16,FALSE),"")</f>
        <v/>
      </c>
      <c r="T78" s="21" t="str">
        <f t="shared" si="17"/>
        <v/>
      </c>
      <c r="U78" s="21" t="str">
        <f t="shared" si="18"/>
        <v/>
      </c>
      <c r="V78" s="21" t="str">
        <f>IF(B78&lt;&gt;"",(10-COUNTIF(Prototype_input!$E$12:$E$26,"Please input"))/2,"")</f>
        <v/>
      </c>
      <c r="W78" s="21" t="str">
        <f t="shared" si="19"/>
        <v/>
      </c>
      <c r="Y78" s="21" t="str">
        <f>_xlfn.IFNA(VLOOKUP(B78,'1_Prototype_data'!$B$1:$U$1000,3,FALSE),"")</f>
        <v/>
      </c>
      <c r="Z78" s="21" t="str">
        <f>_xlfn.IFNA(VLOOKUP(B78,'1_Prototype_data'!$B$1:$U$1000,4,FALSE),"")</f>
        <v/>
      </c>
      <c r="AA78" s="21" t="str">
        <f>_xlfn.IFNA(VLOOKUP(B78,'1_Prototype_data'!$B$1:$U$1000,5,FALSE),"")</f>
        <v/>
      </c>
      <c r="AB78" s="21" t="str">
        <f>_xlfn.IFNA(VLOOKUP(B78,'1_Prototype_data'!$B$1:$U$1000,6,FALSE),"")</f>
        <v/>
      </c>
      <c r="AC78" s="21" t="str">
        <f>_xlfn.IFNA(VLOOKUP(B78,'1_Prototype_data'!$B$1:$U$1000,7,FALSE),"")</f>
        <v/>
      </c>
      <c r="AD78" s="21" t="str">
        <f>_xlfn.IFNA(VLOOKUP(B78,'1_Prototype_data'!$B$1:$U$1000,8,FALSE),"")</f>
        <v/>
      </c>
      <c r="AE78" s="21" t="str">
        <f>_xlfn.IFNA(VLOOKUP(B78,'1_Prototype_data'!$B$1:$U$1000,9,FALSE),"")</f>
        <v/>
      </c>
      <c r="AF78" s="21" t="str">
        <f>_xlfn.IFNA(VLOOKUP(B78,'1_Prototype_data'!$B$1:$U$1000,20,FALSE),"")</f>
        <v/>
      </c>
      <c r="AG78" s="21" t="str">
        <f>_xlfn.IFNA(VLOOKUP(B78,'2_Prototype_data'!$B$1:$U$1000,20,FALSE),"")</f>
        <v/>
      </c>
      <c r="AH78" s="21" t="str">
        <f>_xlfn.IFNA(VLOOKUP(B78,'3_Prototype_data'!$B$1:$U$1000,20,FALSE),"")</f>
        <v/>
      </c>
      <c r="AI78" s="21" t="str">
        <f ca="1">_xlfn.IFNA(VLOOKUP(B78,'4_Prototype_data'!$B$1:$U$1000,20,FALSE),"")</f>
        <v/>
      </c>
      <c r="AJ78" s="21" t="str">
        <f>_xlfn.IFNA(VLOOKUP(B78,'5_Prototype_data'!$B$1:$U$1000,20,FALSE),"")</f>
        <v/>
      </c>
      <c r="AK78" s="21" t="str">
        <f>IF(B78&lt;&gt;"",IF(AND(Prototype_input!$E$13&lt;&gt;"",Prototype_input!$E$13&lt;&gt;"Please input",AF78=""),"Fail",IF(AND(Prototype_input!$E$16&lt;&gt;"",Prototype_input!$E$16&lt;&gt;"Please input",AG78=""),"Fail",IF(AND(Prototype_input!$E$19&lt;&gt;"",Prototype_input!$E$19&lt;&gt;"Please input",AH78=""),"Fail",IF(AND(Prototype_input!$E$22&lt;&gt;"",Prototype_input!$E$22&lt;&gt;"Please input",AI78=""),"Fail",IF(AND(Prototype_input!$E$25&lt;&gt;"",Prototype_input!$E$25&lt;&gt;"Please input",AJ78=""),"Fail",IF(AF78&lt;&gt;"",AF78,IF(AG78&lt;&gt;"",AG78,IF(AH78&lt;&gt;"",AH78,IF(AI78&lt;&gt;"",AI78,IF(AJ78&lt;&gt;"",AJ78,"")))))))))),"")</f>
        <v/>
      </c>
      <c r="AM78" s="21" t="str">
        <f>_xlfn.IFNA(VLOOKUP(C78,'1_Prototype_data'!$C$1:$AL$1000,36,FALSE),"")</f>
        <v/>
      </c>
      <c r="AN78" s="21" t="str">
        <f>_xlfn.IFNA(VLOOKUP(C78,'2_Prototype_data'!$C$1:$AL$1000,36,FALSE),"")</f>
        <v/>
      </c>
      <c r="AO78" s="21" t="str">
        <f>_xlfn.IFNA(VLOOKUP(C78,'3_Prototype_data'!$C$1:$AL$1000,36,FALSE),"")</f>
        <v/>
      </c>
      <c r="AP78" s="21" t="str">
        <f ca="1">_xlfn.IFNA(VLOOKUP(C78,'4_Prototype_data'!$C$1:$AL$1000,36,FALSE),"")</f>
        <v/>
      </c>
      <c r="AQ78" s="21" t="str">
        <f>_xlfn.IFNA(VLOOKUP(C78,'5_Prototype_data'!$C$1:$AL$1000,36,FALSE),"")</f>
        <v/>
      </c>
      <c r="AR78" s="5" t="str">
        <f>IF(C78&lt;&gt;"",IF(AND(Prototype_input!$E$13&lt;&gt;"",Prototype_input!$E$13&lt;&gt;"Please input",AM78=""),"Fail",IF(AND(Prototype_input!$E$16&lt;&gt;"",Prototype_input!$E$16&lt;&gt;"Please input",AN78=""),"Fail",IF(AND(Prototype_input!$E$19&lt;&gt;"",Prototype_input!$E$19&lt;&gt;"Please input",AO78=""),"Fail",IF(AND(Prototype_input!$E$22&lt;&gt;"",Prototype_input!$E$22&lt;&gt;"Please input",AP78=""),"Fail",IF(AND(Prototype_input!$E$25&lt;&gt;"",Prototype_input!$E$25&lt;&gt;"Please input",AQ78=""),"Fail",IF(AM78&lt;&gt;"",AM78,IF(AN78&lt;&gt;"",AN78,IF(AO78&lt;&gt;"",AO78,IF(AP78&lt;&gt;"",AP78,IF(AQ78&lt;&gt;"",AQ78,"")))))))))),"")</f>
        <v/>
      </c>
    </row>
    <row r="79" spans="5:44" ht="12.75" x14ac:dyDescent="0.2">
      <c r="E79" s="21" t="str">
        <f>_xlfn.IFNA(VLOOKUP(B79,'1_Prototype_data'!$B$1:$U$1000,18,FALSE),"")</f>
        <v/>
      </c>
      <c r="F79" s="21" t="str">
        <f>_xlfn.IFNA(VLOOKUP(B79,'2_Prototype_data'!$B$1:$U$1000,18,FALSE),"")</f>
        <v/>
      </c>
      <c r="G79" s="21" t="str">
        <f>_xlfn.IFNA(VLOOKUP(B79,'3_Prototype_data'!$B$1:$U$1000,18,FALSE),"")</f>
        <v/>
      </c>
      <c r="H79" s="21" t="str">
        <f ca="1">_xlfn.IFNA(VLOOKUP(B79,'4_Prototype_data'!$B$1:$U$1000,18,FALSE),"")</f>
        <v/>
      </c>
      <c r="I79" s="21" t="str">
        <f>_xlfn.IFNA(VLOOKUP(B79,'5_Prototype_data'!$B$1:$U$1000,18,FALSE),"")</f>
        <v/>
      </c>
      <c r="J79" s="21" t="str">
        <f>IF(B79&lt;&gt;"",IF(AND(Prototype_input!$E$13&lt;&gt;"",Prototype_input!$E$13&lt;&gt;"Please input",E79=""),"Fail",IF(AND(Prototype_input!$E$16&lt;&gt;"",Prototype_input!$E$16&lt;&gt;"Please input",F79=""),"Fail",IF(AND(Prototype_input!$E$19&lt;&gt;"",Prototype_input!$E$19&lt;&gt;"Please input",G79=""),"Fail",IF(AND(Prototype_input!$E$22&lt;&gt;"",Prototype_input!$E$22&lt;&gt;"Please input",H79=""),"Fail",IF(AND(Prototype_input!$E$25&lt;&gt;"",Prototype_input!$E$25&lt;&gt;"Please input",I79=""),"Fail",IF(E79&lt;&gt;"",E79,IF(F79&lt;&gt;"",F79,IF(G79&lt;&gt;"",G79,IF(H79&lt;&gt;"",H79,IF(I79&lt;&gt;"",I79,"")))))))))),"")</f>
        <v/>
      </c>
      <c r="K79" s="21" t="str">
        <f>_xlfn.IFNA(VLOOKUP(B79,'1_Prototype_data'!$B$1:$U$1000,16,FALSE),"")</f>
        <v/>
      </c>
      <c r="L79" s="21" t="str">
        <f t="shared" si="13"/>
        <v/>
      </c>
      <c r="M79" s="21" t="str">
        <f>_xlfn.IFNA(VLOOKUP(B79,'2_Prototype_data'!$B$1:$U$1000,16,FALSE),"")</f>
        <v/>
      </c>
      <c r="N79" s="21" t="str">
        <f t="shared" si="14"/>
        <v/>
      </c>
      <c r="O79" s="21" t="str">
        <f>_xlfn.IFNA(VLOOKUP(B79,'3_Prototype_data'!$B$1:$U$1000,16,FALSE),"")</f>
        <v/>
      </c>
      <c r="P79" s="21" t="str">
        <f t="shared" si="15"/>
        <v/>
      </c>
      <c r="Q79" s="21" t="str">
        <f ca="1">_xlfn.IFNA(VLOOKUP(B79,'4_Prototype_data'!$B$1:$U$1000,16,FALSE),"")</f>
        <v/>
      </c>
      <c r="R79" s="21" t="str">
        <f t="shared" ca="1" si="16"/>
        <v/>
      </c>
      <c r="S79" s="21" t="str">
        <f>_xlfn.IFNA(VLOOKUP(B79,'5_Prototype_data'!$B$1:$U$1000,16,FALSE),"")</f>
        <v/>
      </c>
      <c r="T79" s="21" t="str">
        <f t="shared" si="17"/>
        <v/>
      </c>
      <c r="U79" s="21" t="str">
        <f t="shared" si="18"/>
        <v/>
      </c>
      <c r="V79" s="21" t="str">
        <f>IF(B79&lt;&gt;"",(10-COUNTIF(Prototype_input!$E$12:$E$26,"Please input"))/2,"")</f>
        <v/>
      </c>
      <c r="W79" s="21" t="str">
        <f t="shared" si="19"/>
        <v/>
      </c>
      <c r="Y79" s="21" t="str">
        <f>_xlfn.IFNA(VLOOKUP(B79,'1_Prototype_data'!$B$1:$U$1000,3,FALSE),"")</f>
        <v/>
      </c>
      <c r="Z79" s="21" t="str">
        <f>_xlfn.IFNA(VLOOKUP(B79,'1_Prototype_data'!$B$1:$U$1000,4,FALSE),"")</f>
        <v/>
      </c>
      <c r="AA79" s="21" t="str">
        <f>_xlfn.IFNA(VLOOKUP(B79,'1_Prototype_data'!$B$1:$U$1000,5,FALSE),"")</f>
        <v/>
      </c>
      <c r="AB79" s="21" t="str">
        <f>_xlfn.IFNA(VLOOKUP(B79,'1_Prototype_data'!$B$1:$U$1000,6,FALSE),"")</f>
        <v/>
      </c>
      <c r="AC79" s="21" t="str">
        <f>_xlfn.IFNA(VLOOKUP(B79,'1_Prototype_data'!$B$1:$U$1000,7,FALSE),"")</f>
        <v/>
      </c>
      <c r="AD79" s="21" t="str">
        <f>_xlfn.IFNA(VLOOKUP(B79,'1_Prototype_data'!$B$1:$U$1000,8,FALSE),"")</f>
        <v/>
      </c>
      <c r="AE79" s="21" t="str">
        <f>_xlfn.IFNA(VLOOKUP(B79,'1_Prototype_data'!$B$1:$U$1000,9,FALSE),"")</f>
        <v/>
      </c>
      <c r="AF79" s="21" t="str">
        <f>_xlfn.IFNA(VLOOKUP(B79,'1_Prototype_data'!$B$1:$U$1000,20,FALSE),"")</f>
        <v/>
      </c>
      <c r="AG79" s="21" t="str">
        <f>_xlfn.IFNA(VLOOKUP(B79,'2_Prototype_data'!$B$1:$U$1000,20,FALSE),"")</f>
        <v/>
      </c>
      <c r="AH79" s="21" t="str">
        <f>_xlfn.IFNA(VLOOKUP(B79,'3_Prototype_data'!$B$1:$U$1000,20,FALSE),"")</f>
        <v/>
      </c>
      <c r="AI79" s="21" t="str">
        <f ca="1">_xlfn.IFNA(VLOOKUP(B79,'4_Prototype_data'!$B$1:$U$1000,20,FALSE),"")</f>
        <v/>
      </c>
      <c r="AJ79" s="21" t="str">
        <f>_xlfn.IFNA(VLOOKUP(B79,'5_Prototype_data'!$B$1:$U$1000,20,FALSE),"")</f>
        <v/>
      </c>
      <c r="AK79" s="21" t="str">
        <f>IF(B79&lt;&gt;"",IF(AND(Prototype_input!$E$13&lt;&gt;"",Prototype_input!$E$13&lt;&gt;"Please input",AF79=""),"Fail",IF(AND(Prototype_input!$E$16&lt;&gt;"",Prototype_input!$E$16&lt;&gt;"Please input",AG79=""),"Fail",IF(AND(Prototype_input!$E$19&lt;&gt;"",Prototype_input!$E$19&lt;&gt;"Please input",AH79=""),"Fail",IF(AND(Prototype_input!$E$22&lt;&gt;"",Prototype_input!$E$22&lt;&gt;"Please input",AI79=""),"Fail",IF(AND(Prototype_input!$E$25&lt;&gt;"",Prototype_input!$E$25&lt;&gt;"Please input",AJ79=""),"Fail",IF(AF79&lt;&gt;"",AF79,IF(AG79&lt;&gt;"",AG79,IF(AH79&lt;&gt;"",AH79,IF(AI79&lt;&gt;"",AI79,IF(AJ79&lt;&gt;"",AJ79,"")))))))))),"")</f>
        <v/>
      </c>
      <c r="AM79" s="21" t="str">
        <f>_xlfn.IFNA(VLOOKUP(C79,'1_Prototype_data'!$C$1:$AL$1000,36,FALSE),"")</f>
        <v/>
      </c>
      <c r="AN79" s="21" t="str">
        <f>_xlfn.IFNA(VLOOKUP(C79,'2_Prototype_data'!$C$1:$AL$1000,36,FALSE),"")</f>
        <v/>
      </c>
      <c r="AO79" s="21" t="str">
        <f>_xlfn.IFNA(VLOOKUP(C79,'3_Prototype_data'!$C$1:$AL$1000,36,FALSE),"")</f>
        <v/>
      </c>
      <c r="AP79" s="21" t="str">
        <f ca="1">_xlfn.IFNA(VLOOKUP(C79,'4_Prototype_data'!$C$1:$AL$1000,36,FALSE),"")</f>
        <v/>
      </c>
      <c r="AQ79" s="21" t="str">
        <f>_xlfn.IFNA(VLOOKUP(C79,'5_Prototype_data'!$C$1:$AL$1000,36,FALSE),"")</f>
        <v/>
      </c>
      <c r="AR79" s="5" t="str">
        <f>IF(C79&lt;&gt;"",IF(AND(Prototype_input!$E$13&lt;&gt;"",Prototype_input!$E$13&lt;&gt;"Please input",AM79=""),"Fail",IF(AND(Prototype_input!$E$16&lt;&gt;"",Prototype_input!$E$16&lt;&gt;"Please input",AN79=""),"Fail",IF(AND(Prototype_input!$E$19&lt;&gt;"",Prototype_input!$E$19&lt;&gt;"Please input",AO79=""),"Fail",IF(AND(Prototype_input!$E$22&lt;&gt;"",Prototype_input!$E$22&lt;&gt;"Please input",AP79=""),"Fail",IF(AND(Prototype_input!$E$25&lt;&gt;"",Prototype_input!$E$25&lt;&gt;"Please input",AQ79=""),"Fail",IF(AM79&lt;&gt;"",AM79,IF(AN79&lt;&gt;"",AN79,IF(AO79&lt;&gt;"",AO79,IF(AP79&lt;&gt;"",AP79,IF(AQ79&lt;&gt;"",AQ79,"")))))))))),"")</f>
        <v/>
      </c>
    </row>
    <row r="80" spans="5:44" ht="12.75" x14ac:dyDescent="0.2">
      <c r="E80" s="21" t="str">
        <f>_xlfn.IFNA(VLOOKUP(B80,'1_Prototype_data'!$B$1:$U$1000,18,FALSE),"")</f>
        <v/>
      </c>
      <c r="F80" s="21" t="str">
        <f>_xlfn.IFNA(VLOOKUP(B80,'2_Prototype_data'!$B$1:$U$1000,18,FALSE),"")</f>
        <v/>
      </c>
      <c r="G80" s="21" t="str">
        <f>_xlfn.IFNA(VLOOKUP(B80,'3_Prototype_data'!$B$1:$U$1000,18,FALSE),"")</f>
        <v/>
      </c>
      <c r="H80" s="21" t="str">
        <f ca="1">_xlfn.IFNA(VLOOKUP(B80,'4_Prototype_data'!$B$1:$U$1000,18,FALSE),"")</f>
        <v/>
      </c>
      <c r="I80" s="21" t="str">
        <f>_xlfn.IFNA(VLOOKUP(B80,'5_Prototype_data'!$B$1:$U$1000,18,FALSE),"")</f>
        <v/>
      </c>
      <c r="J80" s="21" t="str">
        <f>IF(B80&lt;&gt;"",IF(AND(Prototype_input!$E$13&lt;&gt;"",Prototype_input!$E$13&lt;&gt;"Please input",E80=""),"Fail",IF(AND(Prototype_input!$E$16&lt;&gt;"",Prototype_input!$E$16&lt;&gt;"Please input",F80=""),"Fail",IF(AND(Prototype_input!$E$19&lt;&gt;"",Prototype_input!$E$19&lt;&gt;"Please input",G80=""),"Fail",IF(AND(Prototype_input!$E$22&lt;&gt;"",Prototype_input!$E$22&lt;&gt;"Please input",H80=""),"Fail",IF(AND(Prototype_input!$E$25&lt;&gt;"",Prototype_input!$E$25&lt;&gt;"Please input",I80=""),"Fail",IF(E80&lt;&gt;"",E80,IF(F80&lt;&gt;"",F80,IF(G80&lt;&gt;"",G80,IF(H80&lt;&gt;"",H80,IF(I80&lt;&gt;"",I80,"")))))))))),"")</f>
        <v/>
      </c>
      <c r="K80" s="21" t="str">
        <f>_xlfn.IFNA(VLOOKUP(B80,'1_Prototype_data'!$B$1:$U$1000,16,FALSE),"")</f>
        <v/>
      </c>
      <c r="L80" s="21" t="str">
        <f t="shared" si="13"/>
        <v/>
      </c>
      <c r="M80" s="21" t="str">
        <f>_xlfn.IFNA(VLOOKUP(B80,'2_Prototype_data'!$B$1:$U$1000,16,FALSE),"")</f>
        <v/>
      </c>
      <c r="N80" s="21" t="str">
        <f t="shared" si="14"/>
        <v/>
      </c>
      <c r="O80" s="21" t="str">
        <f>_xlfn.IFNA(VLOOKUP(B80,'3_Prototype_data'!$B$1:$U$1000,16,FALSE),"")</f>
        <v/>
      </c>
      <c r="P80" s="21" t="str">
        <f t="shared" si="15"/>
        <v/>
      </c>
      <c r="Q80" s="21" t="str">
        <f ca="1">_xlfn.IFNA(VLOOKUP(B80,'4_Prototype_data'!$B$1:$U$1000,16,FALSE),"")</f>
        <v/>
      </c>
      <c r="R80" s="21" t="str">
        <f t="shared" ca="1" si="16"/>
        <v/>
      </c>
      <c r="S80" s="21" t="str">
        <f>_xlfn.IFNA(VLOOKUP(B80,'5_Prototype_data'!$B$1:$U$1000,16,FALSE),"")</f>
        <v/>
      </c>
      <c r="T80" s="21" t="str">
        <f t="shared" si="17"/>
        <v/>
      </c>
      <c r="U80" s="21" t="str">
        <f t="shared" si="18"/>
        <v/>
      </c>
      <c r="V80" s="21" t="str">
        <f>IF(B80&lt;&gt;"",(10-COUNTIF(Prototype_input!$E$12:$E$26,"Please input"))/2,"")</f>
        <v/>
      </c>
      <c r="W80" s="21" t="str">
        <f t="shared" si="19"/>
        <v/>
      </c>
      <c r="Y80" s="21" t="str">
        <f>_xlfn.IFNA(VLOOKUP(B80,'1_Prototype_data'!$B$1:$U$1000,3,FALSE),"")</f>
        <v/>
      </c>
      <c r="Z80" s="21" t="str">
        <f>_xlfn.IFNA(VLOOKUP(B80,'1_Prototype_data'!$B$1:$U$1000,4,FALSE),"")</f>
        <v/>
      </c>
      <c r="AA80" s="21" t="str">
        <f>_xlfn.IFNA(VLOOKUP(B80,'1_Prototype_data'!$B$1:$U$1000,5,FALSE),"")</f>
        <v/>
      </c>
      <c r="AB80" s="21" t="str">
        <f>_xlfn.IFNA(VLOOKUP(B80,'1_Prototype_data'!$B$1:$U$1000,6,FALSE),"")</f>
        <v/>
      </c>
      <c r="AC80" s="21" t="str">
        <f>_xlfn.IFNA(VLOOKUP(B80,'1_Prototype_data'!$B$1:$U$1000,7,FALSE),"")</f>
        <v/>
      </c>
      <c r="AD80" s="21" t="str">
        <f>_xlfn.IFNA(VLOOKUP(B80,'1_Prototype_data'!$B$1:$U$1000,8,FALSE),"")</f>
        <v/>
      </c>
      <c r="AE80" s="21" t="str">
        <f>_xlfn.IFNA(VLOOKUP(B80,'1_Prototype_data'!$B$1:$U$1000,9,FALSE),"")</f>
        <v/>
      </c>
      <c r="AF80" s="21" t="str">
        <f>_xlfn.IFNA(VLOOKUP(B80,'1_Prototype_data'!$B$1:$U$1000,20,FALSE),"")</f>
        <v/>
      </c>
      <c r="AG80" s="21" t="str">
        <f>_xlfn.IFNA(VLOOKUP(B80,'2_Prototype_data'!$B$1:$U$1000,20,FALSE),"")</f>
        <v/>
      </c>
      <c r="AH80" s="21" t="str">
        <f>_xlfn.IFNA(VLOOKUP(B80,'3_Prototype_data'!$B$1:$U$1000,20,FALSE),"")</f>
        <v/>
      </c>
      <c r="AI80" s="21" t="str">
        <f ca="1">_xlfn.IFNA(VLOOKUP(B80,'4_Prototype_data'!$B$1:$U$1000,20,FALSE),"")</f>
        <v/>
      </c>
      <c r="AJ80" s="21" t="str">
        <f>_xlfn.IFNA(VLOOKUP(B80,'5_Prototype_data'!$B$1:$U$1000,20,FALSE),"")</f>
        <v/>
      </c>
      <c r="AK80" s="21" t="str">
        <f>IF(B80&lt;&gt;"",IF(AND(Prototype_input!$E$13&lt;&gt;"",Prototype_input!$E$13&lt;&gt;"Please input",AF80=""),"Fail",IF(AND(Prototype_input!$E$16&lt;&gt;"",Prototype_input!$E$16&lt;&gt;"Please input",AG80=""),"Fail",IF(AND(Prototype_input!$E$19&lt;&gt;"",Prototype_input!$E$19&lt;&gt;"Please input",AH80=""),"Fail",IF(AND(Prototype_input!$E$22&lt;&gt;"",Prototype_input!$E$22&lt;&gt;"Please input",AI80=""),"Fail",IF(AND(Prototype_input!$E$25&lt;&gt;"",Prototype_input!$E$25&lt;&gt;"Please input",AJ80=""),"Fail",IF(AF80&lt;&gt;"",AF80,IF(AG80&lt;&gt;"",AG80,IF(AH80&lt;&gt;"",AH80,IF(AI80&lt;&gt;"",AI80,IF(AJ80&lt;&gt;"",AJ80,"")))))))))),"")</f>
        <v/>
      </c>
      <c r="AM80" s="21" t="str">
        <f>_xlfn.IFNA(VLOOKUP(C80,'1_Prototype_data'!$C$1:$AL$1000,36,FALSE),"")</f>
        <v/>
      </c>
      <c r="AN80" s="21" t="str">
        <f>_xlfn.IFNA(VLOOKUP(C80,'2_Prototype_data'!$C$1:$AL$1000,36,FALSE),"")</f>
        <v/>
      </c>
      <c r="AO80" s="21" t="str">
        <f>_xlfn.IFNA(VLOOKUP(C80,'3_Prototype_data'!$C$1:$AL$1000,36,FALSE),"")</f>
        <v/>
      </c>
      <c r="AP80" s="21" t="str">
        <f ca="1">_xlfn.IFNA(VLOOKUP(C80,'4_Prototype_data'!$C$1:$AL$1000,36,FALSE),"")</f>
        <v/>
      </c>
      <c r="AQ80" s="21" t="str">
        <f>_xlfn.IFNA(VLOOKUP(C80,'5_Prototype_data'!$C$1:$AL$1000,36,FALSE),"")</f>
        <v/>
      </c>
      <c r="AR80" s="5" t="str">
        <f>IF(C80&lt;&gt;"",IF(AND(Prototype_input!$E$13&lt;&gt;"",Prototype_input!$E$13&lt;&gt;"Please input",AM80=""),"Fail",IF(AND(Prototype_input!$E$16&lt;&gt;"",Prototype_input!$E$16&lt;&gt;"Please input",AN80=""),"Fail",IF(AND(Prototype_input!$E$19&lt;&gt;"",Prototype_input!$E$19&lt;&gt;"Please input",AO80=""),"Fail",IF(AND(Prototype_input!$E$22&lt;&gt;"",Prototype_input!$E$22&lt;&gt;"Please input",AP80=""),"Fail",IF(AND(Prototype_input!$E$25&lt;&gt;"",Prototype_input!$E$25&lt;&gt;"Please input",AQ80=""),"Fail",IF(AM80&lt;&gt;"",AM80,IF(AN80&lt;&gt;"",AN80,IF(AO80&lt;&gt;"",AO80,IF(AP80&lt;&gt;"",AP80,IF(AQ80&lt;&gt;"",AQ80,"")))))))))),"")</f>
        <v/>
      </c>
    </row>
    <row r="81" spans="5:44" ht="12.75" x14ac:dyDescent="0.2">
      <c r="E81" s="21" t="str">
        <f>_xlfn.IFNA(VLOOKUP(B81,'1_Prototype_data'!$B$1:$U$1000,18,FALSE),"")</f>
        <v/>
      </c>
      <c r="F81" s="21" t="str">
        <f>_xlfn.IFNA(VLOOKUP(B81,'2_Prototype_data'!$B$1:$U$1000,18,FALSE),"")</f>
        <v/>
      </c>
      <c r="G81" s="21" t="str">
        <f>_xlfn.IFNA(VLOOKUP(B81,'3_Prototype_data'!$B$1:$U$1000,18,FALSE),"")</f>
        <v/>
      </c>
      <c r="H81" s="21" t="str">
        <f ca="1">_xlfn.IFNA(VLOOKUP(B81,'4_Prototype_data'!$B$1:$U$1000,18,FALSE),"")</f>
        <v/>
      </c>
      <c r="I81" s="21" t="str">
        <f>_xlfn.IFNA(VLOOKUP(B81,'5_Prototype_data'!$B$1:$U$1000,18,FALSE),"")</f>
        <v/>
      </c>
      <c r="J81" s="21" t="str">
        <f>IF(B81&lt;&gt;"",IF(AND(Prototype_input!$E$13&lt;&gt;"",Prototype_input!$E$13&lt;&gt;"Please input",E81=""),"Fail",IF(AND(Prototype_input!$E$16&lt;&gt;"",Prototype_input!$E$16&lt;&gt;"Please input",F81=""),"Fail",IF(AND(Prototype_input!$E$19&lt;&gt;"",Prototype_input!$E$19&lt;&gt;"Please input",G81=""),"Fail",IF(AND(Prototype_input!$E$22&lt;&gt;"",Prototype_input!$E$22&lt;&gt;"Please input",H81=""),"Fail",IF(AND(Prototype_input!$E$25&lt;&gt;"",Prototype_input!$E$25&lt;&gt;"Please input",I81=""),"Fail",IF(E81&lt;&gt;"",E81,IF(F81&lt;&gt;"",F81,IF(G81&lt;&gt;"",G81,IF(H81&lt;&gt;"",H81,IF(I81&lt;&gt;"",I81,"")))))))))),"")</f>
        <v/>
      </c>
      <c r="K81" s="21" t="str">
        <f>_xlfn.IFNA(VLOOKUP(B81,'1_Prototype_data'!$B$1:$U$1000,16,FALSE),"")</f>
        <v/>
      </c>
      <c r="L81" s="21" t="str">
        <f t="shared" si="13"/>
        <v/>
      </c>
      <c r="M81" s="21" t="str">
        <f>_xlfn.IFNA(VLOOKUP(B81,'2_Prototype_data'!$B$1:$U$1000,16,FALSE),"")</f>
        <v/>
      </c>
      <c r="N81" s="21" t="str">
        <f t="shared" si="14"/>
        <v/>
      </c>
      <c r="O81" s="21" t="str">
        <f>_xlfn.IFNA(VLOOKUP(B81,'3_Prototype_data'!$B$1:$U$1000,16,FALSE),"")</f>
        <v/>
      </c>
      <c r="P81" s="21" t="str">
        <f t="shared" si="15"/>
        <v/>
      </c>
      <c r="Q81" s="21" t="str">
        <f ca="1">_xlfn.IFNA(VLOOKUP(B81,'4_Prototype_data'!$B$1:$U$1000,16,FALSE),"")</f>
        <v/>
      </c>
      <c r="R81" s="21" t="str">
        <f t="shared" ca="1" si="16"/>
        <v/>
      </c>
      <c r="S81" s="21" t="str">
        <f>_xlfn.IFNA(VLOOKUP(B81,'5_Prototype_data'!$B$1:$U$1000,16,FALSE),"")</f>
        <v/>
      </c>
      <c r="T81" s="21" t="str">
        <f t="shared" si="17"/>
        <v/>
      </c>
      <c r="U81" s="21" t="str">
        <f t="shared" si="18"/>
        <v/>
      </c>
      <c r="V81" s="21" t="str">
        <f>IF(B81&lt;&gt;"",(10-COUNTIF(Prototype_input!$E$12:$E$26,"Please input"))/2,"")</f>
        <v/>
      </c>
      <c r="W81" s="21" t="str">
        <f t="shared" si="19"/>
        <v/>
      </c>
      <c r="Y81" s="21" t="str">
        <f>_xlfn.IFNA(VLOOKUP(B81,'1_Prototype_data'!$B$1:$U$1000,3,FALSE),"")</f>
        <v/>
      </c>
      <c r="Z81" s="21" t="str">
        <f>_xlfn.IFNA(VLOOKUP(B81,'1_Prototype_data'!$B$1:$U$1000,4,FALSE),"")</f>
        <v/>
      </c>
      <c r="AA81" s="21" t="str">
        <f>_xlfn.IFNA(VLOOKUP(B81,'1_Prototype_data'!$B$1:$U$1000,5,FALSE),"")</f>
        <v/>
      </c>
      <c r="AB81" s="21" t="str">
        <f>_xlfn.IFNA(VLOOKUP(B81,'1_Prototype_data'!$B$1:$U$1000,6,FALSE),"")</f>
        <v/>
      </c>
      <c r="AC81" s="21" t="str">
        <f>_xlfn.IFNA(VLOOKUP(B81,'1_Prototype_data'!$B$1:$U$1000,7,FALSE),"")</f>
        <v/>
      </c>
      <c r="AD81" s="21" t="str">
        <f>_xlfn.IFNA(VLOOKUP(B81,'1_Prototype_data'!$B$1:$U$1000,8,FALSE),"")</f>
        <v/>
      </c>
      <c r="AE81" s="21" t="str">
        <f>_xlfn.IFNA(VLOOKUP(B81,'1_Prototype_data'!$B$1:$U$1000,9,FALSE),"")</f>
        <v/>
      </c>
      <c r="AF81" s="21" t="str">
        <f>_xlfn.IFNA(VLOOKUP(B81,'1_Prototype_data'!$B$1:$U$1000,20,FALSE),"")</f>
        <v/>
      </c>
      <c r="AG81" s="21" t="str">
        <f>_xlfn.IFNA(VLOOKUP(B81,'2_Prototype_data'!$B$1:$U$1000,20,FALSE),"")</f>
        <v/>
      </c>
      <c r="AH81" s="21" t="str">
        <f>_xlfn.IFNA(VLOOKUP(B81,'3_Prototype_data'!$B$1:$U$1000,20,FALSE),"")</f>
        <v/>
      </c>
      <c r="AI81" s="21" t="str">
        <f ca="1">_xlfn.IFNA(VLOOKUP(B81,'4_Prototype_data'!$B$1:$U$1000,20,FALSE),"")</f>
        <v/>
      </c>
      <c r="AJ81" s="21" t="str">
        <f>_xlfn.IFNA(VLOOKUP(B81,'5_Prototype_data'!$B$1:$U$1000,20,FALSE),"")</f>
        <v/>
      </c>
      <c r="AK81" s="21" t="str">
        <f>IF(B81&lt;&gt;"",IF(AND(Prototype_input!$E$13&lt;&gt;"",Prototype_input!$E$13&lt;&gt;"Please input",AF81=""),"Fail",IF(AND(Prototype_input!$E$16&lt;&gt;"",Prototype_input!$E$16&lt;&gt;"Please input",AG81=""),"Fail",IF(AND(Prototype_input!$E$19&lt;&gt;"",Prototype_input!$E$19&lt;&gt;"Please input",AH81=""),"Fail",IF(AND(Prototype_input!$E$22&lt;&gt;"",Prototype_input!$E$22&lt;&gt;"Please input",AI81=""),"Fail",IF(AND(Prototype_input!$E$25&lt;&gt;"",Prototype_input!$E$25&lt;&gt;"Please input",AJ81=""),"Fail",IF(AF81&lt;&gt;"",AF81,IF(AG81&lt;&gt;"",AG81,IF(AH81&lt;&gt;"",AH81,IF(AI81&lt;&gt;"",AI81,IF(AJ81&lt;&gt;"",AJ81,"")))))))))),"")</f>
        <v/>
      </c>
      <c r="AM81" s="21" t="str">
        <f>_xlfn.IFNA(VLOOKUP(C81,'1_Prototype_data'!$C$1:$AL$1000,36,FALSE),"")</f>
        <v/>
      </c>
      <c r="AN81" s="21" t="str">
        <f>_xlfn.IFNA(VLOOKUP(C81,'2_Prototype_data'!$C$1:$AL$1000,36,FALSE),"")</f>
        <v/>
      </c>
      <c r="AO81" s="21" t="str">
        <f>_xlfn.IFNA(VLOOKUP(C81,'3_Prototype_data'!$C$1:$AL$1000,36,FALSE),"")</f>
        <v/>
      </c>
      <c r="AP81" s="21" t="str">
        <f ca="1">_xlfn.IFNA(VLOOKUP(C81,'4_Prototype_data'!$C$1:$AL$1000,36,FALSE),"")</f>
        <v/>
      </c>
      <c r="AQ81" s="21" t="str">
        <f>_xlfn.IFNA(VLOOKUP(C81,'5_Prototype_data'!$C$1:$AL$1000,36,FALSE),"")</f>
        <v/>
      </c>
      <c r="AR81" s="5" t="str">
        <f>IF(C81&lt;&gt;"",IF(AND(Prototype_input!$E$13&lt;&gt;"",Prototype_input!$E$13&lt;&gt;"Please input",AM81=""),"Fail",IF(AND(Prototype_input!$E$16&lt;&gt;"",Prototype_input!$E$16&lt;&gt;"Please input",AN81=""),"Fail",IF(AND(Prototype_input!$E$19&lt;&gt;"",Prototype_input!$E$19&lt;&gt;"Please input",AO81=""),"Fail",IF(AND(Prototype_input!$E$22&lt;&gt;"",Prototype_input!$E$22&lt;&gt;"Please input",AP81=""),"Fail",IF(AND(Prototype_input!$E$25&lt;&gt;"",Prototype_input!$E$25&lt;&gt;"Please input",AQ81=""),"Fail",IF(AM81&lt;&gt;"",AM81,IF(AN81&lt;&gt;"",AN81,IF(AO81&lt;&gt;"",AO81,IF(AP81&lt;&gt;"",AP81,IF(AQ81&lt;&gt;"",AQ81,"")))))))))),"")</f>
        <v/>
      </c>
    </row>
    <row r="82" spans="5:44" ht="12.75" x14ac:dyDescent="0.2">
      <c r="E82" s="21" t="str">
        <f>_xlfn.IFNA(VLOOKUP(B82,'1_Prototype_data'!$B$1:$U$1000,18,FALSE),"")</f>
        <v/>
      </c>
      <c r="F82" s="21" t="str">
        <f>_xlfn.IFNA(VLOOKUP(B82,'2_Prototype_data'!$B$1:$U$1000,18,FALSE),"")</f>
        <v/>
      </c>
      <c r="G82" s="21" t="str">
        <f>_xlfn.IFNA(VLOOKUP(B82,'3_Prototype_data'!$B$1:$U$1000,18,FALSE),"")</f>
        <v/>
      </c>
      <c r="H82" s="21" t="str">
        <f ca="1">_xlfn.IFNA(VLOOKUP(B82,'4_Prototype_data'!$B$1:$U$1000,18,FALSE),"")</f>
        <v/>
      </c>
      <c r="I82" s="21" t="str">
        <f>_xlfn.IFNA(VLOOKUP(B82,'5_Prototype_data'!$B$1:$U$1000,18,FALSE),"")</f>
        <v/>
      </c>
      <c r="J82" s="21" t="str">
        <f>IF(B82&lt;&gt;"",IF(AND(Prototype_input!$E$13&lt;&gt;"",Prototype_input!$E$13&lt;&gt;"Please input",E82=""),"Fail",IF(AND(Prototype_input!$E$16&lt;&gt;"",Prototype_input!$E$16&lt;&gt;"Please input",F82=""),"Fail",IF(AND(Prototype_input!$E$19&lt;&gt;"",Prototype_input!$E$19&lt;&gt;"Please input",G82=""),"Fail",IF(AND(Prototype_input!$E$22&lt;&gt;"",Prototype_input!$E$22&lt;&gt;"Please input",H82=""),"Fail",IF(AND(Prototype_input!$E$25&lt;&gt;"",Prototype_input!$E$25&lt;&gt;"Please input",I82=""),"Fail",IF(E82&lt;&gt;"",E82,IF(F82&lt;&gt;"",F82,IF(G82&lt;&gt;"",G82,IF(H82&lt;&gt;"",H82,IF(I82&lt;&gt;"",I82,"")))))))))),"")</f>
        <v/>
      </c>
      <c r="K82" s="21" t="str">
        <f>_xlfn.IFNA(VLOOKUP(B82,'1_Prototype_data'!$B$1:$U$1000,16,FALSE),"")</f>
        <v/>
      </c>
      <c r="L82" s="21" t="str">
        <f t="shared" si="13"/>
        <v/>
      </c>
      <c r="M82" s="21" t="str">
        <f>_xlfn.IFNA(VLOOKUP(B82,'2_Prototype_data'!$B$1:$U$1000,16,FALSE),"")</f>
        <v/>
      </c>
      <c r="N82" s="21" t="str">
        <f t="shared" si="14"/>
        <v/>
      </c>
      <c r="O82" s="21" t="str">
        <f>_xlfn.IFNA(VLOOKUP(B82,'3_Prototype_data'!$B$1:$U$1000,16,FALSE),"")</f>
        <v/>
      </c>
      <c r="P82" s="21" t="str">
        <f t="shared" si="15"/>
        <v/>
      </c>
      <c r="Q82" s="21" t="str">
        <f ca="1">_xlfn.IFNA(VLOOKUP(B82,'4_Prototype_data'!$B$1:$U$1000,16,FALSE),"")</f>
        <v/>
      </c>
      <c r="R82" s="21" t="str">
        <f t="shared" ca="1" si="16"/>
        <v/>
      </c>
      <c r="S82" s="21" t="str">
        <f>_xlfn.IFNA(VLOOKUP(B82,'5_Prototype_data'!$B$1:$U$1000,16,FALSE),"")</f>
        <v/>
      </c>
      <c r="T82" s="21" t="str">
        <f t="shared" si="17"/>
        <v/>
      </c>
      <c r="U82" s="21" t="str">
        <f t="shared" si="18"/>
        <v/>
      </c>
      <c r="V82" s="21" t="str">
        <f>IF(B82&lt;&gt;"",(10-COUNTIF(Prototype_input!$E$12:$E$26,"Please input"))/2,"")</f>
        <v/>
      </c>
      <c r="W82" s="21" t="str">
        <f t="shared" si="19"/>
        <v/>
      </c>
      <c r="Y82" s="21" t="str">
        <f>_xlfn.IFNA(VLOOKUP(B82,'1_Prototype_data'!$B$1:$U$1000,3,FALSE),"")</f>
        <v/>
      </c>
      <c r="Z82" s="21" t="str">
        <f>_xlfn.IFNA(VLOOKUP(B82,'1_Prototype_data'!$B$1:$U$1000,4,FALSE),"")</f>
        <v/>
      </c>
      <c r="AA82" s="21" t="str">
        <f>_xlfn.IFNA(VLOOKUP(B82,'1_Prototype_data'!$B$1:$U$1000,5,FALSE),"")</f>
        <v/>
      </c>
      <c r="AB82" s="21" t="str">
        <f>_xlfn.IFNA(VLOOKUP(B82,'1_Prototype_data'!$B$1:$U$1000,6,FALSE),"")</f>
        <v/>
      </c>
      <c r="AC82" s="21" t="str">
        <f>_xlfn.IFNA(VLOOKUP(B82,'1_Prototype_data'!$B$1:$U$1000,7,FALSE),"")</f>
        <v/>
      </c>
      <c r="AD82" s="21" t="str">
        <f>_xlfn.IFNA(VLOOKUP(B82,'1_Prototype_data'!$B$1:$U$1000,8,FALSE),"")</f>
        <v/>
      </c>
      <c r="AE82" s="21" t="str">
        <f>_xlfn.IFNA(VLOOKUP(B82,'1_Prototype_data'!$B$1:$U$1000,9,FALSE),"")</f>
        <v/>
      </c>
      <c r="AF82" s="21" t="str">
        <f>_xlfn.IFNA(VLOOKUP(B82,'1_Prototype_data'!$B$1:$U$1000,20,FALSE),"")</f>
        <v/>
      </c>
      <c r="AG82" s="21" t="str">
        <f>_xlfn.IFNA(VLOOKUP(B82,'2_Prototype_data'!$B$1:$U$1000,20,FALSE),"")</f>
        <v/>
      </c>
      <c r="AH82" s="21" t="str">
        <f>_xlfn.IFNA(VLOOKUP(B82,'3_Prototype_data'!$B$1:$U$1000,20,FALSE),"")</f>
        <v/>
      </c>
      <c r="AI82" s="21" t="str">
        <f ca="1">_xlfn.IFNA(VLOOKUP(B82,'4_Prototype_data'!$B$1:$U$1000,20,FALSE),"")</f>
        <v/>
      </c>
      <c r="AJ82" s="21" t="str">
        <f>_xlfn.IFNA(VLOOKUP(B82,'5_Prototype_data'!$B$1:$U$1000,20,FALSE),"")</f>
        <v/>
      </c>
      <c r="AK82" s="21" t="str">
        <f>IF(B82&lt;&gt;"",IF(AND(Prototype_input!$E$13&lt;&gt;"",Prototype_input!$E$13&lt;&gt;"Please input",AF82=""),"Fail",IF(AND(Prototype_input!$E$16&lt;&gt;"",Prototype_input!$E$16&lt;&gt;"Please input",AG82=""),"Fail",IF(AND(Prototype_input!$E$19&lt;&gt;"",Prototype_input!$E$19&lt;&gt;"Please input",AH82=""),"Fail",IF(AND(Prototype_input!$E$22&lt;&gt;"",Prototype_input!$E$22&lt;&gt;"Please input",AI82=""),"Fail",IF(AND(Prototype_input!$E$25&lt;&gt;"",Prototype_input!$E$25&lt;&gt;"Please input",AJ82=""),"Fail",IF(AF82&lt;&gt;"",AF82,IF(AG82&lt;&gt;"",AG82,IF(AH82&lt;&gt;"",AH82,IF(AI82&lt;&gt;"",AI82,IF(AJ82&lt;&gt;"",AJ82,"")))))))))),"")</f>
        <v/>
      </c>
      <c r="AM82" s="21" t="str">
        <f>_xlfn.IFNA(VLOOKUP(C82,'1_Prototype_data'!$C$1:$AL$1000,36,FALSE),"")</f>
        <v/>
      </c>
      <c r="AN82" s="21" t="str">
        <f>_xlfn.IFNA(VLOOKUP(C82,'2_Prototype_data'!$C$1:$AL$1000,36,FALSE),"")</f>
        <v/>
      </c>
      <c r="AO82" s="21" t="str">
        <f>_xlfn.IFNA(VLOOKUP(C82,'3_Prototype_data'!$C$1:$AL$1000,36,FALSE),"")</f>
        <v/>
      </c>
      <c r="AP82" s="21" t="str">
        <f ca="1">_xlfn.IFNA(VLOOKUP(C82,'4_Prototype_data'!$C$1:$AL$1000,36,FALSE),"")</f>
        <v/>
      </c>
      <c r="AQ82" s="21" t="str">
        <f>_xlfn.IFNA(VLOOKUP(C82,'5_Prototype_data'!$C$1:$AL$1000,36,FALSE),"")</f>
        <v/>
      </c>
      <c r="AR82" s="5" t="str">
        <f>IF(C82&lt;&gt;"",IF(AND(Prototype_input!$E$13&lt;&gt;"",Prototype_input!$E$13&lt;&gt;"Please input",AM82=""),"Fail",IF(AND(Prototype_input!$E$16&lt;&gt;"",Prototype_input!$E$16&lt;&gt;"Please input",AN82=""),"Fail",IF(AND(Prototype_input!$E$19&lt;&gt;"",Prototype_input!$E$19&lt;&gt;"Please input",AO82=""),"Fail",IF(AND(Prototype_input!$E$22&lt;&gt;"",Prototype_input!$E$22&lt;&gt;"Please input",AP82=""),"Fail",IF(AND(Prototype_input!$E$25&lt;&gt;"",Prototype_input!$E$25&lt;&gt;"Please input",AQ82=""),"Fail",IF(AM82&lt;&gt;"",AM82,IF(AN82&lt;&gt;"",AN82,IF(AO82&lt;&gt;"",AO82,IF(AP82&lt;&gt;"",AP82,IF(AQ82&lt;&gt;"",AQ82,"")))))))))),"")</f>
        <v/>
      </c>
    </row>
    <row r="83" spans="5:44" ht="12.75" x14ac:dyDescent="0.2">
      <c r="E83" s="21" t="str">
        <f>_xlfn.IFNA(VLOOKUP(B83,'1_Prototype_data'!$B$1:$U$1000,18,FALSE),"")</f>
        <v/>
      </c>
      <c r="F83" s="21" t="str">
        <f>_xlfn.IFNA(VLOOKUP(B83,'2_Prototype_data'!$B$1:$U$1000,18,FALSE),"")</f>
        <v/>
      </c>
      <c r="G83" s="21" t="str">
        <f>_xlfn.IFNA(VLOOKUP(B83,'3_Prototype_data'!$B$1:$U$1000,18,FALSE),"")</f>
        <v/>
      </c>
      <c r="H83" s="21" t="str">
        <f ca="1">_xlfn.IFNA(VLOOKUP(B83,'4_Prototype_data'!$B$1:$U$1000,18,FALSE),"")</f>
        <v/>
      </c>
      <c r="I83" s="21" t="str">
        <f>_xlfn.IFNA(VLOOKUP(B83,'5_Prototype_data'!$B$1:$U$1000,18,FALSE),"")</f>
        <v/>
      </c>
      <c r="J83" s="21" t="str">
        <f>IF(B83&lt;&gt;"",IF(AND(Prototype_input!$E$13&lt;&gt;"",Prototype_input!$E$13&lt;&gt;"Please input",E83=""),"Fail",IF(AND(Prototype_input!$E$16&lt;&gt;"",Prototype_input!$E$16&lt;&gt;"Please input",F83=""),"Fail",IF(AND(Prototype_input!$E$19&lt;&gt;"",Prototype_input!$E$19&lt;&gt;"Please input",G83=""),"Fail",IF(AND(Prototype_input!$E$22&lt;&gt;"",Prototype_input!$E$22&lt;&gt;"Please input",H83=""),"Fail",IF(AND(Prototype_input!$E$25&lt;&gt;"",Prototype_input!$E$25&lt;&gt;"Please input",I83=""),"Fail",IF(E83&lt;&gt;"",E83,IF(F83&lt;&gt;"",F83,IF(G83&lt;&gt;"",G83,IF(H83&lt;&gt;"",H83,IF(I83&lt;&gt;"",I83,"")))))))))),"")</f>
        <v/>
      </c>
      <c r="K83" s="21" t="str">
        <f>_xlfn.IFNA(VLOOKUP(B83,'1_Prototype_data'!$B$1:$U$1000,16,FALSE),"")</f>
        <v/>
      </c>
      <c r="L83" s="21" t="str">
        <f t="shared" si="13"/>
        <v/>
      </c>
      <c r="M83" s="21" t="str">
        <f>_xlfn.IFNA(VLOOKUP(B83,'2_Prototype_data'!$B$1:$U$1000,16,FALSE),"")</f>
        <v/>
      </c>
      <c r="N83" s="21" t="str">
        <f t="shared" si="14"/>
        <v/>
      </c>
      <c r="O83" s="21" t="str">
        <f>_xlfn.IFNA(VLOOKUP(B83,'3_Prototype_data'!$B$1:$U$1000,16,FALSE),"")</f>
        <v/>
      </c>
      <c r="P83" s="21" t="str">
        <f t="shared" si="15"/>
        <v/>
      </c>
      <c r="Q83" s="21" t="str">
        <f ca="1">_xlfn.IFNA(VLOOKUP(B83,'4_Prototype_data'!$B$1:$U$1000,16,FALSE),"")</f>
        <v/>
      </c>
      <c r="R83" s="21" t="str">
        <f t="shared" ca="1" si="16"/>
        <v/>
      </c>
      <c r="S83" s="21" t="str">
        <f>_xlfn.IFNA(VLOOKUP(B83,'5_Prototype_data'!$B$1:$U$1000,16,FALSE),"")</f>
        <v/>
      </c>
      <c r="T83" s="21" t="str">
        <f t="shared" si="17"/>
        <v/>
      </c>
      <c r="U83" s="21" t="str">
        <f t="shared" si="18"/>
        <v/>
      </c>
      <c r="V83" s="21" t="str">
        <f>IF(B83&lt;&gt;"",(10-COUNTIF(Prototype_input!$E$12:$E$26,"Please input"))/2,"")</f>
        <v/>
      </c>
      <c r="W83" s="21" t="str">
        <f t="shared" si="19"/>
        <v/>
      </c>
      <c r="Y83" s="21" t="str">
        <f>_xlfn.IFNA(VLOOKUP(B83,'1_Prototype_data'!$B$1:$U$1000,3,FALSE),"")</f>
        <v/>
      </c>
      <c r="Z83" s="21" t="str">
        <f>_xlfn.IFNA(VLOOKUP(B83,'1_Prototype_data'!$B$1:$U$1000,4,FALSE),"")</f>
        <v/>
      </c>
      <c r="AA83" s="21" t="str">
        <f>_xlfn.IFNA(VLOOKUP(B83,'1_Prototype_data'!$B$1:$U$1000,5,FALSE),"")</f>
        <v/>
      </c>
      <c r="AB83" s="21" t="str">
        <f>_xlfn.IFNA(VLOOKUP(B83,'1_Prototype_data'!$B$1:$U$1000,6,FALSE),"")</f>
        <v/>
      </c>
      <c r="AC83" s="21" t="str">
        <f>_xlfn.IFNA(VLOOKUP(B83,'1_Prototype_data'!$B$1:$U$1000,7,FALSE),"")</f>
        <v/>
      </c>
      <c r="AD83" s="21" t="str">
        <f>_xlfn.IFNA(VLOOKUP(B83,'1_Prototype_data'!$B$1:$U$1000,8,FALSE),"")</f>
        <v/>
      </c>
      <c r="AE83" s="21" t="str">
        <f>_xlfn.IFNA(VLOOKUP(B83,'1_Prototype_data'!$B$1:$U$1000,9,FALSE),"")</f>
        <v/>
      </c>
      <c r="AF83" s="21" t="str">
        <f>_xlfn.IFNA(VLOOKUP(B83,'1_Prototype_data'!$B$1:$U$1000,20,FALSE),"")</f>
        <v/>
      </c>
      <c r="AG83" s="21" t="str">
        <f>_xlfn.IFNA(VLOOKUP(B83,'2_Prototype_data'!$B$1:$U$1000,20,FALSE),"")</f>
        <v/>
      </c>
      <c r="AH83" s="21" t="str">
        <f>_xlfn.IFNA(VLOOKUP(B83,'3_Prototype_data'!$B$1:$U$1000,20,FALSE),"")</f>
        <v/>
      </c>
      <c r="AI83" s="21" t="str">
        <f ca="1">_xlfn.IFNA(VLOOKUP(B83,'4_Prototype_data'!$B$1:$U$1000,20,FALSE),"")</f>
        <v/>
      </c>
      <c r="AJ83" s="21" t="str">
        <f>_xlfn.IFNA(VLOOKUP(B83,'5_Prototype_data'!$B$1:$U$1000,20,FALSE),"")</f>
        <v/>
      </c>
      <c r="AK83" s="21" t="str">
        <f>IF(B83&lt;&gt;"",IF(AND(Prototype_input!$E$13&lt;&gt;"",Prototype_input!$E$13&lt;&gt;"Please input",AF83=""),"Fail",IF(AND(Prototype_input!$E$16&lt;&gt;"",Prototype_input!$E$16&lt;&gt;"Please input",AG83=""),"Fail",IF(AND(Prototype_input!$E$19&lt;&gt;"",Prototype_input!$E$19&lt;&gt;"Please input",AH83=""),"Fail",IF(AND(Prototype_input!$E$22&lt;&gt;"",Prototype_input!$E$22&lt;&gt;"Please input",AI83=""),"Fail",IF(AND(Prototype_input!$E$25&lt;&gt;"",Prototype_input!$E$25&lt;&gt;"Please input",AJ83=""),"Fail",IF(AF83&lt;&gt;"",AF83,IF(AG83&lt;&gt;"",AG83,IF(AH83&lt;&gt;"",AH83,IF(AI83&lt;&gt;"",AI83,IF(AJ83&lt;&gt;"",AJ83,"")))))))))),"")</f>
        <v/>
      </c>
      <c r="AM83" s="21" t="str">
        <f>_xlfn.IFNA(VLOOKUP(C83,'1_Prototype_data'!$C$1:$AL$1000,36,FALSE),"")</f>
        <v/>
      </c>
      <c r="AN83" s="21" t="str">
        <f>_xlfn.IFNA(VLOOKUP(C83,'2_Prototype_data'!$C$1:$AL$1000,36,FALSE),"")</f>
        <v/>
      </c>
      <c r="AO83" s="21" t="str">
        <f>_xlfn.IFNA(VLOOKUP(C83,'3_Prototype_data'!$C$1:$AL$1000,36,FALSE),"")</f>
        <v/>
      </c>
      <c r="AP83" s="21" t="str">
        <f ca="1">_xlfn.IFNA(VLOOKUP(C83,'4_Prototype_data'!$C$1:$AL$1000,36,FALSE),"")</f>
        <v/>
      </c>
      <c r="AQ83" s="21" t="str">
        <f>_xlfn.IFNA(VLOOKUP(C83,'5_Prototype_data'!$C$1:$AL$1000,36,FALSE),"")</f>
        <v/>
      </c>
      <c r="AR83" s="5" t="str">
        <f>IF(C83&lt;&gt;"",IF(AND(Prototype_input!$E$13&lt;&gt;"",Prototype_input!$E$13&lt;&gt;"Please input",AM83=""),"Fail",IF(AND(Prototype_input!$E$16&lt;&gt;"",Prototype_input!$E$16&lt;&gt;"Please input",AN83=""),"Fail",IF(AND(Prototype_input!$E$19&lt;&gt;"",Prototype_input!$E$19&lt;&gt;"Please input",AO83=""),"Fail",IF(AND(Prototype_input!$E$22&lt;&gt;"",Prototype_input!$E$22&lt;&gt;"Please input",AP83=""),"Fail",IF(AND(Prototype_input!$E$25&lt;&gt;"",Prototype_input!$E$25&lt;&gt;"Please input",AQ83=""),"Fail",IF(AM83&lt;&gt;"",AM83,IF(AN83&lt;&gt;"",AN83,IF(AO83&lt;&gt;"",AO83,IF(AP83&lt;&gt;"",AP83,IF(AQ83&lt;&gt;"",AQ83,"")))))))))),"")</f>
        <v/>
      </c>
    </row>
    <row r="84" spans="5:44" ht="12.75" x14ac:dyDescent="0.2">
      <c r="E84" s="21" t="str">
        <f>_xlfn.IFNA(VLOOKUP(B84,'1_Prototype_data'!$B$1:$U$1000,18,FALSE),"")</f>
        <v/>
      </c>
      <c r="F84" s="21" t="str">
        <f>_xlfn.IFNA(VLOOKUP(B84,'2_Prototype_data'!$B$1:$U$1000,18,FALSE),"")</f>
        <v/>
      </c>
      <c r="G84" s="21" t="str">
        <f>_xlfn.IFNA(VLOOKUP(B84,'3_Prototype_data'!$B$1:$U$1000,18,FALSE),"")</f>
        <v/>
      </c>
      <c r="H84" s="21" t="str">
        <f ca="1">_xlfn.IFNA(VLOOKUP(B84,'4_Prototype_data'!$B$1:$U$1000,18,FALSE),"")</f>
        <v/>
      </c>
      <c r="I84" s="21" t="str">
        <f>_xlfn.IFNA(VLOOKUP(B84,'5_Prototype_data'!$B$1:$U$1000,18,FALSE),"")</f>
        <v/>
      </c>
      <c r="J84" s="21" t="str">
        <f>IF(B84&lt;&gt;"",IF(AND(Prototype_input!$E$13&lt;&gt;"",Prototype_input!$E$13&lt;&gt;"Please input",E84=""),"Fail",IF(AND(Prototype_input!$E$16&lt;&gt;"",Prototype_input!$E$16&lt;&gt;"Please input",F84=""),"Fail",IF(AND(Prototype_input!$E$19&lt;&gt;"",Prototype_input!$E$19&lt;&gt;"Please input",G84=""),"Fail",IF(AND(Prototype_input!$E$22&lt;&gt;"",Prototype_input!$E$22&lt;&gt;"Please input",H84=""),"Fail",IF(AND(Prototype_input!$E$25&lt;&gt;"",Prototype_input!$E$25&lt;&gt;"Please input",I84=""),"Fail",IF(E84&lt;&gt;"",E84,IF(F84&lt;&gt;"",F84,IF(G84&lt;&gt;"",G84,IF(H84&lt;&gt;"",H84,IF(I84&lt;&gt;"",I84,"")))))))))),"")</f>
        <v/>
      </c>
      <c r="K84" s="21" t="str">
        <f>_xlfn.IFNA(VLOOKUP(B84,'1_Prototype_data'!$B$1:$U$1000,16,FALSE),"")</f>
        <v/>
      </c>
      <c r="L84" s="21" t="str">
        <f t="shared" si="13"/>
        <v/>
      </c>
      <c r="M84" s="21" t="str">
        <f>_xlfn.IFNA(VLOOKUP(B84,'2_Prototype_data'!$B$1:$U$1000,16,FALSE),"")</f>
        <v/>
      </c>
      <c r="N84" s="21" t="str">
        <f t="shared" si="14"/>
        <v/>
      </c>
      <c r="O84" s="21" t="str">
        <f>_xlfn.IFNA(VLOOKUP(B84,'3_Prototype_data'!$B$1:$U$1000,16,FALSE),"")</f>
        <v/>
      </c>
      <c r="P84" s="21" t="str">
        <f t="shared" si="15"/>
        <v/>
      </c>
      <c r="Q84" s="21" t="str">
        <f ca="1">_xlfn.IFNA(VLOOKUP(B84,'4_Prototype_data'!$B$1:$U$1000,16,FALSE),"")</f>
        <v/>
      </c>
      <c r="R84" s="21" t="str">
        <f t="shared" ca="1" si="16"/>
        <v/>
      </c>
      <c r="S84" s="21" t="str">
        <f>_xlfn.IFNA(VLOOKUP(B84,'5_Prototype_data'!$B$1:$U$1000,16,FALSE),"")</f>
        <v/>
      </c>
      <c r="T84" s="21" t="str">
        <f t="shared" si="17"/>
        <v/>
      </c>
      <c r="U84" s="21" t="str">
        <f t="shared" si="18"/>
        <v/>
      </c>
      <c r="V84" s="21" t="str">
        <f>IF(B84&lt;&gt;"",(10-COUNTIF(Prototype_input!$E$12:$E$26,"Please input"))/2,"")</f>
        <v/>
      </c>
      <c r="W84" s="21" t="str">
        <f t="shared" si="19"/>
        <v/>
      </c>
      <c r="Y84" s="21" t="str">
        <f>_xlfn.IFNA(VLOOKUP(B84,'1_Prototype_data'!$B$1:$U$1000,3,FALSE),"")</f>
        <v/>
      </c>
      <c r="Z84" s="21" t="str">
        <f>_xlfn.IFNA(VLOOKUP(B84,'1_Prototype_data'!$B$1:$U$1000,4,FALSE),"")</f>
        <v/>
      </c>
      <c r="AA84" s="21" t="str">
        <f>_xlfn.IFNA(VLOOKUP(B84,'1_Prototype_data'!$B$1:$U$1000,5,FALSE),"")</f>
        <v/>
      </c>
      <c r="AB84" s="21" t="str">
        <f>_xlfn.IFNA(VLOOKUP(B84,'1_Prototype_data'!$B$1:$U$1000,6,FALSE),"")</f>
        <v/>
      </c>
      <c r="AC84" s="21" t="str">
        <f>_xlfn.IFNA(VLOOKUP(B84,'1_Prototype_data'!$B$1:$U$1000,7,FALSE),"")</f>
        <v/>
      </c>
      <c r="AD84" s="21" t="str">
        <f>_xlfn.IFNA(VLOOKUP(B84,'1_Prototype_data'!$B$1:$U$1000,8,FALSE),"")</f>
        <v/>
      </c>
      <c r="AE84" s="21" t="str">
        <f>_xlfn.IFNA(VLOOKUP(B84,'1_Prototype_data'!$B$1:$U$1000,9,FALSE),"")</f>
        <v/>
      </c>
      <c r="AF84" s="21" t="str">
        <f>_xlfn.IFNA(VLOOKUP(B84,'1_Prototype_data'!$B$1:$U$1000,20,FALSE),"")</f>
        <v/>
      </c>
      <c r="AG84" s="21" t="str">
        <f>_xlfn.IFNA(VLOOKUP(B84,'2_Prototype_data'!$B$1:$U$1000,20,FALSE),"")</f>
        <v/>
      </c>
      <c r="AH84" s="21" t="str">
        <f>_xlfn.IFNA(VLOOKUP(B84,'3_Prototype_data'!$B$1:$U$1000,20,FALSE),"")</f>
        <v/>
      </c>
      <c r="AI84" s="21" t="str">
        <f ca="1">_xlfn.IFNA(VLOOKUP(B84,'4_Prototype_data'!$B$1:$U$1000,20,FALSE),"")</f>
        <v/>
      </c>
      <c r="AJ84" s="21" t="str">
        <f>_xlfn.IFNA(VLOOKUP(B84,'5_Prototype_data'!$B$1:$U$1000,20,FALSE),"")</f>
        <v/>
      </c>
      <c r="AK84" s="21" t="str">
        <f>IF(B84&lt;&gt;"",IF(AND(Prototype_input!$E$13&lt;&gt;"",Prototype_input!$E$13&lt;&gt;"Please input",AF84=""),"Fail",IF(AND(Prototype_input!$E$16&lt;&gt;"",Prototype_input!$E$16&lt;&gt;"Please input",AG84=""),"Fail",IF(AND(Prototype_input!$E$19&lt;&gt;"",Prototype_input!$E$19&lt;&gt;"Please input",AH84=""),"Fail",IF(AND(Prototype_input!$E$22&lt;&gt;"",Prototype_input!$E$22&lt;&gt;"Please input",AI84=""),"Fail",IF(AND(Prototype_input!$E$25&lt;&gt;"",Prototype_input!$E$25&lt;&gt;"Please input",AJ84=""),"Fail",IF(AF84&lt;&gt;"",AF84,IF(AG84&lt;&gt;"",AG84,IF(AH84&lt;&gt;"",AH84,IF(AI84&lt;&gt;"",AI84,IF(AJ84&lt;&gt;"",AJ84,"")))))))))),"")</f>
        <v/>
      </c>
      <c r="AM84" s="21" t="str">
        <f>_xlfn.IFNA(VLOOKUP(C84,'1_Prototype_data'!$C$1:$AL$1000,36,FALSE),"")</f>
        <v/>
      </c>
      <c r="AN84" s="21" t="str">
        <f>_xlfn.IFNA(VLOOKUP(C84,'2_Prototype_data'!$C$1:$AL$1000,36,FALSE),"")</f>
        <v/>
      </c>
      <c r="AO84" s="21" t="str">
        <f>_xlfn.IFNA(VLOOKUP(C84,'3_Prototype_data'!$C$1:$AL$1000,36,FALSE),"")</f>
        <v/>
      </c>
      <c r="AP84" s="21" t="str">
        <f ca="1">_xlfn.IFNA(VLOOKUP(C84,'4_Prototype_data'!$C$1:$AL$1000,36,FALSE),"")</f>
        <v/>
      </c>
      <c r="AQ84" s="21" t="str">
        <f>_xlfn.IFNA(VLOOKUP(C84,'5_Prototype_data'!$C$1:$AL$1000,36,FALSE),"")</f>
        <v/>
      </c>
      <c r="AR84" s="5" t="str">
        <f>IF(C84&lt;&gt;"",IF(AND(Prototype_input!$E$13&lt;&gt;"",Prototype_input!$E$13&lt;&gt;"Please input",AM84=""),"Fail",IF(AND(Prototype_input!$E$16&lt;&gt;"",Prototype_input!$E$16&lt;&gt;"Please input",AN84=""),"Fail",IF(AND(Prototype_input!$E$19&lt;&gt;"",Prototype_input!$E$19&lt;&gt;"Please input",AO84=""),"Fail",IF(AND(Prototype_input!$E$22&lt;&gt;"",Prototype_input!$E$22&lt;&gt;"Please input",AP84=""),"Fail",IF(AND(Prototype_input!$E$25&lt;&gt;"",Prototype_input!$E$25&lt;&gt;"Please input",AQ84=""),"Fail",IF(AM84&lt;&gt;"",AM84,IF(AN84&lt;&gt;"",AN84,IF(AO84&lt;&gt;"",AO84,IF(AP84&lt;&gt;"",AP84,IF(AQ84&lt;&gt;"",AQ84,"")))))))))),"")</f>
        <v/>
      </c>
    </row>
    <row r="85" spans="5:44" ht="12.75" x14ac:dyDescent="0.2">
      <c r="E85" s="21" t="str">
        <f>_xlfn.IFNA(VLOOKUP(B85,'1_Prototype_data'!$B$1:$U$1000,18,FALSE),"")</f>
        <v/>
      </c>
      <c r="F85" s="21" t="str">
        <f>_xlfn.IFNA(VLOOKUP(B85,'2_Prototype_data'!$B$1:$U$1000,18,FALSE),"")</f>
        <v/>
      </c>
      <c r="G85" s="21" t="str">
        <f>_xlfn.IFNA(VLOOKUP(B85,'3_Prototype_data'!$B$1:$U$1000,18,FALSE),"")</f>
        <v/>
      </c>
      <c r="H85" s="21" t="str">
        <f ca="1">_xlfn.IFNA(VLOOKUP(B85,'4_Prototype_data'!$B$1:$U$1000,18,FALSE),"")</f>
        <v/>
      </c>
      <c r="I85" s="21" t="str">
        <f>_xlfn.IFNA(VLOOKUP(B85,'5_Prototype_data'!$B$1:$U$1000,18,FALSE),"")</f>
        <v/>
      </c>
      <c r="J85" s="21" t="str">
        <f>IF(B85&lt;&gt;"",IF(AND(Prototype_input!$E$13&lt;&gt;"",Prototype_input!$E$13&lt;&gt;"Please input",E85=""),"Fail",IF(AND(Prototype_input!$E$16&lt;&gt;"",Prototype_input!$E$16&lt;&gt;"Please input",F85=""),"Fail",IF(AND(Prototype_input!$E$19&lt;&gt;"",Prototype_input!$E$19&lt;&gt;"Please input",G85=""),"Fail",IF(AND(Prototype_input!$E$22&lt;&gt;"",Prototype_input!$E$22&lt;&gt;"Please input",H85=""),"Fail",IF(AND(Prototype_input!$E$25&lt;&gt;"",Prototype_input!$E$25&lt;&gt;"Please input",I85=""),"Fail",IF(E85&lt;&gt;"",E85,IF(F85&lt;&gt;"",F85,IF(G85&lt;&gt;"",G85,IF(H85&lt;&gt;"",H85,IF(I85&lt;&gt;"",I85,"")))))))))),"")</f>
        <v/>
      </c>
      <c r="K85" s="21" t="str">
        <f>_xlfn.IFNA(VLOOKUP(B85,'1_Prototype_data'!$B$1:$U$1000,16,FALSE),"")</f>
        <v/>
      </c>
      <c r="L85" s="21" t="str">
        <f t="shared" si="13"/>
        <v/>
      </c>
      <c r="M85" s="21" t="str">
        <f>_xlfn.IFNA(VLOOKUP(B85,'2_Prototype_data'!$B$1:$U$1000,16,FALSE),"")</f>
        <v/>
      </c>
      <c r="N85" s="21" t="str">
        <f t="shared" si="14"/>
        <v/>
      </c>
      <c r="O85" s="21" t="str">
        <f>_xlfn.IFNA(VLOOKUP(B85,'3_Prototype_data'!$B$1:$U$1000,16,FALSE),"")</f>
        <v/>
      </c>
      <c r="P85" s="21" t="str">
        <f t="shared" si="15"/>
        <v/>
      </c>
      <c r="Q85" s="21" t="str">
        <f ca="1">_xlfn.IFNA(VLOOKUP(B85,'4_Prototype_data'!$B$1:$U$1000,16,FALSE),"")</f>
        <v/>
      </c>
      <c r="R85" s="21" t="str">
        <f t="shared" ca="1" si="16"/>
        <v/>
      </c>
      <c r="S85" s="21" t="str">
        <f>_xlfn.IFNA(VLOOKUP(B85,'5_Prototype_data'!$B$1:$U$1000,16,FALSE),"")</f>
        <v/>
      </c>
      <c r="T85" s="21" t="str">
        <f t="shared" si="17"/>
        <v/>
      </c>
      <c r="U85" s="21" t="str">
        <f t="shared" si="18"/>
        <v/>
      </c>
      <c r="V85" s="21" t="str">
        <f>IF(B85&lt;&gt;"",(10-COUNTIF(Prototype_input!$E$12:$E$26,"Please input"))/2,"")</f>
        <v/>
      </c>
      <c r="W85" s="21" t="str">
        <f t="shared" si="19"/>
        <v/>
      </c>
      <c r="Y85" s="21" t="str">
        <f>_xlfn.IFNA(VLOOKUP(B85,'1_Prototype_data'!$B$1:$U$1000,3,FALSE),"")</f>
        <v/>
      </c>
      <c r="Z85" s="21" t="str">
        <f>_xlfn.IFNA(VLOOKUP(B85,'1_Prototype_data'!$B$1:$U$1000,4,FALSE),"")</f>
        <v/>
      </c>
      <c r="AA85" s="21" t="str">
        <f>_xlfn.IFNA(VLOOKUP(B85,'1_Prototype_data'!$B$1:$U$1000,5,FALSE),"")</f>
        <v/>
      </c>
      <c r="AB85" s="21" t="str">
        <f>_xlfn.IFNA(VLOOKUP(B85,'1_Prototype_data'!$B$1:$U$1000,6,FALSE),"")</f>
        <v/>
      </c>
      <c r="AC85" s="21" t="str">
        <f>_xlfn.IFNA(VLOOKUP(B85,'1_Prototype_data'!$B$1:$U$1000,7,FALSE),"")</f>
        <v/>
      </c>
      <c r="AD85" s="21" t="str">
        <f>_xlfn.IFNA(VLOOKUP(B85,'1_Prototype_data'!$B$1:$U$1000,8,FALSE),"")</f>
        <v/>
      </c>
      <c r="AE85" s="21" t="str">
        <f>_xlfn.IFNA(VLOOKUP(B85,'1_Prototype_data'!$B$1:$U$1000,9,FALSE),"")</f>
        <v/>
      </c>
      <c r="AF85" s="21" t="str">
        <f>_xlfn.IFNA(VLOOKUP(B85,'1_Prototype_data'!$B$1:$U$1000,20,FALSE),"")</f>
        <v/>
      </c>
      <c r="AG85" s="21" t="str">
        <f>_xlfn.IFNA(VLOOKUP(B85,'2_Prototype_data'!$B$1:$U$1000,20,FALSE),"")</f>
        <v/>
      </c>
      <c r="AH85" s="21" t="str">
        <f>_xlfn.IFNA(VLOOKUP(B85,'3_Prototype_data'!$B$1:$U$1000,20,FALSE),"")</f>
        <v/>
      </c>
      <c r="AI85" s="21" t="str">
        <f ca="1">_xlfn.IFNA(VLOOKUP(B85,'4_Prototype_data'!$B$1:$U$1000,20,FALSE),"")</f>
        <v/>
      </c>
      <c r="AJ85" s="21" t="str">
        <f>_xlfn.IFNA(VLOOKUP(B85,'5_Prototype_data'!$B$1:$U$1000,20,FALSE),"")</f>
        <v/>
      </c>
      <c r="AK85" s="21" t="str">
        <f>IF(B85&lt;&gt;"",IF(AND(Prototype_input!$E$13&lt;&gt;"",Prototype_input!$E$13&lt;&gt;"Please input",AF85=""),"Fail",IF(AND(Prototype_input!$E$16&lt;&gt;"",Prototype_input!$E$16&lt;&gt;"Please input",AG85=""),"Fail",IF(AND(Prototype_input!$E$19&lt;&gt;"",Prototype_input!$E$19&lt;&gt;"Please input",AH85=""),"Fail",IF(AND(Prototype_input!$E$22&lt;&gt;"",Prototype_input!$E$22&lt;&gt;"Please input",AI85=""),"Fail",IF(AND(Prototype_input!$E$25&lt;&gt;"",Prototype_input!$E$25&lt;&gt;"Please input",AJ85=""),"Fail",IF(AF85&lt;&gt;"",AF85,IF(AG85&lt;&gt;"",AG85,IF(AH85&lt;&gt;"",AH85,IF(AI85&lt;&gt;"",AI85,IF(AJ85&lt;&gt;"",AJ85,"")))))))))),"")</f>
        <v/>
      </c>
      <c r="AM85" s="21" t="str">
        <f>_xlfn.IFNA(VLOOKUP(C85,'1_Prototype_data'!$C$1:$AL$1000,36,FALSE),"")</f>
        <v/>
      </c>
      <c r="AN85" s="21" t="str">
        <f>_xlfn.IFNA(VLOOKUP(C85,'2_Prototype_data'!$C$1:$AL$1000,36,FALSE),"")</f>
        <v/>
      </c>
      <c r="AO85" s="21" t="str">
        <f>_xlfn.IFNA(VLOOKUP(C85,'3_Prototype_data'!$C$1:$AL$1000,36,FALSE),"")</f>
        <v/>
      </c>
      <c r="AP85" s="21" t="str">
        <f ca="1">_xlfn.IFNA(VLOOKUP(C85,'4_Prototype_data'!$C$1:$AL$1000,36,FALSE),"")</f>
        <v/>
      </c>
      <c r="AQ85" s="21" t="str">
        <f>_xlfn.IFNA(VLOOKUP(C85,'5_Prototype_data'!$C$1:$AL$1000,36,FALSE),"")</f>
        <v/>
      </c>
      <c r="AR85" s="5" t="str">
        <f>IF(C85&lt;&gt;"",IF(AND(Prototype_input!$E$13&lt;&gt;"",Prototype_input!$E$13&lt;&gt;"Please input",AM85=""),"Fail",IF(AND(Prototype_input!$E$16&lt;&gt;"",Prototype_input!$E$16&lt;&gt;"Please input",AN85=""),"Fail",IF(AND(Prototype_input!$E$19&lt;&gt;"",Prototype_input!$E$19&lt;&gt;"Please input",AO85=""),"Fail",IF(AND(Prototype_input!$E$22&lt;&gt;"",Prototype_input!$E$22&lt;&gt;"Please input",AP85=""),"Fail",IF(AND(Prototype_input!$E$25&lt;&gt;"",Prototype_input!$E$25&lt;&gt;"Please input",AQ85=""),"Fail",IF(AM85&lt;&gt;"",AM85,IF(AN85&lt;&gt;"",AN85,IF(AO85&lt;&gt;"",AO85,IF(AP85&lt;&gt;"",AP85,IF(AQ85&lt;&gt;"",AQ85,"")))))))))),"")</f>
        <v/>
      </c>
    </row>
    <row r="86" spans="5:44" ht="12.75" x14ac:dyDescent="0.2">
      <c r="E86" s="21" t="str">
        <f>_xlfn.IFNA(VLOOKUP(B86,'1_Prototype_data'!$B$1:$U$1000,18,FALSE),"")</f>
        <v/>
      </c>
      <c r="F86" s="21" t="str">
        <f>_xlfn.IFNA(VLOOKUP(B86,'2_Prototype_data'!$B$1:$U$1000,18,FALSE),"")</f>
        <v/>
      </c>
      <c r="G86" s="21" t="str">
        <f>_xlfn.IFNA(VLOOKUP(B86,'3_Prototype_data'!$B$1:$U$1000,18,FALSE),"")</f>
        <v/>
      </c>
      <c r="H86" s="21" t="str">
        <f ca="1">_xlfn.IFNA(VLOOKUP(B86,'4_Prototype_data'!$B$1:$U$1000,18,FALSE),"")</f>
        <v/>
      </c>
      <c r="I86" s="21" t="str">
        <f>_xlfn.IFNA(VLOOKUP(B86,'5_Prototype_data'!$B$1:$U$1000,18,FALSE),"")</f>
        <v/>
      </c>
      <c r="J86" s="21" t="str">
        <f>IF(B86&lt;&gt;"",IF(AND(Prototype_input!$E$13&lt;&gt;"",Prototype_input!$E$13&lt;&gt;"Please input",E86=""),"Fail",IF(AND(Prototype_input!$E$16&lt;&gt;"",Prototype_input!$E$16&lt;&gt;"Please input",F86=""),"Fail",IF(AND(Prototype_input!$E$19&lt;&gt;"",Prototype_input!$E$19&lt;&gt;"Please input",G86=""),"Fail",IF(AND(Prototype_input!$E$22&lt;&gt;"",Prototype_input!$E$22&lt;&gt;"Please input",H86=""),"Fail",IF(AND(Prototype_input!$E$25&lt;&gt;"",Prototype_input!$E$25&lt;&gt;"Please input",I86=""),"Fail",IF(E86&lt;&gt;"",E86,IF(F86&lt;&gt;"",F86,IF(G86&lt;&gt;"",G86,IF(H86&lt;&gt;"",H86,IF(I86&lt;&gt;"",I86,"")))))))))),"")</f>
        <v/>
      </c>
      <c r="K86" s="21" t="str">
        <f>_xlfn.IFNA(VLOOKUP(B86,'1_Prototype_data'!$B$1:$U$1000,16,FALSE),"")</f>
        <v/>
      </c>
      <c r="L86" s="21" t="str">
        <f t="shared" si="13"/>
        <v/>
      </c>
      <c r="M86" s="21" t="str">
        <f>_xlfn.IFNA(VLOOKUP(B86,'2_Prototype_data'!$B$1:$U$1000,16,FALSE),"")</f>
        <v/>
      </c>
      <c r="N86" s="21" t="str">
        <f t="shared" si="14"/>
        <v/>
      </c>
      <c r="O86" s="21" t="str">
        <f>_xlfn.IFNA(VLOOKUP(B86,'3_Prototype_data'!$B$1:$U$1000,16,FALSE),"")</f>
        <v/>
      </c>
      <c r="P86" s="21" t="str">
        <f t="shared" si="15"/>
        <v/>
      </c>
      <c r="Q86" s="21" t="str">
        <f ca="1">_xlfn.IFNA(VLOOKUP(B86,'4_Prototype_data'!$B$1:$U$1000,16,FALSE),"")</f>
        <v/>
      </c>
      <c r="R86" s="21" t="str">
        <f t="shared" ca="1" si="16"/>
        <v/>
      </c>
      <c r="S86" s="21" t="str">
        <f>_xlfn.IFNA(VLOOKUP(B86,'5_Prototype_data'!$B$1:$U$1000,16,FALSE),"")</f>
        <v/>
      </c>
      <c r="T86" s="21" t="str">
        <f t="shared" si="17"/>
        <v/>
      </c>
      <c r="U86" s="21" t="str">
        <f t="shared" si="18"/>
        <v/>
      </c>
      <c r="V86" s="21" t="str">
        <f>IF(B86&lt;&gt;"",(10-COUNTIF(Prototype_input!$E$12:$E$26,"Please input"))/2,"")</f>
        <v/>
      </c>
      <c r="W86" s="21" t="str">
        <f t="shared" si="19"/>
        <v/>
      </c>
      <c r="Y86" s="21" t="str">
        <f>_xlfn.IFNA(VLOOKUP(B86,'1_Prototype_data'!$B$1:$U$1000,3,FALSE),"")</f>
        <v/>
      </c>
      <c r="Z86" s="21" t="str">
        <f>_xlfn.IFNA(VLOOKUP(B86,'1_Prototype_data'!$B$1:$U$1000,4,FALSE),"")</f>
        <v/>
      </c>
      <c r="AA86" s="21" t="str">
        <f>_xlfn.IFNA(VLOOKUP(B86,'1_Prototype_data'!$B$1:$U$1000,5,FALSE),"")</f>
        <v/>
      </c>
      <c r="AB86" s="21" t="str">
        <f>_xlfn.IFNA(VLOOKUP(B86,'1_Prototype_data'!$B$1:$U$1000,6,FALSE),"")</f>
        <v/>
      </c>
      <c r="AC86" s="21" t="str">
        <f>_xlfn.IFNA(VLOOKUP(B86,'1_Prototype_data'!$B$1:$U$1000,7,FALSE),"")</f>
        <v/>
      </c>
      <c r="AD86" s="21" t="str">
        <f>_xlfn.IFNA(VLOOKUP(B86,'1_Prototype_data'!$B$1:$U$1000,8,FALSE),"")</f>
        <v/>
      </c>
      <c r="AE86" s="21" t="str">
        <f>_xlfn.IFNA(VLOOKUP(B86,'1_Prototype_data'!$B$1:$U$1000,9,FALSE),"")</f>
        <v/>
      </c>
      <c r="AF86" s="21" t="str">
        <f>_xlfn.IFNA(VLOOKUP(B86,'1_Prototype_data'!$B$1:$U$1000,20,FALSE),"")</f>
        <v/>
      </c>
      <c r="AG86" s="21" t="str">
        <f>_xlfn.IFNA(VLOOKUP(B86,'2_Prototype_data'!$B$1:$U$1000,20,FALSE),"")</f>
        <v/>
      </c>
      <c r="AH86" s="21" t="str">
        <f>_xlfn.IFNA(VLOOKUP(B86,'3_Prototype_data'!$B$1:$U$1000,20,FALSE),"")</f>
        <v/>
      </c>
      <c r="AI86" s="21" t="str">
        <f ca="1">_xlfn.IFNA(VLOOKUP(B86,'4_Prototype_data'!$B$1:$U$1000,20,FALSE),"")</f>
        <v/>
      </c>
      <c r="AJ86" s="21" t="str">
        <f>_xlfn.IFNA(VLOOKUP(B86,'5_Prototype_data'!$B$1:$U$1000,20,FALSE),"")</f>
        <v/>
      </c>
      <c r="AK86" s="21" t="str">
        <f>IF(B86&lt;&gt;"",IF(AND(Prototype_input!$E$13&lt;&gt;"",Prototype_input!$E$13&lt;&gt;"Please input",AF86=""),"Fail",IF(AND(Prototype_input!$E$16&lt;&gt;"",Prototype_input!$E$16&lt;&gt;"Please input",AG86=""),"Fail",IF(AND(Prototype_input!$E$19&lt;&gt;"",Prototype_input!$E$19&lt;&gt;"Please input",AH86=""),"Fail",IF(AND(Prototype_input!$E$22&lt;&gt;"",Prototype_input!$E$22&lt;&gt;"Please input",AI86=""),"Fail",IF(AND(Prototype_input!$E$25&lt;&gt;"",Prototype_input!$E$25&lt;&gt;"Please input",AJ86=""),"Fail",IF(AF86&lt;&gt;"",AF86,IF(AG86&lt;&gt;"",AG86,IF(AH86&lt;&gt;"",AH86,IF(AI86&lt;&gt;"",AI86,IF(AJ86&lt;&gt;"",AJ86,"")))))))))),"")</f>
        <v/>
      </c>
      <c r="AM86" s="21" t="str">
        <f>_xlfn.IFNA(VLOOKUP(C86,'1_Prototype_data'!$C$1:$AL$1000,36,FALSE),"")</f>
        <v/>
      </c>
      <c r="AN86" s="21" t="str">
        <f>_xlfn.IFNA(VLOOKUP(C86,'2_Prototype_data'!$C$1:$AL$1000,36,FALSE),"")</f>
        <v/>
      </c>
      <c r="AO86" s="21" t="str">
        <f>_xlfn.IFNA(VLOOKUP(C86,'3_Prototype_data'!$C$1:$AL$1000,36,FALSE),"")</f>
        <v/>
      </c>
      <c r="AP86" s="21" t="str">
        <f ca="1">_xlfn.IFNA(VLOOKUP(C86,'4_Prototype_data'!$C$1:$AL$1000,36,FALSE),"")</f>
        <v/>
      </c>
      <c r="AQ86" s="21" t="str">
        <f>_xlfn.IFNA(VLOOKUP(C86,'5_Prototype_data'!$C$1:$AL$1000,36,FALSE),"")</f>
        <v/>
      </c>
      <c r="AR86" s="5" t="str">
        <f>IF(C86&lt;&gt;"",IF(AND(Prototype_input!$E$13&lt;&gt;"",Prototype_input!$E$13&lt;&gt;"Please input",AM86=""),"Fail",IF(AND(Prototype_input!$E$16&lt;&gt;"",Prototype_input!$E$16&lt;&gt;"Please input",AN86=""),"Fail",IF(AND(Prototype_input!$E$19&lt;&gt;"",Prototype_input!$E$19&lt;&gt;"Please input",AO86=""),"Fail",IF(AND(Prototype_input!$E$22&lt;&gt;"",Prototype_input!$E$22&lt;&gt;"Please input",AP86=""),"Fail",IF(AND(Prototype_input!$E$25&lt;&gt;"",Prototype_input!$E$25&lt;&gt;"Please input",AQ86=""),"Fail",IF(AM86&lt;&gt;"",AM86,IF(AN86&lt;&gt;"",AN86,IF(AO86&lt;&gt;"",AO86,IF(AP86&lt;&gt;"",AP86,IF(AQ86&lt;&gt;"",AQ86,"")))))))))),"")</f>
        <v/>
      </c>
    </row>
    <row r="87" spans="5:44" ht="12.75" x14ac:dyDescent="0.2">
      <c r="E87" s="21" t="str">
        <f>_xlfn.IFNA(VLOOKUP(B87,'1_Prototype_data'!$B$1:$U$1000,18,FALSE),"")</f>
        <v/>
      </c>
      <c r="F87" s="21" t="str">
        <f>_xlfn.IFNA(VLOOKUP(B87,'2_Prototype_data'!$B$1:$U$1000,18,FALSE),"")</f>
        <v/>
      </c>
      <c r="G87" s="21" t="str">
        <f>_xlfn.IFNA(VLOOKUP(B87,'3_Prototype_data'!$B$1:$U$1000,18,FALSE),"")</f>
        <v/>
      </c>
      <c r="H87" s="21" t="str">
        <f ca="1">_xlfn.IFNA(VLOOKUP(B87,'4_Prototype_data'!$B$1:$U$1000,18,FALSE),"")</f>
        <v/>
      </c>
      <c r="I87" s="21" t="str">
        <f>_xlfn.IFNA(VLOOKUP(B87,'5_Prototype_data'!$B$1:$U$1000,18,FALSE),"")</f>
        <v/>
      </c>
      <c r="J87" s="21" t="str">
        <f>IF(B87&lt;&gt;"",IF(AND(Prototype_input!$E$13&lt;&gt;"",Prototype_input!$E$13&lt;&gt;"Please input",E87=""),"Fail",IF(AND(Prototype_input!$E$16&lt;&gt;"",Prototype_input!$E$16&lt;&gt;"Please input",F87=""),"Fail",IF(AND(Prototype_input!$E$19&lt;&gt;"",Prototype_input!$E$19&lt;&gt;"Please input",G87=""),"Fail",IF(AND(Prototype_input!$E$22&lt;&gt;"",Prototype_input!$E$22&lt;&gt;"Please input",H87=""),"Fail",IF(AND(Prototype_input!$E$25&lt;&gt;"",Prototype_input!$E$25&lt;&gt;"Please input",I87=""),"Fail",IF(E87&lt;&gt;"",E87,IF(F87&lt;&gt;"",F87,IF(G87&lt;&gt;"",G87,IF(H87&lt;&gt;"",H87,IF(I87&lt;&gt;"",I87,"")))))))))),"")</f>
        <v/>
      </c>
      <c r="K87" s="21" t="str">
        <f>_xlfn.IFNA(VLOOKUP(B87,'1_Prototype_data'!$B$1:$U$1000,16,FALSE),"")</f>
        <v/>
      </c>
      <c r="L87" s="21" t="str">
        <f t="shared" si="13"/>
        <v/>
      </c>
      <c r="M87" s="21" t="str">
        <f>_xlfn.IFNA(VLOOKUP(B87,'2_Prototype_data'!$B$1:$U$1000,16,FALSE),"")</f>
        <v/>
      </c>
      <c r="N87" s="21" t="str">
        <f t="shared" si="14"/>
        <v/>
      </c>
      <c r="O87" s="21" t="str">
        <f>_xlfn.IFNA(VLOOKUP(B87,'3_Prototype_data'!$B$1:$U$1000,16,FALSE),"")</f>
        <v/>
      </c>
      <c r="P87" s="21" t="str">
        <f t="shared" si="15"/>
        <v/>
      </c>
      <c r="Q87" s="21" t="str">
        <f ca="1">_xlfn.IFNA(VLOOKUP(B87,'4_Prototype_data'!$B$1:$U$1000,16,FALSE),"")</f>
        <v/>
      </c>
      <c r="R87" s="21" t="str">
        <f t="shared" ca="1" si="16"/>
        <v/>
      </c>
      <c r="S87" s="21" t="str">
        <f>_xlfn.IFNA(VLOOKUP(B87,'5_Prototype_data'!$B$1:$U$1000,16,FALSE),"")</f>
        <v/>
      </c>
      <c r="T87" s="21" t="str">
        <f t="shared" si="17"/>
        <v/>
      </c>
      <c r="U87" s="21" t="str">
        <f t="shared" si="18"/>
        <v/>
      </c>
      <c r="V87" s="21" t="str">
        <f>IF(B87&lt;&gt;"",(10-COUNTIF(Prototype_input!$E$12:$E$26,"Please input"))/2,"")</f>
        <v/>
      </c>
      <c r="W87" s="21" t="str">
        <f t="shared" si="19"/>
        <v/>
      </c>
      <c r="Y87" s="21" t="str">
        <f>_xlfn.IFNA(VLOOKUP(B87,'1_Prototype_data'!$B$1:$U$1000,3,FALSE),"")</f>
        <v/>
      </c>
      <c r="Z87" s="21" t="str">
        <f>_xlfn.IFNA(VLOOKUP(B87,'1_Prototype_data'!$B$1:$U$1000,4,FALSE),"")</f>
        <v/>
      </c>
      <c r="AA87" s="21" t="str">
        <f>_xlfn.IFNA(VLOOKUP(B87,'1_Prototype_data'!$B$1:$U$1000,5,FALSE),"")</f>
        <v/>
      </c>
      <c r="AB87" s="21" t="str">
        <f>_xlfn.IFNA(VLOOKUP(B87,'1_Prototype_data'!$B$1:$U$1000,6,FALSE),"")</f>
        <v/>
      </c>
      <c r="AC87" s="21" t="str">
        <f>_xlfn.IFNA(VLOOKUP(B87,'1_Prototype_data'!$B$1:$U$1000,7,FALSE),"")</f>
        <v/>
      </c>
      <c r="AD87" s="21" t="str">
        <f>_xlfn.IFNA(VLOOKUP(B87,'1_Prototype_data'!$B$1:$U$1000,8,FALSE),"")</f>
        <v/>
      </c>
      <c r="AE87" s="21" t="str">
        <f>_xlfn.IFNA(VLOOKUP(B87,'1_Prototype_data'!$B$1:$U$1000,9,FALSE),"")</f>
        <v/>
      </c>
      <c r="AF87" s="21" t="str">
        <f>_xlfn.IFNA(VLOOKUP(B87,'1_Prototype_data'!$B$1:$U$1000,20,FALSE),"")</f>
        <v/>
      </c>
      <c r="AG87" s="21" t="str">
        <f>_xlfn.IFNA(VLOOKUP(B87,'2_Prototype_data'!$B$1:$U$1000,20,FALSE),"")</f>
        <v/>
      </c>
      <c r="AH87" s="21" t="str">
        <f>_xlfn.IFNA(VLOOKUP(B87,'3_Prototype_data'!$B$1:$U$1000,20,FALSE),"")</f>
        <v/>
      </c>
      <c r="AI87" s="21" t="str">
        <f ca="1">_xlfn.IFNA(VLOOKUP(B87,'4_Prototype_data'!$B$1:$U$1000,20,FALSE),"")</f>
        <v/>
      </c>
      <c r="AJ87" s="21" t="str">
        <f>_xlfn.IFNA(VLOOKUP(B87,'5_Prototype_data'!$B$1:$U$1000,20,FALSE),"")</f>
        <v/>
      </c>
      <c r="AK87" s="21" t="str">
        <f>IF(B87&lt;&gt;"",IF(AND(Prototype_input!$E$13&lt;&gt;"",Prototype_input!$E$13&lt;&gt;"Please input",AF87=""),"Fail",IF(AND(Prototype_input!$E$16&lt;&gt;"",Prototype_input!$E$16&lt;&gt;"Please input",AG87=""),"Fail",IF(AND(Prototype_input!$E$19&lt;&gt;"",Prototype_input!$E$19&lt;&gt;"Please input",AH87=""),"Fail",IF(AND(Prototype_input!$E$22&lt;&gt;"",Prototype_input!$E$22&lt;&gt;"Please input",AI87=""),"Fail",IF(AND(Prototype_input!$E$25&lt;&gt;"",Prototype_input!$E$25&lt;&gt;"Please input",AJ87=""),"Fail",IF(AF87&lt;&gt;"",AF87,IF(AG87&lt;&gt;"",AG87,IF(AH87&lt;&gt;"",AH87,IF(AI87&lt;&gt;"",AI87,IF(AJ87&lt;&gt;"",AJ87,"")))))))))),"")</f>
        <v/>
      </c>
      <c r="AM87" s="21" t="str">
        <f>_xlfn.IFNA(VLOOKUP(C87,'1_Prototype_data'!$C$1:$AL$1000,36,FALSE),"")</f>
        <v/>
      </c>
      <c r="AN87" s="21" t="str">
        <f>_xlfn.IFNA(VLOOKUP(C87,'2_Prototype_data'!$C$1:$AL$1000,36,FALSE),"")</f>
        <v/>
      </c>
      <c r="AO87" s="21" t="str">
        <f>_xlfn.IFNA(VLOOKUP(C87,'3_Prototype_data'!$C$1:$AL$1000,36,FALSE),"")</f>
        <v/>
      </c>
      <c r="AP87" s="21" t="str">
        <f ca="1">_xlfn.IFNA(VLOOKUP(C87,'4_Prototype_data'!$C$1:$AL$1000,36,FALSE),"")</f>
        <v/>
      </c>
      <c r="AQ87" s="21" t="str">
        <f>_xlfn.IFNA(VLOOKUP(C87,'5_Prototype_data'!$C$1:$AL$1000,36,FALSE),"")</f>
        <v/>
      </c>
      <c r="AR87" s="5" t="str">
        <f>IF(C87&lt;&gt;"",IF(AND(Prototype_input!$E$13&lt;&gt;"",Prototype_input!$E$13&lt;&gt;"Please input",AM87=""),"Fail",IF(AND(Prototype_input!$E$16&lt;&gt;"",Prototype_input!$E$16&lt;&gt;"Please input",AN87=""),"Fail",IF(AND(Prototype_input!$E$19&lt;&gt;"",Prototype_input!$E$19&lt;&gt;"Please input",AO87=""),"Fail",IF(AND(Prototype_input!$E$22&lt;&gt;"",Prototype_input!$E$22&lt;&gt;"Please input",AP87=""),"Fail",IF(AND(Prototype_input!$E$25&lt;&gt;"",Prototype_input!$E$25&lt;&gt;"Please input",AQ87=""),"Fail",IF(AM87&lt;&gt;"",AM87,IF(AN87&lt;&gt;"",AN87,IF(AO87&lt;&gt;"",AO87,IF(AP87&lt;&gt;"",AP87,IF(AQ87&lt;&gt;"",AQ87,"")))))))))),"")</f>
        <v/>
      </c>
    </row>
    <row r="88" spans="5:44" ht="12.75" x14ac:dyDescent="0.2">
      <c r="E88" s="21" t="str">
        <f>_xlfn.IFNA(VLOOKUP(B88,'1_Prototype_data'!$B$1:$U$1000,18,FALSE),"")</f>
        <v/>
      </c>
      <c r="F88" s="21" t="str">
        <f>_xlfn.IFNA(VLOOKUP(B88,'2_Prototype_data'!$B$1:$U$1000,18,FALSE),"")</f>
        <v/>
      </c>
      <c r="G88" s="21" t="str">
        <f>_xlfn.IFNA(VLOOKUP(B88,'3_Prototype_data'!$B$1:$U$1000,18,FALSE),"")</f>
        <v/>
      </c>
      <c r="H88" s="21" t="str">
        <f ca="1">_xlfn.IFNA(VLOOKUP(B88,'4_Prototype_data'!$B$1:$U$1000,18,FALSE),"")</f>
        <v/>
      </c>
      <c r="I88" s="21" t="str">
        <f>_xlfn.IFNA(VLOOKUP(B88,'5_Prototype_data'!$B$1:$U$1000,18,FALSE),"")</f>
        <v/>
      </c>
      <c r="J88" s="21" t="str">
        <f>IF(B88&lt;&gt;"",IF(AND(Prototype_input!$E$13&lt;&gt;"",Prototype_input!$E$13&lt;&gt;"Please input",E88=""),"Fail",IF(AND(Prototype_input!$E$16&lt;&gt;"",Prototype_input!$E$16&lt;&gt;"Please input",F88=""),"Fail",IF(AND(Prototype_input!$E$19&lt;&gt;"",Prototype_input!$E$19&lt;&gt;"Please input",G88=""),"Fail",IF(AND(Prototype_input!$E$22&lt;&gt;"",Prototype_input!$E$22&lt;&gt;"Please input",H88=""),"Fail",IF(AND(Prototype_input!$E$25&lt;&gt;"",Prototype_input!$E$25&lt;&gt;"Please input",I88=""),"Fail",IF(E88&lt;&gt;"",E88,IF(F88&lt;&gt;"",F88,IF(G88&lt;&gt;"",G88,IF(H88&lt;&gt;"",H88,IF(I88&lt;&gt;"",I88,"")))))))))),"")</f>
        <v/>
      </c>
      <c r="K88" s="21" t="str">
        <f>_xlfn.IFNA(VLOOKUP(B88,'1_Prototype_data'!$B$1:$U$1000,16,FALSE),"")</f>
        <v/>
      </c>
      <c r="L88" s="21" t="str">
        <f t="shared" si="13"/>
        <v/>
      </c>
      <c r="M88" s="21" t="str">
        <f>_xlfn.IFNA(VLOOKUP(B88,'2_Prototype_data'!$B$1:$U$1000,16,FALSE),"")</f>
        <v/>
      </c>
      <c r="N88" s="21" t="str">
        <f t="shared" si="14"/>
        <v/>
      </c>
      <c r="O88" s="21" t="str">
        <f>_xlfn.IFNA(VLOOKUP(B88,'3_Prototype_data'!$B$1:$U$1000,16,FALSE),"")</f>
        <v/>
      </c>
      <c r="P88" s="21" t="str">
        <f t="shared" si="15"/>
        <v/>
      </c>
      <c r="Q88" s="21" t="str">
        <f ca="1">_xlfn.IFNA(VLOOKUP(B88,'4_Prototype_data'!$B$1:$U$1000,16,FALSE),"")</f>
        <v/>
      </c>
      <c r="R88" s="21" t="str">
        <f t="shared" ca="1" si="16"/>
        <v/>
      </c>
      <c r="S88" s="21" t="str">
        <f>_xlfn.IFNA(VLOOKUP(B88,'5_Prototype_data'!$B$1:$U$1000,16,FALSE),"")</f>
        <v/>
      </c>
      <c r="T88" s="21" t="str">
        <f t="shared" si="17"/>
        <v/>
      </c>
      <c r="U88" s="21" t="str">
        <f t="shared" si="18"/>
        <v/>
      </c>
      <c r="V88" s="21" t="str">
        <f>IF(B88&lt;&gt;"",(10-COUNTIF(Prototype_input!$E$12:$E$26,"Please input"))/2,"")</f>
        <v/>
      </c>
      <c r="W88" s="21" t="str">
        <f t="shared" si="19"/>
        <v/>
      </c>
      <c r="Y88" s="21" t="str">
        <f>_xlfn.IFNA(VLOOKUP(B88,'1_Prototype_data'!$B$1:$U$1000,3,FALSE),"")</f>
        <v/>
      </c>
      <c r="Z88" s="21" t="str">
        <f>_xlfn.IFNA(VLOOKUP(B88,'1_Prototype_data'!$B$1:$U$1000,4,FALSE),"")</f>
        <v/>
      </c>
      <c r="AA88" s="21" t="str">
        <f>_xlfn.IFNA(VLOOKUP(B88,'1_Prototype_data'!$B$1:$U$1000,5,FALSE),"")</f>
        <v/>
      </c>
      <c r="AB88" s="21" t="str">
        <f>_xlfn.IFNA(VLOOKUP(B88,'1_Prototype_data'!$B$1:$U$1000,6,FALSE),"")</f>
        <v/>
      </c>
      <c r="AC88" s="21" t="str">
        <f>_xlfn.IFNA(VLOOKUP(B88,'1_Prototype_data'!$B$1:$U$1000,7,FALSE),"")</f>
        <v/>
      </c>
      <c r="AD88" s="21" t="str">
        <f>_xlfn.IFNA(VLOOKUP(B88,'1_Prototype_data'!$B$1:$U$1000,8,FALSE),"")</f>
        <v/>
      </c>
      <c r="AE88" s="21" t="str">
        <f>_xlfn.IFNA(VLOOKUP(B88,'1_Prototype_data'!$B$1:$U$1000,9,FALSE),"")</f>
        <v/>
      </c>
      <c r="AF88" s="21" t="str">
        <f>_xlfn.IFNA(VLOOKUP(B88,'1_Prototype_data'!$B$1:$U$1000,20,FALSE),"")</f>
        <v/>
      </c>
      <c r="AG88" s="21" t="str">
        <f>_xlfn.IFNA(VLOOKUP(B88,'2_Prototype_data'!$B$1:$U$1000,20,FALSE),"")</f>
        <v/>
      </c>
      <c r="AH88" s="21" t="str">
        <f>_xlfn.IFNA(VLOOKUP(B88,'3_Prototype_data'!$B$1:$U$1000,20,FALSE),"")</f>
        <v/>
      </c>
      <c r="AI88" s="21" t="str">
        <f ca="1">_xlfn.IFNA(VLOOKUP(B88,'4_Prototype_data'!$B$1:$U$1000,20,FALSE),"")</f>
        <v/>
      </c>
      <c r="AJ88" s="21" t="str">
        <f>_xlfn.IFNA(VLOOKUP(B88,'5_Prototype_data'!$B$1:$U$1000,20,FALSE),"")</f>
        <v/>
      </c>
      <c r="AK88" s="21" t="str">
        <f>IF(B88&lt;&gt;"",IF(AND(Prototype_input!$E$13&lt;&gt;"",Prototype_input!$E$13&lt;&gt;"Please input",AF88=""),"Fail",IF(AND(Prototype_input!$E$16&lt;&gt;"",Prototype_input!$E$16&lt;&gt;"Please input",AG88=""),"Fail",IF(AND(Prototype_input!$E$19&lt;&gt;"",Prototype_input!$E$19&lt;&gt;"Please input",AH88=""),"Fail",IF(AND(Prototype_input!$E$22&lt;&gt;"",Prototype_input!$E$22&lt;&gt;"Please input",AI88=""),"Fail",IF(AND(Prototype_input!$E$25&lt;&gt;"",Prototype_input!$E$25&lt;&gt;"Please input",AJ88=""),"Fail",IF(AF88&lt;&gt;"",AF88,IF(AG88&lt;&gt;"",AG88,IF(AH88&lt;&gt;"",AH88,IF(AI88&lt;&gt;"",AI88,IF(AJ88&lt;&gt;"",AJ88,"")))))))))),"")</f>
        <v/>
      </c>
      <c r="AM88" s="21" t="str">
        <f>_xlfn.IFNA(VLOOKUP(C88,'1_Prototype_data'!$C$1:$AL$1000,36,FALSE),"")</f>
        <v/>
      </c>
      <c r="AN88" s="21" t="str">
        <f>_xlfn.IFNA(VLOOKUP(C88,'2_Prototype_data'!$C$1:$AL$1000,36,FALSE),"")</f>
        <v/>
      </c>
      <c r="AO88" s="21" t="str">
        <f>_xlfn.IFNA(VLOOKUP(C88,'3_Prototype_data'!$C$1:$AL$1000,36,FALSE),"")</f>
        <v/>
      </c>
      <c r="AP88" s="21" t="str">
        <f ca="1">_xlfn.IFNA(VLOOKUP(C88,'4_Prototype_data'!$C$1:$AL$1000,36,FALSE),"")</f>
        <v/>
      </c>
      <c r="AQ88" s="21" t="str">
        <f>_xlfn.IFNA(VLOOKUP(C88,'5_Prototype_data'!$C$1:$AL$1000,36,FALSE),"")</f>
        <v/>
      </c>
      <c r="AR88" s="5" t="str">
        <f>IF(C88&lt;&gt;"",IF(AND(Prototype_input!$E$13&lt;&gt;"",Prototype_input!$E$13&lt;&gt;"Please input",AM88=""),"Fail",IF(AND(Prototype_input!$E$16&lt;&gt;"",Prototype_input!$E$16&lt;&gt;"Please input",AN88=""),"Fail",IF(AND(Prototype_input!$E$19&lt;&gt;"",Prototype_input!$E$19&lt;&gt;"Please input",AO88=""),"Fail",IF(AND(Prototype_input!$E$22&lt;&gt;"",Prototype_input!$E$22&lt;&gt;"Please input",AP88=""),"Fail",IF(AND(Prototype_input!$E$25&lt;&gt;"",Prototype_input!$E$25&lt;&gt;"Please input",AQ88=""),"Fail",IF(AM88&lt;&gt;"",AM88,IF(AN88&lt;&gt;"",AN88,IF(AO88&lt;&gt;"",AO88,IF(AP88&lt;&gt;"",AP88,IF(AQ88&lt;&gt;"",AQ88,"")))))))))),"")</f>
        <v/>
      </c>
    </row>
    <row r="89" spans="5:44" ht="12.75" x14ac:dyDescent="0.2">
      <c r="E89" s="21" t="str">
        <f>_xlfn.IFNA(VLOOKUP(B89,'1_Prototype_data'!$B$1:$U$1000,18,FALSE),"")</f>
        <v/>
      </c>
      <c r="F89" s="21" t="str">
        <f>_xlfn.IFNA(VLOOKUP(B89,'2_Prototype_data'!$B$1:$U$1000,18,FALSE),"")</f>
        <v/>
      </c>
      <c r="G89" s="21" t="str">
        <f>_xlfn.IFNA(VLOOKUP(B89,'3_Prototype_data'!$B$1:$U$1000,18,FALSE),"")</f>
        <v/>
      </c>
      <c r="H89" s="21" t="str">
        <f ca="1">_xlfn.IFNA(VLOOKUP(B89,'4_Prototype_data'!$B$1:$U$1000,18,FALSE),"")</f>
        <v/>
      </c>
      <c r="I89" s="21" t="str">
        <f>_xlfn.IFNA(VLOOKUP(B89,'5_Prototype_data'!$B$1:$U$1000,18,FALSE),"")</f>
        <v/>
      </c>
      <c r="J89" s="21" t="str">
        <f>IF(B89&lt;&gt;"",IF(AND(Prototype_input!$E$13&lt;&gt;"",Prototype_input!$E$13&lt;&gt;"Please input",E89=""),"Fail",IF(AND(Prototype_input!$E$16&lt;&gt;"",Prototype_input!$E$16&lt;&gt;"Please input",F89=""),"Fail",IF(AND(Prototype_input!$E$19&lt;&gt;"",Prototype_input!$E$19&lt;&gt;"Please input",G89=""),"Fail",IF(AND(Prototype_input!$E$22&lt;&gt;"",Prototype_input!$E$22&lt;&gt;"Please input",H89=""),"Fail",IF(AND(Prototype_input!$E$25&lt;&gt;"",Prototype_input!$E$25&lt;&gt;"Please input",I89=""),"Fail",IF(E89&lt;&gt;"",E89,IF(F89&lt;&gt;"",F89,IF(G89&lt;&gt;"",G89,IF(H89&lt;&gt;"",H89,IF(I89&lt;&gt;"",I89,"")))))))))),"")</f>
        <v/>
      </c>
      <c r="K89" s="21" t="str">
        <f>_xlfn.IFNA(VLOOKUP(B89,'1_Prototype_data'!$B$1:$U$1000,16,FALSE),"")</f>
        <v/>
      </c>
      <c r="L89" s="21" t="str">
        <f t="shared" si="13"/>
        <v/>
      </c>
      <c r="M89" s="21" t="str">
        <f>_xlfn.IFNA(VLOOKUP(B89,'2_Prototype_data'!$B$1:$U$1000,16,FALSE),"")</f>
        <v/>
      </c>
      <c r="N89" s="21" t="str">
        <f t="shared" si="14"/>
        <v/>
      </c>
      <c r="O89" s="21" t="str">
        <f>_xlfn.IFNA(VLOOKUP(B89,'3_Prototype_data'!$B$1:$U$1000,16,FALSE),"")</f>
        <v/>
      </c>
      <c r="P89" s="21" t="str">
        <f t="shared" si="15"/>
        <v/>
      </c>
      <c r="Q89" s="21" t="str">
        <f ca="1">_xlfn.IFNA(VLOOKUP(B89,'4_Prototype_data'!$B$1:$U$1000,16,FALSE),"")</f>
        <v/>
      </c>
      <c r="R89" s="21" t="str">
        <f t="shared" ca="1" si="16"/>
        <v/>
      </c>
      <c r="S89" s="21" t="str">
        <f>_xlfn.IFNA(VLOOKUP(B89,'5_Prototype_data'!$B$1:$U$1000,16,FALSE),"")</f>
        <v/>
      </c>
      <c r="T89" s="21" t="str">
        <f t="shared" si="17"/>
        <v/>
      </c>
      <c r="U89" s="21" t="str">
        <f t="shared" si="18"/>
        <v/>
      </c>
      <c r="V89" s="21" t="str">
        <f>IF(B89&lt;&gt;"",(10-COUNTIF(Prototype_input!$E$12:$E$26,"Please input"))/2,"")</f>
        <v/>
      </c>
      <c r="W89" s="21" t="str">
        <f t="shared" si="19"/>
        <v/>
      </c>
      <c r="Y89" s="21" t="str">
        <f>_xlfn.IFNA(VLOOKUP(B89,'1_Prototype_data'!$B$1:$U$1000,3,FALSE),"")</f>
        <v/>
      </c>
      <c r="Z89" s="21" t="str">
        <f>_xlfn.IFNA(VLOOKUP(B89,'1_Prototype_data'!$B$1:$U$1000,4,FALSE),"")</f>
        <v/>
      </c>
      <c r="AA89" s="21" t="str">
        <f>_xlfn.IFNA(VLOOKUP(B89,'1_Prototype_data'!$B$1:$U$1000,5,FALSE),"")</f>
        <v/>
      </c>
      <c r="AB89" s="21" t="str">
        <f>_xlfn.IFNA(VLOOKUP(B89,'1_Prototype_data'!$B$1:$U$1000,6,FALSE),"")</f>
        <v/>
      </c>
      <c r="AC89" s="21" t="str">
        <f>_xlfn.IFNA(VLOOKUP(B89,'1_Prototype_data'!$B$1:$U$1000,7,FALSE),"")</f>
        <v/>
      </c>
      <c r="AD89" s="21" t="str">
        <f>_xlfn.IFNA(VLOOKUP(B89,'1_Prototype_data'!$B$1:$U$1000,8,FALSE),"")</f>
        <v/>
      </c>
      <c r="AE89" s="21" t="str">
        <f>_xlfn.IFNA(VLOOKUP(B89,'1_Prototype_data'!$B$1:$U$1000,9,FALSE),"")</f>
        <v/>
      </c>
      <c r="AF89" s="21" t="str">
        <f>_xlfn.IFNA(VLOOKUP(B89,'1_Prototype_data'!$B$1:$U$1000,20,FALSE),"")</f>
        <v/>
      </c>
      <c r="AG89" s="21" t="str">
        <f>_xlfn.IFNA(VLOOKUP(B89,'2_Prototype_data'!$B$1:$U$1000,20,FALSE),"")</f>
        <v/>
      </c>
      <c r="AH89" s="21" t="str">
        <f>_xlfn.IFNA(VLOOKUP(B89,'3_Prototype_data'!$B$1:$U$1000,20,FALSE),"")</f>
        <v/>
      </c>
      <c r="AI89" s="21" t="str">
        <f ca="1">_xlfn.IFNA(VLOOKUP(B89,'4_Prototype_data'!$B$1:$U$1000,20,FALSE),"")</f>
        <v/>
      </c>
      <c r="AJ89" s="21" t="str">
        <f>_xlfn.IFNA(VLOOKUP(B89,'5_Prototype_data'!$B$1:$U$1000,20,FALSE),"")</f>
        <v/>
      </c>
      <c r="AK89" s="21" t="str">
        <f>IF(B89&lt;&gt;"",IF(AND(Prototype_input!$E$13&lt;&gt;"",Prototype_input!$E$13&lt;&gt;"Please input",AF89=""),"Fail",IF(AND(Prototype_input!$E$16&lt;&gt;"",Prototype_input!$E$16&lt;&gt;"Please input",AG89=""),"Fail",IF(AND(Prototype_input!$E$19&lt;&gt;"",Prototype_input!$E$19&lt;&gt;"Please input",AH89=""),"Fail",IF(AND(Prototype_input!$E$22&lt;&gt;"",Prototype_input!$E$22&lt;&gt;"Please input",AI89=""),"Fail",IF(AND(Prototype_input!$E$25&lt;&gt;"",Prototype_input!$E$25&lt;&gt;"Please input",AJ89=""),"Fail",IF(AF89&lt;&gt;"",AF89,IF(AG89&lt;&gt;"",AG89,IF(AH89&lt;&gt;"",AH89,IF(AI89&lt;&gt;"",AI89,IF(AJ89&lt;&gt;"",AJ89,"")))))))))),"")</f>
        <v/>
      </c>
      <c r="AM89" s="21" t="str">
        <f>_xlfn.IFNA(VLOOKUP(C89,'1_Prototype_data'!$C$1:$AL$1000,36,FALSE),"")</f>
        <v/>
      </c>
      <c r="AN89" s="21" t="str">
        <f>_xlfn.IFNA(VLOOKUP(C89,'2_Prototype_data'!$C$1:$AL$1000,36,FALSE),"")</f>
        <v/>
      </c>
      <c r="AO89" s="21" t="str">
        <f>_xlfn.IFNA(VLOOKUP(C89,'3_Prototype_data'!$C$1:$AL$1000,36,FALSE),"")</f>
        <v/>
      </c>
      <c r="AP89" s="21" t="str">
        <f ca="1">_xlfn.IFNA(VLOOKUP(C89,'4_Prototype_data'!$C$1:$AL$1000,36,FALSE),"")</f>
        <v/>
      </c>
      <c r="AQ89" s="21" t="str">
        <f>_xlfn.IFNA(VLOOKUP(C89,'5_Prototype_data'!$C$1:$AL$1000,36,FALSE),"")</f>
        <v/>
      </c>
      <c r="AR89" s="5" t="str">
        <f>IF(C89&lt;&gt;"",IF(AND(Prototype_input!$E$13&lt;&gt;"",Prototype_input!$E$13&lt;&gt;"Please input",AM89=""),"Fail",IF(AND(Prototype_input!$E$16&lt;&gt;"",Prototype_input!$E$16&lt;&gt;"Please input",AN89=""),"Fail",IF(AND(Prototype_input!$E$19&lt;&gt;"",Prototype_input!$E$19&lt;&gt;"Please input",AO89=""),"Fail",IF(AND(Prototype_input!$E$22&lt;&gt;"",Prototype_input!$E$22&lt;&gt;"Please input",AP89=""),"Fail",IF(AND(Prototype_input!$E$25&lt;&gt;"",Prototype_input!$E$25&lt;&gt;"Please input",AQ89=""),"Fail",IF(AM89&lt;&gt;"",AM89,IF(AN89&lt;&gt;"",AN89,IF(AO89&lt;&gt;"",AO89,IF(AP89&lt;&gt;"",AP89,IF(AQ89&lt;&gt;"",AQ89,"")))))))))),"")</f>
        <v/>
      </c>
    </row>
    <row r="90" spans="5:44" ht="12.75" x14ac:dyDescent="0.2">
      <c r="E90" s="21" t="str">
        <f>_xlfn.IFNA(VLOOKUP(B90,'1_Prototype_data'!$B$1:$U$1000,18,FALSE),"")</f>
        <v/>
      </c>
      <c r="F90" s="21" t="str">
        <f>_xlfn.IFNA(VLOOKUP(B90,'2_Prototype_data'!$B$1:$U$1000,18,FALSE),"")</f>
        <v/>
      </c>
      <c r="G90" s="21" t="str">
        <f>_xlfn.IFNA(VLOOKUP(B90,'3_Prototype_data'!$B$1:$U$1000,18,FALSE),"")</f>
        <v/>
      </c>
      <c r="H90" s="21" t="str">
        <f ca="1">_xlfn.IFNA(VLOOKUP(B90,'4_Prototype_data'!$B$1:$U$1000,18,FALSE),"")</f>
        <v/>
      </c>
      <c r="I90" s="21" t="str">
        <f>_xlfn.IFNA(VLOOKUP(B90,'5_Prototype_data'!$B$1:$U$1000,18,FALSE),"")</f>
        <v/>
      </c>
      <c r="J90" s="21" t="str">
        <f>IF(B90&lt;&gt;"",IF(AND(Prototype_input!$E$13&lt;&gt;"",Prototype_input!$E$13&lt;&gt;"Please input",E90=""),"Fail",IF(AND(Prototype_input!$E$16&lt;&gt;"",Prototype_input!$E$16&lt;&gt;"Please input",F90=""),"Fail",IF(AND(Prototype_input!$E$19&lt;&gt;"",Prototype_input!$E$19&lt;&gt;"Please input",G90=""),"Fail",IF(AND(Prototype_input!$E$22&lt;&gt;"",Prototype_input!$E$22&lt;&gt;"Please input",H90=""),"Fail",IF(AND(Prototype_input!$E$25&lt;&gt;"",Prototype_input!$E$25&lt;&gt;"Please input",I90=""),"Fail",IF(E90&lt;&gt;"",E90,IF(F90&lt;&gt;"",F90,IF(G90&lt;&gt;"",G90,IF(H90&lt;&gt;"",H90,IF(I90&lt;&gt;"",I90,"")))))))))),"")</f>
        <v/>
      </c>
      <c r="K90" s="21" t="str">
        <f>_xlfn.IFNA(VLOOKUP(B90,'1_Prototype_data'!$B$1:$U$1000,16,FALSE),"")</f>
        <v/>
      </c>
      <c r="L90" s="21" t="str">
        <f t="shared" si="13"/>
        <v/>
      </c>
      <c r="M90" s="21" t="str">
        <f>_xlfn.IFNA(VLOOKUP(B90,'2_Prototype_data'!$B$1:$U$1000,16,FALSE),"")</f>
        <v/>
      </c>
      <c r="N90" s="21" t="str">
        <f t="shared" si="14"/>
        <v/>
      </c>
      <c r="O90" s="21" t="str">
        <f>_xlfn.IFNA(VLOOKUP(B90,'3_Prototype_data'!$B$1:$U$1000,16,FALSE),"")</f>
        <v/>
      </c>
      <c r="P90" s="21" t="str">
        <f t="shared" si="15"/>
        <v/>
      </c>
      <c r="Q90" s="21" t="str">
        <f ca="1">_xlfn.IFNA(VLOOKUP(B90,'4_Prototype_data'!$B$1:$U$1000,16,FALSE),"")</f>
        <v/>
      </c>
      <c r="R90" s="21" t="str">
        <f t="shared" ca="1" si="16"/>
        <v/>
      </c>
      <c r="S90" s="21" t="str">
        <f>_xlfn.IFNA(VLOOKUP(B90,'5_Prototype_data'!$B$1:$U$1000,16,FALSE),"")</f>
        <v/>
      </c>
      <c r="T90" s="21" t="str">
        <f t="shared" si="17"/>
        <v/>
      </c>
      <c r="U90" s="21" t="str">
        <f t="shared" si="18"/>
        <v/>
      </c>
      <c r="V90" s="21" t="str">
        <f>IF(B90&lt;&gt;"",(10-COUNTIF(Prototype_input!$E$12:$E$26,"Please input"))/2,"")</f>
        <v/>
      </c>
      <c r="W90" s="21" t="str">
        <f t="shared" si="19"/>
        <v/>
      </c>
      <c r="Y90" s="21" t="str">
        <f>_xlfn.IFNA(VLOOKUP(B90,'1_Prototype_data'!$B$1:$U$1000,3,FALSE),"")</f>
        <v/>
      </c>
      <c r="Z90" s="21" t="str">
        <f>_xlfn.IFNA(VLOOKUP(B90,'1_Prototype_data'!$B$1:$U$1000,4,FALSE),"")</f>
        <v/>
      </c>
      <c r="AA90" s="21" t="str">
        <f>_xlfn.IFNA(VLOOKUP(B90,'1_Prototype_data'!$B$1:$U$1000,5,FALSE),"")</f>
        <v/>
      </c>
      <c r="AB90" s="21" t="str">
        <f>_xlfn.IFNA(VLOOKUP(B90,'1_Prototype_data'!$B$1:$U$1000,6,FALSE),"")</f>
        <v/>
      </c>
      <c r="AC90" s="21" t="str">
        <f>_xlfn.IFNA(VLOOKUP(B90,'1_Prototype_data'!$B$1:$U$1000,7,FALSE),"")</f>
        <v/>
      </c>
      <c r="AD90" s="21" t="str">
        <f>_xlfn.IFNA(VLOOKUP(B90,'1_Prototype_data'!$B$1:$U$1000,8,FALSE),"")</f>
        <v/>
      </c>
      <c r="AE90" s="21" t="str">
        <f>_xlfn.IFNA(VLOOKUP(B90,'1_Prototype_data'!$B$1:$U$1000,9,FALSE),"")</f>
        <v/>
      </c>
      <c r="AF90" s="21" t="str">
        <f>_xlfn.IFNA(VLOOKUP(B90,'1_Prototype_data'!$B$1:$U$1000,20,FALSE),"")</f>
        <v/>
      </c>
      <c r="AG90" s="21" t="str">
        <f>_xlfn.IFNA(VLOOKUP(B90,'2_Prototype_data'!$B$1:$U$1000,20,FALSE),"")</f>
        <v/>
      </c>
      <c r="AH90" s="21" t="str">
        <f>_xlfn.IFNA(VLOOKUP(B90,'3_Prototype_data'!$B$1:$U$1000,20,FALSE),"")</f>
        <v/>
      </c>
      <c r="AI90" s="21" t="str">
        <f ca="1">_xlfn.IFNA(VLOOKUP(B90,'4_Prototype_data'!$B$1:$U$1000,20,FALSE),"")</f>
        <v/>
      </c>
      <c r="AJ90" s="21" t="str">
        <f>_xlfn.IFNA(VLOOKUP(B90,'5_Prototype_data'!$B$1:$U$1000,20,FALSE),"")</f>
        <v/>
      </c>
      <c r="AK90" s="21" t="str">
        <f>IF(B90&lt;&gt;"",IF(AND(Prototype_input!$E$13&lt;&gt;"",Prototype_input!$E$13&lt;&gt;"Please input",AF90=""),"Fail",IF(AND(Prototype_input!$E$16&lt;&gt;"",Prototype_input!$E$16&lt;&gt;"Please input",AG90=""),"Fail",IF(AND(Prototype_input!$E$19&lt;&gt;"",Prototype_input!$E$19&lt;&gt;"Please input",AH90=""),"Fail",IF(AND(Prototype_input!$E$22&lt;&gt;"",Prototype_input!$E$22&lt;&gt;"Please input",AI90=""),"Fail",IF(AND(Prototype_input!$E$25&lt;&gt;"",Prototype_input!$E$25&lt;&gt;"Please input",AJ90=""),"Fail",IF(AF90&lt;&gt;"",AF90,IF(AG90&lt;&gt;"",AG90,IF(AH90&lt;&gt;"",AH90,IF(AI90&lt;&gt;"",AI90,IF(AJ90&lt;&gt;"",AJ90,"")))))))))),"")</f>
        <v/>
      </c>
      <c r="AM90" s="21" t="str">
        <f>_xlfn.IFNA(VLOOKUP(C90,'1_Prototype_data'!$C$1:$AL$1000,36,FALSE),"")</f>
        <v/>
      </c>
      <c r="AN90" s="21" t="str">
        <f>_xlfn.IFNA(VLOOKUP(C90,'2_Prototype_data'!$C$1:$AL$1000,36,FALSE),"")</f>
        <v/>
      </c>
      <c r="AO90" s="21" t="str">
        <f>_xlfn.IFNA(VLOOKUP(C90,'3_Prototype_data'!$C$1:$AL$1000,36,FALSE),"")</f>
        <v/>
      </c>
      <c r="AP90" s="21" t="str">
        <f ca="1">_xlfn.IFNA(VLOOKUP(C90,'4_Prototype_data'!$C$1:$AL$1000,36,FALSE),"")</f>
        <v/>
      </c>
      <c r="AQ90" s="21" t="str">
        <f>_xlfn.IFNA(VLOOKUP(C90,'5_Prototype_data'!$C$1:$AL$1000,36,FALSE),"")</f>
        <v/>
      </c>
      <c r="AR90" s="5" t="str">
        <f>IF(C90&lt;&gt;"",IF(AND(Prototype_input!$E$13&lt;&gt;"",Prototype_input!$E$13&lt;&gt;"Please input",AM90=""),"Fail",IF(AND(Prototype_input!$E$16&lt;&gt;"",Prototype_input!$E$16&lt;&gt;"Please input",AN90=""),"Fail",IF(AND(Prototype_input!$E$19&lt;&gt;"",Prototype_input!$E$19&lt;&gt;"Please input",AO90=""),"Fail",IF(AND(Prototype_input!$E$22&lt;&gt;"",Prototype_input!$E$22&lt;&gt;"Please input",AP90=""),"Fail",IF(AND(Prototype_input!$E$25&lt;&gt;"",Prototype_input!$E$25&lt;&gt;"Please input",AQ90=""),"Fail",IF(AM90&lt;&gt;"",AM90,IF(AN90&lt;&gt;"",AN90,IF(AO90&lt;&gt;"",AO90,IF(AP90&lt;&gt;"",AP90,IF(AQ90&lt;&gt;"",AQ90,"")))))))))),"")</f>
        <v/>
      </c>
    </row>
    <row r="91" spans="5:44" ht="12.75" x14ac:dyDescent="0.2">
      <c r="E91" s="21" t="str">
        <f>_xlfn.IFNA(VLOOKUP(B91,'1_Prototype_data'!$B$1:$U$1000,18,FALSE),"")</f>
        <v/>
      </c>
      <c r="F91" s="21" t="str">
        <f>_xlfn.IFNA(VLOOKUP(B91,'2_Prototype_data'!$B$1:$U$1000,18,FALSE),"")</f>
        <v/>
      </c>
      <c r="G91" s="21" t="str">
        <f>_xlfn.IFNA(VLOOKUP(B91,'3_Prototype_data'!$B$1:$U$1000,18,FALSE),"")</f>
        <v/>
      </c>
      <c r="H91" s="21" t="str">
        <f ca="1">_xlfn.IFNA(VLOOKUP(B91,'4_Prototype_data'!$B$1:$U$1000,18,FALSE),"")</f>
        <v/>
      </c>
      <c r="I91" s="21" t="str">
        <f>_xlfn.IFNA(VLOOKUP(B91,'5_Prototype_data'!$B$1:$U$1000,18,FALSE),"")</f>
        <v/>
      </c>
      <c r="J91" s="21" t="str">
        <f>IF(B91&lt;&gt;"",IF(AND(Prototype_input!$E$13&lt;&gt;"",Prototype_input!$E$13&lt;&gt;"Please input",E91=""),"Fail",IF(AND(Prototype_input!$E$16&lt;&gt;"",Prototype_input!$E$16&lt;&gt;"Please input",F91=""),"Fail",IF(AND(Prototype_input!$E$19&lt;&gt;"",Prototype_input!$E$19&lt;&gt;"Please input",G91=""),"Fail",IF(AND(Prototype_input!$E$22&lt;&gt;"",Prototype_input!$E$22&lt;&gt;"Please input",H91=""),"Fail",IF(AND(Prototype_input!$E$25&lt;&gt;"",Prototype_input!$E$25&lt;&gt;"Please input",I91=""),"Fail",IF(E91&lt;&gt;"",E91,IF(F91&lt;&gt;"",F91,IF(G91&lt;&gt;"",G91,IF(H91&lt;&gt;"",H91,IF(I91&lt;&gt;"",I91,"")))))))))),"")</f>
        <v/>
      </c>
      <c r="K91" s="21" t="str">
        <f>_xlfn.IFNA(VLOOKUP(B91,'1_Prototype_data'!$B$1:$U$1000,16,FALSE),"")</f>
        <v/>
      </c>
      <c r="L91" s="21" t="str">
        <f t="shared" si="13"/>
        <v/>
      </c>
      <c r="M91" s="21" t="str">
        <f>_xlfn.IFNA(VLOOKUP(B91,'2_Prototype_data'!$B$1:$U$1000,16,FALSE),"")</f>
        <v/>
      </c>
      <c r="N91" s="21" t="str">
        <f t="shared" si="14"/>
        <v/>
      </c>
      <c r="O91" s="21" t="str">
        <f>_xlfn.IFNA(VLOOKUP(B91,'3_Prototype_data'!$B$1:$U$1000,16,FALSE),"")</f>
        <v/>
      </c>
      <c r="P91" s="21" t="str">
        <f t="shared" si="15"/>
        <v/>
      </c>
      <c r="Q91" s="21" t="str">
        <f ca="1">_xlfn.IFNA(VLOOKUP(B91,'4_Prototype_data'!$B$1:$U$1000,16,FALSE),"")</f>
        <v/>
      </c>
      <c r="R91" s="21" t="str">
        <f t="shared" ca="1" si="16"/>
        <v/>
      </c>
      <c r="S91" s="21" t="str">
        <f>_xlfn.IFNA(VLOOKUP(B91,'5_Prototype_data'!$B$1:$U$1000,16,FALSE),"")</f>
        <v/>
      </c>
      <c r="T91" s="21" t="str">
        <f t="shared" si="17"/>
        <v/>
      </c>
      <c r="U91" s="21" t="str">
        <f t="shared" si="18"/>
        <v/>
      </c>
      <c r="V91" s="21" t="str">
        <f>IF(B91&lt;&gt;"",(10-COUNTIF(Prototype_input!$E$12:$E$26,"Please input"))/2,"")</f>
        <v/>
      </c>
      <c r="W91" s="21" t="str">
        <f t="shared" si="19"/>
        <v/>
      </c>
      <c r="Y91" s="21" t="str">
        <f>_xlfn.IFNA(VLOOKUP(B91,'1_Prototype_data'!$B$1:$U$1000,3,FALSE),"")</f>
        <v/>
      </c>
      <c r="Z91" s="21" t="str">
        <f>_xlfn.IFNA(VLOOKUP(B91,'1_Prototype_data'!$B$1:$U$1000,4,FALSE),"")</f>
        <v/>
      </c>
      <c r="AA91" s="21" t="str">
        <f>_xlfn.IFNA(VLOOKUP(B91,'1_Prototype_data'!$B$1:$U$1000,5,FALSE),"")</f>
        <v/>
      </c>
      <c r="AB91" s="21" t="str">
        <f>_xlfn.IFNA(VLOOKUP(B91,'1_Prototype_data'!$B$1:$U$1000,6,FALSE),"")</f>
        <v/>
      </c>
      <c r="AC91" s="21" t="str">
        <f>_xlfn.IFNA(VLOOKUP(B91,'1_Prototype_data'!$B$1:$U$1000,7,FALSE),"")</f>
        <v/>
      </c>
      <c r="AD91" s="21" t="str">
        <f>_xlfn.IFNA(VLOOKUP(B91,'1_Prototype_data'!$B$1:$U$1000,8,FALSE),"")</f>
        <v/>
      </c>
      <c r="AE91" s="21" t="str">
        <f>_xlfn.IFNA(VLOOKUP(B91,'1_Prototype_data'!$B$1:$U$1000,9,FALSE),"")</f>
        <v/>
      </c>
      <c r="AF91" s="21" t="str">
        <f>_xlfn.IFNA(VLOOKUP(B91,'1_Prototype_data'!$B$1:$U$1000,20,FALSE),"")</f>
        <v/>
      </c>
      <c r="AG91" s="21" t="str">
        <f>_xlfn.IFNA(VLOOKUP(B91,'2_Prototype_data'!$B$1:$U$1000,20,FALSE),"")</f>
        <v/>
      </c>
      <c r="AH91" s="21" t="str">
        <f>_xlfn.IFNA(VLOOKUP(B91,'3_Prototype_data'!$B$1:$U$1000,20,FALSE),"")</f>
        <v/>
      </c>
      <c r="AI91" s="21" t="str">
        <f ca="1">_xlfn.IFNA(VLOOKUP(B91,'4_Prototype_data'!$B$1:$U$1000,20,FALSE),"")</f>
        <v/>
      </c>
      <c r="AJ91" s="21" t="str">
        <f>_xlfn.IFNA(VLOOKUP(B91,'5_Prototype_data'!$B$1:$U$1000,20,FALSE),"")</f>
        <v/>
      </c>
      <c r="AK91" s="21" t="str">
        <f>IF(B91&lt;&gt;"",IF(AND(Prototype_input!$E$13&lt;&gt;"",Prototype_input!$E$13&lt;&gt;"Please input",AF91=""),"Fail",IF(AND(Prototype_input!$E$16&lt;&gt;"",Prototype_input!$E$16&lt;&gt;"Please input",AG91=""),"Fail",IF(AND(Prototype_input!$E$19&lt;&gt;"",Prototype_input!$E$19&lt;&gt;"Please input",AH91=""),"Fail",IF(AND(Prototype_input!$E$22&lt;&gt;"",Prototype_input!$E$22&lt;&gt;"Please input",AI91=""),"Fail",IF(AND(Prototype_input!$E$25&lt;&gt;"",Prototype_input!$E$25&lt;&gt;"Please input",AJ91=""),"Fail",IF(AF91&lt;&gt;"",AF91,IF(AG91&lt;&gt;"",AG91,IF(AH91&lt;&gt;"",AH91,IF(AI91&lt;&gt;"",AI91,IF(AJ91&lt;&gt;"",AJ91,"")))))))))),"")</f>
        <v/>
      </c>
      <c r="AM91" s="21" t="str">
        <f>_xlfn.IFNA(VLOOKUP(C91,'1_Prototype_data'!$C$1:$AL$1000,36,FALSE),"")</f>
        <v/>
      </c>
      <c r="AN91" s="21" t="str">
        <f>_xlfn.IFNA(VLOOKUP(C91,'2_Prototype_data'!$C$1:$AL$1000,36,FALSE),"")</f>
        <v/>
      </c>
      <c r="AO91" s="21" t="str">
        <f>_xlfn.IFNA(VLOOKUP(C91,'3_Prototype_data'!$C$1:$AL$1000,36,FALSE),"")</f>
        <v/>
      </c>
      <c r="AP91" s="21" t="str">
        <f ca="1">_xlfn.IFNA(VLOOKUP(C91,'4_Prototype_data'!$C$1:$AL$1000,36,FALSE),"")</f>
        <v/>
      </c>
      <c r="AQ91" s="21" t="str">
        <f>_xlfn.IFNA(VLOOKUP(C91,'5_Prototype_data'!$C$1:$AL$1000,36,FALSE),"")</f>
        <v/>
      </c>
      <c r="AR91" s="5" t="str">
        <f>IF(C91&lt;&gt;"",IF(AND(Prototype_input!$E$13&lt;&gt;"",Prototype_input!$E$13&lt;&gt;"Please input",AM91=""),"Fail",IF(AND(Prototype_input!$E$16&lt;&gt;"",Prototype_input!$E$16&lt;&gt;"Please input",AN91=""),"Fail",IF(AND(Prototype_input!$E$19&lt;&gt;"",Prototype_input!$E$19&lt;&gt;"Please input",AO91=""),"Fail",IF(AND(Prototype_input!$E$22&lt;&gt;"",Prototype_input!$E$22&lt;&gt;"Please input",AP91=""),"Fail",IF(AND(Prototype_input!$E$25&lt;&gt;"",Prototype_input!$E$25&lt;&gt;"Please input",AQ91=""),"Fail",IF(AM91&lt;&gt;"",AM91,IF(AN91&lt;&gt;"",AN91,IF(AO91&lt;&gt;"",AO91,IF(AP91&lt;&gt;"",AP91,IF(AQ91&lt;&gt;"",AQ91,"")))))))))),"")</f>
        <v/>
      </c>
    </row>
    <row r="92" spans="5:44" ht="12.75" x14ac:dyDescent="0.2">
      <c r="E92" s="21" t="str">
        <f>_xlfn.IFNA(VLOOKUP(B92,'1_Prototype_data'!$B$1:$U$1000,18,FALSE),"")</f>
        <v/>
      </c>
      <c r="F92" s="21" t="str">
        <f>_xlfn.IFNA(VLOOKUP(B92,'2_Prototype_data'!$B$1:$U$1000,18,FALSE),"")</f>
        <v/>
      </c>
      <c r="G92" s="21" t="str">
        <f>_xlfn.IFNA(VLOOKUP(B92,'3_Prototype_data'!$B$1:$U$1000,18,FALSE),"")</f>
        <v/>
      </c>
      <c r="H92" s="21" t="str">
        <f ca="1">_xlfn.IFNA(VLOOKUP(B92,'4_Prototype_data'!$B$1:$U$1000,18,FALSE),"")</f>
        <v/>
      </c>
      <c r="I92" s="21" t="str">
        <f>_xlfn.IFNA(VLOOKUP(B92,'5_Prototype_data'!$B$1:$U$1000,18,FALSE),"")</f>
        <v/>
      </c>
      <c r="J92" s="21" t="str">
        <f>IF(B92&lt;&gt;"",IF(AND(Prototype_input!$E$13&lt;&gt;"",Prototype_input!$E$13&lt;&gt;"Please input",E92=""),"Fail",IF(AND(Prototype_input!$E$16&lt;&gt;"",Prototype_input!$E$16&lt;&gt;"Please input",F92=""),"Fail",IF(AND(Prototype_input!$E$19&lt;&gt;"",Prototype_input!$E$19&lt;&gt;"Please input",G92=""),"Fail",IF(AND(Prototype_input!$E$22&lt;&gt;"",Prototype_input!$E$22&lt;&gt;"Please input",H92=""),"Fail",IF(AND(Prototype_input!$E$25&lt;&gt;"",Prototype_input!$E$25&lt;&gt;"Please input",I92=""),"Fail",IF(E92&lt;&gt;"",E92,IF(F92&lt;&gt;"",F92,IF(G92&lt;&gt;"",G92,IF(H92&lt;&gt;"",H92,IF(I92&lt;&gt;"",I92,"")))))))))),"")</f>
        <v/>
      </c>
      <c r="K92" s="21" t="str">
        <f>_xlfn.IFNA(VLOOKUP(B92,'1_Prototype_data'!$B$1:$U$1000,16,FALSE),"")</f>
        <v/>
      </c>
      <c r="L92" s="21" t="str">
        <f t="shared" si="13"/>
        <v/>
      </c>
      <c r="M92" s="21" t="str">
        <f>_xlfn.IFNA(VLOOKUP(B92,'2_Prototype_data'!$B$1:$U$1000,16,FALSE),"")</f>
        <v/>
      </c>
      <c r="N92" s="21" t="str">
        <f t="shared" si="14"/>
        <v/>
      </c>
      <c r="O92" s="21" t="str">
        <f>_xlfn.IFNA(VLOOKUP(B92,'3_Prototype_data'!$B$1:$U$1000,16,FALSE),"")</f>
        <v/>
      </c>
      <c r="P92" s="21" t="str">
        <f t="shared" si="15"/>
        <v/>
      </c>
      <c r="Q92" s="21" t="str">
        <f ca="1">_xlfn.IFNA(VLOOKUP(B92,'4_Prototype_data'!$B$1:$U$1000,16,FALSE),"")</f>
        <v/>
      </c>
      <c r="R92" s="21" t="str">
        <f t="shared" ca="1" si="16"/>
        <v/>
      </c>
      <c r="S92" s="21" t="str">
        <f>_xlfn.IFNA(VLOOKUP(B92,'5_Prototype_data'!$B$1:$U$1000,16,FALSE),"")</f>
        <v/>
      </c>
      <c r="T92" s="21" t="str">
        <f t="shared" si="17"/>
        <v/>
      </c>
      <c r="U92" s="21" t="str">
        <f t="shared" si="18"/>
        <v/>
      </c>
      <c r="V92" s="21" t="str">
        <f>IF(B92&lt;&gt;"",(10-COUNTIF(Prototype_input!$E$12:$E$26,"Please input"))/2,"")</f>
        <v/>
      </c>
      <c r="W92" s="21" t="str">
        <f t="shared" si="19"/>
        <v/>
      </c>
      <c r="Y92" s="21" t="str">
        <f>_xlfn.IFNA(VLOOKUP(B92,'1_Prototype_data'!$B$1:$U$1000,3,FALSE),"")</f>
        <v/>
      </c>
      <c r="Z92" s="21" t="str">
        <f>_xlfn.IFNA(VLOOKUP(B92,'1_Prototype_data'!$B$1:$U$1000,4,FALSE),"")</f>
        <v/>
      </c>
      <c r="AA92" s="21" t="str">
        <f>_xlfn.IFNA(VLOOKUP(B92,'1_Prototype_data'!$B$1:$U$1000,5,FALSE),"")</f>
        <v/>
      </c>
      <c r="AB92" s="21" t="str">
        <f>_xlfn.IFNA(VLOOKUP(B92,'1_Prototype_data'!$B$1:$U$1000,6,FALSE),"")</f>
        <v/>
      </c>
      <c r="AC92" s="21" t="str">
        <f>_xlfn.IFNA(VLOOKUP(B92,'1_Prototype_data'!$B$1:$U$1000,7,FALSE),"")</f>
        <v/>
      </c>
      <c r="AD92" s="21" t="str">
        <f>_xlfn.IFNA(VLOOKUP(B92,'1_Prototype_data'!$B$1:$U$1000,8,FALSE),"")</f>
        <v/>
      </c>
      <c r="AE92" s="21" t="str">
        <f>_xlfn.IFNA(VLOOKUP(B92,'1_Prototype_data'!$B$1:$U$1000,9,FALSE),"")</f>
        <v/>
      </c>
      <c r="AF92" s="21" t="str">
        <f>_xlfn.IFNA(VLOOKUP(B92,'1_Prototype_data'!$B$1:$U$1000,20,FALSE),"")</f>
        <v/>
      </c>
      <c r="AG92" s="21" t="str">
        <f>_xlfn.IFNA(VLOOKUP(B92,'2_Prototype_data'!$B$1:$U$1000,20,FALSE),"")</f>
        <v/>
      </c>
      <c r="AH92" s="21" t="str">
        <f>_xlfn.IFNA(VLOOKUP(B92,'3_Prototype_data'!$B$1:$U$1000,20,FALSE),"")</f>
        <v/>
      </c>
      <c r="AI92" s="21" t="str">
        <f ca="1">_xlfn.IFNA(VLOOKUP(B92,'4_Prototype_data'!$B$1:$U$1000,20,FALSE),"")</f>
        <v/>
      </c>
      <c r="AJ92" s="21" t="str">
        <f>_xlfn.IFNA(VLOOKUP(B92,'5_Prototype_data'!$B$1:$U$1000,20,FALSE),"")</f>
        <v/>
      </c>
      <c r="AK92" s="21" t="str">
        <f>IF(B92&lt;&gt;"",IF(AND(Prototype_input!$E$13&lt;&gt;"",Prototype_input!$E$13&lt;&gt;"Please input",AF92=""),"Fail",IF(AND(Prototype_input!$E$16&lt;&gt;"",Prototype_input!$E$16&lt;&gt;"Please input",AG92=""),"Fail",IF(AND(Prototype_input!$E$19&lt;&gt;"",Prototype_input!$E$19&lt;&gt;"Please input",AH92=""),"Fail",IF(AND(Prototype_input!$E$22&lt;&gt;"",Prototype_input!$E$22&lt;&gt;"Please input",AI92=""),"Fail",IF(AND(Prototype_input!$E$25&lt;&gt;"",Prototype_input!$E$25&lt;&gt;"Please input",AJ92=""),"Fail",IF(AF92&lt;&gt;"",AF92,IF(AG92&lt;&gt;"",AG92,IF(AH92&lt;&gt;"",AH92,IF(AI92&lt;&gt;"",AI92,IF(AJ92&lt;&gt;"",AJ92,"")))))))))),"")</f>
        <v/>
      </c>
      <c r="AM92" s="21" t="str">
        <f>_xlfn.IFNA(VLOOKUP(C92,'1_Prototype_data'!$C$1:$AL$1000,36,FALSE),"")</f>
        <v/>
      </c>
      <c r="AN92" s="21" t="str">
        <f>_xlfn.IFNA(VLOOKUP(C92,'2_Prototype_data'!$C$1:$AL$1000,36,FALSE),"")</f>
        <v/>
      </c>
      <c r="AO92" s="21" t="str">
        <f>_xlfn.IFNA(VLOOKUP(C92,'3_Prototype_data'!$C$1:$AL$1000,36,FALSE),"")</f>
        <v/>
      </c>
      <c r="AP92" s="21" t="str">
        <f ca="1">_xlfn.IFNA(VLOOKUP(C92,'4_Prototype_data'!$C$1:$AL$1000,36,FALSE),"")</f>
        <v/>
      </c>
      <c r="AQ92" s="21" t="str">
        <f>_xlfn.IFNA(VLOOKUP(C92,'5_Prototype_data'!$C$1:$AL$1000,36,FALSE),"")</f>
        <v/>
      </c>
      <c r="AR92" s="5" t="str">
        <f>IF(C92&lt;&gt;"",IF(AND(Prototype_input!$E$13&lt;&gt;"",Prototype_input!$E$13&lt;&gt;"Please input",AM92=""),"Fail",IF(AND(Prototype_input!$E$16&lt;&gt;"",Prototype_input!$E$16&lt;&gt;"Please input",AN92=""),"Fail",IF(AND(Prototype_input!$E$19&lt;&gt;"",Prototype_input!$E$19&lt;&gt;"Please input",AO92=""),"Fail",IF(AND(Prototype_input!$E$22&lt;&gt;"",Prototype_input!$E$22&lt;&gt;"Please input",AP92=""),"Fail",IF(AND(Prototype_input!$E$25&lt;&gt;"",Prototype_input!$E$25&lt;&gt;"Please input",AQ92=""),"Fail",IF(AM92&lt;&gt;"",AM92,IF(AN92&lt;&gt;"",AN92,IF(AO92&lt;&gt;"",AO92,IF(AP92&lt;&gt;"",AP92,IF(AQ92&lt;&gt;"",AQ92,"")))))))))),"")</f>
        <v/>
      </c>
    </row>
    <row r="93" spans="5:44" ht="12.75" x14ac:dyDescent="0.2">
      <c r="E93" s="21" t="str">
        <f>_xlfn.IFNA(VLOOKUP(B93,'1_Prototype_data'!$B$1:$U$1000,18,FALSE),"")</f>
        <v/>
      </c>
      <c r="F93" s="21" t="str">
        <f>_xlfn.IFNA(VLOOKUP(B93,'2_Prototype_data'!$B$1:$U$1000,18,FALSE),"")</f>
        <v/>
      </c>
      <c r="G93" s="21" t="str">
        <f>_xlfn.IFNA(VLOOKUP(B93,'3_Prototype_data'!$B$1:$U$1000,18,FALSE),"")</f>
        <v/>
      </c>
      <c r="H93" s="21" t="str">
        <f ca="1">_xlfn.IFNA(VLOOKUP(B93,'4_Prototype_data'!$B$1:$U$1000,18,FALSE),"")</f>
        <v/>
      </c>
      <c r="I93" s="21" t="str">
        <f>_xlfn.IFNA(VLOOKUP(B93,'5_Prototype_data'!$B$1:$U$1000,18,FALSE),"")</f>
        <v/>
      </c>
      <c r="J93" s="21" t="str">
        <f>IF(B93&lt;&gt;"",IF(AND(Prototype_input!$E$13&lt;&gt;"",Prototype_input!$E$13&lt;&gt;"Please input",E93=""),"Fail",IF(AND(Prototype_input!$E$16&lt;&gt;"",Prototype_input!$E$16&lt;&gt;"Please input",F93=""),"Fail",IF(AND(Prototype_input!$E$19&lt;&gt;"",Prototype_input!$E$19&lt;&gt;"Please input",G93=""),"Fail",IF(AND(Prototype_input!$E$22&lt;&gt;"",Prototype_input!$E$22&lt;&gt;"Please input",H93=""),"Fail",IF(AND(Prototype_input!$E$25&lt;&gt;"",Prototype_input!$E$25&lt;&gt;"Please input",I93=""),"Fail",IF(E93&lt;&gt;"",E93,IF(F93&lt;&gt;"",F93,IF(G93&lt;&gt;"",G93,IF(H93&lt;&gt;"",H93,IF(I93&lt;&gt;"",I93,"")))))))))),"")</f>
        <v/>
      </c>
      <c r="K93" s="21" t="str">
        <f>_xlfn.IFNA(VLOOKUP(B93,'1_Prototype_data'!$B$1:$U$1000,16,FALSE),"")</f>
        <v/>
      </c>
      <c r="L93" s="21" t="str">
        <f t="shared" si="13"/>
        <v/>
      </c>
      <c r="M93" s="21" t="str">
        <f>_xlfn.IFNA(VLOOKUP(B93,'2_Prototype_data'!$B$1:$U$1000,16,FALSE),"")</f>
        <v/>
      </c>
      <c r="N93" s="21" t="str">
        <f t="shared" si="14"/>
        <v/>
      </c>
      <c r="O93" s="21" t="str">
        <f>_xlfn.IFNA(VLOOKUP(B93,'3_Prototype_data'!$B$1:$U$1000,16,FALSE),"")</f>
        <v/>
      </c>
      <c r="P93" s="21" t="str">
        <f t="shared" si="15"/>
        <v/>
      </c>
      <c r="Q93" s="21" t="str">
        <f ca="1">_xlfn.IFNA(VLOOKUP(B93,'4_Prototype_data'!$B$1:$U$1000,16,FALSE),"")</f>
        <v/>
      </c>
      <c r="R93" s="21" t="str">
        <f t="shared" ca="1" si="16"/>
        <v/>
      </c>
      <c r="S93" s="21" t="str">
        <f>_xlfn.IFNA(VLOOKUP(B93,'5_Prototype_data'!$B$1:$U$1000,16,FALSE),"")</f>
        <v/>
      </c>
      <c r="T93" s="21" t="str">
        <f t="shared" si="17"/>
        <v/>
      </c>
      <c r="U93" s="21" t="str">
        <f t="shared" si="18"/>
        <v/>
      </c>
      <c r="V93" s="21" t="str">
        <f>IF(B93&lt;&gt;"",(10-COUNTIF(Prototype_input!$E$12:$E$26,"Please input"))/2,"")</f>
        <v/>
      </c>
      <c r="W93" s="21" t="str">
        <f t="shared" si="19"/>
        <v/>
      </c>
      <c r="Y93" s="21" t="str">
        <f>_xlfn.IFNA(VLOOKUP(B93,'1_Prototype_data'!$B$1:$U$1000,3,FALSE),"")</f>
        <v/>
      </c>
      <c r="Z93" s="21" t="str">
        <f>_xlfn.IFNA(VLOOKUP(B93,'1_Prototype_data'!$B$1:$U$1000,4,FALSE),"")</f>
        <v/>
      </c>
      <c r="AA93" s="21" t="str">
        <f>_xlfn.IFNA(VLOOKUP(B93,'1_Prototype_data'!$B$1:$U$1000,5,FALSE),"")</f>
        <v/>
      </c>
      <c r="AB93" s="21" t="str">
        <f>_xlfn.IFNA(VLOOKUP(B93,'1_Prototype_data'!$B$1:$U$1000,6,FALSE),"")</f>
        <v/>
      </c>
      <c r="AC93" s="21" t="str">
        <f>_xlfn.IFNA(VLOOKUP(B93,'1_Prototype_data'!$B$1:$U$1000,7,FALSE),"")</f>
        <v/>
      </c>
      <c r="AD93" s="21" t="str">
        <f>_xlfn.IFNA(VLOOKUP(B93,'1_Prototype_data'!$B$1:$U$1000,8,FALSE),"")</f>
        <v/>
      </c>
      <c r="AE93" s="21" t="str">
        <f>_xlfn.IFNA(VLOOKUP(B93,'1_Prototype_data'!$B$1:$U$1000,9,FALSE),"")</f>
        <v/>
      </c>
      <c r="AF93" s="21" t="str">
        <f>_xlfn.IFNA(VLOOKUP(B93,'1_Prototype_data'!$B$1:$U$1000,20,FALSE),"")</f>
        <v/>
      </c>
      <c r="AG93" s="21" t="str">
        <f>_xlfn.IFNA(VLOOKUP(B93,'2_Prototype_data'!$B$1:$U$1000,20,FALSE),"")</f>
        <v/>
      </c>
      <c r="AH93" s="21" t="str">
        <f>_xlfn.IFNA(VLOOKUP(B93,'3_Prototype_data'!$B$1:$U$1000,20,FALSE),"")</f>
        <v/>
      </c>
      <c r="AI93" s="21" t="str">
        <f ca="1">_xlfn.IFNA(VLOOKUP(B93,'4_Prototype_data'!$B$1:$U$1000,20,FALSE),"")</f>
        <v/>
      </c>
      <c r="AJ93" s="21" t="str">
        <f>_xlfn.IFNA(VLOOKUP(B93,'5_Prototype_data'!$B$1:$U$1000,20,FALSE),"")</f>
        <v/>
      </c>
      <c r="AK93" s="21" t="str">
        <f>IF(B93&lt;&gt;"",IF(AND(Prototype_input!$E$13&lt;&gt;"",Prototype_input!$E$13&lt;&gt;"Please input",AF93=""),"Fail",IF(AND(Prototype_input!$E$16&lt;&gt;"",Prototype_input!$E$16&lt;&gt;"Please input",AG93=""),"Fail",IF(AND(Prototype_input!$E$19&lt;&gt;"",Prototype_input!$E$19&lt;&gt;"Please input",AH93=""),"Fail",IF(AND(Prototype_input!$E$22&lt;&gt;"",Prototype_input!$E$22&lt;&gt;"Please input",AI93=""),"Fail",IF(AND(Prototype_input!$E$25&lt;&gt;"",Prototype_input!$E$25&lt;&gt;"Please input",AJ93=""),"Fail",IF(AF93&lt;&gt;"",AF93,IF(AG93&lt;&gt;"",AG93,IF(AH93&lt;&gt;"",AH93,IF(AI93&lt;&gt;"",AI93,IF(AJ93&lt;&gt;"",AJ93,"")))))))))),"")</f>
        <v/>
      </c>
      <c r="AM93" s="21" t="str">
        <f>_xlfn.IFNA(VLOOKUP(C93,'1_Prototype_data'!$C$1:$AL$1000,36,FALSE),"")</f>
        <v/>
      </c>
      <c r="AN93" s="21" t="str">
        <f>_xlfn.IFNA(VLOOKUP(C93,'2_Prototype_data'!$C$1:$AL$1000,36,FALSE),"")</f>
        <v/>
      </c>
      <c r="AO93" s="21" t="str">
        <f>_xlfn.IFNA(VLOOKUP(C93,'3_Prototype_data'!$C$1:$AL$1000,36,FALSE),"")</f>
        <v/>
      </c>
      <c r="AP93" s="21" t="str">
        <f ca="1">_xlfn.IFNA(VLOOKUP(C93,'4_Prototype_data'!$C$1:$AL$1000,36,FALSE),"")</f>
        <v/>
      </c>
      <c r="AQ93" s="21" t="str">
        <f>_xlfn.IFNA(VLOOKUP(C93,'5_Prototype_data'!$C$1:$AL$1000,36,FALSE),"")</f>
        <v/>
      </c>
      <c r="AR93" s="5" t="str">
        <f>IF(C93&lt;&gt;"",IF(AND(Prototype_input!$E$13&lt;&gt;"",Prototype_input!$E$13&lt;&gt;"Please input",AM93=""),"Fail",IF(AND(Prototype_input!$E$16&lt;&gt;"",Prototype_input!$E$16&lt;&gt;"Please input",AN93=""),"Fail",IF(AND(Prototype_input!$E$19&lt;&gt;"",Prototype_input!$E$19&lt;&gt;"Please input",AO93=""),"Fail",IF(AND(Prototype_input!$E$22&lt;&gt;"",Prototype_input!$E$22&lt;&gt;"Please input",AP93=""),"Fail",IF(AND(Prototype_input!$E$25&lt;&gt;"",Prototype_input!$E$25&lt;&gt;"Please input",AQ93=""),"Fail",IF(AM93&lt;&gt;"",AM93,IF(AN93&lt;&gt;"",AN93,IF(AO93&lt;&gt;"",AO93,IF(AP93&lt;&gt;"",AP93,IF(AQ93&lt;&gt;"",AQ93,"")))))))))),"")</f>
        <v/>
      </c>
    </row>
    <row r="94" spans="5:44" ht="12.75" x14ac:dyDescent="0.2">
      <c r="E94" s="21" t="str">
        <f>_xlfn.IFNA(VLOOKUP(B94,'1_Prototype_data'!$B$1:$U$1000,18,FALSE),"")</f>
        <v/>
      </c>
      <c r="F94" s="21" t="str">
        <f>_xlfn.IFNA(VLOOKUP(B94,'2_Prototype_data'!$B$1:$U$1000,18,FALSE),"")</f>
        <v/>
      </c>
      <c r="G94" s="21" t="str">
        <f>_xlfn.IFNA(VLOOKUP(B94,'3_Prototype_data'!$B$1:$U$1000,18,FALSE),"")</f>
        <v/>
      </c>
      <c r="H94" s="21" t="str">
        <f ca="1">_xlfn.IFNA(VLOOKUP(B94,'4_Prototype_data'!$B$1:$U$1000,18,FALSE),"")</f>
        <v/>
      </c>
      <c r="I94" s="21" t="str">
        <f>_xlfn.IFNA(VLOOKUP(B94,'5_Prototype_data'!$B$1:$U$1000,18,FALSE),"")</f>
        <v/>
      </c>
      <c r="J94" s="21" t="str">
        <f>IF(B94&lt;&gt;"",IF(AND(Prototype_input!$E$13&lt;&gt;"",Prototype_input!$E$13&lt;&gt;"Please input",E94=""),"Fail",IF(AND(Prototype_input!$E$16&lt;&gt;"",Prototype_input!$E$16&lt;&gt;"Please input",F94=""),"Fail",IF(AND(Prototype_input!$E$19&lt;&gt;"",Prototype_input!$E$19&lt;&gt;"Please input",G94=""),"Fail",IF(AND(Prototype_input!$E$22&lt;&gt;"",Prototype_input!$E$22&lt;&gt;"Please input",H94=""),"Fail",IF(AND(Prototype_input!$E$25&lt;&gt;"",Prototype_input!$E$25&lt;&gt;"Please input",I94=""),"Fail",IF(E94&lt;&gt;"",E94,IF(F94&lt;&gt;"",F94,IF(G94&lt;&gt;"",G94,IF(H94&lt;&gt;"",H94,IF(I94&lt;&gt;"",I94,"")))))))))),"")</f>
        <v/>
      </c>
      <c r="K94" s="21" t="str">
        <f>_xlfn.IFNA(VLOOKUP(B94,'1_Prototype_data'!$B$1:$U$1000,16,FALSE),"")</f>
        <v/>
      </c>
      <c r="L94" s="21" t="str">
        <f t="shared" si="13"/>
        <v/>
      </c>
      <c r="M94" s="21" t="str">
        <f>_xlfn.IFNA(VLOOKUP(B94,'2_Prototype_data'!$B$1:$U$1000,16,FALSE),"")</f>
        <v/>
      </c>
      <c r="N94" s="21" t="str">
        <f t="shared" si="14"/>
        <v/>
      </c>
      <c r="O94" s="21" t="str">
        <f>_xlfn.IFNA(VLOOKUP(B94,'3_Prototype_data'!$B$1:$U$1000,16,FALSE),"")</f>
        <v/>
      </c>
      <c r="P94" s="21" t="str">
        <f t="shared" si="15"/>
        <v/>
      </c>
      <c r="Q94" s="21" t="str">
        <f ca="1">_xlfn.IFNA(VLOOKUP(B94,'4_Prototype_data'!$B$1:$U$1000,16,FALSE),"")</f>
        <v/>
      </c>
      <c r="R94" s="21" t="str">
        <f t="shared" ca="1" si="16"/>
        <v/>
      </c>
      <c r="S94" s="21" t="str">
        <f>_xlfn.IFNA(VLOOKUP(B94,'5_Prototype_data'!$B$1:$U$1000,16,FALSE),"")</f>
        <v/>
      </c>
      <c r="T94" s="21" t="str">
        <f t="shared" si="17"/>
        <v/>
      </c>
      <c r="U94" s="21" t="str">
        <f t="shared" si="18"/>
        <v/>
      </c>
      <c r="V94" s="21" t="str">
        <f>IF(B94&lt;&gt;"",(10-COUNTIF(Prototype_input!$E$12:$E$26,"Please input"))/2,"")</f>
        <v/>
      </c>
      <c r="W94" s="21" t="str">
        <f t="shared" si="19"/>
        <v/>
      </c>
      <c r="Y94" s="21" t="str">
        <f>_xlfn.IFNA(VLOOKUP(B94,'1_Prototype_data'!$B$1:$U$1000,3,FALSE),"")</f>
        <v/>
      </c>
      <c r="Z94" s="21" t="str">
        <f>_xlfn.IFNA(VLOOKUP(B94,'1_Prototype_data'!$B$1:$U$1000,4,FALSE),"")</f>
        <v/>
      </c>
      <c r="AA94" s="21" t="str">
        <f>_xlfn.IFNA(VLOOKUP(B94,'1_Prototype_data'!$B$1:$U$1000,5,FALSE),"")</f>
        <v/>
      </c>
      <c r="AB94" s="21" t="str">
        <f>_xlfn.IFNA(VLOOKUP(B94,'1_Prototype_data'!$B$1:$U$1000,6,FALSE),"")</f>
        <v/>
      </c>
      <c r="AC94" s="21" t="str">
        <f>_xlfn.IFNA(VLOOKUP(B94,'1_Prototype_data'!$B$1:$U$1000,7,FALSE),"")</f>
        <v/>
      </c>
      <c r="AD94" s="21" t="str">
        <f>_xlfn.IFNA(VLOOKUP(B94,'1_Prototype_data'!$B$1:$U$1000,8,FALSE),"")</f>
        <v/>
      </c>
      <c r="AE94" s="21" t="str">
        <f>_xlfn.IFNA(VLOOKUP(B94,'1_Prototype_data'!$B$1:$U$1000,9,FALSE),"")</f>
        <v/>
      </c>
      <c r="AF94" s="21" t="str">
        <f>_xlfn.IFNA(VLOOKUP(B94,'1_Prototype_data'!$B$1:$U$1000,20,FALSE),"")</f>
        <v/>
      </c>
      <c r="AG94" s="21" t="str">
        <f>_xlfn.IFNA(VLOOKUP(B94,'2_Prototype_data'!$B$1:$U$1000,20,FALSE),"")</f>
        <v/>
      </c>
      <c r="AH94" s="21" t="str">
        <f>_xlfn.IFNA(VLOOKUP(B94,'3_Prototype_data'!$B$1:$U$1000,20,FALSE),"")</f>
        <v/>
      </c>
      <c r="AI94" s="21" t="str">
        <f ca="1">_xlfn.IFNA(VLOOKUP(B94,'4_Prototype_data'!$B$1:$U$1000,20,FALSE),"")</f>
        <v/>
      </c>
      <c r="AJ94" s="21" t="str">
        <f>_xlfn.IFNA(VLOOKUP(B94,'5_Prototype_data'!$B$1:$U$1000,20,FALSE),"")</f>
        <v/>
      </c>
      <c r="AK94" s="21" t="str">
        <f>IF(B94&lt;&gt;"",IF(AND(Prototype_input!$E$13&lt;&gt;"",Prototype_input!$E$13&lt;&gt;"Please input",AF94=""),"Fail",IF(AND(Prototype_input!$E$16&lt;&gt;"",Prototype_input!$E$16&lt;&gt;"Please input",AG94=""),"Fail",IF(AND(Prototype_input!$E$19&lt;&gt;"",Prototype_input!$E$19&lt;&gt;"Please input",AH94=""),"Fail",IF(AND(Prototype_input!$E$22&lt;&gt;"",Prototype_input!$E$22&lt;&gt;"Please input",AI94=""),"Fail",IF(AND(Prototype_input!$E$25&lt;&gt;"",Prototype_input!$E$25&lt;&gt;"Please input",AJ94=""),"Fail",IF(AF94&lt;&gt;"",AF94,IF(AG94&lt;&gt;"",AG94,IF(AH94&lt;&gt;"",AH94,IF(AI94&lt;&gt;"",AI94,IF(AJ94&lt;&gt;"",AJ94,"")))))))))),"")</f>
        <v/>
      </c>
      <c r="AM94" s="21" t="str">
        <f>_xlfn.IFNA(VLOOKUP(C94,'1_Prototype_data'!$C$1:$AL$1000,36,FALSE),"")</f>
        <v/>
      </c>
      <c r="AN94" s="21" t="str">
        <f>_xlfn.IFNA(VLOOKUP(C94,'2_Prototype_data'!$C$1:$AL$1000,36,FALSE),"")</f>
        <v/>
      </c>
      <c r="AO94" s="21" t="str">
        <f>_xlfn.IFNA(VLOOKUP(C94,'3_Prototype_data'!$C$1:$AL$1000,36,FALSE),"")</f>
        <v/>
      </c>
      <c r="AP94" s="21" t="str">
        <f ca="1">_xlfn.IFNA(VLOOKUP(C94,'4_Prototype_data'!$C$1:$AL$1000,36,FALSE),"")</f>
        <v/>
      </c>
      <c r="AQ94" s="21" t="str">
        <f>_xlfn.IFNA(VLOOKUP(C94,'5_Prototype_data'!$C$1:$AL$1000,36,FALSE),"")</f>
        <v/>
      </c>
      <c r="AR94" s="5" t="str">
        <f>IF(C94&lt;&gt;"",IF(AND(Prototype_input!$E$13&lt;&gt;"",Prototype_input!$E$13&lt;&gt;"Please input",AM94=""),"Fail",IF(AND(Prototype_input!$E$16&lt;&gt;"",Prototype_input!$E$16&lt;&gt;"Please input",AN94=""),"Fail",IF(AND(Prototype_input!$E$19&lt;&gt;"",Prototype_input!$E$19&lt;&gt;"Please input",AO94=""),"Fail",IF(AND(Prototype_input!$E$22&lt;&gt;"",Prototype_input!$E$22&lt;&gt;"Please input",AP94=""),"Fail",IF(AND(Prototype_input!$E$25&lt;&gt;"",Prototype_input!$E$25&lt;&gt;"Please input",AQ94=""),"Fail",IF(AM94&lt;&gt;"",AM94,IF(AN94&lt;&gt;"",AN94,IF(AO94&lt;&gt;"",AO94,IF(AP94&lt;&gt;"",AP94,IF(AQ94&lt;&gt;"",AQ94,"")))))))))),"")</f>
        <v/>
      </c>
    </row>
    <row r="95" spans="5:44" ht="12.75" x14ac:dyDescent="0.2">
      <c r="E95" s="21" t="str">
        <f>_xlfn.IFNA(VLOOKUP(B95,'1_Prototype_data'!$B$1:$U$1000,18,FALSE),"")</f>
        <v/>
      </c>
      <c r="F95" s="21" t="str">
        <f>_xlfn.IFNA(VLOOKUP(B95,'2_Prototype_data'!$B$1:$U$1000,18,FALSE),"")</f>
        <v/>
      </c>
      <c r="G95" s="21" t="str">
        <f>_xlfn.IFNA(VLOOKUP(B95,'3_Prototype_data'!$B$1:$U$1000,18,FALSE),"")</f>
        <v/>
      </c>
      <c r="H95" s="21" t="str">
        <f ca="1">_xlfn.IFNA(VLOOKUP(B95,'4_Prototype_data'!$B$1:$U$1000,18,FALSE),"")</f>
        <v/>
      </c>
      <c r="I95" s="21" t="str">
        <f>_xlfn.IFNA(VLOOKUP(B95,'5_Prototype_data'!$B$1:$U$1000,18,FALSE),"")</f>
        <v/>
      </c>
      <c r="J95" s="21" t="str">
        <f>IF(B95&lt;&gt;"",IF(AND(Prototype_input!$E$13&lt;&gt;"",Prototype_input!$E$13&lt;&gt;"Please input",E95=""),"Fail",IF(AND(Prototype_input!$E$16&lt;&gt;"",Prototype_input!$E$16&lt;&gt;"Please input",F95=""),"Fail",IF(AND(Prototype_input!$E$19&lt;&gt;"",Prototype_input!$E$19&lt;&gt;"Please input",G95=""),"Fail",IF(AND(Prototype_input!$E$22&lt;&gt;"",Prototype_input!$E$22&lt;&gt;"Please input",H95=""),"Fail",IF(AND(Prototype_input!$E$25&lt;&gt;"",Prototype_input!$E$25&lt;&gt;"Please input",I95=""),"Fail",IF(E95&lt;&gt;"",E95,IF(F95&lt;&gt;"",F95,IF(G95&lt;&gt;"",G95,IF(H95&lt;&gt;"",H95,IF(I95&lt;&gt;"",I95,"")))))))))),"")</f>
        <v/>
      </c>
      <c r="K95" s="21" t="str">
        <f>_xlfn.IFNA(VLOOKUP(B95,'1_Prototype_data'!$B$1:$U$1000,16,FALSE),"")</f>
        <v/>
      </c>
      <c r="L95" s="21" t="str">
        <f t="shared" si="13"/>
        <v/>
      </c>
      <c r="M95" s="21" t="str">
        <f>_xlfn.IFNA(VLOOKUP(B95,'2_Prototype_data'!$B$1:$U$1000,16,FALSE),"")</f>
        <v/>
      </c>
      <c r="N95" s="21" t="str">
        <f t="shared" si="14"/>
        <v/>
      </c>
      <c r="O95" s="21" t="str">
        <f>_xlfn.IFNA(VLOOKUP(B95,'3_Prototype_data'!$B$1:$U$1000,16,FALSE),"")</f>
        <v/>
      </c>
      <c r="P95" s="21" t="str">
        <f t="shared" si="15"/>
        <v/>
      </c>
      <c r="Q95" s="21" t="str">
        <f ca="1">_xlfn.IFNA(VLOOKUP(B95,'4_Prototype_data'!$B$1:$U$1000,16,FALSE),"")</f>
        <v/>
      </c>
      <c r="R95" s="21" t="str">
        <f t="shared" ca="1" si="16"/>
        <v/>
      </c>
      <c r="S95" s="21" t="str">
        <f>_xlfn.IFNA(VLOOKUP(B95,'5_Prototype_data'!$B$1:$U$1000,16,FALSE),"")</f>
        <v/>
      </c>
      <c r="T95" s="21" t="str">
        <f t="shared" si="17"/>
        <v/>
      </c>
      <c r="U95" s="21" t="str">
        <f t="shared" si="18"/>
        <v/>
      </c>
      <c r="V95" s="21" t="str">
        <f>IF(B95&lt;&gt;"",(10-COUNTIF(Prototype_input!$E$12:$E$26,"Please input"))/2,"")</f>
        <v/>
      </c>
      <c r="W95" s="21" t="str">
        <f t="shared" si="19"/>
        <v/>
      </c>
      <c r="Y95" s="21" t="str">
        <f>_xlfn.IFNA(VLOOKUP(B95,'1_Prototype_data'!$B$1:$U$1000,3,FALSE),"")</f>
        <v/>
      </c>
      <c r="Z95" s="21" t="str">
        <f>_xlfn.IFNA(VLOOKUP(B95,'1_Prototype_data'!$B$1:$U$1000,4,FALSE),"")</f>
        <v/>
      </c>
      <c r="AA95" s="21" t="str">
        <f>_xlfn.IFNA(VLOOKUP(B95,'1_Prototype_data'!$B$1:$U$1000,5,FALSE),"")</f>
        <v/>
      </c>
      <c r="AB95" s="21" t="str">
        <f>_xlfn.IFNA(VLOOKUP(B95,'1_Prototype_data'!$B$1:$U$1000,6,FALSE),"")</f>
        <v/>
      </c>
      <c r="AC95" s="21" t="str">
        <f>_xlfn.IFNA(VLOOKUP(B95,'1_Prototype_data'!$B$1:$U$1000,7,FALSE),"")</f>
        <v/>
      </c>
      <c r="AD95" s="21" t="str">
        <f>_xlfn.IFNA(VLOOKUP(B95,'1_Prototype_data'!$B$1:$U$1000,8,FALSE),"")</f>
        <v/>
      </c>
      <c r="AE95" s="21" t="str">
        <f>_xlfn.IFNA(VLOOKUP(B95,'1_Prototype_data'!$B$1:$U$1000,9,FALSE),"")</f>
        <v/>
      </c>
      <c r="AF95" s="21" t="str">
        <f>_xlfn.IFNA(VLOOKUP(B95,'1_Prototype_data'!$B$1:$U$1000,20,FALSE),"")</f>
        <v/>
      </c>
      <c r="AG95" s="21" t="str">
        <f>_xlfn.IFNA(VLOOKUP(B95,'2_Prototype_data'!$B$1:$U$1000,20,FALSE),"")</f>
        <v/>
      </c>
      <c r="AH95" s="21" t="str">
        <f>_xlfn.IFNA(VLOOKUP(B95,'3_Prototype_data'!$B$1:$U$1000,20,FALSE),"")</f>
        <v/>
      </c>
      <c r="AI95" s="21" t="str">
        <f ca="1">_xlfn.IFNA(VLOOKUP(B95,'4_Prototype_data'!$B$1:$U$1000,20,FALSE),"")</f>
        <v/>
      </c>
      <c r="AJ95" s="21" t="str">
        <f>_xlfn.IFNA(VLOOKUP(B95,'5_Prototype_data'!$B$1:$U$1000,20,FALSE),"")</f>
        <v/>
      </c>
      <c r="AK95" s="21" t="str">
        <f>IF(B95&lt;&gt;"",IF(AND(Prototype_input!$E$13&lt;&gt;"",Prototype_input!$E$13&lt;&gt;"Please input",AF95=""),"Fail",IF(AND(Prototype_input!$E$16&lt;&gt;"",Prototype_input!$E$16&lt;&gt;"Please input",AG95=""),"Fail",IF(AND(Prototype_input!$E$19&lt;&gt;"",Prototype_input!$E$19&lt;&gt;"Please input",AH95=""),"Fail",IF(AND(Prototype_input!$E$22&lt;&gt;"",Prototype_input!$E$22&lt;&gt;"Please input",AI95=""),"Fail",IF(AND(Prototype_input!$E$25&lt;&gt;"",Prototype_input!$E$25&lt;&gt;"Please input",AJ95=""),"Fail",IF(AF95&lt;&gt;"",AF95,IF(AG95&lt;&gt;"",AG95,IF(AH95&lt;&gt;"",AH95,IF(AI95&lt;&gt;"",AI95,IF(AJ95&lt;&gt;"",AJ95,"")))))))))),"")</f>
        <v/>
      </c>
      <c r="AM95" s="21" t="str">
        <f>_xlfn.IFNA(VLOOKUP(C95,'1_Prototype_data'!$C$1:$AL$1000,36,FALSE),"")</f>
        <v/>
      </c>
      <c r="AN95" s="21" t="str">
        <f>_xlfn.IFNA(VLOOKUP(C95,'2_Prototype_data'!$C$1:$AL$1000,36,FALSE),"")</f>
        <v/>
      </c>
      <c r="AO95" s="21" t="str">
        <f>_xlfn.IFNA(VLOOKUP(C95,'3_Prototype_data'!$C$1:$AL$1000,36,FALSE),"")</f>
        <v/>
      </c>
      <c r="AP95" s="21" t="str">
        <f ca="1">_xlfn.IFNA(VLOOKUP(C95,'4_Prototype_data'!$C$1:$AL$1000,36,FALSE),"")</f>
        <v/>
      </c>
      <c r="AQ95" s="21" t="str">
        <f>_xlfn.IFNA(VLOOKUP(C95,'5_Prototype_data'!$C$1:$AL$1000,36,FALSE),"")</f>
        <v/>
      </c>
      <c r="AR95" s="5" t="str">
        <f>IF(C95&lt;&gt;"",IF(AND(Prototype_input!$E$13&lt;&gt;"",Prototype_input!$E$13&lt;&gt;"Please input",AM95=""),"Fail",IF(AND(Prototype_input!$E$16&lt;&gt;"",Prototype_input!$E$16&lt;&gt;"Please input",AN95=""),"Fail",IF(AND(Prototype_input!$E$19&lt;&gt;"",Prototype_input!$E$19&lt;&gt;"Please input",AO95=""),"Fail",IF(AND(Prototype_input!$E$22&lt;&gt;"",Prototype_input!$E$22&lt;&gt;"Please input",AP95=""),"Fail",IF(AND(Prototype_input!$E$25&lt;&gt;"",Prototype_input!$E$25&lt;&gt;"Please input",AQ95=""),"Fail",IF(AM95&lt;&gt;"",AM95,IF(AN95&lt;&gt;"",AN95,IF(AO95&lt;&gt;"",AO95,IF(AP95&lt;&gt;"",AP95,IF(AQ95&lt;&gt;"",AQ95,"")))))))))),"")</f>
        <v/>
      </c>
    </row>
    <row r="96" spans="5:44" ht="12.75" x14ac:dyDescent="0.2">
      <c r="E96" s="21" t="str">
        <f>_xlfn.IFNA(VLOOKUP(B96,'1_Prototype_data'!$B$1:$U$1000,18,FALSE),"")</f>
        <v/>
      </c>
      <c r="F96" s="21" t="str">
        <f>_xlfn.IFNA(VLOOKUP(B96,'2_Prototype_data'!$B$1:$U$1000,18,FALSE),"")</f>
        <v/>
      </c>
      <c r="G96" s="21" t="str">
        <f>_xlfn.IFNA(VLOOKUP(B96,'3_Prototype_data'!$B$1:$U$1000,18,FALSE),"")</f>
        <v/>
      </c>
      <c r="H96" s="21" t="str">
        <f ca="1">_xlfn.IFNA(VLOOKUP(B96,'4_Prototype_data'!$B$1:$U$1000,18,FALSE),"")</f>
        <v/>
      </c>
      <c r="I96" s="21" t="str">
        <f>_xlfn.IFNA(VLOOKUP(B96,'5_Prototype_data'!$B$1:$U$1000,18,FALSE),"")</f>
        <v/>
      </c>
      <c r="J96" s="21" t="str">
        <f>IF(B96&lt;&gt;"",IF(AND(Prototype_input!$E$13&lt;&gt;"",Prototype_input!$E$13&lt;&gt;"Please input",E96=""),"Fail",IF(AND(Prototype_input!$E$16&lt;&gt;"",Prototype_input!$E$16&lt;&gt;"Please input",F96=""),"Fail",IF(AND(Prototype_input!$E$19&lt;&gt;"",Prototype_input!$E$19&lt;&gt;"Please input",G96=""),"Fail",IF(AND(Prototype_input!$E$22&lt;&gt;"",Prototype_input!$E$22&lt;&gt;"Please input",H96=""),"Fail",IF(AND(Prototype_input!$E$25&lt;&gt;"",Prototype_input!$E$25&lt;&gt;"Please input",I96=""),"Fail",IF(E96&lt;&gt;"",E96,IF(F96&lt;&gt;"",F96,IF(G96&lt;&gt;"",G96,IF(H96&lt;&gt;"",H96,IF(I96&lt;&gt;"",I96,"")))))))))),"")</f>
        <v/>
      </c>
      <c r="K96" s="21" t="str">
        <f>_xlfn.IFNA(VLOOKUP(B96,'1_Prototype_data'!$B$1:$U$1000,16,FALSE),"")</f>
        <v/>
      </c>
      <c r="L96" s="21" t="str">
        <f t="shared" si="13"/>
        <v/>
      </c>
      <c r="M96" s="21" t="str">
        <f>_xlfn.IFNA(VLOOKUP(B96,'2_Prototype_data'!$B$1:$U$1000,16,FALSE),"")</f>
        <v/>
      </c>
      <c r="N96" s="21" t="str">
        <f t="shared" si="14"/>
        <v/>
      </c>
      <c r="O96" s="21" t="str">
        <f>_xlfn.IFNA(VLOOKUP(B96,'3_Prototype_data'!$B$1:$U$1000,16,FALSE),"")</f>
        <v/>
      </c>
      <c r="P96" s="21" t="str">
        <f t="shared" si="15"/>
        <v/>
      </c>
      <c r="Q96" s="21" t="str">
        <f ca="1">_xlfn.IFNA(VLOOKUP(B96,'4_Prototype_data'!$B$1:$U$1000,16,FALSE),"")</f>
        <v/>
      </c>
      <c r="R96" s="21" t="str">
        <f t="shared" ca="1" si="16"/>
        <v/>
      </c>
      <c r="S96" s="21" t="str">
        <f>_xlfn.IFNA(VLOOKUP(B96,'5_Prototype_data'!$B$1:$U$1000,16,FALSE),"")</f>
        <v/>
      </c>
      <c r="T96" s="21" t="str">
        <f t="shared" si="17"/>
        <v/>
      </c>
      <c r="U96" s="21" t="str">
        <f t="shared" si="18"/>
        <v/>
      </c>
      <c r="V96" s="21" t="str">
        <f>IF(B96&lt;&gt;"",(10-COUNTIF(Prototype_input!$E$12:$E$26,"Please input"))/2,"")</f>
        <v/>
      </c>
      <c r="W96" s="21" t="str">
        <f t="shared" si="19"/>
        <v/>
      </c>
      <c r="Y96" s="21" t="str">
        <f>_xlfn.IFNA(VLOOKUP(B96,'1_Prototype_data'!$B$1:$U$1000,3,FALSE),"")</f>
        <v/>
      </c>
      <c r="Z96" s="21" t="str">
        <f>_xlfn.IFNA(VLOOKUP(B96,'1_Prototype_data'!$B$1:$U$1000,4,FALSE),"")</f>
        <v/>
      </c>
      <c r="AA96" s="21" t="str">
        <f>_xlfn.IFNA(VLOOKUP(B96,'1_Prototype_data'!$B$1:$U$1000,5,FALSE),"")</f>
        <v/>
      </c>
      <c r="AB96" s="21" t="str">
        <f>_xlfn.IFNA(VLOOKUP(B96,'1_Prototype_data'!$B$1:$U$1000,6,FALSE),"")</f>
        <v/>
      </c>
      <c r="AC96" s="21" t="str">
        <f>_xlfn.IFNA(VLOOKUP(B96,'1_Prototype_data'!$B$1:$U$1000,7,FALSE),"")</f>
        <v/>
      </c>
      <c r="AD96" s="21" t="str">
        <f>_xlfn.IFNA(VLOOKUP(B96,'1_Prototype_data'!$B$1:$U$1000,8,FALSE),"")</f>
        <v/>
      </c>
      <c r="AE96" s="21" t="str">
        <f>_xlfn.IFNA(VLOOKUP(B96,'1_Prototype_data'!$B$1:$U$1000,9,FALSE),"")</f>
        <v/>
      </c>
      <c r="AF96" s="21" t="str">
        <f>_xlfn.IFNA(VLOOKUP(B96,'1_Prototype_data'!$B$1:$U$1000,20,FALSE),"")</f>
        <v/>
      </c>
      <c r="AG96" s="21" t="str">
        <f>_xlfn.IFNA(VLOOKUP(B96,'2_Prototype_data'!$B$1:$U$1000,20,FALSE),"")</f>
        <v/>
      </c>
      <c r="AH96" s="21" t="str">
        <f>_xlfn.IFNA(VLOOKUP(B96,'3_Prototype_data'!$B$1:$U$1000,20,FALSE),"")</f>
        <v/>
      </c>
      <c r="AI96" s="21" t="str">
        <f ca="1">_xlfn.IFNA(VLOOKUP(B96,'4_Prototype_data'!$B$1:$U$1000,20,FALSE),"")</f>
        <v/>
      </c>
      <c r="AJ96" s="21" t="str">
        <f>_xlfn.IFNA(VLOOKUP(B96,'5_Prototype_data'!$B$1:$U$1000,20,FALSE),"")</f>
        <v/>
      </c>
      <c r="AK96" s="21" t="str">
        <f>IF(B96&lt;&gt;"",IF(AND(Prototype_input!$E$13&lt;&gt;"",Prototype_input!$E$13&lt;&gt;"Please input",AF96=""),"Fail",IF(AND(Prototype_input!$E$16&lt;&gt;"",Prototype_input!$E$16&lt;&gt;"Please input",AG96=""),"Fail",IF(AND(Prototype_input!$E$19&lt;&gt;"",Prototype_input!$E$19&lt;&gt;"Please input",AH96=""),"Fail",IF(AND(Prototype_input!$E$22&lt;&gt;"",Prototype_input!$E$22&lt;&gt;"Please input",AI96=""),"Fail",IF(AND(Prototype_input!$E$25&lt;&gt;"",Prototype_input!$E$25&lt;&gt;"Please input",AJ96=""),"Fail",IF(AF96&lt;&gt;"",AF96,IF(AG96&lt;&gt;"",AG96,IF(AH96&lt;&gt;"",AH96,IF(AI96&lt;&gt;"",AI96,IF(AJ96&lt;&gt;"",AJ96,"")))))))))),"")</f>
        <v/>
      </c>
      <c r="AM96" s="21" t="str">
        <f>_xlfn.IFNA(VLOOKUP(C96,'1_Prototype_data'!$C$1:$AL$1000,36,FALSE),"")</f>
        <v/>
      </c>
      <c r="AN96" s="21" t="str">
        <f>_xlfn.IFNA(VLOOKUP(C96,'2_Prototype_data'!$C$1:$AL$1000,36,FALSE),"")</f>
        <v/>
      </c>
      <c r="AO96" s="21" t="str">
        <f>_xlfn.IFNA(VLOOKUP(C96,'3_Prototype_data'!$C$1:$AL$1000,36,FALSE),"")</f>
        <v/>
      </c>
      <c r="AP96" s="21" t="str">
        <f ca="1">_xlfn.IFNA(VLOOKUP(C96,'4_Prototype_data'!$C$1:$AL$1000,36,FALSE),"")</f>
        <v/>
      </c>
      <c r="AQ96" s="21" t="str">
        <f>_xlfn.IFNA(VLOOKUP(C96,'5_Prototype_data'!$C$1:$AL$1000,36,FALSE),"")</f>
        <v/>
      </c>
      <c r="AR96" s="5" t="str">
        <f>IF(C96&lt;&gt;"",IF(AND(Prototype_input!$E$13&lt;&gt;"",Prototype_input!$E$13&lt;&gt;"Please input",AM96=""),"Fail",IF(AND(Prototype_input!$E$16&lt;&gt;"",Prototype_input!$E$16&lt;&gt;"Please input",AN96=""),"Fail",IF(AND(Prototype_input!$E$19&lt;&gt;"",Prototype_input!$E$19&lt;&gt;"Please input",AO96=""),"Fail",IF(AND(Prototype_input!$E$22&lt;&gt;"",Prototype_input!$E$22&lt;&gt;"Please input",AP96=""),"Fail",IF(AND(Prototype_input!$E$25&lt;&gt;"",Prototype_input!$E$25&lt;&gt;"Please input",AQ96=""),"Fail",IF(AM96&lt;&gt;"",AM96,IF(AN96&lt;&gt;"",AN96,IF(AO96&lt;&gt;"",AO96,IF(AP96&lt;&gt;"",AP96,IF(AQ96&lt;&gt;"",AQ96,"")))))))))),"")</f>
        <v/>
      </c>
    </row>
    <row r="97" spans="5:44" ht="12.75" x14ac:dyDescent="0.2">
      <c r="E97" s="21" t="str">
        <f>_xlfn.IFNA(VLOOKUP(B97,'1_Prototype_data'!$B$1:$U$1000,18,FALSE),"")</f>
        <v/>
      </c>
      <c r="F97" s="21" t="str">
        <f>_xlfn.IFNA(VLOOKUP(B97,'2_Prototype_data'!$B$1:$U$1000,18,FALSE),"")</f>
        <v/>
      </c>
      <c r="G97" s="21" t="str">
        <f>_xlfn.IFNA(VLOOKUP(B97,'3_Prototype_data'!$B$1:$U$1000,18,FALSE),"")</f>
        <v/>
      </c>
      <c r="H97" s="21" t="str">
        <f ca="1">_xlfn.IFNA(VLOOKUP(B97,'4_Prototype_data'!$B$1:$U$1000,18,FALSE),"")</f>
        <v/>
      </c>
      <c r="I97" s="21" t="str">
        <f>_xlfn.IFNA(VLOOKUP(B97,'5_Prototype_data'!$B$1:$U$1000,18,FALSE),"")</f>
        <v/>
      </c>
      <c r="J97" s="21" t="str">
        <f>IF(B97&lt;&gt;"",IF(AND(Prototype_input!$E$13&lt;&gt;"",Prototype_input!$E$13&lt;&gt;"Please input",E97=""),"Fail",IF(AND(Prototype_input!$E$16&lt;&gt;"",Prototype_input!$E$16&lt;&gt;"Please input",F97=""),"Fail",IF(AND(Prototype_input!$E$19&lt;&gt;"",Prototype_input!$E$19&lt;&gt;"Please input",G97=""),"Fail",IF(AND(Prototype_input!$E$22&lt;&gt;"",Prototype_input!$E$22&lt;&gt;"Please input",H97=""),"Fail",IF(AND(Prototype_input!$E$25&lt;&gt;"",Prototype_input!$E$25&lt;&gt;"Please input",I97=""),"Fail",IF(E97&lt;&gt;"",E97,IF(F97&lt;&gt;"",F97,IF(G97&lt;&gt;"",G97,IF(H97&lt;&gt;"",H97,IF(I97&lt;&gt;"",I97,"")))))))))),"")</f>
        <v/>
      </c>
      <c r="K97" s="21" t="str">
        <f>_xlfn.IFNA(VLOOKUP(B97,'1_Prototype_data'!$B$1:$U$1000,16,FALSE),"")</f>
        <v/>
      </c>
      <c r="L97" s="21" t="str">
        <f t="shared" si="13"/>
        <v/>
      </c>
      <c r="M97" s="21" t="str">
        <f>_xlfn.IFNA(VLOOKUP(B97,'2_Prototype_data'!$B$1:$U$1000,16,FALSE),"")</f>
        <v/>
      </c>
      <c r="N97" s="21" t="str">
        <f t="shared" si="14"/>
        <v/>
      </c>
      <c r="O97" s="21" t="str">
        <f>_xlfn.IFNA(VLOOKUP(B97,'3_Prototype_data'!$B$1:$U$1000,16,FALSE),"")</f>
        <v/>
      </c>
      <c r="P97" s="21" t="str">
        <f t="shared" si="15"/>
        <v/>
      </c>
      <c r="Q97" s="21" t="str">
        <f ca="1">_xlfn.IFNA(VLOOKUP(B97,'4_Prototype_data'!$B$1:$U$1000,16,FALSE),"")</f>
        <v/>
      </c>
      <c r="R97" s="21" t="str">
        <f t="shared" ca="1" si="16"/>
        <v/>
      </c>
      <c r="S97" s="21" t="str">
        <f>_xlfn.IFNA(VLOOKUP(B97,'5_Prototype_data'!$B$1:$U$1000,16,FALSE),"")</f>
        <v/>
      </c>
      <c r="T97" s="21" t="str">
        <f t="shared" si="17"/>
        <v/>
      </c>
      <c r="U97" s="21" t="str">
        <f t="shared" si="18"/>
        <v/>
      </c>
      <c r="V97" s="21" t="str">
        <f>IF(B97&lt;&gt;"",(10-COUNTIF(Prototype_input!$E$12:$E$26,"Please input"))/2,"")</f>
        <v/>
      </c>
      <c r="W97" s="21" t="str">
        <f t="shared" si="19"/>
        <v/>
      </c>
      <c r="Y97" s="21" t="str">
        <f>_xlfn.IFNA(VLOOKUP(B97,'1_Prototype_data'!$B$1:$U$1000,3,FALSE),"")</f>
        <v/>
      </c>
      <c r="Z97" s="21" t="str">
        <f>_xlfn.IFNA(VLOOKUP(B97,'1_Prototype_data'!$B$1:$U$1000,4,FALSE),"")</f>
        <v/>
      </c>
      <c r="AA97" s="21" t="str">
        <f>_xlfn.IFNA(VLOOKUP(B97,'1_Prototype_data'!$B$1:$U$1000,5,FALSE),"")</f>
        <v/>
      </c>
      <c r="AB97" s="21" t="str">
        <f>_xlfn.IFNA(VLOOKUP(B97,'1_Prototype_data'!$B$1:$U$1000,6,FALSE),"")</f>
        <v/>
      </c>
      <c r="AC97" s="21" t="str">
        <f>_xlfn.IFNA(VLOOKUP(B97,'1_Prototype_data'!$B$1:$U$1000,7,FALSE),"")</f>
        <v/>
      </c>
      <c r="AD97" s="21" t="str">
        <f>_xlfn.IFNA(VLOOKUP(B97,'1_Prototype_data'!$B$1:$U$1000,8,FALSE),"")</f>
        <v/>
      </c>
      <c r="AE97" s="21" t="str">
        <f>_xlfn.IFNA(VLOOKUP(B97,'1_Prototype_data'!$B$1:$U$1000,9,FALSE),"")</f>
        <v/>
      </c>
      <c r="AF97" s="21" t="str">
        <f>_xlfn.IFNA(VLOOKUP(B97,'1_Prototype_data'!$B$1:$U$1000,20,FALSE),"")</f>
        <v/>
      </c>
      <c r="AG97" s="21" t="str">
        <f>_xlfn.IFNA(VLOOKUP(B97,'2_Prototype_data'!$B$1:$U$1000,20,FALSE),"")</f>
        <v/>
      </c>
      <c r="AH97" s="21" t="str">
        <f>_xlfn.IFNA(VLOOKUP(B97,'3_Prototype_data'!$B$1:$U$1000,20,FALSE),"")</f>
        <v/>
      </c>
      <c r="AI97" s="21" t="str">
        <f ca="1">_xlfn.IFNA(VLOOKUP(B97,'4_Prototype_data'!$B$1:$U$1000,20,FALSE),"")</f>
        <v/>
      </c>
      <c r="AJ97" s="21" t="str">
        <f>_xlfn.IFNA(VLOOKUP(B97,'5_Prototype_data'!$B$1:$U$1000,20,FALSE),"")</f>
        <v/>
      </c>
      <c r="AK97" s="21" t="str">
        <f>IF(B97&lt;&gt;"",IF(AND(Prototype_input!$E$13&lt;&gt;"",Prototype_input!$E$13&lt;&gt;"Please input",AF97=""),"Fail",IF(AND(Prototype_input!$E$16&lt;&gt;"",Prototype_input!$E$16&lt;&gt;"Please input",AG97=""),"Fail",IF(AND(Prototype_input!$E$19&lt;&gt;"",Prototype_input!$E$19&lt;&gt;"Please input",AH97=""),"Fail",IF(AND(Prototype_input!$E$22&lt;&gt;"",Prototype_input!$E$22&lt;&gt;"Please input",AI97=""),"Fail",IF(AND(Prototype_input!$E$25&lt;&gt;"",Prototype_input!$E$25&lt;&gt;"Please input",AJ97=""),"Fail",IF(AF97&lt;&gt;"",AF97,IF(AG97&lt;&gt;"",AG97,IF(AH97&lt;&gt;"",AH97,IF(AI97&lt;&gt;"",AI97,IF(AJ97&lt;&gt;"",AJ97,"")))))))))),"")</f>
        <v/>
      </c>
      <c r="AM97" s="21" t="str">
        <f>_xlfn.IFNA(VLOOKUP(C97,'1_Prototype_data'!$C$1:$AL$1000,36,FALSE),"")</f>
        <v/>
      </c>
      <c r="AN97" s="21" t="str">
        <f>_xlfn.IFNA(VLOOKUP(C97,'2_Prototype_data'!$C$1:$AL$1000,36,FALSE),"")</f>
        <v/>
      </c>
      <c r="AO97" s="21" t="str">
        <f>_xlfn.IFNA(VLOOKUP(C97,'3_Prototype_data'!$C$1:$AL$1000,36,FALSE),"")</f>
        <v/>
      </c>
      <c r="AP97" s="21" t="str">
        <f ca="1">_xlfn.IFNA(VLOOKUP(C97,'4_Prototype_data'!$C$1:$AL$1000,36,FALSE),"")</f>
        <v/>
      </c>
      <c r="AQ97" s="21" t="str">
        <f>_xlfn.IFNA(VLOOKUP(C97,'5_Prototype_data'!$C$1:$AL$1000,36,FALSE),"")</f>
        <v/>
      </c>
      <c r="AR97" s="5" t="str">
        <f>IF(C97&lt;&gt;"",IF(AND(Prototype_input!$E$13&lt;&gt;"",Prototype_input!$E$13&lt;&gt;"Please input",AM97=""),"Fail",IF(AND(Prototype_input!$E$16&lt;&gt;"",Prototype_input!$E$16&lt;&gt;"Please input",AN97=""),"Fail",IF(AND(Prototype_input!$E$19&lt;&gt;"",Prototype_input!$E$19&lt;&gt;"Please input",AO97=""),"Fail",IF(AND(Prototype_input!$E$22&lt;&gt;"",Prototype_input!$E$22&lt;&gt;"Please input",AP97=""),"Fail",IF(AND(Prototype_input!$E$25&lt;&gt;"",Prototype_input!$E$25&lt;&gt;"Please input",AQ97=""),"Fail",IF(AM97&lt;&gt;"",AM97,IF(AN97&lt;&gt;"",AN97,IF(AO97&lt;&gt;"",AO97,IF(AP97&lt;&gt;"",AP97,IF(AQ97&lt;&gt;"",AQ97,"")))))))))),"")</f>
        <v/>
      </c>
    </row>
    <row r="98" spans="5:44" ht="12.75" x14ac:dyDescent="0.2">
      <c r="E98" s="21" t="str">
        <f>_xlfn.IFNA(VLOOKUP(B98,'1_Prototype_data'!$B$1:$U$1000,18,FALSE),"")</f>
        <v/>
      </c>
      <c r="F98" s="21" t="str">
        <f>_xlfn.IFNA(VLOOKUP(B98,'2_Prototype_data'!$B$1:$U$1000,18,FALSE),"")</f>
        <v/>
      </c>
      <c r="G98" s="21" t="str">
        <f>_xlfn.IFNA(VLOOKUP(B98,'3_Prototype_data'!$B$1:$U$1000,18,FALSE),"")</f>
        <v/>
      </c>
      <c r="H98" s="21" t="str">
        <f ca="1">_xlfn.IFNA(VLOOKUP(B98,'4_Prototype_data'!$B$1:$U$1000,18,FALSE),"")</f>
        <v/>
      </c>
      <c r="I98" s="21" t="str">
        <f>_xlfn.IFNA(VLOOKUP(B98,'5_Prototype_data'!$B$1:$U$1000,18,FALSE),"")</f>
        <v/>
      </c>
      <c r="J98" s="21" t="str">
        <f>IF(B98&lt;&gt;"",IF(AND(Prototype_input!$E$13&lt;&gt;"",Prototype_input!$E$13&lt;&gt;"Please input",E98=""),"Fail",IF(AND(Prototype_input!$E$16&lt;&gt;"",Prototype_input!$E$16&lt;&gt;"Please input",F98=""),"Fail",IF(AND(Prototype_input!$E$19&lt;&gt;"",Prototype_input!$E$19&lt;&gt;"Please input",G98=""),"Fail",IF(AND(Prototype_input!$E$22&lt;&gt;"",Prototype_input!$E$22&lt;&gt;"Please input",H98=""),"Fail",IF(AND(Prototype_input!$E$25&lt;&gt;"",Prototype_input!$E$25&lt;&gt;"Please input",I98=""),"Fail",IF(E98&lt;&gt;"",E98,IF(F98&lt;&gt;"",F98,IF(G98&lt;&gt;"",G98,IF(H98&lt;&gt;"",H98,IF(I98&lt;&gt;"",I98,"")))))))))),"")</f>
        <v/>
      </c>
      <c r="K98" s="21" t="str">
        <f>_xlfn.IFNA(VLOOKUP(B98,'1_Prototype_data'!$B$1:$U$1000,16,FALSE),"")</f>
        <v/>
      </c>
      <c r="L98" s="21" t="str">
        <f t="shared" si="13"/>
        <v/>
      </c>
      <c r="M98" s="21" t="str">
        <f>_xlfn.IFNA(VLOOKUP(B98,'2_Prototype_data'!$B$1:$U$1000,16,FALSE),"")</f>
        <v/>
      </c>
      <c r="N98" s="21" t="str">
        <f t="shared" si="14"/>
        <v/>
      </c>
      <c r="O98" s="21" t="str">
        <f>_xlfn.IFNA(VLOOKUP(B98,'3_Prototype_data'!$B$1:$U$1000,16,FALSE),"")</f>
        <v/>
      </c>
      <c r="P98" s="21" t="str">
        <f t="shared" si="15"/>
        <v/>
      </c>
      <c r="Q98" s="21" t="str">
        <f ca="1">_xlfn.IFNA(VLOOKUP(B98,'4_Prototype_data'!$B$1:$U$1000,16,FALSE),"")</f>
        <v/>
      </c>
      <c r="R98" s="21" t="str">
        <f t="shared" ca="1" si="16"/>
        <v/>
      </c>
      <c r="S98" s="21" t="str">
        <f>_xlfn.IFNA(VLOOKUP(B98,'5_Prototype_data'!$B$1:$U$1000,16,FALSE),"")</f>
        <v/>
      </c>
      <c r="T98" s="21" t="str">
        <f t="shared" si="17"/>
        <v/>
      </c>
      <c r="U98" s="21" t="str">
        <f t="shared" si="18"/>
        <v/>
      </c>
      <c r="V98" s="21" t="str">
        <f>IF(B98&lt;&gt;"",(10-COUNTIF(Prototype_input!$E$12:$E$26,"Please input"))/2,"")</f>
        <v/>
      </c>
      <c r="W98" s="21" t="str">
        <f t="shared" si="19"/>
        <v/>
      </c>
      <c r="Y98" s="21" t="str">
        <f>_xlfn.IFNA(VLOOKUP(B98,'1_Prototype_data'!$B$1:$U$1000,3,FALSE),"")</f>
        <v/>
      </c>
      <c r="Z98" s="21" t="str">
        <f>_xlfn.IFNA(VLOOKUP(B98,'1_Prototype_data'!$B$1:$U$1000,4,FALSE),"")</f>
        <v/>
      </c>
      <c r="AA98" s="21" t="str">
        <f>_xlfn.IFNA(VLOOKUP(B98,'1_Prototype_data'!$B$1:$U$1000,5,FALSE),"")</f>
        <v/>
      </c>
      <c r="AB98" s="21" t="str">
        <f>_xlfn.IFNA(VLOOKUP(B98,'1_Prototype_data'!$B$1:$U$1000,6,FALSE),"")</f>
        <v/>
      </c>
      <c r="AC98" s="21" t="str">
        <f>_xlfn.IFNA(VLOOKUP(B98,'1_Prototype_data'!$B$1:$U$1000,7,FALSE),"")</f>
        <v/>
      </c>
      <c r="AD98" s="21" t="str">
        <f>_xlfn.IFNA(VLOOKUP(B98,'1_Prototype_data'!$B$1:$U$1000,8,FALSE),"")</f>
        <v/>
      </c>
      <c r="AE98" s="21" t="str">
        <f>_xlfn.IFNA(VLOOKUP(B98,'1_Prototype_data'!$B$1:$U$1000,9,FALSE),"")</f>
        <v/>
      </c>
      <c r="AF98" s="21" t="str">
        <f>_xlfn.IFNA(VLOOKUP(B98,'1_Prototype_data'!$B$1:$U$1000,20,FALSE),"")</f>
        <v/>
      </c>
      <c r="AG98" s="21" t="str">
        <f>_xlfn.IFNA(VLOOKUP(B98,'2_Prototype_data'!$B$1:$U$1000,20,FALSE),"")</f>
        <v/>
      </c>
      <c r="AH98" s="21" t="str">
        <f>_xlfn.IFNA(VLOOKUP(B98,'3_Prototype_data'!$B$1:$U$1000,20,FALSE),"")</f>
        <v/>
      </c>
      <c r="AI98" s="21" t="str">
        <f ca="1">_xlfn.IFNA(VLOOKUP(B98,'4_Prototype_data'!$B$1:$U$1000,20,FALSE),"")</f>
        <v/>
      </c>
      <c r="AJ98" s="21" t="str">
        <f>_xlfn.IFNA(VLOOKUP(B98,'5_Prototype_data'!$B$1:$U$1000,20,FALSE),"")</f>
        <v/>
      </c>
      <c r="AK98" s="21" t="str">
        <f>IF(B98&lt;&gt;"",IF(AND(Prototype_input!$E$13&lt;&gt;"",Prototype_input!$E$13&lt;&gt;"Please input",AF98=""),"Fail",IF(AND(Prototype_input!$E$16&lt;&gt;"",Prototype_input!$E$16&lt;&gt;"Please input",AG98=""),"Fail",IF(AND(Prototype_input!$E$19&lt;&gt;"",Prototype_input!$E$19&lt;&gt;"Please input",AH98=""),"Fail",IF(AND(Prototype_input!$E$22&lt;&gt;"",Prototype_input!$E$22&lt;&gt;"Please input",AI98=""),"Fail",IF(AND(Prototype_input!$E$25&lt;&gt;"",Prototype_input!$E$25&lt;&gt;"Please input",AJ98=""),"Fail",IF(AF98&lt;&gt;"",AF98,IF(AG98&lt;&gt;"",AG98,IF(AH98&lt;&gt;"",AH98,IF(AI98&lt;&gt;"",AI98,IF(AJ98&lt;&gt;"",AJ98,"")))))))))),"")</f>
        <v/>
      </c>
      <c r="AM98" s="21" t="str">
        <f>_xlfn.IFNA(VLOOKUP(C98,'1_Prototype_data'!$C$1:$AL$1000,36,FALSE),"")</f>
        <v/>
      </c>
      <c r="AN98" s="21" t="str">
        <f>_xlfn.IFNA(VLOOKUP(C98,'2_Prototype_data'!$C$1:$AL$1000,36,FALSE),"")</f>
        <v/>
      </c>
      <c r="AO98" s="21" t="str">
        <f>_xlfn.IFNA(VLOOKUP(C98,'3_Prototype_data'!$C$1:$AL$1000,36,FALSE),"")</f>
        <v/>
      </c>
      <c r="AP98" s="21" t="str">
        <f ca="1">_xlfn.IFNA(VLOOKUP(C98,'4_Prototype_data'!$C$1:$AL$1000,36,FALSE),"")</f>
        <v/>
      </c>
      <c r="AQ98" s="21" t="str">
        <f>_xlfn.IFNA(VLOOKUP(C98,'5_Prototype_data'!$C$1:$AL$1000,36,FALSE),"")</f>
        <v/>
      </c>
      <c r="AR98" s="5" t="str">
        <f>IF(C98&lt;&gt;"",IF(AND(Prototype_input!$E$13&lt;&gt;"",Prototype_input!$E$13&lt;&gt;"Please input",AM98=""),"Fail",IF(AND(Prototype_input!$E$16&lt;&gt;"",Prototype_input!$E$16&lt;&gt;"Please input",AN98=""),"Fail",IF(AND(Prototype_input!$E$19&lt;&gt;"",Prototype_input!$E$19&lt;&gt;"Please input",AO98=""),"Fail",IF(AND(Prototype_input!$E$22&lt;&gt;"",Prototype_input!$E$22&lt;&gt;"Please input",AP98=""),"Fail",IF(AND(Prototype_input!$E$25&lt;&gt;"",Prototype_input!$E$25&lt;&gt;"Please input",AQ98=""),"Fail",IF(AM98&lt;&gt;"",AM98,IF(AN98&lt;&gt;"",AN98,IF(AO98&lt;&gt;"",AO98,IF(AP98&lt;&gt;"",AP98,IF(AQ98&lt;&gt;"",AQ98,"")))))))))),"")</f>
        <v/>
      </c>
    </row>
    <row r="99" spans="5:44" ht="12.75" x14ac:dyDescent="0.2">
      <c r="E99" s="21" t="str">
        <f>_xlfn.IFNA(VLOOKUP(B99,'1_Prototype_data'!$B$1:$U$1000,18,FALSE),"")</f>
        <v/>
      </c>
      <c r="F99" s="21" t="str">
        <f>_xlfn.IFNA(VLOOKUP(B99,'2_Prototype_data'!$B$1:$U$1000,18,FALSE),"")</f>
        <v/>
      </c>
      <c r="G99" s="21" t="str">
        <f>_xlfn.IFNA(VLOOKUP(B99,'3_Prototype_data'!$B$1:$U$1000,18,FALSE),"")</f>
        <v/>
      </c>
      <c r="H99" s="21" t="str">
        <f ca="1">_xlfn.IFNA(VLOOKUP(B99,'4_Prototype_data'!$B$1:$U$1000,18,FALSE),"")</f>
        <v/>
      </c>
      <c r="I99" s="21" t="str">
        <f>_xlfn.IFNA(VLOOKUP(B99,'5_Prototype_data'!$B$1:$U$1000,18,FALSE),"")</f>
        <v/>
      </c>
      <c r="J99" s="21" t="str">
        <f>IF(B99&lt;&gt;"",IF(AND(Prototype_input!$E$13&lt;&gt;"",Prototype_input!$E$13&lt;&gt;"Please input",E99=""),"Fail",IF(AND(Prototype_input!$E$16&lt;&gt;"",Prototype_input!$E$16&lt;&gt;"Please input",F99=""),"Fail",IF(AND(Prototype_input!$E$19&lt;&gt;"",Prototype_input!$E$19&lt;&gt;"Please input",G99=""),"Fail",IF(AND(Prototype_input!$E$22&lt;&gt;"",Prototype_input!$E$22&lt;&gt;"Please input",H99=""),"Fail",IF(AND(Prototype_input!$E$25&lt;&gt;"",Prototype_input!$E$25&lt;&gt;"Please input",I99=""),"Fail",IF(E99&lt;&gt;"",E99,IF(F99&lt;&gt;"",F99,IF(G99&lt;&gt;"",G99,IF(H99&lt;&gt;"",H99,IF(I99&lt;&gt;"",I99,"")))))))))),"")</f>
        <v/>
      </c>
      <c r="K99" s="21" t="str">
        <f>_xlfn.IFNA(VLOOKUP(B99,'1_Prototype_data'!$B$1:$U$1000,16,FALSE),"")</f>
        <v/>
      </c>
      <c r="L99" s="21" t="str">
        <f t="shared" si="13"/>
        <v/>
      </c>
      <c r="M99" s="21" t="str">
        <f>_xlfn.IFNA(VLOOKUP(B99,'2_Prototype_data'!$B$1:$U$1000,16,FALSE),"")</f>
        <v/>
      </c>
      <c r="N99" s="21" t="str">
        <f t="shared" si="14"/>
        <v/>
      </c>
      <c r="O99" s="21" t="str">
        <f>_xlfn.IFNA(VLOOKUP(B99,'3_Prototype_data'!$B$1:$U$1000,16,FALSE),"")</f>
        <v/>
      </c>
      <c r="P99" s="21" t="str">
        <f t="shared" si="15"/>
        <v/>
      </c>
      <c r="Q99" s="21" t="str">
        <f ca="1">_xlfn.IFNA(VLOOKUP(B99,'4_Prototype_data'!$B$1:$U$1000,16,FALSE),"")</f>
        <v/>
      </c>
      <c r="R99" s="21" t="str">
        <f t="shared" ca="1" si="16"/>
        <v/>
      </c>
      <c r="S99" s="21" t="str">
        <f>_xlfn.IFNA(VLOOKUP(B99,'5_Prototype_data'!$B$1:$U$1000,16,FALSE),"")</f>
        <v/>
      </c>
      <c r="T99" s="21" t="str">
        <f t="shared" si="17"/>
        <v/>
      </c>
      <c r="U99" s="21" t="str">
        <f t="shared" si="18"/>
        <v/>
      </c>
      <c r="V99" s="21" t="str">
        <f>IF(B99&lt;&gt;"",(10-COUNTIF(Prototype_input!$E$12:$E$26,"Please input"))/2,"")</f>
        <v/>
      </c>
      <c r="W99" s="21" t="str">
        <f t="shared" si="19"/>
        <v/>
      </c>
      <c r="Y99" s="21" t="str">
        <f>_xlfn.IFNA(VLOOKUP(B99,'1_Prototype_data'!$B$1:$U$1000,3,FALSE),"")</f>
        <v/>
      </c>
      <c r="Z99" s="21" t="str">
        <f>_xlfn.IFNA(VLOOKUP(B99,'1_Prototype_data'!$B$1:$U$1000,4,FALSE),"")</f>
        <v/>
      </c>
      <c r="AA99" s="21" t="str">
        <f>_xlfn.IFNA(VLOOKUP(B99,'1_Prototype_data'!$B$1:$U$1000,5,FALSE),"")</f>
        <v/>
      </c>
      <c r="AB99" s="21" t="str">
        <f>_xlfn.IFNA(VLOOKUP(B99,'1_Prototype_data'!$B$1:$U$1000,6,FALSE),"")</f>
        <v/>
      </c>
      <c r="AC99" s="21" t="str">
        <f>_xlfn.IFNA(VLOOKUP(B99,'1_Prototype_data'!$B$1:$U$1000,7,FALSE),"")</f>
        <v/>
      </c>
      <c r="AD99" s="21" t="str">
        <f>_xlfn.IFNA(VLOOKUP(B99,'1_Prototype_data'!$B$1:$U$1000,8,FALSE),"")</f>
        <v/>
      </c>
      <c r="AE99" s="21" t="str">
        <f>_xlfn.IFNA(VLOOKUP(B99,'1_Prototype_data'!$B$1:$U$1000,9,FALSE),"")</f>
        <v/>
      </c>
      <c r="AF99" s="21" t="str">
        <f>_xlfn.IFNA(VLOOKUP(B99,'1_Prototype_data'!$B$1:$U$1000,20,FALSE),"")</f>
        <v/>
      </c>
      <c r="AG99" s="21" t="str">
        <f>_xlfn.IFNA(VLOOKUP(B99,'2_Prototype_data'!$B$1:$U$1000,20,FALSE),"")</f>
        <v/>
      </c>
      <c r="AH99" s="21" t="str">
        <f>_xlfn.IFNA(VLOOKUP(B99,'3_Prototype_data'!$B$1:$U$1000,20,FALSE),"")</f>
        <v/>
      </c>
      <c r="AI99" s="21" t="str">
        <f ca="1">_xlfn.IFNA(VLOOKUP(B99,'4_Prototype_data'!$B$1:$U$1000,20,FALSE),"")</f>
        <v/>
      </c>
      <c r="AJ99" s="21" t="str">
        <f>_xlfn.IFNA(VLOOKUP(B99,'5_Prototype_data'!$B$1:$U$1000,20,FALSE),"")</f>
        <v/>
      </c>
      <c r="AK99" s="21" t="str">
        <f>IF(B99&lt;&gt;"",IF(AND(Prototype_input!$E$13&lt;&gt;"",Prototype_input!$E$13&lt;&gt;"Please input",AF99=""),"Fail",IF(AND(Prototype_input!$E$16&lt;&gt;"",Prototype_input!$E$16&lt;&gt;"Please input",AG99=""),"Fail",IF(AND(Prototype_input!$E$19&lt;&gt;"",Prototype_input!$E$19&lt;&gt;"Please input",AH99=""),"Fail",IF(AND(Prototype_input!$E$22&lt;&gt;"",Prototype_input!$E$22&lt;&gt;"Please input",AI99=""),"Fail",IF(AND(Prototype_input!$E$25&lt;&gt;"",Prototype_input!$E$25&lt;&gt;"Please input",AJ99=""),"Fail",IF(AF99&lt;&gt;"",AF99,IF(AG99&lt;&gt;"",AG99,IF(AH99&lt;&gt;"",AH99,IF(AI99&lt;&gt;"",AI99,IF(AJ99&lt;&gt;"",AJ99,"")))))))))),"")</f>
        <v/>
      </c>
      <c r="AM99" s="21" t="str">
        <f>_xlfn.IFNA(VLOOKUP(C99,'1_Prototype_data'!$C$1:$AL$1000,36,FALSE),"")</f>
        <v/>
      </c>
      <c r="AN99" s="21" t="str">
        <f>_xlfn.IFNA(VLOOKUP(C99,'2_Prototype_data'!$C$1:$AL$1000,36,FALSE),"")</f>
        <v/>
      </c>
      <c r="AO99" s="21" t="str">
        <f>_xlfn.IFNA(VLOOKUP(C99,'3_Prototype_data'!$C$1:$AL$1000,36,FALSE),"")</f>
        <v/>
      </c>
      <c r="AP99" s="21" t="str">
        <f ca="1">_xlfn.IFNA(VLOOKUP(C99,'4_Prototype_data'!$C$1:$AL$1000,36,FALSE),"")</f>
        <v/>
      </c>
      <c r="AQ99" s="21" t="str">
        <f>_xlfn.IFNA(VLOOKUP(C99,'5_Prototype_data'!$C$1:$AL$1000,36,FALSE),"")</f>
        <v/>
      </c>
      <c r="AR99" s="5" t="str">
        <f>IF(C99&lt;&gt;"",IF(AND(Prototype_input!$E$13&lt;&gt;"",Prototype_input!$E$13&lt;&gt;"Please input",AM99=""),"Fail",IF(AND(Prototype_input!$E$16&lt;&gt;"",Prototype_input!$E$16&lt;&gt;"Please input",AN99=""),"Fail",IF(AND(Prototype_input!$E$19&lt;&gt;"",Prototype_input!$E$19&lt;&gt;"Please input",AO99=""),"Fail",IF(AND(Prototype_input!$E$22&lt;&gt;"",Prototype_input!$E$22&lt;&gt;"Please input",AP99=""),"Fail",IF(AND(Prototype_input!$E$25&lt;&gt;"",Prototype_input!$E$25&lt;&gt;"Please input",AQ99=""),"Fail",IF(AM99&lt;&gt;"",AM99,IF(AN99&lt;&gt;"",AN99,IF(AO99&lt;&gt;"",AO99,IF(AP99&lt;&gt;"",AP99,IF(AQ99&lt;&gt;"",AQ99,"")))))))))),"")</f>
        <v/>
      </c>
    </row>
    <row r="100" spans="5:44" ht="12.75" x14ac:dyDescent="0.2">
      <c r="E100" s="21" t="str">
        <f>_xlfn.IFNA(VLOOKUP(B100,'1_Prototype_data'!$B$1:$U$1000,18,FALSE),"")</f>
        <v/>
      </c>
      <c r="F100" s="21" t="str">
        <f>_xlfn.IFNA(VLOOKUP(B100,'2_Prototype_data'!$B$1:$U$1000,18,FALSE),"")</f>
        <v/>
      </c>
      <c r="G100" s="21" t="str">
        <f>_xlfn.IFNA(VLOOKUP(B100,'3_Prototype_data'!$B$1:$U$1000,18,FALSE),"")</f>
        <v/>
      </c>
      <c r="H100" s="21" t="str">
        <f ca="1">_xlfn.IFNA(VLOOKUP(B100,'4_Prototype_data'!$B$1:$U$1000,18,FALSE),"")</f>
        <v/>
      </c>
      <c r="I100" s="21" t="str">
        <f>_xlfn.IFNA(VLOOKUP(B100,'5_Prototype_data'!$B$1:$U$1000,18,FALSE),"")</f>
        <v/>
      </c>
      <c r="J100" s="21" t="str">
        <f>IF(B100&lt;&gt;"",IF(AND(Prototype_input!$E$13&lt;&gt;"",Prototype_input!$E$13&lt;&gt;"Please input",E100=""),"Fail",IF(AND(Prototype_input!$E$16&lt;&gt;"",Prototype_input!$E$16&lt;&gt;"Please input",F100=""),"Fail",IF(AND(Prototype_input!$E$19&lt;&gt;"",Prototype_input!$E$19&lt;&gt;"Please input",G100=""),"Fail",IF(AND(Prototype_input!$E$22&lt;&gt;"",Prototype_input!$E$22&lt;&gt;"Please input",H100=""),"Fail",IF(AND(Prototype_input!$E$25&lt;&gt;"",Prototype_input!$E$25&lt;&gt;"Please input",I100=""),"Fail",IF(E100&lt;&gt;"",E100,IF(F100&lt;&gt;"",F100,IF(G100&lt;&gt;"",G100,IF(H100&lt;&gt;"",H100,IF(I100&lt;&gt;"",I100,"")))))))))),"")</f>
        <v/>
      </c>
      <c r="K100" s="21" t="str">
        <f>_xlfn.IFNA(VLOOKUP(B100,'1_Prototype_data'!$B$1:$U$1000,16,FALSE),"")</f>
        <v/>
      </c>
      <c r="L100" s="21" t="str">
        <f t="shared" si="13"/>
        <v/>
      </c>
      <c r="M100" s="21" t="str">
        <f>_xlfn.IFNA(VLOOKUP(B100,'2_Prototype_data'!$B$1:$U$1000,16,FALSE),"")</f>
        <v/>
      </c>
      <c r="N100" s="21" t="str">
        <f t="shared" si="14"/>
        <v/>
      </c>
      <c r="O100" s="21" t="str">
        <f>_xlfn.IFNA(VLOOKUP(B100,'3_Prototype_data'!$B$1:$U$1000,16,FALSE),"")</f>
        <v/>
      </c>
      <c r="P100" s="21" t="str">
        <f t="shared" si="15"/>
        <v/>
      </c>
      <c r="Q100" s="21" t="str">
        <f ca="1">_xlfn.IFNA(VLOOKUP(B100,'4_Prototype_data'!$B$1:$U$1000,16,FALSE),"")</f>
        <v/>
      </c>
      <c r="R100" s="21" t="str">
        <f t="shared" ca="1" si="16"/>
        <v/>
      </c>
      <c r="S100" s="21" t="str">
        <f>_xlfn.IFNA(VLOOKUP(B100,'5_Prototype_data'!$B$1:$U$1000,16,FALSE),"")</f>
        <v/>
      </c>
      <c r="T100" s="21" t="str">
        <f t="shared" si="17"/>
        <v/>
      </c>
      <c r="U100" s="21" t="str">
        <f t="shared" si="18"/>
        <v/>
      </c>
      <c r="V100" s="21" t="str">
        <f>IF(B100&lt;&gt;"",(10-COUNTIF(Prototype_input!$E$12:$E$26,"Please input"))/2,"")</f>
        <v/>
      </c>
      <c r="W100" s="21" t="str">
        <f t="shared" si="19"/>
        <v/>
      </c>
      <c r="Y100" s="21" t="str">
        <f>_xlfn.IFNA(VLOOKUP(B100,'1_Prototype_data'!$B$1:$U$1000,3,FALSE),"")</f>
        <v/>
      </c>
      <c r="Z100" s="21" t="str">
        <f>_xlfn.IFNA(VLOOKUP(B100,'1_Prototype_data'!$B$1:$U$1000,4,FALSE),"")</f>
        <v/>
      </c>
      <c r="AA100" s="21" t="str">
        <f>_xlfn.IFNA(VLOOKUP(B100,'1_Prototype_data'!$B$1:$U$1000,5,FALSE),"")</f>
        <v/>
      </c>
      <c r="AB100" s="21" t="str">
        <f>_xlfn.IFNA(VLOOKUP(B100,'1_Prototype_data'!$B$1:$U$1000,6,FALSE),"")</f>
        <v/>
      </c>
      <c r="AC100" s="21" t="str">
        <f>_xlfn.IFNA(VLOOKUP(B100,'1_Prototype_data'!$B$1:$U$1000,7,FALSE),"")</f>
        <v/>
      </c>
      <c r="AD100" s="21" t="str">
        <f>_xlfn.IFNA(VLOOKUP(B100,'1_Prototype_data'!$B$1:$U$1000,8,FALSE),"")</f>
        <v/>
      </c>
      <c r="AE100" s="21" t="str">
        <f>_xlfn.IFNA(VLOOKUP(B100,'1_Prototype_data'!$B$1:$U$1000,9,FALSE),"")</f>
        <v/>
      </c>
      <c r="AF100" s="21" t="str">
        <f>_xlfn.IFNA(VLOOKUP(B100,'1_Prototype_data'!$B$1:$U$1000,20,FALSE),"")</f>
        <v/>
      </c>
      <c r="AG100" s="21" t="str">
        <f>_xlfn.IFNA(VLOOKUP(B100,'2_Prototype_data'!$B$1:$U$1000,20,FALSE),"")</f>
        <v/>
      </c>
      <c r="AH100" s="21" t="str">
        <f>_xlfn.IFNA(VLOOKUP(B100,'3_Prototype_data'!$B$1:$U$1000,20,FALSE),"")</f>
        <v/>
      </c>
      <c r="AI100" s="21" t="str">
        <f ca="1">_xlfn.IFNA(VLOOKUP(B100,'4_Prototype_data'!$B$1:$U$1000,20,FALSE),"")</f>
        <v/>
      </c>
      <c r="AJ100" s="21" t="str">
        <f>_xlfn.IFNA(VLOOKUP(B100,'5_Prototype_data'!$B$1:$U$1000,20,FALSE),"")</f>
        <v/>
      </c>
      <c r="AK100" s="21" t="str">
        <f>IF(B100&lt;&gt;"",IF(AND(Prototype_input!$E$13&lt;&gt;"",Prototype_input!$E$13&lt;&gt;"Please input",AF100=""),"Fail",IF(AND(Prototype_input!$E$16&lt;&gt;"",Prototype_input!$E$16&lt;&gt;"Please input",AG100=""),"Fail",IF(AND(Prototype_input!$E$19&lt;&gt;"",Prototype_input!$E$19&lt;&gt;"Please input",AH100=""),"Fail",IF(AND(Prototype_input!$E$22&lt;&gt;"",Prototype_input!$E$22&lt;&gt;"Please input",AI100=""),"Fail",IF(AND(Prototype_input!$E$25&lt;&gt;"",Prototype_input!$E$25&lt;&gt;"Please input",AJ100=""),"Fail",IF(AF100&lt;&gt;"",AF100,IF(AG100&lt;&gt;"",AG100,IF(AH100&lt;&gt;"",AH100,IF(AI100&lt;&gt;"",AI100,IF(AJ100&lt;&gt;"",AJ100,"")))))))))),"")</f>
        <v/>
      </c>
      <c r="AM100" s="21" t="str">
        <f>_xlfn.IFNA(VLOOKUP(C100,'1_Prototype_data'!$C$1:$AL$1000,36,FALSE),"")</f>
        <v/>
      </c>
      <c r="AN100" s="21" t="str">
        <f>_xlfn.IFNA(VLOOKUP(C100,'2_Prototype_data'!$C$1:$AL$1000,36,FALSE),"")</f>
        <v/>
      </c>
      <c r="AO100" s="21" t="str">
        <f>_xlfn.IFNA(VLOOKUP(C100,'3_Prototype_data'!$C$1:$AL$1000,36,FALSE),"")</f>
        <v/>
      </c>
      <c r="AP100" s="21" t="str">
        <f ca="1">_xlfn.IFNA(VLOOKUP(C100,'4_Prototype_data'!$C$1:$AL$1000,36,FALSE),"")</f>
        <v/>
      </c>
      <c r="AQ100" s="21" t="str">
        <f>_xlfn.IFNA(VLOOKUP(C100,'5_Prototype_data'!$C$1:$AL$1000,36,FALSE),"")</f>
        <v/>
      </c>
      <c r="AR100" s="5" t="str">
        <f>IF(C100&lt;&gt;"",IF(AND(Prototype_input!$E$13&lt;&gt;"",Prototype_input!$E$13&lt;&gt;"Please input",AM100=""),"Fail",IF(AND(Prototype_input!$E$16&lt;&gt;"",Prototype_input!$E$16&lt;&gt;"Please input",AN100=""),"Fail",IF(AND(Prototype_input!$E$19&lt;&gt;"",Prototype_input!$E$19&lt;&gt;"Please input",AO100=""),"Fail",IF(AND(Prototype_input!$E$22&lt;&gt;"",Prototype_input!$E$22&lt;&gt;"Please input",AP100=""),"Fail",IF(AND(Prototype_input!$E$25&lt;&gt;"",Prototype_input!$E$25&lt;&gt;"Please input",AQ100=""),"Fail",IF(AM100&lt;&gt;"",AM100,IF(AN100&lt;&gt;"",AN100,IF(AO100&lt;&gt;"",AO100,IF(AP100&lt;&gt;"",AP100,IF(AQ100&lt;&gt;"",AQ100,"")))))))))),"")</f>
        <v/>
      </c>
    </row>
    <row r="101" spans="5:44" ht="12.75" x14ac:dyDescent="0.2">
      <c r="E101" s="21" t="str">
        <f>_xlfn.IFNA(VLOOKUP(B101,'1_Prototype_data'!$B$1:$U$1000,18,FALSE),"")</f>
        <v/>
      </c>
      <c r="F101" s="21" t="str">
        <f>_xlfn.IFNA(VLOOKUP(B101,'2_Prototype_data'!$B$1:$U$1000,18,FALSE),"")</f>
        <v/>
      </c>
      <c r="G101" s="21" t="str">
        <f>_xlfn.IFNA(VLOOKUP(B101,'3_Prototype_data'!$B$1:$U$1000,18,FALSE),"")</f>
        <v/>
      </c>
      <c r="H101" s="21" t="str">
        <f ca="1">_xlfn.IFNA(VLOOKUP(B101,'4_Prototype_data'!$B$1:$U$1000,18,FALSE),"")</f>
        <v/>
      </c>
      <c r="I101" s="21" t="str">
        <f>_xlfn.IFNA(VLOOKUP(B101,'5_Prototype_data'!$B$1:$U$1000,18,FALSE),"")</f>
        <v/>
      </c>
      <c r="J101" s="21" t="str">
        <f>IF(B101&lt;&gt;"",IF(AND(Prototype_input!$E$13&lt;&gt;"",Prototype_input!$E$13&lt;&gt;"Please input",E101=""),"Fail",IF(AND(Prototype_input!$E$16&lt;&gt;"",Prototype_input!$E$16&lt;&gt;"Please input",F101=""),"Fail",IF(AND(Prototype_input!$E$19&lt;&gt;"",Prototype_input!$E$19&lt;&gt;"Please input",G101=""),"Fail",IF(AND(Prototype_input!$E$22&lt;&gt;"",Prototype_input!$E$22&lt;&gt;"Please input",H101=""),"Fail",IF(AND(Prototype_input!$E$25&lt;&gt;"",Prototype_input!$E$25&lt;&gt;"Please input",I101=""),"Fail",IF(E101&lt;&gt;"",E101,IF(F101&lt;&gt;"",F101,IF(G101&lt;&gt;"",G101,IF(H101&lt;&gt;"",H101,IF(I101&lt;&gt;"",I101,"")))))))))),"")</f>
        <v/>
      </c>
      <c r="K101" s="21" t="str">
        <f>_xlfn.IFNA(VLOOKUP(B101,'1_Prototype_data'!$B$1:$U$1000,16,FALSE),"")</f>
        <v/>
      </c>
      <c r="L101" s="21" t="str">
        <f t="shared" si="13"/>
        <v/>
      </c>
      <c r="M101" s="21" t="str">
        <f>_xlfn.IFNA(VLOOKUP(B101,'2_Prototype_data'!$B$1:$U$1000,16,FALSE),"")</f>
        <v/>
      </c>
      <c r="N101" s="21" t="str">
        <f t="shared" si="14"/>
        <v/>
      </c>
      <c r="O101" s="21" t="str">
        <f>_xlfn.IFNA(VLOOKUP(B101,'3_Prototype_data'!$B$1:$U$1000,16,FALSE),"")</f>
        <v/>
      </c>
      <c r="P101" s="21" t="str">
        <f t="shared" si="15"/>
        <v/>
      </c>
      <c r="Q101" s="21" t="str">
        <f ca="1">_xlfn.IFNA(VLOOKUP(B101,'4_Prototype_data'!$B$1:$U$1000,16,FALSE),"")</f>
        <v/>
      </c>
      <c r="R101" s="21" t="str">
        <f t="shared" ca="1" si="16"/>
        <v/>
      </c>
      <c r="S101" s="21" t="str">
        <f>_xlfn.IFNA(VLOOKUP(B101,'5_Prototype_data'!$B$1:$U$1000,16,FALSE),"")</f>
        <v/>
      </c>
      <c r="T101" s="21" t="str">
        <f t="shared" si="17"/>
        <v/>
      </c>
      <c r="U101" s="21" t="str">
        <f t="shared" si="18"/>
        <v/>
      </c>
      <c r="V101" s="21" t="str">
        <f>IF(B101&lt;&gt;"",(10-COUNTIF(Prototype_input!$E$12:$E$26,"Please input"))/2,"")</f>
        <v/>
      </c>
      <c r="W101" s="21" t="str">
        <f t="shared" si="19"/>
        <v/>
      </c>
      <c r="Y101" s="21" t="str">
        <f>_xlfn.IFNA(VLOOKUP(B101,'1_Prototype_data'!$B$1:$U$1000,3,FALSE),"")</f>
        <v/>
      </c>
      <c r="Z101" s="21" t="str">
        <f>_xlfn.IFNA(VLOOKUP(B101,'1_Prototype_data'!$B$1:$U$1000,4,FALSE),"")</f>
        <v/>
      </c>
      <c r="AA101" s="21" t="str">
        <f>_xlfn.IFNA(VLOOKUP(B101,'1_Prototype_data'!$B$1:$U$1000,5,FALSE),"")</f>
        <v/>
      </c>
      <c r="AB101" s="21" t="str">
        <f>_xlfn.IFNA(VLOOKUP(B101,'1_Prototype_data'!$B$1:$U$1000,6,FALSE),"")</f>
        <v/>
      </c>
      <c r="AC101" s="21" t="str">
        <f>_xlfn.IFNA(VLOOKUP(B101,'1_Prototype_data'!$B$1:$U$1000,7,FALSE),"")</f>
        <v/>
      </c>
      <c r="AD101" s="21" t="str">
        <f>_xlfn.IFNA(VLOOKUP(B101,'1_Prototype_data'!$B$1:$U$1000,8,FALSE),"")</f>
        <v/>
      </c>
      <c r="AE101" s="21" t="str">
        <f>_xlfn.IFNA(VLOOKUP(B101,'1_Prototype_data'!$B$1:$U$1000,9,FALSE),"")</f>
        <v/>
      </c>
      <c r="AF101" s="21" t="str">
        <f>_xlfn.IFNA(VLOOKUP(B101,'1_Prototype_data'!$B$1:$U$1000,20,FALSE),"")</f>
        <v/>
      </c>
      <c r="AG101" s="21" t="str">
        <f>_xlfn.IFNA(VLOOKUP(B101,'2_Prototype_data'!$B$1:$U$1000,20,FALSE),"")</f>
        <v/>
      </c>
      <c r="AH101" s="21" t="str">
        <f>_xlfn.IFNA(VLOOKUP(B101,'3_Prototype_data'!$B$1:$U$1000,20,FALSE),"")</f>
        <v/>
      </c>
      <c r="AI101" s="21" t="str">
        <f ca="1">_xlfn.IFNA(VLOOKUP(B101,'4_Prototype_data'!$B$1:$U$1000,20,FALSE),"")</f>
        <v/>
      </c>
      <c r="AJ101" s="21" t="str">
        <f>_xlfn.IFNA(VLOOKUP(B101,'5_Prototype_data'!$B$1:$U$1000,20,FALSE),"")</f>
        <v/>
      </c>
      <c r="AK101" s="21" t="str">
        <f>IF(B101&lt;&gt;"",IF(AND(Prototype_input!$E$13&lt;&gt;"",Prototype_input!$E$13&lt;&gt;"Please input",AF101=""),"Fail",IF(AND(Prototype_input!$E$16&lt;&gt;"",Prototype_input!$E$16&lt;&gt;"Please input",AG101=""),"Fail",IF(AND(Prototype_input!$E$19&lt;&gt;"",Prototype_input!$E$19&lt;&gt;"Please input",AH101=""),"Fail",IF(AND(Prototype_input!$E$22&lt;&gt;"",Prototype_input!$E$22&lt;&gt;"Please input",AI101=""),"Fail",IF(AND(Prototype_input!$E$25&lt;&gt;"",Prototype_input!$E$25&lt;&gt;"Please input",AJ101=""),"Fail",IF(AF101&lt;&gt;"",AF101,IF(AG101&lt;&gt;"",AG101,IF(AH101&lt;&gt;"",AH101,IF(AI101&lt;&gt;"",AI101,IF(AJ101&lt;&gt;"",AJ101,"")))))))))),"")</f>
        <v/>
      </c>
      <c r="AM101" s="21" t="str">
        <f>_xlfn.IFNA(VLOOKUP(C101,'1_Prototype_data'!$C$1:$AL$1000,36,FALSE),"")</f>
        <v/>
      </c>
      <c r="AN101" s="21" t="str">
        <f>_xlfn.IFNA(VLOOKUP(C101,'2_Prototype_data'!$C$1:$AL$1000,36,FALSE),"")</f>
        <v/>
      </c>
      <c r="AO101" s="21" t="str">
        <f>_xlfn.IFNA(VLOOKUP(C101,'3_Prototype_data'!$C$1:$AL$1000,36,FALSE),"")</f>
        <v/>
      </c>
      <c r="AP101" s="21" t="str">
        <f ca="1">_xlfn.IFNA(VLOOKUP(C101,'4_Prototype_data'!$C$1:$AL$1000,36,FALSE),"")</f>
        <v/>
      </c>
      <c r="AQ101" s="21" t="str">
        <f>_xlfn.IFNA(VLOOKUP(C101,'5_Prototype_data'!$C$1:$AL$1000,36,FALSE),"")</f>
        <v/>
      </c>
      <c r="AR101" s="5" t="str">
        <f>IF(C101&lt;&gt;"",IF(AND(Prototype_input!$E$13&lt;&gt;"",Prototype_input!$E$13&lt;&gt;"Please input",AM101=""),"Fail",IF(AND(Prototype_input!$E$16&lt;&gt;"",Prototype_input!$E$16&lt;&gt;"Please input",AN101=""),"Fail",IF(AND(Prototype_input!$E$19&lt;&gt;"",Prototype_input!$E$19&lt;&gt;"Please input",AO101=""),"Fail",IF(AND(Prototype_input!$E$22&lt;&gt;"",Prototype_input!$E$22&lt;&gt;"Please input",AP101=""),"Fail",IF(AND(Prototype_input!$E$25&lt;&gt;"",Prototype_input!$E$25&lt;&gt;"Please input",AQ101=""),"Fail",IF(AM101&lt;&gt;"",AM101,IF(AN101&lt;&gt;"",AN101,IF(AO101&lt;&gt;"",AO101,IF(AP101&lt;&gt;"",AP101,IF(AQ101&lt;&gt;"",AQ101,"")))))))))),"")</f>
        <v/>
      </c>
    </row>
    <row r="102" spans="5:44" ht="12.75" x14ac:dyDescent="0.2">
      <c r="E102" s="21" t="str">
        <f>_xlfn.IFNA(VLOOKUP(B102,'1_Prototype_data'!$B$1:$U$1000,18,FALSE),"")</f>
        <v/>
      </c>
      <c r="F102" s="21" t="str">
        <f>_xlfn.IFNA(VLOOKUP(B102,'2_Prototype_data'!$B$1:$U$1000,18,FALSE),"")</f>
        <v/>
      </c>
      <c r="G102" s="21" t="str">
        <f>_xlfn.IFNA(VLOOKUP(B102,'3_Prototype_data'!$B$1:$U$1000,18,FALSE),"")</f>
        <v/>
      </c>
      <c r="H102" s="21" t="str">
        <f ca="1">_xlfn.IFNA(VLOOKUP(B102,'4_Prototype_data'!$B$1:$U$1000,18,FALSE),"")</f>
        <v/>
      </c>
      <c r="I102" s="21" t="str">
        <f>_xlfn.IFNA(VLOOKUP(B102,'5_Prototype_data'!$B$1:$U$1000,18,FALSE),"")</f>
        <v/>
      </c>
      <c r="J102" s="21" t="str">
        <f>IF(B102&lt;&gt;"",IF(AND(Prototype_input!$E$13&lt;&gt;"",Prototype_input!$E$13&lt;&gt;"Please input",E102=""),"Fail",IF(AND(Prototype_input!$E$16&lt;&gt;"",Prototype_input!$E$16&lt;&gt;"Please input",F102=""),"Fail",IF(AND(Prototype_input!$E$19&lt;&gt;"",Prototype_input!$E$19&lt;&gt;"Please input",G102=""),"Fail",IF(AND(Prototype_input!$E$22&lt;&gt;"",Prototype_input!$E$22&lt;&gt;"Please input",H102=""),"Fail",IF(AND(Prototype_input!$E$25&lt;&gt;"",Prototype_input!$E$25&lt;&gt;"Please input",I102=""),"Fail",IF(E102&lt;&gt;"",E102,IF(F102&lt;&gt;"",F102,IF(G102&lt;&gt;"",G102,IF(H102&lt;&gt;"",H102,IF(I102&lt;&gt;"",I102,"")))))))))),"")</f>
        <v/>
      </c>
      <c r="K102" s="21" t="str">
        <f>_xlfn.IFNA(VLOOKUP(B102,'1_Prototype_data'!$B$1:$U$1000,16,FALSE),"")</f>
        <v/>
      </c>
      <c r="L102" s="21" t="str">
        <f t="shared" si="13"/>
        <v/>
      </c>
      <c r="M102" s="21" t="str">
        <f>_xlfn.IFNA(VLOOKUP(B102,'2_Prototype_data'!$B$1:$U$1000,16,FALSE),"")</f>
        <v/>
      </c>
      <c r="N102" s="21" t="str">
        <f t="shared" si="14"/>
        <v/>
      </c>
      <c r="O102" s="21" t="str">
        <f>_xlfn.IFNA(VLOOKUP(B102,'3_Prototype_data'!$B$1:$U$1000,16,FALSE),"")</f>
        <v/>
      </c>
      <c r="P102" s="21" t="str">
        <f t="shared" si="15"/>
        <v/>
      </c>
      <c r="Q102" s="21" t="str">
        <f ca="1">_xlfn.IFNA(VLOOKUP(B102,'4_Prototype_data'!$B$1:$U$1000,16,FALSE),"")</f>
        <v/>
      </c>
      <c r="R102" s="21" t="str">
        <f t="shared" ca="1" si="16"/>
        <v/>
      </c>
      <c r="S102" s="21" t="str">
        <f>_xlfn.IFNA(VLOOKUP(B102,'5_Prototype_data'!$B$1:$U$1000,16,FALSE),"")</f>
        <v/>
      </c>
      <c r="T102" s="21" t="str">
        <f t="shared" si="17"/>
        <v/>
      </c>
      <c r="U102" s="21" t="str">
        <f t="shared" si="18"/>
        <v/>
      </c>
      <c r="V102" s="21" t="str">
        <f>IF(B102&lt;&gt;"",(10-COUNTIF(Prototype_input!$E$12:$E$26,"Please input"))/2,"")</f>
        <v/>
      </c>
      <c r="W102" s="21" t="str">
        <f t="shared" si="19"/>
        <v/>
      </c>
      <c r="Y102" s="21" t="str">
        <f>_xlfn.IFNA(VLOOKUP(B102,'1_Prototype_data'!$B$1:$U$1000,3,FALSE),"")</f>
        <v/>
      </c>
      <c r="Z102" s="21" t="str">
        <f>_xlfn.IFNA(VLOOKUP(B102,'1_Prototype_data'!$B$1:$U$1000,4,FALSE),"")</f>
        <v/>
      </c>
      <c r="AA102" s="21" t="str">
        <f>_xlfn.IFNA(VLOOKUP(B102,'1_Prototype_data'!$B$1:$U$1000,5,FALSE),"")</f>
        <v/>
      </c>
      <c r="AB102" s="21" t="str">
        <f>_xlfn.IFNA(VLOOKUP(B102,'1_Prototype_data'!$B$1:$U$1000,6,FALSE),"")</f>
        <v/>
      </c>
      <c r="AC102" s="21" t="str">
        <f>_xlfn.IFNA(VLOOKUP(B102,'1_Prototype_data'!$B$1:$U$1000,7,FALSE),"")</f>
        <v/>
      </c>
      <c r="AD102" s="21" t="str">
        <f>_xlfn.IFNA(VLOOKUP(B102,'1_Prototype_data'!$B$1:$U$1000,8,FALSE),"")</f>
        <v/>
      </c>
      <c r="AE102" s="21" t="str">
        <f>_xlfn.IFNA(VLOOKUP(B102,'1_Prototype_data'!$B$1:$U$1000,9,FALSE),"")</f>
        <v/>
      </c>
      <c r="AF102" s="21" t="str">
        <f>_xlfn.IFNA(VLOOKUP(B102,'1_Prototype_data'!$B$1:$U$1000,20,FALSE),"")</f>
        <v/>
      </c>
      <c r="AG102" s="21" t="str">
        <f>_xlfn.IFNA(VLOOKUP(B102,'2_Prototype_data'!$B$1:$U$1000,20,FALSE),"")</f>
        <v/>
      </c>
      <c r="AH102" s="21" t="str">
        <f>_xlfn.IFNA(VLOOKUP(B102,'3_Prototype_data'!$B$1:$U$1000,20,FALSE),"")</f>
        <v/>
      </c>
      <c r="AI102" s="21" t="str">
        <f ca="1">_xlfn.IFNA(VLOOKUP(B102,'4_Prototype_data'!$B$1:$U$1000,20,FALSE),"")</f>
        <v/>
      </c>
      <c r="AJ102" s="21" t="str">
        <f>_xlfn.IFNA(VLOOKUP(B102,'5_Prototype_data'!$B$1:$U$1000,20,FALSE),"")</f>
        <v/>
      </c>
      <c r="AK102" s="21" t="str">
        <f>IF(B102&lt;&gt;"",IF(AND(Prototype_input!$E$13&lt;&gt;"",Prototype_input!$E$13&lt;&gt;"Please input",AF102=""),"Fail",IF(AND(Prototype_input!$E$16&lt;&gt;"",Prototype_input!$E$16&lt;&gt;"Please input",AG102=""),"Fail",IF(AND(Prototype_input!$E$19&lt;&gt;"",Prototype_input!$E$19&lt;&gt;"Please input",AH102=""),"Fail",IF(AND(Prototype_input!$E$22&lt;&gt;"",Prototype_input!$E$22&lt;&gt;"Please input",AI102=""),"Fail",IF(AND(Prototype_input!$E$25&lt;&gt;"",Prototype_input!$E$25&lt;&gt;"Please input",AJ102=""),"Fail",IF(AF102&lt;&gt;"",AF102,IF(AG102&lt;&gt;"",AG102,IF(AH102&lt;&gt;"",AH102,IF(AI102&lt;&gt;"",AI102,IF(AJ102&lt;&gt;"",AJ102,"")))))))))),"")</f>
        <v/>
      </c>
      <c r="AM102" s="21" t="str">
        <f>_xlfn.IFNA(VLOOKUP(C102,'1_Prototype_data'!$C$1:$AL$1000,36,FALSE),"")</f>
        <v/>
      </c>
      <c r="AN102" s="21" t="str">
        <f>_xlfn.IFNA(VLOOKUP(C102,'2_Prototype_data'!$C$1:$AL$1000,36,FALSE),"")</f>
        <v/>
      </c>
      <c r="AO102" s="21" t="str">
        <f>_xlfn.IFNA(VLOOKUP(C102,'3_Prototype_data'!$C$1:$AL$1000,36,FALSE),"")</f>
        <v/>
      </c>
      <c r="AP102" s="21" t="str">
        <f ca="1">_xlfn.IFNA(VLOOKUP(C102,'4_Prototype_data'!$C$1:$AL$1000,36,FALSE),"")</f>
        <v/>
      </c>
      <c r="AQ102" s="21" t="str">
        <f>_xlfn.IFNA(VLOOKUP(C102,'5_Prototype_data'!$C$1:$AL$1000,36,FALSE),"")</f>
        <v/>
      </c>
      <c r="AR102" s="5" t="str">
        <f>IF(C102&lt;&gt;"",IF(AND(Prototype_input!$E$13&lt;&gt;"",Prototype_input!$E$13&lt;&gt;"Please input",AM102=""),"Fail",IF(AND(Prototype_input!$E$16&lt;&gt;"",Prototype_input!$E$16&lt;&gt;"Please input",AN102=""),"Fail",IF(AND(Prototype_input!$E$19&lt;&gt;"",Prototype_input!$E$19&lt;&gt;"Please input",AO102=""),"Fail",IF(AND(Prototype_input!$E$22&lt;&gt;"",Prototype_input!$E$22&lt;&gt;"Please input",AP102=""),"Fail",IF(AND(Prototype_input!$E$25&lt;&gt;"",Prototype_input!$E$25&lt;&gt;"Please input",AQ102=""),"Fail",IF(AM102&lt;&gt;"",AM102,IF(AN102&lt;&gt;"",AN102,IF(AO102&lt;&gt;"",AO102,IF(AP102&lt;&gt;"",AP102,IF(AQ102&lt;&gt;"",AQ102,"")))))))))),"")</f>
        <v/>
      </c>
    </row>
    <row r="103" spans="5:44" ht="12.75" x14ac:dyDescent="0.2">
      <c r="E103" s="21" t="str">
        <f>_xlfn.IFNA(VLOOKUP(B103,'1_Prototype_data'!$B$1:$U$1000,18,FALSE),"")</f>
        <v/>
      </c>
      <c r="F103" s="21" t="str">
        <f>_xlfn.IFNA(VLOOKUP(B103,'2_Prototype_data'!$B$1:$U$1000,18,FALSE),"")</f>
        <v/>
      </c>
      <c r="G103" s="21" t="str">
        <f>_xlfn.IFNA(VLOOKUP(B103,'3_Prototype_data'!$B$1:$U$1000,18,FALSE),"")</f>
        <v/>
      </c>
      <c r="H103" s="21" t="str">
        <f ca="1">_xlfn.IFNA(VLOOKUP(B103,'4_Prototype_data'!$B$1:$U$1000,18,FALSE),"")</f>
        <v/>
      </c>
      <c r="I103" s="21" t="str">
        <f>_xlfn.IFNA(VLOOKUP(B103,'5_Prototype_data'!$B$1:$U$1000,18,FALSE),"")</f>
        <v/>
      </c>
      <c r="J103" s="21" t="str">
        <f>IF(B103&lt;&gt;"",IF(AND(Prototype_input!$E$13&lt;&gt;"",Prototype_input!$E$13&lt;&gt;"Please input",E103=""),"Fail",IF(AND(Prototype_input!$E$16&lt;&gt;"",Prototype_input!$E$16&lt;&gt;"Please input",F103=""),"Fail",IF(AND(Prototype_input!$E$19&lt;&gt;"",Prototype_input!$E$19&lt;&gt;"Please input",G103=""),"Fail",IF(AND(Prototype_input!$E$22&lt;&gt;"",Prototype_input!$E$22&lt;&gt;"Please input",H103=""),"Fail",IF(AND(Prototype_input!$E$25&lt;&gt;"",Prototype_input!$E$25&lt;&gt;"Please input",I103=""),"Fail",IF(E103&lt;&gt;"",E103,IF(F103&lt;&gt;"",F103,IF(G103&lt;&gt;"",G103,IF(H103&lt;&gt;"",H103,IF(I103&lt;&gt;"",I103,"")))))))))),"")</f>
        <v/>
      </c>
      <c r="K103" s="21" t="str">
        <f>_xlfn.IFNA(VLOOKUP(B103,'1_Prototype_data'!$B$1:$U$1000,16,FALSE),"")</f>
        <v/>
      </c>
      <c r="L103" s="21" t="str">
        <f t="shared" si="13"/>
        <v/>
      </c>
      <c r="M103" s="21" t="str">
        <f>_xlfn.IFNA(VLOOKUP(B103,'2_Prototype_data'!$B$1:$U$1000,16,FALSE),"")</f>
        <v/>
      </c>
      <c r="N103" s="21" t="str">
        <f t="shared" si="14"/>
        <v/>
      </c>
      <c r="O103" s="21" t="str">
        <f>_xlfn.IFNA(VLOOKUP(B103,'3_Prototype_data'!$B$1:$U$1000,16,FALSE),"")</f>
        <v/>
      </c>
      <c r="P103" s="21" t="str">
        <f t="shared" si="15"/>
        <v/>
      </c>
      <c r="Q103" s="21" t="str">
        <f ca="1">_xlfn.IFNA(VLOOKUP(B103,'4_Prototype_data'!$B$1:$U$1000,16,FALSE),"")</f>
        <v/>
      </c>
      <c r="R103" s="21" t="str">
        <f t="shared" ca="1" si="16"/>
        <v/>
      </c>
      <c r="S103" s="21" t="str">
        <f>_xlfn.IFNA(VLOOKUP(B103,'5_Prototype_data'!$B$1:$U$1000,16,FALSE),"")</f>
        <v/>
      </c>
      <c r="T103" s="21" t="str">
        <f t="shared" si="17"/>
        <v/>
      </c>
      <c r="U103" s="21" t="str">
        <f t="shared" si="18"/>
        <v/>
      </c>
      <c r="V103" s="21" t="str">
        <f>IF(B103&lt;&gt;"",(10-COUNTIF(Prototype_input!$E$12:$E$26,"Please input"))/2,"")</f>
        <v/>
      </c>
      <c r="W103" s="21" t="str">
        <f t="shared" si="19"/>
        <v/>
      </c>
      <c r="Y103" s="21" t="str">
        <f>_xlfn.IFNA(VLOOKUP(B103,'1_Prototype_data'!$B$1:$U$1000,3,FALSE),"")</f>
        <v/>
      </c>
      <c r="Z103" s="21" t="str">
        <f>_xlfn.IFNA(VLOOKUP(B103,'1_Prototype_data'!$B$1:$U$1000,4,FALSE),"")</f>
        <v/>
      </c>
      <c r="AA103" s="21" t="str">
        <f>_xlfn.IFNA(VLOOKUP(B103,'1_Prototype_data'!$B$1:$U$1000,5,FALSE),"")</f>
        <v/>
      </c>
      <c r="AB103" s="21" t="str">
        <f>_xlfn.IFNA(VLOOKUP(B103,'1_Prototype_data'!$B$1:$U$1000,6,FALSE),"")</f>
        <v/>
      </c>
      <c r="AC103" s="21" t="str">
        <f>_xlfn.IFNA(VLOOKUP(B103,'1_Prototype_data'!$B$1:$U$1000,7,FALSE),"")</f>
        <v/>
      </c>
      <c r="AD103" s="21" t="str">
        <f>_xlfn.IFNA(VLOOKUP(B103,'1_Prototype_data'!$B$1:$U$1000,8,FALSE),"")</f>
        <v/>
      </c>
      <c r="AE103" s="21" t="str">
        <f>_xlfn.IFNA(VLOOKUP(B103,'1_Prototype_data'!$B$1:$U$1000,9,FALSE),"")</f>
        <v/>
      </c>
      <c r="AF103" s="21" t="str">
        <f>_xlfn.IFNA(VLOOKUP(B103,'1_Prototype_data'!$B$1:$U$1000,20,FALSE),"")</f>
        <v/>
      </c>
      <c r="AG103" s="21" t="str">
        <f>_xlfn.IFNA(VLOOKUP(B103,'2_Prototype_data'!$B$1:$U$1000,20,FALSE),"")</f>
        <v/>
      </c>
      <c r="AH103" s="21" t="str">
        <f>_xlfn.IFNA(VLOOKUP(B103,'3_Prototype_data'!$B$1:$U$1000,20,FALSE),"")</f>
        <v/>
      </c>
      <c r="AI103" s="21" t="str">
        <f ca="1">_xlfn.IFNA(VLOOKUP(B103,'4_Prototype_data'!$B$1:$U$1000,20,FALSE),"")</f>
        <v/>
      </c>
      <c r="AJ103" s="21" t="str">
        <f>_xlfn.IFNA(VLOOKUP(B103,'5_Prototype_data'!$B$1:$U$1000,20,FALSE),"")</f>
        <v/>
      </c>
      <c r="AK103" s="21" t="str">
        <f>IF(B103&lt;&gt;"",IF(AND(Prototype_input!$E$13&lt;&gt;"",Prototype_input!$E$13&lt;&gt;"Please input",AF103=""),"Fail",IF(AND(Prototype_input!$E$16&lt;&gt;"",Prototype_input!$E$16&lt;&gt;"Please input",AG103=""),"Fail",IF(AND(Prototype_input!$E$19&lt;&gt;"",Prototype_input!$E$19&lt;&gt;"Please input",AH103=""),"Fail",IF(AND(Prototype_input!$E$22&lt;&gt;"",Prototype_input!$E$22&lt;&gt;"Please input",AI103=""),"Fail",IF(AND(Prototype_input!$E$25&lt;&gt;"",Prototype_input!$E$25&lt;&gt;"Please input",AJ103=""),"Fail",IF(AF103&lt;&gt;"",AF103,IF(AG103&lt;&gt;"",AG103,IF(AH103&lt;&gt;"",AH103,IF(AI103&lt;&gt;"",AI103,IF(AJ103&lt;&gt;"",AJ103,"")))))))))),"")</f>
        <v/>
      </c>
      <c r="AM103" s="21" t="str">
        <f>_xlfn.IFNA(VLOOKUP(C103,'1_Prototype_data'!$C$1:$AL$1000,36,FALSE),"")</f>
        <v/>
      </c>
      <c r="AN103" s="21" t="str">
        <f>_xlfn.IFNA(VLOOKUP(C103,'2_Prototype_data'!$C$1:$AL$1000,36,FALSE),"")</f>
        <v/>
      </c>
      <c r="AO103" s="21" t="str">
        <f>_xlfn.IFNA(VLOOKUP(C103,'3_Prototype_data'!$C$1:$AL$1000,36,FALSE),"")</f>
        <v/>
      </c>
      <c r="AP103" s="21" t="str">
        <f ca="1">_xlfn.IFNA(VLOOKUP(C103,'4_Prototype_data'!$C$1:$AL$1000,36,FALSE),"")</f>
        <v/>
      </c>
      <c r="AQ103" s="21" t="str">
        <f>_xlfn.IFNA(VLOOKUP(C103,'5_Prototype_data'!$C$1:$AL$1000,36,FALSE),"")</f>
        <v/>
      </c>
      <c r="AR103" s="5" t="str">
        <f>IF(C103&lt;&gt;"",IF(AND(Prototype_input!$E$13&lt;&gt;"",Prototype_input!$E$13&lt;&gt;"Please input",AM103=""),"Fail",IF(AND(Prototype_input!$E$16&lt;&gt;"",Prototype_input!$E$16&lt;&gt;"Please input",AN103=""),"Fail",IF(AND(Prototype_input!$E$19&lt;&gt;"",Prototype_input!$E$19&lt;&gt;"Please input",AO103=""),"Fail",IF(AND(Prototype_input!$E$22&lt;&gt;"",Prototype_input!$E$22&lt;&gt;"Please input",AP103=""),"Fail",IF(AND(Prototype_input!$E$25&lt;&gt;"",Prototype_input!$E$25&lt;&gt;"Please input",AQ103=""),"Fail",IF(AM103&lt;&gt;"",AM103,IF(AN103&lt;&gt;"",AN103,IF(AO103&lt;&gt;"",AO103,IF(AP103&lt;&gt;"",AP103,IF(AQ103&lt;&gt;"",AQ103,"")))))))))),"")</f>
        <v/>
      </c>
    </row>
    <row r="104" spans="5:44" ht="12.75" x14ac:dyDescent="0.2">
      <c r="E104" s="21" t="str">
        <f>_xlfn.IFNA(VLOOKUP(B104,'1_Prototype_data'!$B$1:$U$1000,18,FALSE),"")</f>
        <v/>
      </c>
      <c r="F104" s="21" t="str">
        <f>_xlfn.IFNA(VLOOKUP(B104,'2_Prototype_data'!$B$1:$U$1000,18,FALSE),"")</f>
        <v/>
      </c>
      <c r="G104" s="21" t="str">
        <f>_xlfn.IFNA(VLOOKUP(B104,'3_Prototype_data'!$B$1:$U$1000,18,FALSE),"")</f>
        <v/>
      </c>
      <c r="H104" s="21" t="str">
        <f ca="1">_xlfn.IFNA(VLOOKUP(B104,'4_Prototype_data'!$B$1:$U$1000,18,FALSE),"")</f>
        <v/>
      </c>
      <c r="I104" s="21" t="str">
        <f>_xlfn.IFNA(VLOOKUP(B104,'5_Prototype_data'!$B$1:$U$1000,18,FALSE),"")</f>
        <v/>
      </c>
      <c r="J104" s="21" t="str">
        <f>IF(B104&lt;&gt;"",IF(AND(Prototype_input!$E$13&lt;&gt;"",Prototype_input!$E$13&lt;&gt;"Please input",E104=""),"Fail",IF(AND(Prototype_input!$E$16&lt;&gt;"",Prototype_input!$E$16&lt;&gt;"Please input",F104=""),"Fail",IF(AND(Prototype_input!$E$19&lt;&gt;"",Prototype_input!$E$19&lt;&gt;"Please input",G104=""),"Fail",IF(AND(Prototype_input!$E$22&lt;&gt;"",Prototype_input!$E$22&lt;&gt;"Please input",H104=""),"Fail",IF(AND(Prototype_input!$E$25&lt;&gt;"",Prototype_input!$E$25&lt;&gt;"Please input",I104=""),"Fail",IF(E104&lt;&gt;"",E104,IF(F104&lt;&gt;"",F104,IF(G104&lt;&gt;"",G104,IF(H104&lt;&gt;"",H104,IF(I104&lt;&gt;"",I104,"")))))))))),"")</f>
        <v/>
      </c>
      <c r="K104" s="21" t="str">
        <f>_xlfn.IFNA(VLOOKUP(B104,'1_Prototype_data'!$B$1:$U$1000,16,FALSE),"")</f>
        <v/>
      </c>
      <c r="L104" s="21" t="str">
        <f t="shared" si="13"/>
        <v/>
      </c>
      <c r="M104" s="21" t="str">
        <f>_xlfn.IFNA(VLOOKUP(B104,'2_Prototype_data'!$B$1:$U$1000,16,FALSE),"")</f>
        <v/>
      </c>
      <c r="N104" s="21" t="str">
        <f t="shared" si="14"/>
        <v/>
      </c>
      <c r="O104" s="21" t="str">
        <f>_xlfn.IFNA(VLOOKUP(B104,'3_Prototype_data'!$B$1:$U$1000,16,FALSE),"")</f>
        <v/>
      </c>
      <c r="P104" s="21" t="str">
        <f t="shared" si="15"/>
        <v/>
      </c>
      <c r="Q104" s="21" t="str">
        <f ca="1">_xlfn.IFNA(VLOOKUP(B104,'4_Prototype_data'!$B$1:$U$1000,16,FALSE),"")</f>
        <v/>
      </c>
      <c r="R104" s="21" t="str">
        <f t="shared" ca="1" si="16"/>
        <v/>
      </c>
      <c r="S104" s="21" t="str">
        <f>_xlfn.IFNA(VLOOKUP(B104,'5_Prototype_data'!$B$1:$U$1000,16,FALSE),"")</f>
        <v/>
      </c>
      <c r="T104" s="21" t="str">
        <f t="shared" si="17"/>
        <v/>
      </c>
      <c r="U104" s="21" t="str">
        <f t="shared" si="18"/>
        <v/>
      </c>
      <c r="V104" s="21" t="str">
        <f>IF(B104&lt;&gt;"",(10-COUNTIF(Prototype_input!$E$12:$E$26,"Please input"))/2,"")</f>
        <v/>
      </c>
      <c r="W104" s="21" t="str">
        <f t="shared" si="19"/>
        <v/>
      </c>
      <c r="Y104" s="21" t="str">
        <f>_xlfn.IFNA(VLOOKUP(B104,'1_Prototype_data'!$B$1:$U$1000,3,FALSE),"")</f>
        <v/>
      </c>
      <c r="Z104" s="21" t="str">
        <f>_xlfn.IFNA(VLOOKUP(B104,'1_Prototype_data'!$B$1:$U$1000,4,FALSE),"")</f>
        <v/>
      </c>
      <c r="AA104" s="21" t="str">
        <f>_xlfn.IFNA(VLOOKUP(B104,'1_Prototype_data'!$B$1:$U$1000,5,FALSE),"")</f>
        <v/>
      </c>
      <c r="AB104" s="21" t="str">
        <f>_xlfn.IFNA(VLOOKUP(B104,'1_Prototype_data'!$B$1:$U$1000,6,FALSE),"")</f>
        <v/>
      </c>
      <c r="AC104" s="21" t="str">
        <f>_xlfn.IFNA(VLOOKUP(B104,'1_Prototype_data'!$B$1:$U$1000,7,FALSE),"")</f>
        <v/>
      </c>
      <c r="AD104" s="21" t="str">
        <f>_xlfn.IFNA(VLOOKUP(B104,'1_Prototype_data'!$B$1:$U$1000,8,FALSE),"")</f>
        <v/>
      </c>
      <c r="AE104" s="21" t="str">
        <f>_xlfn.IFNA(VLOOKUP(B104,'1_Prototype_data'!$B$1:$U$1000,9,FALSE),"")</f>
        <v/>
      </c>
      <c r="AF104" s="21" t="str">
        <f>_xlfn.IFNA(VLOOKUP(B104,'1_Prototype_data'!$B$1:$U$1000,20,FALSE),"")</f>
        <v/>
      </c>
      <c r="AG104" s="21" t="str">
        <f>_xlfn.IFNA(VLOOKUP(B104,'2_Prototype_data'!$B$1:$U$1000,20,FALSE),"")</f>
        <v/>
      </c>
      <c r="AH104" s="21" t="str">
        <f>_xlfn.IFNA(VLOOKUP(B104,'3_Prototype_data'!$B$1:$U$1000,20,FALSE),"")</f>
        <v/>
      </c>
      <c r="AI104" s="21" t="str">
        <f ca="1">_xlfn.IFNA(VLOOKUP(B104,'4_Prototype_data'!$B$1:$U$1000,20,FALSE),"")</f>
        <v/>
      </c>
      <c r="AJ104" s="21" t="str">
        <f>_xlfn.IFNA(VLOOKUP(B104,'5_Prototype_data'!$B$1:$U$1000,20,FALSE),"")</f>
        <v/>
      </c>
      <c r="AK104" s="21" t="str">
        <f>IF(B104&lt;&gt;"",IF(AND(Prototype_input!$E$13&lt;&gt;"",Prototype_input!$E$13&lt;&gt;"Please input",AF104=""),"Fail",IF(AND(Prototype_input!$E$16&lt;&gt;"",Prototype_input!$E$16&lt;&gt;"Please input",AG104=""),"Fail",IF(AND(Prototype_input!$E$19&lt;&gt;"",Prototype_input!$E$19&lt;&gt;"Please input",AH104=""),"Fail",IF(AND(Prototype_input!$E$22&lt;&gt;"",Prototype_input!$E$22&lt;&gt;"Please input",AI104=""),"Fail",IF(AND(Prototype_input!$E$25&lt;&gt;"",Prototype_input!$E$25&lt;&gt;"Please input",AJ104=""),"Fail",IF(AF104&lt;&gt;"",AF104,IF(AG104&lt;&gt;"",AG104,IF(AH104&lt;&gt;"",AH104,IF(AI104&lt;&gt;"",AI104,IF(AJ104&lt;&gt;"",AJ104,"")))))))))),"")</f>
        <v/>
      </c>
      <c r="AM104" s="21" t="str">
        <f>_xlfn.IFNA(VLOOKUP(C104,'1_Prototype_data'!$C$1:$AL$1000,36,FALSE),"")</f>
        <v/>
      </c>
      <c r="AN104" s="21" t="str">
        <f>_xlfn.IFNA(VLOOKUP(C104,'2_Prototype_data'!$C$1:$AL$1000,36,FALSE),"")</f>
        <v/>
      </c>
      <c r="AO104" s="21" t="str">
        <f>_xlfn.IFNA(VLOOKUP(C104,'3_Prototype_data'!$C$1:$AL$1000,36,FALSE),"")</f>
        <v/>
      </c>
      <c r="AP104" s="21" t="str">
        <f ca="1">_xlfn.IFNA(VLOOKUP(C104,'4_Prototype_data'!$C$1:$AL$1000,36,FALSE),"")</f>
        <v/>
      </c>
      <c r="AQ104" s="21" t="str">
        <f>_xlfn.IFNA(VLOOKUP(C104,'5_Prototype_data'!$C$1:$AL$1000,36,FALSE),"")</f>
        <v/>
      </c>
      <c r="AR104" s="5" t="str">
        <f>IF(C104&lt;&gt;"",IF(AND(Prototype_input!$E$13&lt;&gt;"",Prototype_input!$E$13&lt;&gt;"Please input",AM104=""),"Fail",IF(AND(Prototype_input!$E$16&lt;&gt;"",Prototype_input!$E$16&lt;&gt;"Please input",AN104=""),"Fail",IF(AND(Prototype_input!$E$19&lt;&gt;"",Prototype_input!$E$19&lt;&gt;"Please input",AO104=""),"Fail",IF(AND(Prototype_input!$E$22&lt;&gt;"",Prototype_input!$E$22&lt;&gt;"Please input",AP104=""),"Fail",IF(AND(Prototype_input!$E$25&lt;&gt;"",Prototype_input!$E$25&lt;&gt;"Please input",AQ104=""),"Fail",IF(AM104&lt;&gt;"",AM104,IF(AN104&lt;&gt;"",AN104,IF(AO104&lt;&gt;"",AO104,IF(AP104&lt;&gt;"",AP104,IF(AQ104&lt;&gt;"",AQ104,"")))))))))),"")</f>
        <v/>
      </c>
    </row>
    <row r="105" spans="5:44" ht="12.75" x14ac:dyDescent="0.2">
      <c r="E105" s="21" t="str">
        <f>_xlfn.IFNA(VLOOKUP(B105,'1_Prototype_data'!$B$1:$U$1000,18,FALSE),"")</f>
        <v/>
      </c>
      <c r="F105" s="21" t="str">
        <f>_xlfn.IFNA(VLOOKUP(B105,'2_Prototype_data'!$B$1:$U$1000,18,FALSE),"")</f>
        <v/>
      </c>
      <c r="G105" s="21" t="str">
        <f>_xlfn.IFNA(VLOOKUP(B105,'3_Prototype_data'!$B$1:$U$1000,18,FALSE),"")</f>
        <v/>
      </c>
      <c r="H105" s="21" t="str">
        <f ca="1">_xlfn.IFNA(VLOOKUP(B105,'4_Prototype_data'!$B$1:$U$1000,18,FALSE),"")</f>
        <v/>
      </c>
      <c r="I105" s="21" t="str">
        <f>_xlfn.IFNA(VLOOKUP(B105,'5_Prototype_data'!$B$1:$U$1000,18,FALSE),"")</f>
        <v/>
      </c>
      <c r="J105" s="21" t="str">
        <f>IF(B105&lt;&gt;"",IF(AND(Prototype_input!$E$13&lt;&gt;"",Prototype_input!$E$13&lt;&gt;"Please input",E105=""),"Fail",IF(AND(Prototype_input!$E$16&lt;&gt;"",Prototype_input!$E$16&lt;&gt;"Please input",F105=""),"Fail",IF(AND(Prototype_input!$E$19&lt;&gt;"",Prototype_input!$E$19&lt;&gt;"Please input",G105=""),"Fail",IF(AND(Prototype_input!$E$22&lt;&gt;"",Prototype_input!$E$22&lt;&gt;"Please input",H105=""),"Fail",IF(AND(Prototype_input!$E$25&lt;&gt;"",Prototype_input!$E$25&lt;&gt;"Please input",I105=""),"Fail",IF(E105&lt;&gt;"",E105,IF(F105&lt;&gt;"",F105,IF(G105&lt;&gt;"",G105,IF(H105&lt;&gt;"",H105,IF(I105&lt;&gt;"",I105,"")))))))))),"")</f>
        <v/>
      </c>
      <c r="K105" s="21" t="str">
        <f>_xlfn.IFNA(VLOOKUP(B105,'1_Prototype_data'!$B$1:$U$1000,16,FALSE),"")</f>
        <v/>
      </c>
      <c r="L105" s="21" t="str">
        <f t="shared" si="13"/>
        <v/>
      </c>
      <c r="M105" s="21" t="str">
        <f>_xlfn.IFNA(VLOOKUP(B105,'2_Prototype_data'!$B$1:$U$1000,16,FALSE),"")</f>
        <v/>
      </c>
      <c r="N105" s="21" t="str">
        <f t="shared" si="14"/>
        <v/>
      </c>
      <c r="O105" s="21" t="str">
        <f>_xlfn.IFNA(VLOOKUP(B105,'3_Prototype_data'!$B$1:$U$1000,16,FALSE),"")</f>
        <v/>
      </c>
      <c r="P105" s="21" t="str">
        <f t="shared" si="15"/>
        <v/>
      </c>
      <c r="Q105" s="21" t="str">
        <f ca="1">_xlfn.IFNA(VLOOKUP(B105,'4_Prototype_data'!$B$1:$U$1000,16,FALSE),"")</f>
        <v/>
      </c>
      <c r="R105" s="21" t="str">
        <f t="shared" ca="1" si="16"/>
        <v/>
      </c>
      <c r="S105" s="21" t="str">
        <f>_xlfn.IFNA(VLOOKUP(B105,'5_Prototype_data'!$B$1:$U$1000,16,FALSE),"")</f>
        <v/>
      </c>
      <c r="T105" s="21" t="str">
        <f t="shared" si="17"/>
        <v/>
      </c>
      <c r="U105" s="21" t="str">
        <f t="shared" si="18"/>
        <v/>
      </c>
      <c r="V105" s="21" t="str">
        <f>IF(B105&lt;&gt;"",(10-COUNTIF(Prototype_input!$E$12:$E$26,"Please input"))/2,"")</f>
        <v/>
      </c>
      <c r="W105" s="21" t="str">
        <f t="shared" si="19"/>
        <v/>
      </c>
      <c r="Y105" s="21" t="str">
        <f>_xlfn.IFNA(VLOOKUP(B105,'1_Prototype_data'!$B$1:$U$1000,3,FALSE),"")</f>
        <v/>
      </c>
      <c r="Z105" s="21" t="str">
        <f>_xlfn.IFNA(VLOOKUP(B105,'1_Prototype_data'!$B$1:$U$1000,4,FALSE),"")</f>
        <v/>
      </c>
      <c r="AA105" s="21" t="str">
        <f>_xlfn.IFNA(VLOOKUP(B105,'1_Prototype_data'!$B$1:$U$1000,5,FALSE),"")</f>
        <v/>
      </c>
      <c r="AB105" s="21" t="str">
        <f>_xlfn.IFNA(VLOOKUP(B105,'1_Prototype_data'!$B$1:$U$1000,6,FALSE),"")</f>
        <v/>
      </c>
      <c r="AC105" s="21" t="str">
        <f>_xlfn.IFNA(VLOOKUP(B105,'1_Prototype_data'!$B$1:$U$1000,7,FALSE),"")</f>
        <v/>
      </c>
      <c r="AD105" s="21" t="str">
        <f>_xlfn.IFNA(VLOOKUP(B105,'1_Prototype_data'!$B$1:$U$1000,8,FALSE),"")</f>
        <v/>
      </c>
      <c r="AE105" s="21" t="str">
        <f>_xlfn.IFNA(VLOOKUP(B105,'1_Prototype_data'!$B$1:$U$1000,9,FALSE),"")</f>
        <v/>
      </c>
      <c r="AF105" s="21" t="str">
        <f>_xlfn.IFNA(VLOOKUP(B105,'1_Prototype_data'!$B$1:$U$1000,20,FALSE),"")</f>
        <v/>
      </c>
      <c r="AG105" s="21" t="str">
        <f>_xlfn.IFNA(VLOOKUP(B105,'2_Prototype_data'!$B$1:$U$1000,20,FALSE),"")</f>
        <v/>
      </c>
      <c r="AH105" s="21" t="str">
        <f>_xlfn.IFNA(VLOOKUP(B105,'3_Prototype_data'!$B$1:$U$1000,20,FALSE),"")</f>
        <v/>
      </c>
      <c r="AI105" s="21" t="str">
        <f ca="1">_xlfn.IFNA(VLOOKUP(B105,'4_Prototype_data'!$B$1:$U$1000,20,FALSE),"")</f>
        <v/>
      </c>
      <c r="AJ105" s="21" t="str">
        <f>_xlfn.IFNA(VLOOKUP(B105,'5_Prototype_data'!$B$1:$U$1000,20,FALSE),"")</f>
        <v/>
      </c>
      <c r="AK105" s="21" t="str">
        <f>IF(B105&lt;&gt;"",IF(AND(Prototype_input!$E$13&lt;&gt;"",Prototype_input!$E$13&lt;&gt;"Please input",AF105=""),"Fail",IF(AND(Prototype_input!$E$16&lt;&gt;"",Prototype_input!$E$16&lt;&gt;"Please input",AG105=""),"Fail",IF(AND(Prototype_input!$E$19&lt;&gt;"",Prototype_input!$E$19&lt;&gt;"Please input",AH105=""),"Fail",IF(AND(Prototype_input!$E$22&lt;&gt;"",Prototype_input!$E$22&lt;&gt;"Please input",AI105=""),"Fail",IF(AND(Prototype_input!$E$25&lt;&gt;"",Prototype_input!$E$25&lt;&gt;"Please input",AJ105=""),"Fail",IF(AF105&lt;&gt;"",AF105,IF(AG105&lt;&gt;"",AG105,IF(AH105&lt;&gt;"",AH105,IF(AI105&lt;&gt;"",AI105,IF(AJ105&lt;&gt;"",AJ105,"")))))))))),"")</f>
        <v/>
      </c>
      <c r="AM105" s="21" t="str">
        <f>_xlfn.IFNA(VLOOKUP(C105,'1_Prototype_data'!$C$1:$AL$1000,36,FALSE),"")</f>
        <v/>
      </c>
      <c r="AN105" s="21" t="str">
        <f>_xlfn.IFNA(VLOOKUP(C105,'2_Prototype_data'!$C$1:$AL$1000,36,FALSE),"")</f>
        <v/>
      </c>
      <c r="AO105" s="21" t="str">
        <f>_xlfn.IFNA(VLOOKUP(C105,'3_Prototype_data'!$C$1:$AL$1000,36,FALSE),"")</f>
        <v/>
      </c>
      <c r="AP105" s="21" t="str">
        <f ca="1">_xlfn.IFNA(VLOOKUP(C105,'4_Prototype_data'!$C$1:$AL$1000,36,FALSE),"")</f>
        <v/>
      </c>
      <c r="AQ105" s="21" t="str">
        <f>_xlfn.IFNA(VLOOKUP(C105,'5_Prototype_data'!$C$1:$AL$1000,36,FALSE),"")</f>
        <v/>
      </c>
      <c r="AR105" s="5" t="str">
        <f>IF(C105&lt;&gt;"",IF(AND(Prototype_input!$E$13&lt;&gt;"",Prototype_input!$E$13&lt;&gt;"Please input",AM105=""),"Fail",IF(AND(Prototype_input!$E$16&lt;&gt;"",Prototype_input!$E$16&lt;&gt;"Please input",AN105=""),"Fail",IF(AND(Prototype_input!$E$19&lt;&gt;"",Prototype_input!$E$19&lt;&gt;"Please input",AO105=""),"Fail",IF(AND(Prototype_input!$E$22&lt;&gt;"",Prototype_input!$E$22&lt;&gt;"Please input",AP105=""),"Fail",IF(AND(Prototype_input!$E$25&lt;&gt;"",Prototype_input!$E$25&lt;&gt;"Please input",AQ105=""),"Fail",IF(AM105&lt;&gt;"",AM105,IF(AN105&lt;&gt;"",AN105,IF(AO105&lt;&gt;"",AO105,IF(AP105&lt;&gt;"",AP105,IF(AQ105&lt;&gt;"",AQ105,"")))))))))),"")</f>
        <v/>
      </c>
    </row>
    <row r="106" spans="5:44" ht="12.75" x14ac:dyDescent="0.2">
      <c r="E106" s="21" t="str">
        <f>_xlfn.IFNA(VLOOKUP(B106,'1_Prototype_data'!$B$1:$U$1000,18,FALSE),"")</f>
        <v/>
      </c>
      <c r="F106" s="21" t="str">
        <f>_xlfn.IFNA(VLOOKUP(B106,'2_Prototype_data'!$B$1:$U$1000,18,FALSE),"")</f>
        <v/>
      </c>
      <c r="G106" s="21" t="str">
        <f>_xlfn.IFNA(VLOOKUP(B106,'3_Prototype_data'!$B$1:$U$1000,18,FALSE),"")</f>
        <v/>
      </c>
      <c r="H106" s="21" t="str">
        <f ca="1">_xlfn.IFNA(VLOOKUP(B106,'4_Prototype_data'!$B$1:$U$1000,18,FALSE),"")</f>
        <v/>
      </c>
      <c r="I106" s="21" t="str">
        <f>_xlfn.IFNA(VLOOKUP(B106,'5_Prototype_data'!$B$1:$U$1000,18,FALSE),"")</f>
        <v/>
      </c>
      <c r="J106" s="21" t="str">
        <f>IF(B106&lt;&gt;"",IF(AND(Prototype_input!$E$13&lt;&gt;"",Prototype_input!$E$13&lt;&gt;"Please input",E106=""),"Fail",IF(AND(Prototype_input!$E$16&lt;&gt;"",Prototype_input!$E$16&lt;&gt;"Please input",F106=""),"Fail",IF(AND(Prototype_input!$E$19&lt;&gt;"",Prototype_input!$E$19&lt;&gt;"Please input",G106=""),"Fail",IF(AND(Prototype_input!$E$22&lt;&gt;"",Prototype_input!$E$22&lt;&gt;"Please input",H106=""),"Fail",IF(AND(Prototype_input!$E$25&lt;&gt;"",Prototype_input!$E$25&lt;&gt;"Please input",I106=""),"Fail",IF(E106&lt;&gt;"",E106,IF(F106&lt;&gt;"",F106,IF(G106&lt;&gt;"",G106,IF(H106&lt;&gt;"",H106,IF(I106&lt;&gt;"",I106,"")))))))))),"")</f>
        <v/>
      </c>
      <c r="K106" s="21" t="str">
        <f>_xlfn.IFNA(VLOOKUP(B106,'1_Prototype_data'!$B$1:$U$1000,16,FALSE),"")</f>
        <v/>
      </c>
      <c r="L106" s="21" t="str">
        <f t="shared" si="13"/>
        <v/>
      </c>
      <c r="M106" s="21" t="str">
        <f>_xlfn.IFNA(VLOOKUP(B106,'2_Prototype_data'!$B$1:$U$1000,16,FALSE),"")</f>
        <v/>
      </c>
      <c r="N106" s="21" t="str">
        <f t="shared" si="14"/>
        <v/>
      </c>
      <c r="O106" s="21" t="str">
        <f>_xlfn.IFNA(VLOOKUP(B106,'3_Prototype_data'!$B$1:$U$1000,16,FALSE),"")</f>
        <v/>
      </c>
      <c r="P106" s="21" t="str">
        <f t="shared" si="15"/>
        <v/>
      </c>
      <c r="Q106" s="21" t="str">
        <f ca="1">_xlfn.IFNA(VLOOKUP(B106,'4_Prototype_data'!$B$1:$U$1000,16,FALSE),"")</f>
        <v/>
      </c>
      <c r="R106" s="21" t="str">
        <f t="shared" ca="1" si="16"/>
        <v/>
      </c>
      <c r="S106" s="21" t="str">
        <f>_xlfn.IFNA(VLOOKUP(B106,'5_Prototype_data'!$B$1:$U$1000,16,FALSE),"")</f>
        <v/>
      </c>
      <c r="T106" s="21" t="str">
        <f t="shared" si="17"/>
        <v/>
      </c>
      <c r="U106" s="21" t="str">
        <f t="shared" si="18"/>
        <v/>
      </c>
      <c r="V106" s="21" t="str">
        <f>IF(B106&lt;&gt;"",(10-COUNTIF(Prototype_input!$E$12:$E$26,"Please input"))/2,"")</f>
        <v/>
      </c>
      <c r="W106" s="21" t="str">
        <f t="shared" si="19"/>
        <v/>
      </c>
      <c r="Y106" s="21" t="str">
        <f>_xlfn.IFNA(VLOOKUP(B106,'1_Prototype_data'!$B$1:$U$1000,3,FALSE),"")</f>
        <v/>
      </c>
      <c r="Z106" s="21" t="str">
        <f>_xlfn.IFNA(VLOOKUP(B106,'1_Prototype_data'!$B$1:$U$1000,4,FALSE),"")</f>
        <v/>
      </c>
      <c r="AA106" s="21" t="str">
        <f>_xlfn.IFNA(VLOOKUP(B106,'1_Prototype_data'!$B$1:$U$1000,5,FALSE),"")</f>
        <v/>
      </c>
      <c r="AB106" s="21" t="str">
        <f>_xlfn.IFNA(VLOOKUP(B106,'1_Prototype_data'!$B$1:$U$1000,6,FALSE),"")</f>
        <v/>
      </c>
      <c r="AC106" s="21" t="str">
        <f>_xlfn.IFNA(VLOOKUP(B106,'1_Prototype_data'!$B$1:$U$1000,7,FALSE),"")</f>
        <v/>
      </c>
      <c r="AD106" s="21" t="str">
        <f>_xlfn.IFNA(VLOOKUP(B106,'1_Prototype_data'!$B$1:$U$1000,8,FALSE),"")</f>
        <v/>
      </c>
      <c r="AE106" s="21" t="str">
        <f>_xlfn.IFNA(VLOOKUP(B106,'1_Prototype_data'!$B$1:$U$1000,9,FALSE),"")</f>
        <v/>
      </c>
      <c r="AF106" s="21" t="str">
        <f>_xlfn.IFNA(VLOOKUP(B106,'1_Prototype_data'!$B$1:$U$1000,20,FALSE),"")</f>
        <v/>
      </c>
      <c r="AG106" s="21" t="str">
        <f>_xlfn.IFNA(VLOOKUP(B106,'2_Prototype_data'!$B$1:$U$1000,20,FALSE),"")</f>
        <v/>
      </c>
      <c r="AH106" s="21" t="str">
        <f>_xlfn.IFNA(VLOOKUP(B106,'3_Prototype_data'!$B$1:$U$1000,20,FALSE),"")</f>
        <v/>
      </c>
      <c r="AI106" s="21" t="str">
        <f ca="1">_xlfn.IFNA(VLOOKUP(B106,'4_Prototype_data'!$B$1:$U$1000,20,FALSE),"")</f>
        <v/>
      </c>
      <c r="AJ106" s="21" t="str">
        <f>_xlfn.IFNA(VLOOKUP(B106,'5_Prototype_data'!$B$1:$U$1000,20,FALSE),"")</f>
        <v/>
      </c>
      <c r="AK106" s="21" t="str">
        <f>IF(B106&lt;&gt;"",IF(AND(Prototype_input!$E$13&lt;&gt;"",Prototype_input!$E$13&lt;&gt;"Please input",AF106=""),"Fail",IF(AND(Prototype_input!$E$16&lt;&gt;"",Prototype_input!$E$16&lt;&gt;"Please input",AG106=""),"Fail",IF(AND(Prototype_input!$E$19&lt;&gt;"",Prototype_input!$E$19&lt;&gt;"Please input",AH106=""),"Fail",IF(AND(Prototype_input!$E$22&lt;&gt;"",Prototype_input!$E$22&lt;&gt;"Please input",AI106=""),"Fail",IF(AND(Prototype_input!$E$25&lt;&gt;"",Prototype_input!$E$25&lt;&gt;"Please input",AJ106=""),"Fail",IF(AF106&lt;&gt;"",AF106,IF(AG106&lt;&gt;"",AG106,IF(AH106&lt;&gt;"",AH106,IF(AI106&lt;&gt;"",AI106,IF(AJ106&lt;&gt;"",AJ106,"")))))))))),"")</f>
        <v/>
      </c>
      <c r="AM106" s="21" t="str">
        <f>_xlfn.IFNA(VLOOKUP(C106,'1_Prototype_data'!$C$1:$AL$1000,36,FALSE),"")</f>
        <v/>
      </c>
      <c r="AN106" s="21" t="str">
        <f>_xlfn.IFNA(VLOOKUP(C106,'2_Prototype_data'!$C$1:$AL$1000,36,FALSE),"")</f>
        <v/>
      </c>
      <c r="AO106" s="21" t="str">
        <f>_xlfn.IFNA(VLOOKUP(C106,'3_Prototype_data'!$C$1:$AL$1000,36,FALSE),"")</f>
        <v/>
      </c>
      <c r="AP106" s="21" t="str">
        <f ca="1">_xlfn.IFNA(VLOOKUP(C106,'4_Prototype_data'!$C$1:$AL$1000,36,FALSE),"")</f>
        <v/>
      </c>
      <c r="AQ106" s="21" t="str">
        <f>_xlfn.IFNA(VLOOKUP(C106,'5_Prototype_data'!$C$1:$AL$1000,36,FALSE),"")</f>
        <v/>
      </c>
      <c r="AR106" s="5" t="str">
        <f>IF(C106&lt;&gt;"",IF(AND(Prototype_input!$E$13&lt;&gt;"",Prototype_input!$E$13&lt;&gt;"Please input",AM106=""),"Fail",IF(AND(Prototype_input!$E$16&lt;&gt;"",Prototype_input!$E$16&lt;&gt;"Please input",AN106=""),"Fail",IF(AND(Prototype_input!$E$19&lt;&gt;"",Prototype_input!$E$19&lt;&gt;"Please input",AO106=""),"Fail",IF(AND(Prototype_input!$E$22&lt;&gt;"",Prototype_input!$E$22&lt;&gt;"Please input",AP106=""),"Fail",IF(AND(Prototype_input!$E$25&lt;&gt;"",Prototype_input!$E$25&lt;&gt;"Please input",AQ106=""),"Fail",IF(AM106&lt;&gt;"",AM106,IF(AN106&lt;&gt;"",AN106,IF(AO106&lt;&gt;"",AO106,IF(AP106&lt;&gt;"",AP106,IF(AQ106&lt;&gt;"",AQ106,"")))))))))),"")</f>
        <v/>
      </c>
    </row>
    <row r="107" spans="5:44" ht="12.75" x14ac:dyDescent="0.2">
      <c r="E107" s="21" t="str">
        <f>_xlfn.IFNA(VLOOKUP(B107,'1_Prototype_data'!$B$1:$U$1000,18,FALSE),"")</f>
        <v/>
      </c>
      <c r="F107" s="21" t="str">
        <f>_xlfn.IFNA(VLOOKUP(B107,'2_Prototype_data'!$B$1:$U$1000,18,FALSE),"")</f>
        <v/>
      </c>
      <c r="G107" s="21" t="str">
        <f>_xlfn.IFNA(VLOOKUP(B107,'3_Prototype_data'!$B$1:$U$1000,18,FALSE),"")</f>
        <v/>
      </c>
      <c r="H107" s="21" t="str">
        <f ca="1">_xlfn.IFNA(VLOOKUP(B107,'4_Prototype_data'!$B$1:$U$1000,18,FALSE),"")</f>
        <v/>
      </c>
      <c r="I107" s="21" t="str">
        <f>_xlfn.IFNA(VLOOKUP(B107,'5_Prototype_data'!$B$1:$U$1000,18,FALSE),"")</f>
        <v/>
      </c>
      <c r="J107" s="21" t="str">
        <f>IF(B107&lt;&gt;"",IF(AND(Prototype_input!$E$13&lt;&gt;"",Prototype_input!$E$13&lt;&gt;"Please input",E107=""),"Fail",IF(AND(Prototype_input!$E$16&lt;&gt;"",Prototype_input!$E$16&lt;&gt;"Please input",F107=""),"Fail",IF(AND(Prototype_input!$E$19&lt;&gt;"",Prototype_input!$E$19&lt;&gt;"Please input",G107=""),"Fail",IF(AND(Prototype_input!$E$22&lt;&gt;"",Prototype_input!$E$22&lt;&gt;"Please input",H107=""),"Fail",IF(AND(Prototype_input!$E$25&lt;&gt;"",Prototype_input!$E$25&lt;&gt;"Please input",I107=""),"Fail",IF(E107&lt;&gt;"",E107,IF(F107&lt;&gt;"",F107,IF(G107&lt;&gt;"",G107,IF(H107&lt;&gt;"",H107,IF(I107&lt;&gt;"",I107,"")))))))))),"")</f>
        <v/>
      </c>
      <c r="K107" s="21" t="str">
        <f>_xlfn.IFNA(VLOOKUP(B107,'1_Prototype_data'!$B$1:$U$1000,16,FALSE),"")</f>
        <v/>
      </c>
      <c r="L107" s="21" t="str">
        <f t="shared" si="13"/>
        <v/>
      </c>
      <c r="M107" s="21" t="str">
        <f>_xlfn.IFNA(VLOOKUP(B107,'2_Prototype_data'!$B$1:$U$1000,16,FALSE),"")</f>
        <v/>
      </c>
      <c r="N107" s="21" t="str">
        <f t="shared" si="14"/>
        <v/>
      </c>
      <c r="O107" s="21" t="str">
        <f>_xlfn.IFNA(VLOOKUP(B107,'3_Prototype_data'!$B$1:$U$1000,16,FALSE),"")</f>
        <v/>
      </c>
      <c r="P107" s="21" t="str">
        <f t="shared" si="15"/>
        <v/>
      </c>
      <c r="Q107" s="21" t="str">
        <f ca="1">_xlfn.IFNA(VLOOKUP(B107,'4_Prototype_data'!$B$1:$U$1000,16,FALSE),"")</f>
        <v/>
      </c>
      <c r="R107" s="21" t="str">
        <f t="shared" ca="1" si="16"/>
        <v/>
      </c>
      <c r="S107" s="21" t="str">
        <f>_xlfn.IFNA(VLOOKUP(B107,'5_Prototype_data'!$B$1:$U$1000,16,FALSE),"")</f>
        <v/>
      </c>
      <c r="T107" s="21" t="str">
        <f t="shared" si="17"/>
        <v/>
      </c>
      <c r="U107" s="21" t="str">
        <f t="shared" si="18"/>
        <v/>
      </c>
      <c r="V107" s="21" t="str">
        <f>IF(B107&lt;&gt;"",(10-COUNTIF(Prototype_input!$E$12:$E$26,"Please input"))/2,"")</f>
        <v/>
      </c>
      <c r="W107" s="21" t="str">
        <f t="shared" si="19"/>
        <v/>
      </c>
      <c r="Y107" s="21" t="str">
        <f>_xlfn.IFNA(VLOOKUP(B107,'1_Prototype_data'!$B$1:$U$1000,3,FALSE),"")</f>
        <v/>
      </c>
      <c r="Z107" s="21" t="str">
        <f>_xlfn.IFNA(VLOOKUP(B107,'1_Prototype_data'!$B$1:$U$1000,4,FALSE),"")</f>
        <v/>
      </c>
      <c r="AA107" s="21" t="str">
        <f>_xlfn.IFNA(VLOOKUP(B107,'1_Prototype_data'!$B$1:$U$1000,5,FALSE),"")</f>
        <v/>
      </c>
      <c r="AB107" s="21" t="str">
        <f>_xlfn.IFNA(VLOOKUP(B107,'1_Prototype_data'!$B$1:$U$1000,6,FALSE),"")</f>
        <v/>
      </c>
      <c r="AC107" s="21" t="str">
        <f>_xlfn.IFNA(VLOOKUP(B107,'1_Prototype_data'!$B$1:$U$1000,7,FALSE),"")</f>
        <v/>
      </c>
      <c r="AD107" s="21" t="str">
        <f>_xlfn.IFNA(VLOOKUP(B107,'1_Prototype_data'!$B$1:$U$1000,8,FALSE),"")</f>
        <v/>
      </c>
      <c r="AE107" s="21" t="str">
        <f>_xlfn.IFNA(VLOOKUP(B107,'1_Prototype_data'!$B$1:$U$1000,9,FALSE),"")</f>
        <v/>
      </c>
      <c r="AF107" s="21" t="str">
        <f>_xlfn.IFNA(VLOOKUP(B107,'1_Prototype_data'!$B$1:$U$1000,20,FALSE),"")</f>
        <v/>
      </c>
      <c r="AG107" s="21" t="str">
        <f>_xlfn.IFNA(VLOOKUP(B107,'2_Prototype_data'!$B$1:$U$1000,20,FALSE),"")</f>
        <v/>
      </c>
      <c r="AH107" s="21" t="str">
        <f>_xlfn.IFNA(VLOOKUP(B107,'3_Prototype_data'!$B$1:$U$1000,20,FALSE),"")</f>
        <v/>
      </c>
      <c r="AI107" s="21" t="str">
        <f ca="1">_xlfn.IFNA(VLOOKUP(B107,'4_Prototype_data'!$B$1:$U$1000,20,FALSE),"")</f>
        <v/>
      </c>
      <c r="AJ107" s="21" t="str">
        <f>_xlfn.IFNA(VLOOKUP(B107,'5_Prototype_data'!$B$1:$U$1000,20,FALSE),"")</f>
        <v/>
      </c>
      <c r="AK107" s="21" t="str">
        <f>IF(B107&lt;&gt;"",IF(AND(Prototype_input!$E$13&lt;&gt;"",Prototype_input!$E$13&lt;&gt;"Please input",AF107=""),"Fail",IF(AND(Prototype_input!$E$16&lt;&gt;"",Prototype_input!$E$16&lt;&gt;"Please input",AG107=""),"Fail",IF(AND(Prototype_input!$E$19&lt;&gt;"",Prototype_input!$E$19&lt;&gt;"Please input",AH107=""),"Fail",IF(AND(Prototype_input!$E$22&lt;&gt;"",Prototype_input!$E$22&lt;&gt;"Please input",AI107=""),"Fail",IF(AND(Prototype_input!$E$25&lt;&gt;"",Prototype_input!$E$25&lt;&gt;"Please input",AJ107=""),"Fail",IF(AF107&lt;&gt;"",AF107,IF(AG107&lt;&gt;"",AG107,IF(AH107&lt;&gt;"",AH107,IF(AI107&lt;&gt;"",AI107,IF(AJ107&lt;&gt;"",AJ107,"")))))))))),"")</f>
        <v/>
      </c>
      <c r="AM107" s="21" t="str">
        <f>_xlfn.IFNA(VLOOKUP(C107,'1_Prototype_data'!$C$1:$AL$1000,36,FALSE),"")</f>
        <v/>
      </c>
      <c r="AN107" s="21" t="str">
        <f>_xlfn.IFNA(VLOOKUP(C107,'2_Prototype_data'!$C$1:$AL$1000,36,FALSE),"")</f>
        <v/>
      </c>
      <c r="AO107" s="21" t="str">
        <f>_xlfn.IFNA(VLOOKUP(C107,'3_Prototype_data'!$C$1:$AL$1000,36,FALSE),"")</f>
        <v/>
      </c>
      <c r="AP107" s="21" t="str">
        <f ca="1">_xlfn.IFNA(VLOOKUP(C107,'4_Prototype_data'!$C$1:$AL$1000,36,FALSE),"")</f>
        <v/>
      </c>
      <c r="AQ107" s="21" t="str">
        <f>_xlfn.IFNA(VLOOKUP(C107,'5_Prototype_data'!$C$1:$AL$1000,36,FALSE),"")</f>
        <v/>
      </c>
      <c r="AR107" s="5" t="str">
        <f>IF(C107&lt;&gt;"",IF(AND(Prototype_input!$E$13&lt;&gt;"",Prototype_input!$E$13&lt;&gt;"Please input",AM107=""),"Fail",IF(AND(Prototype_input!$E$16&lt;&gt;"",Prototype_input!$E$16&lt;&gt;"Please input",AN107=""),"Fail",IF(AND(Prototype_input!$E$19&lt;&gt;"",Prototype_input!$E$19&lt;&gt;"Please input",AO107=""),"Fail",IF(AND(Prototype_input!$E$22&lt;&gt;"",Prototype_input!$E$22&lt;&gt;"Please input",AP107=""),"Fail",IF(AND(Prototype_input!$E$25&lt;&gt;"",Prototype_input!$E$25&lt;&gt;"Please input",AQ107=""),"Fail",IF(AM107&lt;&gt;"",AM107,IF(AN107&lt;&gt;"",AN107,IF(AO107&lt;&gt;"",AO107,IF(AP107&lt;&gt;"",AP107,IF(AQ107&lt;&gt;"",AQ107,"")))))))))),"")</f>
        <v/>
      </c>
    </row>
    <row r="108" spans="5:44" ht="12.75" x14ac:dyDescent="0.2">
      <c r="E108" s="21" t="str">
        <f>_xlfn.IFNA(VLOOKUP(B108,'1_Prototype_data'!$B$1:$U$1000,18,FALSE),"")</f>
        <v/>
      </c>
      <c r="F108" s="21" t="str">
        <f>_xlfn.IFNA(VLOOKUP(B108,'2_Prototype_data'!$B$1:$U$1000,18,FALSE),"")</f>
        <v/>
      </c>
      <c r="G108" s="21" t="str">
        <f>_xlfn.IFNA(VLOOKUP(B108,'3_Prototype_data'!$B$1:$U$1000,18,FALSE),"")</f>
        <v/>
      </c>
      <c r="H108" s="21" t="str">
        <f ca="1">_xlfn.IFNA(VLOOKUP(B108,'4_Prototype_data'!$B$1:$U$1000,18,FALSE),"")</f>
        <v/>
      </c>
      <c r="I108" s="21" t="str">
        <f>_xlfn.IFNA(VLOOKUP(B108,'5_Prototype_data'!$B$1:$U$1000,18,FALSE),"")</f>
        <v/>
      </c>
      <c r="J108" s="21" t="str">
        <f>IF(B108&lt;&gt;"",IF(AND(Prototype_input!$E$13&lt;&gt;"",Prototype_input!$E$13&lt;&gt;"Please input",E108=""),"Fail",IF(AND(Prototype_input!$E$16&lt;&gt;"",Prototype_input!$E$16&lt;&gt;"Please input",F108=""),"Fail",IF(AND(Prototype_input!$E$19&lt;&gt;"",Prototype_input!$E$19&lt;&gt;"Please input",G108=""),"Fail",IF(AND(Prototype_input!$E$22&lt;&gt;"",Prototype_input!$E$22&lt;&gt;"Please input",H108=""),"Fail",IF(AND(Prototype_input!$E$25&lt;&gt;"",Prototype_input!$E$25&lt;&gt;"Please input",I108=""),"Fail",IF(E108&lt;&gt;"",E108,IF(F108&lt;&gt;"",F108,IF(G108&lt;&gt;"",G108,IF(H108&lt;&gt;"",H108,IF(I108&lt;&gt;"",I108,"")))))))))),"")</f>
        <v/>
      </c>
      <c r="K108" s="21" t="str">
        <f>_xlfn.IFNA(VLOOKUP(B108,'1_Prototype_data'!$B$1:$U$1000,16,FALSE),"")</f>
        <v/>
      </c>
      <c r="L108" s="21" t="str">
        <f t="shared" si="13"/>
        <v/>
      </c>
      <c r="M108" s="21" t="str">
        <f>_xlfn.IFNA(VLOOKUP(B108,'2_Prototype_data'!$B$1:$U$1000,16,FALSE),"")</f>
        <v/>
      </c>
      <c r="N108" s="21" t="str">
        <f t="shared" si="14"/>
        <v/>
      </c>
      <c r="O108" s="21" t="str">
        <f>_xlfn.IFNA(VLOOKUP(B108,'3_Prototype_data'!$B$1:$U$1000,16,FALSE),"")</f>
        <v/>
      </c>
      <c r="P108" s="21" t="str">
        <f t="shared" si="15"/>
        <v/>
      </c>
      <c r="Q108" s="21" t="str">
        <f ca="1">_xlfn.IFNA(VLOOKUP(B108,'4_Prototype_data'!$B$1:$U$1000,16,FALSE),"")</f>
        <v/>
      </c>
      <c r="R108" s="21" t="str">
        <f t="shared" ca="1" si="16"/>
        <v/>
      </c>
      <c r="S108" s="21" t="str">
        <f>_xlfn.IFNA(VLOOKUP(B108,'5_Prototype_data'!$B$1:$U$1000,16,FALSE),"")</f>
        <v/>
      </c>
      <c r="T108" s="21" t="str">
        <f t="shared" si="17"/>
        <v/>
      </c>
      <c r="U108" s="21" t="str">
        <f t="shared" si="18"/>
        <v/>
      </c>
      <c r="V108" s="21" t="str">
        <f>IF(B108&lt;&gt;"",(10-COUNTIF(Prototype_input!$E$12:$E$26,"Please input"))/2,"")</f>
        <v/>
      </c>
      <c r="W108" s="21" t="str">
        <f t="shared" si="19"/>
        <v/>
      </c>
      <c r="Y108" s="21" t="str">
        <f>_xlfn.IFNA(VLOOKUP(B108,'1_Prototype_data'!$B$1:$U$1000,3,FALSE),"")</f>
        <v/>
      </c>
      <c r="Z108" s="21" t="str">
        <f>_xlfn.IFNA(VLOOKUP(B108,'1_Prototype_data'!$B$1:$U$1000,4,FALSE),"")</f>
        <v/>
      </c>
      <c r="AA108" s="21" t="str">
        <f>_xlfn.IFNA(VLOOKUP(B108,'1_Prototype_data'!$B$1:$U$1000,5,FALSE),"")</f>
        <v/>
      </c>
      <c r="AB108" s="21" t="str">
        <f>_xlfn.IFNA(VLOOKUP(B108,'1_Prototype_data'!$B$1:$U$1000,6,FALSE),"")</f>
        <v/>
      </c>
      <c r="AC108" s="21" t="str">
        <f>_xlfn.IFNA(VLOOKUP(B108,'1_Prototype_data'!$B$1:$U$1000,7,FALSE),"")</f>
        <v/>
      </c>
      <c r="AD108" s="21" t="str">
        <f>_xlfn.IFNA(VLOOKUP(B108,'1_Prototype_data'!$B$1:$U$1000,8,FALSE),"")</f>
        <v/>
      </c>
      <c r="AE108" s="21" t="str">
        <f>_xlfn.IFNA(VLOOKUP(B108,'1_Prototype_data'!$B$1:$U$1000,9,FALSE),"")</f>
        <v/>
      </c>
      <c r="AF108" s="21" t="str">
        <f>_xlfn.IFNA(VLOOKUP(B108,'1_Prototype_data'!$B$1:$U$1000,20,FALSE),"")</f>
        <v/>
      </c>
      <c r="AG108" s="21" t="str">
        <f>_xlfn.IFNA(VLOOKUP(B108,'2_Prototype_data'!$B$1:$U$1000,20,FALSE),"")</f>
        <v/>
      </c>
      <c r="AH108" s="21" t="str">
        <f>_xlfn.IFNA(VLOOKUP(B108,'3_Prototype_data'!$B$1:$U$1000,20,FALSE),"")</f>
        <v/>
      </c>
      <c r="AI108" s="21" t="str">
        <f ca="1">_xlfn.IFNA(VLOOKUP(B108,'4_Prototype_data'!$B$1:$U$1000,20,FALSE),"")</f>
        <v/>
      </c>
      <c r="AJ108" s="21" t="str">
        <f>_xlfn.IFNA(VLOOKUP(B108,'5_Prototype_data'!$B$1:$U$1000,20,FALSE),"")</f>
        <v/>
      </c>
      <c r="AK108" s="21" t="str">
        <f>IF(B108&lt;&gt;"",IF(AND(Prototype_input!$E$13&lt;&gt;"",Prototype_input!$E$13&lt;&gt;"Please input",AF108=""),"Fail",IF(AND(Prototype_input!$E$16&lt;&gt;"",Prototype_input!$E$16&lt;&gt;"Please input",AG108=""),"Fail",IF(AND(Prototype_input!$E$19&lt;&gt;"",Prototype_input!$E$19&lt;&gt;"Please input",AH108=""),"Fail",IF(AND(Prototype_input!$E$22&lt;&gt;"",Prototype_input!$E$22&lt;&gt;"Please input",AI108=""),"Fail",IF(AND(Prototype_input!$E$25&lt;&gt;"",Prototype_input!$E$25&lt;&gt;"Please input",AJ108=""),"Fail",IF(AF108&lt;&gt;"",AF108,IF(AG108&lt;&gt;"",AG108,IF(AH108&lt;&gt;"",AH108,IF(AI108&lt;&gt;"",AI108,IF(AJ108&lt;&gt;"",AJ108,"")))))))))),"")</f>
        <v/>
      </c>
      <c r="AM108" s="21" t="str">
        <f>_xlfn.IFNA(VLOOKUP(C108,'1_Prototype_data'!$C$1:$AL$1000,36,FALSE),"")</f>
        <v/>
      </c>
      <c r="AN108" s="21" t="str">
        <f>_xlfn.IFNA(VLOOKUP(C108,'2_Prototype_data'!$C$1:$AL$1000,36,FALSE),"")</f>
        <v/>
      </c>
      <c r="AO108" s="21" t="str">
        <f>_xlfn.IFNA(VLOOKUP(C108,'3_Prototype_data'!$C$1:$AL$1000,36,FALSE),"")</f>
        <v/>
      </c>
      <c r="AP108" s="21" t="str">
        <f ca="1">_xlfn.IFNA(VLOOKUP(C108,'4_Prototype_data'!$C$1:$AL$1000,36,FALSE),"")</f>
        <v/>
      </c>
      <c r="AQ108" s="21" t="str">
        <f>_xlfn.IFNA(VLOOKUP(C108,'5_Prototype_data'!$C$1:$AL$1000,36,FALSE),"")</f>
        <v/>
      </c>
      <c r="AR108" s="5" t="str">
        <f>IF(C108&lt;&gt;"",IF(AND(Prototype_input!$E$13&lt;&gt;"",Prototype_input!$E$13&lt;&gt;"Please input",AM108=""),"Fail",IF(AND(Prototype_input!$E$16&lt;&gt;"",Prototype_input!$E$16&lt;&gt;"Please input",AN108=""),"Fail",IF(AND(Prototype_input!$E$19&lt;&gt;"",Prototype_input!$E$19&lt;&gt;"Please input",AO108=""),"Fail",IF(AND(Prototype_input!$E$22&lt;&gt;"",Prototype_input!$E$22&lt;&gt;"Please input",AP108=""),"Fail",IF(AND(Prototype_input!$E$25&lt;&gt;"",Prototype_input!$E$25&lt;&gt;"Please input",AQ108=""),"Fail",IF(AM108&lt;&gt;"",AM108,IF(AN108&lt;&gt;"",AN108,IF(AO108&lt;&gt;"",AO108,IF(AP108&lt;&gt;"",AP108,IF(AQ108&lt;&gt;"",AQ108,"")))))))))),"")</f>
        <v/>
      </c>
    </row>
    <row r="109" spans="5:44" ht="12.75" x14ac:dyDescent="0.2">
      <c r="E109" s="21" t="str">
        <f>_xlfn.IFNA(VLOOKUP(B109,'1_Prototype_data'!$B$1:$U$1000,18,FALSE),"")</f>
        <v/>
      </c>
      <c r="F109" s="21" t="str">
        <f>_xlfn.IFNA(VLOOKUP(B109,'2_Prototype_data'!$B$1:$U$1000,18,FALSE),"")</f>
        <v/>
      </c>
      <c r="G109" s="21" t="str">
        <f>_xlfn.IFNA(VLOOKUP(B109,'3_Prototype_data'!$B$1:$U$1000,18,FALSE),"")</f>
        <v/>
      </c>
      <c r="H109" s="21" t="str">
        <f ca="1">_xlfn.IFNA(VLOOKUP(B109,'4_Prototype_data'!$B$1:$U$1000,18,FALSE),"")</f>
        <v/>
      </c>
      <c r="I109" s="21" t="str">
        <f>_xlfn.IFNA(VLOOKUP(B109,'5_Prototype_data'!$B$1:$U$1000,18,FALSE),"")</f>
        <v/>
      </c>
      <c r="J109" s="21" t="str">
        <f>IF(B109&lt;&gt;"",IF(AND(Prototype_input!$E$13&lt;&gt;"",Prototype_input!$E$13&lt;&gt;"Please input",E109=""),"Fail",IF(AND(Prototype_input!$E$16&lt;&gt;"",Prototype_input!$E$16&lt;&gt;"Please input",F109=""),"Fail",IF(AND(Prototype_input!$E$19&lt;&gt;"",Prototype_input!$E$19&lt;&gt;"Please input",G109=""),"Fail",IF(AND(Prototype_input!$E$22&lt;&gt;"",Prototype_input!$E$22&lt;&gt;"Please input",H109=""),"Fail",IF(AND(Prototype_input!$E$25&lt;&gt;"",Prototype_input!$E$25&lt;&gt;"Please input",I109=""),"Fail",IF(E109&lt;&gt;"",E109,IF(F109&lt;&gt;"",F109,IF(G109&lt;&gt;"",G109,IF(H109&lt;&gt;"",H109,IF(I109&lt;&gt;"",I109,"")))))))))),"")</f>
        <v/>
      </c>
      <c r="K109" s="21" t="str">
        <f>_xlfn.IFNA(VLOOKUP(B109,'1_Prototype_data'!$B$1:$U$1000,16,FALSE),"")</f>
        <v/>
      </c>
      <c r="L109" s="21" t="str">
        <f t="shared" si="13"/>
        <v/>
      </c>
      <c r="M109" s="21" t="str">
        <f>_xlfn.IFNA(VLOOKUP(B109,'2_Prototype_data'!$B$1:$U$1000,16,FALSE),"")</f>
        <v/>
      </c>
      <c r="N109" s="21" t="str">
        <f t="shared" si="14"/>
        <v/>
      </c>
      <c r="O109" s="21" t="str">
        <f>_xlfn.IFNA(VLOOKUP(B109,'3_Prototype_data'!$B$1:$U$1000,16,FALSE),"")</f>
        <v/>
      </c>
      <c r="P109" s="21" t="str">
        <f t="shared" si="15"/>
        <v/>
      </c>
      <c r="Q109" s="21" t="str">
        <f ca="1">_xlfn.IFNA(VLOOKUP(B109,'4_Prototype_data'!$B$1:$U$1000,16,FALSE),"")</f>
        <v/>
      </c>
      <c r="R109" s="21" t="str">
        <f t="shared" ca="1" si="16"/>
        <v/>
      </c>
      <c r="S109" s="21" t="str">
        <f>_xlfn.IFNA(VLOOKUP(B109,'5_Prototype_data'!$B$1:$U$1000,16,FALSE),"")</f>
        <v/>
      </c>
      <c r="T109" s="21" t="str">
        <f t="shared" si="17"/>
        <v/>
      </c>
      <c r="U109" s="21" t="str">
        <f t="shared" si="18"/>
        <v/>
      </c>
      <c r="V109" s="21" t="str">
        <f>IF(B109&lt;&gt;"",(10-COUNTIF(Prototype_input!$E$12:$E$26,"Please input"))/2,"")</f>
        <v/>
      </c>
      <c r="W109" s="21" t="str">
        <f t="shared" si="19"/>
        <v/>
      </c>
      <c r="Y109" s="21" t="str">
        <f>_xlfn.IFNA(VLOOKUP(B109,'1_Prototype_data'!$B$1:$U$1000,3,FALSE),"")</f>
        <v/>
      </c>
      <c r="Z109" s="21" t="str">
        <f>_xlfn.IFNA(VLOOKUP(B109,'1_Prototype_data'!$B$1:$U$1000,4,FALSE),"")</f>
        <v/>
      </c>
      <c r="AA109" s="21" t="str">
        <f>_xlfn.IFNA(VLOOKUP(B109,'1_Prototype_data'!$B$1:$U$1000,5,FALSE),"")</f>
        <v/>
      </c>
      <c r="AB109" s="21" t="str">
        <f>_xlfn.IFNA(VLOOKUP(B109,'1_Prototype_data'!$B$1:$U$1000,6,FALSE),"")</f>
        <v/>
      </c>
      <c r="AC109" s="21" t="str">
        <f>_xlfn.IFNA(VLOOKUP(B109,'1_Prototype_data'!$B$1:$U$1000,7,FALSE),"")</f>
        <v/>
      </c>
      <c r="AD109" s="21" t="str">
        <f>_xlfn.IFNA(VLOOKUP(B109,'1_Prototype_data'!$B$1:$U$1000,8,FALSE),"")</f>
        <v/>
      </c>
      <c r="AE109" s="21" t="str">
        <f>_xlfn.IFNA(VLOOKUP(B109,'1_Prototype_data'!$B$1:$U$1000,9,FALSE),"")</f>
        <v/>
      </c>
      <c r="AF109" s="21" t="str">
        <f>_xlfn.IFNA(VLOOKUP(B109,'1_Prototype_data'!$B$1:$U$1000,20,FALSE),"")</f>
        <v/>
      </c>
      <c r="AG109" s="21" t="str">
        <f>_xlfn.IFNA(VLOOKUP(B109,'2_Prototype_data'!$B$1:$U$1000,20,FALSE),"")</f>
        <v/>
      </c>
      <c r="AH109" s="21" t="str">
        <f>_xlfn.IFNA(VLOOKUP(B109,'3_Prototype_data'!$B$1:$U$1000,20,FALSE),"")</f>
        <v/>
      </c>
      <c r="AI109" s="21" t="str">
        <f ca="1">_xlfn.IFNA(VLOOKUP(B109,'4_Prototype_data'!$B$1:$U$1000,20,FALSE),"")</f>
        <v/>
      </c>
      <c r="AJ109" s="21" t="str">
        <f>_xlfn.IFNA(VLOOKUP(B109,'5_Prototype_data'!$B$1:$U$1000,20,FALSE),"")</f>
        <v/>
      </c>
      <c r="AK109" s="21" t="str">
        <f>IF(B109&lt;&gt;"",IF(AND(Prototype_input!$E$13&lt;&gt;"",Prototype_input!$E$13&lt;&gt;"Please input",AF109=""),"Fail",IF(AND(Prototype_input!$E$16&lt;&gt;"",Prototype_input!$E$16&lt;&gt;"Please input",AG109=""),"Fail",IF(AND(Prototype_input!$E$19&lt;&gt;"",Prototype_input!$E$19&lt;&gt;"Please input",AH109=""),"Fail",IF(AND(Prototype_input!$E$22&lt;&gt;"",Prototype_input!$E$22&lt;&gt;"Please input",AI109=""),"Fail",IF(AND(Prototype_input!$E$25&lt;&gt;"",Prototype_input!$E$25&lt;&gt;"Please input",AJ109=""),"Fail",IF(AF109&lt;&gt;"",AF109,IF(AG109&lt;&gt;"",AG109,IF(AH109&lt;&gt;"",AH109,IF(AI109&lt;&gt;"",AI109,IF(AJ109&lt;&gt;"",AJ109,"")))))))))),"")</f>
        <v/>
      </c>
      <c r="AM109" s="21" t="str">
        <f>_xlfn.IFNA(VLOOKUP(C109,'1_Prototype_data'!$C$1:$AL$1000,36,FALSE),"")</f>
        <v/>
      </c>
      <c r="AN109" s="21" t="str">
        <f>_xlfn.IFNA(VLOOKUP(C109,'2_Prototype_data'!$C$1:$AL$1000,36,FALSE),"")</f>
        <v/>
      </c>
      <c r="AO109" s="21" t="str">
        <f>_xlfn.IFNA(VLOOKUP(C109,'3_Prototype_data'!$C$1:$AL$1000,36,FALSE),"")</f>
        <v/>
      </c>
      <c r="AP109" s="21" t="str">
        <f ca="1">_xlfn.IFNA(VLOOKUP(C109,'4_Prototype_data'!$C$1:$AL$1000,36,FALSE),"")</f>
        <v/>
      </c>
      <c r="AQ109" s="21" t="str">
        <f>_xlfn.IFNA(VLOOKUP(C109,'5_Prototype_data'!$C$1:$AL$1000,36,FALSE),"")</f>
        <v/>
      </c>
      <c r="AR109" s="5" t="str">
        <f>IF(C109&lt;&gt;"",IF(AND(Prototype_input!$E$13&lt;&gt;"",Prototype_input!$E$13&lt;&gt;"Please input",AM109=""),"Fail",IF(AND(Prototype_input!$E$16&lt;&gt;"",Prototype_input!$E$16&lt;&gt;"Please input",AN109=""),"Fail",IF(AND(Prototype_input!$E$19&lt;&gt;"",Prototype_input!$E$19&lt;&gt;"Please input",AO109=""),"Fail",IF(AND(Prototype_input!$E$22&lt;&gt;"",Prototype_input!$E$22&lt;&gt;"Please input",AP109=""),"Fail",IF(AND(Prototype_input!$E$25&lt;&gt;"",Prototype_input!$E$25&lt;&gt;"Please input",AQ109=""),"Fail",IF(AM109&lt;&gt;"",AM109,IF(AN109&lt;&gt;"",AN109,IF(AO109&lt;&gt;"",AO109,IF(AP109&lt;&gt;"",AP109,IF(AQ109&lt;&gt;"",AQ109,"")))))))))),"")</f>
        <v/>
      </c>
    </row>
    <row r="110" spans="5:44" ht="12.75" x14ac:dyDescent="0.2">
      <c r="E110" s="21" t="str">
        <f>_xlfn.IFNA(VLOOKUP(B110,'1_Prototype_data'!$B$1:$U$1000,18,FALSE),"")</f>
        <v/>
      </c>
      <c r="F110" s="21" t="str">
        <f>_xlfn.IFNA(VLOOKUP(B110,'2_Prototype_data'!$B$1:$U$1000,18,FALSE),"")</f>
        <v/>
      </c>
      <c r="G110" s="21" t="str">
        <f>_xlfn.IFNA(VLOOKUP(B110,'3_Prototype_data'!$B$1:$U$1000,18,FALSE),"")</f>
        <v/>
      </c>
      <c r="H110" s="21" t="str">
        <f ca="1">_xlfn.IFNA(VLOOKUP(B110,'4_Prototype_data'!$B$1:$U$1000,18,FALSE),"")</f>
        <v/>
      </c>
      <c r="I110" s="21" t="str">
        <f>_xlfn.IFNA(VLOOKUP(B110,'5_Prototype_data'!$B$1:$U$1000,18,FALSE),"")</f>
        <v/>
      </c>
      <c r="J110" s="21" t="str">
        <f>IF(B110&lt;&gt;"",IF(AND(Prototype_input!$E$13&lt;&gt;"",Prototype_input!$E$13&lt;&gt;"Please input",E110=""),"Fail",IF(AND(Prototype_input!$E$16&lt;&gt;"",Prototype_input!$E$16&lt;&gt;"Please input",F110=""),"Fail",IF(AND(Prototype_input!$E$19&lt;&gt;"",Prototype_input!$E$19&lt;&gt;"Please input",G110=""),"Fail",IF(AND(Prototype_input!$E$22&lt;&gt;"",Prototype_input!$E$22&lt;&gt;"Please input",H110=""),"Fail",IF(AND(Prototype_input!$E$25&lt;&gt;"",Prototype_input!$E$25&lt;&gt;"Please input",I110=""),"Fail",IF(E110&lt;&gt;"",E110,IF(F110&lt;&gt;"",F110,IF(G110&lt;&gt;"",G110,IF(H110&lt;&gt;"",H110,IF(I110&lt;&gt;"",I110,"")))))))))),"")</f>
        <v/>
      </c>
      <c r="K110" s="21" t="str">
        <f>_xlfn.IFNA(VLOOKUP(B110,'1_Prototype_data'!$B$1:$U$1000,16,FALSE),"")</f>
        <v/>
      </c>
      <c r="L110" s="21" t="str">
        <f t="shared" si="13"/>
        <v/>
      </c>
      <c r="M110" s="21" t="str">
        <f>_xlfn.IFNA(VLOOKUP(B110,'2_Prototype_data'!$B$1:$U$1000,16,FALSE),"")</f>
        <v/>
      </c>
      <c r="N110" s="21" t="str">
        <f t="shared" si="14"/>
        <v/>
      </c>
      <c r="O110" s="21" t="str">
        <f>_xlfn.IFNA(VLOOKUP(B110,'3_Prototype_data'!$B$1:$U$1000,16,FALSE),"")</f>
        <v/>
      </c>
      <c r="P110" s="21" t="str">
        <f t="shared" si="15"/>
        <v/>
      </c>
      <c r="Q110" s="21" t="str">
        <f ca="1">_xlfn.IFNA(VLOOKUP(B110,'4_Prototype_data'!$B$1:$U$1000,16,FALSE),"")</f>
        <v/>
      </c>
      <c r="R110" s="21" t="str">
        <f t="shared" ca="1" si="16"/>
        <v/>
      </c>
      <c r="S110" s="21" t="str">
        <f>_xlfn.IFNA(VLOOKUP(B110,'5_Prototype_data'!$B$1:$U$1000,16,FALSE),"")</f>
        <v/>
      </c>
      <c r="T110" s="21" t="str">
        <f t="shared" si="17"/>
        <v/>
      </c>
      <c r="U110" s="21" t="str">
        <f t="shared" si="18"/>
        <v/>
      </c>
      <c r="V110" s="21" t="str">
        <f>IF(B110&lt;&gt;"",(10-COUNTIF(Prototype_input!$E$12:$E$26,"Please input"))/2,"")</f>
        <v/>
      </c>
      <c r="W110" s="21" t="str">
        <f t="shared" si="19"/>
        <v/>
      </c>
      <c r="Y110" s="21" t="str">
        <f>_xlfn.IFNA(VLOOKUP(B110,'1_Prototype_data'!$B$1:$U$1000,3,FALSE),"")</f>
        <v/>
      </c>
      <c r="Z110" s="21" t="str">
        <f>_xlfn.IFNA(VLOOKUP(B110,'1_Prototype_data'!$B$1:$U$1000,4,FALSE),"")</f>
        <v/>
      </c>
      <c r="AA110" s="21" t="str">
        <f>_xlfn.IFNA(VLOOKUP(B110,'1_Prototype_data'!$B$1:$U$1000,5,FALSE),"")</f>
        <v/>
      </c>
      <c r="AB110" s="21" t="str">
        <f>_xlfn.IFNA(VLOOKUP(B110,'1_Prototype_data'!$B$1:$U$1000,6,FALSE),"")</f>
        <v/>
      </c>
      <c r="AC110" s="21" t="str">
        <f>_xlfn.IFNA(VLOOKUP(B110,'1_Prototype_data'!$B$1:$U$1000,7,FALSE),"")</f>
        <v/>
      </c>
      <c r="AD110" s="21" t="str">
        <f>_xlfn.IFNA(VLOOKUP(B110,'1_Prototype_data'!$B$1:$U$1000,8,FALSE),"")</f>
        <v/>
      </c>
      <c r="AE110" s="21" t="str">
        <f>_xlfn.IFNA(VLOOKUP(B110,'1_Prototype_data'!$B$1:$U$1000,9,FALSE),"")</f>
        <v/>
      </c>
      <c r="AF110" s="21" t="str">
        <f>_xlfn.IFNA(VLOOKUP(B110,'1_Prototype_data'!$B$1:$U$1000,20,FALSE),"")</f>
        <v/>
      </c>
      <c r="AG110" s="21" t="str">
        <f>_xlfn.IFNA(VLOOKUP(B110,'2_Prototype_data'!$B$1:$U$1000,20,FALSE),"")</f>
        <v/>
      </c>
      <c r="AH110" s="21" t="str">
        <f>_xlfn.IFNA(VLOOKUP(B110,'3_Prototype_data'!$B$1:$U$1000,20,FALSE),"")</f>
        <v/>
      </c>
      <c r="AI110" s="21" t="str">
        <f ca="1">_xlfn.IFNA(VLOOKUP(B110,'4_Prototype_data'!$B$1:$U$1000,20,FALSE),"")</f>
        <v/>
      </c>
      <c r="AJ110" s="21" t="str">
        <f>_xlfn.IFNA(VLOOKUP(B110,'5_Prototype_data'!$B$1:$U$1000,20,FALSE),"")</f>
        <v/>
      </c>
      <c r="AK110" s="21" t="str">
        <f>IF(B110&lt;&gt;"",IF(AND(Prototype_input!$E$13&lt;&gt;"",Prototype_input!$E$13&lt;&gt;"Please input",AF110=""),"Fail",IF(AND(Prototype_input!$E$16&lt;&gt;"",Prototype_input!$E$16&lt;&gt;"Please input",AG110=""),"Fail",IF(AND(Prototype_input!$E$19&lt;&gt;"",Prototype_input!$E$19&lt;&gt;"Please input",AH110=""),"Fail",IF(AND(Prototype_input!$E$22&lt;&gt;"",Prototype_input!$E$22&lt;&gt;"Please input",AI110=""),"Fail",IF(AND(Prototype_input!$E$25&lt;&gt;"",Prototype_input!$E$25&lt;&gt;"Please input",AJ110=""),"Fail",IF(AF110&lt;&gt;"",AF110,IF(AG110&lt;&gt;"",AG110,IF(AH110&lt;&gt;"",AH110,IF(AI110&lt;&gt;"",AI110,IF(AJ110&lt;&gt;"",AJ110,"")))))))))),"")</f>
        <v/>
      </c>
      <c r="AM110" s="21" t="str">
        <f>_xlfn.IFNA(VLOOKUP(C110,'1_Prototype_data'!$C$1:$AL$1000,36,FALSE),"")</f>
        <v/>
      </c>
      <c r="AN110" s="21" t="str">
        <f>_xlfn.IFNA(VLOOKUP(C110,'2_Prototype_data'!$C$1:$AL$1000,36,FALSE),"")</f>
        <v/>
      </c>
      <c r="AO110" s="21" t="str">
        <f>_xlfn.IFNA(VLOOKUP(C110,'3_Prototype_data'!$C$1:$AL$1000,36,FALSE),"")</f>
        <v/>
      </c>
      <c r="AP110" s="21" t="str">
        <f ca="1">_xlfn.IFNA(VLOOKUP(C110,'4_Prototype_data'!$C$1:$AL$1000,36,FALSE),"")</f>
        <v/>
      </c>
      <c r="AQ110" s="21" t="str">
        <f>_xlfn.IFNA(VLOOKUP(C110,'5_Prototype_data'!$C$1:$AL$1000,36,FALSE),"")</f>
        <v/>
      </c>
      <c r="AR110" s="5" t="str">
        <f>IF(C110&lt;&gt;"",IF(AND(Prototype_input!$E$13&lt;&gt;"",Prototype_input!$E$13&lt;&gt;"Please input",AM110=""),"Fail",IF(AND(Prototype_input!$E$16&lt;&gt;"",Prototype_input!$E$16&lt;&gt;"Please input",AN110=""),"Fail",IF(AND(Prototype_input!$E$19&lt;&gt;"",Prototype_input!$E$19&lt;&gt;"Please input",AO110=""),"Fail",IF(AND(Prototype_input!$E$22&lt;&gt;"",Prototype_input!$E$22&lt;&gt;"Please input",AP110=""),"Fail",IF(AND(Prototype_input!$E$25&lt;&gt;"",Prototype_input!$E$25&lt;&gt;"Please input",AQ110=""),"Fail",IF(AM110&lt;&gt;"",AM110,IF(AN110&lt;&gt;"",AN110,IF(AO110&lt;&gt;"",AO110,IF(AP110&lt;&gt;"",AP110,IF(AQ110&lt;&gt;"",AQ110,"")))))))))),"")</f>
        <v/>
      </c>
    </row>
    <row r="111" spans="5:44" ht="12.75" x14ac:dyDescent="0.2">
      <c r="E111" s="21" t="str">
        <f>_xlfn.IFNA(VLOOKUP(B111,'1_Prototype_data'!$B$1:$U$1000,18,FALSE),"")</f>
        <v/>
      </c>
      <c r="F111" s="21" t="str">
        <f>_xlfn.IFNA(VLOOKUP(B111,'2_Prototype_data'!$B$1:$U$1000,18,FALSE),"")</f>
        <v/>
      </c>
      <c r="G111" s="21" t="str">
        <f>_xlfn.IFNA(VLOOKUP(B111,'3_Prototype_data'!$B$1:$U$1000,18,FALSE),"")</f>
        <v/>
      </c>
      <c r="H111" s="21" t="str">
        <f ca="1">_xlfn.IFNA(VLOOKUP(B111,'4_Prototype_data'!$B$1:$U$1000,18,FALSE),"")</f>
        <v/>
      </c>
      <c r="I111" s="21" t="str">
        <f>_xlfn.IFNA(VLOOKUP(B111,'5_Prototype_data'!$B$1:$U$1000,18,FALSE),"")</f>
        <v/>
      </c>
      <c r="J111" s="21" t="str">
        <f>IF(B111&lt;&gt;"",IF(AND(Prototype_input!$E$13&lt;&gt;"",Prototype_input!$E$13&lt;&gt;"Please input",E111=""),"Fail",IF(AND(Prototype_input!$E$16&lt;&gt;"",Prototype_input!$E$16&lt;&gt;"Please input",F111=""),"Fail",IF(AND(Prototype_input!$E$19&lt;&gt;"",Prototype_input!$E$19&lt;&gt;"Please input",G111=""),"Fail",IF(AND(Prototype_input!$E$22&lt;&gt;"",Prototype_input!$E$22&lt;&gt;"Please input",H111=""),"Fail",IF(AND(Prototype_input!$E$25&lt;&gt;"",Prototype_input!$E$25&lt;&gt;"Please input",I111=""),"Fail",IF(E111&lt;&gt;"",E111,IF(F111&lt;&gt;"",F111,IF(G111&lt;&gt;"",G111,IF(H111&lt;&gt;"",H111,IF(I111&lt;&gt;"",I111,"")))))))))),"")</f>
        <v/>
      </c>
      <c r="K111" s="21" t="str">
        <f>_xlfn.IFNA(VLOOKUP(B111,'1_Prototype_data'!$B$1:$U$1000,16,FALSE),"")</f>
        <v/>
      </c>
      <c r="L111" s="21" t="str">
        <f t="shared" si="13"/>
        <v/>
      </c>
      <c r="M111" s="21" t="str">
        <f>_xlfn.IFNA(VLOOKUP(B111,'2_Prototype_data'!$B$1:$U$1000,16,FALSE),"")</f>
        <v/>
      </c>
      <c r="N111" s="21" t="str">
        <f t="shared" si="14"/>
        <v/>
      </c>
      <c r="O111" s="21" t="str">
        <f>_xlfn.IFNA(VLOOKUP(B111,'3_Prototype_data'!$B$1:$U$1000,16,FALSE),"")</f>
        <v/>
      </c>
      <c r="P111" s="21" t="str">
        <f t="shared" si="15"/>
        <v/>
      </c>
      <c r="Q111" s="21" t="str">
        <f ca="1">_xlfn.IFNA(VLOOKUP(B111,'4_Prototype_data'!$B$1:$U$1000,16,FALSE),"")</f>
        <v/>
      </c>
      <c r="R111" s="21" t="str">
        <f t="shared" ca="1" si="16"/>
        <v/>
      </c>
      <c r="S111" s="21" t="str">
        <f>_xlfn.IFNA(VLOOKUP(B111,'5_Prototype_data'!$B$1:$U$1000,16,FALSE),"")</f>
        <v/>
      </c>
      <c r="T111" s="21" t="str">
        <f t="shared" si="17"/>
        <v/>
      </c>
      <c r="U111" s="21" t="str">
        <f t="shared" si="18"/>
        <v/>
      </c>
      <c r="V111" s="21" t="str">
        <f>IF(B111&lt;&gt;"",(10-COUNTIF(Prototype_input!$E$12:$E$26,"Please input"))/2,"")</f>
        <v/>
      </c>
      <c r="W111" s="21" t="str">
        <f t="shared" si="19"/>
        <v/>
      </c>
      <c r="Y111" s="21" t="str">
        <f>_xlfn.IFNA(VLOOKUP(B111,'1_Prototype_data'!$B$1:$U$1000,3,FALSE),"")</f>
        <v/>
      </c>
      <c r="Z111" s="21" t="str">
        <f>_xlfn.IFNA(VLOOKUP(B111,'1_Prototype_data'!$B$1:$U$1000,4,FALSE),"")</f>
        <v/>
      </c>
      <c r="AA111" s="21" t="str">
        <f>_xlfn.IFNA(VLOOKUP(B111,'1_Prototype_data'!$B$1:$U$1000,5,FALSE),"")</f>
        <v/>
      </c>
      <c r="AB111" s="21" t="str">
        <f>_xlfn.IFNA(VLOOKUP(B111,'1_Prototype_data'!$B$1:$U$1000,6,FALSE),"")</f>
        <v/>
      </c>
      <c r="AC111" s="21" t="str">
        <f>_xlfn.IFNA(VLOOKUP(B111,'1_Prototype_data'!$B$1:$U$1000,7,FALSE),"")</f>
        <v/>
      </c>
      <c r="AD111" s="21" t="str">
        <f>_xlfn.IFNA(VLOOKUP(B111,'1_Prototype_data'!$B$1:$U$1000,8,FALSE),"")</f>
        <v/>
      </c>
      <c r="AE111" s="21" t="str">
        <f>_xlfn.IFNA(VLOOKUP(B111,'1_Prototype_data'!$B$1:$U$1000,9,FALSE),"")</f>
        <v/>
      </c>
      <c r="AF111" s="21" t="str">
        <f>_xlfn.IFNA(VLOOKUP(B111,'1_Prototype_data'!$B$1:$U$1000,20,FALSE),"")</f>
        <v/>
      </c>
      <c r="AG111" s="21" t="str">
        <f>_xlfn.IFNA(VLOOKUP(B111,'2_Prototype_data'!$B$1:$U$1000,20,FALSE),"")</f>
        <v/>
      </c>
      <c r="AH111" s="21" t="str">
        <f>_xlfn.IFNA(VLOOKUP(B111,'3_Prototype_data'!$B$1:$U$1000,20,FALSE),"")</f>
        <v/>
      </c>
      <c r="AI111" s="21" t="str">
        <f ca="1">_xlfn.IFNA(VLOOKUP(B111,'4_Prototype_data'!$B$1:$U$1000,20,FALSE),"")</f>
        <v/>
      </c>
      <c r="AJ111" s="21" t="str">
        <f>_xlfn.IFNA(VLOOKUP(B111,'5_Prototype_data'!$B$1:$U$1000,20,FALSE),"")</f>
        <v/>
      </c>
      <c r="AK111" s="21" t="str">
        <f>IF(B111&lt;&gt;"",IF(AND(Prototype_input!$E$13&lt;&gt;"",Prototype_input!$E$13&lt;&gt;"Please input",AF111=""),"Fail",IF(AND(Prototype_input!$E$16&lt;&gt;"",Prototype_input!$E$16&lt;&gt;"Please input",AG111=""),"Fail",IF(AND(Prototype_input!$E$19&lt;&gt;"",Prototype_input!$E$19&lt;&gt;"Please input",AH111=""),"Fail",IF(AND(Prototype_input!$E$22&lt;&gt;"",Prototype_input!$E$22&lt;&gt;"Please input",AI111=""),"Fail",IF(AND(Prototype_input!$E$25&lt;&gt;"",Prototype_input!$E$25&lt;&gt;"Please input",AJ111=""),"Fail",IF(AF111&lt;&gt;"",AF111,IF(AG111&lt;&gt;"",AG111,IF(AH111&lt;&gt;"",AH111,IF(AI111&lt;&gt;"",AI111,IF(AJ111&lt;&gt;"",AJ111,"")))))))))),"")</f>
        <v/>
      </c>
      <c r="AM111" s="21" t="str">
        <f>_xlfn.IFNA(VLOOKUP(C111,'1_Prototype_data'!$C$1:$AL$1000,36,FALSE),"")</f>
        <v/>
      </c>
      <c r="AN111" s="21" t="str">
        <f>_xlfn.IFNA(VLOOKUP(C111,'2_Prototype_data'!$C$1:$AL$1000,36,FALSE),"")</f>
        <v/>
      </c>
      <c r="AO111" s="21" t="str">
        <f>_xlfn.IFNA(VLOOKUP(C111,'3_Prototype_data'!$C$1:$AL$1000,36,FALSE),"")</f>
        <v/>
      </c>
      <c r="AP111" s="21" t="str">
        <f ca="1">_xlfn.IFNA(VLOOKUP(C111,'4_Prototype_data'!$C$1:$AL$1000,36,FALSE),"")</f>
        <v/>
      </c>
      <c r="AQ111" s="21" t="str">
        <f>_xlfn.IFNA(VLOOKUP(C111,'5_Prototype_data'!$C$1:$AL$1000,36,FALSE),"")</f>
        <v/>
      </c>
      <c r="AR111" s="5" t="str">
        <f>IF(C111&lt;&gt;"",IF(AND(Prototype_input!$E$13&lt;&gt;"",Prototype_input!$E$13&lt;&gt;"Please input",AM111=""),"Fail",IF(AND(Prototype_input!$E$16&lt;&gt;"",Prototype_input!$E$16&lt;&gt;"Please input",AN111=""),"Fail",IF(AND(Prototype_input!$E$19&lt;&gt;"",Prototype_input!$E$19&lt;&gt;"Please input",AO111=""),"Fail",IF(AND(Prototype_input!$E$22&lt;&gt;"",Prototype_input!$E$22&lt;&gt;"Please input",AP111=""),"Fail",IF(AND(Prototype_input!$E$25&lt;&gt;"",Prototype_input!$E$25&lt;&gt;"Please input",AQ111=""),"Fail",IF(AM111&lt;&gt;"",AM111,IF(AN111&lt;&gt;"",AN111,IF(AO111&lt;&gt;"",AO111,IF(AP111&lt;&gt;"",AP111,IF(AQ111&lt;&gt;"",AQ111,"")))))))))),"")</f>
        <v/>
      </c>
    </row>
    <row r="112" spans="5:44" ht="12.75" x14ac:dyDescent="0.2">
      <c r="E112" s="21" t="str">
        <f>_xlfn.IFNA(VLOOKUP(B112,'1_Prototype_data'!$B$1:$U$1000,18,FALSE),"")</f>
        <v/>
      </c>
      <c r="F112" s="21" t="str">
        <f>_xlfn.IFNA(VLOOKUP(B112,'2_Prototype_data'!$B$1:$U$1000,18,FALSE),"")</f>
        <v/>
      </c>
      <c r="G112" s="21" t="str">
        <f>_xlfn.IFNA(VLOOKUP(B112,'3_Prototype_data'!$B$1:$U$1000,18,FALSE),"")</f>
        <v/>
      </c>
      <c r="H112" s="21" t="str">
        <f ca="1">_xlfn.IFNA(VLOOKUP(B112,'4_Prototype_data'!$B$1:$U$1000,18,FALSE),"")</f>
        <v/>
      </c>
      <c r="I112" s="21" t="str">
        <f>_xlfn.IFNA(VLOOKUP(B112,'5_Prototype_data'!$B$1:$U$1000,18,FALSE),"")</f>
        <v/>
      </c>
      <c r="J112" s="21" t="str">
        <f>IF(B112&lt;&gt;"",IF(AND(Prototype_input!$E$13&lt;&gt;"",Prototype_input!$E$13&lt;&gt;"Please input",E112=""),"Fail",IF(AND(Prototype_input!$E$16&lt;&gt;"",Prototype_input!$E$16&lt;&gt;"Please input",F112=""),"Fail",IF(AND(Prototype_input!$E$19&lt;&gt;"",Prototype_input!$E$19&lt;&gt;"Please input",G112=""),"Fail",IF(AND(Prototype_input!$E$22&lt;&gt;"",Prototype_input!$E$22&lt;&gt;"Please input",H112=""),"Fail",IF(AND(Prototype_input!$E$25&lt;&gt;"",Prototype_input!$E$25&lt;&gt;"Please input",I112=""),"Fail",IF(E112&lt;&gt;"",E112,IF(F112&lt;&gt;"",F112,IF(G112&lt;&gt;"",G112,IF(H112&lt;&gt;"",H112,IF(I112&lt;&gt;"",I112,"")))))))))),"")</f>
        <v/>
      </c>
      <c r="K112" s="21" t="str">
        <f>_xlfn.IFNA(VLOOKUP(B112,'1_Prototype_data'!$B$1:$U$1000,16,FALSE),"")</f>
        <v/>
      </c>
      <c r="L112" s="21" t="str">
        <f t="shared" si="13"/>
        <v/>
      </c>
      <c r="M112" s="21" t="str">
        <f>_xlfn.IFNA(VLOOKUP(B112,'2_Prototype_data'!$B$1:$U$1000,16,FALSE),"")</f>
        <v/>
      </c>
      <c r="N112" s="21" t="str">
        <f t="shared" si="14"/>
        <v/>
      </c>
      <c r="O112" s="21" t="str">
        <f>_xlfn.IFNA(VLOOKUP(B112,'3_Prototype_data'!$B$1:$U$1000,16,FALSE),"")</f>
        <v/>
      </c>
      <c r="P112" s="21" t="str">
        <f t="shared" si="15"/>
        <v/>
      </c>
      <c r="Q112" s="21" t="str">
        <f ca="1">_xlfn.IFNA(VLOOKUP(B112,'4_Prototype_data'!$B$1:$U$1000,16,FALSE),"")</f>
        <v/>
      </c>
      <c r="R112" s="21" t="str">
        <f t="shared" ca="1" si="16"/>
        <v/>
      </c>
      <c r="S112" s="21" t="str">
        <f>_xlfn.IFNA(VLOOKUP(B112,'5_Prototype_data'!$B$1:$U$1000,16,FALSE),"")</f>
        <v/>
      </c>
      <c r="T112" s="21" t="str">
        <f t="shared" si="17"/>
        <v/>
      </c>
      <c r="U112" s="21" t="str">
        <f t="shared" si="18"/>
        <v/>
      </c>
      <c r="V112" s="21" t="str">
        <f>IF(B112&lt;&gt;"",(10-COUNTIF(Prototype_input!$E$12:$E$26,"Please input"))/2,"")</f>
        <v/>
      </c>
      <c r="W112" s="21" t="str">
        <f t="shared" si="19"/>
        <v/>
      </c>
      <c r="Y112" s="21" t="str">
        <f>_xlfn.IFNA(VLOOKUP(B112,'1_Prototype_data'!$B$1:$U$1000,3,FALSE),"")</f>
        <v/>
      </c>
      <c r="Z112" s="21" t="str">
        <f>_xlfn.IFNA(VLOOKUP(B112,'1_Prototype_data'!$B$1:$U$1000,4,FALSE),"")</f>
        <v/>
      </c>
      <c r="AA112" s="21" t="str">
        <f>_xlfn.IFNA(VLOOKUP(B112,'1_Prototype_data'!$B$1:$U$1000,5,FALSE),"")</f>
        <v/>
      </c>
      <c r="AB112" s="21" t="str">
        <f>_xlfn.IFNA(VLOOKUP(B112,'1_Prototype_data'!$B$1:$U$1000,6,FALSE),"")</f>
        <v/>
      </c>
      <c r="AC112" s="21" t="str">
        <f>_xlfn.IFNA(VLOOKUP(B112,'1_Prototype_data'!$B$1:$U$1000,7,FALSE),"")</f>
        <v/>
      </c>
      <c r="AD112" s="21" t="str">
        <f>_xlfn.IFNA(VLOOKUP(B112,'1_Prototype_data'!$B$1:$U$1000,8,FALSE),"")</f>
        <v/>
      </c>
      <c r="AE112" s="21" t="str">
        <f>_xlfn.IFNA(VLOOKUP(B112,'1_Prototype_data'!$B$1:$U$1000,9,FALSE),"")</f>
        <v/>
      </c>
      <c r="AF112" s="21" t="str">
        <f>_xlfn.IFNA(VLOOKUP(B112,'1_Prototype_data'!$B$1:$U$1000,20,FALSE),"")</f>
        <v/>
      </c>
      <c r="AG112" s="21" t="str">
        <f>_xlfn.IFNA(VLOOKUP(B112,'2_Prototype_data'!$B$1:$U$1000,20,FALSE),"")</f>
        <v/>
      </c>
      <c r="AH112" s="21" t="str">
        <f>_xlfn.IFNA(VLOOKUP(B112,'3_Prototype_data'!$B$1:$U$1000,20,FALSE),"")</f>
        <v/>
      </c>
      <c r="AI112" s="21" t="str">
        <f ca="1">_xlfn.IFNA(VLOOKUP(B112,'4_Prototype_data'!$B$1:$U$1000,20,FALSE),"")</f>
        <v/>
      </c>
      <c r="AJ112" s="21" t="str">
        <f>_xlfn.IFNA(VLOOKUP(B112,'5_Prototype_data'!$B$1:$U$1000,20,FALSE),"")</f>
        <v/>
      </c>
      <c r="AK112" s="21" t="str">
        <f>IF(B112&lt;&gt;"",IF(AND(Prototype_input!$E$13&lt;&gt;"",Prototype_input!$E$13&lt;&gt;"Please input",AF112=""),"Fail",IF(AND(Prototype_input!$E$16&lt;&gt;"",Prototype_input!$E$16&lt;&gt;"Please input",AG112=""),"Fail",IF(AND(Prototype_input!$E$19&lt;&gt;"",Prototype_input!$E$19&lt;&gt;"Please input",AH112=""),"Fail",IF(AND(Prototype_input!$E$22&lt;&gt;"",Prototype_input!$E$22&lt;&gt;"Please input",AI112=""),"Fail",IF(AND(Prototype_input!$E$25&lt;&gt;"",Prototype_input!$E$25&lt;&gt;"Please input",AJ112=""),"Fail",IF(AF112&lt;&gt;"",AF112,IF(AG112&lt;&gt;"",AG112,IF(AH112&lt;&gt;"",AH112,IF(AI112&lt;&gt;"",AI112,IF(AJ112&lt;&gt;"",AJ112,"")))))))))),"")</f>
        <v/>
      </c>
      <c r="AM112" s="21" t="str">
        <f>_xlfn.IFNA(VLOOKUP(C112,'1_Prototype_data'!$C$1:$AL$1000,36,FALSE),"")</f>
        <v/>
      </c>
      <c r="AN112" s="21" t="str">
        <f>_xlfn.IFNA(VLOOKUP(C112,'2_Prototype_data'!$C$1:$AL$1000,36,FALSE),"")</f>
        <v/>
      </c>
      <c r="AO112" s="21" t="str">
        <f>_xlfn.IFNA(VLOOKUP(C112,'3_Prototype_data'!$C$1:$AL$1000,36,FALSE),"")</f>
        <v/>
      </c>
      <c r="AP112" s="21" t="str">
        <f ca="1">_xlfn.IFNA(VLOOKUP(C112,'4_Prototype_data'!$C$1:$AL$1000,36,FALSE),"")</f>
        <v/>
      </c>
      <c r="AQ112" s="21" t="str">
        <f>_xlfn.IFNA(VLOOKUP(C112,'5_Prototype_data'!$C$1:$AL$1000,36,FALSE),"")</f>
        <v/>
      </c>
      <c r="AR112" s="5" t="str">
        <f>IF(C112&lt;&gt;"",IF(AND(Prototype_input!$E$13&lt;&gt;"",Prototype_input!$E$13&lt;&gt;"Please input",AM112=""),"Fail",IF(AND(Prototype_input!$E$16&lt;&gt;"",Prototype_input!$E$16&lt;&gt;"Please input",AN112=""),"Fail",IF(AND(Prototype_input!$E$19&lt;&gt;"",Prototype_input!$E$19&lt;&gt;"Please input",AO112=""),"Fail",IF(AND(Prototype_input!$E$22&lt;&gt;"",Prototype_input!$E$22&lt;&gt;"Please input",AP112=""),"Fail",IF(AND(Prototype_input!$E$25&lt;&gt;"",Prototype_input!$E$25&lt;&gt;"Please input",AQ112=""),"Fail",IF(AM112&lt;&gt;"",AM112,IF(AN112&lt;&gt;"",AN112,IF(AO112&lt;&gt;"",AO112,IF(AP112&lt;&gt;"",AP112,IF(AQ112&lt;&gt;"",AQ112,"")))))))))),"")</f>
        <v/>
      </c>
    </row>
    <row r="113" spans="5:44" ht="12.75" x14ac:dyDescent="0.2">
      <c r="E113" s="21" t="str">
        <f>_xlfn.IFNA(VLOOKUP(B113,'1_Prototype_data'!$B$1:$U$1000,18,FALSE),"")</f>
        <v/>
      </c>
      <c r="F113" s="21" t="str">
        <f>_xlfn.IFNA(VLOOKUP(B113,'2_Prototype_data'!$B$1:$U$1000,18,FALSE),"")</f>
        <v/>
      </c>
      <c r="G113" s="21" t="str">
        <f>_xlfn.IFNA(VLOOKUP(B113,'3_Prototype_data'!$B$1:$U$1000,18,FALSE),"")</f>
        <v/>
      </c>
      <c r="H113" s="21" t="str">
        <f ca="1">_xlfn.IFNA(VLOOKUP(B113,'4_Prototype_data'!$B$1:$U$1000,18,FALSE),"")</f>
        <v/>
      </c>
      <c r="I113" s="21" t="str">
        <f>_xlfn.IFNA(VLOOKUP(B113,'5_Prototype_data'!$B$1:$U$1000,18,FALSE),"")</f>
        <v/>
      </c>
      <c r="J113" s="21" t="str">
        <f>IF(B113&lt;&gt;"",IF(AND(Prototype_input!$E$13&lt;&gt;"",Prototype_input!$E$13&lt;&gt;"Please input",E113=""),"Fail",IF(AND(Prototype_input!$E$16&lt;&gt;"",Prototype_input!$E$16&lt;&gt;"Please input",F113=""),"Fail",IF(AND(Prototype_input!$E$19&lt;&gt;"",Prototype_input!$E$19&lt;&gt;"Please input",G113=""),"Fail",IF(AND(Prototype_input!$E$22&lt;&gt;"",Prototype_input!$E$22&lt;&gt;"Please input",H113=""),"Fail",IF(AND(Prototype_input!$E$25&lt;&gt;"",Prototype_input!$E$25&lt;&gt;"Please input",I113=""),"Fail",IF(E113&lt;&gt;"",E113,IF(F113&lt;&gt;"",F113,IF(G113&lt;&gt;"",G113,IF(H113&lt;&gt;"",H113,IF(I113&lt;&gt;"",I113,"")))))))))),"")</f>
        <v/>
      </c>
      <c r="K113" s="21" t="str">
        <f>_xlfn.IFNA(VLOOKUP(B113,'1_Prototype_data'!$B$1:$U$1000,16,FALSE),"")</f>
        <v/>
      </c>
      <c r="L113" s="21" t="str">
        <f t="shared" si="13"/>
        <v/>
      </c>
      <c r="M113" s="21" t="str">
        <f>_xlfn.IFNA(VLOOKUP(B113,'2_Prototype_data'!$B$1:$U$1000,16,FALSE),"")</f>
        <v/>
      </c>
      <c r="N113" s="21" t="str">
        <f t="shared" si="14"/>
        <v/>
      </c>
      <c r="O113" s="21" t="str">
        <f>_xlfn.IFNA(VLOOKUP(B113,'3_Prototype_data'!$B$1:$U$1000,16,FALSE),"")</f>
        <v/>
      </c>
      <c r="P113" s="21" t="str">
        <f t="shared" si="15"/>
        <v/>
      </c>
      <c r="Q113" s="21" t="str">
        <f ca="1">_xlfn.IFNA(VLOOKUP(B113,'4_Prototype_data'!$B$1:$U$1000,16,FALSE),"")</f>
        <v/>
      </c>
      <c r="R113" s="21" t="str">
        <f t="shared" ca="1" si="16"/>
        <v/>
      </c>
      <c r="S113" s="21" t="str">
        <f>_xlfn.IFNA(VLOOKUP(B113,'5_Prototype_data'!$B$1:$U$1000,16,FALSE),"")</f>
        <v/>
      </c>
      <c r="T113" s="21" t="str">
        <f t="shared" si="17"/>
        <v/>
      </c>
      <c r="U113" s="21" t="str">
        <f t="shared" si="18"/>
        <v/>
      </c>
      <c r="V113" s="21" t="str">
        <f>IF(B113&lt;&gt;"",(10-COUNTIF(Prototype_input!$E$12:$E$26,"Please input"))/2,"")</f>
        <v/>
      </c>
      <c r="W113" s="21" t="str">
        <f t="shared" si="19"/>
        <v/>
      </c>
      <c r="Y113" s="21" t="str">
        <f>_xlfn.IFNA(VLOOKUP(B113,'1_Prototype_data'!$B$1:$U$1000,3,FALSE),"")</f>
        <v/>
      </c>
      <c r="Z113" s="21" t="str">
        <f>_xlfn.IFNA(VLOOKUP(B113,'1_Prototype_data'!$B$1:$U$1000,4,FALSE),"")</f>
        <v/>
      </c>
      <c r="AA113" s="21" t="str">
        <f>_xlfn.IFNA(VLOOKUP(B113,'1_Prototype_data'!$B$1:$U$1000,5,FALSE),"")</f>
        <v/>
      </c>
      <c r="AB113" s="21" t="str">
        <f>_xlfn.IFNA(VLOOKUP(B113,'1_Prototype_data'!$B$1:$U$1000,6,FALSE),"")</f>
        <v/>
      </c>
      <c r="AC113" s="21" t="str">
        <f>_xlfn.IFNA(VLOOKUP(B113,'1_Prototype_data'!$B$1:$U$1000,7,FALSE),"")</f>
        <v/>
      </c>
      <c r="AD113" s="21" t="str">
        <f>_xlfn.IFNA(VLOOKUP(B113,'1_Prototype_data'!$B$1:$U$1000,8,FALSE),"")</f>
        <v/>
      </c>
      <c r="AE113" s="21" t="str">
        <f>_xlfn.IFNA(VLOOKUP(B113,'1_Prototype_data'!$B$1:$U$1000,9,FALSE),"")</f>
        <v/>
      </c>
      <c r="AF113" s="21" t="str">
        <f>_xlfn.IFNA(VLOOKUP(B113,'1_Prototype_data'!$B$1:$U$1000,20,FALSE),"")</f>
        <v/>
      </c>
      <c r="AG113" s="21" t="str">
        <f>_xlfn.IFNA(VLOOKUP(B113,'2_Prototype_data'!$B$1:$U$1000,20,FALSE),"")</f>
        <v/>
      </c>
      <c r="AH113" s="21" t="str">
        <f>_xlfn.IFNA(VLOOKUP(B113,'3_Prototype_data'!$B$1:$U$1000,20,FALSE),"")</f>
        <v/>
      </c>
      <c r="AI113" s="21" t="str">
        <f ca="1">_xlfn.IFNA(VLOOKUP(B113,'4_Prototype_data'!$B$1:$U$1000,20,FALSE),"")</f>
        <v/>
      </c>
      <c r="AJ113" s="21" t="str">
        <f>_xlfn.IFNA(VLOOKUP(B113,'5_Prototype_data'!$B$1:$U$1000,20,FALSE),"")</f>
        <v/>
      </c>
      <c r="AK113" s="21" t="str">
        <f>IF(B113&lt;&gt;"",IF(AND(Prototype_input!$E$13&lt;&gt;"",Prototype_input!$E$13&lt;&gt;"Please input",AF113=""),"Fail",IF(AND(Prototype_input!$E$16&lt;&gt;"",Prototype_input!$E$16&lt;&gt;"Please input",AG113=""),"Fail",IF(AND(Prototype_input!$E$19&lt;&gt;"",Prototype_input!$E$19&lt;&gt;"Please input",AH113=""),"Fail",IF(AND(Prototype_input!$E$22&lt;&gt;"",Prototype_input!$E$22&lt;&gt;"Please input",AI113=""),"Fail",IF(AND(Prototype_input!$E$25&lt;&gt;"",Prototype_input!$E$25&lt;&gt;"Please input",AJ113=""),"Fail",IF(AF113&lt;&gt;"",AF113,IF(AG113&lt;&gt;"",AG113,IF(AH113&lt;&gt;"",AH113,IF(AI113&lt;&gt;"",AI113,IF(AJ113&lt;&gt;"",AJ113,"")))))))))),"")</f>
        <v/>
      </c>
      <c r="AM113" s="21" t="str">
        <f>_xlfn.IFNA(VLOOKUP(C113,'1_Prototype_data'!$C$1:$AL$1000,36,FALSE),"")</f>
        <v/>
      </c>
      <c r="AN113" s="21" t="str">
        <f>_xlfn.IFNA(VLOOKUP(C113,'2_Prototype_data'!$C$1:$AL$1000,36,FALSE),"")</f>
        <v/>
      </c>
      <c r="AO113" s="21" t="str">
        <f>_xlfn.IFNA(VLOOKUP(C113,'3_Prototype_data'!$C$1:$AL$1000,36,FALSE),"")</f>
        <v/>
      </c>
      <c r="AP113" s="21" t="str">
        <f ca="1">_xlfn.IFNA(VLOOKUP(C113,'4_Prototype_data'!$C$1:$AL$1000,36,FALSE),"")</f>
        <v/>
      </c>
      <c r="AQ113" s="21" t="str">
        <f>_xlfn.IFNA(VLOOKUP(C113,'5_Prototype_data'!$C$1:$AL$1000,36,FALSE),"")</f>
        <v/>
      </c>
      <c r="AR113" s="5" t="str">
        <f>IF(C113&lt;&gt;"",IF(AND(Prototype_input!$E$13&lt;&gt;"",Prototype_input!$E$13&lt;&gt;"Please input",AM113=""),"Fail",IF(AND(Prototype_input!$E$16&lt;&gt;"",Prototype_input!$E$16&lt;&gt;"Please input",AN113=""),"Fail",IF(AND(Prototype_input!$E$19&lt;&gt;"",Prototype_input!$E$19&lt;&gt;"Please input",AO113=""),"Fail",IF(AND(Prototype_input!$E$22&lt;&gt;"",Prototype_input!$E$22&lt;&gt;"Please input",AP113=""),"Fail",IF(AND(Prototype_input!$E$25&lt;&gt;"",Prototype_input!$E$25&lt;&gt;"Please input",AQ113=""),"Fail",IF(AM113&lt;&gt;"",AM113,IF(AN113&lt;&gt;"",AN113,IF(AO113&lt;&gt;"",AO113,IF(AP113&lt;&gt;"",AP113,IF(AQ113&lt;&gt;"",AQ113,"")))))))))),"")</f>
        <v/>
      </c>
    </row>
    <row r="114" spans="5:44" ht="12.75" x14ac:dyDescent="0.2">
      <c r="E114" s="21" t="str">
        <f>_xlfn.IFNA(VLOOKUP(B114,'1_Prototype_data'!$B$1:$U$1000,18,FALSE),"")</f>
        <v/>
      </c>
      <c r="F114" s="21" t="str">
        <f>_xlfn.IFNA(VLOOKUP(B114,'2_Prototype_data'!$B$1:$U$1000,18,FALSE),"")</f>
        <v/>
      </c>
      <c r="G114" s="21" t="str">
        <f>_xlfn.IFNA(VLOOKUP(B114,'3_Prototype_data'!$B$1:$U$1000,18,FALSE),"")</f>
        <v/>
      </c>
      <c r="H114" s="21" t="str">
        <f ca="1">_xlfn.IFNA(VLOOKUP(B114,'4_Prototype_data'!$B$1:$U$1000,18,FALSE),"")</f>
        <v/>
      </c>
      <c r="I114" s="21" t="str">
        <f>_xlfn.IFNA(VLOOKUP(B114,'5_Prototype_data'!$B$1:$U$1000,18,FALSE),"")</f>
        <v/>
      </c>
      <c r="J114" s="21" t="str">
        <f>IF(B114&lt;&gt;"",IF(AND(Prototype_input!$E$13&lt;&gt;"",Prototype_input!$E$13&lt;&gt;"Please input",E114=""),"Fail",IF(AND(Prototype_input!$E$16&lt;&gt;"",Prototype_input!$E$16&lt;&gt;"Please input",F114=""),"Fail",IF(AND(Prototype_input!$E$19&lt;&gt;"",Prototype_input!$E$19&lt;&gt;"Please input",G114=""),"Fail",IF(AND(Prototype_input!$E$22&lt;&gt;"",Prototype_input!$E$22&lt;&gt;"Please input",H114=""),"Fail",IF(AND(Prototype_input!$E$25&lt;&gt;"",Prototype_input!$E$25&lt;&gt;"Please input",I114=""),"Fail",IF(E114&lt;&gt;"",E114,IF(F114&lt;&gt;"",F114,IF(G114&lt;&gt;"",G114,IF(H114&lt;&gt;"",H114,IF(I114&lt;&gt;"",I114,"")))))))))),"")</f>
        <v/>
      </c>
      <c r="K114" s="21" t="str">
        <f>_xlfn.IFNA(VLOOKUP(B114,'1_Prototype_data'!$B$1:$U$1000,16,FALSE),"")</f>
        <v/>
      </c>
      <c r="L114" s="21" t="str">
        <f t="shared" si="13"/>
        <v/>
      </c>
      <c r="M114" s="21" t="str">
        <f>_xlfn.IFNA(VLOOKUP(B114,'2_Prototype_data'!$B$1:$U$1000,16,FALSE),"")</f>
        <v/>
      </c>
      <c r="N114" s="21" t="str">
        <f t="shared" si="14"/>
        <v/>
      </c>
      <c r="O114" s="21" t="str">
        <f>_xlfn.IFNA(VLOOKUP(B114,'3_Prototype_data'!$B$1:$U$1000,16,FALSE),"")</f>
        <v/>
      </c>
      <c r="P114" s="21" t="str">
        <f t="shared" si="15"/>
        <v/>
      </c>
      <c r="Q114" s="21" t="str">
        <f ca="1">_xlfn.IFNA(VLOOKUP(B114,'4_Prototype_data'!$B$1:$U$1000,16,FALSE),"")</f>
        <v/>
      </c>
      <c r="R114" s="21" t="str">
        <f t="shared" ca="1" si="16"/>
        <v/>
      </c>
      <c r="S114" s="21" t="str">
        <f>_xlfn.IFNA(VLOOKUP(B114,'5_Prototype_data'!$B$1:$U$1000,16,FALSE),"")</f>
        <v/>
      </c>
      <c r="T114" s="21" t="str">
        <f t="shared" si="17"/>
        <v/>
      </c>
      <c r="U114" s="21" t="str">
        <f t="shared" si="18"/>
        <v/>
      </c>
      <c r="V114" s="21" t="str">
        <f>IF(B114&lt;&gt;"",(10-COUNTIF(Prototype_input!$E$12:$E$26,"Please input"))/2,"")</f>
        <v/>
      </c>
      <c r="W114" s="21" t="str">
        <f t="shared" si="19"/>
        <v/>
      </c>
      <c r="Y114" s="21" t="str">
        <f>_xlfn.IFNA(VLOOKUP(B114,'1_Prototype_data'!$B$1:$U$1000,3,FALSE),"")</f>
        <v/>
      </c>
      <c r="Z114" s="21" t="str">
        <f>_xlfn.IFNA(VLOOKUP(B114,'1_Prototype_data'!$B$1:$U$1000,4,FALSE),"")</f>
        <v/>
      </c>
      <c r="AA114" s="21" t="str">
        <f>_xlfn.IFNA(VLOOKUP(B114,'1_Prototype_data'!$B$1:$U$1000,5,FALSE),"")</f>
        <v/>
      </c>
      <c r="AB114" s="21" t="str">
        <f>_xlfn.IFNA(VLOOKUP(B114,'1_Prototype_data'!$B$1:$U$1000,6,FALSE),"")</f>
        <v/>
      </c>
      <c r="AC114" s="21" t="str">
        <f>_xlfn.IFNA(VLOOKUP(B114,'1_Prototype_data'!$B$1:$U$1000,7,FALSE),"")</f>
        <v/>
      </c>
      <c r="AD114" s="21" t="str">
        <f>_xlfn.IFNA(VLOOKUP(B114,'1_Prototype_data'!$B$1:$U$1000,8,FALSE),"")</f>
        <v/>
      </c>
      <c r="AE114" s="21" t="str">
        <f>_xlfn.IFNA(VLOOKUP(B114,'1_Prototype_data'!$B$1:$U$1000,9,FALSE),"")</f>
        <v/>
      </c>
      <c r="AF114" s="21" t="str">
        <f>_xlfn.IFNA(VLOOKUP(B114,'1_Prototype_data'!$B$1:$U$1000,20,FALSE),"")</f>
        <v/>
      </c>
      <c r="AG114" s="21" t="str">
        <f>_xlfn.IFNA(VLOOKUP(B114,'2_Prototype_data'!$B$1:$U$1000,20,FALSE),"")</f>
        <v/>
      </c>
      <c r="AH114" s="21" t="str">
        <f>_xlfn.IFNA(VLOOKUP(B114,'3_Prototype_data'!$B$1:$U$1000,20,FALSE),"")</f>
        <v/>
      </c>
      <c r="AI114" s="21" t="str">
        <f ca="1">_xlfn.IFNA(VLOOKUP(B114,'4_Prototype_data'!$B$1:$U$1000,20,FALSE),"")</f>
        <v/>
      </c>
      <c r="AJ114" s="21" t="str">
        <f>_xlfn.IFNA(VLOOKUP(B114,'5_Prototype_data'!$B$1:$U$1000,20,FALSE),"")</f>
        <v/>
      </c>
      <c r="AK114" s="21" t="str">
        <f>IF(B114&lt;&gt;"",IF(AND(Prototype_input!$E$13&lt;&gt;"",Prototype_input!$E$13&lt;&gt;"Please input",AF114=""),"Fail",IF(AND(Prototype_input!$E$16&lt;&gt;"",Prototype_input!$E$16&lt;&gt;"Please input",AG114=""),"Fail",IF(AND(Prototype_input!$E$19&lt;&gt;"",Prototype_input!$E$19&lt;&gt;"Please input",AH114=""),"Fail",IF(AND(Prototype_input!$E$22&lt;&gt;"",Prototype_input!$E$22&lt;&gt;"Please input",AI114=""),"Fail",IF(AND(Prototype_input!$E$25&lt;&gt;"",Prototype_input!$E$25&lt;&gt;"Please input",AJ114=""),"Fail",IF(AF114&lt;&gt;"",AF114,IF(AG114&lt;&gt;"",AG114,IF(AH114&lt;&gt;"",AH114,IF(AI114&lt;&gt;"",AI114,IF(AJ114&lt;&gt;"",AJ114,"")))))))))),"")</f>
        <v/>
      </c>
      <c r="AM114" s="21" t="str">
        <f>_xlfn.IFNA(VLOOKUP(C114,'1_Prototype_data'!$C$1:$AL$1000,36,FALSE),"")</f>
        <v/>
      </c>
      <c r="AN114" s="21" t="str">
        <f>_xlfn.IFNA(VLOOKUP(C114,'2_Prototype_data'!$C$1:$AL$1000,36,FALSE),"")</f>
        <v/>
      </c>
      <c r="AO114" s="21" t="str">
        <f>_xlfn.IFNA(VLOOKUP(C114,'3_Prototype_data'!$C$1:$AL$1000,36,FALSE),"")</f>
        <v/>
      </c>
      <c r="AP114" s="21" t="str">
        <f ca="1">_xlfn.IFNA(VLOOKUP(C114,'4_Prototype_data'!$C$1:$AL$1000,36,FALSE),"")</f>
        <v/>
      </c>
      <c r="AQ114" s="21" t="str">
        <f>_xlfn.IFNA(VLOOKUP(C114,'5_Prototype_data'!$C$1:$AL$1000,36,FALSE),"")</f>
        <v/>
      </c>
      <c r="AR114" s="5" t="str">
        <f>IF(C114&lt;&gt;"",IF(AND(Prototype_input!$E$13&lt;&gt;"",Prototype_input!$E$13&lt;&gt;"Please input",AM114=""),"Fail",IF(AND(Prototype_input!$E$16&lt;&gt;"",Prototype_input!$E$16&lt;&gt;"Please input",AN114=""),"Fail",IF(AND(Prototype_input!$E$19&lt;&gt;"",Prototype_input!$E$19&lt;&gt;"Please input",AO114=""),"Fail",IF(AND(Prototype_input!$E$22&lt;&gt;"",Prototype_input!$E$22&lt;&gt;"Please input",AP114=""),"Fail",IF(AND(Prototype_input!$E$25&lt;&gt;"",Prototype_input!$E$25&lt;&gt;"Please input",AQ114=""),"Fail",IF(AM114&lt;&gt;"",AM114,IF(AN114&lt;&gt;"",AN114,IF(AO114&lt;&gt;"",AO114,IF(AP114&lt;&gt;"",AP114,IF(AQ114&lt;&gt;"",AQ114,"")))))))))),"")</f>
        <v/>
      </c>
    </row>
    <row r="115" spans="5:44" ht="12.75" x14ac:dyDescent="0.2">
      <c r="E115" s="21" t="str">
        <f>_xlfn.IFNA(VLOOKUP(B115,'1_Prototype_data'!$B$1:$U$1000,18,FALSE),"")</f>
        <v/>
      </c>
      <c r="F115" s="21" t="str">
        <f>_xlfn.IFNA(VLOOKUP(B115,'2_Prototype_data'!$B$1:$U$1000,18,FALSE),"")</f>
        <v/>
      </c>
      <c r="G115" s="21" t="str">
        <f>_xlfn.IFNA(VLOOKUP(B115,'3_Prototype_data'!$B$1:$U$1000,18,FALSE),"")</f>
        <v/>
      </c>
      <c r="H115" s="21" t="str">
        <f ca="1">_xlfn.IFNA(VLOOKUP(B115,'4_Prototype_data'!$B$1:$U$1000,18,FALSE),"")</f>
        <v/>
      </c>
      <c r="I115" s="21" t="str">
        <f>_xlfn.IFNA(VLOOKUP(B115,'5_Prototype_data'!$B$1:$U$1000,18,FALSE),"")</f>
        <v/>
      </c>
      <c r="J115" s="21" t="str">
        <f>IF(B115&lt;&gt;"",IF(AND(Prototype_input!$E$13&lt;&gt;"",Prototype_input!$E$13&lt;&gt;"Please input",E115=""),"Fail",IF(AND(Prototype_input!$E$16&lt;&gt;"",Prototype_input!$E$16&lt;&gt;"Please input",F115=""),"Fail",IF(AND(Prototype_input!$E$19&lt;&gt;"",Prototype_input!$E$19&lt;&gt;"Please input",G115=""),"Fail",IF(AND(Prototype_input!$E$22&lt;&gt;"",Prototype_input!$E$22&lt;&gt;"Please input",H115=""),"Fail",IF(AND(Prototype_input!$E$25&lt;&gt;"",Prototype_input!$E$25&lt;&gt;"Please input",I115=""),"Fail",IF(E115&lt;&gt;"",E115,IF(F115&lt;&gt;"",F115,IF(G115&lt;&gt;"",G115,IF(H115&lt;&gt;"",H115,IF(I115&lt;&gt;"",I115,"")))))))))),"")</f>
        <v/>
      </c>
      <c r="K115" s="21" t="str">
        <f>_xlfn.IFNA(VLOOKUP(B115,'1_Prototype_data'!$B$1:$U$1000,16,FALSE),"")</f>
        <v/>
      </c>
      <c r="L115" s="21" t="str">
        <f t="shared" si="13"/>
        <v/>
      </c>
      <c r="M115" s="21" t="str">
        <f>_xlfn.IFNA(VLOOKUP(B115,'2_Prototype_data'!$B$1:$U$1000,16,FALSE),"")</f>
        <v/>
      </c>
      <c r="N115" s="21" t="str">
        <f t="shared" si="14"/>
        <v/>
      </c>
      <c r="O115" s="21" t="str">
        <f>_xlfn.IFNA(VLOOKUP(B115,'3_Prototype_data'!$B$1:$U$1000,16,FALSE),"")</f>
        <v/>
      </c>
      <c r="P115" s="21" t="str">
        <f t="shared" si="15"/>
        <v/>
      </c>
      <c r="Q115" s="21" t="str">
        <f ca="1">_xlfn.IFNA(VLOOKUP(B115,'4_Prototype_data'!$B$1:$U$1000,16,FALSE),"")</f>
        <v/>
      </c>
      <c r="R115" s="21" t="str">
        <f t="shared" ca="1" si="16"/>
        <v/>
      </c>
      <c r="S115" s="21" t="str">
        <f>_xlfn.IFNA(VLOOKUP(B115,'5_Prototype_data'!$B$1:$U$1000,16,FALSE),"")</f>
        <v/>
      </c>
      <c r="T115" s="21" t="str">
        <f t="shared" si="17"/>
        <v/>
      </c>
      <c r="U115" s="21" t="str">
        <f t="shared" si="18"/>
        <v/>
      </c>
      <c r="V115" s="21" t="str">
        <f>IF(B115&lt;&gt;"",(10-COUNTIF(Prototype_input!$E$12:$E$26,"Please input"))/2,"")</f>
        <v/>
      </c>
      <c r="W115" s="21" t="str">
        <f t="shared" si="19"/>
        <v/>
      </c>
      <c r="Y115" s="21" t="str">
        <f>_xlfn.IFNA(VLOOKUP(B115,'1_Prototype_data'!$B$1:$U$1000,3,FALSE),"")</f>
        <v/>
      </c>
      <c r="Z115" s="21" t="str">
        <f>_xlfn.IFNA(VLOOKUP(B115,'1_Prototype_data'!$B$1:$U$1000,4,FALSE),"")</f>
        <v/>
      </c>
      <c r="AA115" s="21" t="str">
        <f>_xlfn.IFNA(VLOOKUP(B115,'1_Prototype_data'!$B$1:$U$1000,5,FALSE),"")</f>
        <v/>
      </c>
      <c r="AB115" s="21" t="str">
        <f>_xlfn.IFNA(VLOOKUP(B115,'1_Prototype_data'!$B$1:$U$1000,6,FALSE),"")</f>
        <v/>
      </c>
      <c r="AC115" s="21" t="str">
        <f>_xlfn.IFNA(VLOOKUP(B115,'1_Prototype_data'!$B$1:$U$1000,7,FALSE),"")</f>
        <v/>
      </c>
      <c r="AD115" s="21" t="str">
        <f>_xlfn.IFNA(VLOOKUP(B115,'1_Prototype_data'!$B$1:$U$1000,8,FALSE),"")</f>
        <v/>
      </c>
      <c r="AE115" s="21" t="str">
        <f>_xlfn.IFNA(VLOOKUP(B115,'1_Prototype_data'!$B$1:$U$1000,9,FALSE),"")</f>
        <v/>
      </c>
      <c r="AF115" s="21" t="str">
        <f>_xlfn.IFNA(VLOOKUP(B115,'1_Prototype_data'!$B$1:$U$1000,20,FALSE),"")</f>
        <v/>
      </c>
      <c r="AG115" s="21" t="str">
        <f>_xlfn.IFNA(VLOOKUP(B115,'2_Prototype_data'!$B$1:$U$1000,20,FALSE),"")</f>
        <v/>
      </c>
      <c r="AH115" s="21" t="str">
        <f>_xlfn.IFNA(VLOOKUP(B115,'3_Prototype_data'!$B$1:$U$1000,20,FALSE),"")</f>
        <v/>
      </c>
      <c r="AI115" s="21" t="str">
        <f ca="1">_xlfn.IFNA(VLOOKUP(B115,'4_Prototype_data'!$B$1:$U$1000,20,FALSE),"")</f>
        <v/>
      </c>
      <c r="AJ115" s="21" t="str">
        <f>_xlfn.IFNA(VLOOKUP(B115,'5_Prototype_data'!$B$1:$U$1000,20,FALSE),"")</f>
        <v/>
      </c>
      <c r="AK115" s="21" t="str">
        <f>IF(B115&lt;&gt;"",IF(AND(Prototype_input!$E$13&lt;&gt;"",Prototype_input!$E$13&lt;&gt;"Please input",AF115=""),"Fail",IF(AND(Prototype_input!$E$16&lt;&gt;"",Prototype_input!$E$16&lt;&gt;"Please input",AG115=""),"Fail",IF(AND(Prototype_input!$E$19&lt;&gt;"",Prototype_input!$E$19&lt;&gt;"Please input",AH115=""),"Fail",IF(AND(Prototype_input!$E$22&lt;&gt;"",Prototype_input!$E$22&lt;&gt;"Please input",AI115=""),"Fail",IF(AND(Prototype_input!$E$25&lt;&gt;"",Prototype_input!$E$25&lt;&gt;"Please input",AJ115=""),"Fail",IF(AF115&lt;&gt;"",AF115,IF(AG115&lt;&gt;"",AG115,IF(AH115&lt;&gt;"",AH115,IF(AI115&lt;&gt;"",AI115,IF(AJ115&lt;&gt;"",AJ115,"")))))))))),"")</f>
        <v/>
      </c>
      <c r="AM115" s="21" t="str">
        <f>_xlfn.IFNA(VLOOKUP(C115,'1_Prototype_data'!$C$1:$AL$1000,36,FALSE),"")</f>
        <v/>
      </c>
      <c r="AN115" s="21" t="str">
        <f>_xlfn.IFNA(VLOOKUP(C115,'2_Prototype_data'!$C$1:$AL$1000,36,FALSE),"")</f>
        <v/>
      </c>
      <c r="AO115" s="21" t="str">
        <f>_xlfn.IFNA(VLOOKUP(C115,'3_Prototype_data'!$C$1:$AL$1000,36,FALSE),"")</f>
        <v/>
      </c>
      <c r="AP115" s="21" t="str">
        <f ca="1">_xlfn.IFNA(VLOOKUP(C115,'4_Prototype_data'!$C$1:$AL$1000,36,FALSE),"")</f>
        <v/>
      </c>
      <c r="AQ115" s="21" t="str">
        <f>_xlfn.IFNA(VLOOKUP(C115,'5_Prototype_data'!$C$1:$AL$1000,36,FALSE),"")</f>
        <v/>
      </c>
      <c r="AR115" s="5" t="str">
        <f>IF(C115&lt;&gt;"",IF(AND(Prototype_input!$E$13&lt;&gt;"",Prototype_input!$E$13&lt;&gt;"Please input",AM115=""),"Fail",IF(AND(Prototype_input!$E$16&lt;&gt;"",Prototype_input!$E$16&lt;&gt;"Please input",AN115=""),"Fail",IF(AND(Prototype_input!$E$19&lt;&gt;"",Prototype_input!$E$19&lt;&gt;"Please input",AO115=""),"Fail",IF(AND(Prototype_input!$E$22&lt;&gt;"",Prototype_input!$E$22&lt;&gt;"Please input",AP115=""),"Fail",IF(AND(Prototype_input!$E$25&lt;&gt;"",Prototype_input!$E$25&lt;&gt;"Please input",AQ115=""),"Fail",IF(AM115&lt;&gt;"",AM115,IF(AN115&lt;&gt;"",AN115,IF(AO115&lt;&gt;"",AO115,IF(AP115&lt;&gt;"",AP115,IF(AQ115&lt;&gt;"",AQ115,"")))))))))),"")</f>
        <v/>
      </c>
    </row>
    <row r="116" spans="5:44" ht="12.75" x14ac:dyDescent="0.2">
      <c r="E116" s="21" t="str">
        <f>_xlfn.IFNA(VLOOKUP(B116,'1_Prototype_data'!$B$1:$U$1000,18,FALSE),"")</f>
        <v/>
      </c>
      <c r="F116" s="21" t="str">
        <f>_xlfn.IFNA(VLOOKUP(B116,'2_Prototype_data'!$B$1:$U$1000,18,FALSE),"")</f>
        <v/>
      </c>
      <c r="G116" s="21" t="str">
        <f>_xlfn.IFNA(VLOOKUP(B116,'3_Prototype_data'!$B$1:$U$1000,18,FALSE),"")</f>
        <v/>
      </c>
      <c r="H116" s="21" t="str">
        <f ca="1">_xlfn.IFNA(VLOOKUP(B116,'4_Prototype_data'!$B$1:$U$1000,18,FALSE),"")</f>
        <v/>
      </c>
      <c r="I116" s="21" t="str">
        <f>_xlfn.IFNA(VLOOKUP(B116,'5_Prototype_data'!$B$1:$U$1000,18,FALSE),"")</f>
        <v/>
      </c>
      <c r="J116" s="21" t="str">
        <f>IF(B116&lt;&gt;"",IF(AND(Prototype_input!$E$13&lt;&gt;"",Prototype_input!$E$13&lt;&gt;"Please input",E116=""),"Fail",IF(AND(Prototype_input!$E$16&lt;&gt;"",Prototype_input!$E$16&lt;&gt;"Please input",F116=""),"Fail",IF(AND(Prototype_input!$E$19&lt;&gt;"",Prototype_input!$E$19&lt;&gt;"Please input",G116=""),"Fail",IF(AND(Prototype_input!$E$22&lt;&gt;"",Prototype_input!$E$22&lt;&gt;"Please input",H116=""),"Fail",IF(AND(Prototype_input!$E$25&lt;&gt;"",Prototype_input!$E$25&lt;&gt;"Please input",I116=""),"Fail",IF(E116&lt;&gt;"",E116,IF(F116&lt;&gt;"",F116,IF(G116&lt;&gt;"",G116,IF(H116&lt;&gt;"",H116,IF(I116&lt;&gt;"",I116,"")))))))))),"")</f>
        <v/>
      </c>
      <c r="K116" s="21" t="str">
        <f>_xlfn.IFNA(VLOOKUP(B116,'1_Prototype_data'!$B$1:$U$1000,16,FALSE),"")</f>
        <v/>
      </c>
      <c r="L116" s="21" t="str">
        <f t="shared" si="13"/>
        <v/>
      </c>
      <c r="M116" s="21" t="str">
        <f>_xlfn.IFNA(VLOOKUP(B116,'2_Prototype_data'!$B$1:$U$1000,16,FALSE),"")</f>
        <v/>
      </c>
      <c r="N116" s="21" t="str">
        <f t="shared" si="14"/>
        <v/>
      </c>
      <c r="O116" s="21" t="str">
        <f>_xlfn.IFNA(VLOOKUP(B116,'3_Prototype_data'!$B$1:$U$1000,16,FALSE),"")</f>
        <v/>
      </c>
      <c r="P116" s="21" t="str">
        <f t="shared" si="15"/>
        <v/>
      </c>
      <c r="Q116" s="21" t="str">
        <f ca="1">_xlfn.IFNA(VLOOKUP(B116,'4_Prototype_data'!$B$1:$U$1000,16,FALSE),"")</f>
        <v/>
      </c>
      <c r="R116" s="21" t="str">
        <f t="shared" ca="1" si="16"/>
        <v/>
      </c>
      <c r="S116" s="21" t="str">
        <f>_xlfn.IFNA(VLOOKUP(B116,'5_Prototype_data'!$B$1:$U$1000,16,FALSE),"")</f>
        <v/>
      </c>
      <c r="T116" s="21" t="str">
        <f t="shared" si="17"/>
        <v/>
      </c>
      <c r="U116" s="21" t="str">
        <f t="shared" si="18"/>
        <v/>
      </c>
      <c r="V116" s="21" t="str">
        <f>IF(B116&lt;&gt;"",(10-COUNTIF(Prototype_input!$E$12:$E$26,"Please input"))/2,"")</f>
        <v/>
      </c>
      <c r="W116" s="21" t="str">
        <f t="shared" si="19"/>
        <v/>
      </c>
      <c r="Y116" s="21" t="str">
        <f>_xlfn.IFNA(VLOOKUP(B116,'1_Prototype_data'!$B$1:$U$1000,3,FALSE),"")</f>
        <v/>
      </c>
      <c r="Z116" s="21" t="str">
        <f>_xlfn.IFNA(VLOOKUP(B116,'1_Prototype_data'!$B$1:$U$1000,4,FALSE),"")</f>
        <v/>
      </c>
      <c r="AA116" s="21" t="str">
        <f>_xlfn.IFNA(VLOOKUP(B116,'1_Prototype_data'!$B$1:$U$1000,5,FALSE),"")</f>
        <v/>
      </c>
      <c r="AB116" s="21" t="str">
        <f>_xlfn.IFNA(VLOOKUP(B116,'1_Prototype_data'!$B$1:$U$1000,6,FALSE),"")</f>
        <v/>
      </c>
      <c r="AC116" s="21" t="str">
        <f>_xlfn.IFNA(VLOOKUP(B116,'1_Prototype_data'!$B$1:$U$1000,7,FALSE),"")</f>
        <v/>
      </c>
      <c r="AD116" s="21" t="str">
        <f>_xlfn.IFNA(VLOOKUP(B116,'1_Prototype_data'!$B$1:$U$1000,8,FALSE),"")</f>
        <v/>
      </c>
      <c r="AE116" s="21" t="str">
        <f>_xlfn.IFNA(VLOOKUP(B116,'1_Prototype_data'!$B$1:$U$1000,9,FALSE),"")</f>
        <v/>
      </c>
      <c r="AF116" s="21" t="str">
        <f>_xlfn.IFNA(VLOOKUP(B116,'1_Prototype_data'!$B$1:$U$1000,20,FALSE),"")</f>
        <v/>
      </c>
      <c r="AG116" s="21" t="str">
        <f>_xlfn.IFNA(VLOOKUP(B116,'2_Prototype_data'!$B$1:$U$1000,20,FALSE),"")</f>
        <v/>
      </c>
      <c r="AH116" s="21" t="str">
        <f>_xlfn.IFNA(VLOOKUP(B116,'3_Prototype_data'!$B$1:$U$1000,20,FALSE),"")</f>
        <v/>
      </c>
      <c r="AI116" s="21" t="str">
        <f ca="1">_xlfn.IFNA(VLOOKUP(B116,'4_Prototype_data'!$B$1:$U$1000,20,FALSE),"")</f>
        <v/>
      </c>
      <c r="AJ116" s="21" t="str">
        <f>_xlfn.IFNA(VLOOKUP(B116,'5_Prototype_data'!$B$1:$U$1000,20,FALSE),"")</f>
        <v/>
      </c>
      <c r="AK116" s="21" t="str">
        <f>IF(B116&lt;&gt;"",IF(AND(Prototype_input!$E$13&lt;&gt;"",Prototype_input!$E$13&lt;&gt;"Please input",AF116=""),"Fail",IF(AND(Prototype_input!$E$16&lt;&gt;"",Prototype_input!$E$16&lt;&gt;"Please input",AG116=""),"Fail",IF(AND(Prototype_input!$E$19&lt;&gt;"",Prototype_input!$E$19&lt;&gt;"Please input",AH116=""),"Fail",IF(AND(Prototype_input!$E$22&lt;&gt;"",Prototype_input!$E$22&lt;&gt;"Please input",AI116=""),"Fail",IF(AND(Prototype_input!$E$25&lt;&gt;"",Prototype_input!$E$25&lt;&gt;"Please input",AJ116=""),"Fail",IF(AF116&lt;&gt;"",AF116,IF(AG116&lt;&gt;"",AG116,IF(AH116&lt;&gt;"",AH116,IF(AI116&lt;&gt;"",AI116,IF(AJ116&lt;&gt;"",AJ116,"")))))))))),"")</f>
        <v/>
      </c>
      <c r="AM116" s="21" t="str">
        <f>_xlfn.IFNA(VLOOKUP(C116,'1_Prototype_data'!$C$1:$AL$1000,36,FALSE),"")</f>
        <v/>
      </c>
      <c r="AN116" s="21" t="str">
        <f>_xlfn.IFNA(VLOOKUP(C116,'2_Prototype_data'!$C$1:$AL$1000,36,FALSE),"")</f>
        <v/>
      </c>
      <c r="AO116" s="21" t="str">
        <f>_xlfn.IFNA(VLOOKUP(C116,'3_Prototype_data'!$C$1:$AL$1000,36,FALSE),"")</f>
        <v/>
      </c>
      <c r="AP116" s="21" t="str">
        <f ca="1">_xlfn.IFNA(VLOOKUP(C116,'4_Prototype_data'!$C$1:$AL$1000,36,FALSE),"")</f>
        <v/>
      </c>
      <c r="AQ116" s="21" t="str">
        <f>_xlfn.IFNA(VLOOKUP(C116,'5_Prototype_data'!$C$1:$AL$1000,36,FALSE),"")</f>
        <v/>
      </c>
      <c r="AR116" s="5" t="str">
        <f>IF(C116&lt;&gt;"",IF(AND(Prototype_input!$E$13&lt;&gt;"",Prototype_input!$E$13&lt;&gt;"Please input",AM116=""),"Fail",IF(AND(Prototype_input!$E$16&lt;&gt;"",Prototype_input!$E$16&lt;&gt;"Please input",AN116=""),"Fail",IF(AND(Prototype_input!$E$19&lt;&gt;"",Prototype_input!$E$19&lt;&gt;"Please input",AO116=""),"Fail",IF(AND(Prototype_input!$E$22&lt;&gt;"",Prototype_input!$E$22&lt;&gt;"Please input",AP116=""),"Fail",IF(AND(Prototype_input!$E$25&lt;&gt;"",Prototype_input!$E$25&lt;&gt;"Please input",AQ116=""),"Fail",IF(AM116&lt;&gt;"",AM116,IF(AN116&lt;&gt;"",AN116,IF(AO116&lt;&gt;"",AO116,IF(AP116&lt;&gt;"",AP116,IF(AQ116&lt;&gt;"",AQ116,"")))))))))),"")</f>
        <v/>
      </c>
    </row>
    <row r="117" spans="5:44" ht="12.75" x14ac:dyDescent="0.2">
      <c r="E117" s="21" t="str">
        <f>_xlfn.IFNA(VLOOKUP(B117,'1_Prototype_data'!$B$1:$U$1000,18,FALSE),"")</f>
        <v/>
      </c>
      <c r="F117" s="21" t="str">
        <f>_xlfn.IFNA(VLOOKUP(B117,'2_Prototype_data'!$B$1:$U$1000,18,FALSE),"")</f>
        <v/>
      </c>
      <c r="G117" s="21" t="str">
        <f>_xlfn.IFNA(VLOOKUP(B117,'3_Prototype_data'!$B$1:$U$1000,18,FALSE),"")</f>
        <v/>
      </c>
      <c r="H117" s="21" t="str">
        <f ca="1">_xlfn.IFNA(VLOOKUP(B117,'4_Prototype_data'!$B$1:$U$1000,18,FALSE),"")</f>
        <v/>
      </c>
      <c r="I117" s="21" t="str">
        <f>_xlfn.IFNA(VLOOKUP(B117,'5_Prototype_data'!$B$1:$U$1000,18,FALSE),"")</f>
        <v/>
      </c>
      <c r="J117" s="21" t="str">
        <f>IF(B117&lt;&gt;"",IF(AND(Prototype_input!$E$13&lt;&gt;"",Prototype_input!$E$13&lt;&gt;"Please input",E117=""),"Fail",IF(AND(Prototype_input!$E$16&lt;&gt;"",Prototype_input!$E$16&lt;&gt;"Please input",F117=""),"Fail",IF(AND(Prototype_input!$E$19&lt;&gt;"",Prototype_input!$E$19&lt;&gt;"Please input",G117=""),"Fail",IF(AND(Prototype_input!$E$22&lt;&gt;"",Prototype_input!$E$22&lt;&gt;"Please input",H117=""),"Fail",IF(AND(Prototype_input!$E$25&lt;&gt;"",Prototype_input!$E$25&lt;&gt;"Please input",I117=""),"Fail",IF(E117&lt;&gt;"",E117,IF(F117&lt;&gt;"",F117,IF(G117&lt;&gt;"",G117,IF(H117&lt;&gt;"",H117,IF(I117&lt;&gt;"",I117,"")))))))))),"")</f>
        <v/>
      </c>
      <c r="K117" s="21" t="str">
        <f>_xlfn.IFNA(VLOOKUP(B117,'1_Prototype_data'!$B$1:$U$1000,16,FALSE),"")</f>
        <v/>
      </c>
      <c r="L117" s="21" t="str">
        <f t="shared" si="13"/>
        <v/>
      </c>
      <c r="M117" s="21" t="str">
        <f>_xlfn.IFNA(VLOOKUP(B117,'2_Prototype_data'!$B$1:$U$1000,16,FALSE),"")</f>
        <v/>
      </c>
      <c r="N117" s="21" t="str">
        <f t="shared" si="14"/>
        <v/>
      </c>
      <c r="O117" s="21" t="str">
        <f>_xlfn.IFNA(VLOOKUP(B117,'3_Prototype_data'!$B$1:$U$1000,16,FALSE),"")</f>
        <v/>
      </c>
      <c r="P117" s="21" t="str">
        <f t="shared" si="15"/>
        <v/>
      </c>
      <c r="Q117" s="21" t="str">
        <f ca="1">_xlfn.IFNA(VLOOKUP(B117,'4_Prototype_data'!$B$1:$U$1000,16,FALSE),"")</f>
        <v/>
      </c>
      <c r="R117" s="21" t="str">
        <f t="shared" ca="1" si="16"/>
        <v/>
      </c>
      <c r="S117" s="21" t="str">
        <f>_xlfn.IFNA(VLOOKUP(B117,'5_Prototype_data'!$B$1:$U$1000,16,FALSE),"")</f>
        <v/>
      </c>
      <c r="T117" s="21" t="str">
        <f t="shared" si="17"/>
        <v/>
      </c>
      <c r="U117" s="21" t="str">
        <f t="shared" si="18"/>
        <v/>
      </c>
      <c r="V117" s="21" t="str">
        <f>IF(B117&lt;&gt;"",(10-COUNTIF(Prototype_input!$E$12:$E$26,"Please input"))/2,"")</f>
        <v/>
      </c>
      <c r="W117" s="21" t="str">
        <f t="shared" si="19"/>
        <v/>
      </c>
      <c r="Y117" s="21" t="str">
        <f>_xlfn.IFNA(VLOOKUP(B117,'1_Prototype_data'!$B$1:$U$1000,3,FALSE),"")</f>
        <v/>
      </c>
      <c r="Z117" s="21" t="str">
        <f>_xlfn.IFNA(VLOOKUP(B117,'1_Prototype_data'!$B$1:$U$1000,4,FALSE),"")</f>
        <v/>
      </c>
      <c r="AA117" s="21" t="str">
        <f>_xlfn.IFNA(VLOOKUP(B117,'1_Prototype_data'!$B$1:$U$1000,5,FALSE),"")</f>
        <v/>
      </c>
      <c r="AB117" s="21" t="str">
        <f>_xlfn.IFNA(VLOOKUP(B117,'1_Prototype_data'!$B$1:$U$1000,6,FALSE),"")</f>
        <v/>
      </c>
      <c r="AC117" s="21" t="str">
        <f>_xlfn.IFNA(VLOOKUP(B117,'1_Prototype_data'!$B$1:$U$1000,7,FALSE),"")</f>
        <v/>
      </c>
      <c r="AD117" s="21" t="str">
        <f>_xlfn.IFNA(VLOOKUP(B117,'1_Prototype_data'!$B$1:$U$1000,8,FALSE),"")</f>
        <v/>
      </c>
      <c r="AE117" s="21" t="str">
        <f>_xlfn.IFNA(VLOOKUP(B117,'1_Prototype_data'!$B$1:$U$1000,9,FALSE),"")</f>
        <v/>
      </c>
      <c r="AF117" s="21" t="str">
        <f>_xlfn.IFNA(VLOOKUP(B117,'1_Prototype_data'!$B$1:$U$1000,20,FALSE),"")</f>
        <v/>
      </c>
      <c r="AG117" s="21" t="str">
        <f>_xlfn.IFNA(VLOOKUP(B117,'2_Prototype_data'!$B$1:$U$1000,20,FALSE),"")</f>
        <v/>
      </c>
      <c r="AH117" s="21" t="str">
        <f>_xlfn.IFNA(VLOOKUP(B117,'3_Prototype_data'!$B$1:$U$1000,20,FALSE),"")</f>
        <v/>
      </c>
      <c r="AI117" s="21" t="str">
        <f ca="1">_xlfn.IFNA(VLOOKUP(B117,'4_Prototype_data'!$B$1:$U$1000,20,FALSE),"")</f>
        <v/>
      </c>
      <c r="AJ117" s="21" t="str">
        <f>_xlfn.IFNA(VLOOKUP(B117,'5_Prototype_data'!$B$1:$U$1000,20,FALSE),"")</f>
        <v/>
      </c>
      <c r="AK117" s="21" t="str">
        <f>IF(B117&lt;&gt;"",IF(AND(Prototype_input!$E$13&lt;&gt;"",Prototype_input!$E$13&lt;&gt;"Please input",AF117=""),"Fail",IF(AND(Prototype_input!$E$16&lt;&gt;"",Prototype_input!$E$16&lt;&gt;"Please input",AG117=""),"Fail",IF(AND(Prototype_input!$E$19&lt;&gt;"",Prototype_input!$E$19&lt;&gt;"Please input",AH117=""),"Fail",IF(AND(Prototype_input!$E$22&lt;&gt;"",Prototype_input!$E$22&lt;&gt;"Please input",AI117=""),"Fail",IF(AND(Prototype_input!$E$25&lt;&gt;"",Prototype_input!$E$25&lt;&gt;"Please input",AJ117=""),"Fail",IF(AF117&lt;&gt;"",AF117,IF(AG117&lt;&gt;"",AG117,IF(AH117&lt;&gt;"",AH117,IF(AI117&lt;&gt;"",AI117,IF(AJ117&lt;&gt;"",AJ117,"")))))))))),"")</f>
        <v/>
      </c>
      <c r="AM117" s="21" t="str">
        <f>_xlfn.IFNA(VLOOKUP(C117,'1_Prototype_data'!$C$1:$AL$1000,36,FALSE),"")</f>
        <v/>
      </c>
      <c r="AN117" s="21" t="str">
        <f>_xlfn.IFNA(VLOOKUP(C117,'2_Prototype_data'!$C$1:$AL$1000,36,FALSE),"")</f>
        <v/>
      </c>
      <c r="AO117" s="21" t="str">
        <f>_xlfn.IFNA(VLOOKUP(C117,'3_Prototype_data'!$C$1:$AL$1000,36,FALSE),"")</f>
        <v/>
      </c>
      <c r="AP117" s="21" t="str">
        <f ca="1">_xlfn.IFNA(VLOOKUP(C117,'4_Prototype_data'!$C$1:$AL$1000,36,FALSE),"")</f>
        <v/>
      </c>
      <c r="AQ117" s="21" t="str">
        <f>_xlfn.IFNA(VLOOKUP(C117,'5_Prototype_data'!$C$1:$AL$1000,36,FALSE),"")</f>
        <v/>
      </c>
      <c r="AR117" s="5" t="str">
        <f>IF(C117&lt;&gt;"",IF(AND(Prototype_input!$E$13&lt;&gt;"",Prototype_input!$E$13&lt;&gt;"Please input",AM117=""),"Fail",IF(AND(Prototype_input!$E$16&lt;&gt;"",Prototype_input!$E$16&lt;&gt;"Please input",AN117=""),"Fail",IF(AND(Prototype_input!$E$19&lt;&gt;"",Prototype_input!$E$19&lt;&gt;"Please input",AO117=""),"Fail",IF(AND(Prototype_input!$E$22&lt;&gt;"",Prototype_input!$E$22&lt;&gt;"Please input",AP117=""),"Fail",IF(AND(Prototype_input!$E$25&lt;&gt;"",Prototype_input!$E$25&lt;&gt;"Please input",AQ117=""),"Fail",IF(AM117&lt;&gt;"",AM117,IF(AN117&lt;&gt;"",AN117,IF(AO117&lt;&gt;"",AO117,IF(AP117&lt;&gt;"",AP117,IF(AQ117&lt;&gt;"",AQ117,"")))))))))),"")</f>
        <v/>
      </c>
    </row>
    <row r="118" spans="5:44" ht="12.75" x14ac:dyDescent="0.2">
      <c r="E118" s="21" t="str">
        <f>_xlfn.IFNA(VLOOKUP(B118,'1_Prototype_data'!$B$1:$U$1000,18,FALSE),"")</f>
        <v/>
      </c>
      <c r="F118" s="21" t="str">
        <f>_xlfn.IFNA(VLOOKUP(B118,'2_Prototype_data'!$B$1:$U$1000,18,FALSE),"")</f>
        <v/>
      </c>
      <c r="G118" s="21" t="str">
        <f>_xlfn.IFNA(VLOOKUP(B118,'3_Prototype_data'!$B$1:$U$1000,18,FALSE),"")</f>
        <v/>
      </c>
      <c r="H118" s="21" t="str">
        <f ca="1">_xlfn.IFNA(VLOOKUP(B118,'4_Prototype_data'!$B$1:$U$1000,18,FALSE),"")</f>
        <v/>
      </c>
      <c r="I118" s="21" t="str">
        <f>_xlfn.IFNA(VLOOKUP(B118,'5_Prototype_data'!$B$1:$U$1000,18,FALSE),"")</f>
        <v/>
      </c>
      <c r="J118" s="21" t="str">
        <f>IF(B118&lt;&gt;"",IF(AND(Prototype_input!$E$13&lt;&gt;"",Prototype_input!$E$13&lt;&gt;"Please input",E118=""),"Fail",IF(AND(Prototype_input!$E$16&lt;&gt;"",Prototype_input!$E$16&lt;&gt;"Please input",F118=""),"Fail",IF(AND(Prototype_input!$E$19&lt;&gt;"",Prototype_input!$E$19&lt;&gt;"Please input",G118=""),"Fail",IF(AND(Prototype_input!$E$22&lt;&gt;"",Prototype_input!$E$22&lt;&gt;"Please input",H118=""),"Fail",IF(AND(Prototype_input!$E$25&lt;&gt;"",Prototype_input!$E$25&lt;&gt;"Please input",I118=""),"Fail",IF(E118&lt;&gt;"",E118,IF(F118&lt;&gt;"",F118,IF(G118&lt;&gt;"",G118,IF(H118&lt;&gt;"",H118,IF(I118&lt;&gt;"",I118,"")))))))))),"")</f>
        <v/>
      </c>
      <c r="K118" s="21" t="str">
        <f>_xlfn.IFNA(VLOOKUP(B118,'1_Prototype_data'!$B$1:$U$1000,16,FALSE),"")</f>
        <v/>
      </c>
      <c r="L118" s="21" t="str">
        <f t="shared" si="13"/>
        <v/>
      </c>
      <c r="M118" s="21" t="str">
        <f>_xlfn.IFNA(VLOOKUP(B118,'2_Prototype_data'!$B$1:$U$1000,16,FALSE),"")</f>
        <v/>
      </c>
      <c r="N118" s="21" t="str">
        <f t="shared" si="14"/>
        <v/>
      </c>
      <c r="O118" s="21" t="str">
        <f>_xlfn.IFNA(VLOOKUP(B118,'3_Prototype_data'!$B$1:$U$1000,16,FALSE),"")</f>
        <v/>
      </c>
      <c r="P118" s="21" t="str">
        <f t="shared" si="15"/>
        <v/>
      </c>
      <c r="Q118" s="21" t="str">
        <f ca="1">_xlfn.IFNA(VLOOKUP(B118,'4_Prototype_data'!$B$1:$U$1000,16,FALSE),"")</f>
        <v/>
      </c>
      <c r="R118" s="21" t="str">
        <f t="shared" ca="1" si="16"/>
        <v/>
      </c>
      <c r="S118" s="21" t="str">
        <f>_xlfn.IFNA(VLOOKUP(B118,'5_Prototype_data'!$B$1:$U$1000,16,FALSE),"")</f>
        <v/>
      </c>
      <c r="T118" s="21" t="str">
        <f t="shared" si="17"/>
        <v/>
      </c>
      <c r="U118" s="21" t="str">
        <f t="shared" si="18"/>
        <v/>
      </c>
      <c r="V118" s="21" t="str">
        <f>IF(B118&lt;&gt;"",(10-COUNTIF(Prototype_input!$E$12:$E$26,"Please input"))/2,"")</f>
        <v/>
      </c>
      <c r="W118" s="21" t="str">
        <f t="shared" si="19"/>
        <v/>
      </c>
      <c r="Y118" s="21" t="str">
        <f>_xlfn.IFNA(VLOOKUP(B118,'1_Prototype_data'!$B$1:$U$1000,3,FALSE),"")</f>
        <v/>
      </c>
      <c r="Z118" s="21" t="str">
        <f>_xlfn.IFNA(VLOOKUP(B118,'1_Prototype_data'!$B$1:$U$1000,4,FALSE),"")</f>
        <v/>
      </c>
      <c r="AA118" s="21" t="str">
        <f>_xlfn.IFNA(VLOOKUP(B118,'1_Prototype_data'!$B$1:$U$1000,5,FALSE),"")</f>
        <v/>
      </c>
      <c r="AB118" s="21" t="str">
        <f>_xlfn.IFNA(VLOOKUP(B118,'1_Prototype_data'!$B$1:$U$1000,6,FALSE),"")</f>
        <v/>
      </c>
      <c r="AC118" s="21" t="str">
        <f>_xlfn.IFNA(VLOOKUP(B118,'1_Prototype_data'!$B$1:$U$1000,7,FALSE),"")</f>
        <v/>
      </c>
      <c r="AD118" s="21" t="str">
        <f>_xlfn.IFNA(VLOOKUP(B118,'1_Prototype_data'!$B$1:$U$1000,8,FALSE),"")</f>
        <v/>
      </c>
      <c r="AE118" s="21" t="str">
        <f>_xlfn.IFNA(VLOOKUP(B118,'1_Prototype_data'!$B$1:$U$1000,9,FALSE),"")</f>
        <v/>
      </c>
      <c r="AF118" s="21" t="str">
        <f>_xlfn.IFNA(VLOOKUP(B118,'1_Prototype_data'!$B$1:$U$1000,20,FALSE),"")</f>
        <v/>
      </c>
      <c r="AG118" s="21" t="str">
        <f>_xlfn.IFNA(VLOOKUP(B118,'2_Prototype_data'!$B$1:$U$1000,20,FALSE),"")</f>
        <v/>
      </c>
      <c r="AH118" s="21" t="str">
        <f>_xlfn.IFNA(VLOOKUP(B118,'3_Prototype_data'!$B$1:$U$1000,20,FALSE),"")</f>
        <v/>
      </c>
      <c r="AI118" s="21" t="str">
        <f ca="1">_xlfn.IFNA(VLOOKUP(B118,'4_Prototype_data'!$B$1:$U$1000,20,FALSE),"")</f>
        <v/>
      </c>
      <c r="AJ118" s="21" t="str">
        <f>_xlfn.IFNA(VLOOKUP(B118,'5_Prototype_data'!$B$1:$U$1000,20,FALSE),"")</f>
        <v/>
      </c>
      <c r="AK118" s="21" t="str">
        <f>IF(B118&lt;&gt;"",IF(AND(Prototype_input!$E$13&lt;&gt;"",Prototype_input!$E$13&lt;&gt;"Please input",AF118=""),"Fail",IF(AND(Prototype_input!$E$16&lt;&gt;"",Prototype_input!$E$16&lt;&gt;"Please input",AG118=""),"Fail",IF(AND(Prototype_input!$E$19&lt;&gt;"",Prototype_input!$E$19&lt;&gt;"Please input",AH118=""),"Fail",IF(AND(Prototype_input!$E$22&lt;&gt;"",Prototype_input!$E$22&lt;&gt;"Please input",AI118=""),"Fail",IF(AND(Prototype_input!$E$25&lt;&gt;"",Prototype_input!$E$25&lt;&gt;"Please input",AJ118=""),"Fail",IF(AF118&lt;&gt;"",AF118,IF(AG118&lt;&gt;"",AG118,IF(AH118&lt;&gt;"",AH118,IF(AI118&lt;&gt;"",AI118,IF(AJ118&lt;&gt;"",AJ118,"")))))))))),"")</f>
        <v/>
      </c>
      <c r="AM118" s="21" t="str">
        <f>_xlfn.IFNA(VLOOKUP(C118,'1_Prototype_data'!$C$1:$AL$1000,36,FALSE),"")</f>
        <v/>
      </c>
      <c r="AN118" s="21" t="str">
        <f>_xlfn.IFNA(VLOOKUP(C118,'2_Prototype_data'!$C$1:$AL$1000,36,FALSE),"")</f>
        <v/>
      </c>
      <c r="AO118" s="21" t="str">
        <f>_xlfn.IFNA(VLOOKUP(C118,'3_Prototype_data'!$C$1:$AL$1000,36,FALSE),"")</f>
        <v/>
      </c>
      <c r="AP118" s="21" t="str">
        <f ca="1">_xlfn.IFNA(VLOOKUP(C118,'4_Prototype_data'!$C$1:$AL$1000,36,FALSE),"")</f>
        <v/>
      </c>
      <c r="AQ118" s="21" t="str">
        <f>_xlfn.IFNA(VLOOKUP(C118,'5_Prototype_data'!$C$1:$AL$1000,36,FALSE),"")</f>
        <v/>
      </c>
      <c r="AR118" s="5" t="str">
        <f>IF(C118&lt;&gt;"",IF(AND(Prototype_input!$E$13&lt;&gt;"",Prototype_input!$E$13&lt;&gt;"Please input",AM118=""),"Fail",IF(AND(Prototype_input!$E$16&lt;&gt;"",Prototype_input!$E$16&lt;&gt;"Please input",AN118=""),"Fail",IF(AND(Prototype_input!$E$19&lt;&gt;"",Prototype_input!$E$19&lt;&gt;"Please input",AO118=""),"Fail",IF(AND(Prototype_input!$E$22&lt;&gt;"",Prototype_input!$E$22&lt;&gt;"Please input",AP118=""),"Fail",IF(AND(Prototype_input!$E$25&lt;&gt;"",Prototype_input!$E$25&lt;&gt;"Please input",AQ118=""),"Fail",IF(AM118&lt;&gt;"",AM118,IF(AN118&lt;&gt;"",AN118,IF(AO118&lt;&gt;"",AO118,IF(AP118&lt;&gt;"",AP118,IF(AQ118&lt;&gt;"",AQ118,"")))))))))),"")</f>
        <v/>
      </c>
    </row>
    <row r="119" spans="5:44" ht="12.75" x14ac:dyDescent="0.2">
      <c r="E119" s="21" t="str">
        <f>_xlfn.IFNA(VLOOKUP(B119,'1_Prototype_data'!$B$1:$U$1000,18,FALSE),"")</f>
        <v/>
      </c>
      <c r="F119" s="21" t="str">
        <f>_xlfn.IFNA(VLOOKUP(B119,'2_Prototype_data'!$B$1:$U$1000,18,FALSE),"")</f>
        <v/>
      </c>
      <c r="G119" s="21" t="str">
        <f>_xlfn.IFNA(VLOOKUP(B119,'3_Prototype_data'!$B$1:$U$1000,18,FALSE),"")</f>
        <v/>
      </c>
      <c r="H119" s="21" t="str">
        <f ca="1">_xlfn.IFNA(VLOOKUP(B119,'4_Prototype_data'!$B$1:$U$1000,18,FALSE),"")</f>
        <v/>
      </c>
      <c r="I119" s="21" t="str">
        <f>_xlfn.IFNA(VLOOKUP(B119,'5_Prototype_data'!$B$1:$U$1000,18,FALSE),"")</f>
        <v/>
      </c>
      <c r="J119" s="21" t="str">
        <f>IF(B119&lt;&gt;"",IF(AND(Prototype_input!$E$13&lt;&gt;"",Prototype_input!$E$13&lt;&gt;"Please input",E119=""),"Fail",IF(AND(Prototype_input!$E$16&lt;&gt;"",Prototype_input!$E$16&lt;&gt;"Please input",F119=""),"Fail",IF(AND(Prototype_input!$E$19&lt;&gt;"",Prototype_input!$E$19&lt;&gt;"Please input",G119=""),"Fail",IF(AND(Prototype_input!$E$22&lt;&gt;"",Prototype_input!$E$22&lt;&gt;"Please input",H119=""),"Fail",IF(AND(Prototype_input!$E$25&lt;&gt;"",Prototype_input!$E$25&lt;&gt;"Please input",I119=""),"Fail",IF(E119&lt;&gt;"",E119,IF(F119&lt;&gt;"",F119,IF(G119&lt;&gt;"",G119,IF(H119&lt;&gt;"",H119,IF(I119&lt;&gt;"",I119,"")))))))))),"")</f>
        <v/>
      </c>
      <c r="K119" s="21" t="str">
        <f>_xlfn.IFNA(VLOOKUP(B119,'1_Prototype_data'!$B$1:$U$1000,16,FALSE),"")</f>
        <v/>
      </c>
      <c r="L119" s="21" t="str">
        <f t="shared" si="13"/>
        <v/>
      </c>
      <c r="M119" s="21" t="str">
        <f>_xlfn.IFNA(VLOOKUP(B119,'2_Prototype_data'!$B$1:$U$1000,16,FALSE),"")</f>
        <v/>
      </c>
      <c r="N119" s="21" t="str">
        <f t="shared" si="14"/>
        <v/>
      </c>
      <c r="O119" s="21" t="str">
        <f>_xlfn.IFNA(VLOOKUP(B119,'3_Prototype_data'!$B$1:$U$1000,16,FALSE),"")</f>
        <v/>
      </c>
      <c r="P119" s="21" t="str">
        <f t="shared" si="15"/>
        <v/>
      </c>
      <c r="Q119" s="21" t="str">
        <f ca="1">_xlfn.IFNA(VLOOKUP(B119,'4_Prototype_data'!$B$1:$U$1000,16,FALSE),"")</f>
        <v/>
      </c>
      <c r="R119" s="21" t="str">
        <f t="shared" ca="1" si="16"/>
        <v/>
      </c>
      <c r="S119" s="21" t="str">
        <f>_xlfn.IFNA(VLOOKUP(B119,'5_Prototype_data'!$B$1:$U$1000,16,FALSE),"")</f>
        <v/>
      </c>
      <c r="T119" s="21" t="str">
        <f t="shared" si="17"/>
        <v/>
      </c>
      <c r="U119" s="21" t="str">
        <f t="shared" si="18"/>
        <v/>
      </c>
      <c r="V119" s="21" t="str">
        <f>IF(B119&lt;&gt;"",(10-COUNTIF(Prototype_input!$E$12:$E$26,"Please input"))/2,"")</f>
        <v/>
      </c>
      <c r="W119" s="21" t="str">
        <f t="shared" si="19"/>
        <v/>
      </c>
      <c r="Y119" s="21" t="str">
        <f>_xlfn.IFNA(VLOOKUP(B119,'1_Prototype_data'!$B$1:$U$1000,3,FALSE),"")</f>
        <v/>
      </c>
      <c r="Z119" s="21" t="str">
        <f>_xlfn.IFNA(VLOOKUP(B119,'1_Prototype_data'!$B$1:$U$1000,4,FALSE),"")</f>
        <v/>
      </c>
      <c r="AA119" s="21" t="str">
        <f>_xlfn.IFNA(VLOOKUP(B119,'1_Prototype_data'!$B$1:$U$1000,5,FALSE),"")</f>
        <v/>
      </c>
      <c r="AB119" s="21" t="str">
        <f>_xlfn.IFNA(VLOOKUP(B119,'1_Prototype_data'!$B$1:$U$1000,6,FALSE),"")</f>
        <v/>
      </c>
      <c r="AC119" s="21" t="str">
        <f>_xlfn.IFNA(VLOOKUP(B119,'1_Prototype_data'!$B$1:$U$1000,7,FALSE),"")</f>
        <v/>
      </c>
      <c r="AD119" s="21" t="str">
        <f>_xlfn.IFNA(VLOOKUP(B119,'1_Prototype_data'!$B$1:$U$1000,8,FALSE),"")</f>
        <v/>
      </c>
      <c r="AE119" s="21" t="str">
        <f>_xlfn.IFNA(VLOOKUP(B119,'1_Prototype_data'!$B$1:$U$1000,9,FALSE),"")</f>
        <v/>
      </c>
      <c r="AF119" s="21" t="str">
        <f>_xlfn.IFNA(VLOOKUP(B119,'1_Prototype_data'!$B$1:$U$1000,20,FALSE),"")</f>
        <v/>
      </c>
      <c r="AG119" s="21" t="str">
        <f>_xlfn.IFNA(VLOOKUP(B119,'2_Prototype_data'!$B$1:$U$1000,20,FALSE),"")</f>
        <v/>
      </c>
      <c r="AH119" s="21" t="str">
        <f>_xlfn.IFNA(VLOOKUP(B119,'3_Prototype_data'!$B$1:$U$1000,20,FALSE),"")</f>
        <v/>
      </c>
      <c r="AI119" s="21" t="str">
        <f ca="1">_xlfn.IFNA(VLOOKUP(B119,'4_Prototype_data'!$B$1:$U$1000,20,FALSE),"")</f>
        <v/>
      </c>
      <c r="AJ119" s="21" t="str">
        <f>_xlfn.IFNA(VLOOKUP(B119,'5_Prototype_data'!$B$1:$U$1000,20,FALSE),"")</f>
        <v/>
      </c>
      <c r="AK119" s="21" t="str">
        <f>IF(B119&lt;&gt;"",IF(AND(Prototype_input!$E$13&lt;&gt;"",Prototype_input!$E$13&lt;&gt;"Please input",AF119=""),"Fail",IF(AND(Prototype_input!$E$16&lt;&gt;"",Prototype_input!$E$16&lt;&gt;"Please input",AG119=""),"Fail",IF(AND(Prototype_input!$E$19&lt;&gt;"",Prototype_input!$E$19&lt;&gt;"Please input",AH119=""),"Fail",IF(AND(Prototype_input!$E$22&lt;&gt;"",Prototype_input!$E$22&lt;&gt;"Please input",AI119=""),"Fail",IF(AND(Prototype_input!$E$25&lt;&gt;"",Prototype_input!$E$25&lt;&gt;"Please input",AJ119=""),"Fail",IF(AF119&lt;&gt;"",AF119,IF(AG119&lt;&gt;"",AG119,IF(AH119&lt;&gt;"",AH119,IF(AI119&lt;&gt;"",AI119,IF(AJ119&lt;&gt;"",AJ119,"")))))))))),"")</f>
        <v/>
      </c>
      <c r="AM119" s="21" t="str">
        <f>_xlfn.IFNA(VLOOKUP(C119,'1_Prototype_data'!$C$1:$AL$1000,36,FALSE),"")</f>
        <v/>
      </c>
      <c r="AN119" s="21" t="str">
        <f>_xlfn.IFNA(VLOOKUP(C119,'2_Prototype_data'!$C$1:$AL$1000,36,FALSE),"")</f>
        <v/>
      </c>
      <c r="AO119" s="21" t="str">
        <f>_xlfn.IFNA(VLOOKUP(C119,'3_Prototype_data'!$C$1:$AL$1000,36,FALSE),"")</f>
        <v/>
      </c>
      <c r="AP119" s="21" t="str">
        <f ca="1">_xlfn.IFNA(VLOOKUP(C119,'4_Prototype_data'!$C$1:$AL$1000,36,FALSE),"")</f>
        <v/>
      </c>
      <c r="AQ119" s="21" t="str">
        <f>_xlfn.IFNA(VLOOKUP(C119,'5_Prototype_data'!$C$1:$AL$1000,36,FALSE),"")</f>
        <v/>
      </c>
      <c r="AR119" s="5" t="str">
        <f>IF(C119&lt;&gt;"",IF(AND(Prototype_input!$E$13&lt;&gt;"",Prototype_input!$E$13&lt;&gt;"Please input",AM119=""),"Fail",IF(AND(Prototype_input!$E$16&lt;&gt;"",Prototype_input!$E$16&lt;&gt;"Please input",AN119=""),"Fail",IF(AND(Prototype_input!$E$19&lt;&gt;"",Prototype_input!$E$19&lt;&gt;"Please input",AO119=""),"Fail",IF(AND(Prototype_input!$E$22&lt;&gt;"",Prototype_input!$E$22&lt;&gt;"Please input",AP119=""),"Fail",IF(AND(Prototype_input!$E$25&lt;&gt;"",Prototype_input!$E$25&lt;&gt;"Please input",AQ119=""),"Fail",IF(AM119&lt;&gt;"",AM119,IF(AN119&lt;&gt;"",AN119,IF(AO119&lt;&gt;"",AO119,IF(AP119&lt;&gt;"",AP119,IF(AQ119&lt;&gt;"",AQ119,"")))))))))),"")</f>
        <v/>
      </c>
    </row>
    <row r="120" spans="5:44" ht="12.75" x14ac:dyDescent="0.2">
      <c r="E120" s="21" t="str">
        <f>_xlfn.IFNA(VLOOKUP(B120,'1_Prototype_data'!$B$1:$U$1000,18,FALSE),"")</f>
        <v/>
      </c>
      <c r="F120" s="21" t="str">
        <f>_xlfn.IFNA(VLOOKUP(B120,'2_Prototype_data'!$B$1:$U$1000,18,FALSE),"")</f>
        <v/>
      </c>
      <c r="G120" s="21" t="str">
        <f>_xlfn.IFNA(VLOOKUP(B120,'3_Prototype_data'!$B$1:$U$1000,18,FALSE),"")</f>
        <v/>
      </c>
      <c r="H120" s="21" t="str">
        <f ca="1">_xlfn.IFNA(VLOOKUP(B120,'4_Prototype_data'!$B$1:$U$1000,18,FALSE),"")</f>
        <v/>
      </c>
      <c r="I120" s="21" t="str">
        <f>_xlfn.IFNA(VLOOKUP(B120,'5_Prototype_data'!$B$1:$U$1000,18,FALSE),"")</f>
        <v/>
      </c>
      <c r="J120" s="21" t="str">
        <f>IF(B120&lt;&gt;"",IF(AND(Prototype_input!$E$13&lt;&gt;"",Prototype_input!$E$13&lt;&gt;"Please input",E120=""),"Fail",IF(AND(Prototype_input!$E$16&lt;&gt;"",Prototype_input!$E$16&lt;&gt;"Please input",F120=""),"Fail",IF(AND(Prototype_input!$E$19&lt;&gt;"",Prototype_input!$E$19&lt;&gt;"Please input",G120=""),"Fail",IF(AND(Prototype_input!$E$22&lt;&gt;"",Prototype_input!$E$22&lt;&gt;"Please input",H120=""),"Fail",IF(AND(Prototype_input!$E$25&lt;&gt;"",Prototype_input!$E$25&lt;&gt;"Please input",I120=""),"Fail",IF(E120&lt;&gt;"",E120,IF(F120&lt;&gt;"",F120,IF(G120&lt;&gt;"",G120,IF(H120&lt;&gt;"",H120,IF(I120&lt;&gt;"",I120,"")))))))))),"")</f>
        <v/>
      </c>
      <c r="K120" s="21" t="str">
        <f>_xlfn.IFNA(VLOOKUP(B120,'1_Prototype_data'!$B$1:$U$1000,16,FALSE),"")</f>
        <v/>
      </c>
      <c r="L120" s="21" t="str">
        <f t="shared" si="13"/>
        <v/>
      </c>
      <c r="M120" s="21" t="str">
        <f>_xlfn.IFNA(VLOOKUP(B120,'2_Prototype_data'!$B$1:$U$1000,16,FALSE),"")</f>
        <v/>
      </c>
      <c r="N120" s="21" t="str">
        <f t="shared" si="14"/>
        <v/>
      </c>
      <c r="O120" s="21" t="str">
        <f>_xlfn.IFNA(VLOOKUP(B120,'3_Prototype_data'!$B$1:$U$1000,16,FALSE),"")</f>
        <v/>
      </c>
      <c r="P120" s="21" t="str">
        <f t="shared" si="15"/>
        <v/>
      </c>
      <c r="Q120" s="21" t="str">
        <f ca="1">_xlfn.IFNA(VLOOKUP(B120,'4_Prototype_data'!$B$1:$U$1000,16,FALSE),"")</f>
        <v/>
      </c>
      <c r="R120" s="21" t="str">
        <f t="shared" ca="1" si="16"/>
        <v/>
      </c>
      <c r="S120" s="21" t="str">
        <f>_xlfn.IFNA(VLOOKUP(B120,'5_Prototype_data'!$B$1:$U$1000,16,FALSE),"")</f>
        <v/>
      </c>
      <c r="T120" s="21" t="str">
        <f t="shared" si="17"/>
        <v/>
      </c>
      <c r="U120" s="21" t="str">
        <f t="shared" si="18"/>
        <v/>
      </c>
      <c r="V120" s="21" t="str">
        <f>IF(B120&lt;&gt;"",(10-COUNTIF(Prototype_input!$E$12:$E$26,"Please input"))/2,"")</f>
        <v/>
      </c>
      <c r="W120" s="21" t="str">
        <f t="shared" si="19"/>
        <v/>
      </c>
      <c r="Y120" s="21" t="str">
        <f>_xlfn.IFNA(VLOOKUP(B120,'1_Prototype_data'!$B$1:$U$1000,3,FALSE),"")</f>
        <v/>
      </c>
      <c r="Z120" s="21" t="str">
        <f>_xlfn.IFNA(VLOOKUP(B120,'1_Prototype_data'!$B$1:$U$1000,4,FALSE),"")</f>
        <v/>
      </c>
      <c r="AA120" s="21" t="str">
        <f>_xlfn.IFNA(VLOOKUP(B120,'1_Prototype_data'!$B$1:$U$1000,5,FALSE),"")</f>
        <v/>
      </c>
      <c r="AB120" s="21" t="str">
        <f>_xlfn.IFNA(VLOOKUP(B120,'1_Prototype_data'!$B$1:$U$1000,6,FALSE),"")</f>
        <v/>
      </c>
      <c r="AC120" s="21" t="str">
        <f>_xlfn.IFNA(VLOOKUP(B120,'1_Prototype_data'!$B$1:$U$1000,7,FALSE),"")</f>
        <v/>
      </c>
      <c r="AD120" s="21" t="str">
        <f>_xlfn.IFNA(VLOOKUP(B120,'1_Prototype_data'!$B$1:$U$1000,8,FALSE),"")</f>
        <v/>
      </c>
      <c r="AE120" s="21" t="str">
        <f>_xlfn.IFNA(VLOOKUP(B120,'1_Prototype_data'!$B$1:$U$1000,9,FALSE),"")</f>
        <v/>
      </c>
      <c r="AF120" s="21" t="str">
        <f>_xlfn.IFNA(VLOOKUP(B120,'1_Prototype_data'!$B$1:$U$1000,20,FALSE),"")</f>
        <v/>
      </c>
      <c r="AG120" s="21" t="str">
        <f>_xlfn.IFNA(VLOOKUP(B120,'2_Prototype_data'!$B$1:$U$1000,20,FALSE),"")</f>
        <v/>
      </c>
      <c r="AH120" s="21" t="str">
        <f>_xlfn.IFNA(VLOOKUP(B120,'3_Prototype_data'!$B$1:$U$1000,20,FALSE),"")</f>
        <v/>
      </c>
      <c r="AI120" s="21" t="str">
        <f ca="1">_xlfn.IFNA(VLOOKUP(B120,'4_Prototype_data'!$B$1:$U$1000,20,FALSE),"")</f>
        <v/>
      </c>
      <c r="AJ120" s="21" t="str">
        <f>_xlfn.IFNA(VLOOKUP(B120,'5_Prototype_data'!$B$1:$U$1000,20,FALSE),"")</f>
        <v/>
      </c>
      <c r="AK120" s="21" t="str">
        <f>IF(B120&lt;&gt;"",IF(AND(Prototype_input!$E$13&lt;&gt;"",Prototype_input!$E$13&lt;&gt;"Please input",AF120=""),"Fail",IF(AND(Prototype_input!$E$16&lt;&gt;"",Prototype_input!$E$16&lt;&gt;"Please input",AG120=""),"Fail",IF(AND(Prototype_input!$E$19&lt;&gt;"",Prototype_input!$E$19&lt;&gt;"Please input",AH120=""),"Fail",IF(AND(Prototype_input!$E$22&lt;&gt;"",Prototype_input!$E$22&lt;&gt;"Please input",AI120=""),"Fail",IF(AND(Prototype_input!$E$25&lt;&gt;"",Prototype_input!$E$25&lt;&gt;"Please input",AJ120=""),"Fail",IF(AF120&lt;&gt;"",AF120,IF(AG120&lt;&gt;"",AG120,IF(AH120&lt;&gt;"",AH120,IF(AI120&lt;&gt;"",AI120,IF(AJ120&lt;&gt;"",AJ120,"")))))))))),"")</f>
        <v/>
      </c>
      <c r="AM120" s="21" t="str">
        <f>_xlfn.IFNA(VLOOKUP(C120,'1_Prototype_data'!$C$1:$AL$1000,36,FALSE),"")</f>
        <v/>
      </c>
      <c r="AN120" s="21" t="str">
        <f>_xlfn.IFNA(VLOOKUP(C120,'2_Prototype_data'!$C$1:$AL$1000,36,FALSE),"")</f>
        <v/>
      </c>
      <c r="AO120" s="21" t="str">
        <f>_xlfn.IFNA(VLOOKUP(C120,'3_Prototype_data'!$C$1:$AL$1000,36,FALSE),"")</f>
        <v/>
      </c>
      <c r="AP120" s="21" t="str">
        <f ca="1">_xlfn.IFNA(VLOOKUP(C120,'4_Prototype_data'!$C$1:$AL$1000,36,FALSE),"")</f>
        <v/>
      </c>
      <c r="AQ120" s="21" t="str">
        <f>_xlfn.IFNA(VLOOKUP(C120,'5_Prototype_data'!$C$1:$AL$1000,36,FALSE),"")</f>
        <v/>
      </c>
      <c r="AR120" s="5" t="str">
        <f>IF(C120&lt;&gt;"",IF(AND(Prototype_input!$E$13&lt;&gt;"",Prototype_input!$E$13&lt;&gt;"Please input",AM120=""),"Fail",IF(AND(Prototype_input!$E$16&lt;&gt;"",Prototype_input!$E$16&lt;&gt;"Please input",AN120=""),"Fail",IF(AND(Prototype_input!$E$19&lt;&gt;"",Prototype_input!$E$19&lt;&gt;"Please input",AO120=""),"Fail",IF(AND(Prototype_input!$E$22&lt;&gt;"",Prototype_input!$E$22&lt;&gt;"Please input",AP120=""),"Fail",IF(AND(Prototype_input!$E$25&lt;&gt;"",Prototype_input!$E$25&lt;&gt;"Please input",AQ120=""),"Fail",IF(AM120&lt;&gt;"",AM120,IF(AN120&lt;&gt;"",AN120,IF(AO120&lt;&gt;"",AO120,IF(AP120&lt;&gt;"",AP120,IF(AQ120&lt;&gt;"",AQ120,"")))))))))),"")</f>
        <v/>
      </c>
    </row>
    <row r="121" spans="5:44" ht="12.75" x14ac:dyDescent="0.2">
      <c r="E121" s="21" t="str">
        <f>_xlfn.IFNA(VLOOKUP(B121,'1_Prototype_data'!$B$1:$U$1000,18,FALSE),"")</f>
        <v/>
      </c>
      <c r="F121" s="21" t="str">
        <f>_xlfn.IFNA(VLOOKUP(B121,'2_Prototype_data'!$B$1:$U$1000,18,FALSE),"")</f>
        <v/>
      </c>
      <c r="G121" s="21" t="str">
        <f>_xlfn.IFNA(VLOOKUP(B121,'3_Prototype_data'!$B$1:$U$1000,18,FALSE),"")</f>
        <v/>
      </c>
      <c r="H121" s="21" t="str">
        <f ca="1">_xlfn.IFNA(VLOOKUP(B121,'4_Prototype_data'!$B$1:$U$1000,18,FALSE),"")</f>
        <v/>
      </c>
      <c r="I121" s="21" t="str">
        <f>_xlfn.IFNA(VLOOKUP(B121,'5_Prototype_data'!$B$1:$U$1000,18,FALSE),"")</f>
        <v/>
      </c>
      <c r="J121" s="21" t="str">
        <f>IF(B121&lt;&gt;"",IF(AND(Prototype_input!$E$13&lt;&gt;"",Prototype_input!$E$13&lt;&gt;"Please input",E121=""),"Fail",IF(AND(Prototype_input!$E$16&lt;&gt;"",Prototype_input!$E$16&lt;&gt;"Please input",F121=""),"Fail",IF(AND(Prototype_input!$E$19&lt;&gt;"",Prototype_input!$E$19&lt;&gt;"Please input",G121=""),"Fail",IF(AND(Prototype_input!$E$22&lt;&gt;"",Prototype_input!$E$22&lt;&gt;"Please input",H121=""),"Fail",IF(AND(Prototype_input!$E$25&lt;&gt;"",Prototype_input!$E$25&lt;&gt;"Please input",I121=""),"Fail",IF(E121&lt;&gt;"",E121,IF(F121&lt;&gt;"",F121,IF(G121&lt;&gt;"",G121,IF(H121&lt;&gt;"",H121,IF(I121&lt;&gt;"",I121,"")))))))))),"")</f>
        <v/>
      </c>
      <c r="K121" s="21" t="str">
        <f>_xlfn.IFNA(VLOOKUP(B121,'1_Prototype_data'!$B$1:$U$1000,16,FALSE),"")</f>
        <v/>
      </c>
      <c r="L121" s="21" t="str">
        <f t="shared" si="13"/>
        <v/>
      </c>
      <c r="M121" s="21" t="str">
        <f>_xlfn.IFNA(VLOOKUP(B121,'2_Prototype_data'!$B$1:$U$1000,16,FALSE),"")</f>
        <v/>
      </c>
      <c r="N121" s="21" t="str">
        <f t="shared" si="14"/>
        <v/>
      </c>
      <c r="O121" s="21" t="str">
        <f>_xlfn.IFNA(VLOOKUP(B121,'3_Prototype_data'!$B$1:$U$1000,16,FALSE),"")</f>
        <v/>
      </c>
      <c r="P121" s="21" t="str">
        <f t="shared" si="15"/>
        <v/>
      </c>
      <c r="Q121" s="21" t="str">
        <f ca="1">_xlfn.IFNA(VLOOKUP(B121,'4_Prototype_data'!$B$1:$U$1000,16,FALSE),"")</f>
        <v/>
      </c>
      <c r="R121" s="21" t="str">
        <f t="shared" ca="1" si="16"/>
        <v/>
      </c>
      <c r="S121" s="21" t="str">
        <f>_xlfn.IFNA(VLOOKUP(B121,'5_Prototype_data'!$B$1:$U$1000,16,FALSE),"")</f>
        <v/>
      </c>
      <c r="T121" s="21" t="str">
        <f t="shared" si="17"/>
        <v/>
      </c>
      <c r="U121" s="21" t="str">
        <f t="shared" si="18"/>
        <v/>
      </c>
      <c r="V121" s="21" t="str">
        <f>IF(B121&lt;&gt;"",(10-COUNTIF(Prototype_input!$E$12:$E$26,"Please input"))/2,"")</f>
        <v/>
      </c>
      <c r="W121" s="21" t="str">
        <f t="shared" si="19"/>
        <v/>
      </c>
      <c r="Y121" s="21" t="str">
        <f>_xlfn.IFNA(VLOOKUP(B121,'1_Prototype_data'!$B$1:$U$1000,3,FALSE),"")</f>
        <v/>
      </c>
      <c r="Z121" s="21" t="str">
        <f>_xlfn.IFNA(VLOOKUP(B121,'1_Prototype_data'!$B$1:$U$1000,4,FALSE),"")</f>
        <v/>
      </c>
      <c r="AA121" s="21" t="str">
        <f>_xlfn.IFNA(VLOOKUP(B121,'1_Prototype_data'!$B$1:$U$1000,5,FALSE),"")</f>
        <v/>
      </c>
      <c r="AB121" s="21" t="str">
        <f>_xlfn.IFNA(VLOOKUP(B121,'1_Prototype_data'!$B$1:$U$1000,6,FALSE),"")</f>
        <v/>
      </c>
      <c r="AC121" s="21" t="str">
        <f>_xlfn.IFNA(VLOOKUP(B121,'1_Prototype_data'!$B$1:$U$1000,7,FALSE),"")</f>
        <v/>
      </c>
      <c r="AD121" s="21" t="str">
        <f>_xlfn.IFNA(VLOOKUP(B121,'1_Prototype_data'!$B$1:$U$1000,8,FALSE),"")</f>
        <v/>
      </c>
      <c r="AE121" s="21" t="str">
        <f>_xlfn.IFNA(VLOOKUP(B121,'1_Prototype_data'!$B$1:$U$1000,9,FALSE),"")</f>
        <v/>
      </c>
      <c r="AF121" s="21" t="str">
        <f>_xlfn.IFNA(VLOOKUP(B121,'1_Prototype_data'!$B$1:$U$1000,20,FALSE),"")</f>
        <v/>
      </c>
      <c r="AG121" s="21" t="str">
        <f>_xlfn.IFNA(VLOOKUP(B121,'2_Prototype_data'!$B$1:$U$1000,20,FALSE),"")</f>
        <v/>
      </c>
      <c r="AH121" s="21" t="str">
        <f>_xlfn.IFNA(VLOOKUP(B121,'3_Prototype_data'!$B$1:$U$1000,20,FALSE),"")</f>
        <v/>
      </c>
      <c r="AI121" s="21" t="str">
        <f ca="1">_xlfn.IFNA(VLOOKUP(B121,'4_Prototype_data'!$B$1:$U$1000,20,FALSE),"")</f>
        <v/>
      </c>
      <c r="AJ121" s="21" t="str">
        <f>_xlfn.IFNA(VLOOKUP(B121,'5_Prototype_data'!$B$1:$U$1000,20,FALSE),"")</f>
        <v/>
      </c>
      <c r="AK121" s="21" t="str">
        <f>IF(B121&lt;&gt;"",IF(AND(Prototype_input!$E$13&lt;&gt;"",Prototype_input!$E$13&lt;&gt;"Please input",AF121=""),"Fail",IF(AND(Prototype_input!$E$16&lt;&gt;"",Prototype_input!$E$16&lt;&gt;"Please input",AG121=""),"Fail",IF(AND(Prototype_input!$E$19&lt;&gt;"",Prototype_input!$E$19&lt;&gt;"Please input",AH121=""),"Fail",IF(AND(Prototype_input!$E$22&lt;&gt;"",Prototype_input!$E$22&lt;&gt;"Please input",AI121=""),"Fail",IF(AND(Prototype_input!$E$25&lt;&gt;"",Prototype_input!$E$25&lt;&gt;"Please input",AJ121=""),"Fail",IF(AF121&lt;&gt;"",AF121,IF(AG121&lt;&gt;"",AG121,IF(AH121&lt;&gt;"",AH121,IF(AI121&lt;&gt;"",AI121,IF(AJ121&lt;&gt;"",AJ121,"")))))))))),"")</f>
        <v/>
      </c>
      <c r="AM121" s="21" t="str">
        <f>_xlfn.IFNA(VLOOKUP(C121,'1_Prototype_data'!$C$1:$AL$1000,36,FALSE),"")</f>
        <v/>
      </c>
      <c r="AN121" s="21" t="str">
        <f>_xlfn.IFNA(VLOOKUP(C121,'2_Prototype_data'!$C$1:$AL$1000,36,FALSE),"")</f>
        <v/>
      </c>
      <c r="AO121" s="21" t="str">
        <f>_xlfn.IFNA(VLOOKUP(C121,'3_Prototype_data'!$C$1:$AL$1000,36,FALSE),"")</f>
        <v/>
      </c>
      <c r="AP121" s="21" t="str">
        <f ca="1">_xlfn.IFNA(VLOOKUP(C121,'4_Prototype_data'!$C$1:$AL$1000,36,FALSE),"")</f>
        <v/>
      </c>
      <c r="AQ121" s="21" t="str">
        <f>_xlfn.IFNA(VLOOKUP(C121,'5_Prototype_data'!$C$1:$AL$1000,36,FALSE),"")</f>
        <v/>
      </c>
      <c r="AR121" s="5" t="str">
        <f>IF(C121&lt;&gt;"",IF(AND(Prototype_input!$E$13&lt;&gt;"",Prototype_input!$E$13&lt;&gt;"Please input",AM121=""),"Fail",IF(AND(Prototype_input!$E$16&lt;&gt;"",Prototype_input!$E$16&lt;&gt;"Please input",AN121=""),"Fail",IF(AND(Prototype_input!$E$19&lt;&gt;"",Prototype_input!$E$19&lt;&gt;"Please input",AO121=""),"Fail",IF(AND(Prototype_input!$E$22&lt;&gt;"",Prototype_input!$E$22&lt;&gt;"Please input",AP121=""),"Fail",IF(AND(Prototype_input!$E$25&lt;&gt;"",Prototype_input!$E$25&lt;&gt;"Please input",AQ121=""),"Fail",IF(AM121&lt;&gt;"",AM121,IF(AN121&lt;&gt;"",AN121,IF(AO121&lt;&gt;"",AO121,IF(AP121&lt;&gt;"",AP121,IF(AQ121&lt;&gt;"",AQ121,"")))))))))),"")</f>
        <v/>
      </c>
    </row>
    <row r="122" spans="5:44" ht="12.75" x14ac:dyDescent="0.2">
      <c r="E122" s="21" t="str">
        <f>_xlfn.IFNA(VLOOKUP(B122,'1_Prototype_data'!$B$1:$U$1000,18,FALSE),"")</f>
        <v/>
      </c>
      <c r="F122" s="21" t="str">
        <f>_xlfn.IFNA(VLOOKUP(B122,'2_Prototype_data'!$B$1:$U$1000,18,FALSE),"")</f>
        <v/>
      </c>
      <c r="G122" s="21" t="str">
        <f>_xlfn.IFNA(VLOOKUP(B122,'3_Prototype_data'!$B$1:$U$1000,18,FALSE),"")</f>
        <v/>
      </c>
      <c r="H122" s="21" t="str">
        <f ca="1">_xlfn.IFNA(VLOOKUP(B122,'4_Prototype_data'!$B$1:$U$1000,18,FALSE),"")</f>
        <v/>
      </c>
      <c r="I122" s="21" t="str">
        <f>_xlfn.IFNA(VLOOKUP(B122,'5_Prototype_data'!$B$1:$U$1000,18,FALSE),"")</f>
        <v/>
      </c>
      <c r="J122" s="21" t="str">
        <f>IF(B122&lt;&gt;"",IF(AND(Prototype_input!$E$13&lt;&gt;"",Prototype_input!$E$13&lt;&gt;"Please input",E122=""),"Fail",IF(AND(Prototype_input!$E$16&lt;&gt;"",Prototype_input!$E$16&lt;&gt;"Please input",F122=""),"Fail",IF(AND(Prototype_input!$E$19&lt;&gt;"",Prototype_input!$E$19&lt;&gt;"Please input",G122=""),"Fail",IF(AND(Prototype_input!$E$22&lt;&gt;"",Prototype_input!$E$22&lt;&gt;"Please input",H122=""),"Fail",IF(AND(Prototype_input!$E$25&lt;&gt;"",Prototype_input!$E$25&lt;&gt;"Please input",I122=""),"Fail",IF(E122&lt;&gt;"",E122,IF(F122&lt;&gt;"",F122,IF(G122&lt;&gt;"",G122,IF(H122&lt;&gt;"",H122,IF(I122&lt;&gt;"",I122,"")))))))))),"")</f>
        <v/>
      </c>
      <c r="K122" s="21" t="str">
        <f>_xlfn.IFNA(VLOOKUP(B122,'1_Prototype_data'!$B$1:$U$1000,16,FALSE),"")</f>
        <v/>
      </c>
      <c r="L122" s="21" t="str">
        <f t="shared" si="13"/>
        <v/>
      </c>
      <c r="M122" s="21" t="str">
        <f>_xlfn.IFNA(VLOOKUP(B122,'2_Prototype_data'!$B$1:$U$1000,16,FALSE),"")</f>
        <v/>
      </c>
      <c r="N122" s="21" t="str">
        <f t="shared" si="14"/>
        <v/>
      </c>
      <c r="O122" s="21" t="str">
        <f>_xlfn.IFNA(VLOOKUP(B122,'3_Prototype_data'!$B$1:$U$1000,16,FALSE),"")</f>
        <v/>
      </c>
      <c r="P122" s="21" t="str">
        <f t="shared" si="15"/>
        <v/>
      </c>
      <c r="Q122" s="21" t="str">
        <f ca="1">_xlfn.IFNA(VLOOKUP(B122,'4_Prototype_data'!$B$1:$U$1000,16,FALSE),"")</f>
        <v/>
      </c>
      <c r="R122" s="21" t="str">
        <f t="shared" ca="1" si="16"/>
        <v/>
      </c>
      <c r="S122" s="21" t="str">
        <f>_xlfn.IFNA(VLOOKUP(B122,'5_Prototype_data'!$B$1:$U$1000,16,FALSE),"")</f>
        <v/>
      </c>
      <c r="T122" s="21" t="str">
        <f t="shared" si="17"/>
        <v/>
      </c>
      <c r="U122" s="21" t="str">
        <f t="shared" si="18"/>
        <v/>
      </c>
      <c r="V122" s="21" t="str">
        <f>IF(B122&lt;&gt;"",(10-COUNTIF(Prototype_input!$E$12:$E$26,"Please input"))/2,"")</f>
        <v/>
      </c>
      <c r="W122" s="21" t="str">
        <f t="shared" si="19"/>
        <v/>
      </c>
      <c r="Y122" s="21" t="str">
        <f>_xlfn.IFNA(VLOOKUP(B122,'1_Prototype_data'!$B$1:$U$1000,3,FALSE),"")</f>
        <v/>
      </c>
      <c r="Z122" s="21" t="str">
        <f>_xlfn.IFNA(VLOOKUP(B122,'1_Prototype_data'!$B$1:$U$1000,4,FALSE),"")</f>
        <v/>
      </c>
      <c r="AA122" s="21" t="str">
        <f>_xlfn.IFNA(VLOOKUP(B122,'1_Prototype_data'!$B$1:$U$1000,5,FALSE),"")</f>
        <v/>
      </c>
      <c r="AB122" s="21" t="str">
        <f>_xlfn.IFNA(VLOOKUP(B122,'1_Prototype_data'!$B$1:$U$1000,6,FALSE),"")</f>
        <v/>
      </c>
      <c r="AC122" s="21" t="str">
        <f>_xlfn.IFNA(VLOOKUP(B122,'1_Prototype_data'!$B$1:$U$1000,7,FALSE),"")</f>
        <v/>
      </c>
      <c r="AD122" s="21" t="str">
        <f>_xlfn.IFNA(VLOOKUP(B122,'1_Prototype_data'!$B$1:$U$1000,8,FALSE),"")</f>
        <v/>
      </c>
      <c r="AE122" s="21" t="str">
        <f>_xlfn.IFNA(VLOOKUP(B122,'1_Prototype_data'!$B$1:$U$1000,9,FALSE),"")</f>
        <v/>
      </c>
      <c r="AF122" s="21" t="str">
        <f>_xlfn.IFNA(VLOOKUP(B122,'1_Prototype_data'!$B$1:$U$1000,20,FALSE),"")</f>
        <v/>
      </c>
      <c r="AG122" s="21" t="str">
        <f>_xlfn.IFNA(VLOOKUP(B122,'2_Prototype_data'!$B$1:$U$1000,20,FALSE),"")</f>
        <v/>
      </c>
      <c r="AH122" s="21" t="str">
        <f>_xlfn.IFNA(VLOOKUP(B122,'3_Prototype_data'!$B$1:$U$1000,20,FALSE),"")</f>
        <v/>
      </c>
      <c r="AI122" s="21" t="str">
        <f ca="1">_xlfn.IFNA(VLOOKUP(B122,'4_Prototype_data'!$B$1:$U$1000,20,FALSE),"")</f>
        <v/>
      </c>
      <c r="AJ122" s="21" t="str">
        <f>_xlfn.IFNA(VLOOKUP(B122,'5_Prototype_data'!$B$1:$U$1000,20,FALSE),"")</f>
        <v/>
      </c>
      <c r="AK122" s="21" t="str">
        <f>IF(B122&lt;&gt;"",IF(AND(Prototype_input!$E$13&lt;&gt;"",Prototype_input!$E$13&lt;&gt;"Please input",AF122=""),"Fail",IF(AND(Prototype_input!$E$16&lt;&gt;"",Prototype_input!$E$16&lt;&gt;"Please input",AG122=""),"Fail",IF(AND(Prototype_input!$E$19&lt;&gt;"",Prototype_input!$E$19&lt;&gt;"Please input",AH122=""),"Fail",IF(AND(Prototype_input!$E$22&lt;&gt;"",Prototype_input!$E$22&lt;&gt;"Please input",AI122=""),"Fail",IF(AND(Prototype_input!$E$25&lt;&gt;"",Prototype_input!$E$25&lt;&gt;"Please input",AJ122=""),"Fail",IF(AF122&lt;&gt;"",AF122,IF(AG122&lt;&gt;"",AG122,IF(AH122&lt;&gt;"",AH122,IF(AI122&lt;&gt;"",AI122,IF(AJ122&lt;&gt;"",AJ122,"")))))))))),"")</f>
        <v/>
      </c>
      <c r="AM122" s="21" t="str">
        <f>_xlfn.IFNA(VLOOKUP(C122,'1_Prototype_data'!$C$1:$AL$1000,36,FALSE),"")</f>
        <v/>
      </c>
      <c r="AN122" s="21" t="str">
        <f>_xlfn.IFNA(VLOOKUP(C122,'2_Prototype_data'!$C$1:$AL$1000,36,FALSE),"")</f>
        <v/>
      </c>
      <c r="AO122" s="21" t="str">
        <f>_xlfn.IFNA(VLOOKUP(C122,'3_Prototype_data'!$C$1:$AL$1000,36,FALSE),"")</f>
        <v/>
      </c>
      <c r="AP122" s="21" t="str">
        <f ca="1">_xlfn.IFNA(VLOOKUP(C122,'4_Prototype_data'!$C$1:$AL$1000,36,FALSE),"")</f>
        <v/>
      </c>
      <c r="AQ122" s="21" t="str">
        <f>_xlfn.IFNA(VLOOKUP(C122,'5_Prototype_data'!$C$1:$AL$1000,36,FALSE),"")</f>
        <v/>
      </c>
      <c r="AR122" s="5" t="str">
        <f>IF(C122&lt;&gt;"",IF(AND(Prototype_input!$E$13&lt;&gt;"",Prototype_input!$E$13&lt;&gt;"Please input",AM122=""),"Fail",IF(AND(Prototype_input!$E$16&lt;&gt;"",Prototype_input!$E$16&lt;&gt;"Please input",AN122=""),"Fail",IF(AND(Prototype_input!$E$19&lt;&gt;"",Prototype_input!$E$19&lt;&gt;"Please input",AO122=""),"Fail",IF(AND(Prototype_input!$E$22&lt;&gt;"",Prototype_input!$E$22&lt;&gt;"Please input",AP122=""),"Fail",IF(AND(Prototype_input!$E$25&lt;&gt;"",Prototype_input!$E$25&lt;&gt;"Please input",AQ122=""),"Fail",IF(AM122&lt;&gt;"",AM122,IF(AN122&lt;&gt;"",AN122,IF(AO122&lt;&gt;"",AO122,IF(AP122&lt;&gt;"",AP122,IF(AQ122&lt;&gt;"",AQ122,"")))))))))),"")</f>
        <v/>
      </c>
    </row>
    <row r="123" spans="5:44" ht="12.75" x14ac:dyDescent="0.2">
      <c r="E123" s="21" t="str">
        <f>_xlfn.IFNA(VLOOKUP(B123,'1_Prototype_data'!$B$1:$U$1000,18,FALSE),"")</f>
        <v/>
      </c>
      <c r="F123" s="21" t="str">
        <f>_xlfn.IFNA(VLOOKUP(B123,'2_Prototype_data'!$B$1:$U$1000,18,FALSE),"")</f>
        <v/>
      </c>
      <c r="G123" s="21" t="str">
        <f>_xlfn.IFNA(VLOOKUP(B123,'3_Prototype_data'!$B$1:$U$1000,18,FALSE),"")</f>
        <v/>
      </c>
      <c r="H123" s="21" t="str">
        <f ca="1">_xlfn.IFNA(VLOOKUP(B123,'4_Prototype_data'!$B$1:$U$1000,18,FALSE),"")</f>
        <v/>
      </c>
      <c r="I123" s="21" t="str">
        <f>_xlfn.IFNA(VLOOKUP(B123,'5_Prototype_data'!$B$1:$U$1000,18,FALSE),"")</f>
        <v/>
      </c>
      <c r="J123" s="21" t="str">
        <f>IF(B123&lt;&gt;"",IF(AND(Prototype_input!$E$13&lt;&gt;"",Prototype_input!$E$13&lt;&gt;"Please input",E123=""),"Fail",IF(AND(Prototype_input!$E$16&lt;&gt;"",Prototype_input!$E$16&lt;&gt;"Please input",F123=""),"Fail",IF(AND(Prototype_input!$E$19&lt;&gt;"",Prototype_input!$E$19&lt;&gt;"Please input",G123=""),"Fail",IF(AND(Prototype_input!$E$22&lt;&gt;"",Prototype_input!$E$22&lt;&gt;"Please input",H123=""),"Fail",IF(AND(Prototype_input!$E$25&lt;&gt;"",Prototype_input!$E$25&lt;&gt;"Please input",I123=""),"Fail",IF(E123&lt;&gt;"",E123,IF(F123&lt;&gt;"",F123,IF(G123&lt;&gt;"",G123,IF(H123&lt;&gt;"",H123,IF(I123&lt;&gt;"",I123,"")))))))))),"")</f>
        <v/>
      </c>
      <c r="K123" s="21" t="str">
        <f>_xlfn.IFNA(VLOOKUP(B123,'1_Prototype_data'!$B$1:$U$1000,16,FALSE),"")</f>
        <v/>
      </c>
      <c r="L123" s="21" t="str">
        <f t="shared" si="13"/>
        <v/>
      </c>
      <c r="M123" s="21" t="str">
        <f>_xlfn.IFNA(VLOOKUP(B123,'2_Prototype_data'!$B$1:$U$1000,16,FALSE),"")</f>
        <v/>
      </c>
      <c r="N123" s="21" t="str">
        <f t="shared" si="14"/>
        <v/>
      </c>
      <c r="O123" s="21" t="str">
        <f>_xlfn.IFNA(VLOOKUP(B123,'3_Prototype_data'!$B$1:$U$1000,16,FALSE),"")</f>
        <v/>
      </c>
      <c r="P123" s="21" t="str">
        <f t="shared" si="15"/>
        <v/>
      </c>
      <c r="Q123" s="21" t="str">
        <f ca="1">_xlfn.IFNA(VLOOKUP(B123,'4_Prototype_data'!$B$1:$U$1000,16,FALSE),"")</f>
        <v/>
      </c>
      <c r="R123" s="21" t="str">
        <f t="shared" ca="1" si="16"/>
        <v/>
      </c>
      <c r="S123" s="21" t="str">
        <f>_xlfn.IFNA(VLOOKUP(B123,'5_Prototype_data'!$B$1:$U$1000,16,FALSE),"")</f>
        <v/>
      </c>
      <c r="T123" s="21" t="str">
        <f t="shared" si="17"/>
        <v/>
      </c>
      <c r="U123" s="21" t="str">
        <f t="shared" si="18"/>
        <v/>
      </c>
      <c r="V123" s="21" t="str">
        <f>IF(B123&lt;&gt;"",(10-COUNTIF(Prototype_input!$E$12:$E$26,"Please input"))/2,"")</f>
        <v/>
      </c>
      <c r="W123" s="21" t="str">
        <f t="shared" si="19"/>
        <v/>
      </c>
      <c r="Y123" s="21" t="str">
        <f>_xlfn.IFNA(VLOOKUP(B123,'1_Prototype_data'!$B$1:$U$1000,3,FALSE),"")</f>
        <v/>
      </c>
      <c r="Z123" s="21" t="str">
        <f>_xlfn.IFNA(VLOOKUP(B123,'1_Prototype_data'!$B$1:$U$1000,4,FALSE),"")</f>
        <v/>
      </c>
      <c r="AA123" s="21" t="str">
        <f>_xlfn.IFNA(VLOOKUP(B123,'1_Prototype_data'!$B$1:$U$1000,5,FALSE),"")</f>
        <v/>
      </c>
      <c r="AB123" s="21" t="str">
        <f>_xlfn.IFNA(VLOOKUP(B123,'1_Prototype_data'!$B$1:$U$1000,6,FALSE),"")</f>
        <v/>
      </c>
      <c r="AC123" s="21" t="str">
        <f>_xlfn.IFNA(VLOOKUP(B123,'1_Prototype_data'!$B$1:$U$1000,7,FALSE),"")</f>
        <v/>
      </c>
      <c r="AD123" s="21" t="str">
        <f>_xlfn.IFNA(VLOOKUP(B123,'1_Prototype_data'!$B$1:$U$1000,8,FALSE),"")</f>
        <v/>
      </c>
      <c r="AE123" s="21" t="str">
        <f>_xlfn.IFNA(VLOOKUP(B123,'1_Prototype_data'!$B$1:$U$1000,9,FALSE),"")</f>
        <v/>
      </c>
      <c r="AF123" s="21" t="str">
        <f>_xlfn.IFNA(VLOOKUP(B123,'1_Prototype_data'!$B$1:$U$1000,20,FALSE),"")</f>
        <v/>
      </c>
      <c r="AG123" s="21" t="str">
        <f>_xlfn.IFNA(VLOOKUP(B123,'2_Prototype_data'!$B$1:$U$1000,20,FALSE),"")</f>
        <v/>
      </c>
      <c r="AH123" s="21" t="str">
        <f>_xlfn.IFNA(VLOOKUP(B123,'3_Prototype_data'!$B$1:$U$1000,20,FALSE),"")</f>
        <v/>
      </c>
      <c r="AI123" s="21" t="str">
        <f ca="1">_xlfn.IFNA(VLOOKUP(B123,'4_Prototype_data'!$B$1:$U$1000,20,FALSE),"")</f>
        <v/>
      </c>
      <c r="AJ123" s="21" t="str">
        <f>_xlfn.IFNA(VLOOKUP(B123,'5_Prototype_data'!$B$1:$U$1000,20,FALSE),"")</f>
        <v/>
      </c>
      <c r="AK123" s="21" t="str">
        <f>IF(B123&lt;&gt;"",IF(AND(Prototype_input!$E$13&lt;&gt;"",Prototype_input!$E$13&lt;&gt;"Please input",AF123=""),"Fail",IF(AND(Prototype_input!$E$16&lt;&gt;"",Prototype_input!$E$16&lt;&gt;"Please input",AG123=""),"Fail",IF(AND(Prototype_input!$E$19&lt;&gt;"",Prototype_input!$E$19&lt;&gt;"Please input",AH123=""),"Fail",IF(AND(Prototype_input!$E$22&lt;&gt;"",Prototype_input!$E$22&lt;&gt;"Please input",AI123=""),"Fail",IF(AND(Prototype_input!$E$25&lt;&gt;"",Prototype_input!$E$25&lt;&gt;"Please input",AJ123=""),"Fail",IF(AF123&lt;&gt;"",AF123,IF(AG123&lt;&gt;"",AG123,IF(AH123&lt;&gt;"",AH123,IF(AI123&lt;&gt;"",AI123,IF(AJ123&lt;&gt;"",AJ123,"")))))))))),"")</f>
        <v/>
      </c>
      <c r="AM123" s="21" t="str">
        <f>_xlfn.IFNA(VLOOKUP(C123,'1_Prototype_data'!$C$1:$AL$1000,36,FALSE),"")</f>
        <v/>
      </c>
      <c r="AN123" s="21" t="str">
        <f>_xlfn.IFNA(VLOOKUP(C123,'2_Prototype_data'!$C$1:$AL$1000,36,FALSE),"")</f>
        <v/>
      </c>
      <c r="AO123" s="21" t="str">
        <f>_xlfn.IFNA(VLOOKUP(C123,'3_Prototype_data'!$C$1:$AL$1000,36,FALSE),"")</f>
        <v/>
      </c>
      <c r="AP123" s="21" t="str">
        <f ca="1">_xlfn.IFNA(VLOOKUP(C123,'4_Prototype_data'!$C$1:$AL$1000,36,FALSE),"")</f>
        <v/>
      </c>
      <c r="AQ123" s="21" t="str">
        <f>_xlfn.IFNA(VLOOKUP(C123,'5_Prototype_data'!$C$1:$AL$1000,36,FALSE),"")</f>
        <v/>
      </c>
      <c r="AR123" s="5" t="str">
        <f>IF(C123&lt;&gt;"",IF(AND(Prototype_input!$E$13&lt;&gt;"",Prototype_input!$E$13&lt;&gt;"Please input",AM123=""),"Fail",IF(AND(Prototype_input!$E$16&lt;&gt;"",Prototype_input!$E$16&lt;&gt;"Please input",AN123=""),"Fail",IF(AND(Prototype_input!$E$19&lt;&gt;"",Prototype_input!$E$19&lt;&gt;"Please input",AO123=""),"Fail",IF(AND(Prototype_input!$E$22&lt;&gt;"",Prototype_input!$E$22&lt;&gt;"Please input",AP123=""),"Fail",IF(AND(Prototype_input!$E$25&lt;&gt;"",Prototype_input!$E$25&lt;&gt;"Please input",AQ123=""),"Fail",IF(AM123&lt;&gt;"",AM123,IF(AN123&lt;&gt;"",AN123,IF(AO123&lt;&gt;"",AO123,IF(AP123&lt;&gt;"",AP123,IF(AQ123&lt;&gt;"",AQ123,"")))))))))),"")</f>
        <v/>
      </c>
    </row>
    <row r="124" spans="5:44" ht="12.75" x14ac:dyDescent="0.2">
      <c r="E124" s="21" t="str">
        <f>_xlfn.IFNA(VLOOKUP(B124,'1_Prototype_data'!$B$1:$U$1000,18,FALSE),"")</f>
        <v/>
      </c>
      <c r="F124" s="21" t="str">
        <f>_xlfn.IFNA(VLOOKUP(B124,'2_Prototype_data'!$B$1:$U$1000,18,FALSE),"")</f>
        <v/>
      </c>
      <c r="G124" s="21" t="str">
        <f>_xlfn.IFNA(VLOOKUP(B124,'3_Prototype_data'!$B$1:$U$1000,18,FALSE),"")</f>
        <v/>
      </c>
      <c r="H124" s="21" t="str">
        <f ca="1">_xlfn.IFNA(VLOOKUP(B124,'4_Prototype_data'!$B$1:$U$1000,18,FALSE),"")</f>
        <v/>
      </c>
      <c r="I124" s="21" t="str">
        <f>_xlfn.IFNA(VLOOKUP(B124,'5_Prototype_data'!$B$1:$U$1000,18,FALSE),"")</f>
        <v/>
      </c>
      <c r="J124" s="21" t="str">
        <f>IF(B124&lt;&gt;"",IF(AND(Prototype_input!$E$13&lt;&gt;"",Prototype_input!$E$13&lt;&gt;"Please input",E124=""),"Fail",IF(AND(Prototype_input!$E$16&lt;&gt;"",Prototype_input!$E$16&lt;&gt;"Please input",F124=""),"Fail",IF(AND(Prototype_input!$E$19&lt;&gt;"",Prototype_input!$E$19&lt;&gt;"Please input",G124=""),"Fail",IF(AND(Prototype_input!$E$22&lt;&gt;"",Prototype_input!$E$22&lt;&gt;"Please input",H124=""),"Fail",IF(AND(Prototype_input!$E$25&lt;&gt;"",Prototype_input!$E$25&lt;&gt;"Please input",I124=""),"Fail",IF(E124&lt;&gt;"",E124,IF(F124&lt;&gt;"",F124,IF(G124&lt;&gt;"",G124,IF(H124&lt;&gt;"",H124,IF(I124&lt;&gt;"",I124,"")))))))))),"")</f>
        <v/>
      </c>
      <c r="K124" s="21" t="str">
        <f>_xlfn.IFNA(VLOOKUP(B124,'1_Prototype_data'!$B$1:$U$1000,16,FALSE),"")</f>
        <v/>
      </c>
      <c r="L124" s="21" t="str">
        <f t="shared" si="13"/>
        <v/>
      </c>
      <c r="M124" s="21" t="str">
        <f>_xlfn.IFNA(VLOOKUP(B124,'2_Prototype_data'!$B$1:$U$1000,16,FALSE),"")</f>
        <v/>
      </c>
      <c r="N124" s="21" t="str">
        <f t="shared" si="14"/>
        <v/>
      </c>
      <c r="O124" s="21" t="str">
        <f>_xlfn.IFNA(VLOOKUP(B124,'3_Prototype_data'!$B$1:$U$1000,16,FALSE),"")</f>
        <v/>
      </c>
      <c r="P124" s="21" t="str">
        <f t="shared" si="15"/>
        <v/>
      </c>
      <c r="Q124" s="21" t="str">
        <f ca="1">_xlfn.IFNA(VLOOKUP(B124,'4_Prototype_data'!$B$1:$U$1000,16,FALSE),"")</f>
        <v/>
      </c>
      <c r="R124" s="21" t="str">
        <f t="shared" ca="1" si="16"/>
        <v/>
      </c>
      <c r="S124" s="21" t="str">
        <f>_xlfn.IFNA(VLOOKUP(B124,'5_Prototype_data'!$B$1:$U$1000,16,FALSE),"")</f>
        <v/>
      </c>
      <c r="T124" s="21" t="str">
        <f t="shared" si="17"/>
        <v/>
      </c>
      <c r="U124" s="21" t="str">
        <f t="shared" si="18"/>
        <v/>
      </c>
      <c r="V124" s="21" t="str">
        <f>IF(B124&lt;&gt;"",(10-COUNTIF(Prototype_input!$E$12:$E$26,"Please input"))/2,"")</f>
        <v/>
      </c>
      <c r="W124" s="21" t="str">
        <f t="shared" si="19"/>
        <v/>
      </c>
      <c r="Y124" s="21" t="str">
        <f>_xlfn.IFNA(VLOOKUP(B124,'1_Prototype_data'!$B$1:$U$1000,3,FALSE),"")</f>
        <v/>
      </c>
      <c r="Z124" s="21" t="str">
        <f>_xlfn.IFNA(VLOOKUP(B124,'1_Prototype_data'!$B$1:$U$1000,4,FALSE),"")</f>
        <v/>
      </c>
      <c r="AA124" s="21" t="str">
        <f>_xlfn.IFNA(VLOOKUP(B124,'1_Prototype_data'!$B$1:$U$1000,5,FALSE),"")</f>
        <v/>
      </c>
      <c r="AB124" s="21" t="str">
        <f>_xlfn.IFNA(VLOOKUP(B124,'1_Prototype_data'!$B$1:$U$1000,6,FALSE),"")</f>
        <v/>
      </c>
      <c r="AC124" s="21" t="str">
        <f>_xlfn.IFNA(VLOOKUP(B124,'1_Prototype_data'!$B$1:$U$1000,7,FALSE),"")</f>
        <v/>
      </c>
      <c r="AD124" s="21" t="str">
        <f>_xlfn.IFNA(VLOOKUP(B124,'1_Prototype_data'!$B$1:$U$1000,8,FALSE),"")</f>
        <v/>
      </c>
      <c r="AE124" s="21" t="str">
        <f>_xlfn.IFNA(VLOOKUP(B124,'1_Prototype_data'!$B$1:$U$1000,9,FALSE),"")</f>
        <v/>
      </c>
      <c r="AF124" s="21" t="str">
        <f>_xlfn.IFNA(VLOOKUP(B124,'1_Prototype_data'!$B$1:$U$1000,20,FALSE),"")</f>
        <v/>
      </c>
      <c r="AG124" s="21" t="str">
        <f>_xlfn.IFNA(VLOOKUP(B124,'2_Prototype_data'!$B$1:$U$1000,20,FALSE),"")</f>
        <v/>
      </c>
      <c r="AH124" s="21" t="str">
        <f>_xlfn.IFNA(VLOOKUP(B124,'3_Prototype_data'!$B$1:$U$1000,20,FALSE),"")</f>
        <v/>
      </c>
      <c r="AI124" s="21" t="str">
        <f ca="1">_xlfn.IFNA(VLOOKUP(B124,'4_Prototype_data'!$B$1:$U$1000,20,FALSE),"")</f>
        <v/>
      </c>
      <c r="AJ124" s="21" t="str">
        <f>_xlfn.IFNA(VLOOKUP(B124,'5_Prototype_data'!$B$1:$U$1000,20,FALSE),"")</f>
        <v/>
      </c>
      <c r="AK124" s="21" t="str">
        <f>IF(B124&lt;&gt;"",IF(AND(Prototype_input!$E$13&lt;&gt;"",Prototype_input!$E$13&lt;&gt;"Please input",AF124=""),"Fail",IF(AND(Prototype_input!$E$16&lt;&gt;"",Prototype_input!$E$16&lt;&gt;"Please input",AG124=""),"Fail",IF(AND(Prototype_input!$E$19&lt;&gt;"",Prototype_input!$E$19&lt;&gt;"Please input",AH124=""),"Fail",IF(AND(Prototype_input!$E$22&lt;&gt;"",Prototype_input!$E$22&lt;&gt;"Please input",AI124=""),"Fail",IF(AND(Prototype_input!$E$25&lt;&gt;"",Prototype_input!$E$25&lt;&gt;"Please input",AJ124=""),"Fail",IF(AF124&lt;&gt;"",AF124,IF(AG124&lt;&gt;"",AG124,IF(AH124&lt;&gt;"",AH124,IF(AI124&lt;&gt;"",AI124,IF(AJ124&lt;&gt;"",AJ124,"")))))))))),"")</f>
        <v/>
      </c>
      <c r="AM124" s="21" t="str">
        <f>_xlfn.IFNA(VLOOKUP(C124,'1_Prototype_data'!$C$1:$AL$1000,36,FALSE),"")</f>
        <v/>
      </c>
      <c r="AN124" s="21" t="str">
        <f>_xlfn.IFNA(VLOOKUP(C124,'2_Prototype_data'!$C$1:$AL$1000,36,FALSE),"")</f>
        <v/>
      </c>
      <c r="AO124" s="21" t="str">
        <f>_xlfn.IFNA(VLOOKUP(C124,'3_Prototype_data'!$C$1:$AL$1000,36,FALSE),"")</f>
        <v/>
      </c>
      <c r="AP124" s="21" t="str">
        <f ca="1">_xlfn.IFNA(VLOOKUP(C124,'4_Prototype_data'!$C$1:$AL$1000,36,FALSE),"")</f>
        <v/>
      </c>
      <c r="AQ124" s="21" t="str">
        <f>_xlfn.IFNA(VLOOKUP(C124,'5_Prototype_data'!$C$1:$AL$1000,36,FALSE),"")</f>
        <v/>
      </c>
      <c r="AR124" s="5" t="str">
        <f>IF(C124&lt;&gt;"",IF(AND(Prototype_input!$E$13&lt;&gt;"",Prototype_input!$E$13&lt;&gt;"Please input",AM124=""),"Fail",IF(AND(Prototype_input!$E$16&lt;&gt;"",Prototype_input!$E$16&lt;&gt;"Please input",AN124=""),"Fail",IF(AND(Prototype_input!$E$19&lt;&gt;"",Prototype_input!$E$19&lt;&gt;"Please input",AO124=""),"Fail",IF(AND(Prototype_input!$E$22&lt;&gt;"",Prototype_input!$E$22&lt;&gt;"Please input",AP124=""),"Fail",IF(AND(Prototype_input!$E$25&lt;&gt;"",Prototype_input!$E$25&lt;&gt;"Please input",AQ124=""),"Fail",IF(AM124&lt;&gt;"",AM124,IF(AN124&lt;&gt;"",AN124,IF(AO124&lt;&gt;"",AO124,IF(AP124&lt;&gt;"",AP124,IF(AQ124&lt;&gt;"",AQ124,"")))))))))),"")</f>
        <v/>
      </c>
    </row>
    <row r="125" spans="5:44" ht="12.75" x14ac:dyDescent="0.2">
      <c r="E125" s="21" t="str">
        <f>_xlfn.IFNA(VLOOKUP(B125,'1_Prototype_data'!$B$1:$U$1000,18,FALSE),"")</f>
        <v/>
      </c>
      <c r="F125" s="21" t="str">
        <f>_xlfn.IFNA(VLOOKUP(B125,'2_Prototype_data'!$B$1:$U$1000,18,FALSE),"")</f>
        <v/>
      </c>
      <c r="G125" s="21" t="str">
        <f>_xlfn.IFNA(VLOOKUP(B125,'3_Prototype_data'!$B$1:$U$1000,18,FALSE),"")</f>
        <v/>
      </c>
      <c r="H125" s="21" t="str">
        <f ca="1">_xlfn.IFNA(VLOOKUP(B125,'4_Prototype_data'!$B$1:$U$1000,18,FALSE),"")</f>
        <v/>
      </c>
      <c r="I125" s="21" t="str">
        <f>_xlfn.IFNA(VLOOKUP(B125,'5_Prototype_data'!$B$1:$U$1000,18,FALSE),"")</f>
        <v/>
      </c>
      <c r="J125" s="21" t="str">
        <f>IF(B125&lt;&gt;"",IF(AND(Prototype_input!$E$13&lt;&gt;"",Prototype_input!$E$13&lt;&gt;"Please input",E125=""),"Fail",IF(AND(Prototype_input!$E$16&lt;&gt;"",Prototype_input!$E$16&lt;&gt;"Please input",F125=""),"Fail",IF(AND(Prototype_input!$E$19&lt;&gt;"",Prototype_input!$E$19&lt;&gt;"Please input",G125=""),"Fail",IF(AND(Prototype_input!$E$22&lt;&gt;"",Prototype_input!$E$22&lt;&gt;"Please input",H125=""),"Fail",IF(AND(Prototype_input!$E$25&lt;&gt;"",Prototype_input!$E$25&lt;&gt;"Please input",I125=""),"Fail",IF(E125&lt;&gt;"",E125,IF(F125&lt;&gt;"",F125,IF(G125&lt;&gt;"",G125,IF(H125&lt;&gt;"",H125,IF(I125&lt;&gt;"",I125,"")))))))))),"")</f>
        <v/>
      </c>
      <c r="K125" s="21" t="str">
        <f>_xlfn.IFNA(VLOOKUP(B125,'1_Prototype_data'!$B$1:$U$1000,16,FALSE),"")</f>
        <v/>
      </c>
      <c r="L125" s="21" t="str">
        <f t="shared" si="13"/>
        <v/>
      </c>
      <c r="M125" s="21" t="str">
        <f>_xlfn.IFNA(VLOOKUP(B125,'2_Prototype_data'!$B$1:$U$1000,16,FALSE),"")</f>
        <v/>
      </c>
      <c r="N125" s="21" t="str">
        <f t="shared" si="14"/>
        <v/>
      </c>
      <c r="O125" s="21" t="str">
        <f>_xlfn.IFNA(VLOOKUP(B125,'3_Prototype_data'!$B$1:$U$1000,16,FALSE),"")</f>
        <v/>
      </c>
      <c r="P125" s="21" t="str">
        <f t="shared" si="15"/>
        <v/>
      </c>
      <c r="Q125" s="21" t="str">
        <f ca="1">_xlfn.IFNA(VLOOKUP(B125,'4_Prototype_data'!$B$1:$U$1000,16,FALSE),"")</f>
        <v/>
      </c>
      <c r="R125" s="21" t="str">
        <f t="shared" ca="1" si="16"/>
        <v/>
      </c>
      <c r="S125" s="21" t="str">
        <f>_xlfn.IFNA(VLOOKUP(B125,'5_Prototype_data'!$B$1:$U$1000,16,FALSE),"")</f>
        <v/>
      </c>
      <c r="T125" s="21" t="str">
        <f t="shared" si="17"/>
        <v/>
      </c>
      <c r="U125" s="21" t="str">
        <f t="shared" si="18"/>
        <v/>
      </c>
      <c r="V125" s="21" t="str">
        <f>IF(B125&lt;&gt;"",(10-COUNTIF(Prototype_input!$E$12:$E$26,"Please input"))/2,"")</f>
        <v/>
      </c>
      <c r="W125" s="21" t="str">
        <f t="shared" si="19"/>
        <v/>
      </c>
      <c r="Y125" s="21" t="str">
        <f>_xlfn.IFNA(VLOOKUP(B125,'1_Prototype_data'!$B$1:$U$1000,3,FALSE),"")</f>
        <v/>
      </c>
      <c r="Z125" s="21" t="str">
        <f>_xlfn.IFNA(VLOOKUP(B125,'1_Prototype_data'!$B$1:$U$1000,4,FALSE),"")</f>
        <v/>
      </c>
      <c r="AA125" s="21" t="str">
        <f>_xlfn.IFNA(VLOOKUP(B125,'1_Prototype_data'!$B$1:$U$1000,5,FALSE),"")</f>
        <v/>
      </c>
      <c r="AB125" s="21" t="str">
        <f>_xlfn.IFNA(VLOOKUP(B125,'1_Prototype_data'!$B$1:$U$1000,6,FALSE),"")</f>
        <v/>
      </c>
      <c r="AC125" s="21" t="str">
        <f>_xlfn.IFNA(VLOOKUP(B125,'1_Prototype_data'!$B$1:$U$1000,7,FALSE),"")</f>
        <v/>
      </c>
      <c r="AD125" s="21" t="str">
        <f>_xlfn.IFNA(VLOOKUP(B125,'1_Prototype_data'!$B$1:$U$1000,8,FALSE),"")</f>
        <v/>
      </c>
      <c r="AE125" s="21" t="str">
        <f>_xlfn.IFNA(VLOOKUP(B125,'1_Prototype_data'!$B$1:$U$1000,9,FALSE),"")</f>
        <v/>
      </c>
      <c r="AF125" s="21" t="str">
        <f>_xlfn.IFNA(VLOOKUP(B125,'1_Prototype_data'!$B$1:$U$1000,20,FALSE),"")</f>
        <v/>
      </c>
      <c r="AG125" s="21" t="str">
        <f>_xlfn.IFNA(VLOOKUP(B125,'2_Prototype_data'!$B$1:$U$1000,20,FALSE),"")</f>
        <v/>
      </c>
      <c r="AH125" s="21" t="str">
        <f>_xlfn.IFNA(VLOOKUP(B125,'3_Prototype_data'!$B$1:$U$1000,20,FALSE),"")</f>
        <v/>
      </c>
      <c r="AI125" s="21" t="str">
        <f ca="1">_xlfn.IFNA(VLOOKUP(B125,'4_Prototype_data'!$B$1:$U$1000,20,FALSE),"")</f>
        <v/>
      </c>
      <c r="AJ125" s="21" t="str">
        <f>_xlfn.IFNA(VLOOKUP(B125,'5_Prototype_data'!$B$1:$U$1000,20,FALSE),"")</f>
        <v/>
      </c>
      <c r="AK125" s="21" t="str">
        <f>IF(B125&lt;&gt;"",IF(AND(Prototype_input!$E$13&lt;&gt;"",Prototype_input!$E$13&lt;&gt;"Please input",AF125=""),"Fail",IF(AND(Prototype_input!$E$16&lt;&gt;"",Prototype_input!$E$16&lt;&gt;"Please input",AG125=""),"Fail",IF(AND(Prototype_input!$E$19&lt;&gt;"",Prototype_input!$E$19&lt;&gt;"Please input",AH125=""),"Fail",IF(AND(Prototype_input!$E$22&lt;&gt;"",Prototype_input!$E$22&lt;&gt;"Please input",AI125=""),"Fail",IF(AND(Prototype_input!$E$25&lt;&gt;"",Prototype_input!$E$25&lt;&gt;"Please input",AJ125=""),"Fail",IF(AF125&lt;&gt;"",AF125,IF(AG125&lt;&gt;"",AG125,IF(AH125&lt;&gt;"",AH125,IF(AI125&lt;&gt;"",AI125,IF(AJ125&lt;&gt;"",AJ125,"")))))))))),"")</f>
        <v/>
      </c>
      <c r="AM125" s="21" t="str">
        <f>_xlfn.IFNA(VLOOKUP(C125,'1_Prototype_data'!$C$1:$AL$1000,36,FALSE),"")</f>
        <v/>
      </c>
      <c r="AN125" s="21" t="str">
        <f>_xlfn.IFNA(VLOOKUP(C125,'2_Prototype_data'!$C$1:$AL$1000,36,FALSE),"")</f>
        <v/>
      </c>
      <c r="AO125" s="21" t="str">
        <f>_xlfn.IFNA(VLOOKUP(C125,'3_Prototype_data'!$C$1:$AL$1000,36,FALSE),"")</f>
        <v/>
      </c>
      <c r="AP125" s="21" t="str">
        <f ca="1">_xlfn.IFNA(VLOOKUP(C125,'4_Prototype_data'!$C$1:$AL$1000,36,FALSE),"")</f>
        <v/>
      </c>
      <c r="AQ125" s="21" t="str">
        <f>_xlfn.IFNA(VLOOKUP(C125,'5_Prototype_data'!$C$1:$AL$1000,36,FALSE),"")</f>
        <v/>
      </c>
      <c r="AR125" s="5" t="str">
        <f>IF(C125&lt;&gt;"",IF(AND(Prototype_input!$E$13&lt;&gt;"",Prototype_input!$E$13&lt;&gt;"Please input",AM125=""),"Fail",IF(AND(Prototype_input!$E$16&lt;&gt;"",Prototype_input!$E$16&lt;&gt;"Please input",AN125=""),"Fail",IF(AND(Prototype_input!$E$19&lt;&gt;"",Prototype_input!$E$19&lt;&gt;"Please input",AO125=""),"Fail",IF(AND(Prototype_input!$E$22&lt;&gt;"",Prototype_input!$E$22&lt;&gt;"Please input",AP125=""),"Fail",IF(AND(Prototype_input!$E$25&lt;&gt;"",Prototype_input!$E$25&lt;&gt;"Please input",AQ125=""),"Fail",IF(AM125&lt;&gt;"",AM125,IF(AN125&lt;&gt;"",AN125,IF(AO125&lt;&gt;"",AO125,IF(AP125&lt;&gt;"",AP125,IF(AQ125&lt;&gt;"",AQ125,"")))))))))),"")</f>
        <v/>
      </c>
    </row>
    <row r="126" spans="5:44" ht="12.75" x14ac:dyDescent="0.2">
      <c r="E126" s="21" t="str">
        <f>_xlfn.IFNA(VLOOKUP(B126,'1_Prototype_data'!$B$1:$U$1000,18,FALSE),"")</f>
        <v/>
      </c>
      <c r="F126" s="21" t="str">
        <f>_xlfn.IFNA(VLOOKUP(B126,'2_Prototype_data'!$B$1:$U$1000,18,FALSE),"")</f>
        <v/>
      </c>
      <c r="G126" s="21" t="str">
        <f>_xlfn.IFNA(VLOOKUP(B126,'3_Prototype_data'!$B$1:$U$1000,18,FALSE),"")</f>
        <v/>
      </c>
      <c r="H126" s="21" t="str">
        <f ca="1">_xlfn.IFNA(VLOOKUP(B126,'4_Prototype_data'!$B$1:$U$1000,18,FALSE),"")</f>
        <v/>
      </c>
      <c r="I126" s="21" t="str">
        <f>_xlfn.IFNA(VLOOKUP(B126,'5_Prototype_data'!$B$1:$U$1000,18,FALSE),"")</f>
        <v/>
      </c>
      <c r="J126" s="21" t="str">
        <f>IF(B126&lt;&gt;"",IF(AND(Prototype_input!$E$13&lt;&gt;"",Prototype_input!$E$13&lt;&gt;"Please input",E126=""),"Fail",IF(AND(Prototype_input!$E$16&lt;&gt;"",Prototype_input!$E$16&lt;&gt;"Please input",F126=""),"Fail",IF(AND(Prototype_input!$E$19&lt;&gt;"",Prototype_input!$E$19&lt;&gt;"Please input",G126=""),"Fail",IF(AND(Prototype_input!$E$22&lt;&gt;"",Prototype_input!$E$22&lt;&gt;"Please input",H126=""),"Fail",IF(AND(Prototype_input!$E$25&lt;&gt;"",Prototype_input!$E$25&lt;&gt;"Please input",I126=""),"Fail",IF(E126&lt;&gt;"",E126,IF(F126&lt;&gt;"",F126,IF(G126&lt;&gt;"",G126,IF(H126&lt;&gt;"",H126,IF(I126&lt;&gt;"",I126,"")))))))))),"")</f>
        <v/>
      </c>
      <c r="K126" s="21" t="str">
        <f>_xlfn.IFNA(VLOOKUP(B126,'1_Prototype_data'!$B$1:$U$1000,16,FALSE),"")</f>
        <v/>
      </c>
      <c r="L126" s="21" t="str">
        <f t="shared" si="13"/>
        <v/>
      </c>
      <c r="M126" s="21" t="str">
        <f>_xlfn.IFNA(VLOOKUP(B126,'2_Prototype_data'!$B$1:$U$1000,16,FALSE),"")</f>
        <v/>
      </c>
      <c r="N126" s="21" t="str">
        <f t="shared" si="14"/>
        <v/>
      </c>
      <c r="O126" s="21" t="str">
        <f>_xlfn.IFNA(VLOOKUP(B126,'3_Prototype_data'!$B$1:$U$1000,16,FALSE),"")</f>
        <v/>
      </c>
      <c r="P126" s="21" t="str">
        <f t="shared" si="15"/>
        <v/>
      </c>
      <c r="Q126" s="21" t="str">
        <f ca="1">_xlfn.IFNA(VLOOKUP(B126,'4_Prototype_data'!$B$1:$U$1000,16,FALSE),"")</f>
        <v/>
      </c>
      <c r="R126" s="21" t="str">
        <f t="shared" ca="1" si="16"/>
        <v/>
      </c>
      <c r="S126" s="21" t="str">
        <f>_xlfn.IFNA(VLOOKUP(B126,'5_Prototype_data'!$B$1:$U$1000,16,FALSE),"")</f>
        <v/>
      </c>
      <c r="T126" s="21" t="str">
        <f t="shared" si="17"/>
        <v/>
      </c>
      <c r="U126" s="21" t="str">
        <f t="shared" si="18"/>
        <v/>
      </c>
      <c r="V126" s="21" t="str">
        <f>IF(B126&lt;&gt;"",(10-COUNTIF(Prototype_input!$E$12:$E$26,"Please input"))/2,"")</f>
        <v/>
      </c>
      <c r="W126" s="21" t="str">
        <f t="shared" si="19"/>
        <v/>
      </c>
      <c r="Y126" s="21" t="str">
        <f>_xlfn.IFNA(VLOOKUP(B126,'1_Prototype_data'!$B$1:$U$1000,3,FALSE),"")</f>
        <v/>
      </c>
      <c r="Z126" s="21" t="str">
        <f>_xlfn.IFNA(VLOOKUP(B126,'1_Prototype_data'!$B$1:$U$1000,4,FALSE),"")</f>
        <v/>
      </c>
      <c r="AA126" s="21" t="str">
        <f>_xlfn.IFNA(VLOOKUP(B126,'1_Prototype_data'!$B$1:$U$1000,5,FALSE),"")</f>
        <v/>
      </c>
      <c r="AB126" s="21" t="str">
        <f>_xlfn.IFNA(VLOOKUP(B126,'1_Prototype_data'!$B$1:$U$1000,6,FALSE),"")</f>
        <v/>
      </c>
      <c r="AC126" s="21" t="str">
        <f>_xlfn.IFNA(VLOOKUP(B126,'1_Prototype_data'!$B$1:$U$1000,7,FALSE),"")</f>
        <v/>
      </c>
      <c r="AD126" s="21" t="str">
        <f>_xlfn.IFNA(VLOOKUP(B126,'1_Prototype_data'!$B$1:$U$1000,8,FALSE),"")</f>
        <v/>
      </c>
      <c r="AE126" s="21" t="str">
        <f>_xlfn.IFNA(VLOOKUP(B126,'1_Prototype_data'!$B$1:$U$1000,9,FALSE),"")</f>
        <v/>
      </c>
      <c r="AF126" s="21" t="str">
        <f>_xlfn.IFNA(VLOOKUP(B126,'1_Prototype_data'!$B$1:$U$1000,20,FALSE),"")</f>
        <v/>
      </c>
      <c r="AG126" s="21" t="str">
        <f>_xlfn.IFNA(VLOOKUP(B126,'2_Prototype_data'!$B$1:$U$1000,20,FALSE),"")</f>
        <v/>
      </c>
      <c r="AH126" s="21" t="str">
        <f>_xlfn.IFNA(VLOOKUP(B126,'3_Prototype_data'!$B$1:$U$1000,20,FALSE),"")</f>
        <v/>
      </c>
      <c r="AI126" s="21" t="str">
        <f ca="1">_xlfn.IFNA(VLOOKUP(B126,'4_Prototype_data'!$B$1:$U$1000,20,FALSE),"")</f>
        <v/>
      </c>
      <c r="AJ126" s="21" t="str">
        <f>_xlfn.IFNA(VLOOKUP(B126,'5_Prototype_data'!$B$1:$U$1000,20,FALSE),"")</f>
        <v/>
      </c>
      <c r="AK126" s="21" t="str">
        <f>IF(B126&lt;&gt;"",IF(AND(Prototype_input!$E$13&lt;&gt;"",Prototype_input!$E$13&lt;&gt;"Please input",AF126=""),"Fail",IF(AND(Prototype_input!$E$16&lt;&gt;"",Prototype_input!$E$16&lt;&gt;"Please input",AG126=""),"Fail",IF(AND(Prototype_input!$E$19&lt;&gt;"",Prototype_input!$E$19&lt;&gt;"Please input",AH126=""),"Fail",IF(AND(Prototype_input!$E$22&lt;&gt;"",Prototype_input!$E$22&lt;&gt;"Please input",AI126=""),"Fail",IF(AND(Prototype_input!$E$25&lt;&gt;"",Prototype_input!$E$25&lt;&gt;"Please input",AJ126=""),"Fail",IF(AF126&lt;&gt;"",AF126,IF(AG126&lt;&gt;"",AG126,IF(AH126&lt;&gt;"",AH126,IF(AI126&lt;&gt;"",AI126,IF(AJ126&lt;&gt;"",AJ126,"")))))))))),"")</f>
        <v/>
      </c>
      <c r="AM126" s="21" t="str">
        <f>_xlfn.IFNA(VLOOKUP(C126,'1_Prototype_data'!$C$1:$AL$1000,36,FALSE),"")</f>
        <v/>
      </c>
      <c r="AN126" s="21" t="str">
        <f>_xlfn.IFNA(VLOOKUP(C126,'2_Prototype_data'!$C$1:$AL$1000,36,FALSE),"")</f>
        <v/>
      </c>
      <c r="AO126" s="21" t="str">
        <f>_xlfn.IFNA(VLOOKUP(C126,'3_Prototype_data'!$C$1:$AL$1000,36,FALSE),"")</f>
        <v/>
      </c>
      <c r="AP126" s="21" t="str">
        <f ca="1">_xlfn.IFNA(VLOOKUP(C126,'4_Prototype_data'!$C$1:$AL$1000,36,FALSE),"")</f>
        <v/>
      </c>
      <c r="AQ126" s="21" t="str">
        <f>_xlfn.IFNA(VLOOKUP(C126,'5_Prototype_data'!$C$1:$AL$1000,36,FALSE),"")</f>
        <v/>
      </c>
      <c r="AR126" s="5" t="str">
        <f>IF(C126&lt;&gt;"",IF(AND(Prototype_input!$E$13&lt;&gt;"",Prototype_input!$E$13&lt;&gt;"Please input",AM126=""),"Fail",IF(AND(Prototype_input!$E$16&lt;&gt;"",Prototype_input!$E$16&lt;&gt;"Please input",AN126=""),"Fail",IF(AND(Prototype_input!$E$19&lt;&gt;"",Prototype_input!$E$19&lt;&gt;"Please input",AO126=""),"Fail",IF(AND(Prototype_input!$E$22&lt;&gt;"",Prototype_input!$E$22&lt;&gt;"Please input",AP126=""),"Fail",IF(AND(Prototype_input!$E$25&lt;&gt;"",Prototype_input!$E$25&lt;&gt;"Please input",AQ126=""),"Fail",IF(AM126&lt;&gt;"",AM126,IF(AN126&lt;&gt;"",AN126,IF(AO126&lt;&gt;"",AO126,IF(AP126&lt;&gt;"",AP126,IF(AQ126&lt;&gt;"",AQ126,"")))))))))),"")</f>
        <v/>
      </c>
    </row>
    <row r="127" spans="5:44" ht="12.75" x14ac:dyDescent="0.2">
      <c r="E127" s="21" t="str">
        <f>_xlfn.IFNA(VLOOKUP(B127,'1_Prototype_data'!$B$1:$U$1000,18,FALSE),"")</f>
        <v/>
      </c>
      <c r="F127" s="21" t="str">
        <f>_xlfn.IFNA(VLOOKUP(B127,'2_Prototype_data'!$B$1:$U$1000,18,FALSE),"")</f>
        <v/>
      </c>
      <c r="G127" s="21" t="str">
        <f>_xlfn.IFNA(VLOOKUP(B127,'3_Prototype_data'!$B$1:$U$1000,18,FALSE),"")</f>
        <v/>
      </c>
      <c r="H127" s="21" t="str">
        <f ca="1">_xlfn.IFNA(VLOOKUP(B127,'4_Prototype_data'!$B$1:$U$1000,18,FALSE),"")</f>
        <v/>
      </c>
      <c r="I127" s="21" t="str">
        <f>_xlfn.IFNA(VLOOKUP(B127,'5_Prototype_data'!$B$1:$U$1000,18,FALSE),"")</f>
        <v/>
      </c>
      <c r="J127" s="21" t="str">
        <f>IF(B127&lt;&gt;"",IF(AND(Prototype_input!$E$13&lt;&gt;"",Prototype_input!$E$13&lt;&gt;"Please input",E127=""),"Fail",IF(AND(Prototype_input!$E$16&lt;&gt;"",Prototype_input!$E$16&lt;&gt;"Please input",F127=""),"Fail",IF(AND(Prototype_input!$E$19&lt;&gt;"",Prototype_input!$E$19&lt;&gt;"Please input",G127=""),"Fail",IF(AND(Prototype_input!$E$22&lt;&gt;"",Prototype_input!$E$22&lt;&gt;"Please input",H127=""),"Fail",IF(AND(Prototype_input!$E$25&lt;&gt;"",Prototype_input!$E$25&lt;&gt;"Please input",I127=""),"Fail",IF(E127&lt;&gt;"",E127,IF(F127&lt;&gt;"",F127,IF(G127&lt;&gt;"",G127,IF(H127&lt;&gt;"",H127,IF(I127&lt;&gt;"",I127,"")))))))))),"")</f>
        <v/>
      </c>
      <c r="K127" s="21" t="str">
        <f>_xlfn.IFNA(VLOOKUP(B127,'1_Prototype_data'!$B$1:$U$1000,16,FALSE),"")</f>
        <v/>
      </c>
      <c r="L127" s="21" t="str">
        <f t="shared" si="13"/>
        <v/>
      </c>
      <c r="M127" s="21" t="str">
        <f>_xlfn.IFNA(VLOOKUP(B127,'2_Prototype_data'!$B$1:$U$1000,16,FALSE),"")</f>
        <v/>
      </c>
      <c r="N127" s="21" t="str">
        <f t="shared" si="14"/>
        <v/>
      </c>
      <c r="O127" s="21" t="str">
        <f>_xlfn.IFNA(VLOOKUP(B127,'3_Prototype_data'!$B$1:$U$1000,16,FALSE),"")</f>
        <v/>
      </c>
      <c r="P127" s="21" t="str">
        <f t="shared" si="15"/>
        <v/>
      </c>
      <c r="Q127" s="21" t="str">
        <f ca="1">_xlfn.IFNA(VLOOKUP(B127,'4_Prototype_data'!$B$1:$U$1000,16,FALSE),"")</f>
        <v/>
      </c>
      <c r="R127" s="21" t="str">
        <f t="shared" ca="1" si="16"/>
        <v/>
      </c>
      <c r="S127" s="21" t="str">
        <f>_xlfn.IFNA(VLOOKUP(B127,'5_Prototype_data'!$B$1:$U$1000,16,FALSE),"")</f>
        <v/>
      </c>
      <c r="T127" s="21" t="str">
        <f t="shared" si="17"/>
        <v/>
      </c>
      <c r="U127" s="21" t="str">
        <f t="shared" si="18"/>
        <v/>
      </c>
      <c r="V127" s="21" t="str">
        <f>IF(B127&lt;&gt;"",(10-COUNTIF(Prototype_input!$E$12:$E$26,"Please input"))/2,"")</f>
        <v/>
      </c>
      <c r="W127" s="21" t="str">
        <f t="shared" si="19"/>
        <v/>
      </c>
      <c r="Y127" s="21" t="str">
        <f>_xlfn.IFNA(VLOOKUP(B127,'1_Prototype_data'!$B$1:$U$1000,3,FALSE),"")</f>
        <v/>
      </c>
      <c r="Z127" s="21" t="str">
        <f>_xlfn.IFNA(VLOOKUP(B127,'1_Prototype_data'!$B$1:$U$1000,4,FALSE),"")</f>
        <v/>
      </c>
      <c r="AA127" s="21" t="str">
        <f>_xlfn.IFNA(VLOOKUP(B127,'1_Prototype_data'!$B$1:$U$1000,5,FALSE),"")</f>
        <v/>
      </c>
      <c r="AB127" s="21" t="str">
        <f>_xlfn.IFNA(VLOOKUP(B127,'1_Prototype_data'!$B$1:$U$1000,6,FALSE),"")</f>
        <v/>
      </c>
      <c r="AC127" s="21" t="str">
        <f>_xlfn.IFNA(VLOOKUP(B127,'1_Prototype_data'!$B$1:$U$1000,7,FALSE),"")</f>
        <v/>
      </c>
      <c r="AD127" s="21" t="str">
        <f>_xlfn.IFNA(VLOOKUP(B127,'1_Prototype_data'!$B$1:$U$1000,8,FALSE),"")</f>
        <v/>
      </c>
      <c r="AE127" s="21" t="str">
        <f>_xlfn.IFNA(VLOOKUP(B127,'1_Prototype_data'!$B$1:$U$1000,9,FALSE),"")</f>
        <v/>
      </c>
      <c r="AF127" s="21" t="str">
        <f>_xlfn.IFNA(VLOOKUP(B127,'1_Prototype_data'!$B$1:$U$1000,20,FALSE),"")</f>
        <v/>
      </c>
      <c r="AG127" s="21" t="str">
        <f>_xlfn.IFNA(VLOOKUP(B127,'2_Prototype_data'!$B$1:$U$1000,20,FALSE),"")</f>
        <v/>
      </c>
      <c r="AH127" s="21" t="str">
        <f>_xlfn.IFNA(VLOOKUP(B127,'3_Prototype_data'!$B$1:$U$1000,20,FALSE),"")</f>
        <v/>
      </c>
      <c r="AI127" s="21" t="str">
        <f ca="1">_xlfn.IFNA(VLOOKUP(B127,'4_Prototype_data'!$B$1:$U$1000,20,FALSE),"")</f>
        <v/>
      </c>
      <c r="AJ127" s="21" t="str">
        <f>_xlfn.IFNA(VLOOKUP(B127,'5_Prototype_data'!$B$1:$U$1000,20,FALSE),"")</f>
        <v/>
      </c>
      <c r="AK127" s="21" t="str">
        <f>IF(B127&lt;&gt;"",IF(AND(Prototype_input!$E$13&lt;&gt;"",Prototype_input!$E$13&lt;&gt;"Please input",AF127=""),"Fail",IF(AND(Prototype_input!$E$16&lt;&gt;"",Prototype_input!$E$16&lt;&gt;"Please input",AG127=""),"Fail",IF(AND(Prototype_input!$E$19&lt;&gt;"",Prototype_input!$E$19&lt;&gt;"Please input",AH127=""),"Fail",IF(AND(Prototype_input!$E$22&lt;&gt;"",Prototype_input!$E$22&lt;&gt;"Please input",AI127=""),"Fail",IF(AND(Prototype_input!$E$25&lt;&gt;"",Prototype_input!$E$25&lt;&gt;"Please input",AJ127=""),"Fail",IF(AF127&lt;&gt;"",AF127,IF(AG127&lt;&gt;"",AG127,IF(AH127&lt;&gt;"",AH127,IF(AI127&lt;&gt;"",AI127,IF(AJ127&lt;&gt;"",AJ127,"")))))))))),"")</f>
        <v/>
      </c>
      <c r="AM127" s="21" t="str">
        <f>_xlfn.IFNA(VLOOKUP(C127,'1_Prototype_data'!$C$1:$AL$1000,36,FALSE),"")</f>
        <v/>
      </c>
      <c r="AN127" s="21" t="str">
        <f>_xlfn.IFNA(VLOOKUP(C127,'2_Prototype_data'!$C$1:$AL$1000,36,FALSE),"")</f>
        <v/>
      </c>
      <c r="AO127" s="21" t="str">
        <f>_xlfn.IFNA(VLOOKUP(C127,'3_Prototype_data'!$C$1:$AL$1000,36,FALSE),"")</f>
        <v/>
      </c>
      <c r="AP127" s="21" t="str">
        <f ca="1">_xlfn.IFNA(VLOOKUP(C127,'4_Prototype_data'!$C$1:$AL$1000,36,FALSE),"")</f>
        <v/>
      </c>
      <c r="AQ127" s="21" t="str">
        <f>_xlfn.IFNA(VLOOKUP(C127,'5_Prototype_data'!$C$1:$AL$1000,36,FALSE),"")</f>
        <v/>
      </c>
      <c r="AR127" s="5" t="str">
        <f>IF(C127&lt;&gt;"",IF(AND(Prototype_input!$E$13&lt;&gt;"",Prototype_input!$E$13&lt;&gt;"Please input",AM127=""),"Fail",IF(AND(Prototype_input!$E$16&lt;&gt;"",Prototype_input!$E$16&lt;&gt;"Please input",AN127=""),"Fail",IF(AND(Prototype_input!$E$19&lt;&gt;"",Prototype_input!$E$19&lt;&gt;"Please input",AO127=""),"Fail",IF(AND(Prototype_input!$E$22&lt;&gt;"",Prototype_input!$E$22&lt;&gt;"Please input",AP127=""),"Fail",IF(AND(Prototype_input!$E$25&lt;&gt;"",Prototype_input!$E$25&lt;&gt;"Please input",AQ127=""),"Fail",IF(AM127&lt;&gt;"",AM127,IF(AN127&lt;&gt;"",AN127,IF(AO127&lt;&gt;"",AO127,IF(AP127&lt;&gt;"",AP127,IF(AQ127&lt;&gt;"",AQ127,"")))))))))),"")</f>
        <v/>
      </c>
    </row>
    <row r="128" spans="5:44" ht="12.75" x14ac:dyDescent="0.2">
      <c r="E128" s="21" t="str">
        <f>_xlfn.IFNA(VLOOKUP(B128,'1_Prototype_data'!$B$1:$U$1000,18,FALSE),"")</f>
        <v/>
      </c>
      <c r="F128" s="21" t="str">
        <f>_xlfn.IFNA(VLOOKUP(B128,'2_Prototype_data'!$B$1:$U$1000,18,FALSE),"")</f>
        <v/>
      </c>
      <c r="G128" s="21" t="str">
        <f>_xlfn.IFNA(VLOOKUP(B128,'3_Prototype_data'!$B$1:$U$1000,18,FALSE),"")</f>
        <v/>
      </c>
      <c r="H128" s="21" t="str">
        <f ca="1">_xlfn.IFNA(VLOOKUP(B128,'4_Prototype_data'!$B$1:$U$1000,18,FALSE),"")</f>
        <v/>
      </c>
      <c r="I128" s="21" t="str">
        <f>_xlfn.IFNA(VLOOKUP(B128,'5_Prototype_data'!$B$1:$U$1000,18,FALSE),"")</f>
        <v/>
      </c>
      <c r="J128" s="21" t="str">
        <f>IF(B128&lt;&gt;"",IF(AND(Prototype_input!$E$13&lt;&gt;"",Prototype_input!$E$13&lt;&gt;"Please input",E128=""),"Fail",IF(AND(Prototype_input!$E$16&lt;&gt;"",Prototype_input!$E$16&lt;&gt;"Please input",F128=""),"Fail",IF(AND(Prototype_input!$E$19&lt;&gt;"",Prototype_input!$E$19&lt;&gt;"Please input",G128=""),"Fail",IF(AND(Prototype_input!$E$22&lt;&gt;"",Prototype_input!$E$22&lt;&gt;"Please input",H128=""),"Fail",IF(AND(Prototype_input!$E$25&lt;&gt;"",Prototype_input!$E$25&lt;&gt;"Please input",I128=""),"Fail",IF(E128&lt;&gt;"",E128,IF(F128&lt;&gt;"",F128,IF(G128&lt;&gt;"",G128,IF(H128&lt;&gt;"",H128,IF(I128&lt;&gt;"",I128,"")))))))))),"")</f>
        <v/>
      </c>
      <c r="K128" s="21" t="str">
        <f>_xlfn.IFNA(VLOOKUP(B128,'1_Prototype_data'!$B$1:$U$1000,16,FALSE),"")</f>
        <v/>
      </c>
      <c r="L128" s="21" t="str">
        <f t="shared" si="13"/>
        <v/>
      </c>
      <c r="M128" s="21" t="str">
        <f>_xlfn.IFNA(VLOOKUP(B128,'2_Prototype_data'!$B$1:$U$1000,16,FALSE),"")</f>
        <v/>
      </c>
      <c r="N128" s="21" t="str">
        <f t="shared" si="14"/>
        <v/>
      </c>
      <c r="O128" s="21" t="str">
        <f>_xlfn.IFNA(VLOOKUP(B128,'3_Prototype_data'!$B$1:$U$1000,16,FALSE),"")</f>
        <v/>
      </c>
      <c r="P128" s="21" t="str">
        <f t="shared" si="15"/>
        <v/>
      </c>
      <c r="Q128" s="21" t="str">
        <f ca="1">_xlfn.IFNA(VLOOKUP(B128,'4_Prototype_data'!$B$1:$U$1000,16,FALSE),"")</f>
        <v/>
      </c>
      <c r="R128" s="21" t="str">
        <f t="shared" ca="1" si="16"/>
        <v/>
      </c>
      <c r="S128" s="21" t="str">
        <f>_xlfn.IFNA(VLOOKUP(B128,'5_Prototype_data'!$B$1:$U$1000,16,FALSE),"")</f>
        <v/>
      </c>
      <c r="T128" s="21" t="str">
        <f t="shared" si="17"/>
        <v/>
      </c>
      <c r="U128" s="21" t="str">
        <f t="shared" si="18"/>
        <v/>
      </c>
      <c r="V128" s="21" t="str">
        <f>IF(B128&lt;&gt;"",(10-COUNTIF(Prototype_input!$E$12:$E$26,"Please input"))/2,"")</f>
        <v/>
      </c>
      <c r="W128" s="21" t="str">
        <f t="shared" si="19"/>
        <v/>
      </c>
      <c r="Y128" s="21" t="str">
        <f>_xlfn.IFNA(VLOOKUP(B128,'1_Prototype_data'!$B$1:$U$1000,3,FALSE),"")</f>
        <v/>
      </c>
      <c r="Z128" s="21" t="str">
        <f>_xlfn.IFNA(VLOOKUP(B128,'1_Prototype_data'!$B$1:$U$1000,4,FALSE),"")</f>
        <v/>
      </c>
      <c r="AA128" s="21" t="str">
        <f>_xlfn.IFNA(VLOOKUP(B128,'1_Prototype_data'!$B$1:$U$1000,5,FALSE),"")</f>
        <v/>
      </c>
      <c r="AB128" s="21" t="str">
        <f>_xlfn.IFNA(VLOOKUP(B128,'1_Prototype_data'!$B$1:$U$1000,6,FALSE),"")</f>
        <v/>
      </c>
      <c r="AC128" s="21" t="str">
        <f>_xlfn.IFNA(VLOOKUP(B128,'1_Prototype_data'!$B$1:$U$1000,7,FALSE),"")</f>
        <v/>
      </c>
      <c r="AD128" s="21" t="str">
        <f>_xlfn.IFNA(VLOOKUP(B128,'1_Prototype_data'!$B$1:$U$1000,8,FALSE),"")</f>
        <v/>
      </c>
      <c r="AE128" s="21" t="str">
        <f>_xlfn.IFNA(VLOOKUP(B128,'1_Prototype_data'!$B$1:$U$1000,9,FALSE),"")</f>
        <v/>
      </c>
      <c r="AF128" s="21" t="str">
        <f>_xlfn.IFNA(VLOOKUP(B128,'1_Prototype_data'!$B$1:$U$1000,20,FALSE),"")</f>
        <v/>
      </c>
      <c r="AG128" s="21" t="str">
        <f>_xlfn.IFNA(VLOOKUP(B128,'2_Prototype_data'!$B$1:$U$1000,20,FALSE),"")</f>
        <v/>
      </c>
      <c r="AH128" s="21" t="str">
        <f>_xlfn.IFNA(VLOOKUP(B128,'3_Prototype_data'!$B$1:$U$1000,20,FALSE),"")</f>
        <v/>
      </c>
      <c r="AI128" s="21" t="str">
        <f ca="1">_xlfn.IFNA(VLOOKUP(B128,'4_Prototype_data'!$B$1:$U$1000,20,FALSE),"")</f>
        <v/>
      </c>
      <c r="AJ128" s="21" t="str">
        <f>_xlfn.IFNA(VLOOKUP(B128,'5_Prototype_data'!$B$1:$U$1000,20,FALSE),"")</f>
        <v/>
      </c>
      <c r="AK128" s="21" t="str">
        <f>IF(B128&lt;&gt;"",IF(AND(Prototype_input!$E$13&lt;&gt;"",Prototype_input!$E$13&lt;&gt;"Please input",AF128=""),"Fail",IF(AND(Prototype_input!$E$16&lt;&gt;"",Prototype_input!$E$16&lt;&gt;"Please input",AG128=""),"Fail",IF(AND(Prototype_input!$E$19&lt;&gt;"",Prototype_input!$E$19&lt;&gt;"Please input",AH128=""),"Fail",IF(AND(Prototype_input!$E$22&lt;&gt;"",Prototype_input!$E$22&lt;&gt;"Please input",AI128=""),"Fail",IF(AND(Prototype_input!$E$25&lt;&gt;"",Prototype_input!$E$25&lt;&gt;"Please input",AJ128=""),"Fail",IF(AF128&lt;&gt;"",AF128,IF(AG128&lt;&gt;"",AG128,IF(AH128&lt;&gt;"",AH128,IF(AI128&lt;&gt;"",AI128,IF(AJ128&lt;&gt;"",AJ128,"")))))))))),"")</f>
        <v/>
      </c>
      <c r="AM128" s="21" t="str">
        <f>_xlfn.IFNA(VLOOKUP(C128,'1_Prototype_data'!$C$1:$AL$1000,36,FALSE),"")</f>
        <v/>
      </c>
      <c r="AN128" s="21" t="str">
        <f>_xlfn.IFNA(VLOOKUP(C128,'2_Prototype_data'!$C$1:$AL$1000,36,FALSE),"")</f>
        <v/>
      </c>
      <c r="AO128" s="21" t="str">
        <f>_xlfn.IFNA(VLOOKUP(C128,'3_Prototype_data'!$C$1:$AL$1000,36,FALSE),"")</f>
        <v/>
      </c>
      <c r="AP128" s="21" t="str">
        <f ca="1">_xlfn.IFNA(VLOOKUP(C128,'4_Prototype_data'!$C$1:$AL$1000,36,FALSE),"")</f>
        <v/>
      </c>
      <c r="AQ128" s="21" t="str">
        <f>_xlfn.IFNA(VLOOKUP(C128,'5_Prototype_data'!$C$1:$AL$1000,36,FALSE),"")</f>
        <v/>
      </c>
      <c r="AR128" s="5" t="str">
        <f>IF(C128&lt;&gt;"",IF(AND(Prototype_input!$E$13&lt;&gt;"",Prototype_input!$E$13&lt;&gt;"Please input",AM128=""),"Fail",IF(AND(Prototype_input!$E$16&lt;&gt;"",Prototype_input!$E$16&lt;&gt;"Please input",AN128=""),"Fail",IF(AND(Prototype_input!$E$19&lt;&gt;"",Prototype_input!$E$19&lt;&gt;"Please input",AO128=""),"Fail",IF(AND(Prototype_input!$E$22&lt;&gt;"",Prototype_input!$E$22&lt;&gt;"Please input",AP128=""),"Fail",IF(AND(Prototype_input!$E$25&lt;&gt;"",Prototype_input!$E$25&lt;&gt;"Please input",AQ128=""),"Fail",IF(AM128&lt;&gt;"",AM128,IF(AN128&lt;&gt;"",AN128,IF(AO128&lt;&gt;"",AO128,IF(AP128&lt;&gt;"",AP128,IF(AQ128&lt;&gt;"",AQ128,"")))))))))),"")</f>
        <v/>
      </c>
    </row>
    <row r="129" spans="5:44" ht="12.75" x14ac:dyDescent="0.2">
      <c r="E129" s="21" t="str">
        <f>_xlfn.IFNA(VLOOKUP(B129,'1_Prototype_data'!$B$1:$U$1000,18,FALSE),"")</f>
        <v/>
      </c>
      <c r="F129" s="21" t="str">
        <f>_xlfn.IFNA(VLOOKUP(B129,'2_Prototype_data'!$B$1:$U$1000,18,FALSE),"")</f>
        <v/>
      </c>
      <c r="G129" s="21" t="str">
        <f>_xlfn.IFNA(VLOOKUP(B129,'3_Prototype_data'!$B$1:$U$1000,18,FALSE),"")</f>
        <v/>
      </c>
      <c r="H129" s="21" t="str">
        <f ca="1">_xlfn.IFNA(VLOOKUP(B129,'4_Prototype_data'!$B$1:$U$1000,18,FALSE),"")</f>
        <v/>
      </c>
      <c r="I129" s="21" t="str">
        <f>_xlfn.IFNA(VLOOKUP(B129,'5_Prototype_data'!$B$1:$U$1000,18,FALSE),"")</f>
        <v/>
      </c>
      <c r="J129" s="21" t="str">
        <f>IF(B129&lt;&gt;"",IF(AND(Prototype_input!$E$13&lt;&gt;"",Prototype_input!$E$13&lt;&gt;"Please input",E129=""),"Fail",IF(AND(Prototype_input!$E$16&lt;&gt;"",Prototype_input!$E$16&lt;&gt;"Please input",F129=""),"Fail",IF(AND(Prototype_input!$E$19&lt;&gt;"",Prototype_input!$E$19&lt;&gt;"Please input",G129=""),"Fail",IF(AND(Prototype_input!$E$22&lt;&gt;"",Prototype_input!$E$22&lt;&gt;"Please input",H129=""),"Fail",IF(AND(Prototype_input!$E$25&lt;&gt;"",Prototype_input!$E$25&lt;&gt;"Please input",I129=""),"Fail",IF(E129&lt;&gt;"",E129,IF(F129&lt;&gt;"",F129,IF(G129&lt;&gt;"",G129,IF(H129&lt;&gt;"",H129,IF(I129&lt;&gt;"",I129,"")))))))))),"")</f>
        <v/>
      </c>
      <c r="K129" s="21" t="str">
        <f>_xlfn.IFNA(VLOOKUP(B129,'1_Prototype_data'!$B$1:$U$1000,16,FALSE),"")</f>
        <v/>
      </c>
      <c r="L129" s="21" t="str">
        <f t="shared" si="13"/>
        <v/>
      </c>
      <c r="M129" s="21" t="str">
        <f>_xlfn.IFNA(VLOOKUP(B129,'2_Prototype_data'!$B$1:$U$1000,16,FALSE),"")</f>
        <v/>
      </c>
      <c r="N129" s="21" t="str">
        <f t="shared" si="14"/>
        <v/>
      </c>
      <c r="O129" s="21" t="str">
        <f>_xlfn.IFNA(VLOOKUP(B129,'3_Prototype_data'!$B$1:$U$1000,16,FALSE),"")</f>
        <v/>
      </c>
      <c r="P129" s="21" t="str">
        <f t="shared" si="15"/>
        <v/>
      </c>
      <c r="Q129" s="21" t="str">
        <f ca="1">_xlfn.IFNA(VLOOKUP(B129,'4_Prototype_data'!$B$1:$U$1000,16,FALSE),"")</f>
        <v/>
      </c>
      <c r="R129" s="21" t="str">
        <f t="shared" ca="1" si="16"/>
        <v/>
      </c>
      <c r="S129" s="21" t="str">
        <f>_xlfn.IFNA(VLOOKUP(B129,'5_Prototype_data'!$B$1:$U$1000,16,FALSE),"")</f>
        <v/>
      </c>
      <c r="T129" s="21" t="str">
        <f t="shared" si="17"/>
        <v/>
      </c>
      <c r="U129" s="21" t="str">
        <f t="shared" si="18"/>
        <v/>
      </c>
      <c r="V129" s="21" t="str">
        <f>IF(B129&lt;&gt;"",(10-COUNTIF(Prototype_input!$E$12:$E$26,"Please input"))/2,"")</f>
        <v/>
      </c>
      <c r="W129" s="21" t="str">
        <f t="shared" si="19"/>
        <v/>
      </c>
      <c r="Y129" s="21" t="str">
        <f>_xlfn.IFNA(VLOOKUP(B129,'1_Prototype_data'!$B$1:$U$1000,3,FALSE),"")</f>
        <v/>
      </c>
      <c r="Z129" s="21" t="str">
        <f>_xlfn.IFNA(VLOOKUP(B129,'1_Prototype_data'!$B$1:$U$1000,4,FALSE),"")</f>
        <v/>
      </c>
      <c r="AA129" s="21" t="str">
        <f>_xlfn.IFNA(VLOOKUP(B129,'1_Prototype_data'!$B$1:$U$1000,5,FALSE),"")</f>
        <v/>
      </c>
      <c r="AB129" s="21" t="str">
        <f>_xlfn.IFNA(VLOOKUP(B129,'1_Prototype_data'!$B$1:$U$1000,6,FALSE),"")</f>
        <v/>
      </c>
      <c r="AC129" s="21" t="str">
        <f>_xlfn.IFNA(VLOOKUP(B129,'1_Prototype_data'!$B$1:$U$1000,7,FALSE),"")</f>
        <v/>
      </c>
      <c r="AD129" s="21" t="str">
        <f>_xlfn.IFNA(VLOOKUP(B129,'1_Prototype_data'!$B$1:$U$1000,8,FALSE),"")</f>
        <v/>
      </c>
      <c r="AE129" s="21" t="str">
        <f>_xlfn.IFNA(VLOOKUP(B129,'1_Prototype_data'!$B$1:$U$1000,9,FALSE),"")</f>
        <v/>
      </c>
      <c r="AF129" s="21" t="str">
        <f>_xlfn.IFNA(VLOOKUP(B129,'1_Prototype_data'!$B$1:$U$1000,20,FALSE),"")</f>
        <v/>
      </c>
      <c r="AG129" s="21" t="str">
        <f>_xlfn.IFNA(VLOOKUP(B129,'2_Prototype_data'!$B$1:$U$1000,20,FALSE),"")</f>
        <v/>
      </c>
      <c r="AH129" s="21" t="str">
        <f>_xlfn.IFNA(VLOOKUP(B129,'3_Prototype_data'!$B$1:$U$1000,20,FALSE),"")</f>
        <v/>
      </c>
      <c r="AI129" s="21" t="str">
        <f ca="1">_xlfn.IFNA(VLOOKUP(B129,'4_Prototype_data'!$B$1:$U$1000,20,FALSE),"")</f>
        <v/>
      </c>
      <c r="AJ129" s="21" t="str">
        <f>_xlfn.IFNA(VLOOKUP(B129,'5_Prototype_data'!$B$1:$U$1000,20,FALSE),"")</f>
        <v/>
      </c>
      <c r="AK129" s="21" t="str">
        <f>IF(B129&lt;&gt;"",IF(AND(Prototype_input!$E$13&lt;&gt;"",Prototype_input!$E$13&lt;&gt;"Please input",AF129=""),"Fail",IF(AND(Prototype_input!$E$16&lt;&gt;"",Prototype_input!$E$16&lt;&gt;"Please input",AG129=""),"Fail",IF(AND(Prototype_input!$E$19&lt;&gt;"",Prototype_input!$E$19&lt;&gt;"Please input",AH129=""),"Fail",IF(AND(Prototype_input!$E$22&lt;&gt;"",Prototype_input!$E$22&lt;&gt;"Please input",AI129=""),"Fail",IF(AND(Prototype_input!$E$25&lt;&gt;"",Prototype_input!$E$25&lt;&gt;"Please input",AJ129=""),"Fail",IF(AF129&lt;&gt;"",AF129,IF(AG129&lt;&gt;"",AG129,IF(AH129&lt;&gt;"",AH129,IF(AI129&lt;&gt;"",AI129,IF(AJ129&lt;&gt;"",AJ129,"")))))))))),"")</f>
        <v/>
      </c>
      <c r="AM129" s="21" t="str">
        <f>_xlfn.IFNA(VLOOKUP(C129,'1_Prototype_data'!$C$1:$AL$1000,36,FALSE),"")</f>
        <v/>
      </c>
      <c r="AN129" s="21" t="str">
        <f>_xlfn.IFNA(VLOOKUP(C129,'2_Prototype_data'!$C$1:$AL$1000,36,FALSE),"")</f>
        <v/>
      </c>
      <c r="AO129" s="21" t="str">
        <f>_xlfn.IFNA(VLOOKUP(C129,'3_Prototype_data'!$C$1:$AL$1000,36,FALSE),"")</f>
        <v/>
      </c>
      <c r="AP129" s="21" t="str">
        <f ca="1">_xlfn.IFNA(VLOOKUP(C129,'4_Prototype_data'!$C$1:$AL$1000,36,FALSE),"")</f>
        <v/>
      </c>
      <c r="AQ129" s="21" t="str">
        <f>_xlfn.IFNA(VLOOKUP(C129,'5_Prototype_data'!$C$1:$AL$1000,36,FALSE),"")</f>
        <v/>
      </c>
      <c r="AR129" s="5" t="str">
        <f>IF(C129&lt;&gt;"",IF(AND(Prototype_input!$E$13&lt;&gt;"",Prototype_input!$E$13&lt;&gt;"Please input",AM129=""),"Fail",IF(AND(Prototype_input!$E$16&lt;&gt;"",Prototype_input!$E$16&lt;&gt;"Please input",AN129=""),"Fail",IF(AND(Prototype_input!$E$19&lt;&gt;"",Prototype_input!$E$19&lt;&gt;"Please input",AO129=""),"Fail",IF(AND(Prototype_input!$E$22&lt;&gt;"",Prototype_input!$E$22&lt;&gt;"Please input",AP129=""),"Fail",IF(AND(Prototype_input!$E$25&lt;&gt;"",Prototype_input!$E$25&lt;&gt;"Please input",AQ129=""),"Fail",IF(AM129&lt;&gt;"",AM129,IF(AN129&lt;&gt;"",AN129,IF(AO129&lt;&gt;"",AO129,IF(AP129&lt;&gt;"",AP129,IF(AQ129&lt;&gt;"",AQ129,"")))))))))),"")</f>
        <v/>
      </c>
    </row>
    <row r="130" spans="5:44" ht="12.75" x14ac:dyDescent="0.2">
      <c r="E130" s="21" t="str">
        <f>_xlfn.IFNA(VLOOKUP(B130,'1_Prototype_data'!$B$1:$U$1000,18,FALSE),"")</f>
        <v/>
      </c>
      <c r="F130" s="21" t="str">
        <f>_xlfn.IFNA(VLOOKUP(B130,'2_Prototype_data'!$B$1:$U$1000,18,FALSE),"")</f>
        <v/>
      </c>
      <c r="G130" s="21" t="str">
        <f>_xlfn.IFNA(VLOOKUP(B130,'3_Prototype_data'!$B$1:$U$1000,18,FALSE),"")</f>
        <v/>
      </c>
      <c r="H130" s="21" t="str">
        <f ca="1">_xlfn.IFNA(VLOOKUP(B130,'4_Prototype_data'!$B$1:$U$1000,18,FALSE),"")</f>
        <v/>
      </c>
      <c r="I130" s="21" t="str">
        <f>_xlfn.IFNA(VLOOKUP(B130,'5_Prototype_data'!$B$1:$U$1000,18,FALSE),"")</f>
        <v/>
      </c>
      <c r="J130" s="21" t="str">
        <f>IF(B130&lt;&gt;"",IF(AND(Prototype_input!$E$13&lt;&gt;"",Prototype_input!$E$13&lt;&gt;"Please input",E130=""),"Fail",IF(AND(Prototype_input!$E$16&lt;&gt;"",Prototype_input!$E$16&lt;&gt;"Please input",F130=""),"Fail",IF(AND(Prototype_input!$E$19&lt;&gt;"",Prototype_input!$E$19&lt;&gt;"Please input",G130=""),"Fail",IF(AND(Prototype_input!$E$22&lt;&gt;"",Prototype_input!$E$22&lt;&gt;"Please input",H130=""),"Fail",IF(AND(Prototype_input!$E$25&lt;&gt;"",Prototype_input!$E$25&lt;&gt;"Please input",I130=""),"Fail",IF(E130&lt;&gt;"",E130,IF(F130&lt;&gt;"",F130,IF(G130&lt;&gt;"",G130,IF(H130&lt;&gt;"",H130,IF(I130&lt;&gt;"",I130,"")))))))))),"")</f>
        <v/>
      </c>
      <c r="K130" s="21" t="str">
        <f>_xlfn.IFNA(VLOOKUP(B130,'1_Prototype_data'!$B$1:$U$1000,16,FALSE),"")</f>
        <v/>
      </c>
      <c r="L130" s="21" t="str">
        <f t="shared" si="13"/>
        <v/>
      </c>
      <c r="M130" s="21" t="str">
        <f>_xlfn.IFNA(VLOOKUP(B130,'2_Prototype_data'!$B$1:$U$1000,16,FALSE),"")</f>
        <v/>
      </c>
      <c r="N130" s="21" t="str">
        <f t="shared" si="14"/>
        <v/>
      </c>
      <c r="O130" s="21" t="str">
        <f>_xlfn.IFNA(VLOOKUP(B130,'3_Prototype_data'!$B$1:$U$1000,16,FALSE),"")</f>
        <v/>
      </c>
      <c r="P130" s="21" t="str">
        <f t="shared" si="15"/>
        <v/>
      </c>
      <c r="Q130" s="21" t="str">
        <f ca="1">_xlfn.IFNA(VLOOKUP(B130,'4_Prototype_data'!$B$1:$U$1000,16,FALSE),"")</f>
        <v/>
      </c>
      <c r="R130" s="21" t="str">
        <f t="shared" ca="1" si="16"/>
        <v/>
      </c>
      <c r="S130" s="21" t="str">
        <f>_xlfn.IFNA(VLOOKUP(B130,'5_Prototype_data'!$B$1:$U$1000,16,FALSE),"")</f>
        <v/>
      </c>
      <c r="T130" s="21" t="str">
        <f t="shared" si="17"/>
        <v/>
      </c>
      <c r="U130" s="21" t="str">
        <f t="shared" si="18"/>
        <v/>
      </c>
      <c r="V130" s="21" t="str">
        <f>IF(B130&lt;&gt;"",(10-COUNTIF(Prototype_input!$E$12:$E$26,"Please input"))/2,"")</f>
        <v/>
      </c>
      <c r="W130" s="21" t="str">
        <f t="shared" si="19"/>
        <v/>
      </c>
      <c r="Y130" s="21" t="str">
        <f>_xlfn.IFNA(VLOOKUP(B130,'1_Prototype_data'!$B$1:$U$1000,3,FALSE),"")</f>
        <v/>
      </c>
      <c r="Z130" s="21" t="str">
        <f>_xlfn.IFNA(VLOOKUP(B130,'1_Prototype_data'!$B$1:$U$1000,4,FALSE),"")</f>
        <v/>
      </c>
      <c r="AA130" s="21" t="str">
        <f>_xlfn.IFNA(VLOOKUP(B130,'1_Prototype_data'!$B$1:$U$1000,5,FALSE),"")</f>
        <v/>
      </c>
      <c r="AB130" s="21" t="str">
        <f>_xlfn.IFNA(VLOOKUP(B130,'1_Prototype_data'!$B$1:$U$1000,6,FALSE),"")</f>
        <v/>
      </c>
      <c r="AC130" s="21" t="str">
        <f>_xlfn.IFNA(VLOOKUP(B130,'1_Prototype_data'!$B$1:$U$1000,7,FALSE),"")</f>
        <v/>
      </c>
      <c r="AD130" s="21" t="str">
        <f>_xlfn.IFNA(VLOOKUP(B130,'1_Prototype_data'!$B$1:$U$1000,8,FALSE),"")</f>
        <v/>
      </c>
      <c r="AE130" s="21" t="str">
        <f>_xlfn.IFNA(VLOOKUP(B130,'1_Prototype_data'!$B$1:$U$1000,9,FALSE),"")</f>
        <v/>
      </c>
      <c r="AF130" s="21" t="str">
        <f>_xlfn.IFNA(VLOOKUP(B130,'1_Prototype_data'!$B$1:$U$1000,20,FALSE),"")</f>
        <v/>
      </c>
      <c r="AG130" s="21" t="str">
        <f>_xlfn.IFNA(VLOOKUP(B130,'2_Prototype_data'!$B$1:$U$1000,20,FALSE),"")</f>
        <v/>
      </c>
      <c r="AH130" s="21" t="str">
        <f>_xlfn.IFNA(VLOOKUP(B130,'3_Prototype_data'!$B$1:$U$1000,20,FALSE),"")</f>
        <v/>
      </c>
      <c r="AI130" s="21" t="str">
        <f ca="1">_xlfn.IFNA(VLOOKUP(B130,'4_Prototype_data'!$B$1:$U$1000,20,FALSE),"")</f>
        <v/>
      </c>
      <c r="AJ130" s="21" t="str">
        <f>_xlfn.IFNA(VLOOKUP(B130,'5_Prototype_data'!$B$1:$U$1000,20,FALSE),"")</f>
        <v/>
      </c>
      <c r="AK130" s="21" t="str">
        <f>IF(B130&lt;&gt;"",IF(AND(Prototype_input!$E$13&lt;&gt;"",Prototype_input!$E$13&lt;&gt;"Please input",AF130=""),"Fail",IF(AND(Prototype_input!$E$16&lt;&gt;"",Prototype_input!$E$16&lt;&gt;"Please input",AG130=""),"Fail",IF(AND(Prototype_input!$E$19&lt;&gt;"",Prototype_input!$E$19&lt;&gt;"Please input",AH130=""),"Fail",IF(AND(Prototype_input!$E$22&lt;&gt;"",Prototype_input!$E$22&lt;&gt;"Please input",AI130=""),"Fail",IF(AND(Prototype_input!$E$25&lt;&gt;"",Prototype_input!$E$25&lt;&gt;"Please input",AJ130=""),"Fail",IF(AF130&lt;&gt;"",AF130,IF(AG130&lt;&gt;"",AG130,IF(AH130&lt;&gt;"",AH130,IF(AI130&lt;&gt;"",AI130,IF(AJ130&lt;&gt;"",AJ130,"")))))))))),"")</f>
        <v/>
      </c>
      <c r="AM130" s="21" t="str">
        <f>_xlfn.IFNA(VLOOKUP(C130,'1_Prototype_data'!$C$1:$AL$1000,36,FALSE),"")</f>
        <v/>
      </c>
      <c r="AN130" s="21" t="str">
        <f>_xlfn.IFNA(VLOOKUP(C130,'2_Prototype_data'!$C$1:$AL$1000,36,FALSE),"")</f>
        <v/>
      </c>
      <c r="AO130" s="21" t="str">
        <f>_xlfn.IFNA(VLOOKUP(C130,'3_Prototype_data'!$C$1:$AL$1000,36,FALSE),"")</f>
        <v/>
      </c>
      <c r="AP130" s="21" t="str">
        <f ca="1">_xlfn.IFNA(VLOOKUP(C130,'4_Prototype_data'!$C$1:$AL$1000,36,FALSE),"")</f>
        <v/>
      </c>
      <c r="AQ130" s="21" t="str">
        <f>_xlfn.IFNA(VLOOKUP(C130,'5_Prototype_data'!$C$1:$AL$1000,36,FALSE),"")</f>
        <v/>
      </c>
      <c r="AR130" s="5" t="str">
        <f>IF(C130&lt;&gt;"",IF(AND(Prototype_input!$E$13&lt;&gt;"",Prototype_input!$E$13&lt;&gt;"Please input",AM130=""),"Fail",IF(AND(Prototype_input!$E$16&lt;&gt;"",Prototype_input!$E$16&lt;&gt;"Please input",AN130=""),"Fail",IF(AND(Prototype_input!$E$19&lt;&gt;"",Prototype_input!$E$19&lt;&gt;"Please input",AO130=""),"Fail",IF(AND(Prototype_input!$E$22&lt;&gt;"",Prototype_input!$E$22&lt;&gt;"Please input",AP130=""),"Fail",IF(AND(Prototype_input!$E$25&lt;&gt;"",Prototype_input!$E$25&lt;&gt;"Please input",AQ130=""),"Fail",IF(AM130&lt;&gt;"",AM130,IF(AN130&lt;&gt;"",AN130,IF(AO130&lt;&gt;"",AO130,IF(AP130&lt;&gt;"",AP130,IF(AQ130&lt;&gt;"",AQ130,"")))))))))),"")</f>
        <v/>
      </c>
    </row>
    <row r="131" spans="5:44" ht="12.75" x14ac:dyDescent="0.2">
      <c r="E131" s="21" t="str">
        <f>_xlfn.IFNA(VLOOKUP(B131,'1_Prototype_data'!$B$1:$U$1000,18,FALSE),"")</f>
        <v/>
      </c>
      <c r="F131" s="21" t="str">
        <f>_xlfn.IFNA(VLOOKUP(B131,'2_Prototype_data'!$B$1:$U$1000,18,FALSE),"")</f>
        <v/>
      </c>
      <c r="G131" s="21" t="str">
        <f>_xlfn.IFNA(VLOOKUP(B131,'3_Prototype_data'!$B$1:$U$1000,18,FALSE),"")</f>
        <v/>
      </c>
      <c r="H131" s="21" t="str">
        <f ca="1">_xlfn.IFNA(VLOOKUP(B131,'4_Prototype_data'!$B$1:$U$1000,18,FALSE),"")</f>
        <v/>
      </c>
      <c r="I131" s="21" t="str">
        <f>_xlfn.IFNA(VLOOKUP(B131,'5_Prototype_data'!$B$1:$U$1000,18,FALSE),"")</f>
        <v/>
      </c>
      <c r="J131" s="21" t="str">
        <f>IF(B131&lt;&gt;"",IF(AND(Prototype_input!$E$13&lt;&gt;"",Prototype_input!$E$13&lt;&gt;"Please input",E131=""),"Fail",IF(AND(Prototype_input!$E$16&lt;&gt;"",Prototype_input!$E$16&lt;&gt;"Please input",F131=""),"Fail",IF(AND(Prototype_input!$E$19&lt;&gt;"",Prototype_input!$E$19&lt;&gt;"Please input",G131=""),"Fail",IF(AND(Prototype_input!$E$22&lt;&gt;"",Prototype_input!$E$22&lt;&gt;"Please input",H131=""),"Fail",IF(AND(Prototype_input!$E$25&lt;&gt;"",Prototype_input!$E$25&lt;&gt;"Please input",I131=""),"Fail",IF(E131&lt;&gt;"",E131,IF(F131&lt;&gt;"",F131,IF(G131&lt;&gt;"",G131,IF(H131&lt;&gt;"",H131,IF(I131&lt;&gt;"",I131,"")))))))))),"")</f>
        <v/>
      </c>
      <c r="K131" s="21" t="str">
        <f>_xlfn.IFNA(VLOOKUP(B131,'1_Prototype_data'!$B$1:$U$1000,16,FALSE),"")</f>
        <v/>
      </c>
      <c r="L131" s="21" t="str">
        <f t="shared" ref="L131:L194" si="20">IF(K131&lt;&gt;"",(60/V131)*K131,"")</f>
        <v/>
      </c>
      <c r="M131" s="21" t="str">
        <f>_xlfn.IFNA(VLOOKUP(B131,'2_Prototype_data'!$B$1:$U$1000,16,FALSE),"")</f>
        <v/>
      </c>
      <c r="N131" s="21" t="str">
        <f t="shared" ref="N131:N194" si="21">IF(M131&lt;&gt;"",(60/V131)*M131,"")</f>
        <v/>
      </c>
      <c r="O131" s="21" t="str">
        <f>_xlfn.IFNA(VLOOKUP(B131,'3_Prototype_data'!$B$1:$U$1000,16,FALSE),"")</f>
        <v/>
      </c>
      <c r="P131" s="21" t="str">
        <f t="shared" ref="P131:P194" si="22">IF(O131&lt;&gt;"",(60/V131)*O131,"")</f>
        <v/>
      </c>
      <c r="Q131" s="21" t="str">
        <f ca="1">_xlfn.IFNA(VLOOKUP(B131,'4_Prototype_data'!$B$1:$U$1000,16,FALSE),"")</f>
        <v/>
      </c>
      <c r="R131" s="21" t="str">
        <f t="shared" ref="R131:R194" ca="1" si="23">IF(Q131&lt;&gt;"",(60/V131)*Q131,"")</f>
        <v/>
      </c>
      <c r="S131" s="21" t="str">
        <f>_xlfn.IFNA(VLOOKUP(B131,'5_Prototype_data'!$B$1:$U$1000,16,FALSE),"")</f>
        <v/>
      </c>
      <c r="T131" s="21" t="str">
        <f t="shared" ref="T131:T194" si="24">IF(S131&lt;&gt;"",(60/V131)*S131,"")</f>
        <v/>
      </c>
      <c r="U131" s="21" t="str">
        <f t="shared" ref="U131:U168" si="25">IF(B131&lt;&gt;"", SUM(L131,N131,P131,R131,T131), "")</f>
        <v/>
      </c>
      <c r="V131" s="21" t="str">
        <f>IF(B131&lt;&gt;"",(10-COUNTIF(Prototype_input!$E$12:$E$26,"Please input"))/2,"")</f>
        <v/>
      </c>
      <c r="W131" s="21" t="str">
        <f t="shared" ref="W131:W194" si="26">IFERROR(IF(AND(J131&lt;&gt;"",U131&lt;&gt;""),J131+U131,""),"")</f>
        <v/>
      </c>
      <c r="Y131" s="21" t="str">
        <f>_xlfn.IFNA(VLOOKUP(B131,'1_Prototype_data'!$B$1:$U$1000,3,FALSE),"")</f>
        <v/>
      </c>
      <c r="Z131" s="21" t="str">
        <f>_xlfn.IFNA(VLOOKUP(B131,'1_Prototype_data'!$B$1:$U$1000,4,FALSE),"")</f>
        <v/>
      </c>
      <c r="AA131" s="21" t="str">
        <f>_xlfn.IFNA(VLOOKUP(B131,'1_Prototype_data'!$B$1:$U$1000,5,FALSE),"")</f>
        <v/>
      </c>
      <c r="AB131" s="21" t="str">
        <f>_xlfn.IFNA(VLOOKUP(B131,'1_Prototype_data'!$B$1:$U$1000,6,FALSE),"")</f>
        <v/>
      </c>
      <c r="AC131" s="21" t="str">
        <f>_xlfn.IFNA(VLOOKUP(B131,'1_Prototype_data'!$B$1:$U$1000,7,FALSE),"")</f>
        <v/>
      </c>
      <c r="AD131" s="21" t="str">
        <f>_xlfn.IFNA(VLOOKUP(B131,'1_Prototype_data'!$B$1:$U$1000,8,FALSE),"")</f>
        <v/>
      </c>
      <c r="AE131" s="21" t="str">
        <f>_xlfn.IFNA(VLOOKUP(B131,'1_Prototype_data'!$B$1:$U$1000,9,FALSE),"")</f>
        <v/>
      </c>
      <c r="AF131" s="21" t="str">
        <f>_xlfn.IFNA(VLOOKUP(B131,'1_Prototype_data'!$B$1:$U$1000,20,FALSE),"")</f>
        <v/>
      </c>
      <c r="AG131" s="21" t="str">
        <f>_xlfn.IFNA(VLOOKUP(B131,'2_Prototype_data'!$B$1:$U$1000,20,FALSE),"")</f>
        <v/>
      </c>
      <c r="AH131" s="21" t="str">
        <f>_xlfn.IFNA(VLOOKUP(B131,'3_Prototype_data'!$B$1:$U$1000,20,FALSE),"")</f>
        <v/>
      </c>
      <c r="AI131" s="21" t="str">
        <f ca="1">_xlfn.IFNA(VLOOKUP(B131,'4_Prototype_data'!$B$1:$U$1000,20,FALSE),"")</f>
        <v/>
      </c>
      <c r="AJ131" s="21" t="str">
        <f>_xlfn.IFNA(VLOOKUP(B131,'5_Prototype_data'!$B$1:$U$1000,20,FALSE),"")</f>
        <v/>
      </c>
      <c r="AK131" s="21" t="str">
        <f>IF(B131&lt;&gt;"",IF(AND(Prototype_input!$E$13&lt;&gt;"",Prototype_input!$E$13&lt;&gt;"Please input",AF131=""),"Fail",IF(AND(Prototype_input!$E$16&lt;&gt;"",Prototype_input!$E$16&lt;&gt;"Please input",AG131=""),"Fail",IF(AND(Prototype_input!$E$19&lt;&gt;"",Prototype_input!$E$19&lt;&gt;"Please input",AH131=""),"Fail",IF(AND(Prototype_input!$E$22&lt;&gt;"",Prototype_input!$E$22&lt;&gt;"Please input",AI131=""),"Fail",IF(AND(Prototype_input!$E$25&lt;&gt;"",Prototype_input!$E$25&lt;&gt;"Please input",AJ131=""),"Fail",IF(AF131&lt;&gt;"",AF131,IF(AG131&lt;&gt;"",AG131,IF(AH131&lt;&gt;"",AH131,IF(AI131&lt;&gt;"",AI131,IF(AJ131&lt;&gt;"",AJ131,"")))))))))),"")</f>
        <v/>
      </c>
      <c r="AM131" s="21" t="str">
        <f>_xlfn.IFNA(VLOOKUP(C131,'1_Prototype_data'!$C$1:$AL$1000,36,FALSE),"")</f>
        <v/>
      </c>
      <c r="AN131" s="21" t="str">
        <f>_xlfn.IFNA(VLOOKUP(C131,'2_Prototype_data'!$C$1:$AL$1000,36,FALSE),"")</f>
        <v/>
      </c>
      <c r="AO131" s="21" t="str">
        <f>_xlfn.IFNA(VLOOKUP(C131,'3_Prototype_data'!$C$1:$AL$1000,36,FALSE),"")</f>
        <v/>
      </c>
      <c r="AP131" s="21" t="str">
        <f ca="1">_xlfn.IFNA(VLOOKUP(C131,'4_Prototype_data'!$C$1:$AL$1000,36,FALSE),"")</f>
        <v/>
      </c>
      <c r="AQ131" s="21" t="str">
        <f>_xlfn.IFNA(VLOOKUP(C131,'5_Prototype_data'!$C$1:$AL$1000,36,FALSE),"")</f>
        <v/>
      </c>
      <c r="AR131" s="5" t="str">
        <f>IF(C131&lt;&gt;"",IF(AND(Prototype_input!$E$13&lt;&gt;"",Prototype_input!$E$13&lt;&gt;"Please input",AM131=""),"Fail",IF(AND(Prototype_input!$E$16&lt;&gt;"",Prototype_input!$E$16&lt;&gt;"Please input",AN131=""),"Fail",IF(AND(Prototype_input!$E$19&lt;&gt;"",Prototype_input!$E$19&lt;&gt;"Please input",AO131=""),"Fail",IF(AND(Prototype_input!$E$22&lt;&gt;"",Prototype_input!$E$22&lt;&gt;"Please input",AP131=""),"Fail",IF(AND(Prototype_input!$E$25&lt;&gt;"",Prototype_input!$E$25&lt;&gt;"Please input",AQ131=""),"Fail",IF(AM131&lt;&gt;"",AM131,IF(AN131&lt;&gt;"",AN131,IF(AO131&lt;&gt;"",AO131,IF(AP131&lt;&gt;"",AP131,IF(AQ131&lt;&gt;"",AQ131,"")))))))))),"")</f>
        <v/>
      </c>
    </row>
    <row r="132" spans="5:44" ht="12.75" x14ac:dyDescent="0.2">
      <c r="E132" s="21" t="str">
        <f>_xlfn.IFNA(VLOOKUP(B132,'1_Prototype_data'!$B$1:$U$1000,18,FALSE),"")</f>
        <v/>
      </c>
      <c r="F132" s="21" t="str">
        <f>_xlfn.IFNA(VLOOKUP(B132,'2_Prototype_data'!$B$1:$U$1000,18,FALSE),"")</f>
        <v/>
      </c>
      <c r="G132" s="21" t="str">
        <f>_xlfn.IFNA(VLOOKUP(B132,'3_Prototype_data'!$B$1:$U$1000,18,FALSE),"")</f>
        <v/>
      </c>
      <c r="H132" s="21" t="str">
        <f ca="1">_xlfn.IFNA(VLOOKUP(B132,'4_Prototype_data'!$B$1:$U$1000,18,FALSE),"")</f>
        <v/>
      </c>
      <c r="I132" s="21" t="str">
        <f>_xlfn.IFNA(VLOOKUP(B132,'5_Prototype_data'!$B$1:$U$1000,18,FALSE),"")</f>
        <v/>
      </c>
      <c r="J132" s="21" t="str">
        <f>IF(B132&lt;&gt;"",IF(AND(Prototype_input!$E$13&lt;&gt;"",Prototype_input!$E$13&lt;&gt;"Please input",E132=""),"Fail",IF(AND(Prototype_input!$E$16&lt;&gt;"",Prototype_input!$E$16&lt;&gt;"Please input",F132=""),"Fail",IF(AND(Prototype_input!$E$19&lt;&gt;"",Prototype_input!$E$19&lt;&gt;"Please input",G132=""),"Fail",IF(AND(Prototype_input!$E$22&lt;&gt;"",Prototype_input!$E$22&lt;&gt;"Please input",H132=""),"Fail",IF(AND(Prototype_input!$E$25&lt;&gt;"",Prototype_input!$E$25&lt;&gt;"Please input",I132=""),"Fail",IF(E132&lt;&gt;"",E132,IF(F132&lt;&gt;"",F132,IF(G132&lt;&gt;"",G132,IF(H132&lt;&gt;"",H132,IF(I132&lt;&gt;"",I132,"")))))))))),"")</f>
        <v/>
      </c>
      <c r="K132" s="21" t="str">
        <f>_xlfn.IFNA(VLOOKUP(B132,'1_Prototype_data'!$B$1:$U$1000,16,FALSE),"")</f>
        <v/>
      </c>
      <c r="L132" s="21" t="str">
        <f t="shared" si="20"/>
        <v/>
      </c>
      <c r="M132" s="21" t="str">
        <f>_xlfn.IFNA(VLOOKUP(B132,'2_Prototype_data'!$B$1:$U$1000,16,FALSE),"")</f>
        <v/>
      </c>
      <c r="N132" s="21" t="str">
        <f t="shared" si="21"/>
        <v/>
      </c>
      <c r="O132" s="21" t="str">
        <f>_xlfn.IFNA(VLOOKUP(B132,'3_Prototype_data'!$B$1:$U$1000,16,FALSE),"")</f>
        <v/>
      </c>
      <c r="P132" s="21" t="str">
        <f t="shared" si="22"/>
        <v/>
      </c>
      <c r="Q132" s="21" t="str">
        <f ca="1">_xlfn.IFNA(VLOOKUP(B132,'4_Prototype_data'!$B$1:$U$1000,16,FALSE),"")</f>
        <v/>
      </c>
      <c r="R132" s="21" t="str">
        <f t="shared" ca="1" si="23"/>
        <v/>
      </c>
      <c r="S132" s="21" t="str">
        <f>_xlfn.IFNA(VLOOKUP(B132,'5_Prototype_data'!$B$1:$U$1000,16,FALSE),"")</f>
        <v/>
      </c>
      <c r="T132" s="21" t="str">
        <f t="shared" si="24"/>
        <v/>
      </c>
      <c r="U132" s="21" t="str">
        <f t="shared" si="25"/>
        <v/>
      </c>
      <c r="V132" s="21" t="str">
        <f>IF(B132&lt;&gt;"",(10-COUNTIF(Prototype_input!$E$12:$E$26,"Please input"))/2,"")</f>
        <v/>
      </c>
      <c r="W132" s="21" t="str">
        <f t="shared" si="26"/>
        <v/>
      </c>
      <c r="Y132" s="21" t="str">
        <f>_xlfn.IFNA(VLOOKUP(B132,'1_Prototype_data'!$B$1:$U$1000,3,FALSE),"")</f>
        <v/>
      </c>
      <c r="Z132" s="21" t="str">
        <f>_xlfn.IFNA(VLOOKUP(B132,'1_Prototype_data'!$B$1:$U$1000,4,FALSE),"")</f>
        <v/>
      </c>
      <c r="AA132" s="21" t="str">
        <f>_xlfn.IFNA(VLOOKUP(B132,'1_Prototype_data'!$B$1:$U$1000,5,FALSE),"")</f>
        <v/>
      </c>
      <c r="AB132" s="21" t="str">
        <f>_xlfn.IFNA(VLOOKUP(B132,'1_Prototype_data'!$B$1:$U$1000,6,FALSE),"")</f>
        <v/>
      </c>
      <c r="AC132" s="21" t="str">
        <f>_xlfn.IFNA(VLOOKUP(B132,'1_Prototype_data'!$B$1:$U$1000,7,FALSE),"")</f>
        <v/>
      </c>
      <c r="AD132" s="21" t="str">
        <f>_xlfn.IFNA(VLOOKUP(B132,'1_Prototype_data'!$B$1:$U$1000,8,FALSE),"")</f>
        <v/>
      </c>
      <c r="AE132" s="21" t="str">
        <f>_xlfn.IFNA(VLOOKUP(B132,'1_Prototype_data'!$B$1:$U$1000,9,FALSE),"")</f>
        <v/>
      </c>
      <c r="AF132" s="21" t="str">
        <f>_xlfn.IFNA(VLOOKUP(B132,'1_Prototype_data'!$B$1:$U$1000,20,FALSE),"")</f>
        <v/>
      </c>
      <c r="AG132" s="21" t="str">
        <f>_xlfn.IFNA(VLOOKUP(B132,'2_Prototype_data'!$B$1:$U$1000,20,FALSE),"")</f>
        <v/>
      </c>
      <c r="AH132" s="21" t="str">
        <f>_xlfn.IFNA(VLOOKUP(B132,'3_Prototype_data'!$B$1:$U$1000,20,FALSE),"")</f>
        <v/>
      </c>
      <c r="AI132" s="21" t="str">
        <f ca="1">_xlfn.IFNA(VLOOKUP(B132,'4_Prototype_data'!$B$1:$U$1000,20,FALSE),"")</f>
        <v/>
      </c>
      <c r="AJ132" s="21" t="str">
        <f>_xlfn.IFNA(VLOOKUP(B132,'5_Prototype_data'!$B$1:$U$1000,20,FALSE),"")</f>
        <v/>
      </c>
      <c r="AK132" s="21" t="str">
        <f>IF(B132&lt;&gt;"",IF(AND(Prototype_input!$E$13&lt;&gt;"",Prototype_input!$E$13&lt;&gt;"Please input",AF132=""),"Fail",IF(AND(Prototype_input!$E$16&lt;&gt;"",Prototype_input!$E$16&lt;&gt;"Please input",AG132=""),"Fail",IF(AND(Prototype_input!$E$19&lt;&gt;"",Prototype_input!$E$19&lt;&gt;"Please input",AH132=""),"Fail",IF(AND(Prototype_input!$E$22&lt;&gt;"",Prototype_input!$E$22&lt;&gt;"Please input",AI132=""),"Fail",IF(AND(Prototype_input!$E$25&lt;&gt;"",Prototype_input!$E$25&lt;&gt;"Please input",AJ132=""),"Fail",IF(AF132&lt;&gt;"",AF132,IF(AG132&lt;&gt;"",AG132,IF(AH132&lt;&gt;"",AH132,IF(AI132&lt;&gt;"",AI132,IF(AJ132&lt;&gt;"",AJ132,"")))))))))),"")</f>
        <v/>
      </c>
      <c r="AM132" s="21" t="str">
        <f>_xlfn.IFNA(VLOOKUP(C132,'1_Prototype_data'!$C$1:$AL$1000,36,FALSE),"")</f>
        <v/>
      </c>
      <c r="AN132" s="21" t="str">
        <f>_xlfn.IFNA(VLOOKUP(C132,'2_Prototype_data'!$C$1:$AL$1000,36,FALSE),"")</f>
        <v/>
      </c>
      <c r="AO132" s="21" t="str">
        <f>_xlfn.IFNA(VLOOKUP(C132,'3_Prototype_data'!$C$1:$AL$1000,36,FALSE),"")</f>
        <v/>
      </c>
      <c r="AP132" s="21" t="str">
        <f ca="1">_xlfn.IFNA(VLOOKUP(C132,'4_Prototype_data'!$C$1:$AL$1000,36,FALSE),"")</f>
        <v/>
      </c>
      <c r="AQ132" s="21" t="str">
        <f>_xlfn.IFNA(VLOOKUP(C132,'5_Prototype_data'!$C$1:$AL$1000,36,FALSE),"")</f>
        <v/>
      </c>
      <c r="AR132" s="5" t="str">
        <f>IF(C132&lt;&gt;"",IF(AND(Prototype_input!$E$13&lt;&gt;"",Prototype_input!$E$13&lt;&gt;"Please input",AM132=""),"Fail",IF(AND(Prototype_input!$E$16&lt;&gt;"",Prototype_input!$E$16&lt;&gt;"Please input",AN132=""),"Fail",IF(AND(Prototype_input!$E$19&lt;&gt;"",Prototype_input!$E$19&lt;&gt;"Please input",AO132=""),"Fail",IF(AND(Prototype_input!$E$22&lt;&gt;"",Prototype_input!$E$22&lt;&gt;"Please input",AP132=""),"Fail",IF(AND(Prototype_input!$E$25&lt;&gt;"",Prototype_input!$E$25&lt;&gt;"Please input",AQ132=""),"Fail",IF(AM132&lt;&gt;"",AM132,IF(AN132&lt;&gt;"",AN132,IF(AO132&lt;&gt;"",AO132,IF(AP132&lt;&gt;"",AP132,IF(AQ132&lt;&gt;"",AQ132,"")))))))))),"")</f>
        <v/>
      </c>
    </row>
    <row r="133" spans="5:44" ht="12.75" x14ac:dyDescent="0.2">
      <c r="E133" s="21" t="str">
        <f>_xlfn.IFNA(VLOOKUP(B133,'1_Prototype_data'!$B$1:$U$1000,18,FALSE),"")</f>
        <v/>
      </c>
      <c r="F133" s="21" t="str">
        <f>_xlfn.IFNA(VLOOKUP(B133,'2_Prototype_data'!$B$1:$U$1000,18,FALSE),"")</f>
        <v/>
      </c>
      <c r="G133" s="21" t="str">
        <f>_xlfn.IFNA(VLOOKUP(B133,'3_Prototype_data'!$B$1:$U$1000,18,FALSE),"")</f>
        <v/>
      </c>
      <c r="H133" s="21" t="str">
        <f ca="1">_xlfn.IFNA(VLOOKUP(B133,'4_Prototype_data'!$B$1:$U$1000,18,FALSE),"")</f>
        <v/>
      </c>
      <c r="I133" s="21" t="str">
        <f>_xlfn.IFNA(VLOOKUP(B133,'5_Prototype_data'!$B$1:$U$1000,18,FALSE),"")</f>
        <v/>
      </c>
      <c r="J133" s="21" t="str">
        <f>IF(B133&lt;&gt;"",IF(AND(Prototype_input!$E$13&lt;&gt;"",Prototype_input!$E$13&lt;&gt;"Please input",E133=""),"Fail",IF(AND(Prototype_input!$E$16&lt;&gt;"",Prototype_input!$E$16&lt;&gt;"Please input",F133=""),"Fail",IF(AND(Prototype_input!$E$19&lt;&gt;"",Prototype_input!$E$19&lt;&gt;"Please input",G133=""),"Fail",IF(AND(Prototype_input!$E$22&lt;&gt;"",Prototype_input!$E$22&lt;&gt;"Please input",H133=""),"Fail",IF(AND(Prototype_input!$E$25&lt;&gt;"",Prototype_input!$E$25&lt;&gt;"Please input",I133=""),"Fail",IF(E133&lt;&gt;"",E133,IF(F133&lt;&gt;"",F133,IF(G133&lt;&gt;"",G133,IF(H133&lt;&gt;"",H133,IF(I133&lt;&gt;"",I133,"")))))))))),"")</f>
        <v/>
      </c>
      <c r="K133" s="21" t="str">
        <f>_xlfn.IFNA(VLOOKUP(B133,'1_Prototype_data'!$B$1:$U$1000,16,FALSE),"")</f>
        <v/>
      </c>
      <c r="L133" s="21" t="str">
        <f t="shared" si="20"/>
        <v/>
      </c>
      <c r="M133" s="21" t="str">
        <f>_xlfn.IFNA(VLOOKUP(B133,'2_Prototype_data'!$B$1:$U$1000,16,FALSE),"")</f>
        <v/>
      </c>
      <c r="N133" s="21" t="str">
        <f t="shared" si="21"/>
        <v/>
      </c>
      <c r="O133" s="21" t="str">
        <f>_xlfn.IFNA(VLOOKUP(B133,'3_Prototype_data'!$B$1:$U$1000,16,FALSE),"")</f>
        <v/>
      </c>
      <c r="P133" s="21" t="str">
        <f t="shared" si="22"/>
        <v/>
      </c>
      <c r="Q133" s="21" t="str">
        <f ca="1">_xlfn.IFNA(VLOOKUP(B133,'4_Prototype_data'!$B$1:$U$1000,16,FALSE),"")</f>
        <v/>
      </c>
      <c r="R133" s="21" t="str">
        <f t="shared" ca="1" si="23"/>
        <v/>
      </c>
      <c r="S133" s="21" t="str">
        <f>_xlfn.IFNA(VLOOKUP(B133,'5_Prototype_data'!$B$1:$U$1000,16,FALSE),"")</f>
        <v/>
      </c>
      <c r="T133" s="21" t="str">
        <f t="shared" si="24"/>
        <v/>
      </c>
      <c r="U133" s="21" t="str">
        <f t="shared" si="25"/>
        <v/>
      </c>
      <c r="V133" s="21" t="str">
        <f>IF(B133&lt;&gt;"",(10-COUNTIF(Prototype_input!$E$12:$E$26,"Please input"))/2,"")</f>
        <v/>
      </c>
      <c r="W133" s="21" t="str">
        <f t="shared" si="26"/>
        <v/>
      </c>
      <c r="Y133" s="21" t="str">
        <f>_xlfn.IFNA(VLOOKUP(B133,'1_Prototype_data'!$B$1:$U$1000,3,FALSE),"")</f>
        <v/>
      </c>
      <c r="Z133" s="21" t="str">
        <f>_xlfn.IFNA(VLOOKUP(B133,'1_Prototype_data'!$B$1:$U$1000,4,FALSE),"")</f>
        <v/>
      </c>
      <c r="AA133" s="21" t="str">
        <f>_xlfn.IFNA(VLOOKUP(B133,'1_Prototype_data'!$B$1:$U$1000,5,FALSE),"")</f>
        <v/>
      </c>
      <c r="AB133" s="21" t="str">
        <f>_xlfn.IFNA(VLOOKUP(B133,'1_Prototype_data'!$B$1:$U$1000,6,FALSE),"")</f>
        <v/>
      </c>
      <c r="AC133" s="21" t="str">
        <f>_xlfn.IFNA(VLOOKUP(B133,'1_Prototype_data'!$B$1:$U$1000,7,FALSE),"")</f>
        <v/>
      </c>
      <c r="AD133" s="21" t="str">
        <f>_xlfn.IFNA(VLOOKUP(B133,'1_Prototype_data'!$B$1:$U$1000,8,FALSE),"")</f>
        <v/>
      </c>
      <c r="AE133" s="21" t="str">
        <f>_xlfn.IFNA(VLOOKUP(B133,'1_Prototype_data'!$B$1:$U$1000,9,FALSE),"")</f>
        <v/>
      </c>
      <c r="AF133" s="21" t="str">
        <f>_xlfn.IFNA(VLOOKUP(B133,'1_Prototype_data'!$B$1:$U$1000,20,FALSE),"")</f>
        <v/>
      </c>
      <c r="AG133" s="21" t="str">
        <f>_xlfn.IFNA(VLOOKUP(B133,'2_Prototype_data'!$B$1:$U$1000,20,FALSE),"")</f>
        <v/>
      </c>
      <c r="AH133" s="21" t="str">
        <f>_xlfn.IFNA(VLOOKUP(B133,'3_Prototype_data'!$B$1:$U$1000,20,FALSE),"")</f>
        <v/>
      </c>
      <c r="AI133" s="21" t="str">
        <f ca="1">_xlfn.IFNA(VLOOKUP(B133,'4_Prototype_data'!$B$1:$U$1000,20,FALSE),"")</f>
        <v/>
      </c>
      <c r="AJ133" s="21" t="str">
        <f>_xlfn.IFNA(VLOOKUP(B133,'5_Prototype_data'!$B$1:$U$1000,20,FALSE),"")</f>
        <v/>
      </c>
      <c r="AK133" s="21" t="str">
        <f>IF(B133&lt;&gt;"",IF(AND(Prototype_input!$E$13&lt;&gt;"",Prototype_input!$E$13&lt;&gt;"Please input",AF133=""),"Fail",IF(AND(Prototype_input!$E$16&lt;&gt;"",Prototype_input!$E$16&lt;&gt;"Please input",AG133=""),"Fail",IF(AND(Prototype_input!$E$19&lt;&gt;"",Prototype_input!$E$19&lt;&gt;"Please input",AH133=""),"Fail",IF(AND(Prototype_input!$E$22&lt;&gt;"",Prototype_input!$E$22&lt;&gt;"Please input",AI133=""),"Fail",IF(AND(Prototype_input!$E$25&lt;&gt;"",Prototype_input!$E$25&lt;&gt;"Please input",AJ133=""),"Fail",IF(AF133&lt;&gt;"",AF133,IF(AG133&lt;&gt;"",AG133,IF(AH133&lt;&gt;"",AH133,IF(AI133&lt;&gt;"",AI133,IF(AJ133&lt;&gt;"",AJ133,"")))))))))),"")</f>
        <v/>
      </c>
      <c r="AM133" s="21" t="str">
        <f>_xlfn.IFNA(VLOOKUP(C133,'1_Prototype_data'!$C$1:$AL$1000,36,FALSE),"")</f>
        <v/>
      </c>
      <c r="AN133" s="21" t="str">
        <f>_xlfn.IFNA(VLOOKUP(C133,'2_Prototype_data'!$C$1:$AL$1000,36,FALSE),"")</f>
        <v/>
      </c>
      <c r="AO133" s="21" t="str">
        <f>_xlfn.IFNA(VLOOKUP(C133,'3_Prototype_data'!$C$1:$AL$1000,36,FALSE),"")</f>
        <v/>
      </c>
      <c r="AP133" s="21" t="str">
        <f ca="1">_xlfn.IFNA(VLOOKUP(C133,'4_Prototype_data'!$C$1:$AL$1000,36,FALSE),"")</f>
        <v/>
      </c>
      <c r="AQ133" s="21" t="str">
        <f>_xlfn.IFNA(VLOOKUP(C133,'5_Prototype_data'!$C$1:$AL$1000,36,FALSE),"")</f>
        <v/>
      </c>
      <c r="AR133" s="5" t="str">
        <f>IF(C133&lt;&gt;"",IF(AND(Prototype_input!$E$13&lt;&gt;"",Prototype_input!$E$13&lt;&gt;"Please input",AM133=""),"Fail",IF(AND(Prototype_input!$E$16&lt;&gt;"",Prototype_input!$E$16&lt;&gt;"Please input",AN133=""),"Fail",IF(AND(Prototype_input!$E$19&lt;&gt;"",Prototype_input!$E$19&lt;&gt;"Please input",AO133=""),"Fail",IF(AND(Prototype_input!$E$22&lt;&gt;"",Prototype_input!$E$22&lt;&gt;"Please input",AP133=""),"Fail",IF(AND(Prototype_input!$E$25&lt;&gt;"",Prototype_input!$E$25&lt;&gt;"Please input",AQ133=""),"Fail",IF(AM133&lt;&gt;"",AM133,IF(AN133&lt;&gt;"",AN133,IF(AO133&lt;&gt;"",AO133,IF(AP133&lt;&gt;"",AP133,IF(AQ133&lt;&gt;"",AQ133,"")))))))))),"")</f>
        <v/>
      </c>
    </row>
    <row r="134" spans="5:44" ht="12.75" x14ac:dyDescent="0.2">
      <c r="E134" s="21" t="str">
        <f>_xlfn.IFNA(VLOOKUP(B134,'1_Prototype_data'!$B$1:$U$1000,18,FALSE),"")</f>
        <v/>
      </c>
      <c r="F134" s="21" t="str">
        <f>_xlfn.IFNA(VLOOKUP(B134,'2_Prototype_data'!$B$1:$U$1000,18,FALSE),"")</f>
        <v/>
      </c>
      <c r="G134" s="21" t="str">
        <f>_xlfn.IFNA(VLOOKUP(B134,'3_Prototype_data'!$B$1:$U$1000,18,FALSE),"")</f>
        <v/>
      </c>
      <c r="H134" s="21" t="str">
        <f ca="1">_xlfn.IFNA(VLOOKUP(B134,'4_Prototype_data'!$B$1:$U$1000,18,FALSE),"")</f>
        <v/>
      </c>
      <c r="I134" s="21" t="str">
        <f>_xlfn.IFNA(VLOOKUP(B134,'5_Prototype_data'!$B$1:$U$1000,18,FALSE),"")</f>
        <v/>
      </c>
      <c r="J134" s="21" t="str">
        <f>IF(B134&lt;&gt;"",IF(AND(Prototype_input!$E$13&lt;&gt;"",Prototype_input!$E$13&lt;&gt;"Please input",E134=""),"Fail",IF(AND(Prototype_input!$E$16&lt;&gt;"",Prototype_input!$E$16&lt;&gt;"Please input",F134=""),"Fail",IF(AND(Prototype_input!$E$19&lt;&gt;"",Prototype_input!$E$19&lt;&gt;"Please input",G134=""),"Fail",IF(AND(Prototype_input!$E$22&lt;&gt;"",Prototype_input!$E$22&lt;&gt;"Please input",H134=""),"Fail",IF(AND(Prototype_input!$E$25&lt;&gt;"",Prototype_input!$E$25&lt;&gt;"Please input",I134=""),"Fail",IF(E134&lt;&gt;"",E134,IF(F134&lt;&gt;"",F134,IF(G134&lt;&gt;"",G134,IF(H134&lt;&gt;"",H134,IF(I134&lt;&gt;"",I134,"")))))))))),"")</f>
        <v/>
      </c>
      <c r="K134" s="21" t="str">
        <f>_xlfn.IFNA(VLOOKUP(B134,'1_Prototype_data'!$B$1:$U$1000,16,FALSE),"")</f>
        <v/>
      </c>
      <c r="L134" s="21" t="str">
        <f t="shared" si="20"/>
        <v/>
      </c>
      <c r="M134" s="21" t="str">
        <f>_xlfn.IFNA(VLOOKUP(B134,'2_Prototype_data'!$B$1:$U$1000,16,FALSE),"")</f>
        <v/>
      </c>
      <c r="N134" s="21" t="str">
        <f t="shared" si="21"/>
        <v/>
      </c>
      <c r="O134" s="21" t="str">
        <f>_xlfn.IFNA(VLOOKUP(B134,'3_Prototype_data'!$B$1:$U$1000,16,FALSE),"")</f>
        <v/>
      </c>
      <c r="P134" s="21" t="str">
        <f t="shared" si="22"/>
        <v/>
      </c>
      <c r="Q134" s="21" t="str">
        <f ca="1">_xlfn.IFNA(VLOOKUP(B134,'4_Prototype_data'!$B$1:$U$1000,16,FALSE),"")</f>
        <v/>
      </c>
      <c r="R134" s="21" t="str">
        <f t="shared" ca="1" si="23"/>
        <v/>
      </c>
      <c r="S134" s="21" t="str">
        <f>_xlfn.IFNA(VLOOKUP(B134,'5_Prototype_data'!$B$1:$U$1000,16,FALSE),"")</f>
        <v/>
      </c>
      <c r="T134" s="21" t="str">
        <f t="shared" si="24"/>
        <v/>
      </c>
      <c r="U134" s="21" t="str">
        <f t="shared" si="25"/>
        <v/>
      </c>
      <c r="V134" s="21" t="str">
        <f>IF(B134&lt;&gt;"",(10-COUNTIF(Prototype_input!$E$12:$E$26,"Please input"))/2,"")</f>
        <v/>
      </c>
      <c r="W134" s="21" t="str">
        <f t="shared" si="26"/>
        <v/>
      </c>
      <c r="Y134" s="21" t="str">
        <f>_xlfn.IFNA(VLOOKUP(B134,'1_Prototype_data'!$B$1:$U$1000,3,FALSE),"")</f>
        <v/>
      </c>
      <c r="Z134" s="21" t="str">
        <f>_xlfn.IFNA(VLOOKUP(B134,'1_Prototype_data'!$B$1:$U$1000,4,FALSE),"")</f>
        <v/>
      </c>
      <c r="AA134" s="21" t="str">
        <f>_xlfn.IFNA(VLOOKUP(B134,'1_Prototype_data'!$B$1:$U$1000,5,FALSE),"")</f>
        <v/>
      </c>
      <c r="AB134" s="21" t="str">
        <f>_xlfn.IFNA(VLOOKUP(B134,'1_Prototype_data'!$B$1:$U$1000,6,FALSE),"")</f>
        <v/>
      </c>
      <c r="AC134" s="21" t="str">
        <f>_xlfn.IFNA(VLOOKUP(B134,'1_Prototype_data'!$B$1:$U$1000,7,FALSE),"")</f>
        <v/>
      </c>
      <c r="AD134" s="21" t="str">
        <f>_xlfn.IFNA(VLOOKUP(B134,'1_Prototype_data'!$B$1:$U$1000,8,FALSE),"")</f>
        <v/>
      </c>
      <c r="AE134" s="21" t="str">
        <f>_xlfn.IFNA(VLOOKUP(B134,'1_Prototype_data'!$B$1:$U$1000,9,FALSE),"")</f>
        <v/>
      </c>
      <c r="AF134" s="21" t="str">
        <f>_xlfn.IFNA(VLOOKUP(B134,'1_Prototype_data'!$B$1:$U$1000,20,FALSE),"")</f>
        <v/>
      </c>
      <c r="AG134" s="21" t="str">
        <f>_xlfn.IFNA(VLOOKUP(B134,'2_Prototype_data'!$B$1:$U$1000,20,FALSE),"")</f>
        <v/>
      </c>
      <c r="AH134" s="21" t="str">
        <f>_xlfn.IFNA(VLOOKUP(B134,'3_Prototype_data'!$B$1:$U$1000,20,FALSE),"")</f>
        <v/>
      </c>
      <c r="AI134" s="21" t="str">
        <f ca="1">_xlfn.IFNA(VLOOKUP(B134,'4_Prototype_data'!$B$1:$U$1000,20,FALSE),"")</f>
        <v/>
      </c>
      <c r="AJ134" s="21" t="str">
        <f>_xlfn.IFNA(VLOOKUP(B134,'5_Prototype_data'!$B$1:$U$1000,20,FALSE),"")</f>
        <v/>
      </c>
      <c r="AK134" s="21" t="str">
        <f>IF(B134&lt;&gt;"",IF(AND(Prototype_input!$E$13&lt;&gt;"",Prototype_input!$E$13&lt;&gt;"Please input",AF134=""),"Fail",IF(AND(Prototype_input!$E$16&lt;&gt;"",Prototype_input!$E$16&lt;&gt;"Please input",AG134=""),"Fail",IF(AND(Prototype_input!$E$19&lt;&gt;"",Prototype_input!$E$19&lt;&gt;"Please input",AH134=""),"Fail",IF(AND(Prototype_input!$E$22&lt;&gt;"",Prototype_input!$E$22&lt;&gt;"Please input",AI134=""),"Fail",IF(AND(Prototype_input!$E$25&lt;&gt;"",Prototype_input!$E$25&lt;&gt;"Please input",AJ134=""),"Fail",IF(AF134&lt;&gt;"",AF134,IF(AG134&lt;&gt;"",AG134,IF(AH134&lt;&gt;"",AH134,IF(AI134&lt;&gt;"",AI134,IF(AJ134&lt;&gt;"",AJ134,"")))))))))),"")</f>
        <v/>
      </c>
      <c r="AM134" s="21" t="str">
        <f>_xlfn.IFNA(VLOOKUP(C134,'1_Prototype_data'!$C$1:$AL$1000,36,FALSE),"")</f>
        <v/>
      </c>
      <c r="AN134" s="21" t="str">
        <f>_xlfn.IFNA(VLOOKUP(C134,'2_Prototype_data'!$C$1:$AL$1000,36,FALSE),"")</f>
        <v/>
      </c>
      <c r="AO134" s="21" t="str">
        <f>_xlfn.IFNA(VLOOKUP(C134,'3_Prototype_data'!$C$1:$AL$1000,36,FALSE),"")</f>
        <v/>
      </c>
      <c r="AP134" s="21" t="str">
        <f ca="1">_xlfn.IFNA(VLOOKUP(C134,'4_Prototype_data'!$C$1:$AL$1000,36,FALSE),"")</f>
        <v/>
      </c>
      <c r="AQ134" s="21" t="str">
        <f>_xlfn.IFNA(VLOOKUP(C134,'5_Prototype_data'!$C$1:$AL$1000,36,FALSE),"")</f>
        <v/>
      </c>
      <c r="AR134" s="5" t="str">
        <f>IF(C134&lt;&gt;"",IF(AND(Prototype_input!$E$13&lt;&gt;"",Prototype_input!$E$13&lt;&gt;"Please input",AM134=""),"Fail",IF(AND(Prototype_input!$E$16&lt;&gt;"",Prototype_input!$E$16&lt;&gt;"Please input",AN134=""),"Fail",IF(AND(Prototype_input!$E$19&lt;&gt;"",Prototype_input!$E$19&lt;&gt;"Please input",AO134=""),"Fail",IF(AND(Prototype_input!$E$22&lt;&gt;"",Prototype_input!$E$22&lt;&gt;"Please input",AP134=""),"Fail",IF(AND(Prototype_input!$E$25&lt;&gt;"",Prototype_input!$E$25&lt;&gt;"Please input",AQ134=""),"Fail",IF(AM134&lt;&gt;"",AM134,IF(AN134&lt;&gt;"",AN134,IF(AO134&lt;&gt;"",AO134,IF(AP134&lt;&gt;"",AP134,IF(AQ134&lt;&gt;"",AQ134,"")))))))))),"")</f>
        <v/>
      </c>
    </row>
    <row r="135" spans="5:44" ht="12.75" x14ac:dyDescent="0.2">
      <c r="E135" s="21" t="str">
        <f>_xlfn.IFNA(VLOOKUP(B135,'1_Prototype_data'!$B$1:$U$1000,18,FALSE),"")</f>
        <v/>
      </c>
      <c r="F135" s="21" t="str">
        <f>_xlfn.IFNA(VLOOKUP(B135,'2_Prototype_data'!$B$1:$U$1000,18,FALSE),"")</f>
        <v/>
      </c>
      <c r="G135" s="21" t="str">
        <f>_xlfn.IFNA(VLOOKUP(B135,'3_Prototype_data'!$B$1:$U$1000,18,FALSE),"")</f>
        <v/>
      </c>
      <c r="H135" s="21" t="str">
        <f ca="1">_xlfn.IFNA(VLOOKUP(B135,'4_Prototype_data'!$B$1:$U$1000,18,FALSE),"")</f>
        <v/>
      </c>
      <c r="I135" s="21" t="str">
        <f>_xlfn.IFNA(VLOOKUP(B135,'5_Prototype_data'!$B$1:$U$1000,18,FALSE),"")</f>
        <v/>
      </c>
      <c r="J135" s="21" t="str">
        <f>IF(B135&lt;&gt;"",IF(AND(Prototype_input!$E$13&lt;&gt;"",Prototype_input!$E$13&lt;&gt;"Please input",E135=""),"Fail",IF(AND(Prototype_input!$E$16&lt;&gt;"",Prototype_input!$E$16&lt;&gt;"Please input",F135=""),"Fail",IF(AND(Prototype_input!$E$19&lt;&gt;"",Prototype_input!$E$19&lt;&gt;"Please input",G135=""),"Fail",IF(AND(Prototype_input!$E$22&lt;&gt;"",Prototype_input!$E$22&lt;&gt;"Please input",H135=""),"Fail",IF(AND(Prototype_input!$E$25&lt;&gt;"",Prototype_input!$E$25&lt;&gt;"Please input",I135=""),"Fail",IF(E135&lt;&gt;"",E135,IF(F135&lt;&gt;"",F135,IF(G135&lt;&gt;"",G135,IF(H135&lt;&gt;"",H135,IF(I135&lt;&gt;"",I135,"")))))))))),"")</f>
        <v/>
      </c>
      <c r="K135" s="21" t="str">
        <f>_xlfn.IFNA(VLOOKUP(B135,'1_Prototype_data'!$B$1:$U$1000,16,FALSE),"")</f>
        <v/>
      </c>
      <c r="L135" s="21" t="str">
        <f t="shared" si="20"/>
        <v/>
      </c>
      <c r="M135" s="21" t="str">
        <f>_xlfn.IFNA(VLOOKUP(B135,'2_Prototype_data'!$B$1:$U$1000,16,FALSE),"")</f>
        <v/>
      </c>
      <c r="N135" s="21" t="str">
        <f t="shared" si="21"/>
        <v/>
      </c>
      <c r="O135" s="21" t="str">
        <f>_xlfn.IFNA(VLOOKUP(B135,'3_Prototype_data'!$B$1:$U$1000,16,FALSE),"")</f>
        <v/>
      </c>
      <c r="P135" s="21" t="str">
        <f t="shared" si="22"/>
        <v/>
      </c>
      <c r="Q135" s="21" t="str">
        <f ca="1">_xlfn.IFNA(VLOOKUP(B135,'4_Prototype_data'!$B$1:$U$1000,16,FALSE),"")</f>
        <v/>
      </c>
      <c r="R135" s="21" t="str">
        <f t="shared" ca="1" si="23"/>
        <v/>
      </c>
      <c r="S135" s="21" t="str">
        <f>_xlfn.IFNA(VLOOKUP(B135,'5_Prototype_data'!$B$1:$U$1000,16,FALSE),"")</f>
        <v/>
      </c>
      <c r="T135" s="21" t="str">
        <f t="shared" si="24"/>
        <v/>
      </c>
      <c r="U135" s="21" t="str">
        <f t="shared" si="25"/>
        <v/>
      </c>
      <c r="V135" s="21" t="str">
        <f>IF(B135&lt;&gt;"",(10-COUNTIF(Prototype_input!$E$12:$E$26,"Please input"))/2,"")</f>
        <v/>
      </c>
      <c r="W135" s="21" t="str">
        <f t="shared" si="26"/>
        <v/>
      </c>
      <c r="Y135" s="21" t="str">
        <f>_xlfn.IFNA(VLOOKUP(B135,'1_Prototype_data'!$B$1:$U$1000,3,FALSE),"")</f>
        <v/>
      </c>
      <c r="Z135" s="21" t="str">
        <f>_xlfn.IFNA(VLOOKUP(B135,'1_Prototype_data'!$B$1:$U$1000,4,FALSE),"")</f>
        <v/>
      </c>
      <c r="AA135" s="21" t="str">
        <f>_xlfn.IFNA(VLOOKUP(B135,'1_Prototype_data'!$B$1:$U$1000,5,FALSE),"")</f>
        <v/>
      </c>
      <c r="AB135" s="21" t="str">
        <f>_xlfn.IFNA(VLOOKUP(B135,'1_Prototype_data'!$B$1:$U$1000,6,FALSE),"")</f>
        <v/>
      </c>
      <c r="AC135" s="21" t="str">
        <f>_xlfn.IFNA(VLOOKUP(B135,'1_Prototype_data'!$B$1:$U$1000,7,FALSE),"")</f>
        <v/>
      </c>
      <c r="AD135" s="21" t="str">
        <f>_xlfn.IFNA(VLOOKUP(B135,'1_Prototype_data'!$B$1:$U$1000,8,FALSE),"")</f>
        <v/>
      </c>
      <c r="AE135" s="21" t="str">
        <f>_xlfn.IFNA(VLOOKUP(B135,'1_Prototype_data'!$B$1:$U$1000,9,FALSE),"")</f>
        <v/>
      </c>
      <c r="AF135" s="21" t="str">
        <f>_xlfn.IFNA(VLOOKUP(B135,'1_Prototype_data'!$B$1:$U$1000,20,FALSE),"")</f>
        <v/>
      </c>
      <c r="AG135" s="21" t="str">
        <f>_xlfn.IFNA(VLOOKUP(B135,'2_Prototype_data'!$B$1:$U$1000,20,FALSE),"")</f>
        <v/>
      </c>
      <c r="AH135" s="21" t="str">
        <f>_xlfn.IFNA(VLOOKUP(B135,'3_Prototype_data'!$B$1:$U$1000,20,FALSE),"")</f>
        <v/>
      </c>
      <c r="AI135" s="21" t="str">
        <f ca="1">_xlfn.IFNA(VLOOKUP(B135,'4_Prototype_data'!$B$1:$U$1000,20,FALSE),"")</f>
        <v/>
      </c>
      <c r="AJ135" s="21" t="str">
        <f>_xlfn.IFNA(VLOOKUP(B135,'5_Prototype_data'!$B$1:$U$1000,20,FALSE),"")</f>
        <v/>
      </c>
      <c r="AK135" s="21" t="str">
        <f>IF(B135&lt;&gt;"",IF(AND(Prototype_input!$E$13&lt;&gt;"",Prototype_input!$E$13&lt;&gt;"Please input",AF135=""),"Fail",IF(AND(Prototype_input!$E$16&lt;&gt;"",Prototype_input!$E$16&lt;&gt;"Please input",AG135=""),"Fail",IF(AND(Prototype_input!$E$19&lt;&gt;"",Prototype_input!$E$19&lt;&gt;"Please input",AH135=""),"Fail",IF(AND(Prototype_input!$E$22&lt;&gt;"",Prototype_input!$E$22&lt;&gt;"Please input",AI135=""),"Fail",IF(AND(Prototype_input!$E$25&lt;&gt;"",Prototype_input!$E$25&lt;&gt;"Please input",AJ135=""),"Fail",IF(AF135&lt;&gt;"",AF135,IF(AG135&lt;&gt;"",AG135,IF(AH135&lt;&gt;"",AH135,IF(AI135&lt;&gt;"",AI135,IF(AJ135&lt;&gt;"",AJ135,"")))))))))),"")</f>
        <v/>
      </c>
      <c r="AM135" s="21" t="str">
        <f>_xlfn.IFNA(VLOOKUP(C135,'1_Prototype_data'!$C$1:$AL$1000,36,FALSE),"")</f>
        <v/>
      </c>
      <c r="AN135" s="21" t="str">
        <f>_xlfn.IFNA(VLOOKUP(C135,'2_Prototype_data'!$C$1:$AL$1000,36,FALSE),"")</f>
        <v/>
      </c>
      <c r="AO135" s="21" t="str">
        <f>_xlfn.IFNA(VLOOKUP(C135,'3_Prototype_data'!$C$1:$AL$1000,36,FALSE),"")</f>
        <v/>
      </c>
      <c r="AP135" s="21" t="str">
        <f ca="1">_xlfn.IFNA(VLOOKUP(C135,'4_Prototype_data'!$C$1:$AL$1000,36,FALSE),"")</f>
        <v/>
      </c>
      <c r="AQ135" s="21" t="str">
        <f>_xlfn.IFNA(VLOOKUP(C135,'5_Prototype_data'!$C$1:$AL$1000,36,FALSE),"")</f>
        <v/>
      </c>
      <c r="AR135" s="5" t="str">
        <f>IF(C135&lt;&gt;"",IF(AND(Prototype_input!$E$13&lt;&gt;"",Prototype_input!$E$13&lt;&gt;"Please input",AM135=""),"Fail",IF(AND(Prototype_input!$E$16&lt;&gt;"",Prototype_input!$E$16&lt;&gt;"Please input",AN135=""),"Fail",IF(AND(Prototype_input!$E$19&lt;&gt;"",Prototype_input!$E$19&lt;&gt;"Please input",AO135=""),"Fail",IF(AND(Prototype_input!$E$22&lt;&gt;"",Prototype_input!$E$22&lt;&gt;"Please input",AP135=""),"Fail",IF(AND(Prototype_input!$E$25&lt;&gt;"",Prototype_input!$E$25&lt;&gt;"Please input",AQ135=""),"Fail",IF(AM135&lt;&gt;"",AM135,IF(AN135&lt;&gt;"",AN135,IF(AO135&lt;&gt;"",AO135,IF(AP135&lt;&gt;"",AP135,IF(AQ135&lt;&gt;"",AQ135,"")))))))))),"")</f>
        <v/>
      </c>
    </row>
    <row r="136" spans="5:44" ht="12.75" x14ac:dyDescent="0.2">
      <c r="E136" s="21" t="str">
        <f>_xlfn.IFNA(VLOOKUP(B136,'1_Prototype_data'!$B$1:$U$1000,18,FALSE),"")</f>
        <v/>
      </c>
      <c r="F136" s="21" t="str">
        <f>_xlfn.IFNA(VLOOKUP(B136,'2_Prototype_data'!$B$1:$U$1000,18,FALSE),"")</f>
        <v/>
      </c>
      <c r="G136" s="21" t="str">
        <f>_xlfn.IFNA(VLOOKUP(B136,'3_Prototype_data'!$B$1:$U$1000,18,FALSE),"")</f>
        <v/>
      </c>
      <c r="H136" s="21" t="str">
        <f ca="1">_xlfn.IFNA(VLOOKUP(B136,'4_Prototype_data'!$B$1:$U$1000,18,FALSE),"")</f>
        <v/>
      </c>
      <c r="I136" s="21" t="str">
        <f>_xlfn.IFNA(VLOOKUP(B136,'5_Prototype_data'!$B$1:$U$1000,18,FALSE),"")</f>
        <v/>
      </c>
      <c r="J136" s="21" t="str">
        <f>IF(B136&lt;&gt;"",IF(AND(Prototype_input!$E$13&lt;&gt;"",Prototype_input!$E$13&lt;&gt;"Please input",E136=""),"Fail",IF(AND(Prototype_input!$E$16&lt;&gt;"",Prototype_input!$E$16&lt;&gt;"Please input",F136=""),"Fail",IF(AND(Prototype_input!$E$19&lt;&gt;"",Prototype_input!$E$19&lt;&gt;"Please input",G136=""),"Fail",IF(AND(Prototype_input!$E$22&lt;&gt;"",Prototype_input!$E$22&lt;&gt;"Please input",H136=""),"Fail",IF(AND(Prototype_input!$E$25&lt;&gt;"",Prototype_input!$E$25&lt;&gt;"Please input",I136=""),"Fail",IF(E136&lt;&gt;"",E136,IF(F136&lt;&gt;"",F136,IF(G136&lt;&gt;"",G136,IF(H136&lt;&gt;"",H136,IF(I136&lt;&gt;"",I136,"")))))))))),"")</f>
        <v/>
      </c>
      <c r="K136" s="21" t="str">
        <f>_xlfn.IFNA(VLOOKUP(B136,'1_Prototype_data'!$B$1:$U$1000,16,FALSE),"")</f>
        <v/>
      </c>
      <c r="L136" s="21" t="str">
        <f t="shared" si="20"/>
        <v/>
      </c>
      <c r="M136" s="21" t="str">
        <f>_xlfn.IFNA(VLOOKUP(B136,'2_Prototype_data'!$B$1:$U$1000,16,FALSE),"")</f>
        <v/>
      </c>
      <c r="N136" s="21" t="str">
        <f t="shared" si="21"/>
        <v/>
      </c>
      <c r="O136" s="21" t="str">
        <f>_xlfn.IFNA(VLOOKUP(B136,'3_Prototype_data'!$B$1:$U$1000,16,FALSE),"")</f>
        <v/>
      </c>
      <c r="P136" s="21" t="str">
        <f t="shared" si="22"/>
        <v/>
      </c>
      <c r="Q136" s="21" t="str">
        <f ca="1">_xlfn.IFNA(VLOOKUP(B136,'4_Prototype_data'!$B$1:$U$1000,16,FALSE),"")</f>
        <v/>
      </c>
      <c r="R136" s="21" t="str">
        <f t="shared" ca="1" si="23"/>
        <v/>
      </c>
      <c r="S136" s="21" t="str">
        <f>_xlfn.IFNA(VLOOKUP(B136,'5_Prototype_data'!$B$1:$U$1000,16,FALSE),"")</f>
        <v/>
      </c>
      <c r="T136" s="21" t="str">
        <f t="shared" si="24"/>
        <v/>
      </c>
      <c r="U136" s="21" t="str">
        <f t="shared" si="25"/>
        <v/>
      </c>
      <c r="V136" s="21" t="str">
        <f>IF(B136&lt;&gt;"",(10-COUNTIF(Prototype_input!$E$12:$E$26,"Please input"))/2,"")</f>
        <v/>
      </c>
      <c r="W136" s="21" t="str">
        <f t="shared" si="26"/>
        <v/>
      </c>
      <c r="Y136" s="21" t="str">
        <f>_xlfn.IFNA(VLOOKUP(B136,'1_Prototype_data'!$B$1:$U$1000,3,FALSE),"")</f>
        <v/>
      </c>
      <c r="Z136" s="21" t="str">
        <f>_xlfn.IFNA(VLOOKUP(B136,'1_Prototype_data'!$B$1:$U$1000,4,FALSE),"")</f>
        <v/>
      </c>
      <c r="AA136" s="21" t="str">
        <f>_xlfn.IFNA(VLOOKUP(B136,'1_Prototype_data'!$B$1:$U$1000,5,FALSE),"")</f>
        <v/>
      </c>
      <c r="AB136" s="21" t="str">
        <f>_xlfn.IFNA(VLOOKUP(B136,'1_Prototype_data'!$B$1:$U$1000,6,FALSE),"")</f>
        <v/>
      </c>
      <c r="AC136" s="21" t="str">
        <f>_xlfn.IFNA(VLOOKUP(B136,'1_Prototype_data'!$B$1:$U$1000,7,FALSE),"")</f>
        <v/>
      </c>
      <c r="AD136" s="21" t="str">
        <f>_xlfn.IFNA(VLOOKUP(B136,'1_Prototype_data'!$B$1:$U$1000,8,FALSE),"")</f>
        <v/>
      </c>
      <c r="AE136" s="21" t="str">
        <f>_xlfn.IFNA(VLOOKUP(B136,'1_Prototype_data'!$B$1:$U$1000,9,FALSE),"")</f>
        <v/>
      </c>
      <c r="AF136" s="21" t="str">
        <f>_xlfn.IFNA(VLOOKUP(B136,'1_Prototype_data'!$B$1:$U$1000,20,FALSE),"")</f>
        <v/>
      </c>
      <c r="AG136" s="21" t="str">
        <f>_xlfn.IFNA(VLOOKUP(B136,'2_Prototype_data'!$B$1:$U$1000,20,FALSE),"")</f>
        <v/>
      </c>
      <c r="AH136" s="21" t="str">
        <f>_xlfn.IFNA(VLOOKUP(B136,'3_Prototype_data'!$B$1:$U$1000,20,FALSE),"")</f>
        <v/>
      </c>
      <c r="AI136" s="21" t="str">
        <f ca="1">_xlfn.IFNA(VLOOKUP(B136,'4_Prototype_data'!$B$1:$U$1000,20,FALSE),"")</f>
        <v/>
      </c>
      <c r="AJ136" s="21" t="str">
        <f>_xlfn.IFNA(VLOOKUP(B136,'5_Prototype_data'!$B$1:$U$1000,20,FALSE),"")</f>
        <v/>
      </c>
      <c r="AK136" s="21" t="str">
        <f>IF(B136&lt;&gt;"",IF(AND(Prototype_input!$E$13&lt;&gt;"",Prototype_input!$E$13&lt;&gt;"Please input",AF136=""),"Fail",IF(AND(Prototype_input!$E$16&lt;&gt;"",Prototype_input!$E$16&lt;&gt;"Please input",AG136=""),"Fail",IF(AND(Prototype_input!$E$19&lt;&gt;"",Prototype_input!$E$19&lt;&gt;"Please input",AH136=""),"Fail",IF(AND(Prototype_input!$E$22&lt;&gt;"",Prototype_input!$E$22&lt;&gt;"Please input",AI136=""),"Fail",IF(AND(Prototype_input!$E$25&lt;&gt;"",Prototype_input!$E$25&lt;&gt;"Please input",AJ136=""),"Fail",IF(AF136&lt;&gt;"",AF136,IF(AG136&lt;&gt;"",AG136,IF(AH136&lt;&gt;"",AH136,IF(AI136&lt;&gt;"",AI136,IF(AJ136&lt;&gt;"",AJ136,"")))))))))),"")</f>
        <v/>
      </c>
      <c r="AM136" s="21" t="str">
        <f>_xlfn.IFNA(VLOOKUP(C136,'1_Prototype_data'!$C$1:$AL$1000,36,FALSE),"")</f>
        <v/>
      </c>
      <c r="AN136" s="21" t="str">
        <f>_xlfn.IFNA(VLOOKUP(C136,'2_Prototype_data'!$C$1:$AL$1000,36,FALSE),"")</f>
        <v/>
      </c>
      <c r="AO136" s="21" t="str">
        <f>_xlfn.IFNA(VLOOKUP(C136,'3_Prototype_data'!$C$1:$AL$1000,36,FALSE),"")</f>
        <v/>
      </c>
      <c r="AP136" s="21" t="str">
        <f ca="1">_xlfn.IFNA(VLOOKUP(C136,'4_Prototype_data'!$C$1:$AL$1000,36,FALSE),"")</f>
        <v/>
      </c>
      <c r="AQ136" s="21" t="str">
        <f>_xlfn.IFNA(VLOOKUP(C136,'5_Prototype_data'!$C$1:$AL$1000,36,FALSE),"")</f>
        <v/>
      </c>
      <c r="AR136" s="5" t="str">
        <f>IF(C136&lt;&gt;"",IF(AND(Prototype_input!$E$13&lt;&gt;"",Prototype_input!$E$13&lt;&gt;"Please input",AM136=""),"Fail",IF(AND(Prototype_input!$E$16&lt;&gt;"",Prototype_input!$E$16&lt;&gt;"Please input",AN136=""),"Fail",IF(AND(Prototype_input!$E$19&lt;&gt;"",Prototype_input!$E$19&lt;&gt;"Please input",AO136=""),"Fail",IF(AND(Prototype_input!$E$22&lt;&gt;"",Prototype_input!$E$22&lt;&gt;"Please input",AP136=""),"Fail",IF(AND(Prototype_input!$E$25&lt;&gt;"",Prototype_input!$E$25&lt;&gt;"Please input",AQ136=""),"Fail",IF(AM136&lt;&gt;"",AM136,IF(AN136&lt;&gt;"",AN136,IF(AO136&lt;&gt;"",AO136,IF(AP136&lt;&gt;"",AP136,IF(AQ136&lt;&gt;"",AQ136,"")))))))))),"")</f>
        <v/>
      </c>
    </row>
    <row r="137" spans="5:44" ht="12.75" x14ac:dyDescent="0.2">
      <c r="E137" s="21" t="str">
        <f>_xlfn.IFNA(VLOOKUP(B137,'1_Prototype_data'!$B$1:$U$1000,18,FALSE),"")</f>
        <v/>
      </c>
      <c r="F137" s="21" t="str">
        <f>_xlfn.IFNA(VLOOKUP(B137,'2_Prototype_data'!$B$1:$U$1000,18,FALSE),"")</f>
        <v/>
      </c>
      <c r="G137" s="21" t="str">
        <f>_xlfn.IFNA(VLOOKUP(B137,'3_Prototype_data'!$B$1:$U$1000,18,FALSE),"")</f>
        <v/>
      </c>
      <c r="H137" s="21" t="str">
        <f ca="1">_xlfn.IFNA(VLOOKUP(B137,'4_Prototype_data'!$B$1:$U$1000,18,FALSE),"")</f>
        <v/>
      </c>
      <c r="I137" s="21" t="str">
        <f>_xlfn.IFNA(VLOOKUP(B137,'5_Prototype_data'!$B$1:$U$1000,18,FALSE),"")</f>
        <v/>
      </c>
      <c r="J137" s="21" t="str">
        <f>IF(B137&lt;&gt;"",IF(AND(Prototype_input!$E$13&lt;&gt;"",Prototype_input!$E$13&lt;&gt;"Please input",E137=""),"Fail",IF(AND(Prototype_input!$E$16&lt;&gt;"",Prototype_input!$E$16&lt;&gt;"Please input",F137=""),"Fail",IF(AND(Prototype_input!$E$19&lt;&gt;"",Prototype_input!$E$19&lt;&gt;"Please input",G137=""),"Fail",IF(AND(Prototype_input!$E$22&lt;&gt;"",Prototype_input!$E$22&lt;&gt;"Please input",H137=""),"Fail",IF(AND(Prototype_input!$E$25&lt;&gt;"",Prototype_input!$E$25&lt;&gt;"Please input",I137=""),"Fail",IF(E137&lt;&gt;"",E137,IF(F137&lt;&gt;"",F137,IF(G137&lt;&gt;"",G137,IF(H137&lt;&gt;"",H137,IF(I137&lt;&gt;"",I137,"")))))))))),"")</f>
        <v/>
      </c>
      <c r="K137" s="21" t="str">
        <f>_xlfn.IFNA(VLOOKUP(B137,'1_Prototype_data'!$B$1:$U$1000,16,FALSE),"")</f>
        <v/>
      </c>
      <c r="L137" s="21" t="str">
        <f t="shared" si="20"/>
        <v/>
      </c>
      <c r="M137" s="21" t="str">
        <f>_xlfn.IFNA(VLOOKUP(B137,'2_Prototype_data'!$B$1:$U$1000,16,FALSE),"")</f>
        <v/>
      </c>
      <c r="N137" s="21" t="str">
        <f t="shared" si="21"/>
        <v/>
      </c>
      <c r="O137" s="21" t="str">
        <f>_xlfn.IFNA(VLOOKUP(B137,'3_Prototype_data'!$B$1:$U$1000,16,FALSE),"")</f>
        <v/>
      </c>
      <c r="P137" s="21" t="str">
        <f t="shared" si="22"/>
        <v/>
      </c>
      <c r="Q137" s="21" t="str">
        <f ca="1">_xlfn.IFNA(VLOOKUP(B137,'4_Prototype_data'!$B$1:$U$1000,16,FALSE),"")</f>
        <v/>
      </c>
      <c r="R137" s="21" t="str">
        <f t="shared" ca="1" si="23"/>
        <v/>
      </c>
      <c r="S137" s="21" t="str">
        <f>_xlfn.IFNA(VLOOKUP(B137,'5_Prototype_data'!$B$1:$U$1000,16,FALSE),"")</f>
        <v/>
      </c>
      <c r="T137" s="21" t="str">
        <f t="shared" si="24"/>
        <v/>
      </c>
      <c r="U137" s="21" t="str">
        <f t="shared" si="25"/>
        <v/>
      </c>
      <c r="V137" s="21" t="str">
        <f>IF(B137&lt;&gt;"",(10-COUNTIF(Prototype_input!$E$12:$E$26,"Please input"))/2,"")</f>
        <v/>
      </c>
      <c r="W137" s="21" t="str">
        <f t="shared" si="26"/>
        <v/>
      </c>
      <c r="Y137" s="21" t="str">
        <f>_xlfn.IFNA(VLOOKUP(B137,'1_Prototype_data'!$B$1:$U$1000,3,FALSE),"")</f>
        <v/>
      </c>
      <c r="Z137" s="21" t="str">
        <f>_xlfn.IFNA(VLOOKUP(B137,'1_Prototype_data'!$B$1:$U$1000,4,FALSE),"")</f>
        <v/>
      </c>
      <c r="AA137" s="21" t="str">
        <f>_xlfn.IFNA(VLOOKUP(B137,'1_Prototype_data'!$B$1:$U$1000,5,FALSE),"")</f>
        <v/>
      </c>
      <c r="AB137" s="21" t="str">
        <f>_xlfn.IFNA(VLOOKUP(B137,'1_Prototype_data'!$B$1:$U$1000,6,FALSE),"")</f>
        <v/>
      </c>
      <c r="AC137" s="21" t="str">
        <f>_xlfn.IFNA(VLOOKUP(B137,'1_Prototype_data'!$B$1:$U$1000,7,FALSE),"")</f>
        <v/>
      </c>
      <c r="AD137" s="21" t="str">
        <f>_xlfn.IFNA(VLOOKUP(B137,'1_Prototype_data'!$B$1:$U$1000,8,FALSE),"")</f>
        <v/>
      </c>
      <c r="AE137" s="21" t="str">
        <f>_xlfn.IFNA(VLOOKUP(B137,'1_Prototype_data'!$B$1:$U$1000,9,FALSE),"")</f>
        <v/>
      </c>
      <c r="AF137" s="21" t="str">
        <f>_xlfn.IFNA(VLOOKUP(B137,'1_Prototype_data'!$B$1:$U$1000,20,FALSE),"")</f>
        <v/>
      </c>
      <c r="AG137" s="21" t="str">
        <f>_xlfn.IFNA(VLOOKUP(B137,'2_Prototype_data'!$B$1:$U$1000,20,FALSE),"")</f>
        <v/>
      </c>
      <c r="AH137" s="21" t="str">
        <f>_xlfn.IFNA(VLOOKUP(B137,'3_Prototype_data'!$B$1:$U$1000,20,FALSE),"")</f>
        <v/>
      </c>
      <c r="AI137" s="21" t="str">
        <f ca="1">_xlfn.IFNA(VLOOKUP(B137,'4_Prototype_data'!$B$1:$U$1000,20,FALSE),"")</f>
        <v/>
      </c>
      <c r="AJ137" s="21" t="str">
        <f>_xlfn.IFNA(VLOOKUP(B137,'5_Prototype_data'!$B$1:$U$1000,20,FALSE),"")</f>
        <v/>
      </c>
      <c r="AK137" s="21" t="str">
        <f>IF(B137&lt;&gt;"",IF(AND(Prototype_input!$E$13&lt;&gt;"",Prototype_input!$E$13&lt;&gt;"Please input",AF137=""),"Fail",IF(AND(Prototype_input!$E$16&lt;&gt;"",Prototype_input!$E$16&lt;&gt;"Please input",AG137=""),"Fail",IF(AND(Prototype_input!$E$19&lt;&gt;"",Prototype_input!$E$19&lt;&gt;"Please input",AH137=""),"Fail",IF(AND(Prototype_input!$E$22&lt;&gt;"",Prototype_input!$E$22&lt;&gt;"Please input",AI137=""),"Fail",IF(AND(Prototype_input!$E$25&lt;&gt;"",Prototype_input!$E$25&lt;&gt;"Please input",AJ137=""),"Fail",IF(AF137&lt;&gt;"",AF137,IF(AG137&lt;&gt;"",AG137,IF(AH137&lt;&gt;"",AH137,IF(AI137&lt;&gt;"",AI137,IF(AJ137&lt;&gt;"",AJ137,"")))))))))),"")</f>
        <v/>
      </c>
      <c r="AM137" s="21" t="str">
        <f>_xlfn.IFNA(VLOOKUP(C137,'1_Prototype_data'!$C$1:$AL$1000,36,FALSE),"")</f>
        <v/>
      </c>
      <c r="AN137" s="21" t="str">
        <f>_xlfn.IFNA(VLOOKUP(C137,'2_Prototype_data'!$C$1:$AL$1000,36,FALSE),"")</f>
        <v/>
      </c>
      <c r="AO137" s="21" t="str">
        <f>_xlfn.IFNA(VLOOKUP(C137,'3_Prototype_data'!$C$1:$AL$1000,36,FALSE),"")</f>
        <v/>
      </c>
      <c r="AP137" s="21" t="str">
        <f ca="1">_xlfn.IFNA(VLOOKUP(C137,'4_Prototype_data'!$C$1:$AL$1000,36,FALSE),"")</f>
        <v/>
      </c>
      <c r="AQ137" s="21" t="str">
        <f>_xlfn.IFNA(VLOOKUP(C137,'5_Prototype_data'!$C$1:$AL$1000,36,FALSE),"")</f>
        <v/>
      </c>
      <c r="AR137" s="5" t="str">
        <f>IF(C137&lt;&gt;"",IF(AND(Prototype_input!$E$13&lt;&gt;"",Prototype_input!$E$13&lt;&gt;"Please input",AM137=""),"Fail",IF(AND(Prototype_input!$E$16&lt;&gt;"",Prototype_input!$E$16&lt;&gt;"Please input",AN137=""),"Fail",IF(AND(Prototype_input!$E$19&lt;&gt;"",Prototype_input!$E$19&lt;&gt;"Please input",AO137=""),"Fail",IF(AND(Prototype_input!$E$22&lt;&gt;"",Prototype_input!$E$22&lt;&gt;"Please input",AP137=""),"Fail",IF(AND(Prototype_input!$E$25&lt;&gt;"",Prototype_input!$E$25&lt;&gt;"Please input",AQ137=""),"Fail",IF(AM137&lt;&gt;"",AM137,IF(AN137&lt;&gt;"",AN137,IF(AO137&lt;&gt;"",AO137,IF(AP137&lt;&gt;"",AP137,IF(AQ137&lt;&gt;"",AQ137,"")))))))))),"")</f>
        <v/>
      </c>
    </row>
    <row r="138" spans="5:44" ht="12.75" x14ac:dyDescent="0.2">
      <c r="E138" s="21" t="str">
        <f>_xlfn.IFNA(VLOOKUP(B138,'1_Prototype_data'!$B$1:$U$1000,18,FALSE),"")</f>
        <v/>
      </c>
      <c r="F138" s="21" t="str">
        <f>_xlfn.IFNA(VLOOKUP(B138,'2_Prototype_data'!$B$1:$U$1000,18,FALSE),"")</f>
        <v/>
      </c>
      <c r="G138" s="21" t="str">
        <f>_xlfn.IFNA(VLOOKUP(B138,'3_Prototype_data'!$B$1:$U$1000,18,FALSE),"")</f>
        <v/>
      </c>
      <c r="H138" s="21" t="str">
        <f ca="1">_xlfn.IFNA(VLOOKUP(B138,'4_Prototype_data'!$B$1:$U$1000,18,FALSE),"")</f>
        <v/>
      </c>
      <c r="I138" s="21" t="str">
        <f>_xlfn.IFNA(VLOOKUP(B138,'5_Prototype_data'!$B$1:$U$1000,18,FALSE),"")</f>
        <v/>
      </c>
      <c r="J138" s="21" t="str">
        <f>IF(B138&lt;&gt;"",IF(AND(Prototype_input!$E$13&lt;&gt;"",Prototype_input!$E$13&lt;&gt;"Please input",E138=""),"Fail",IF(AND(Prototype_input!$E$16&lt;&gt;"",Prototype_input!$E$16&lt;&gt;"Please input",F138=""),"Fail",IF(AND(Prototype_input!$E$19&lt;&gt;"",Prototype_input!$E$19&lt;&gt;"Please input",G138=""),"Fail",IF(AND(Prototype_input!$E$22&lt;&gt;"",Prototype_input!$E$22&lt;&gt;"Please input",H138=""),"Fail",IF(AND(Prototype_input!$E$25&lt;&gt;"",Prototype_input!$E$25&lt;&gt;"Please input",I138=""),"Fail",IF(E138&lt;&gt;"",E138,IF(F138&lt;&gt;"",F138,IF(G138&lt;&gt;"",G138,IF(H138&lt;&gt;"",H138,IF(I138&lt;&gt;"",I138,"")))))))))),"")</f>
        <v/>
      </c>
      <c r="K138" s="21" t="str">
        <f>_xlfn.IFNA(VLOOKUP(B138,'1_Prototype_data'!$B$1:$U$1000,16,FALSE),"")</f>
        <v/>
      </c>
      <c r="L138" s="21" t="str">
        <f t="shared" si="20"/>
        <v/>
      </c>
      <c r="M138" s="21" t="str">
        <f>_xlfn.IFNA(VLOOKUP(B138,'2_Prototype_data'!$B$1:$U$1000,16,FALSE),"")</f>
        <v/>
      </c>
      <c r="N138" s="21" t="str">
        <f t="shared" si="21"/>
        <v/>
      </c>
      <c r="O138" s="21" t="str">
        <f>_xlfn.IFNA(VLOOKUP(B138,'3_Prototype_data'!$B$1:$U$1000,16,FALSE),"")</f>
        <v/>
      </c>
      <c r="P138" s="21" t="str">
        <f t="shared" si="22"/>
        <v/>
      </c>
      <c r="Q138" s="21" t="str">
        <f ca="1">_xlfn.IFNA(VLOOKUP(B138,'4_Prototype_data'!$B$1:$U$1000,16,FALSE),"")</f>
        <v/>
      </c>
      <c r="R138" s="21" t="str">
        <f t="shared" ca="1" si="23"/>
        <v/>
      </c>
      <c r="S138" s="21" t="str">
        <f>_xlfn.IFNA(VLOOKUP(B138,'5_Prototype_data'!$B$1:$U$1000,16,FALSE),"")</f>
        <v/>
      </c>
      <c r="T138" s="21" t="str">
        <f t="shared" si="24"/>
        <v/>
      </c>
      <c r="U138" s="21" t="str">
        <f t="shared" si="25"/>
        <v/>
      </c>
      <c r="V138" s="21" t="str">
        <f>IF(B138&lt;&gt;"",(10-COUNTIF(Prototype_input!$E$12:$E$26,"Please input"))/2,"")</f>
        <v/>
      </c>
      <c r="W138" s="21" t="str">
        <f t="shared" si="26"/>
        <v/>
      </c>
      <c r="Y138" s="21" t="str">
        <f>_xlfn.IFNA(VLOOKUP(B138,'1_Prototype_data'!$B$1:$U$1000,3,FALSE),"")</f>
        <v/>
      </c>
      <c r="Z138" s="21" t="str">
        <f>_xlfn.IFNA(VLOOKUP(B138,'1_Prototype_data'!$B$1:$U$1000,4,FALSE),"")</f>
        <v/>
      </c>
      <c r="AA138" s="21" t="str">
        <f>_xlfn.IFNA(VLOOKUP(B138,'1_Prototype_data'!$B$1:$U$1000,5,FALSE),"")</f>
        <v/>
      </c>
      <c r="AB138" s="21" t="str">
        <f>_xlfn.IFNA(VLOOKUP(B138,'1_Prototype_data'!$B$1:$U$1000,6,FALSE),"")</f>
        <v/>
      </c>
      <c r="AC138" s="21" t="str">
        <f>_xlfn.IFNA(VLOOKUP(B138,'1_Prototype_data'!$B$1:$U$1000,7,FALSE),"")</f>
        <v/>
      </c>
      <c r="AD138" s="21" t="str">
        <f>_xlfn.IFNA(VLOOKUP(B138,'1_Prototype_data'!$B$1:$U$1000,8,FALSE),"")</f>
        <v/>
      </c>
      <c r="AE138" s="21" t="str">
        <f>_xlfn.IFNA(VLOOKUP(B138,'1_Prototype_data'!$B$1:$U$1000,9,FALSE),"")</f>
        <v/>
      </c>
      <c r="AF138" s="21" t="str">
        <f>_xlfn.IFNA(VLOOKUP(B138,'1_Prototype_data'!$B$1:$U$1000,20,FALSE),"")</f>
        <v/>
      </c>
      <c r="AG138" s="21" t="str">
        <f>_xlfn.IFNA(VLOOKUP(B138,'2_Prototype_data'!$B$1:$U$1000,20,FALSE),"")</f>
        <v/>
      </c>
      <c r="AH138" s="21" t="str">
        <f>_xlfn.IFNA(VLOOKUP(B138,'3_Prototype_data'!$B$1:$U$1000,20,FALSE),"")</f>
        <v/>
      </c>
      <c r="AI138" s="21" t="str">
        <f ca="1">_xlfn.IFNA(VLOOKUP(B138,'4_Prototype_data'!$B$1:$U$1000,20,FALSE),"")</f>
        <v/>
      </c>
      <c r="AJ138" s="21" t="str">
        <f>_xlfn.IFNA(VLOOKUP(B138,'5_Prototype_data'!$B$1:$U$1000,20,FALSE),"")</f>
        <v/>
      </c>
      <c r="AK138" s="21" t="str">
        <f>IF(B138&lt;&gt;"",IF(AND(Prototype_input!$E$13&lt;&gt;"",Prototype_input!$E$13&lt;&gt;"Please input",AF138=""),"Fail",IF(AND(Prototype_input!$E$16&lt;&gt;"",Prototype_input!$E$16&lt;&gt;"Please input",AG138=""),"Fail",IF(AND(Prototype_input!$E$19&lt;&gt;"",Prototype_input!$E$19&lt;&gt;"Please input",AH138=""),"Fail",IF(AND(Prototype_input!$E$22&lt;&gt;"",Prototype_input!$E$22&lt;&gt;"Please input",AI138=""),"Fail",IF(AND(Prototype_input!$E$25&lt;&gt;"",Prototype_input!$E$25&lt;&gt;"Please input",AJ138=""),"Fail",IF(AF138&lt;&gt;"",AF138,IF(AG138&lt;&gt;"",AG138,IF(AH138&lt;&gt;"",AH138,IF(AI138&lt;&gt;"",AI138,IF(AJ138&lt;&gt;"",AJ138,"")))))))))),"")</f>
        <v/>
      </c>
      <c r="AM138" s="21" t="str">
        <f>_xlfn.IFNA(VLOOKUP(C138,'1_Prototype_data'!$C$1:$AL$1000,36,FALSE),"")</f>
        <v/>
      </c>
      <c r="AN138" s="21" t="str">
        <f>_xlfn.IFNA(VLOOKUP(C138,'2_Prototype_data'!$C$1:$AL$1000,36,FALSE),"")</f>
        <v/>
      </c>
      <c r="AO138" s="21" t="str">
        <f>_xlfn.IFNA(VLOOKUP(C138,'3_Prototype_data'!$C$1:$AL$1000,36,FALSE),"")</f>
        <v/>
      </c>
      <c r="AP138" s="21" t="str">
        <f ca="1">_xlfn.IFNA(VLOOKUP(C138,'4_Prototype_data'!$C$1:$AL$1000,36,FALSE),"")</f>
        <v/>
      </c>
      <c r="AQ138" s="21" t="str">
        <f>_xlfn.IFNA(VLOOKUP(C138,'5_Prototype_data'!$C$1:$AL$1000,36,FALSE),"")</f>
        <v/>
      </c>
      <c r="AR138" s="5" t="str">
        <f>IF(C138&lt;&gt;"",IF(AND(Prototype_input!$E$13&lt;&gt;"",Prototype_input!$E$13&lt;&gt;"Please input",AM138=""),"Fail",IF(AND(Prototype_input!$E$16&lt;&gt;"",Prototype_input!$E$16&lt;&gt;"Please input",AN138=""),"Fail",IF(AND(Prototype_input!$E$19&lt;&gt;"",Prototype_input!$E$19&lt;&gt;"Please input",AO138=""),"Fail",IF(AND(Prototype_input!$E$22&lt;&gt;"",Prototype_input!$E$22&lt;&gt;"Please input",AP138=""),"Fail",IF(AND(Prototype_input!$E$25&lt;&gt;"",Prototype_input!$E$25&lt;&gt;"Please input",AQ138=""),"Fail",IF(AM138&lt;&gt;"",AM138,IF(AN138&lt;&gt;"",AN138,IF(AO138&lt;&gt;"",AO138,IF(AP138&lt;&gt;"",AP138,IF(AQ138&lt;&gt;"",AQ138,"")))))))))),"")</f>
        <v/>
      </c>
    </row>
    <row r="139" spans="5:44" ht="12.75" x14ac:dyDescent="0.2">
      <c r="E139" s="21" t="str">
        <f>_xlfn.IFNA(VLOOKUP(B139,'1_Prototype_data'!$B$1:$U$1000,18,FALSE),"")</f>
        <v/>
      </c>
      <c r="F139" s="21" t="str">
        <f>_xlfn.IFNA(VLOOKUP(B139,'2_Prototype_data'!$B$1:$U$1000,18,FALSE),"")</f>
        <v/>
      </c>
      <c r="G139" s="21" t="str">
        <f>_xlfn.IFNA(VLOOKUP(B139,'3_Prototype_data'!$B$1:$U$1000,18,FALSE),"")</f>
        <v/>
      </c>
      <c r="H139" s="21" t="str">
        <f ca="1">_xlfn.IFNA(VLOOKUP(B139,'4_Prototype_data'!$B$1:$U$1000,18,FALSE),"")</f>
        <v/>
      </c>
      <c r="I139" s="21" t="str">
        <f>_xlfn.IFNA(VLOOKUP(B139,'5_Prototype_data'!$B$1:$U$1000,18,FALSE),"")</f>
        <v/>
      </c>
      <c r="J139" s="21" t="str">
        <f>IF(B139&lt;&gt;"",IF(AND(Prototype_input!$E$13&lt;&gt;"",Prototype_input!$E$13&lt;&gt;"Please input",E139=""),"Fail",IF(AND(Prototype_input!$E$16&lt;&gt;"",Prototype_input!$E$16&lt;&gt;"Please input",F139=""),"Fail",IF(AND(Prototype_input!$E$19&lt;&gt;"",Prototype_input!$E$19&lt;&gt;"Please input",G139=""),"Fail",IF(AND(Prototype_input!$E$22&lt;&gt;"",Prototype_input!$E$22&lt;&gt;"Please input",H139=""),"Fail",IF(AND(Prototype_input!$E$25&lt;&gt;"",Prototype_input!$E$25&lt;&gt;"Please input",I139=""),"Fail",IF(E139&lt;&gt;"",E139,IF(F139&lt;&gt;"",F139,IF(G139&lt;&gt;"",G139,IF(H139&lt;&gt;"",H139,IF(I139&lt;&gt;"",I139,"")))))))))),"")</f>
        <v/>
      </c>
      <c r="K139" s="21" t="str">
        <f>_xlfn.IFNA(VLOOKUP(B139,'1_Prototype_data'!$B$1:$U$1000,16,FALSE),"")</f>
        <v/>
      </c>
      <c r="L139" s="21" t="str">
        <f t="shared" si="20"/>
        <v/>
      </c>
      <c r="M139" s="21" t="str">
        <f>_xlfn.IFNA(VLOOKUP(B139,'2_Prototype_data'!$B$1:$U$1000,16,FALSE),"")</f>
        <v/>
      </c>
      <c r="N139" s="21" t="str">
        <f t="shared" si="21"/>
        <v/>
      </c>
      <c r="O139" s="21" t="str">
        <f>_xlfn.IFNA(VLOOKUP(B139,'3_Prototype_data'!$B$1:$U$1000,16,FALSE),"")</f>
        <v/>
      </c>
      <c r="P139" s="21" t="str">
        <f t="shared" si="22"/>
        <v/>
      </c>
      <c r="Q139" s="21" t="str">
        <f ca="1">_xlfn.IFNA(VLOOKUP(B139,'4_Prototype_data'!$B$1:$U$1000,16,FALSE),"")</f>
        <v/>
      </c>
      <c r="R139" s="21" t="str">
        <f t="shared" ca="1" si="23"/>
        <v/>
      </c>
      <c r="S139" s="21" t="str">
        <f>_xlfn.IFNA(VLOOKUP(B139,'5_Prototype_data'!$B$1:$U$1000,16,FALSE),"")</f>
        <v/>
      </c>
      <c r="T139" s="21" t="str">
        <f t="shared" si="24"/>
        <v/>
      </c>
      <c r="U139" s="21" t="str">
        <f t="shared" si="25"/>
        <v/>
      </c>
      <c r="V139" s="21" t="str">
        <f>IF(B139&lt;&gt;"",(10-COUNTIF(Prototype_input!$E$12:$E$26,"Please input"))/2,"")</f>
        <v/>
      </c>
      <c r="W139" s="21" t="str">
        <f t="shared" si="26"/>
        <v/>
      </c>
      <c r="Y139" s="21" t="str">
        <f>_xlfn.IFNA(VLOOKUP(B139,'1_Prototype_data'!$B$1:$U$1000,3,FALSE),"")</f>
        <v/>
      </c>
      <c r="Z139" s="21" t="str">
        <f>_xlfn.IFNA(VLOOKUP(B139,'1_Prototype_data'!$B$1:$U$1000,4,FALSE),"")</f>
        <v/>
      </c>
      <c r="AA139" s="21" t="str">
        <f>_xlfn.IFNA(VLOOKUP(B139,'1_Prototype_data'!$B$1:$U$1000,5,FALSE),"")</f>
        <v/>
      </c>
      <c r="AB139" s="21" t="str">
        <f>_xlfn.IFNA(VLOOKUP(B139,'1_Prototype_data'!$B$1:$U$1000,6,FALSE),"")</f>
        <v/>
      </c>
      <c r="AC139" s="21" t="str">
        <f>_xlfn.IFNA(VLOOKUP(B139,'1_Prototype_data'!$B$1:$U$1000,7,FALSE),"")</f>
        <v/>
      </c>
      <c r="AD139" s="21" t="str">
        <f>_xlfn.IFNA(VLOOKUP(B139,'1_Prototype_data'!$B$1:$U$1000,8,FALSE),"")</f>
        <v/>
      </c>
      <c r="AE139" s="21" t="str">
        <f>_xlfn.IFNA(VLOOKUP(B139,'1_Prototype_data'!$B$1:$U$1000,9,FALSE),"")</f>
        <v/>
      </c>
      <c r="AF139" s="21" t="str">
        <f>_xlfn.IFNA(VLOOKUP(B139,'1_Prototype_data'!$B$1:$U$1000,20,FALSE),"")</f>
        <v/>
      </c>
      <c r="AG139" s="21" t="str">
        <f>_xlfn.IFNA(VLOOKUP(B139,'2_Prototype_data'!$B$1:$U$1000,20,FALSE),"")</f>
        <v/>
      </c>
      <c r="AH139" s="21" t="str">
        <f>_xlfn.IFNA(VLOOKUP(B139,'3_Prototype_data'!$B$1:$U$1000,20,FALSE),"")</f>
        <v/>
      </c>
      <c r="AI139" s="21" t="str">
        <f ca="1">_xlfn.IFNA(VLOOKUP(B139,'4_Prototype_data'!$B$1:$U$1000,20,FALSE),"")</f>
        <v/>
      </c>
      <c r="AJ139" s="21" t="str">
        <f>_xlfn.IFNA(VLOOKUP(B139,'5_Prototype_data'!$B$1:$U$1000,20,FALSE),"")</f>
        <v/>
      </c>
      <c r="AK139" s="21" t="str">
        <f>IF(B139&lt;&gt;"",IF(AND(Prototype_input!$E$13&lt;&gt;"",Prototype_input!$E$13&lt;&gt;"Please input",AF139=""),"Fail",IF(AND(Prototype_input!$E$16&lt;&gt;"",Prototype_input!$E$16&lt;&gt;"Please input",AG139=""),"Fail",IF(AND(Prototype_input!$E$19&lt;&gt;"",Prototype_input!$E$19&lt;&gt;"Please input",AH139=""),"Fail",IF(AND(Prototype_input!$E$22&lt;&gt;"",Prototype_input!$E$22&lt;&gt;"Please input",AI139=""),"Fail",IF(AND(Prototype_input!$E$25&lt;&gt;"",Prototype_input!$E$25&lt;&gt;"Please input",AJ139=""),"Fail",IF(AF139&lt;&gt;"",AF139,IF(AG139&lt;&gt;"",AG139,IF(AH139&lt;&gt;"",AH139,IF(AI139&lt;&gt;"",AI139,IF(AJ139&lt;&gt;"",AJ139,"")))))))))),"")</f>
        <v/>
      </c>
      <c r="AM139" s="21" t="str">
        <f>_xlfn.IFNA(VLOOKUP(C139,'1_Prototype_data'!$C$1:$AL$1000,36,FALSE),"")</f>
        <v/>
      </c>
      <c r="AN139" s="21" t="str">
        <f>_xlfn.IFNA(VLOOKUP(C139,'2_Prototype_data'!$C$1:$AL$1000,36,FALSE),"")</f>
        <v/>
      </c>
      <c r="AO139" s="21" t="str">
        <f>_xlfn.IFNA(VLOOKUP(C139,'3_Prototype_data'!$C$1:$AL$1000,36,FALSE),"")</f>
        <v/>
      </c>
      <c r="AP139" s="21" t="str">
        <f ca="1">_xlfn.IFNA(VLOOKUP(C139,'4_Prototype_data'!$C$1:$AL$1000,36,FALSE),"")</f>
        <v/>
      </c>
      <c r="AQ139" s="21" t="str">
        <f>_xlfn.IFNA(VLOOKUP(C139,'5_Prototype_data'!$C$1:$AL$1000,36,FALSE),"")</f>
        <v/>
      </c>
      <c r="AR139" s="5" t="str">
        <f>IF(C139&lt;&gt;"",IF(AND(Prototype_input!$E$13&lt;&gt;"",Prototype_input!$E$13&lt;&gt;"Please input",AM139=""),"Fail",IF(AND(Prototype_input!$E$16&lt;&gt;"",Prototype_input!$E$16&lt;&gt;"Please input",AN139=""),"Fail",IF(AND(Prototype_input!$E$19&lt;&gt;"",Prototype_input!$E$19&lt;&gt;"Please input",AO139=""),"Fail",IF(AND(Prototype_input!$E$22&lt;&gt;"",Prototype_input!$E$22&lt;&gt;"Please input",AP139=""),"Fail",IF(AND(Prototype_input!$E$25&lt;&gt;"",Prototype_input!$E$25&lt;&gt;"Please input",AQ139=""),"Fail",IF(AM139&lt;&gt;"",AM139,IF(AN139&lt;&gt;"",AN139,IF(AO139&lt;&gt;"",AO139,IF(AP139&lt;&gt;"",AP139,IF(AQ139&lt;&gt;"",AQ139,"")))))))))),"")</f>
        <v/>
      </c>
    </row>
    <row r="140" spans="5:44" ht="12.75" x14ac:dyDescent="0.2">
      <c r="E140" s="21" t="str">
        <f>_xlfn.IFNA(VLOOKUP(B140,'1_Prototype_data'!$B$1:$U$1000,18,FALSE),"")</f>
        <v/>
      </c>
      <c r="F140" s="21" t="str">
        <f>_xlfn.IFNA(VLOOKUP(B140,'2_Prototype_data'!$B$1:$U$1000,18,FALSE),"")</f>
        <v/>
      </c>
      <c r="G140" s="21" t="str">
        <f>_xlfn.IFNA(VLOOKUP(B140,'3_Prototype_data'!$B$1:$U$1000,18,FALSE),"")</f>
        <v/>
      </c>
      <c r="H140" s="21" t="str">
        <f ca="1">_xlfn.IFNA(VLOOKUP(B140,'4_Prototype_data'!$B$1:$U$1000,18,FALSE),"")</f>
        <v/>
      </c>
      <c r="I140" s="21" t="str">
        <f>_xlfn.IFNA(VLOOKUP(B140,'5_Prototype_data'!$B$1:$U$1000,18,FALSE),"")</f>
        <v/>
      </c>
      <c r="J140" s="21" t="str">
        <f>IF(B140&lt;&gt;"",IF(AND(Prototype_input!$E$13&lt;&gt;"",Prototype_input!$E$13&lt;&gt;"Please input",E140=""),"Fail",IF(AND(Prototype_input!$E$16&lt;&gt;"",Prototype_input!$E$16&lt;&gt;"Please input",F140=""),"Fail",IF(AND(Prototype_input!$E$19&lt;&gt;"",Prototype_input!$E$19&lt;&gt;"Please input",G140=""),"Fail",IF(AND(Prototype_input!$E$22&lt;&gt;"",Prototype_input!$E$22&lt;&gt;"Please input",H140=""),"Fail",IF(AND(Prototype_input!$E$25&lt;&gt;"",Prototype_input!$E$25&lt;&gt;"Please input",I140=""),"Fail",IF(E140&lt;&gt;"",E140,IF(F140&lt;&gt;"",F140,IF(G140&lt;&gt;"",G140,IF(H140&lt;&gt;"",H140,IF(I140&lt;&gt;"",I140,"")))))))))),"")</f>
        <v/>
      </c>
      <c r="K140" s="21" t="str">
        <f>_xlfn.IFNA(VLOOKUP(B140,'1_Prototype_data'!$B$1:$U$1000,16,FALSE),"")</f>
        <v/>
      </c>
      <c r="L140" s="21" t="str">
        <f t="shared" si="20"/>
        <v/>
      </c>
      <c r="M140" s="21" t="str">
        <f>_xlfn.IFNA(VLOOKUP(B140,'2_Prototype_data'!$B$1:$U$1000,16,FALSE),"")</f>
        <v/>
      </c>
      <c r="N140" s="21" t="str">
        <f t="shared" si="21"/>
        <v/>
      </c>
      <c r="O140" s="21" t="str">
        <f>_xlfn.IFNA(VLOOKUP(B140,'3_Prototype_data'!$B$1:$U$1000,16,FALSE),"")</f>
        <v/>
      </c>
      <c r="P140" s="21" t="str">
        <f t="shared" si="22"/>
        <v/>
      </c>
      <c r="Q140" s="21" t="str">
        <f ca="1">_xlfn.IFNA(VLOOKUP(B140,'4_Prototype_data'!$B$1:$U$1000,16,FALSE),"")</f>
        <v/>
      </c>
      <c r="R140" s="21" t="str">
        <f t="shared" ca="1" si="23"/>
        <v/>
      </c>
      <c r="S140" s="21" t="str">
        <f>_xlfn.IFNA(VLOOKUP(B140,'5_Prototype_data'!$B$1:$U$1000,16,FALSE),"")</f>
        <v/>
      </c>
      <c r="T140" s="21" t="str">
        <f t="shared" si="24"/>
        <v/>
      </c>
      <c r="U140" s="21" t="str">
        <f t="shared" si="25"/>
        <v/>
      </c>
      <c r="V140" s="21" t="str">
        <f>IF(B140&lt;&gt;"",(10-COUNTIF(Prototype_input!$E$12:$E$26,"Please input"))/2,"")</f>
        <v/>
      </c>
      <c r="W140" s="21" t="str">
        <f t="shared" si="26"/>
        <v/>
      </c>
      <c r="Y140" s="21" t="str">
        <f>_xlfn.IFNA(VLOOKUP(B140,'1_Prototype_data'!$B$1:$U$1000,3,FALSE),"")</f>
        <v/>
      </c>
      <c r="Z140" s="21" t="str">
        <f>_xlfn.IFNA(VLOOKUP(B140,'1_Prototype_data'!$B$1:$U$1000,4,FALSE),"")</f>
        <v/>
      </c>
      <c r="AA140" s="21" t="str">
        <f>_xlfn.IFNA(VLOOKUP(B140,'1_Prototype_data'!$B$1:$U$1000,5,FALSE),"")</f>
        <v/>
      </c>
      <c r="AB140" s="21" t="str">
        <f>_xlfn.IFNA(VLOOKUP(B140,'1_Prototype_data'!$B$1:$U$1000,6,FALSE),"")</f>
        <v/>
      </c>
      <c r="AC140" s="21" t="str">
        <f>_xlfn.IFNA(VLOOKUP(B140,'1_Prototype_data'!$B$1:$U$1000,7,FALSE),"")</f>
        <v/>
      </c>
      <c r="AD140" s="21" t="str">
        <f>_xlfn.IFNA(VLOOKUP(B140,'1_Prototype_data'!$B$1:$U$1000,8,FALSE),"")</f>
        <v/>
      </c>
      <c r="AE140" s="21" t="str">
        <f>_xlfn.IFNA(VLOOKUP(B140,'1_Prototype_data'!$B$1:$U$1000,9,FALSE),"")</f>
        <v/>
      </c>
      <c r="AF140" s="21" t="str">
        <f>_xlfn.IFNA(VLOOKUP(B140,'1_Prototype_data'!$B$1:$U$1000,20,FALSE),"")</f>
        <v/>
      </c>
      <c r="AG140" s="21" t="str">
        <f>_xlfn.IFNA(VLOOKUP(B140,'2_Prototype_data'!$B$1:$U$1000,20,FALSE),"")</f>
        <v/>
      </c>
      <c r="AH140" s="21" t="str">
        <f>_xlfn.IFNA(VLOOKUP(B140,'3_Prototype_data'!$B$1:$U$1000,20,FALSE),"")</f>
        <v/>
      </c>
      <c r="AI140" s="21" t="str">
        <f ca="1">_xlfn.IFNA(VLOOKUP(B140,'4_Prototype_data'!$B$1:$U$1000,20,FALSE),"")</f>
        <v/>
      </c>
      <c r="AJ140" s="21" t="str">
        <f>_xlfn.IFNA(VLOOKUP(B140,'5_Prototype_data'!$B$1:$U$1000,20,FALSE),"")</f>
        <v/>
      </c>
      <c r="AK140" s="21" t="str">
        <f>IF(B140&lt;&gt;"",IF(AND(Prototype_input!$E$13&lt;&gt;"",Prototype_input!$E$13&lt;&gt;"Please input",AF140=""),"Fail",IF(AND(Prototype_input!$E$16&lt;&gt;"",Prototype_input!$E$16&lt;&gt;"Please input",AG140=""),"Fail",IF(AND(Prototype_input!$E$19&lt;&gt;"",Prototype_input!$E$19&lt;&gt;"Please input",AH140=""),"Fail",IF(AND(Prototype_input!$E$22&lt;&gt;"",Prototype_input!$E$22&lt;&gt;"Please input",AI140=""),"Fail",IF(AND(Prototype_input!$E$25&lt;&gt;"",Prototype_input!$E$25&lt;&gt;"Please input",AJ140=""),"Fail",IF(AF140&lt;&gt;"",AF140,IF(AG140&lt;&gt;"",AG140,IF(AH140&lt;&gt;"",AH140,IF(AI140&lt;&gt;"",AI140,IF(AJ140&lt;&gt;"",AJ140,"")))))))))),"")</f>
        <v/>
      </c>
      <c r="AM140" s="21" t="str">
        <f>_xlfn.IFNA(VLOOKUP(C140,'1_Prototype_data'!$C$1:$AL$1000,36,FALSE),"")</f>
        <v/>
      </c>
      <c r="AN140" s="21" t="str">
        <f>_xlfn.IFNA(VLOOKUP(C140,'2_Prototype_data'!$C$1:$AL$1000,36,FALSE),"")</f>
        <v/>
      </c>
      <c r="AO140" s="21" t="str">
        <f>_xlfn.IFNA(VLOOKUP(C140,'3_Prototype_data'!$C$1:$AL$1000,36,FALSE),"")</f>
        <v/>
      </c>
      <c r="AP140" s="21" t="str">
        <f ca="1">_xlfn.IFNA(VLOOKUP(C140,'4_Prototype_data'!$C$1:$AL$1000,36,FALSE),"")</f>
        <v/>
      </c>
      <c r="AQ140" s="21" t="str">
        <f>_xlfn.IFNA(VLOOKUP(C140,'5_Prototype_data'!$C$1:$AL$1000,36,FALSE),"")</f>
        <v/>
      </c>
      <c r="AR140" s="5" t="str">
        <f>IF(C140&lt;&gt;"",IF(AND(Prototype_input!$E$13&lt;&gt;"",Prototype_input!$E$13&lt;&gt;"Please input",AM140=""),"Fail",IF(AND(Prototype_input!$E$16&lt;&gt;"",Prototype_input!$E$16&lt;&gt;"Please input",AN140=""),"Fail",IF(AND(Prototype_input!$E$19&lt;&gt;"",Prototype_input!$E$19&lt;&gt;"Please input",AO140=""),"Fail",IF(AND(Prototype_input!$E$22&lt;&gt;"",Prototype_input!$E$22&lt;&gt;"Please input",AP140=""),"Fail",IF(AND(Prototype_input!$E$25&lt;&gt;"",Prototype_input!$E$25&lt;&gt;"Please input",AQ140=""),"Fail",IF(AM140&lt;&gt;"",AM140,IF(AN140&lt;&gt;"",AN140,IF(AO140&lt;&gt;"",AO140,IF(AP140&lt;&gt;"",AP140,IF(AQ140&lt;&gt;"",AQ140,"")))))))))),"")</f>
        <v/>
      </c>
    </row>
    <row r="141" spans="5:44" ht="12.75" x14ac:dyDescent="0.2">
      <c r="E141" s="21" t="str">
        <f>_xlfn.IFNA(VLOOKUP(B141,'1_Prototype_data'!$B$1:$U$1000,18,FALSE),"")</f>
        <v/>
      </c>
      <c r="F141" s="21" t="str">
        <f>_xlfn.IFNA(VLOOKUP(B141,'2_Prototype_data'!$B$1:$U$1000,18,FALSE),"")</f>
        <v/>
      </c>
      <c r="G141" s="21" t="str">
        <f>_xlfn.IFNA(VLOOKUP(B141,'3_Prototype_data'!$B$1:$U$1000,18,FALSE),"")</f>
        <v/>
      </c>
      <c r="H141" s="21" t="str">
        <f ca="1">_xlfn.IFNA(VLOOKUP(B141,'4_Prototype_data'!$B$1:$U$1000,18,FALSE),"")</f>
        <v/>
      </c>
      <c r="I141" s="21" t="str">
        <f>_xlfn.IFNA(VLOOKUP(B141,'5_Prototype_data'!$B$1:$U$1000,18,FALSE),"")</f>
        <v/>
      </c>
      <c r="J141" s="21" t="str">
        <f>IF(B141&lt;&gt;"",IF(AND(Prototype_input!$E$13&lt;&gt;"",Prototype_input!$E$13&lt;&gt;"Please input",E141=""),"Fail",IF(AND(Prototype_input!$E$16&lt;&gt;"",Prototype_input!$E$16&lt;&gt;"Please input",F141=""),"Fail",IF(AND(Prototype_input!$E$19&lt;&gt;"",Prototype_input!$E$19&lt;&gt;"Please input",G141=""),"Fail",IF(AND(Prototype_input!$E$22&lt;&gt;"",Prototype_input!$E$22&lt;&gt;"Please input",H141=""),"Fail",IF(AND(Prototype_input!$E$25&lt;&gt;"",Prototype_input!$E$25&lt;&gt;"Please input",I141=""),"Fail",IF(E141&lt;&gt;"",E141,IF(F141&lt;&gt;"",F141,IF(G141&lt;&gt;"",G141,IF(H141&lt;&gt;"",H141,IF(I141&lt;&gt;"",I141,"")))))))))),"")</f>
        <v/>
      </c>
      <c r="K141" s="21" t="str">
        <f>_xlfn.IFNA(VLOOKUP(B141,'1_Prototype_data'!$B$1:$U$1000,16,FALSE),"")</f>
        <v/>
      </c>
      <c r="L141" s="21" t="str">
        <f t="shared" si="20"/>
        <v/>
      </c>
      <c r="M141" s="21" t="str">
        <f>_xlfn.IFNA(VLOOKUP(B141,'2_Prototype_data'!$B$1:$U$1000,16,FALSE),"")</f>
        <v/>
      </c>
      <c r="N141" s="21" t="str">
        <f t="shared" si="21"/>
        <v/>
      </c>
      <c r="O141" s="21" t="str">
        <f>_xlfn.IFNA(VLOOKUP(B141,'3_Prototype_data'!$B$1:$U$1000,16,FALSE),"")</f>
        <v/>
      </c>
      <c r="P141" s="21" t="str">
        <f t="shared" si="22"/>
        <v/>
      </c>
      <c r="Q141" s="21" t="str">
        <f ca="1">_xlfn.IFNA(VLOOKUP(B141,'4_Prototype_data'!$B$1:$U$1000,16,FALSE),"")</f>
        <v/>
      </c>
      <c r="R141" s="21" t="str">
        <f t="shared" ca="1" si="23"/>
        <v/>
      </c>
      <c r="S141" s="21" t="str">
        <f>_xlfn.IFNA(VLOOKUP(B141,'5_Prototype_data'!$B$1:$U$1000,16,FALSE),"")</f>
        <v/>
      </c>
      <c r="T141" s="21" t="str">
        <f t="shared" si="24"/>
        <v/>
      </c>
      <c r="U141" s="21" t="str">
        <f t="shared" si="25"/>
        <v/>
      </c>
      <c r="V141" s="21" t="str">
        <f>IF(B141&lt;&gt;"",(10-COUNTIF(Prototype_input!$E$12:$E$26,"Please input"))/2,"")</f>
        <v/>
      </c>
      <c r="W141" s="21" t="str">
        <f t="shared" si="26"/>
        <v/>
      </c>
      <c r="Y141" s="21" t="str">
        <f>_xlfn.IFNA(VLOOKUP(B141,'1_Prototype_data'!$B$1:$U$1000,3,FALSE),"")</f>
        <v/>
      </c>
      <c r="Z141" s="21" t="str">
        <f>_xlfn.IFNA(VLOOKUP(B141,'1_Prototype_data'!$B$1:$U$1000,4,FALSE),"")</f>
        <v/>
      </c>
      <c r="AA141" s="21" t="str">
        <f>_xlfn.IFNA(VLOOKUP(B141,'1_Prototype_data'!$B$1:$U$1000,5,FALSE),"")</f>
        <v/>
      </c>
      <c r="AB141" s="21" t="str">
        <f>_xlfn.IFNA(VLOOKUP(B141,'1_Prototype_data'!$B$1:$U$1000,6,FALSE),"")</f>
        <v/>
      </c>
      <c r="AC141" s="21" t="str">
        <f>_xlfn.IFNA(VLOOKUP(B141,'1_Prototype_data'!$B$1:$U$1000,7,FALSE),"")</f>
        <v/>
      </c>
      <c r="AD141" s="21" t="str">
        <f>_xlfn.IFNA(VLOOKUP(B141,'1_Prototype_data'!$B$1:$U$1000,8,FALSE),"")</f>
        <v/>
      </c>
      <c r="AE141" s="21" t="str">
        <f>_xlfn.IFNA(VLOOKUP(B141,'1_Prototype_data'!$B$1:$U$1000,9,FALSE),"")</f>
        <v/>
      </c>
      <c r="AF141" s="21" t="str">
        <f>_xlfn.IFNA(VLOOKUP(B141,'1_Prototype_data'!$B$1:$U$1000,20,FALSE),"")</f>
        <v/>
      </c>
      <c r="AG141" s="21" t="str">
        <f>_xlfn.IFNA(VLOOKUP(B141,'2_Prototype_data'!$B$1:$U$1000,20,FALSE),"")</f>
        <v/>
      </c>
      <c r="AH141" s="21" t="str">
        <f>_xlfn.IFNA(VLOOKUP(B141,'3_Prototype_data'!$B$1:$U$1000,20,FALSE),"")</f>
        <v/>
      </c>
      <c r="AI141" s="21" t="str">
        <f ca="1">_xlfn.IFNA(VLOOKUP(B141,'4_Prototype_data'!$B$1:$U$1000,20,FALSE),"")</f>
        <v/>
      </c>
      <c r="AJ141" s="21" t="str">
        <f>_xlfn.IFNA(VLOOKUP(B141,'5_Prototype_data'!$B$1:$U$1000,20,FALSE),"")</f>
        <v/>
      </c>
      <c r="AK141" s="21" t="str">
        <f>IF(B141&lt;&gt;"",IF(AND(Prototype_input!$E$13&lt;&gt;"",Prototype_input!$E$13&lt;&gt;"Please input",AF141=""),"Fail",IF(AND(Prototype_input!$E$16&lt;&gt;"",Prototype_input!$E$16&lt;&gt;"Please input",AG141=""),"Fail",IF(AND(Prototype_input!$E$19&lt;&gt;"",Prototype_input!$E$19&lt;&gt;"Please input",AH141=""),"Fail",IF(AND(Prototype_input!$E$22&lt;&gt;"",Prototype_input!$E$22&lt;&gt;"Please input",AI141=""),"Fail",IF(AND(Prototype_input!$E$25&lt;&gt;"",Prototype_input!$E$25&lt;&gt;"Please input",AJ141=""),"Fail",IF(AF141&lt;&gt;"",AF141,IF(AG141&lt;&gt;"",AG141,IF(AH141&lt;&gt;"",AH141,IF(AI141&lt;&gt;"",AI141,IF(AJ141&lt;&gt;"",AJ141,"")))))))))),"")</f>
        <v/>
      </c>
      <c r="AM141" s="21" t="str">
        <f>_xlfn.IFNA(VLOOKUP(C141,'1_Prototype_data'!$C$1:$AL$1000,36,FALSE),"")</f>
        <v/>
      </c>
      <c r="AN141" s="21" t="str">
        <f>_xlfn.IFNA(VLOOKUP(C141,'2_Prototype_data'!$C$1:$AL$1000,36,FALSE),"")</f>
        <v/>
      </c>
      <c r="AO141" s="21" t="str">
        <f>_xlfn.IFNA(VLOOKUP(C141,'3_Prototype_data'!$C$1:$AL$1000,36,FALSE),"")</f>
        <v/>
      </c>
      <c r="AP141" s="21" t="str">
        <f ca="1">_xlfn.IFNA(VLOOKUP(C141,'4_Prototype_data'!$C$1:$AL$1000,36,FALSE),"")</f>
        <v/>
      </c>
      <c r="AQ141" s="21" t="str">
        <f>_xlfn.IFNA(VLOOKUP(C141,'5_Prototype_data'!$C$1:$AL$1000,36,FALSE),"")</f>
        <v/>
      </c>
      <c r="AR141" s="5" t="str">
        <f>IF(C141&lt;&gt;"",IF(AND(Prototype_input!$E$13&lt;&gt;"",Prototype_input!$E$13&lt;&gt;"Please input",AM141=""),"Fail",IF(AND(Prototype_input!$E$16&lt;&gt;"",Prototype_input!$E$16&lt;&gt;"Please input",AN141=""),"Fail",IF(AND(Prototype_input!$E$19&lt;&gt;"",Prototype_input!$E$19&lt;&gt;"Please input",AO141=""),"Fail",IF(AND(Prototype_input!$E$22&lt;&gt;"",Prototype_input!$E$22&lt;&gt;"Please input",AP141=""),"Fail",IF(AND(Prototype_input!$E$25&lt;&gt;"",Prototype_input!$E$25&lt;&gt;"Please input",AQ141=""),"Fail",IF(AM141&lt;&gt;"",AM141,IF(AN141&lt;&gt;"",AN141,IF(AO141&lt;&gt;"",AO141,IF(AP141&lt;&gt;"",AP141,IF(AQ141&lt;&gt;"",AQ141,"")))))))))),"")</f>
        <v/>
      </c>
    </row>
    <row r="142" spans="5:44" ht="12.75" x14ac:dyDescent="0.2">
      <c r="E142" s="21" t="str">
        <f>_xlfn.IFNA(VLOOKUP(B142,'1_Prototype_data'!$B$1:$U$1000,18,FALSE),"")</f>
        <v/>
      </c>
      <c r="F142" s="21" t="str">
        <f>_xlfn.IFNA(VLOOKUP(B142,'2_Prototype_data'!$B$1:$U$1000,18,FALSE),"")</f>
        <v/>
      </c>
      <c r="G142" s="21" t="str">
        <f>_xlfn.IFNA(VLOOKUP(B142,'3_Prototype_data'!$B$1:$U$1000,18,FALSE),"")</f>
        <v/>
      </c>
      <c r="H142" s="21" t="str">
        <f ca="1">_xlfn.IFNA(VLOOKUP(B142,'4_Prototype_data'!$B$1:$U$1000,18,FALSE),"")</f>
        <v/>
      </c>
      <c r="I142" s="21" t="str">
        <f>_xlfn.IFNA(VLOOKUP(B142,'5_Prototype_data'!$B$1:$U$1000,18,FALSE),"")</f>
        <v/>
      </c>
      <c r="J142" s="21" t="str">
        <f>IF(B142&lt;&gt;"",IF(AND(Prototype_input!$E$13&lt;&gt;"",Prototype_input!$E$13&lt;&gt;"Please input",E142=""),"Fail",IF(AND(Prototype_input!$E$16&lt;&gt;"",Prototype_input!$E$16&lt;&gt;"Please input",F142=""),"Fail",IF(AND(Prototype_input!$E$19&lt;&gt;"",Prototype_input!$E$19&lt;&gt;"Please input",G142=""),"Fail",IF(AND(Prototype_input!$E$22&lt;&gt;"",Prototype_input!$E$22&lt;&gt;"Please input",H142=""),"Fail",IF(AND(Prototype_input!$E$25&lt;&gt;"",Prototype_input!$E$25&lt;&gt;"Please input",I142=""),"Fail",IF(E142&lt;&gt;"",E142,IF(F142&lt;&gt;"",F142,IF(G142&lt;&gt;"",G142,IF(H142&lt;&gt;"",H142,IF(I142&lt;&gt;"",I142,"")))))))))),"")</f>
        <v/>
      </c>
      <c r="K142" s="21" t="str">
        <f>_xlfn.IFNA(VLOOKUP(B142,'1_Prototype_data'!$B$1:$U$1000,16,FALSE),"")</f>
        <v/>
      </c>
      <c r="L142" s="21" t="str">
        <f t="shared" si="20"/>
        <v/>
      </c>
      <c r="M142" s="21" t="str">
        <f>_xlfn.IFNA(VLOOKUP(B142,'2_Prototype_data'!$B$1:$U$1000,16,FALSE),"")</f>
        <v/>
      </c>
      <c r="N142" s="21" t="str">
        <f t="shared" si="21"/>
        <v/>
      </c>
      <c r="O142" s="21" t="str">
        <f>_xlfn.IFNA(VLOOKUP(B142,'3_Prototype_data'!$B$1:$U$1000,16,FALSE),"")</f>
        <v/>
      </c>
      <c r="P142" s="21" t="str">
        <f t="shared" si="22"/>
        <v/>
      </c>
      <c r="Q142" s="21" t="str">
        <f ca="1">_xlfn.IFNA(VLOOKUP(B142,'4_Prototype_data'!$B$1:$U$1000,16,FALSE),"")</f>
        <v/>
      </c>
      <c r="R142" s="21" t="str">
        <f t="shared" ca="1" si="23"/>
        <v/>
      </c>
      <c r="S142" s="21" t="str">
        <f>_xlfn.IFNA(VLOOKUP(B142,'5_Prototype_data'!$B$1:$U$1000,16,FALSE),"")</f>
        <v/>
      </c>
      <c r="T142" s="21" t="str">
        <f t="shared" si="24"/>
        <v/>
      </c>
      <c r="U142" s="21" t="str">
        <f t="shared" si="25"/>
        <v/>
      </c>
      <c r="V142" s="21" t="str">
        <f>IF(B142&lt;&gt;"",(10-COUNTIF(Prototype_input!$E$12:$E$26,"Please input"))/2,"")</f>
        <v/>
      </c>
      <c r="W142" s="21" t="str">
        <f t="shared" si="26"/>
        <v/>
      </c>
      <c r="Y142" s="21" t="str">
        <f>_xlfn.IFNA(VLOOKUP(B142,'1_Prototype_data'!$B$1:$U$1000,3,FALSE),"")</f>
        <v/>
      </c>
      <c r="Z142" s="21" t="str">
        <f>_xlfn.IFNA(VLOOKUP(B142,'1_Prototype_data'!$B$1:$U$1000,4,FALSE),"")</f>
        <v/>
      </c>
      <c r="AA142" s="21" t="str">
        <f>_xlfn.IFNA(VLOOKUP(B142,'1_Prototype_data'!$B$1:$U$1000,5,FALSE),"")</f>
        <v/>
      </c>
      <c r="AB142" s="21" t="str">
        <f>_xlfn.IFNA(VLOOKUP(B142,'1_Prototype_data'!$B$1:$U$1000,6,FALSE),"")</f>
        <v/>
      </c>
      <c r="AC142" s="21" t="str">
        <f>_xlfn.IFNA(VLOOKUP(B142,'1_Prototype_data'!$B$1:$U$1000,7,FALSE),"")</f>
        <v/>
      </c>
      <c r="AD142" s="21" t="str">
        <f>_xlfn.IFNA(VLOOKUP(B142,'1_Prototype_data'!$B$1:$U$1000,8,FALSE),"")</f>
        <v/>
      </c>
      <c r="AE142" s="21" t="str">
        <f>_xlfn.IFNA(VLOOKUP(B142,'1_Prototype_data'!$B$1:$U$1000,9,FALSE),"")</f>
        <v/>
      </c>
      <c r="AF142" s="21" t="str">
        <f>_xlfn.IFNA(VLOOKUP(B142,'1_Prototype_data'!$B$1:$U$1000,20,FALSE),"")</f>
        <v/>
      </c>
      <c r="AG142" s="21" t="str">
        <f>_xlfn.IFNA(VLOOKUP(B142,'2_Prototype_data'!$B$1:$U$1000,20,FALSE),"")</f>
        <v/>
      </c>
      <c r="AH142" s="21" t="str">
        <f>_xlfn.IFNA(VLOOKUP(B142,'3_Prototype_data'!$B$1:$U$1000,20,FALSE),"")</f>
        <v/>
      </c>
      <c r="AI142" s="21" t="str">
        <f ca="1">_xlfn.IFNA(VLOOKUP(B142,'4_Prototype_data'!$B$1:$U$1000,20,FALSE),"")</f>
        <v/>
      </c>
      <c r="AJ142" s="21" t="str">
        <f>_xlfn.IFNA(VLOOKUP(B142,'5_Prototype_data'!$B$1:$U$1000,20,FALSE),"")</f>
        <v/>
      </c>
      <c r="AK142" s="21" t="str">
        <f>IF(B142&lt;&gt;"",IF(AND(Prototype_input!$E$13&lt;&gt;"",Prototype_input!$E$13&lt;&gt;"Please input",AF142=""),"Fail",IF(AND(Prototype_input!$E$16&lt;&gt;"",Prototype_input!$E$16&lt;&gt;"Please input",AG142=""),"Fail",IF(AND(Prototype_input!$E$19&lt;&gt;"",Prototype_input!$E$19&lt;&gt;"Please input",AH142=""),"Fail",IF(AND(Prototype_input!$E$22&lt;&gt;"",Prototype_input!$E$22&lt;&gt;"Please input",AI142=""),"Fail",IF(AND(Prototype_input!$E$25&lt;&gt;"",Prototype_input!$E$25&lt;&gt;"Please input",AJ142=""),"Fail",IF(AF142&lt;&gt;"",AF142,IF(AG142&lt;&gt;"",AG142,IF(AH142&lt;&gt;"",AH142,IF(AI142&lt;&gt;"",AI142,IF(AJ142&lt;&gt;"",AJ142,"")))))))))),"")</f>
        <v/>
      </c>
      <c r="AM142" s="21" t="str">
        <f>_xlfn.IFNA(VLOOKUP(C142,'1_Prototype_data'!$C$1:$AL$1000,36,FALSE),"")</f>
        <v/>
      </c>
      <c r="AN142" s="21" t="str">
        <f>_xlfn.IFNA(VLOOKUP(C142,'2_Prototype_data'!$C$1:$AL$1000,36,FALSE),"")</f>
        <v/>
      </c>
      <c r="AO142" s="21" t="str">
        <f>_xlfn.IFNA(VLOOKUP(C142,'3_Prototype_data'!$C$1:$AL$1000,36,FALSE),"")</f>
        <v/>
      </c>
      <c r="AP142" s="21" t="str">
        <f ca="1">_xlfn.IFNA(VLOOKUP(C142,'4_Prototype_data'!$C$1:$AL$1000,36,FALSE),"")</f>
        <v/>
      </c>
      <c r="AQ142" s="21" t="str">
        <f>_xlfn.IFNA(VLOOKUP(C142,'5_Prototype_data'!$C$1:$AL$1000,36,FALSE),"")</f>
        <v/>
      </c>
      <c r="AR142" s="5" t="str">
        <f>IF(C142&lt;&gt;"",IF(AND(Prototype_input!$E$13&lt;&gt;"",Prototype_input!$E$13&lt;&gt;"Please input",AM142=""),"Fail",IF(AND(Prototype_input!$E$16&lt;&gt;"",Prototype_input!$E$16&lt;&gt;"Please input",AN142=""),"Fail",IF(AND(Prototype_input!$E$19&lt;&gt;"",Prototype_input!$E$19&lt;&gt;"Please input",AO142=""),"Fail",IF(AND(Prototype_input!$E$22&lt;&gt;"",Prototype_input!$E$22&lt;&gt;"Please input",AP142=""),"Fail",IF(AND(Prototype_input!$E$25&lt;&gt;"",Prototype_input!$E$25&lt;&gt;"Please input",AQ142=""),"Fail",IF(AM142&lt;&gt;"",AM142,IF(AN142&lt;&gt;"",AN142,IF(AO142&lt;&gt;"",AO142,IF(AP142&lt;&gt;"",AP142,IF(AQ142&lt;&gt;"",AQ142,"")))))))))),"")</f>
        <v/>
      </c>
    </row>
    <row r="143" spans="5:44" ht="12.75" x14ac:dyDescent="0.2">
      <c r="E143" s="21" t="str">
        <f>_xlfn.IFNA(VLOOKUP(B143,'1_Prototype_data'!$B$1:$U$1000,18,FALSE),"")</f>
        <v/>
      </c>
      <c r="F143" s="21" t="str">
        <f>_xlfn.IFNA(VLOOKUP(B143,'2_Prototype_data'!$B$1:$U$1000,18,FALSE),"")</f>
        <v/>
      </c>
      <c r="G143" s="21" t="str">
        <f>_xlfn.IFNA(VLOOKUP(B143,'3_Prototype_data'!$B$1:$U$1000,18,FALSE),"")</f>
        <v/>
      </c>
      <c r="H143" s="21" t="str">
        <f ca="1">_xlfn.IFNA(VLOOKUP(B143,'4_Prototype_data'!$B$1:$U$1000,18,FALSE),"")</f>
        <v/>
      </c>
      <c r="I143" s="21" t="str">
        <f>_xlfn.IFNA(VLOOKUP(B143,'5_Prototype_data'!$B$1:$U$1000,18,FALSE),"")</f>
        <v/>
      </c>
      <c r="J143" s="21" t="str">
        <f>IF(B143&lt;&gt;"",IF(AND(Prototype_input!$E$13&lt;&gt;"",Prototype_input!$E$13&lt;&gt;"Please input",E143=""),"Fail",IF(AND(Prototype_input!$E$16&lt;&gt;"",Prototype_input!$E$16&lt;&gt;"Please input",F143=""),"Fail",IF(AND(Prototype_input!$E$19&lt;&gt;"",Prototype_input!$E$19&lt;&gt;"Please input",G143=""),"Fail",IF(AND(Prototype_input!$E$22&lt;&gt;"",Prototype_input!$E$22&lt;&gt;"Please input",H143=""),"Fail",IF(AND(Prototype_input!$E$25&lt;&gt;"",Prototype_input!$E$25&lt;&gt;"Please input",I143=""),"Fail",IF(E143&lt;&gt;"",E143,IF(F143&lt;&gt;"",F143,IF(G143&lt;&gt;"",G143,IF(H143&lt;&gt;"",H143,IF(I143&lt;&gt;"",I143,"")))))))))),"")</f>
        <v/>
      </c>
      <c r="K143" s="21" t="str">
        <f>_xlfn.IFNA(VLOOKUP(B143,'1_Prototype_data'!$B$1:$U$1000,16,FALSE),"")</f>
        <v/>
      </c>
      <c r="L143" s="21" t="str">
        <f t="shared" si="20"/>
        <v/>
      </c>
      <c r="M143" s="21" t="str">
        <f>_xlfn.IFNA(VLOOKUP(B143,'2_Prototype_data'!$B$1:$U$1000,16,FALSE),"")</f>
        <v/>
      </c>
      <c r="N143" s="21" t="str">
        <f t="shared" si="21"/>
        <v/>
      </c>
      <c r="O143" s="21" t="str">
        <f>_xlfn.IFNA(VLOOKUP(B143,'3_Prototype_data'!$B$1:$U$1000,16,FALSE),"")</f>
        <v/>
      </c>
      <c r="P143" s="21" t="str">
        <f t="shared" si="22"/>
        <v/>
      </c>
      <c r="Q143" s="21" t="str">
        <f ca="1">_xlfn.IFNA(VLOOKUP(B143,'4_Prototype_data'!$B$1:$U$1000,16,FALSE),"")</f>
        <v/>
      </c>
      <c r="R143" s="21" t="str">
        <f t="shared" ca="1" si="23"/>
        <v/>
      </c>
      <c r="S143" s="21" t="str">
        <f>_xlfn.IFNA(VLOOKUP(B143,'5_Prototype_data'!$B$1:$U$1000,16,FALSE),"")</f>
        <v/>
      </c>
      <c r="T143" s="21" t="str">
        <f t="shared" si="24"/>
        <v/>
      </c>
      <c r="U143" s="21" t="str">
        <f t="shared" si="25"/>
        <v/>
      </c>
      <c r="V143" s="21" t="str">
        <f>IF(B143&lt;&gt;"",(10-COUNTIF(Prototype_input!$E$12:$E$26,"Please input"))/2,"")</f>
        <v/>
      </c>
      <c r="W143" s="21" t="str">
        <f t="shared" si="26"/>
        <v/>
      </c>
      <c r="Y143" s="21" t="str">
        <f>_xlfn.IFNA(VLOOKUP(B143,'1_Prototype_data'!$B$1:$U$1000,3,FALSE),"")</f>
        <v/>
      </c>
      <c r="Z143" s="21" t="str">
        <f>_xlfn.IFNA(VLOOKUP(B143,'1_Prototype_data'!$B$1:$U$1000,4,FALSE),"")</f>
        <v/>
      </c>
      <c r="AA143" s="21" t="str">
        <f>_xlfn.IFNA(VLOOKUP(B143,'1_Prototype_data'!$B$1:$U$1000,5,FALSE),"")</f>
        <v/>
      </c>
      <c r="AB143" s="21" t="str">
        <f>_xlfn.IFNA(VLOOKUP(B143,'1_Prototype_data'!$B$1:$U$1000,6,FALSE),"")</f>
        <v/>
      </c>
      <c r="AC143" s="21" t="str">
        <f>_xlfn.IFNA(VLOOKUP(B143,'1_Prototype_data'!$B$1:$U$1000,7,FALSE),"")</f>
        <v/>
      </c>
      <c r="AD143" s="21" t="str">
        <f>_xlfn.IFNA(VLOOKUP(B143,'1_Prototype_data'!$B$1:$U$1000,8,FALSE),"")</f>
        <v/>
      </c>
      <c r="AE143" s="21" t="str">
        <f>_xlfn.IFNA(VLOOKUP(B143,'1_Prototype_data'!$B$1:$U$1000,9,FALSE),"")</f>
        <v/>
      </c>
      <c r="AF143" s="21" t="str">
        <f>_xlfn.IFNA(VLOOKUP(B143,'1_Prototype_data'!$B$1:$U$1000,20,FALSE),"")</f>
        <v/>
      </c>
      <c r="AG143" s="21" t="str">
        <f>_xlfn.IFNA(VLOOKUP(B143,'2_Prototype_data'!$B$1:$U$1000,20,FALSE),"")</f>
        <v/>
      </c>
      <c r="AH143" s="21" t="str">
        <f>_xlfn.IFNA(VLOOKUP(B143,'3_Prototype_data'!$B$1:$U$1000,20,FALSE),"")</f>
        <v/>
      </c>
      <c r="AI143" s="21" t="str">
        <f ca="1">_xlfn.IFNA(VLOOKUP(B143,'4_Prototype_data'!$B$1:$U$1000,20,FALSE),"")</f>
        <v/>
      </c>
      <c r="AJ143" s="21" t="str">
        <f>_xlfn.IFNA(VLOOKUP(B143,'5_Prototype_data'!$B$1:$U$1000,20,FALSE),"")</f>
        <v/>
      </c>
      <c r="AK143" s="21" t="str">
        <f>IF(B143&lt;&gt;"",IF(AND(Prototype_input!$E$13&lt;&gt;"",Prototype_input!$E$13&lt;&gt;"Please input",AF143=""),"Fail",IF(AND(Prototype_input!$E$16&lt;&gt;"",Prototype_input!$E$16&lt;&gt;"Please input",AG143=""),"Fail",IF(AND(Prototype_input!$E$19&lt;&gt;"",Prototype_input!$E$19&lt;&gt;"Please input",AH143=""),"Fail",IF(AND(Prototype_input!$E$22&lt;&gt;"",Prototype_input!$E$22&lt;&gt;"Please input",AI143=""),"Fail",IF(AND(Prototype_input!$E$25&lt;&gt;"",Prototype_input!$E$25&lt;&gt;"Please input",AJ143=""),"Fail",IF(AF143&lt;&gt;"",AF143,IF(AG143&lt;&gt;"",AG143,IF(AH143&lt;&gt;"",AH143,IF(AI143&lt;&gt;"",AI143,IF(AJ143&lt;&gt;"",AJ143,"")))))))))),"")</f>
        <v/>
      </c>
      <c r="AM143" s="21" t="str">
        <f>_xlfn.IFNA(VLOOKUP(C143,'1_Prototype_data'!$C$1:$AL$1000,36,FALSE),"")</f>
        <v/>
      </c>
      <c r="AN143" s="21" t="str">
        <f>_xlfn.IFNA(VLOOKUP(C143,'2_Prototype_data'!$C$1:$AL$1000,36,FALSE),"")</f>
        <v/>
      </c>
      <c r="AO143" s="21" t="str">
        <f>_xlfn.IFNA(VLOOKUP(C143,'3_Prototype_data'!$C$1:$AL$1000,36,FALSE),"")</f>
        <v/>
      </c>
      <c r="AP143" s="21" t="str">
        <f ca="1">_xlfn.IFNA(VLOOKUP(C143,'4_Prototype_data'!$C$1:$AL$1000,36,FALSE),"")</f>
        <v/>
      </c>
      <c r="AQ143" s="21" t="str">
        <f>_xlfn.IFNA(VLOOKUP(C143,'5_Prototype_data'!$C$1:$AL$1000,36,FALSE),"")</f>
        <v/>
      </c>
      <c r="AR143" s="5" t="str">
        <f>IF(C143&lt;&gt;"",IF(AND(Prototype_input!$E$13&lt;&gt;"",Prototype_input!$E$13&lt;&gt;"Please input",AM143=""),"Fail",IF(AND(Prototype_input!$E$16&lt;&gt;"",Prototype_input!$E$16&lt;&gt;"Please input",AN143=""),"Fail",IF(AND(Prototype_input!$E$19&lt;&gt;"",Prototype_input!$E$19&lt;&gt;"Please input",AO143=""),"Fail",IF(AND(Prototype_input!$E$22&lt;&gt;"",Prototype_input!$E$22&lt;&gt;"Please input",AP143=""),"Fail",IF(AND(Prototype_input!$E$25&lt;&gt;"",Prototype_input!$E$25&lt;&gt;"Please input",AQ143=""),"Fail",IF(AM143&lt;&gt;"",AM143,IF(AN143&lt;&gt;"",AN143,IF(AO143&lt;&gt;"",AO143,IF(AP143&lt;&gt;"",AP143,IF(AQ143&lt;&gt;"",AQ143,"")))))))))),"")</f>
        <v/>
      </c>
    </row>
    <row r="144" spans="5:44" ht="12.75" x14ac:dyDescent="0.2">
      <c r="E144" s="21" t="str">
        <f>_xlfn.IFNA(VLOOKUP(B144,'1_Prototype_data'!$B$1:$U$1000,18,FALSE),"")</f>
        <v/>
      </c>
      <c r="F144" s="21" t="str">
        <f>_xlfn.IFNA(VLOOKUP(B144,'2_Prototype_data'!$B$1:$U$1000,18,FALSE),"")</f>
        <v/>
      </c>
      <c r="G144" s="21" t="str">
        <f>_xlfn.IFNA(VLOOKUP(B144,'3_Prototype_data'!$B$1:$U$1000,18,FALSE),"")</f>
        <v/>
      </c>
      <c r="H144" s="21" t="str">
        <f ca="1">_xlfn.IFNA(VLOOKUP(B144,'4_Prototype_data'!$B$1:$U$1000,18,FALSE),"")</f>
        <v/>
      </c>
      <c r="I144" s="21" t="str">
        <f>_xlfn.IFNA(VLOOKUP(B144,'5_Prototype_data'!$B$1:$U$1000,18,FALSE),"")</f>
        <v/>
      </c>
      <c r="J144" s="21" t="str">
        <f>IF(B144&lt;&gt;"",IF(AND(Prototype_input!$E$13&lt;&gt;"",Prototype_input!$E$13&lt;&gt;"Please input",E144=""),"Fail",IF(AND(Prototype_input!$E$16&lt;&gt;"",Prototype_input!$E$16&lt;&gt;"Please input",F144=""),"Fail",IF(AND(Prototype_input!$E$19&lt;&gt;"",Prototype_input!$E$19&lt;&gt;"Please input",G144=""),"Fail",IF(AND(Prototype_input!$E$22&lt;&gt;"",Prototype_input!$E$22&lt;&gt;"Please input",H144=""),"Fail",IF(AND(Prototype_input!$E$25&lt;&gt;"",Prototype_input!$E$25&lt;&gt;"Please input",I144=""),"Fail",IF(E144&lt;&gt;"",E144,IF(F144&lt;&gt;"",F144,IF(G144&lt;&gt;"",G144,IF(H144&lt;&gt;"",H144,IF(I144&lt;&gt;"",I144,"")))))))))),"")</f>
        <v/>
      </c>
      <c r="K144" s="21" t="str">
        <f>_xlfn.IFNA(VLOOKUP(B144,'1_Prototype_data'!$B$1:$U$1000,16,FALSE),"")</f>
        <v/>
      </c>
      <c r="L144" s="21" t="str">
        <f t="shared" si="20"/>
        <v/>
      </c>
      <c r="M144" s="21" t="str">
        <f>_xlfn.IFNA(VLOOKUP(B144,'2_Prototype_data'!$B$1:$U$1000,16,FALSE),"")</f>
        <v/>
      </c>
      <c r="N144" s="21" t="str">
        <f t="shared" si="21"/>
        <v/>
      </c>
      <c r="O144" s="21" t="str">
        <f>_xlfn.IFNA(VLOOKUP(B144,'3_Prototype_data'!$B$1:$U$1000,16,FALSE),"")</f>
        <v/>
      </c>
      <c r="P144" s="21" t="str">
        <f t="shared" si="22"/>
        <v/>
      </c>
      <c r="Q144" s="21" t="str">
        <f ca="1">_xlfn.IFNA(VLOOKUP(B144,'4_Prototype_data'!$B$1:$U$1000,16,FALSE),"")</f>
        <v/>
      </c>
      <c r="R144" s="21" t="str">
        <f t="shared" ca="1" si="23"/>
        <v/>
      </c>
      <c r="S144" s="21" t="str">
        <f>_xlfn.IFNA(VLOOKUP(B144,'5_Prototype_data'!$B$1:$U$1000,16,FALSE),"")</f>
        <v/>
      </c>
      <c r="T144" s="21" t="str">
        <f t="shared" si="24"/>
        <v/>
      </c>
      <c r="U144" s="21" t="str">
        <f t="shared" si="25"/>
        <v/>
      </c>
      <c r="V144" s="21" t="str">
        <f>IF(B144&lt;&gt;"",(10-COUNTIF(Prototype_input!$E$12:$E$26,"Please input"))/2,"")</f>
        <v/>
      </c>
      <c r="W144" s="21" t="str">
        <f t="shared" si="26"/>
        <v/>
      </c>
      <c r="Y144" s="21" t="str">
        <f>_xlfn.IFNA(VLOOKUP(B144,'1_Prototype_data'!$B$1:$U$1000,3,FALSE),"")</f>
        <v/>
      </c>
      <c r="Z144" s="21" t="str">
        <f>_xlfn.IFNA(VLOOKUP(B144,'1_Prototype_data'!$B$1:$U$1000,4,FALSE),"")</f>
        <v/>
      </c>
      <c r="AA144" s="21" t="str">
        <f>_xlfn.IFNA(VLOOKUP(B144,'1_Prototype_data'!$B$1:$U$1000,5,FALSE),"")</f>
        <v/>
      </c>
      <c r="AB144" s="21" t="str">
        <f>_xlfn.IFNA(VLOOKUP(B144,'1_Prototype_data'!$B$1:$U$1000,6,FALSE),"")</f>
        <v/>
      </c>
      <c r="AC144" s="21" t="str">
        <f>_xlfn.IFNA(VLOOKUP(B144,'1_Prototype_data'!$B$1:$U$1000,7,FALSE),"")</f>
        <v/>
      </c>
      <c r="AD144" s="21" t="str">
        <f>_xlfn.IFNA(VLOOKUP(B144,'1_Prototype_data'!$B$1:$U$1000,8,FALSE),"")</f>
        <v/>
      </c>
      <c r="AE144" s="21" t="str">
        <f>_xlfn.IFNA(VLOOKUP(B144,'1_Prototype_data'!$B$1:$U$1000,9,FALSE),"")</f>
        <v/>
      </c>
      <c r="AF144" s="21" t="str">
        <f>_xlfn.IFNA(VLOOKUP(B144,'1_Prototype_data'!$B$1:$U$1000,20,FALSE),"")</f>
        <v/>
      </c>
      <c r="AG144" s="21" t="str">
        <f>_xlfn.IFNA(VLOOKUP(B144,'2_Prototype_data'!$B$1:$U$1000,20,FALSE),"")</f>
        <v/>
      </c>
      <c r="AH144" s="21" t="str">
        <f>_xlfn.IFNA(VLOOKUP(B144,'3_Prototype_data'!$B$1:$U$1000,20,FALSE),"")</f>
        <v/>
      </c>
      <c r="AI144" s="21" t="str">
        <f ca="1">_xlfn.IFNA(VLOOKUP(B144,'4_Prototype_data'!$B$1:$U$1000,20,FALSE),"")</f>
        <v/>
      </c>
      <c r="AJ144" s="21" t="str">
        <f>_xlfn.IFNA(VLOOKUP(B144,'5_Prototype_data'!$B$1:$U$1000,20,FALSE),"")</f>
        <v/>
      </c>
      <c r="AK144" s="21" t="str">
        <f>IF(B144&lt;&gt;"",IF(AND(Prototype_input!$E$13&lt;&gt;"",Prototype_input!$E$13&lt;&gt;"Please input",AF144=""),"Fail",IF(AND(Prototype_input!$E$16&lt;&gt;"",Prototype_input!$E$16&lt;&gt;"Please input",AG144=""),"Fail",IF(AND(Prototype_input!$E$19&lt;&gt;"",Prototype_input!$E$19&lt;&gt;"Please input",AH144=""),"Fail",IF(AND(Prototype_input!$E$22&lt;&gt;"",Prototype_input!$E$22&lt;&gt;"Please input",AI144=""),"Fail",IF(AND(Prototype_input!$E$25&lt;&gt;"",Prototype_input!$E$25&lt;&gt;"Please input",AJ144=""),"Fail",IF(AF144&lt;&gt;"",AF144,IF(AG144&lt;&gt;"",AG144,IF(AH144&lt;&gt;"",AH144,IF(AI144&lt;&gt;"",AI144,IF(AJ144&lt;&gt;"",AJ144,"")))))))))),"")</f>
        <v/>
      </c>
      <c r="AM144" s="21" t="str">
        <f>_xlfn.IFNA(VLOOKUP(C144,'1_Prototype_data'!$C$1:$AL$1000,36,FALSE),"")</f>
        <v/>
      </c>
      <c r="AN144" s="21" t="str">
        <f>_xlfn.IFNA(VLOOKUP(C144,'2_Prototype_data'!$C$1:$AL$1000,36,FALSE),"")</f>
        <v/>
      </c>
      <c r="AO144" s="21" t="str">
        <f>_xlfn.IFNA(VLOOKUP(C144,'3_Prototype_data'!$C$1:$AL$1000,36,FALSE),"")</f>
        <v/>
      </c>
      <c r="AP144" s="21" t="str">
        <f ca="1">_xlfn.IFNA(VLOOKUP(C144,'4_Prototype_data'!$C$1:$AL$1000,36,FALSE),"")</f>
        <v/>
      </c>
      <c r="AQ144" s="21" t="str">
        <f>_xlfn.IFNA(VLOOKUP(C144,'5_Prototype_data'!$C$1:$AL$1000,36,FALSE),"")</f>
        <v/>
      </c>
      <c r="AR144" s="5" t="str">
        <f>IF(C144&lt;&gt;"",IF(AND(Prototype_input!$E$13&lt;&gt;"",Prototype_input!$E$13&lt;&gt;"Please input",AM144=""),"Fail",IF(AND(Prototype_input!$E$16&lt;&gt;"",Prototype_input!$E$16&lt;&gt;"Please input",AN144=""),"Fail",IF(AND(Prototype_input!$E$19&lt;&gt;"",Prototype_input!$E$19&lt;&gt;"Please input",AO144=""),"Fail",IF(AND(Prototype_input!$E$22&lt;&gt;"",Prototype_input!$E$22&lt;&gt;"Please input",AP144=""),"Fail",IF(AND(Prototype_input!$E$25&lt;&gt;"",Prototype_input!$E$25&lt;&gt;"Please input",AQ144=""),"Fail",IF(AM144&lt;&gt;"",AM144,IF(AN144&lt;&gt;"",AN144,IF(AO144&lt;&gt;"",AO144,IF(AP144&lt;&gt;"",AP144,IF(AQ144&lt;&gt;"",AQ144,"")))))))))),"")</f>
        <v/>
      </c>
    </row>
    <row r="145" spans="5:44" ht="12.75" x14ac:dyDescent="0.2">
      <c r="E145" s="21" t="str">
        <f>_xlfn.IFNA(VLOOKUP(B145,'1_Prototype_data'!$B$1:$U$1000,18,FALSE),"")</f>
        <v/>
      </c>
      <c r="F145" s="21" t="str">
        <f>_xlfn.IFNA(VLOOKUP(B145,'2_Prototype_data'!$B$1:$U$1000,18,FALSE),"")</f>
        <v/>
      </c>
      <c r="G145" s="21" t="str">
        <f>_xlfn.IFNA(VLOOKUP(B145,'3_Prototype_data'!$B$1:$U$1000,18,FALSE),"")</f>
        <v/>
      </c>
      <c r="H145" s="21" t="str">
        <f ca="1">_xlfn.IFNA(VLOOKUP(B145,'4_Prototype_data'!$B$1:$U$1000,18,FALSE),"")</f>
        <v/>
      </c>
      <c r="I145" s="21" t="str">
        <f>_xlfn.IFNA(VLOOKUP(B145,'5_Prototype_data'!$B$1:$U$1000,18,FALSE),"")</f>
        <v/>
      </c>
      <c r="J145" s="21" t="str">
        <f>IF(B145&lt;&gt;"",IF(AND(Prototype_input!$E$13&lt;&gt;"",Prototype_input!$E$13&lt;&gt;"Please input",E145=""),"Fail",IF(AND(Prototype_input!$E$16&lt;&gt;"",Prototype_input!$E$16&lt;&gt;"Please input",F145=""),"Fail",IF(AND(Prototype_input!$E$19&lt;&gt;"",Prototype_input!$E$19&lt;&gt;"Please input",G145=""),"Fail",IF(AND(Prototype_input!$E$22&lt;&gt;"",Prototype_input!$E$22&lt;&gt;"Please input",H145=""),"Fail",IF(AND(Prototype_input!$E$25&lt;&gt;"",Prototype_input!$E$25&lt;&gt;"Please input",I145=""),"Fail",IF(E145&lt;&gt;"",E145,IF(F145&lt;&gt;"",F145,IF(G145&lt;&gt;"",G145,IF(H145&lt;&gt;"",H145,IF(I145&lt;&gt;"",I145,"")))))))))),"")</f>
        <v/>
      </c>
      <c r="K145" s="21" t="str">
        <f>_xlfn.IFNA(VLOOKUP(B145,'1_Prototype_data'!$B$1:$U$1000,16,FALSE),"")</f>
        <v/>
      </c>
      <c r="L145" s="21" t="str">
        <f t="shared" si="20"/>
        <v/>
      </c>
      <c r="M145" s="21" t="str">
        <f>_xlfn.IFNA(VLOOKUP(B145,'2_Prototype_data'!$B$1:$U$1000,16,FALSE),"")</f>
        <v/>
      </c>
      <c r="N145" s="21" t="str">
        <f t="shared" si="21"/>
        <v/>
      </c>
      <c r="O145" s="21" t="str">
        <f>_xlfn.IFNA(VLOOKUP(B145,'3_Prototype_data'!$B$1:$U$1000,16,FALSE),"")</f>
        <v/>
      </c>
      <c r="P145" s="21" t="str">
        <f t="shared" si="22"/>
        <v/>
      </c>
      <c r="Q145" s="21" t="str">
        <f ca="1">_xlfn.IFNA(VLOOKUP(B145,'4_Prototype_data'!$B$1:$U$1000,16,FALSE),"")</f>
        <v/>
      </c>
      <c r="R145" s="21" t="str">
        <f t="shared" ca="1" si="23"/>
        <v/>
      </c>
      <c r="S145" s="21" t="str">
        <f>_xlfn.IFNA(VLOOKUP(B145,'5_Prototype_data'!$B$1:$U$1000,16,FALSE),"")</f>
        <v/>
      </c>
      <c r="T145" s="21" t="str">
        <f t="shared" si="24"/>
        <v/>
      </c>
      <c r="U145" s="21" t="str">
        <f t="shared" si="25"/>
        <v/>
      </c>
      <c r="V145" s="21" t="str">
        <f>IF(B145&lt;&gt;"",(10-COUNTIF(Prototype_input!$E$12:$E$26,"Please input"))/2,"")</f>
        <v/>
      </c>
      <c r="W145" s="21" t="str">
        <f t="shared" si="26"/>
        <v/>
      </c>
      <c r="Y145" s="21" t="str">
        <f>_xlfn.IFNA(VLOOKUP(B145,'1_Prototype_data'!$B$1:$U$1000,3,FALSE),"")</f>
        <v/>
      </c>
      <c r="Z145" s="21" t="str">
        <f>_xlfn.IFNA(VLOOKUP(B145,'1_Prototype_data'!$B$1:$U$1000,4,FALSE),"")</f>
        <v/>
      </c>
      <c r="AA145" s="21" t="str">
        <f>_xlfn.IFNA(VLOOKUP(B145,'1_Prototype_data'!$B$1:$U$1000,5,FALSE),"")</f>
        <v/>
      </c>
      <c r="AB145" s="21" t="str">
        <f>_xlfn.IFNA(VLOOKUP(B145,'1_Prototype_data'!$B$1:$U$1000,6,FALSE),"")</f>
        <v/>
      </c>
      <c r="AC145" s="21" t="str">
        <f>_xlfn.IFNA(VLOOKUP(B145,'1_Prototype_data'!$B$1:$U$1000,7,FALSE),"")</f>
        <v/>
      </c>
      <c r="AD145" s="21" t="str">
        <f>_xlfn.IFNA(VLOOKUP(B145,'1_Prototype_data'!$B$1:$U$1000,8,FALSE),"")</f>
        <v/>
      </c>
      <c r="AE145" s="21" t="str">
        <f>_xlfn.IFNA(VLOOKUP(B145,'1_Prototype_data'!$B$1:$U$1000,9,FALSE),"")</f>
        <v/>
      </c>
      <c r="AF145" s="21" t="str">
        <f>_xlfn.IFNA(VLOOKUP(B145,'1_Prototype_data'!$B$1:$U$1000,20,FALSE),"")</f>
        <v/>
      </c>
      <c r="AG145" s="21" t="str">
        <f>_xlfn.IFNA(VLOOKUP(B145,'2_Prototype_data'!$B$1:$U$1000,20,FALSE),"")</f>
        <v/>
      </c>
      <c r="AH145" s="21" t="str">
        <f>_xlfn.IFNA(VLOOKUP(B145,'3_Prototype_data'!$B$1:$U$1000,20,FALSE),"")</f>
        <v/>
      </c>
      <c r="AI145" s="21" t="str">
        <f ca="1">_xlfn.IFNA(VLOOKUP(B145,'4_Prototype_data'!$B$1:$U$1000,20,FALSE),"")</f>
        <v/>
      </c>
      <c r="AJ145" s="21" t="str">
        <f>_xlfn.IFNA(VLOOKUP(B145,'5_Prototype_data'!$B$1:$U$1000,20,FALSE),"")</f>
        <v/>
      </c>
      <c r="AK145" s="21" t="str">
        <f>IF(B145&lt;&gt;"",IF(AND(Prototype_input!$E$13&lt;&gt;"",Prototype_input!$E$13&lt;&gt;"Please input",AF145=""),"Fail",IF(AND(Prototype_input!$E$16&lt;&gt;"",Prototype_input!$E$16&lt;&gt;"Please input",AG145=""),"Fail",IF(AND(Prototype_input!$E$19&lt;&gt;"",Prototype_input!$E$19&lt;&gt;"Please input",AH145=""),"Fail",IF(AND(Prototype_input!$E$22&lt;&gt;"",Prototype_input!$E$22&lt;&gt;"Please input",AI145=""),"Fail",IF(AND(Prototype_input!$E$25&lt;&gt;"",Prototype_input!$E$25&lt;&gt;"Please input",AJ145=""),"Fail",IF(AF145&lt;&gt;"",AF145,IF(AG145&lt;&gt;"",AG145,IF(AH145&lt;&gt;"",AH145,IF(AI145&lt;&gt;"",AI145,IF(AJ145&lt;&gt;"",AJ145,"")))))))))),"")</f>
        <v/>
      </c>
      <c r="AM145" s="21" t="str">
        <f>_xlfn.IFNA(VLOOKUP(C145,'1_Prototype_data'!$C$1:$AL$1000,36,FALSE),"")</f>
        <v/>
      </c>
      <c r="AN145" s="21" t="str">
        <f>_xlfn.IFNA(VLOOKUP(C145,'2_Prototype_data'!$C$1:$AL$1000,36,FALSE),"")</f>
        <v/>
      </c>
      <c r="AO145" s="21" t="str">
        <f>_xlfn.IFNA(VLOOKUP(C145,'3_Prototype_data'!$C$1:$AL$1000,36,FALSE),"")</f>
        <v/>
      </c>
      <c r="AP145" s="21" t="str">
        <f ca="1">_xlfn.IFNA(VLOOKUP(C145,'4_Prototype_data'!$C$1:$AL$1000,36,FALSE),"")</f>
        <v/>
      </c>
      <c r="AQ145" s="21" t="str">
        <f>_xlfn.IFNA(VLOOKUP(C145,'5_Prototype_data'!$C$1:$AL$1000,36,FALSE),"")</f>
        <v/>
      </c>
      <c r="AR145" s="5" t="str">
        <f>IF(C145&lt;&gt;"",IF(AND(Prototype_input!$E$13&lt;&gt;"",Prototype_input!$E$13&lt;&gt;"Please input",AM145=""),"Fail",IF(AND(Prototype_input!$E$16&lt;&gt;"",Prototype_input!$E$16&lt;&gt;"Please input",AN145=""),"Fail",IF(AND(Prototype_input!$E$19&lt;&gt;"",Prototype_input!$E$19&lt;&gt;"Please input",AO145=""),"Fail",IF(AND(Prototype_input!$E$22&lt;&gt;"",Prototype_input!$E$22&lt;&gt;"Please input",AP145=""),"Fail",IF(AND(Prototype_input!$E$25&lt;&gt;"",Prototype_input!$E$25&lt;&gt;"Please input",AQ145=""),"Fail",IF(AM145&lt;&gt;"",AM145,IF(AN145&lt;&gt;"",AN145,IF(AO145&lt;&gt;"",AO145,IF(AP145&lt;&gt;"",AP145,IF(AQ145&lt;&gt;"",AQ145,"")))))))))),"")</f>
        <v/>
      </c>
    </row>
    <row r="146" spans="5:44" ht="12.75" x14ac:dyDescent="0.2">
      <c r="E146" s="21" t="str">
        <f>_xlfn.IFNA(VLOOKUP(B146,'1_Prototype_data'!$B$1:$U$1000,18,FALSE),"")</f>
        <v/>
      </c>
      <c r="F146" s="21" t="str">
        <f>_xlfn.IFNA(VLOOKUP(B146,'2_Prototype_data'!$B$1:$U$1000,18,FALSE),"")</f>
        <v/>
      </c>
      <c r="G146" s="21" t="str">
        <f>_xlfn.IFNA(VLOOKUP(B146,'3_Prototype_data'!$B$1:$U$1000,18,FALSE),"")</f>
        <v/>
      </c>
      <c r="H146" s="21" t="str">
        <f ca="1">_xlfn.IFNA(VLOOKUP(B146,'4_Prototype_data'!$B$1:$U$1000,18,FALSE),"")</f>
        <v/>
      </c>
      <c r="I146" s="21" t="str">
        <f>_xlfn.IFNA(VLOOKUP(B146,'5_Prototype_data'!$B$1:$U$1000,18,FALSE),"")</f>
        <v/>
      </c>
      <c r="J146" s="21" t="str">
        <f>IF(B146&lt;&gt;"",IF(AND(Prototype_input!$E$13&lt;&gt;"",Prototype_input!$E$13&lt;&gt;"Please input",E146=""),"Fail",IF(AND(Prototype_input!$E$16&lt;&gt;"",Prototype_input!$E$16&lt;&gt;"Please input",F146=""),"Fail",IF(AND(Prototype_input!$E$19&lt;&gt;"",Prototype_input!$E$19&lt;&gt;"Please input",G146=""),"Fail",IF(AND(Prototype_input!$E$22&lt;&gt;"",Prototype_input!$E$22&lt;&gt;"Please input",H146=""),"Fail",IF(AND(Prototype_input!$E$25&lt;&gt;"",Prototype_input!$E$25&lt;&gt;"Please input",I146=""),"Fail",IF(E146&lt;&gt;"",E146,IF(F146&lt;&gt;"",F146,IF(G146&lt;&gt;"",G146,IF(H146&lt;&gt;"",H146,IF(I146&lt;&gt;"",I146,"")))))))))),"")</f>
        <v/>
      </c>
      <c r="K146" s="21" t="str">
        <f>_xlfn.IFNA(VLOOKUP(B146,'1_Prototype_data'!$B$1:$U$1000,16,FALSE),"")</f>
        <v/>
      </c>
      <c r="L146" s="21" t="str">
        <f t="shared" si="20"/>
        <v/>
      </c>
      <c r="M146" s="21" t="str">
        <f>_xlfn.IFNA(VLOOKUP(B146,'2_Prototype_data'!$B$1:$U$1000,16,FALSE),"")</f>
        <v/>
      </c>
      <c r="N146" s="21" t="str">
        <f t="shared" si="21"/>
        <v/>
      </c>
      <c r="O146" s="21" t="str">
        <f>_xlfn.IFNA(VLOOKUP(B146,'3_Prototype_data'!$B$1:$U$1000,16,FALSE),"")</f>
        <v/>
      </c>
      <c r="P146" s="21" t="str">
        <f t="shared" si="22"/>
        <v/>
      </c>
      <c r="Q146" s="21" t="str">
        <f ca="1">_xlfn.IFNA(VLOOKUP(B146,'4_Prototype_data'!$B$1:$U$1000,16,FALSE),"")</f>
        <v/>
      </c>
      <c r="R146" s="21" t="str">
        <f t="shared" ca="1" si="23"/>
        <v/>
      </c>
      <c r="S146" s="21" t="str">
        <f>_xlfn.IFNA(VLOOKUP(B146,'5_Prototype_data'!$B$1:$U$1000,16,FALSE),"")</f>
        <v/>
      </c>
      <c r="T146" s="21" t="str">
        <f t="shared" si="24"/>
        <v/>
      </c>
      <c r="U146" s="21" t="str">
        <f t="shared" si="25"/>
        <v/>
      </c>
      <c r="V146" s="21" t="str">
        <f>IF(B146&lt;&gt;"",(10-COUNTIF(Prototype_input!$E$12:$E$26,"Please input"))/2,"")</f>
        <v/>
      </c>
      <c r="W146" s="21" t="str">
        <f t="shared" si="26"/>
        <v/>
      </c>
      <c r="Y146" s="21" t="str">
        <f>_xlfn.IFNA(VLOOKUP(B146,'1_Prototype_data'!$B$1:$U$1000,3,FALSE),"")</f>
        <v/>
      </c>
      <c r="Z146" s="21" t="str">
        <f>_xlfn.IFNA(VLOOKUP(B146,'1_Prototype_data'!$B$1:$U$1000,4,FALSE),"")</f>
        <v/>
      </c>
      <c r="AA146" s="21" t="str">
        <f>_xlfn.IFNA(VLOOKUP(B146,'1_Prototype_data'!$B$1:$U$1000,5,FALSE),"")</f>
        <v/>
      </c>
      <c r="AB146" s="21" t="str">
        <f>_xlfn.IFNA(VLOOKUP(B146,'1_Prototype_data'!$B$1:$U$1000,6,FALSE),"")</f>
        <v/>
      </c>
      <c r="AC146" s="21" t="str">
        <f>_xlfn.IFNA(VLOOKUP(B146,'1_Prototype_data'!$B$1:$U$1000,7,FALSE),"")</f>
        <v/>
      </c>
      <c r="AD146" s="21" t="str">
        <f>_xlfn.IFNA(VLOOKUP(B146,'1_Prototype_data'!$B$1:$U$1000,8,FALSE),"")</f>
        <v/>
      </c>
      <c r="AE146" s="21" t="str">
        <f>_xlfn.IFNA(VLOOKUP(B146,'1_Prototype_data'!$B$1:$U$1000,9,FALSE),"")</f>
        <v/>
      </c>
      <c r="AF146" s="21" t="str">
        <f>_xlfn.IFNA(VLOOKUP(B146,'1_Prototype_data'!$B$1:$U$1000,20,FALSE),"")</f>
        <v/>
      </c>
      <c r="AG146" s="21" t="str">
        <f>_xlfn.IFNA(VLOOKUP(B146,'2_Prototype_data'!$B$1:$U$1000,20,FALSE),"")</f>
        <v/>
      </c>
      <c r="AH146" s="21" t="str">
        <f>_xlfn.IFNA(VLOOKUP(B146,'3_Prototype_data'!$B$1:$U$1000,20,FALSE),"")</f>
        <v/>
      </c>
      <c r="AI146" s="21" t="str">
        <f ca="1">_xlfn.IFNA(VLOOKUP(B146,'4_Prototype_data'!$B$1:$U$1000,20,FALSE),"")</f>
        <v/>
      </c>
      <c r="AJ146" s="21" t="str">
        <f>_xlfn.IFNA(VLOOKUP(B146,'5_Prototype_data'!$B$1:$U$1000,20,FALSE),"")</f>
        <v/>
      </c>
      <c r="AK146" s="21" t="str">
        <f>IF(B146&lt;&gt;"",IF(AND(Prototype_input!$E$13&lt;&gt;"",Prototype_input!$E$13&lt;&gt;"Please input",AF146=""),"Fail",IF(AND(Prototype_input!$E$16&lt;&gt;"",Prototype_input!$E$16&lt;&gt;"Please input",AG146=""),"Fail",IF(AND(Prototype_input!$E$19&lt;&gt;"",Prototype_input!$E$19&lt;&gt;"Please input",AH146=""),"Fail",IF(AND(Prototype_input!$E$22&lt;&gt;"",Prototype_input!$E$22&lt;&gt;"Please input",AI146=""),"Fail",IF(AND(Prototype_input!$E$25&lt;&gt;"",Prototype_input!$E$25&lt;&gt;"Please input",AJ146=""),"Fail",IF(AF146&lt;&gt;"",AF146,IF(AG146&lt;&gt;"",AG146,IF(AH146&lt;&gt;"",AH146,IF(AI146&lt;&gt;"",AI146,IF(AJ146&lt;&gt;"",AJ146,"")))))))))),"")</f>
        <v/>
      </c>
      <c r="AM146" s="21" t="str">
        <f>_xlfn.IFNA(VLOOKUP(C146,'1_Prototype_data'!$C$1:$AL$1000,36,FALSE),"")</f>
        <v/>
      </c>
      <c r="AN146" s="21" t="str">
        <f>_xlfn.IFNA(VLOOKUP(C146,'2_Prototype_data'!$C$1:$AL$1000,36,FALSE),"")</f>
        <v/>
      </c>
      <c r="AO146" s="21" t="str">
        <f>_xlfn.IFNA(VLOOKUP(C146,'3_Prototype_data'!$C$1:$AL$1000,36,FALSE),"")</f>
        <v/>
      </c>
      <c r="AP146" s="21" t="str">
        <f ca="1">_xlfn.IFNA(VLOOKUP(C146,'4_Prototype_data'!$C$1:$AL$1000,36,FALSE),"")</f>
        <v/>
      </c>
      <c r="AQ146" s="21" t="str">
        <f>_xlfn.IFNA(VLOOKUP(C146,'5_Prototype_data'!$C$1:$AL$1000,36,FALSE),"")</f>
        <v/>
      </c>
      <c r="AR146" s="5" t="str">
        <f>IF(C146&lt;&gt;"",IF(AND(Prototype_input!$E$13&lt;&gt;"",Prototype_input!$E$13&lt;&gt;"Please input",AM146=""),"Fail",IF(AND(Prototype_input!$E$16&lt;&gt;"",Prototype_input!$E$16&lt;&gt;"Please input",AN146=""),"Fail",IF(AND(Prototype_input!$E$19&lt;&gt;"",Prototype_input!$E$19&lt;&gt;"Please input",AO146=""),"Fail",IF(AND(Prototype_input!$E$22&lt;&gt;"",Prototype_input!$E$22&lt;&gt;"Please input",AP146=""),"Fail",IF(AND(Prototype_input!$E$25&lt;&gt;"",Prototype_input!$E$25&lt;&gt;"Please input",AQ146=""),"Fail",IF(AM146&lt;&gt;"",AM146,IF(AN146&lt;&gt;"",AN146,IF(AO146&lt;&gt;"",AO146,IF(AP146&lt;&gt;"",AP146,IF(AQ146&lt;&gt;"",AQ146,"")))))))))),"")</f>
        <v/>
      </c>
    </row>
    <row r="147" spans="5:44" ht="12.75" x14ac:dyDescent="0.2">
      <c r="E147" s="21" t="str">
        <f>_xlfn.IFNA(VLOOKUP(B147,'1_Prototype_data'!$B$1:$U$1000,18,FALSE),"")</f>
        <v/>
      </c>
      <c r="F147" s="21" t="str">
        <f>_xlfn.IFNA(VLOOKUP(B147,'2_Prototype_data'!$B$1:$U$1000,18,FALSE),"")</f>
        <v/>
      </c>
      <c r="G147" s="21" t="str">
        <f>_xlfn.IFNA(VLOOKUP(B147,'3_Prototype_data'!$B$1:$U$1000,18,FALSE),"")</f>
        <v/>
      </c>
      <c r="H147" s="21" t="str">
        <f ca="1">_xlfn.IFNA(VLOOKUP(B147,'4_Prototype_data'!$B$1:$U$1000,18,FALSE),"")</f>
        <v/>
      </c>
      <c r="I147" s="21" t="str">
        <f>_xlfn.IFNA(VLOOKUP(B147,'5_Prototype_data'!$B$1:$U$1000,18,FALSE),"")</f>
        <v/>
      </c>
      <c r="J147" s="21" t="str">
        <f>IF(B147&lt;&gt;"",IF(AND(Prototype_input!$E$13&lt;&gt;"",Prototype_input!$E$13&lt;&gt;"Please input",E147=""),"Fail",IF(AND(Prototype_input!$E$16&lt;&gt;"",Prototype_input!$E$16&lt;&gt;"Please input",F147=""),"Fail",IF(AND(Prototype_input!$E$19&lt;&gt;"",Prototype_input!$E$19&lt;&gt;"Please input",G147=""),"Fail",IF(AND(Prototype_input!$E$22&lt;&gt;"",Prototype_input!$E$22&lt;&gt;"Please input",H147=""),"Fail",IF(AND(Prototype_input!$E$25&lt;&gt;"",Prototype_input!$E$25&lt;&gt;"Please input",I147=""),"Fail",IF(E147&lt;&gt;"",E147,IF(F147&lt;&gt;"",F147,IF(G147&lt;&gt;"",G147,IF(H147&lt;&gt;"",H147,IF(I147&lt;&gt;"",I147,"")))))))))),"")</f>
        <v/>
      </c>
      <c r="K147" s="21" t="str">
        <f>_xlfn.IFNA(VLOOKUP(B147,'1_Prototype_data'!$B$1:$U$1000,16,FALSE),"")</f>
        <v/>
      </c>
      <c r="L147" s="21" t="str">
        <f t="shared" si="20"/>
        <v/>
      </c>
      <c r="M147" s="21" t="str">
        <f>_xlfn.IFNA(VLOOKUP(B147,'2_Prototype_data'!$B$1:$U$1000,16,FALSE),"")</f>
        <v/>
      </c>
      <c r="N147" s="21" t="str">
        <f t="shared" si="21"/>
        <v/>
      </c>
      <c r="O147" s="21" t="str">
        <f>_xlfn.IFNA(VLOOKUP(B147,'3_Prototype_data'!$B$1:$U$1000,16,FALSE),"")</f>
        <v/>
      </c>
      <c r="P147" s="21" t="str">
        <f t="shared" si="22"/>
        <v/>
      </c>
      <c r="Q147" s="21" t="str">
        <f ca="1">_xlfn.IFNA(VLOOKUP(B147,'4_Prototype_data'!$B$1:$U$1000,16,FALSE),"")</f>
        <v/>
      </c>
      <c r="R147" s="21" t="str">
        <f t="shared" ca="1" si="23"/>
        <v/>
      </c>
      <c r="S147" s="21" t="str">
        <f>_xlfn.IFNA(VLOOKUP(B147,'5_Prototype_data'!$B$1:$U$1000,16,FALSE),"")</f>
        <v/>
      </c>
      <c r="T147" s="21" t="str">
        <f t="shared" si="24"/>
        <v/>
      </c>
      <c r="U147" s="21" t="str">
        <f t="shared" si="25"/>
        <v/>
      </c>
      <c r="V147" s="21" t="str">
        <f>IF(B147&lt;&gt;"",(10-COUNTIF(Prototype_input!$E$12:$E$26,"Please input"))/2,"")</f>
        <v/>
      </c>
      <c r="W147" s="21" t="str">
        <f t="shared" si="26"/>
        <v/>
      </c>
      <c r="Y147" s="21" t="str">
        <f>_xlfn.IFNA(VLOOKUP(B147,'1_Prototype_data'!$B$1:$U$1000,3,FALSE),"")</f>
        <v/>
      </c>
      <c r="Z147" s="21" t="str">
        <f>_xlfn.IFNA(VLOOKUP(B147,'1_Prototype_data'!$B$1:$U$1000,4,FALSE),"")</f>
        <v/>
      </c>
      <c r="AA147" s="21" t="str">
        <f>_xlfn.IFNA(VLOOKUP(B147,'1_Prototype_data'!$B$1:$U$1000,5,FALSE),"")</f>
        <v/>
      </c>
      <c r="AB147" s="21" t="str">
        <f>_xlfn.IFNA(VLOOKUP(B147,'1_Prototype_data'!$B$1:$U$1000,6,FALSE),"")</f>
        <v/>
      </c>
      <c r="AC147" s="21" t="str">
        <f>_xlfn.IFNA(VLOOKUP(B147,'1_Prototype_data'!$B$1:$U$1000,7,FALSE),"")</f>
        <v/>
      </c>
      <c r="AD147" s="21" t="str">
        <f>_xlfn.IFNA(VLOOKUP(B147,'1_Prototype_data'!$B$1:$U$1000,8,FALSE),"")</f>
        <v/>
      </c>
      <c r="AE147" s="21" t="str">
        <f>_xlfn.IFNA(VLOOKUP(B147,'1_Prototype_data'!$B$1:$U$1000,9,FALSE),"")</f>
        <v/>
      </c>
      <c r="AF147" s="21" t="str">
        <f>_xlfn.IFNA(VLOOKUP(B147,'1_Prototype_data'!$B$1:$U$1000,20,FALSE),"")</f>
        <v/>
      </c>
      <c r="AG147" s="21" t="str">
        <f>_xlfn.IFNA(VLOOKUP(B147,'2_Prototype_data'!$B$1:$U$1000,20,FALSE),"")</f>
        <v/>
      </c>
      <c r="AH147" s="21" t="str">
        <f>_xlfn.IFNA(VLOOKUP(B147,'3_Prototype_data'!$B$1:$U$1000,20,FALSE),"")</f>
        <v/>
      </c>
      <c r="AI147" s="21" t="str">
        <f ca="1">_xlfn.IFNA(VLOOKUP(B147,'4_Prototype_data'!$B$1:$U$1000,20,FALSE),"")</f>
        <v/>
      </c>
      <c r="AJ147" s="21" t="str">
        <f>_xlfn.IFNA(VLOOKUP(B147,'5_Prototype_data'!$B$1:$U$1000,20,FALSE),"")</f>
        <v/>
      </c>
      <c r="AK147" s="21" t="str">
        <f>IF(B147&lt;&gt;"",IF(AND(Prototype_input!$E$13&lt;&gt;"",Prototype_input!$E$13&lt;&gt;"Please input",AF147=""),"Fail",IF(AND(Prototype_input!$E$16&lt;&gt;"",Prototype_input!$E$16&lt;&gt;"Please input",AG147=""),"Fail",IF(AND(Prototype_input!$E$19&lt;&gt;"",Prototype_input!$E$19&lt;&gt;"Please input",AH147=""),"Fail",IF(AND(Prototype_input!$E$22&lt;&gt;"",Prototype_input!$E$22&lt;&gt;"Please input",AI147=""),"Fail",IF(AND(Prototype_input!$E$25&lt;&gt;"",Prototype_input!$E$25&lt;&gt;"Please input",AJ147=""),"Fail",IF(AF147&lt;&gt;"",AF147,IF(AG147&lt;&gt;"",AG147,IF(AH147&lt;&gt;"",AH147,IF(AI147&lt;&gt;"",AI147,IF(AJ147&lt;&gt;"",AJ147,"")))))))))),"")</f>
        <v/>
      </c>
      <c r="AM147" s="21" t="str">
        <f>_xlfn.IFNA(VLOOKUP(C147,'1_Prototype_data'!$C$1:$AL$1000,36,FALSE),"")</f>
        <v/>
      </c>
      <c r="AN147" s="21" t="str">
        <f>_xlfn.IFNA(VLOOKUP(C147,'2_Prototype_data'!$C$1:$AL$1000,36,FALSE),"")</f>
        <v/>
      </c>
      <c r="AO147" s="21" t="str">
        <f>_xlfn.IFNA(VLOOKUP(C147,'3_Prototype_data'!$C$1:$AL$1000,36,FALSE),"")</f>
        <v/>
      </c>
      <c r="AP147" s="21" t="str">
        <f ca="1">_xlfn.IFNA(VLOOKUP(C147,'4_Prototype_data'!$C$1:$AL$1000,36,FALSE),"")</f>
        <v/>
      </c>
      <c r="AQ147" s="21" t="str">
        <f>_xlfn.IFNA(VLOOKUP(C147,'5_Prototype_data'!$C$1:$AL$1000,36,FALSE),"")</f>
        <v/>
      </c>
      <c r="AR147" s="5" t="str">
        <f>IF(C147&lt;&gt;"",IF(AND(Prototype_input!$E$13&lt;&gt;"",Prototype_input!$E$13&lt;&gt;"Please input",AM147=""),"Fail",IF(AND(Prototype_input!$E$16&lt;&gt;"",Prototype_input!$E$16&lt;&gt;"Please input",AN147=""),"Fail",IF(AND(Prototype_input!$E$19&lt;&gt;"",Prototype_input!$E$19&lt;&gt;"Please input",AO147=""),"Fail",IF(AND(Prototype_input!$E$22&lt;&gt;"",Prototype_input!$E$22&lt;&gt;"Please input",AP147=""),"Fail",IF(AND(Prototype_input!$E$25&lt;&gt;"",Prototype_input!$E$25&lt;&gt;"Please input",AQ147=""),"Fail",IF(AM147&lt;&gt;"",AM147,IF(AN147&lt;&gt;"",AN147,IF(AO147&lt;&gt;"",AO147,IF(AP147&lt;&gt;"",AP147,IF(AQ147&lt;&gt;"",AQ147,"")))))))))),"")</f>
        <v/>
      </c>
    </row>
    <row r="148" spans="5:44" ht="12.75" x14ac:dyDescent="0.2">
      <c r="E148" s="21" t="str">
        <f>_xlfn.IFNA(VLOOKUP(B148,'1_Prototype_data'!$B$1:$U$1000,18,FALSE),"")</f>
        <v/>
      </c>
      <c r="F148" s="21" t="str">
        <f>_xlfn.IFNA(VLOOKUP(B148,'2_Prototype_data'!$B$1:$U$1000,18,FALSE),"")</f>
        <v/>
      </c>
      <c r="G148" s="21" t="str">
        <f>_xlfn.IFNA(VLOOKUP(B148,'3_Prototype_data'!$B$1:$U$1000,18,FALSE),"")</f>
        <v/>
      </c>
      <c r="H148" s="21" t="str">
        <f ca="1">_xlfn.IFNA(VLOOKUP(B148,'4_Prototype_data'!$B$1:$U$1000,18,FALSE),"")</f>
        <v/>
      </c>
      <c r="I148" s="21" t="str">
        <f>_xlfn.IFNA(VLOOKUP(B148,'5_Prototype_data'!$B$1:$U$1000,18,FALSE),"")</f>
        <v/>
      </c>
      <c r="J148" s="21" t="str">
        <f>IF(B148&lt;&gt;"",IF(AND(Prototype_input!$E$13&lt;&gt;"",Prototype_input!$E$13&lt;&gt;"Please input",E148=""),"Fail",IF(AND(Prototype_input!$E$16&lt;&gt;"",Prototype_input!$E$16&lt;&gt;"Please input",F148=""),"Fail",IF(AND(Prototype_input!$E$19&lt;&gt;"",Prototype_input!$E$19&lt;&gt;"Please input",G148=""),"Fail",IF(AND(Prototype_input!$E$22&lt;&gt;"",Prototype_input!$E$22&lt;&gt;"Please input",H148=""),"Fail",IF(AND(Prototype_input!$E$25&lt;&gt;"",Prototype_input!$E$25&lt;&gt;"Please input",I148=""),"Fail",IF(E148&lt;&gt;"",E148,IF(F148&lt;&gt;"",F148,IF(G148&lt;&gt;"",G148,IF(H148&lt;&gt;"",H148,IF(I148&lt;&gt;"",I148,"")))))))))),"")</f>
        <v/>
      </c>
      <c r="K148" s="21" t="str">
        <f>_xlfn.IFNA(VLOOKUP(B148,'1_Prototype_data'!$B$1:$U$1000,16,FALSE),"")</f>
        <v/>
      </c>
      <c r="L148" s="21" t="str">
        <f t="shared" si="20"/>
        <v/>
      </c>
      <c r="M148" s="21" t="str">
        <f>_xlfn.IFNA(VLOOKUP(B148,'2_Prototype_data'!$B$1:$U$1000,16,FALSE),"")</f>
        <v/>
      </c>
      <c r="N148" s="21" t="str">
        <f t="shared" si="21"/>
        <v/>
      </c>
      <c r="O148" s="21" t="str">
        <f>_xlfn.IFNA(VLOOKUP(B148,'3_Prototype_data'!$B$1:$U$1000,16,FALSE),"")</f>
        <v/>
      </c>
      <c r="P148" s="21" t="str">
        <f t="shared" si="22"/>
        <v/>
      </c>
      <c r="Q148" s="21" t="str">
        <f ca="1">_xlfn.IFNA(VLOOKUP(B148,'4_Prototype_data'!$B$1:$U$1000,16,FALSE),"")</f>
        <v/>
      </c>
      <c r="R148" s="21" t="str">
        <f t="shared" ca="1" si="23"/>
        <v/>
      </c>
      <c r="S148" s="21" t="str">
        <f>_xlfn.IFNA(VLOOKUP(B148,'5_Prototype_data'!$B$1:$U$1000,16,FALSE),"")</f>
        <v/>
      </c>
      <c r="T148" s="21" t="str">
        <f t="shared" si="24"/>
        <v/>
      </c>
      <c r="U148" s="21" t="str">
        <f t="shared" si="25"/>
        <v/>
      </c>
      <c r="V148" s="21" t="str">
        <f>IF(B148&lt;&gt;"",(10-COUNTIF(Prototype_input!$E$12:$E$26,"Please input"))/2,"")</f>
        <v/>
      </c>
      <c r="W148" s="21" t="str">
        <f t="shared" si="26"/>
        <v/>
      </c>
      <c r="Y148" s="21" t="str">
        <f>_xlfn.IFNA(VLOOKUP(B148,'1_Prototype_data'!$B$1:$U$1000,3,FALSE),"")</f>
        <v/>
      </c>
      <c r="Z148" s="21" t="str">
        <f>_xlfn.IFNA(VLOOKUP(B148,'1_Prototype_data'!$B$1:$U$1000,4,FALSE),"")</f>
        <v/>
      </c>
      <c r="AA148" s="21" t="str">
        <f>_xlfn.IFNA(VLOOKUP(B148,'1_Prototype_data'!$B$1:$U$1000,5,FALSE),"")</f>
        <v/>
      </c>
      <c r="AB148" s="21" t="str">
        <f>_xlfn.IFNA(VLOOKUP(B148,'1_Prototype_data'!$B$1:$U$1000,6,FALSE),"")</f>
        <v/>
      </c>
      <c r="AC148" s="21" t="str">
        <f>_xlfn.IFNA(VLOOKUP(B148,'1_Prototype_data'!$B$1:$U$1000,7,FALSE),"")</f>
        <v/>
      </c>
      <c r="AD148" s="21" t="str">
        <f>_xlfn.IFNA(VLOOKUP(B148,'1_Prototype_data'!$B$1:$U$1000,8,FALSE),"")</f>
        <v/>
      </c>
      <c r="AE148" s="21" t="str">
        <f>_xlfn.IFNA(VLOOKUP(B148,'1_Prototype_data'!$B$1:$U$1000,9,FALSE),"")</f>
        <v/>
      </c>
      <c r="AF148" s="21" t="str">
        <f>_xlfn.IFNA(VLOOKUP(B148,'1_Prototype_data'!$B$1:$U$1000,20,FALSE),"")</f>
        <v/>
      </c>
      <c r="AG148" s="21" t="str">
        <f>_xlfn.IFNA(VLOOKUP(B148,'2_Prototype_data'!$B$1:$U$1000,20,FALSE),"")</f>
        <v/>
      </c>
      <c r="AH148" s="21" t="str">
        <f>_xlfn.IFNA(VLOOKUP(B148,'3_Prototype_data'!$B$1:$U$1000,20,FALSE),"")</f>
        <v/>
      </c>
      <c r="AI148" s="21" t="str">
        <f ca="1">_xlfn.IFNA(VLOOKUP(B148,'4_Prototype_data'!$B$1:$U$1000,20,FALSE),"")</f>
        <v/>
      </c>
      <c r="AJ148" s="21" t="str">
        <f>_xlfn.IFNA(VLOOKUP(B148,'5_Prototype_data'!$B$1:$U$1000,20,FALSE),"")</f>
        <v/>
      </c>
      <c r="AK148" s="21" t="str">
        <f>IF(B148&lt;&gt;"",IF(AND(Prototype_input!$E$13&lt;&gt;"",Prototype_input!$E$13&lt;&gt;"Please input",AF148=""),"Fail",IF(AND(Prototype_input!$E$16&lt;&gt;"",Prototype_input!$E$16&lt;&gt;"Please input",AG148=""),"Fail",IF(AND(Prototype_input!$E$19&lt;&gt;"",Prototype_input!$E$19&lt;&gt;"Please input",AH148=""),"Fail",IF(AND(Prototype_input!$E$22&lt;&gt;"",Prototype_input!$E$22&lt;&gt;"Please input",AI148=""),"Fail",IF(AND(Prototype_input!$E$25&lt;&gt;"",Prototype_input!$E$25&lt;&gt;"Please input",AJ148=""),"Fail",IF(AF148&lt;&gt;"",AF148,IF(AG148&lt;&gt;"",AG148,IF(AH148&lt;&gt;"",AH148,IF(AI148&lt;&gt;"",AI148,IF(AJ148&lt;&gt;"",AJ148,"")))))))))),"")</f>
        <v/>
      </c>
      <c r="AM148" s="21" t="str">
        <f>_xlfn.IFNA(VLOOKUP(C148,'1_Prototype_data'!$C$1:$AL$1000,36,FALSE),"")</f>
        <v/>
      </c>
      <c r="AN148" s="21" t="str">
        <f>_xlfn.IFNA(VLOOKUP(C148,'2_Prototype_data'!$C$1:$AL$1000,36,FALSE),"")</f>
        <v/>
      </c>
      <c r="AO148" s="21" t="str">
        <f>_xlfn.IFNA(VLOOKUP(C148,'3_Prototype_data'!$C$1:$AL$1000,36,FALSE),"")</f>
        <v/>
      </c>
      <c r="AP148" s="21" t="str">
        <f ca="1">_xlfn.IFNA(VLOOKUP(C148,'4_Prototype_data'!$C$1:$AL$1000,36,FALSE),"")</f>
        <v/>
      </c>
      <c r="AQ148" s="21" t="str">
        <f>_xlfn.IFNA(VLOOKUP(C148,'5_Prototype_data'!$C$1:$AL$1000,36,FALSE),"")</f>
        <v/>
      </c>
      <c r="AR148" s="5" t="str">
        <f>IF(C148&lt;&gt;"",IF(AND(Prototype_input!$E$13&lt;&gt;"",Prototype_input!$E$13&lt;&gt;"Please input",AM148=""),"Fail",IF(AND(Prototype_input!$E$16&lt;&gt;"",Prototype_input!$E$16&lt;&gt;"Please input",AN148=""),"Fail",IF(AND(Prototype_input!$E$19&lt;&gt;"",Prototype_input!$E$19&lt;&gt;"Please input",AO148=""),"Fail",IF(AND(Prototype_input!$E$22&lt;&gt;"",Prototype_input!$E$22&lt;&gt;"Please input",AP148=""),"Fail",IF(AND(Prototype_input!$E$25&lt;&gt;"",Prototype_input!$E$25&lt;&gt;"Please input",AQ148=""),"Fail",IF(AM148&lt;&gt;"",AM148,IF(AN148&lt;&gt;"",AN148,IF(AO148&lt;&gt;"",AO148,IF(AP148&lt;&gt;"",AP148,IF(AQ148&lt;&gt;"",AQ148,"")))))))))),"")</f>
        <v/>
      </c>
    </row>
    <row r="149" spans="5:44" ht="12.75" x14ac:dyDescent="0.2">
      <c r="E149" s="21" t="str">
        <f>_xlfn.IFNA(VLOOKUP(B149,'1_Prototype_data'!$B$1:$U$1000,18,FALSE),"")</f>
        <v/>
      </c>
      <c r="F149" s="21" t="str">
        <f>_xlfn.IFNA(VLOOKUP(B149,'2_Prototype_data'!$B$1:$U$1000,18,FALSE),"")</f>
        <v/>
      </c>
      <c r="G149" s="21" t="str">
        <f>_xlfn.IFNA(VLOOKUP(B149,'3_Prototype_data'!$B$1:$U$1000,18,FALSE),"")</f>
        <v/>
      </c>
      <c r="H149" s="21" t="str">
        <f ca="1">_xlfn.IFNA(VLOOKUP(B149,'4_Prototype_data'!$B$1:$U$1000,18,FALSE),"")</f>
        <v/>
      </c>
      <c r="I149" s="21" t="str">
        <f>_xlfn.IFNA(VLOOKUP(B149,'5_Prototype_data'!$B$1:$U$1000,18,FALSE),"")</f>
        <v/>
      </c>
      <c r="J149" s="21" t="str">
        <f>IF(B149&lt;&gt;"",IF(AND(Prototype_input!$E$13&lt;&gt;"",Prototype_input!$E$13&lt;&gt;"Please input",E149=""),"Fail",IF(AND(Prototype_input!$E$16&lt;&gt;"",Prototype_input!$E$16&lt;&gt;"Please input",F149=""),"Fail",IF(AND(Prototype_input!$E$19&lt;&gt;"",Prototype_input!$E$19&lt;&gt;"Please input",G149=""),"Fail",IF(AND(Prototype_input!$E$22&lt;&gt;"",Prototype_input!$E$22&lt;&gt;"Please input",H149=""),"Fail",IF(AND(Prototype_input!$E$25&lt;&gt;"",Prototype_input!$E$25&lt;&gt;"Please input",I149=""),"Fail",IF(E149&lt;&gt;"",E149,IF(F149&lt;&gt;"",F149,IF(G149&lt;&gt;"",G149,IF(H149&lt;&gt;"",H149,IF(I149&lt;&gt;"",I149,"")))))))))),"")</f>
        <v/>
      </c>
      <c r="K149" s="21" t="str">
        <f>_xlfn.IFNA(VLOOKUP(B149,'1_Prototype_data'!$B$1:$U$1000,16,FALSE),"")</f>
        <v/>
      </c>
      <c r="L149" s="21" t="str">
        <f t="shared" si="20"/>
        <v/>
      </c>
      <c r="M149" s="21" t="str">
        <f>_xlfn.IFNA(VLOOKUP(B149,'2_Prototype_data'!$B$1:$U$1000,16,FALSE),"")</f>
        <v/>
      </c>
      <c r="N149" s="21" t="str">
        <f t="shared" si="21"/>
        <v/>
      </c>
      <c r="O149" s="21" t="str">
        <f>_xlfn.IFNA(VLOOKUP(B149,'3_Prototype_data'!$B$1:$U$1000,16,FALSE),"")</f>
        <v/>
      </c>
      <c r="P149" s="21" t="str">
        <f t="shared" si="22"/>
        <v/>
      </c>
      <c r="Q149" s="21" t="str">
        <f ca="1">_xlfn.IFNA(VLOOKUP(B149,'4_Prototype_data'!$B$1:$U$1000,16,FALSE),"")</f>
        <v/>
      </c>
      <c r="R149" s="21" t="str">
        <f t="shared" ca="1" si="23"/>
        <v/>
      </c>
      <c r="S149" s="21" t="str">
        <f>_xlfn.IFNA(VLOOKUP(B149,'5_Prototype_data'!$B$1:$U$1000,16,FALSE),"")</f>
        <v/>
      </c>
      <c r="T149" s="21" t="str">
        <f t="shared" si="24"/>
        <v/>
      </c>
      <c r="U149" s="21" t="str">
        <f t="shared" si="25"/>
        <v/>
      </c>
      <c r="V149" s="21" t="str">
        <f>IF(B149&lt;&gt;"",(10-COUNTIF(Prototype_input!$E$12:$E$26,"Please input"))/2,"")</f>
        <v/>
      </c>
      <c r="W149" s="21" t="str">
        <f t="shared" si="26"/>
        <v/>
      </c>
      <c r="Y149" s="21" t="str">
        <f>_xlfn.IFNA(VLOOKUP(B149,'1_Prototype_data'!$B$1:$U$1000,3,FALSE),"")</f>
        <v/>
      </c>
      <c r="Z149" s="21" t="str">
        <f>_xlfn.IFNA(VLOOKUP(B149,'1_Prototype_data'!$B$1:$U$1000,4,FALSE),"")</f>
        <v/>
      </c>
      <c r="AA149" s="21" t="str">
        <f>_xlfn.IFNA(VLOOKUP(B149,'1_Prototype_data'!$B$1:$U$1000,5,FALSE),"")</f>
        <v/>
      </c>
      <c r="AB149" s="21" t="str">
        <f>_xlfn.IFNA(VLOOKUP(B149,'1_Prototype_data'!$B$1:$U$1000,6,FALSE),"")</f>
        <v/>
      </c>
      <c r="AC149" s="21" t="str">
        <f>_xlfn.IFNA(VLOOKUP(B149,'1_Prototype_data'!$B$1:$U$1000,7,FALSE),"")</f>
        <v/>
      </c>
      <c r="AD149" s="21" t="str">
        <f>_xlfn.IFNA(VLOOKUP(B149,'1_Prototype_data'!$B$1:$U$1000,8,FALSE),"")</f>
        <v/>
      </c>
      <c r="AE149" s="21" t="str">
        <f>_xlfn.IFNA(VLOOKUP(B149,'1_Prototype_data'!$B$1:$U$1000,9,FALSE),"")</f>
        <v/>
      </c>
      <c r="AF149" s="21" t="str">
        <f>_xlfn.IFNA(VLOOKUP(B149,'1_Prototype_data'!$B$1:$U$1000,20,FALSE),"")</f>
        <v/>
      </c>
      <c r="AG149" s="21" t="str">
        <f>_xlfn.IFNA(VLOOKUP(B149,'2_Prototype_data'!$B$1:$U$1000,20,FALSE),"")</f>
        <v/>
      </c>
      <c r="AH149" s="21" t="str">
        <f>_xlfn.IFNA(VLOOKUP(B149,'3_Prototype_data'!$B$1:$U$1000,20,FALSE),"")</f>
        <v/>
      </c>
      <c r="AI149" s="21" t="str">
        <f ca="1">_xlfn.IFNA(VLOOKUP(B149,'4_Prototype_data'!$B$1:$U$1000,20,FALSE),"")</f>
        <v/>
      </c>
      <c r="AJ149" s="21" t="str">
        <f>_xlfn.IFNA(VLOOKUP(B149,'5_Prototype_data'!$B$1:$U$1000,20,FALSE),"")</f>
        <v/>
      </c>
      <c r="AK149" s="21" t="str">
        <f>IF(B149&lt;&gt;"",IF(AND(Prototype_input!$E$13&lt;&gt;"",Prototype_input!$E$13&lt;&gt;"Please input",AF149=""),"Fail",IF(AND(Prototype_input!$E$16&lt;&gt;"",Prototype_input!$E$16&lt;&gt;"Please input",AG149=""),"Fail",IF(AND(Prototype_input!$E$19&lt;&gt;"",Prototype_input!$E$19&lt;&gt;"Please input",AH149=""),"Fail",IF(AND(Prototype_input!$E$22&lt;&gt;"",Prototype_input!$E$22&lt;&gt;"Please input",AI149=""),"Fail",IF(AND(Prototype_input!$E$25&lt;&gt;"",Prototype_input!$E$25&lt;&gt;"Please input",AJ149=""),"Fail",IF(AF149&lt;&gt;"",AF149,IF(AG149&lt;&gt;"",AG149,IF(AH149&lt;&gt;"",AH149,IF(AI149&lt;&gt;"",AI149,IF(AJ149&lt;&gt;"",AJ149,"")))))))))),"")</f>
        <v/>
      </c>
      <c r="AM149" s="21" t="str">
        <f>_xlfn.IFNA(VLOOKUP(C149,'1_Prototype_data'!$C$1:$AL$1000,36,FALSE),"")</f>
        <v/>
      </c>
      <c r="AN149" s="21" t="str">
        <f>_xlfn.IFNA(VLOOKUP(C149,'2_Prototype_data'!$C$1:$AL$1000,36,FALSE),"")</f>
        <v/>
      </c>
      <c r="AO149" s="21" t="str">
        <f>_xlfn.IFNA(VLOOKUP(C149,'3_Prototype_data'!$C$1:$AL$1000,36,FALSE),"")</f>
        <v/>
      </c>
      <c r="AP149" s="21" t="str">
        <f ca="1">_xlfn.IFNA(VLOOKUP(C149,'4_Prototype_data'!$C$1:$AL$1000,36,FALSE),"")</f>
        <v/>
      </c>
      <c r="AQ149" s="21" t="str">
        <f>_xlfn.IFNA(VLOOKUP(C149,'5_Prototype_data'!$C$1:$AL$1000,36,FALSE),"")</f>
        <v/>
      </c>
      <c r="AR149" s="5" t="str">
        <f>IF(C149&lt;&gt;"",IF(AND(Prototype_input!$E$13&lt;&gt;"",Prototype_input!$E$13&lt;&gt;"Please input",AM149=""),"Fail",IF(AND(Prototype_input!$E$16&lt;&gt;"",Prototype_input!$E$16&lt;&gt;"Please input",AN149=""),"Fail",IF(AND(Prototype_input!$E$19&lt;&gt;"",Prototype_input!$E$19&lt;&gt;"Please input",AO149=""),"Fail",IF(AND(Prototype_input!$E$22&lt;&gt;"",Prototype_input!$E$22&lt;&gt;"Please input",AP149=""),"Fail",IF(AND(Prototype_input!$E$25&lt;&gt;"",Prototype_input!$E$25&lt;&gt;"Please input",AQ149=""),"Fail",IF(AM149&lt;&gt;"",AM149,IF(AN149&lt;&gt;"",AN149,IF(AO149&lt;&gt;"",AO149,IF(AP149&lt;&gt;"",AP149,IF(AQ149&lt;&gt;"",AQ149,"")))))))))),"")</f>
        <v/>
      </c>
    </row>
    <row r="150" spans="5:44" ht="12.75" x14ac:dyDescent="0.2">
      <c r="E150" s="21" t="str">
        <f>_xlfn.IFNA(VLOOKUP(B150,'1_Prototype_data'!$B$1:$U$1000,18,FALSE),"")</f>
        <v/>
      </c>
      <c r="F150" s="21" t="str">
        <f>_xlfn.IFNA(VLOOKUP(B150,'2_Prototype_data'!$B$1:$U$1000,18,FALSE),"")</f>
        <v/>
      </c>
      <c r="G150" s="21" t="str">
        <f>_xlfn.IFNA(VLOOKUP(B150,'3_Prototype_data'!$B$1:$U$1000,18,FALSE),"")</f>
        <v/>
      </c>
      <c r="H150" s="21" t="str">
        <f ca="1">_xlfn.IFNA(VLOOKUP(B150,'4_Prototype_data'!$B$1:$U$1000,18,FALSE),"")</f>
        <v/>
      </c>
      <c r="I150" s="21" t="str">
        <f>_xlfn.IFNA(VLOOKUP(B150,'5_Prototype_data'!$B$1:$U$1000,18,FALSE),"")</f>
        <v/>
      </c>
      <c r="J150" s="21" t="str">
        <f>IF(B150&lt;&gt;"",IF(AND(Prototype_input!$E$13&lt;&gt;"",Prototype_input!$E$13&lt;&gt;"Please input",E150=""),"Fail",IF(AND(Prototype_input!$E$16&lt;&gt;"",Prototype_input!$E$16&lt;&gt;"Please input",F150=""),"Fail",IF(AND(Prototype_input!$E$19&lt;&gt;"",Prototype_input!$E$19&lt;&gt;"Please input",G150=""),"Fail",IF(AND(Prototype_input!$E$22&lt;&gt;"",Prototype_input!$E$22&lt;&gt;"Please input",H150=""),"Fail",IF(AND(Prototype_input!$E$25&lt;&gt;"",Prototype_input!$E$25&lt;&gt;"Please input",I150=""),"Fail",IF(E150&lt;&gt;"",E150,IF(F150&lt;&gt;"",F150,IF(G150&lt;&gt;"",G150,IF(H150&lt;&gt;"",H150,IF(I150&lt;&gt;"",I150,"")))))))))),"")</f>
        <v/>
      </c>
      <c r="K150" s="21" t="str">
        <f>_xlfn.IFNA(VLOOKUP(B150,'1_Prototype_data'!$B$1:$U$1000,16,FALSE),"")</f>
        <v/>
      </c>
      <c r="L150" s="21" t="str">
        <f t="shared" si="20"/>
        <v/>
      </c>
      <c r="M150" s="21" t="str">
        <f>_xlfn.IFNA(VLOOKUP(B150,'2_Prototype_data'!$B$1:$U$1000,16,FALSE),"")</f>
        <v/>
      </c>
      <c r="N150" s="21" t="str">
        <f t="shared" si="21"/>
        <v/>
      </c>
      <c r="O150" s="21" t="str">
        <f>_xlfn.IFNA(VLOOKUP(B150,'3_Prototype_data'!$B$1:$U$1000,16,FALSE),"")</f>
        <v/>
      </c>
      <c r="P150" s="21" t="str">
        <f t="shared" si="22"/>
        <v/>
      </c>
      <c r="Q150" s="21" t="str">
        <f ca="1">_xlfn.IFNA(VLOOKUP(B150,'4_Prototype_data'!$B$1:$U$1000,16,FALSE),"")</f>
        <v/>
      </c>
      <c r="R150" s="21" t="str">
        <f t="shared" ca="1" si="23"/>
        <v/>
      </c>
      <c r="S150" s="21" t="str">
        <f>_xlfn.IFNA(VLOOKUP(B150,'5_Prototype_data'!$B$1:$U$1000,16,FALSE),"")</f>
        <v/>
      </c>
      <c r="T150" s="21" t="str">
        <f t="shared" si="24"/>
        <v/>
      </c>
      <c r="U150" s="21" t="str">
        <f t="shared" si="25"/>
        <v/>
      </c>
      <c r="V150" s="21" t="str">
        <f>IF(B150&lt;&gt;"",(10-COUNTIF(Prototype_input!$E$12:$E$26,"Please input"))/2,"")</f>
        <v/>
      </c>
      <c r="W150" s="21" t="str">
        <f t="shared" si="26"/>
        <v/>
      </c>
      <c r="Y150" s="21" t="str">
        <f>_xlfn.IFNA(VLOOKUP(B150,'1_Prototype_data'!$B$1:$U$1000,3,FALSE),"")</f>
        <v/>
      </c>
      <c r="Z150" s="21" t="str">
        <f>_xlfn.IFNA(VLOOKUP(B150,'1_Prototype_data'!$B$1:$U$1000,4,FALSE),"")</f>
        <v/>
      </c>
      <c r="AA150" s="21" t="str">
        <f>_xlfn.IFNA(VLOOKUP(B150,'1_Prototype_data'!$B$1:$U$1000,5,FALSE),"")</f>
        <v/>
      </c>
      <c r="AB150" s="21" t="str">
        <f>_xlfn.IFNA(VLOOKUP(B150,'1_Prototype_data'!$B$1:$U$1000,6,FALSE),"")</f>
        <v/>
      </c>
      <c r="AC150" s="21" t="str">
        <f>_xlfn.IFNA(VLOOKUP(B150,'1_Prototype_data'!$B$1:$U$1000,7,FALSE),"")</f>
        <v/>
      </c>
      <c r="AD150" s="21" t="str">
        <f>_xlfn.IFNA(VLOOKUP(B150,'1_Prototype_data'!$B$1:$U$1000,8,FALSE),"")</f>
        <v/>
      </c>
      <c r="AE150" s="21" t="str">
        <f>_xlfn.IFNA(VLOOKUP(B150,'1_Prototype_data'!$B$1:$U$1000,9,FALSE),"")</f>
        <v/>
      </c>
      <c r="AF150" s="21" t="str">
        <f>_xlfn.IFNA(VLOOKUP(B150,'1_Prototype_data'!$B$1:$U$1000,20,FALSE),"")</f>
        <v/>
      </c>
      <c r="AG150" s="21" t="str">
        <f>_xlfn.IFNA(VLOOKUP(B150,'2_Prototype_data'!$B$1:$U$1000,20,FALSE),"")</f>
        <v/>
      </c>
      <c r="AH150" s="21" t="str">
        <f>_xlfn.IFNA(VLOOKUP(B150,'3_Prototype_data'!$B$1:$U$1000,20,FALSE),"")</f>
        <v/>
      </c>
      <c r="AI150" s="21" t="str">
        <f ca="1">_xlfn.IFNA(VLOOKUP(B150,'4_Prototype_data'!$B$1:$U$1000,20,FALSE),"")</f>
        <v/>
      </c>
      <c r="AJ150" s="21" t="str">
        <f>_xlfn.IFNA(VLOOKUP(B150,'5_Prototype_data'!$B$1:$U$1000,20,FALSE),"")</f>
        <v/>
      </c>
      <c r="AK150" s="21" t="str">
        <f>IF(B150&lt;&gt;"",IF(AND(Prototype_input!$E$13&lt;&gt;"",Prototype_input!$E$13&lt;&gt;"Please input",AF150=""),"Fail",IF(AND(Prototype_input!$E$16&lt;&gt;"",Prototype_input!$E$16&lt;&gt;"Please input",AG150=""),"Fail",IF(AND(Prototype_input!$E$19&lt;&gt;"",Prototype_input!$E$19&lt;&gt;"Please input",AH150=""),"Fail",IF(AND(Prototype_input!$E$22&lt;&gt;"",Prototype_input!$E$22&lt;&gt;"Please input",AI150=""),"Fail",IF(AND(Prototype_input!$E$25&lt;&gt;"",Prototype_input!$E$25&lt;&gt;"Please input",AJ150=""),"Fail",IF(AF150&lt;&gt;"",AF150,IF(AG150&lt;&gt;"",AG150,IF(AH150&lt;&gt;"",AH150,IF(AI150&lt;&gt;"",AI150,IF(AJ150&lt;&gt;"",AJ150,"")))))))))),"")</f>
        <v/>
      </c>
      <c r="AM150" s="21" t="str">
        <f>_xlfn.IFNA(VLOOKUP(C150,'1_Prototype_data'!$C$1:$AL$1000,36,FALSE),"")</f>
        <v/>
      </c>
      <c r="AN150" s="21" t="str">
        <f>_xlfn.IFNA(VLOOKUP(C150,'2_Prototype_data'!$C$1:$AL$1000,36,FALSE),"")</f>
        <v/>
      </c>
      <c r="AO150" s="21" t="str">
        <f>_xlfn.IFNA(VLOOKUP(C150,'3_Prototype_data'!$C$1:$AL$1000,36,FALSE),"")</f>
        <v/>
      </c>
      <c r="AP150" s="21" t="str">
        <f ca="1">_xlfn.IFNA(VLOOKUP(C150,'4_Prototype_data'!$C$1:$AL$1000,36,FALSE),"")</f>
        <v/>
      </c>
      <c r="AQ150" s="21" t="str">
        <f>_xlfn.IFNA(VLOOKUP(C150,'5_Prototype_data'!$C$1:$AL$1000,36,FALSE),"")</f>
        <v/>
      </c>
      <c r="AR150" s="5" t="str">
        <f>IF(C150&lt;&gt;"",IF(AND(Prototype_input!$E$13&lt;&gt;"",Prototype_input!$E$13&lt;&gt;"Please input",AM150=""),"Fail",IF(AND(Prototype_input!$E$16&lt;&gt;"",Prototype_input!$E$16&lt;&gt;"Please input",AN150=""),"Fail",IF(AND(Prototype_input!$E$19&lt;&gt;"",Prototype_input!$E$19&lt;&gt;"Please input",AO150=""),"Fail",IF(AND(Prototype_input!$E$22&lt;&gt;"",Prototype_input!$E$22&lt;&gt;"Please input",AP150=""),"Fail",IF(AND(Prototype_input!$E$25&lt;&gt;"",Prototype_input!$E$25&lt;&gt;"Please input",AQ150=""),"Fail",IF(AM150&lt;&gt;"",AM150,IF(AN150&lt;&gt;"",AN150,IF(AO150&lt;&gt;"",AO150,IF(AP150&lt;&gt;"",AP150,IF(AQ150&lt;&gt;"",AQ150,"")))))))))),"")</f>
        <v/>
      </c>
    </row>
    <row r="151" spans="5:44" ht="12.75" x14ac:dyDescent="0.2">
      <c r="E151" s="21" t="str">
        <f>_xlfn.IFNA(VLOOKUP(B151,'1_Prototype_data'!$B$1:$U$1000,18,FALSE),"")</f>
        <v/>
      </c>
      <c r="F151" s="21" t="str">
        <f>_xlfn.IFNA(VLOOKUP(B151,'2_Prototype_data'!$B$1:$U$1000,18,FALSE),"")</f>
        <v/>
      </c>
      <c r="G151" s="21" t="str">
        <f>_xlfn.IFNA(VLOOKUP(B151,'3_Prototype_data'!$B$1:$U$1000,18,FALSE),"")</f>
        <v/>
      </c>
      <c r="H151" s="21" t="str">
        <f ca="1">_xlfn.IFNA(VLOOKUP(B151,'4_Prototype_data'!$B$1:$U$1000,18,FALSE),"")</f>
        <v/>
      </c>
      <c r="I151" s="21" t="str">
        <f>_xlfn.IFNA(VLOOKUP(B151,'5_Prototype_data'!$B$1:$U$1000,18,FALSE),"")</f>
        <v/>
      </c>
      <c r="J151" s="21" t="str">
        <f>IF(B151&lt;&gt;"",IF(AND(Prototype_input!$E$13&lt;&gt;"",Prototype_input!$E$13&lt;&gt;"Please input",E151=""),"Fail",IF(AND(Prototype_input!$E$16&lt;&gt;"",Prototype_input!$E$16&lt;&gt;"Please input",F151=""),"Fail",IF(AND(Prototype_input!$E$19&lt;&gt;"",Prototype_input!$E$19&lt;&gt;"Please input",G151=""),"Fail",IF(AND(Prototype_input!$E$22&lt;&gt;"",Prototype_input!$E$22&lt;&gt;"Please input",H151=""),"Fail",IF(AND(Prototype_input!$E$25&lt;&gt;"",Prototype_input!$E$25&lt;&gt;"Please input",I151=""),"Fail",IF(E151&lt;&gt;"",E151,IF(F151&lt;&gt;"",F151,IF(G151&lt;&gt;"",G151,IF(H151&lt;&gt;"",H151,IF(I151&lt;&gt;"",I151,"")))))))))),"")</f>
        <v/>
      </c>
      <c r="K151" s="21" t="str">
        <f>_xlfn.IFNA(VLOOKUP(B151,'1_Prototype_data'!$B$1:$U$1000,16,FALSE),"")</f>
        <v/>
      </c>
      <c r="L151" s="21" t="str">
        <f t="shared" si="20"/>
        <v/>
      </c>
      <c r="M151" s="21" t="str">
        <f>_xlfn.IFNA(VLOOKUP(B151,'2_Prototype_data'!$B$1:$U$1000,16,FALSE),"")</f>
        <v/>
      </c>
      <c r="N151" s="21" t="str">
        <f t="shared" si="21"/>
        <v/>
      </c>
      <c r="O151" s="21" t="str">
        <f>_xlfn.IFNA(VLOOKUP(B151,'3_Prototype_data'!$B$1:$U$1000,16,FALSE),"")</f>
        <v/>
      </c>
      <c r="P151" s="21" t="str">
        <f t="shared" si="22"/>
        <v/>
      </c>
      <c r="Q151" s="21" t="str">
        <f ca="1">_xlfn.IFNA(VLOOKUP(B151,'4_Prototype_data'!$B$1:$U$1000,16,FALSE),"")</f>
        <v/>
      </c>
      <c r="R151" s="21" t="str">
        <f t="shared" ca="1" si="23"/>
        <v/>
      </c>
      <c r="S151" s="21" t="str">
        <f>_xlfn.IFNA(VLOOKUP(B151,'5_Prototype_data'!$B$1:$U$1000,16,FALSE),"")</f>
        <v/>
      </c>
      <c r="T151" s="21" t="str">
        <f t="shared" si="24"/>
        <v/>
      </c>
      <c r="U151" s="21" t="str">
        <f t="shared" si="25"/>
        <v/>
      </c>
      <c r="V151" s="21" t="str">
        <f>IF(B151&lt;&gt;"",(10-COUNTIF(Prototype_input!$E$12:$E$26,"Please input"))/2,"")</f>
        <v/>
      </c>
      <c r="W151" s="21" t="str">
        <f t="shared" si="26"/>
        <v/>
      </c>
      <c r="Y151" s="21" t="str">
        <f>_xlfn.IFNA(VLOOKUP(B151,'1_Prototype_data'!$B$1:$U$1000,3,FALSE),"")</f>
        <v/>
      </c>
      <c r="Z151" s="21" t="str">
        <f>_xlfn.IFNA(VLOOKUP(B151,'1_Prototype_data'!$B$1:$U$1000,4,FALSE),"")</f>
        <v/>
      </c>
      <c r="AA151" s="21" t="str">
        <f>_xlfn.IFNA(VLOOKUP(B151,'1_Prototype_data'!$B$1:$U$1000,5,FALSE),"")</f>
        <v/>
      </c>
      <c r="AB151" s="21" t="str">
        <f>_xlfn.IFNA(VLOOKUP(B151,'1_Prototype_data'!$B$1:$U$1000,6,FALSE),"")</f>
        <v/>
      </c>
      <c r="AC151" s="21" t="str">
        <f>_xlfn.IFNA(VLOOKUP(B151,'1_Prototype_data'!$B$1:$U$1000,7,FALSE),"")</f>
        <v/>
      </c>
      <c r="AD151" s="21" t="str">
        <f>_xlfn.IFNA(VLOOKUP(B151,'1_Prototype_data'!$B$1:$U$1000,8,FALSE),"")</f>
        <v/>
      </c>
      <c r="AE151" s="21" t="str">
        <f>_xlfn.IFNA(VLOOKUP(B151,'1_Prototype_data'!$B$1:$U$1000,9,FALSE),"")</f>
        <v/>
      </c>
      <c r="AF151" s="21" t="str">
        <f>_xlfn.IFNA(VLOOKUP(B151,'1_Prototype_data'!$B$1:$U$1000,20,FALSE),"")</f>
        <v/>
      </c>
      <c r="AG151" s="21" t="str">
        <f>_xlfn.IFNA(VLOOKUP(B151,'2_Prototype_data'!$B$1:$U$1000,20,FALSE),"")</f>
        <v/>
      </c>
      <c r="AH151" s="21" t="str">
        <f>_xlfn.IFNA(VLOOKUP(B151,'3_Prototype_data'!$B$1:$U$1000,20,FALSE),"")</f>
        <v/>
      </c>
      <c r="AI151" s="21" t="str">
        <f ca="1">_xlfn.IFNA(VLOOKUP(B151,'4_Prototype_data'!$B$1:$U$1000,20,FALSE),"")</f>
        <v/>
      </c>
      <c r="AJ151" s="21" t="str">
        <f>_xlfn.IFNA(VLOOKUP(B151,'5_Prototype_data'!$B$1:$U$1000,20,FALSE),"")</f>
        <v/>
      </c>
      <c r="AK151" s="21" t="str">
        <f>IF(B151&lt;&gt;"",IF(AND(Prototype_input!$E$13&lt;&gt;"",Prototype_input!$E$13&lt;&gt;"Please input",AF151=""),"Fail",IF(AND(Prototype_input!$E$16&lt;&gt;"",Prototype_input!$E$16&lt;&gt;"Please input",AG151=""),"Fail",IF(AND(Prototype_input!$E$19&lt;&gt;"",Prototype_input!$E$19&lt;&gt;"Please input",AH151=""),"Fail",IF(AND(Prototype_input!$E$22&lt;&gt;"",Prototype_input!$E$22&lt;&gt;"Please input",AI151=""),"Fail",IF(AND(Prototype_input!$E$25&lt;&gt;"",Prototype_input!$E$25&lt;&gt;"Please input",AJ151=""),"Fail",IF(AF151&lt;&gt;"",AF151,IF(AG151&lt;&gt;"",AG151,IF(AH151&lt;&gt;"",AH151,IF(AI151&lt;&gt;"",AI151,IF(AJ151&lt;&gt;"",AJ151,"")))))))))),"")</f>
        <v/>
      </c>
      <c r="AM151" s="21" t="str">
        <f>_xlfn.IFNA(VLOOKUP(C151,'1_Prototype_data'!$C$1:$AL$1000,36,FALSE),"")</f>
        <v/>
      </c>
      <c r="AN151" s="21" t="str">
        <f>_xlfn.IFNA(VLOOKUP(C151,'2_Prototype_data'!$C$1:$AL$1000,36,FALSE),"")</f>
        <v/>
      </c>
      <c r="AO151" s="21" t="str">
        <f>_xlfn.IFNA(VLOOKUP(C151,'3_Prototype_data'!$C$1:$AL$1000,36,FALSE),"")</f>
        <v/>
      </c>
      <c r="AP151" s="21" t="str">
        <f ca="1">_xlfn.IFNA(VLOOKUP(C151,'4_Prototype_data'!$C$1:$AL$1000,36,FALSE),"")</f>
        <v/>
      </c>
      <c r="AQ151" s="21" t="str">
        <f>_xlfn.IFNA(VLOOKUP(C151,'5_Prototype_data'!$C$1:$AL$1000,36,FALSE),"")</f>
        <v/>
      </c>
      <c r="AR151" s="5" t="str">
        <f>IF(C151&lt;&gt;"",IF(AND(Prototype_input!$E$13&lt;&gt;"",Prototype_input!$E$13&lt;&gt;"Please input",AM151=""),"Fail",IF(AND(Prototype_input!$E$16&lt;&gt;"",Prototype_input!$E$16&lt;&gt;"Please input",AN151=""),"Fail",IF(AND(Prototype_input!$E$19&lt;&gt;"",Prototype_input!$E$19&lt;&gt;"Please input",AO151=""),"Fail",IF(AND(Prototype_input!$E$22&lt;&gt;"",Prototype_input!$E$22&lt;&gt;"Please input",AP151=""),"Fail",IF(AND(Prototype_input!$E$25&lt;&gt;"",Prototype_input!$E$25&lt;&gt;"Please input",AQ151=""),"Fail",IF(AM151&lt;&gt;"",AM151,IF(AN151&lt;&gt;"",AN151,IF(AO151&lt;&gt;"",AO151,IF(AP151&lt;&gt;"",AP151,IF(AQ151&lt;&gt;"",AQ151,"")))))))))),"")</f>
        <v/>
      </c>
    </row>
    <row r="152" spans="5:44" ht="12.75" x14ac:dyDescent="0.2">
      <c r="E152" s="21" t="str">
        <f>_xlfn.IFNA(VLOOKUP(B152,'1_Prototype_data'!$B$1:$U$1000,18,FALSE),"")</f>
        <v/>
      </c>
      <c r="F152" s="21" t="str">
        <f>_xlfn.IFNA(VLOOKUP(B152,'2_Prototype_data'!$B$1:$U$1000,18,FALSE),"")</f>
        <v/>
      </c>
      <c r="G152" s="21" t="str">
        <f>_xlfn.IFNA(VLOOKUP(B152,'3_Prototype_data'!$B$1:$U$1000,18,FALSE),"")</f>
        <v/>
      </c>
      <c r="H152" s="21" t="str">
        <f ca="1">_xlfn.IFNA(VLOOKUP(B152,'4_Prototype_data'!$B$1:$U$1000,18,FALSE),"")</f>
        <v/>
      </c>
      <c r="I152" s="21" t="str">
        <f>_xlfn.IFNA(VLOOKUP(B152,'5_Prototype_data'!$B$1:$U$1000,18,FALSE),"")</f>
        <v/>
      </c>
      <c r="J152" s="21" t="str">
        <f>IF(B152&lt;&gt;"",IF(AND(Prototype_input!$E$13&lt;&gt;"",Prototype_input!$E$13&lt;&gt;"Please input",E152=""),"Fail",IF(AND(Prototype_input!$E$16&lt;&gt;"",Prototype_input!$E$16&lt;&gt;"Please input",F152=""),"Fail",IF(AND(Prototype_input!$E$19&lt;&gt;"",Prototype_input!$E$19&lt;&gt;"Please input",G152=""),"Fail",IF(AND(Prototype_input!$E$22&lt;&gt;"",Prototype_input!$E$22&lt;&gt;"Please input",H152=""),"Fail",IF(AND(Prototype_input!$E$25&lt;&gt;"",Prototype_input!$E$25&lt;&gt;"Please input",I152=""),"Fail",IF(E152&lt;&gt;"",E152,IF(F152&lt;&gt;"",F152,IF(G152&lt;&gt;"",G152,IF(H152&lt;&gt;"",H152,IF(I152&lt;&gt;"",I152,"")))))))))),"")</f>
        <v/>
      </c>
      <c r="K152" s="21" t="str">
        <f>_xlfn.IFNA(VLOOKUP(B152,'1_Prototype_data'!$B$1:$U$1000,16,FALSE),"")</f>
        <v/>
      </c>
      <c r="L152" s="21" t="str">
        <f t="shared" si="20"/>
        <v/>
      </c>
      <c r="M152" s="21" t="str">
        <f>_xlfn.IFNA(VLOOKUP(B152,'2_Prototype_data'!$B$1:$U$1000,16,FALSE),"")</f>
        <v/>
      </c>
      <c r="N152" s="21" t="str">
        <f t="shared" si="21"/>
        <v/>
      </c>
      <c r="O152" s="21" t="str">
        <f>_xlfn.IFNA(VLOOKUP(B152,'3_Prototype_data'!$B$1:$U$1000,16,FALSE),"")</f>
        <v/>
      </c>
      <c r="P152" s="21" t="str">
        <f t="shared" si="22"/>
        <v/>
      </c>
      <c r="Q152" s="21" t="str">
        <f ca="1">_xlfn.IFNA(VLOOKUP(B152,'4_Prototype_data'!$B$1:$U$1000,16,FALSE),"")</f>
        <v/>
      </c>
      <c r="R152" s="21" t="str">
        <f t="shared" ca="1" si="23"/>
        <v/>
      </c>
      <c r="S152" s="21" t="str">
        <f>_xlfn.IFNA(VLOOKUP(B152,'5_Prototype_data'!$B$1:$U$1000,16,FALSE),"")</f>
        <v/>
      </c>
      <c r="T152" s="21" t="str">
        <f t="shared" si="24"/>
        <v/>
      </c>
      <c r="U152" s="21" t="str">
        <f t="shared" si="25"/>
        <v/>
      </c>
      <c r="V152" s="21" t="str">
        <f>IF(B152&lt;&gt;"",(10-COUNTIF(Prototype_input!$E$12:$E$26,"Please input"))/2,"")</f>
        <v/>
      </c>
      <c r="W152" s="21" t="str">
        <f t="shared" si="26"/>
        <v/>
      </c>
      <c r="Y152" s="21" t="str">
        <f>_xlfn.IFNA(VLOOKUP(B152,'1_Prototype_data'!$B$1:$U$1000,3,FALSE),"")</f>
        <v/>
      </c>
      <c r="Z152" s="21" t="str">
        <f>_xlfn.IFNA(VLOOKUP(B152,'1_Prototype_data'!$B$1:$U$1000,4,FALSE),"")</f>
        <v/>
      </c>
      <c r="AA152" s="21" t="str">
        <f>_xlfn.IFNA(VLOOKUP(B152,'1_Prototype_data'!$B$1:$U$1000,5,FALSE),"")</f>
        <v/>
      </c>
      <c r="AB152" s="21" t="str">
        <f>_xlfn.IFNA(VLOOKUP(B152,'1_Prototype_data'!$B$1:$U$1000,6,FALSE),"")</f>
        <v/>
      </c>
      <c r="AC152" s="21" t="str">
        <f>_xlfn.IFNA(VLOOKUP(B152,'1_Prototype_data'!$B$1:$U$1000,7,FALSE),"")</f>
        <v/>
      </c>
      <c r="AD152" s="21" t="str">
        <f>_xlfn.IFNA(VLOOKUP(B152,'1_Prototype_data'!$B$1:$U$1000,8,FALSE),"")</f>
        <v/>
      </c>
      <c r="AE152" s="21" t="str">
        <f>_xlfn.IFNA(VLOOKUP(B152,'1_Prototype_data'!$B$1:$U$1000,9,FALSE),"")</f>
        <v/>
      </c>
      <c r="AF152" s="21" t="str">
        <f>_xlfn.IFNA(VLOOKUP(B152,'1_Prototype_data'!$B$1:$U$1000,20,FALSE),"")</f>
        <v/>
      </c>
      <c r="AG152" s="21" t="str">
        <f>_xlfn.IFNA(VLOOKUP(B152,'2_Prototype_data'!$B$1:$U$1000,20,FALSE),"")</f>
        <v/>
      </c>
      <c r="AH152" s="21" t="str">
        <f>_xlfn.IFNA(VLOOKUP(B152,'3_Prototype_data'!$B$1:$U$1000,20,FALSE),"")</f>
        <v/>
      </c>
      <c r="AI152" s="21" t="str">
        <f ca="1">_xlfn.IFNA(VLOOKUP(B152,'4_Prototype_data'!$B$1:$U$1000,20,FALSE),"")</f>
        <v/>
      </c>
      <c r="AJ152" s="21" t="str">
        <f>_xlfn.IFNA(VLOOKUP(B152,'5_Prototype_data'!$B$1:$U$1000,20,FALSE),"")</f>
        <v/>
      </c>
      <c r="AK152" s="21" t="str">
        <f>IF(B152&lt;&gt;"",IF(AND(Prototype_input!$E$13&lt;&gt;"",Prototype_input!$E$13&lt;&gt;"Please input",AF152=""),"Fail",IF(AND(Prototype_input!$E$16&lt;&gt;"",Prototype_input!$E$16&lt;&gt;"Please input",AG152=""),"Fail",IF(AND(Prototype_input!$E$19&lt;&gt;"",Prototype_input!$E$19&lt;&gt;"Please input",AH152=""),"Fail",IF(AND(Prototype_input!$E$22&lt;&gt;"",Prototype_input!$E$22&lt;&gt;"Please input",AI152=""),"Fail",IF(AND(Prototype_input!$E$25&lt;&gt;"",Prototype_input!$E$25&lt;&gt;"Please input",AJ152=""),"Fail",IF(AF152&lt;&gt;"",AF152,IF(AG152&lt;&gt;"",AG152,IF(AH152&lt;&gt;"",AH152,IF(AI152&lt;&gt;"",AI152,IF(AJ152&lt;&gt;"",AJ152,"")))))))))),"")</f>
        <v/>
      </c>
      <c r="AM152" s="21" t="str">
        <f>_xlfn.IFNA(VLOOKUP(C152,'1_Prototype_data'!$C$1:$AL$1000,36,FALSE),"")</f>
        <v/>
      </c>
      <c r="AN152" s="21" t="str">
        <f>_xlfn.IFNA(VLOOKUP(C152,'2_Prototype_data'!$C$1:$AL$1000,36,FALSE),"")</f>
        <v/>
      </c>
      <c r="AO152" s="21" t="str">
        <f>_xlfn.IFNA(VLOOKUP(C152,'3_Prototype_data'!$C$1:$AL$1000,36,FALSE),"")</f>
        <v/>
      </c>
      <c r="AP152" s="21" t="str">
        <f ca="1">_xlfn.IFNA(VLOOKUP(C152,'4_Prototype_data'!$C$1:$AL$1000,36,FALSE),"")</f>
        <v/>
      </c>
      <c r="AQ152" s="21" t="str">
        <f>_xlfn.IFNA(VLOOKUP(C152,'5_Prototype_data'!$C$1:$AL$1000,36,FALSE),"")</f>
        <v/>
      </c>
      <c r="AR152" s="5" t="str">
        <f>IF(C152&lt;&gt;"",IF(AND(Prototype_input!$E$13&lt;&gt;"",Prototype_input!$E$13&lt;&gt;"Please input",AM152=""),"Fail",IF(AND(Prototype_input!$E$16&lt;&gt;"",Prototype_input!$E$16&lt;&gt;"Please input",AN152=""),"Fail",IF(AND(Prototype_input!$E$19&lt;&gt;"",Prototype_input!$E$19&lt;&gt;"Please input",AO152=""),"Fail",IF(AND(Prototype_input!$E$22&lt;&gt;"",Prototype_input!$E$22&lt;&gt;"Please input",AP152=""),"Fail",IF(AND(Prototype_input!$E$25&lt;&gt;"",Prototype_input!$E$25&lt;&gt;"Please input",AQ152=""),"Fail",IF(AM152&lt;&gt;"",AM152,IF(AN152&lt;&gt;"",AN152,IF(AO152&lt;&gt;"",AO152,IF(AP152&lt;&gt;"",AP152,IF(AQ152&lt;&gt;"",AQ152,"")))))))))),"")</f>
        <v/>
      </c>
    </row>
    <row r="153" spans="5:44" ht="12.75" x14ac:dyDescent="0.2">
      <c r="E153" s="21" t="str">
        <f>_xlfn.IFNA(VLOOKUP(B153,'1_Prototype_data'!$B$1:$U$1000,18,FALSE),"")</f>
        <v/>
      </c>
      <c r="F153" s="21" t="str">
        <f>_xlfn.IFNA(VLOOKUP(B153,'2_Prototype_data'!$B$1:$U$1000,18,FALSE),"")</f>
        <v/>
      </c>
      <c r="G153" s="21" t="str">
        <f>_xlfn.IFNA(VLOOKUP(B153,'3_Prototype_data'!$B$1:$U$1000,18,FALSE),"")</f>
        <v/>
      </c>
      <c r="H153" s="21" t="str">
        <f ca="1">_xlfn.IFNA(VLOOKUP(B153,'4_Prototype_data'!$B$1:$U$1000,18,FALSE),"")</f>
        <v/>
      </c>
      <c r="I153" s="21" t="str">
        <f>_xlfn.IFNA(VLOOKUP(B153,'5_Prototype_data'!$B$1:$U$1000,18,FALSE),"")</f>
        <v/>
      </c>
      <c r="J153" s="21" t="str">
        <f>IF(B153&lt;&gt;"",IF(AND(Prototype_input!$E$13&lt;&gt;"",Prototype_input!$E$13&lt;&gt;"Please input",E153=""),"Fail",IF(AND(Prototype_input!$E$16&lt;&gt;"",Prototype_input!$E$16&lt;&gt;"Please input",F153=""),"Fail",IF(AND(Prototype_input!$E$19&lt;&gt;"",Prototype_input!$E$19&lt;&gt;"Please input",G153=""),"Fail",IF(AND(Prototype_input!$E$22&lt;&gt;"",Prototype_input!$E$22&lt;&gt;"Please input",H153=""),"Fail",IF(AND(Prototype_input!$E$25&lt;&gt;"",Prototype_input!$E$25&lt;&gt;"Please input",I153=""),"Fail",IF(E153&lt;&gt;"",E153,IF(F153&lt;&gt;"",F153,IF(G153&lt;&gt;"",G153,IF(H153&lt;&gt;"",H153,IF(I153&lt;&gt;"",I153,"")))))))))),"")</f>
        <v/>
      </c>
      <c r="K153" s="21" t="str">
        <f>_xlfn.IFNA(VLOOKUP(B153,'1_Prototype_data'!$B$1:$U$1000,16,FALSE),"")</f>
        <v/>
      </c>
      <c r="L153" s="21" t="str">
        <f t="shared" si="20"/>
        <v/>
      </c>
      <c r="M153" s="21" t="str">
        <f>_xlfn.IFNA(VLOOKUP(B153,'2_Prototype_data'!$B$1:$U$1000,16,FALSE),"")</f>
        <v/>
      </c>
      <c r="N153" s="21" t="str">
        <f t="shared" si="21"/>
        <v/>
      </c>
      <c r="O153" s="21" t="str">
        <f>_xlfn.IFNA(VLOOKUP(B153,'3_Prototype_data'!$B$1:$U$1000,16,FALSE),"")</f>
        <v/>
      </c>
      <c r="P153" s="21" t="str">
        <f t="shared" si="22"/>
        <v/>
      </c>
      <c r="Q153" s="21" t="str">
        <f ca="1">_xlfn.IFNA(VLOOKUP(B153,'4_Prototype_data'!$B$1:$U$1000,16,FALSE),"")</f>
        <v/>
      </c>
      <c r="R153" s="21" t="str">
        <f t="shared" ca="1" si="23"/>
        <v/>
      </c>
      <c r="S153" s="21" t="str">
        <f>_xlfn.IFNA(VLOOKUP(B153,'5_Prototype_data'!$B$1:$U$1000,16,FALSE),"")</f>
        <v/>
      </c>
      <c r="T153" s="21" t="str">
        <f t="shared" si="24"/>
        <v/>
      </c>
      <c r="U153" s="21" t="str">
        <f t="shared" si="25"/>
        <v/>
      </c>
      <c r="V153" s="21" t="str">
        <f>IF(B153&lt;&gt;"",(10-COUNTIF(Prototype_input!$E$12:$E$26,"Please input"))/2,"")</f>
        <v/>
      </c>
      <c r="W153" s="21" t="str">
        <f t="shared" si="26"/>
        <v/>
      </c>
      <c r="Y153" s="21" t="str">
        <f>_xlfn.IFNA(VLOOKUP(B153,'1_Prototype_data'!$B$1:$U$1000,3,FALSE),"")</f>
        <v/>
      </c>
      <c r="Z153" s="21" t="str">
        <f>_xlfn.IFNA(VLOOKUP(B153,'1_Prototype_data'!$B$1:$U$1000,4,FALSE),"")</f>
        <v/>
      </c>
      <c r="AA153" s="21" t="str">
        <f>_xlfn.IFNA(VLOOKUP(B153,'1_Prototype_data'!$B$1:$U$1000,5,FALSE),"")</f>
        <v/>
      </c>
      <c r="AB153" s="21" t="str">
        <f>_xlfn.IFNA(VLOOKUP(B153,'1_Prototype_data'!$B$1:$U$1000,6,FALSE),"")</f>
        <v/>
      </c>
      <c r="AC153" s="21" t="str">
        <f>_xlfn.IFNA(VLOOKUP(B153,'1_Prototype_data'!$B$1:$U$1000,7,FALSE),"")</f>
        <v/>
      </c>
      <c r="AD153" s="21" t="str">
        <f>_xlfn.IFNA(VLOOKUP(B153,'1_Prototype_data'!$B$1:$U$1000,8,FALSE),"")</f>
        <v/>
      </c>
      <c r="AE153" s="21" t="str">
        <f>_xlfn.IFNA(VLOOKUP(B153,'1_Prototype_data'!$B$1:$U$1000,9,FALSE),"")</f>
        <v/>
      </c>
      <c r="AF153" s="21" t="str">
        <f>_xlfn.IFNA(VLOOKUP(B153,'1_Prototype_data'!$B$1:$U$1000,20,FALSE),"")</f>
        <v/>
      </c>
      <c r="AG153" s="21" t="str">
        <f>_xlfn.IFNA(VLOOKUP(B153,'2_Prototype_data'!$B$1:$U$1000,20,FALSE),"")</f>
        <v/>
      </c>
      <c r="AH153" s="21" t="str">
        <f>_xlfn.IFNA(VLOOKUP(B153,'3_Prototype_data'!$B$1:$U$1000,20,FALSE),"")</f>
        <v/>
      </c>
      <c r="AI153" s="21" t="str">
        <f ca="1">_xlfn.IFNA(VLOOKUP(B153,'4_Prototype_data'!$B$1:$U$1000,20,FALSE),"")</f>
        <v/>
      </c>
      <c r="AJ153" s="21" t="str">
        <f>_xlfn.IFNA(VLOOKUP(B153,'5_Prototype_data'!$B$1:$U$1000,20,FALSE),"")</f>
        <v/>
      </c>
      <c r="AK153" s="21" t="str">
        <f>IF(B153&lt;&gt;"",IF(AND(Prototype_input!$E$13&lt;&gt;"",Prototype_input!$E$13&lt;&gt;"Please input",AF153=""),"Fail",IF(AND(Prototype_input!$E$16&lt;&gt;"",Prototype_input!$E$16&lt;&gt;"Please input",AG153=""),"Fail",IF(AND(Prototype_input!$E$19&lt;&gt;"",Prototype_input!$E$19&lt;&gt;"Please input",AH153=""),"Fail",IF(AND(Prototype_input!$E$22&lt;&gt;"",Prototype_input!$E$22&lt;&gt;"Please input",AI153=""),"Fail",IF(AND(Prototype_input!$E$25&lt;&gt;"",Prototype_input!$E$25&lt;&gt;"Please input",AJ153=""),"Fail",IF(AF153&lt;&gt;"",AF153,IF(AG153&lt;&gt;"",AG153,IF(AH153&lt;&gt;"",AH153,IF(AI153&lt;&gt;"",AI153,IF(AJ153&lt;&gt;"",AJ153,"")))))))))),"")</f>
        <v/>
      </c>
      <c r="AM153" s="21" t="str">
        <f>_xlfn.IFNA(VLOOKUP(C153,'1_Prototype_data'!$C$1:$AL$1000,36,FALSE),"")</f>
        <v/>
      </c>
      <c r="AN153" s="21" t="str">
        <f>_xlfn.IFNA(VLOOKUP(C153,'2_Prototype_data'!$C$1:$AL$1000,36,FALSE),"")</f>
        <v/>
      </c>
      <c r="AO153" s="21" t="str">
        <f>_xlfn.IFNA(VLOOKUP(C153,'3_Prototype_data'!$C$1:$AL$1000,36,FALSE),"")</f>
        <v/>
      </c>
      <c r="AP153" s="21" t="str">
        <f ca="1">_xlfn.IFNA(VLOOKUP(C153,'4_Prototype_data'!$C$1:$AL$1000,36,FALSE),"")</f>
        <v/>
      </c>
      <c r="AQ153" s="21" t="str">
        <f>_xlfn.IFNA(VLOOKUP(C153,'5_Prototype_data'!$C$1:$AL$1000,36,FALSE),"")</f>
        <v/>
      </c>
      <c r="AR153" s="5" t="str">
        <f>IF(C153&lt;&gt;"",IF(AND(Prototype_input!$E$13&lt;&gt;"",Prototype_input!$E$13&lt;&gt;"Please input",AM153=""),"Fail",IF(AND(Prototype_input!$E$16&lt;&gt;"",Prototype_input!$E$16&lt;&gt;"Please input",AN153=""),"Fail",IF(AND(Prototype_input!$E$19&lt;&gt;"",Prototype_input!$E$19&lt;&gt;"Please input",AO153=""),"Fail",IF(AND(Prototype_input!$E$22&lt;&gt;"",Prototype_input!$E$22&lt;&gt;"Please input",AP153=""),"Fail",IF(AND(Prototype_input!$E$25&lt;&gt;"",Prototype_input!$E$25&lt;&gt;"Please input",AQ153=""),"Fail",IF(AM153&lt;&gt;"",AM153,IF(AN153&lt;&gt;"",AN153,IF(AO153&lt;&gt;"",AO153,IF(AP153&lt;&gt;"",AP153,IF(AQ153&lt;&gt;"",AQ153,"")))))))))),"")</f>
        <v/>
      </c>
    </row>
    <row r="154" spans="5:44" ht="12.75" x14ac:dyDescent="0.2">
      <c r="E154" s="21" t="str">
        <f>_xlfn.IFNA(VLOOKUP(B154,'1_Prototype_data'!$B$1:$U$1000,18,FALSE),"")</f>
        <v/>
      </c>
      <c r="F154" s="21" t="str">
        <f>_xlfn.IFNA(VLOOKUP(B154,'2_Prototype_data'!$B$1:$U$1000,18,FALSE),"")</f>
        <v/>
      </c>
      <c r="G154" s="21" t="str">
        <f>_xlfn.IFNA(VLOOKUP(B154,'3_Prototype_data'!$B$1:$U$1000,18,FALSE),"")</f>
        <v/>
      </c>
      <c r="H154" s="21" t="str">
        <f ca="1">_xlfn.IFNA(VLOOKUP(B154,'4_Prototype_data'!$B$1:$U$1000,18,FALSE),"")</f>
        <v/>
      </c>
      <c r="I154" s="21" t="str">
        <f>_xlfn.IFNA(VLOOKUP(B154,'5_Prototype_data'!$B$1:$U$1000,18,FALSE),"")</f>
        <v/>
      </c>
      <c r="J154" s="21" t="str">
        <f>IF(B154&lt;&gt;"",IF(AND(Prototype_input!$E$13&lt;&gt;"",Prototype_input!$E$13&lt;&gt;"Please input",E154=""),"Fail",IF(AND(Prototype_input!$E$16&lt;&gt;"",Prototype_input!$E$16&lt;&gt;"Please input",F154=""),"Fail",IF(AND(Prototype_input!$E$19&lt;&gt;"",Prototype_input!$E$19&lt;&gt;"Please input",G154=""),"Fail",IF(AND(Prototype_input!$E$22&lt;&gt;"",Prototype_input!$E$22&lt;&gt;"Please input",H154=""),"Fail",IF(AND(Prototype_input!$E$25&lt;&gt;"",Prototype_input!$E$25&lt;&gt;"Please input",I154=""),"Fail",IF(E154&lt;&gt;"",E154,IF(F154&lt;&gt;"",F154,IF(G154&lt;&gt;"",G154,IF(H154&lt;&gt;"",H154,IF(I154&lt;&gt;"",I154,"")))))))))),"")</f>
        <v/>
      </c>
      <c r="K154" s="21" t="str">
        <f>_xlfn.IFNA(VLOOKUP(B154,'1_Prototype_data'!$B$1:$U$1000,16,FALSE),"")</f>
        <v/>
      </c>
      <c r="L154" s="21" t="str">
        <f t="shared" si="20"/>
        <v/>
      </c>
      <c r="M154" s="21" t="str">
        <f>_xlfn.IFNA(VLOOKUP(B154,'2_Prototype_data'!$B$1:$U$1000,16,FALSE),"")</f>
        <v/>
      </c>
      <c r="N154" s="21" t="str">
        <f t="shared" si="21"/>
        <v/>
      </c>
      <c r="O154" s="21" t="str">
        <f>_xlfn.IFNA(VLOOKUP(B154,'3_Prototype_data'!$B$1:$U$1000,16,FALSE),"")</f>
        <v/>
      </c>
      <c r="P154" s="21" t="str">
        <f t="shared" si="22"/>
        <v/>
      </c>
      <c r="Q154" s="21" t="str">
        <f ca="1">_xlfn.IFNA(VLOOKUP(B154,'4_Prototype_data'!$B$1:$U$1000,16,FALSE),"")</f>
        <v/>
      </c>
      <c r="R154" s="21" t="str">
        <f t="shared" ca="1" si="23"/>
        <v/>
      </c>
      <c r="S154" s="21" t="str">
        <f>_xlfn.IFNA(VLOOKUP(B154,'5_Prototype_data'!$B$1:$U$1000,16,FALSE),"")</f>
        <v/>
      </c>
      <c r="T154" s="21" t="str">
        <f t="shared" si="24"/>
        <v/>
      </c>
      <c r="U154" s="21" t="str">
        <f t="shared" si="25"/>
        <v/>
      </c>
      <c r="V154" s="21" t="str">
        <f>IF(B154&lt;&gt;"",(10-COUNTIF(Prototype_input!$E$12:$E$26,"Please input"))/2,"")</f>
        <v/>
      </c>
      <c r="W154" s="21" t="str">
        <f t="shared" si="26"/>
        <v/>
      </c>
      <c r="Y154" s="21" t="str">
        <f>_xlfn.IFNA(VLOOKUP(B154,'1_Prototype_data'!$B$1:$U$1000,3,FALSE),"")</f>
        <v/>
      </c>
      <c r="Z154" s="21" t="str">
        <f>_xlfn.IFNA(VLOOKUP(B154,'1_Prototype_data'!$B$1:$U$1000,4,FALSE),"")</f>
        <v/>
      </c>
      <c r="AA154" s="21" t="str">
        <f>_xlfn.IFNA(VLOOKUP(B154,'1_Prototype_data'!$B$1:$U$1000,5,FALSE),"")</f>
        <v/>
      </c>
      <c r="AB154" s="21" t="str">
        <f>_xlfn.IFNA(VLOOKUP(B154,'1_Prototype_data'!$B$1:$U$1000,6,FALSE),"")</f>
        <v/>
      </c>
      <c r="AC154" s="21" t="str">
        <f>_xlfn.IFNA(VLOOKUP(B154,'1_Prototype_data'!$B$1:$U$1000,7,FALSE),"")</f>
        <v/>
      </c>
      <c r="AD154" s="21" t="str">
        <f>_xlfn.IFNA(VLOOKUP(B154,'1_Prototype_data'!$B$1:$U$1000,8,FALSE),"")</f>
        <v/>
      </c>
      <c r="AE154" s="21" t="str">
        <f>_xlfn.IFNA(VLOOKUP(B154,'1_Prototype_data'!$B$1:$U$1000,9,FALSE),"")</f>
        <v/>
      </c>
      <c r="AF154" s="21" t="str">
        <f>_xlfn.IFNA(VLOOKUP(B154,'1_Prototype_data'!$B$1:$U$1000,20,FALSE),"")</f>
        <v/>
      </c>
      <c r="AG154" s="21" t="str">
        <f>_xlfn.IFNA(VLOOKUP(B154,'2_Prototype_data'!$B$1:$U$1000,20,FALSE),"")</f>
        <v/>
      </c>
      <c r="AH154" s="21" t="str">
        <f>_xlfn.IFNA(VLOOKUP(B154,'3_Prototype_data'!$B$1:$U$1000,20,FALSE),"")</f>
        <v/>
      </c>
      <c r="AI154" s="21" t="str">
        <f ca="1">_xlfn.IFNA(VLOOKUP(B154,'4_Prototype_data'!$B$1:$U$1000,20,FALSE),"")</f>
        <v/>
      </c>
      <c r="AJ154" s="21" t="str">
        <f>_xlfn.IFNA(VLOOKUP(B154,'5_Prototype_data'!$B$1:$U$1000,20,FALSE),"")</f>
        <v/>
      </c>
      <c r="AK154" s="21" t="str">
        <f>IF(B154&lt;&gt;"",IF(AND(Prototype_input!$E$13&lt;&gt;"",Prototype_input!$E$13&lt;&gt;"Please input",AF154=""),"Fail",IF(AND(Prototype_input!$E$16&lt;&gt;"",Prototype_input!$E$16&lt;&gt;"Please input",AG154=""),"Fail",IF(AND(Prototype_input!$E$19&lt;&gt;"",Prototype_input!$E$19&lt;&gt;"Please input",AH154=""),"Fail",IF(AND(Prototype_input!$E$22&lt;&gt;"",Prototype_input!$E$22&lt;&gt;"Please input",AI154=""),"Fail",IF(AND(Prototype_input!$E$25&lt;&gt;"",Prototype_input!$E$25&lt;&gt;"Please input",AJ154=""),"Fail",IF(AF154&lt;&gt;"",AF154,IF(AG154&lt;&gt;"",AG154,IF(AH154&lt;&gt;"",AH154,IF(AI154&lt;&gt;"",AI154,IF(AJ154&lt;&gt;"",AJ154,"")))))))))),"")</f>
        <v/>
      </c>
      <c r="AM154" s="21" t="str">
        <f>_xlfn.IFNA(VLOOKUP(C154,'1_Prototype_data'!$C$1:$AL$1000,36,FALSE),"")</f>
        <v/>
      </c>
      <c r="AN154" s="21" t="str">
        <f>_xlfn.IFNA(VLOOKUP(C154,'2_Prototype_data'!$C$1:$AL$1000,36,FALSE),"")</f>
        <v/>
      </c>
      <c r="AO154" s="21" t="str">
        <f>_xlfn.IFNA(VLOOKUP(C154,'3_Prototype_data'!$C$1:$AL$1000,36,FALSE),"")</f>
        <v/>
      </c>
      <c r="AP154" s="21" t="str">
        <f ca="1">_xlfn.IFNA(VLOOKUP(C154,'4_Prototype_data'!$C$1:$AL$1000,36,FALSE),"")</f>
        <v/>
      </c>
      <c r="AQ154" s="21" t="str">
        <f>_xlfn.IFNA(VLOOKUP(C154,'5_Prototype_data'!$C$1:$AL$1000,36,FALSE),"")</f>
        <v/>
      </c>
      <c r="AR154" s="5" t="str">
        <f>IF(C154&lt;&gt;"",IF(AND(Prototype_input!$E$13&lt;&gt;"",Prototype_input!$E$13&lt;&gt;"Please input",AM154=""),"Fail",IF(AND(Prototype_input!$E$16&lt;&gt;"",Prototype_input!$E$16&lt;&gt;"Please input",AN154=""),"Fail",IF(AND(Prototype_input!$E$19&lt;&gt;"",Prototype_input!$E$19&lt;&gt;"Please input",AO154=""),"Fail",IF(AND(Prototype_input!$E$22&lt;&gt;"",Prototype_input!$E$22&lt;&gt;"Please input",AP154=""),"Fail",IF(AND(Prototype_input!$E$25&lt;&gt;"",Prototype_input!$E$25&lt;&gt;"Please input",AQ154=""),"Fail",IF(AM154&lt;&gt;"",AM154,IF(AN154&lt;&gt;"",AN154,IF(AO154&lt;&gt;"",AO154,IF(AP154&lt;&gt;"",AP154,IF(AQ154&lt;&gt;"",AQ154,"")))))))))),"")</f>
        <v/>
      </c>
    </row>
    <row r="155" spans="5:44" ht="12.75" x14ac:dyDescent="0.2">
      <c r="E155" s="21" t="str">
        <f>_xlfn.IFNA(VLOOKUP(B155,'1_Prototype_data'!$B$1:$U$1000,18,FALSE),"")</f>
        <v/>
      </c>
      <c r="F155" s="21" t="str">
        <f>_xlfn.IFNA(VLOOKUP(B155,'2_Prototype_data'!$B$1:$U$1000,18,FALSE),"")</f>
        <v/>
      </c>
      <c r="G155" s="21" t="str">
        <f>_xlfn.IFNA(VLOOKUP(B155,'3_Prototype_data'!$B$1:$U$1000,18,FALSE),"")</f>
        <v/>
      </c>
      <c r="H155" s="21" t="str">
        <f ca="1">_xlfn.IFNA(VLOOKUP(B155,'4_Prototype_data'!$B$1:$U$1000,18,FALSE),"")</f>
        <v/>
      </c>
      <c r="I155" s="21" t="str">
        <f>_xlfn.IFNA(VLOOKUP(B155,'5_Prototype_data'!$B$1:$U$1000,18,FALSE),"")</f>
        <v/>
      </c>
      <c r="J155" s="21" t="str">
        <f>IF(B155&lt;&gt;"",IF(AND(Prototype_input!$E$13&lt;&gt;"",Prototype_input!$E$13&lt;&gt;"Please input",E155=""),"Fail",IF(AND(Prototype_input!$E$16&lt;&gt;"",Prototype_input!$E$16&lt;&gt;"Please input",F155=""),"Fail",IF(AND(Prototype_input!$E$19&lt;&gt;"",Prototype_input!$E$19&lt;&gt;"Please input",G155=""),"Fail",IF(AND(Prototype_input!$E$22&lt;&gt;"",Prototype_input!$E$22&lt;&gt;"Please input",H155=""),"Fail",IF(AND(Prototype_input!$E$25&lt;&gt;"",Prototype_input!$E$25&lt;&gt;"Please input",I155=""),"Fail",IF(E155&lt;&gt;"",E155,IF(F155&lt;&gt;"",F155,IF(G155&lt;&gt;"",G155,IF(H155&lt;&gt;"",H155,IF(I155&lt;&gt;"",I155,"")))))))))),"")</f>
        <v/>
      </c>
      <c r="K155" s="21" t="str">
        <f>_xlfn.IFNA(VLOOKUP(B155,'1_Prototype_data'!$B$1:$U$1000,16,FALSE),"")</f>
        <v/>
      </c>
      <c r="L155" s="21" t="str">
        <f t="shared" si="20"/>
        <v/>
      </c>
      <c r="M155" s="21" t="str">
        <f>_xlfn.IFNA(VLOOKUP(B155,'2_Prototype_data'!$B$1:$U$1000,16,FALSE),"")</f>
        <v/>
      </c>
      <c r="N155" s="21" t="str">
        <f t="shared" si="21"/>
        <v/>
      </c>
      <c r="O155" s="21" t="str">
        <f>_xlfn.IFNA(VLOOKUP(B155,'3_Prototype_data'!$B$1:$U$1000,16,FALSE),"")</f>
        <v/>
      </c>
      <c r="P155" s="21" t="str">
        <f t="shared" si="22"/>
        <v/>
      </c>
      <c r="Q155" s="21" t="str">
        <f ca="1">_xlfn.IFNA(VLOOKUP(B155,'4_Prototype_data'!$B$1:$U$1000,16,FALSE),"")</f>
        <v/>
      </c>
      <c r="R155" s="21" t="str">
        <f t="shared" ca="1" si="23"/>
        <v/>
      </c>
      <c r="S155" s="21" t="str">
        <f>_xlfn.IFNA(VLOOKUP(B155,'5_Prototype_data'!$B$1:$U$1000,16,FALSE),"")</f>
        <v/>
      </c>
      <c r="T155" s="21" t="str">
        <f t="shared" si="24"/>
        <v/>
      </c>
      <c r="U155" s="21" t="str">
        <f t="shared" si="25"/>
        <v/>
      </c>
      <c r="V155" s="21" t="str">
        <f>IF(B155&lt;&gt;"",(10-COUNTIF(Prototype_input!$E$12:$E$26,"Please input"))/2,"")</f>
        <v/>
      </c>
      <c r="W155" s="21" t="str">
        <f t="shared" si="26"/>
        <v/>
      </c>
      <c r="Y155" s="21" t="str">
        <f>_xlfn.IFNA(VLOOKUP(B155,'1_Prototype_data'!$B$1:$U$1000,3,FALSE),"")</f>
        <v/>
      </c>
      <c r="Z155" s="21" t="str">
        <f>_xlfn.IFNA(VLOOKUP(B155,'1_Prototype_data'!$B$1:$U$1000,4,FALSE),"")</f>
        <v/>
      </c>
      <c r="AA155" s="21" t="str">
        <f>_xlfn.IFNA(VLOOKUP(B155,'1_Prototype_data'!$B$1:$U$1000,5,FALSE),"")</f>
        <v/>
      </c>
      <c r="AB155" s="21" t="str">
        <f>_xlfn.IFNA(VLOOKUP(B155,'1_Prototype_data'!$B$1:$U$1000,6,FALSE),"")</f>
        <v/>
      </c>
      <c r="AC155" s="21" t="str">
        <f>_xlfn.IFNA(VLOOKUP(B155,'1_Prototype_data'!$B$1:$U$1000,7,FALSE),"")</f>
        <v/>
      </c>
      <c r="AD155" s="21" t="str">
        <f>_xlfn.IFNA(VLOOKUP(B155,'1_Prototype_data'!$B$1:$U$1000,8,FALSE),"")</f>
        <v/>
      </c>
      <c r="AE155" s="21" t="str">
        <f>_xlfn.IFNA(VLOOKUP(B155,'1_Prototype_data'!$B$1:$U$1000,9,FALSE),"")</f>
        <v/>
      </c>
      <c r="AF155" s="21" t="str">
        <f>_xlfn.IFNA(VLOOKUP(B155,'1_Prototype_data'!$B$1:$U$1000,20,FALSE),"")</f>
        <v/>
      </c>
      <c r="AG155" s="21" t="str">
        <f>_xlfn.IFNA(VLOOKUP(B155,'2_Prototype_data'!$B$1:$U$1000,20,FALSE),"")</f>
        <v/>
      </c>
      <c r="AH155" s="21" t="str">
        <f>_xlfn.IFNA(VLOOKUP(B155,'3_Prototype_data'!$B$1:$U$1000,20,FALSE),"")</f>
        <v/>
      </c>
      <c r="AI155" s="21" t="str">
        <f ca="1">_xlfn.IFNA(VLOOKUP(B155,'4_Prototype_data'!$B$1:$U$1000,20,FALSE),"")</f>
        <v/>
      </c>
      <c r="AJ155" s="21" t="str">
        <f>_xlfn.IFNA(VLOOKUP(B155,'5_Prototype_data'!$B$1:$U$1000,20,FALSE),"")</f>
        <v/>
      </c>
      <c r="AK155" s="21" t="str">
        <f>IF(B155&lt;&gt;"",IF(AND(Prototype_input!$E$13&lt;&gt;"",Prototype_input!$E$13&lt;&gt;"Please input",AF155=""),"Fail",IF(AND(Prototype_input!$E$16&lt;&gt;"",Prototype_input!$E$16&lt;&gt;"Please input",AG155=""),"Fail",IF(AND(Prototype_input!$E$19&lt;&gt;"",Prototype_input!$E$19&lt;&gt;"Please input",AH155=""),"Fail",IF(AND(Prototype_input!$E$22&lt;&gt;"",Prototype_input!$E$22&lt;&gt;"Please input",AI155=""),"Fail",IF(AND(Prototype_input!$E$25&lt;&gt;"",Prototype_input!$E$25&lt;&gt;"Please input",AJ155=""),"Fail",IF(AF155&lt;&gt;"",AF155,IF(AG155&lt;&gt;"",AG155,IF(AH155&lt;&gt;"",AH155,IF(AI155&lt;&gt;"",AI155,IF(AJ155&lt;&gt;"",AJ155,"")))))))))),"")</f>
        <v/>
      </c>
      <c r="AM155" s="21" t="str">
        <f>_xlfn.IFNA(VLOOKUP(C155,'1_Prototype_data'!$C$1:$AL$1000,36,FALSE),"")</f>
        <v/>
      </c>
      <c r="AN155" s="21" t="str">
        <f>_xlfn.IFNA(VLOOKUP(C155,'2_Prototype_data'!$C$1:$AL$1000,36,FALSE),"")</f>
        <v/>
      </c>
      <c r="AO155" s="21" t="str">
        <f>_xlfn.IFNA(VLOOKUP(C155,'3_Prototype_data'!$C$1:$AL$1000,36,FALSE),"")</f>
        <v/>
      </c>
      <c r="AP155" s="21" t="str">
        <f ca="1">_xlfn.IFNA(VLOOKUP(C155,'4_Prototype_data'!$C$1:$AL$1000,36,FALSE),"")</f>
        <v/>
      </c>
      <c r="AQ155" s="21" t="str">
        <f>_xlfn.IFNA(VLOOKUP(C155,'5_Prototype_data'!$C$1:$AL$1000,36,FALSE),"")</f>
        <v/>
      </c>
      <c r="AR155" s="5" t="str">
        <f>IF(C155&lt;&gt;"",IF(AND(Prototype_input!$E$13&lt;&gt;"",Prototype_input!$E$13&lt;&gt;"Please input",AM155=""),"Fail",IF(AND(Prototype_input!$E$16&lt;&gt;"",Prototype_input!$E$16&lt;&gt;"Please input",AN155=""),"Fail",IF(AND(Prototype_input!$E$19&lt;&gt;"",Prototype_input!$E$19&lt;&gt;"Please input",AO155=""),"Fail",IF(AND(Prototype_input!$E$22&lt;&gt;"",Prototype_input!$E$22&lt;&gt;"Please input",AP155=""),"Fail",IF(AND(Prototype_input!$E$25&lt;&gt;"",Prototype_input!$E$25&lt;&gt;"Please input",AQ155=""),"Fail",IF(AM155&lt;&gt;"",AM155,IF(AN155&lt;&gt;"",AN155,IF(AO155&lt;&gt;"",AO155,IF(AP155&lt;&gt;"",AP155,IF(AQ155&lt;&gt;"",AQ155,"")))))))))),"")</f>
        <v/>
      </c>
    </row>
    <row r="156" spans="5:44" ht="12.75" x14ac:dyDescent="0.2">
      <c r="E156" s="21" t="str">
        <f>_xlfn.IFNA(VLOOKUP(B156,'1_Prototype_data'!$B$1:$U$1000,18,FALSE),"")</f>
        <v/>
      </c>
      <c r="F156" s="21" t="str">
        <f>_xlfn.IFNA(VLOOKUP(B156,'2_Prototype_data'!$B$1:$U$1000,18,FALSE),"")</f>
        <v/>
      </c>
      <c r="G156" s="21" t="str">
        <f>_xlfn.IFNA(VLOOKUP(B156,'3_Prototype_data'!$B$1:$U$1000,18,FALSE),"")</f>
        <v/>
      </c>
      <c r="H156" s="21" t="str">
        <f ca="1">_xlfn.IFNA(VLOOKUP(B156,'4_Prototype_data'!$B$1:$U$1000,18,FALSE),"")</f>
        <v/>
      </c>
      <c r="I156" s="21" t="str">
        <f>_xlfn.IFNA(VLOOKUP(B156,'5_Prototype_data'!$B$1:$U$1000,18,FALSE),"")</f>
        <v/>
      </c>
      <c r="J156" s="21" t="str">
        <f>IF(B156&lt;&gt;"",IF(AND(Prototype_input!$E$13&lt;&gt;"",Prototype_input!$E$13&lt;&gt;"Please input",E156=""),"Fail",IF(AND(Prototype_input!$E$16&lt;&gt;"",Prototype_input!$E$16&lt;&gt;"Please input",F156=""),"Fail",IF(AND(Prototype_input!$E$19&lt;&gt;"",Prototype_input!$E$19&lt;&gt;"Please input",G156=""),"Fail",IF(AND(Prototype_input!$E$22&lt;&gt;"",Prototype_input!$E$22&lt;&gt;"Please input",H156=""),"Fail",IF(AND(Prototype_input!$E$25&lt;&gt;"",Prototype_input!$E$25&lt;&gt;"Please input",I156=""),"Fail",IF(E156&lt;&gt;"",E156,IF(F156&lt;&gt;"",F156,IF(G156&lt;&gt;"",G156,IF(H156&lt;&gt;"",H156,IF(I156&lt;&gt;"",I156,"")))))))))),"")</f>
        <v/>
      </c>
      <c r="K156" s="21" t="str">
        <f>_xlfn.IFNA(VLOOKUP(B156,'1_Prototype_data'!$B$1:$U$1000,16,FALSE),"")</f>
        <v/>
      </c>
      <c r="L156" s="21" t="str">
        <f t="shared" si="20"/>
        <v/>
      </c>
      <c r="M156" s="21" t="str">
        <f>_xlfn.IFNA(VLOOKUP(B156,'2_Prototype_data'!$B$1:$U$1000,16,FALSE),"")</f>
        <v/>
      </c>
      <c r="N156" s="21" t="str">
        <f t="shared" si="21"/>
        <v/>
      </c>
      <c r="O156" s="21" t="str">
        <f>_xlfn.IFNA(VLOOKUP(B156,'3_Prototype_data'!$B$1:$U$1000,16,FALSE),"")</f>
        <v/>
      </c>
      <c r="P156" s="21" t="str">
        <f t="shared" si="22"/>
        <v/>
      </c>
      <c r="Q156" s="21" t="str">
        <f ca="1">_xlfn.IFNA(VLOOKUP(B156,'4_Prototype_data'!$B$1:$U$1000,16,FALSE),"")</f>
        <v/>
      </c>
      <c r="R156" s="21" t="str">
        <f t="shared" ca="1" si="23"/>
        <v/>
      </c>
      <c r="S156" s="21" t="str">
        <f>_xlfn.IFNA(VLOOKUP(B156,'5_Prototype_data'!$B$1:$U$1000,16,FALSE),"")</f>
        <v/>
      </c>
      <c r="T156" s="21" t="str">
        <f t="shared" si="24"/>
        <v/>
      </c>
      <c r="U156" s="21" t="str">
        <f t="shared" si="25"/>
        <v/>
      </c>
      <c r="V156" s="21" t="str">
        <f>IF(B156&lt;&gt;"",(10-COUNTIF(Prototype_input!$E$12:$E$26,"Please input"))/2,"")</f>
        <v/>
      </c>
      <c r="W156" s="21" t="str">
        <f t="shared" si="26"/>
        <v/>
      </c>
      <c r="Y156" s="21" t="str">
        <f>_xlfn.IFNA(VLOOKUP(B156,'1_Prototype_data'!$B$1:$U$1000,3,FALSE),"")</f>
        <v/>
      </c>
      <c r="Z156" s="21" t="str">
        <f>_xlfn.IFNA(VLOOKUP(B156,'1_Prototype_data'!$B$1:$U$1000,4,FALSE),"")</f>
        <v/>
      </c>
      <c r="AA156" s="21" t="str">
        <f>_xlfn.IFNA(VLOOKUP(B156,'1_Prototype_data'!$B$1:$U$1000,5,FALSE),"")</f>
        <v/>
      </c>
      <c r="AB156" s="21" t="str">
        <f>_xlfn.IFNA(VLOOKUP(B156,'1_Prototype_data'!$B$1:$U$1000,6,FALSE),"")</f>
        <v/>
      </c>
      <c r="AC156" s="21" t="str">
        <f>_xlfn.IFNA(VLOOKUP(B156,'1_Prototype_data'!$B$1:$U$1000,7,FALSE),"")</f>
        <v/>
      </c>
      <c r="AD156" s="21" t="str">
        <f>_xlfn.IFNA(VLOOKUP(B156,'1_Prototype_data'!$B$1:$U$1000,8,FALSE),"")</f>
        <v/>
      </c>
      <c r="AE156" s="21" t="str">
        <f>_xlfn.IFNA(VLOOKUP(B156,'1_Prototype_data'!$B$1:$U$1000,9,FALSE),"")</f>
        <v/>
      </c>
      <c r="AF156" s="21" t="str">
        <f>_xlfn.IFNA(VLOOKUP(B156,'1_Prototype_data'!$B$1:$U$1000,20,FALSE),"")</f>
        <v/>
      </c>
      <c r="AG156" s="21" t="str">
        <f>_xlfn.IFNA(VLOOKUP(B156,'2_Prototype_data'!$B$1:$U$1000,20,FALSE),"")</f>
        <v/>
      </c>
      <c r="AH156" s="21" t="str">
        <f>_xlfn.IFNA(VLOOKUP(B156,'3_Prototype_data'!$B$1:$U$1000,20,FALSE),"")</f>
        <v/>
      </c>
      <c r="AI156" s="21" t="str">
        <f ca="1">_xlfn.IFNA(VLOOKUP(B156,'4_Prototype_data'!$B$1:$U$1000,20,FALSE),"")</f>
        <v/>
      </c>
      <c r="AJ156" s="21" t="str">
        <f>_xlfn.IFNA(VLOOKUP(B156,'5_Prototype_data'!$B$1:$U$1000,20,FALSE),"")</f>
        <v/>
      </c>
      <c r="AK156" s="21" t="str">
        <f>IF(B156&lt;&gt;"",IF(AND(Prototype_input!$E$13&lt;&gt;"",Prototype_input!$E$13&lt;&gt;"Please input",AF156=""),"Fail",IF(AND(Prototype_input!$E$16&lt;&gt;"",Prototype_input!$E$16&lt;&gt;"Please input",AG156=""),"Fail",IF(AND(Prototype_input!$E$19&lt;&gt;"",Prototype_input!$E$19&lt;&gt;"Please input",AH156=""),"Fail",IF(AND(Prototype_input!$E$22&lt;&gt;"",Prototype_input!$E$22&lt;&gt;"Please input",AI156=""),"Fail",IF(AND(Prototype_input!$E$25&lt;&gt;"",Prototype_input!$E$25&lt;&gt;"Please input",AJ156=""),"Fail",IF(AF156&lt;&gt;"",AF156,IF(AG156&lt;&gt;"",AG156,IF(AH156&lt;&gt;"",AH156,IF(AI156&lt;&gt;"",AI156,IF(AJ156&lt;&gt;"",AJ156,"")))))))))),"")</f>
        <v/>
      </c>
      <c r="AM156" s="21" t="str">
        <f>_xlfn.IFNA(VLOOKUP(C156,'1_Prototype_data'!$C$1:$AL$1000,36,FALSE),"")</f>
        <v/>
      </c>
      <c r="AN156" s="21" t="str">
        <f>_xlfn.IFNA(VLOOKUP(C156,'2_Prototype_data'!$C$1:$AL$1000,36,FALSE),"")</f>
        <v/>
      </c>
      <c r="AO156" s="21" t="str">
        <f>_xlfn.IFNA(VLOOKUP(C156,'3_Prototype_data'!$C$1:$AL$1000,36,FALSE),"")</f>
        <v/>
      </c>
      <c r="AP156" s="21" t="str">
        <f ca="1">_xlfn.IFNA(VLOOKUP(C156,'4_Prototype_data'!$C$1:$AL$1000,36,FALSE),"")</f>
        <v/>
      </c>
      <c r="AQ156" s="21" t="str">
        <f>_xlfn.IFNA(VLOOKUP(C156,'5_Prototype_data'!$C$1:$AL$1000,36,FALSE),"")</f>
        <v/>
      </c>
      <c r="AR156" s="5" t="str">
        <f>IF(C156&lt;&gt;"",IF(AND(Prototype_input!$E$13&lt;&gt;"",Prototype_input!$E$13&lt;&gt;"Please input",AM156=""),"Fail",IF(AND(Prototype_input!$E$16&lt;&gt;"",Prototype_input!$E$16&lt;&gt;"Please input",AN156=""),"Fail",IF(AND(Prototype_input!$E$19&lt;&gt;"",Prototype_input!$E$19&lt;&gt;"Please input",AO156=""),"Fail",IF(AND(Prototype_input!$E$22&lt;&gt;"",Prototype_input!$E$22&lt;&gt;"Please input",AP156=""),"Fail",IF(AND(Prototype_input!$E$25&lt;&gt;"",Prototype_input!$E$25&lt;&gt;"Please input",AQ156=""),"Fail",IF(AM156&lt;&gt;"",AM156,IF(AN156&lt;&gt;"",AN156,IF(AO156&lt;&gt;"",AO156,IF(AP156&lt;&gt;"",AP156,IF(AQ156&lt;&gt;"",AQ156,"")))))))))),"")</f>
        <v/>
      </c>
    </row>
    <row r="157" spans="5:44" ht="12.75" x14ac:dyDescent="0.2">
      <c r="E157" s="21" t="str">
        <f>_xlfn.IFNA(VLOOKUP(B157,'1_Prototype_data'!$B$1:$U$1000,18,FALSE),"")</f>
        <v/>
      </c>
      <c r="F157" s="21" t="str">
        <f>_xlfn.IFNA(VLOOKUP(B157,'2_Prototype_data'!$B$1:$U$1000,18,FALSE),"")</f>
        <v/>
      </c>
      <c r="G157" s="21" t="str">
        <f>_xlfn.IFNA(VLOOKUP(B157,'3_Prototype_data'!$B$1:$U$1000,18,FALSE),"")</f>
        <v/>
      </c>
      <c r="H157" s="21" t="str">
        <f ca="1">_xlfn.IFNA(VLOOKUP(B157,'4_Prototype_data'!$B$1:$U$1000,18,FALSE),"")</f>
        <v/>
      </c>
      <c r="I157" s="21" t="str">
        <f>_xlfn.IFNA(VLOOKUP(B157,'5_Prototype_data'!$B$1:$U$1000,18,FALSE),"")</f>
        <v/>
      </c>
      <c r="J157" s="21" t="str">
        <f>IF(B157&lt;&gt;"",IF(AND(Prototype_input!$E$13&lt;&gt;"",Prototype_input!$E$13&lt;&gt;"Please input",E157=""),"Fail",IF(AND(Prototype_input!$E$16&lt;&gt;"",Prototype_input!$E$16&lt;&gt;"Please input",F157=""),"Fail",IF(AND(Prototype_input!$E$19&lt;&gt;"",Prototype_input!$E$19&lt;&gt;"Please input",G157=""),"Fail",IF(AND(Prototype_input!$E$22&lt;&gt;"",Prototype_input!$E$22&lt;&gt;"Please input",H157=""),"Fail",IF(AND(Prototype_input!$E$25&lt;&gt;"",Prototype_input!$E$25&lt;&gt;"Please input",I157=""),"Fail",IF(E157&lt;&gt;"",E157,IF(F157&lt;&gt;"",F157,IF(G157&lt;&gt;"",G157,IF(H157&lt;&gt;"",H157,IF(I157&lt;&gt;"",I157,"")))))))))),"")</f>
        <v/>
      </c>
      <c r="K157" s="21" t="str">
        <f>_xlfn.IFNA(VLOOKUP(B157,'1_Prototype_data'!$B$1:$U$1000,16,FALSE),"")</f>
        <v/>
      </c>
      <c r="L157" s="21" t="str">
        <f t="shared" si="20"/>
        <v/>
      </c>
      <c r="M157" s="21" t="str">
        <f>_xlfn.IFNA(VLOOKUP(B157,'2_Prototype_data'!$B$1:$U$1000,16,FALSE),"")</f>
        <v/>
      </c>
      <c r="N157" s="21" t="str">
        <f t="shared" si="21"/>
        <v/>
      </c>
      <c r="O157" s="21" t="str">
        <f>_xlfn.IFNA(VLOOKUP(B157,'3_Prototype_data'!$B$1:$U$1000,16,FALSE),"")</f>
        <v/>
      </c>
      <c r="P157" s="21" t="str">
        <f t="shared" si="22"/>
        <v/>
      </c>
      <c r="Q157" s="21" t="str">
        <f ca="1">_xlfn.IFNA(VLOOKUP(B157,'4_Prototype_data'!$B$1:$U$1000,16,FALSE),"")</f>
        <v/>
      </c>
      <c r="R157" s="21" t="str">
        <f t="shared" ca="1" si="23"/>
        <v/>
      </c>
      <c r="S157" s="21" t="str">
        <f>_xlfn.IFNA(VLOOKUP(B157,'5_Prototype_data'!$B$1:$U$1000,16,FALSE),"")</f>
        <v/>
      </c>
      <c r="T157" s="21" t="str">
        <f t="shared" si="24"/>
        <v/>
      </c>
      <c r="U157" s="21" t="str">
        <f t="shared" si="25"/>
        <v/>
      </c>
      <c r="V157" s="21" t="str">
        <f>IF(B157&lt;&gt;"",(10-COUNTIF(Prototype_input!$E$12:$E$26,"Please input"))/2,"")</f>
        <v/>
      </c>
      <c r="W157" s="21" t="str">
        <f t="shared" si="26"/>
        <v/>
      </c>
      <c r="Y157" s="21" t="str">
        <f>_xlfn.IFNA(VLOOKUP(B157,'1_Prototype_data'!$B$1:$U$1000,3,FALSE),"")</f>
        <v/>
      </c>
      <c r="Z157" s="21" t="str">
        <f>_xlfn.IFNA(VLOOKUP(B157,'1_Prototype_data'!$B$1:$U$1000,4,FALSE),"")</f>
        <v/>
      </c>
      <c r="AA157" s="21" t="str">
        <f>_xlfn.IFNA(VLOOKUP(B157,'1_Prototype_data'!$B$1:$U$1000,5,FALSE),"")</f>
        <v/>
      </c>
      <c r="AB157" s="21" t="str">
        <f>_xlfn.IFNA(VLOOKUP(B157,'1_Prototype_data'!$B$1:$U$1000,6,FALSE),"")</f>
        <v/>
      </c>
      <c r="AC157" s="21" t="str">
        <f>_xlfn.IFNA(VLOOKUP(B157,'1_Prototype_data'!$B$1:$U$1000,7,FALSE),"")</f>
        <v/>
      </c>
      <c r="AD157" s="21" t="str">
        <f>_xlfn.IFNA(VLOOKUP(B157,'1_Prototype_data'!$B$1:$U$1000,8,FALSE),"")</f>
        <v/>
      </c>
      <c r="AE157" s="21" t="str">
        <f>_xlfn.IFNA(VLOOKUP(B157,'1_Prototype_data'!$B$1:$U$1000,9,FALSE),"")</f>
        <v/>
      </c>
      <c r="AF157" s="21" t="str">
        <f>_xlfn.IFNA(VLOOKUP(B157,'1_Prototype_data'!$B$1:$U$1000,20,FALSE),"")</f>
        <v/>
      </c>
      <c r="AG157" s="21" t="str">
        <f>_xlfn.IFNA(VLOOKUP(B157,'2_Prototype_data'!$B$1:$U$1000,20,FALSE),"")</f>
        <v/>
      </c>
      <c r="AH157" s="21" t="str">
        <f>_xlfn.IFNA(VLOOKUP(B157,'3_Prototype_data'!$B$1:$U$1000,20,FALSE),"")</f>
        <v/>
      </c>
      <c r="AI157" s="21" t="str">
        <f ca="1">_xlfn.IFNA(VLOOKUP(B157,'4_Prototype_data'!$B$1:$U$1000,20,FALSE),"")</f>
        <v/>
      </c>
      <c r="AJ157" s="21" t="str">
        <f>_xlfn.IFNA(VLOOKUP(B157,'5_Prototype_data'!$B$1:$U$1000,20,FALSE),"")</f>
        <v/>
      </c>
      <c r="AK157" s="21" t="str">
        <f>IF(B157&lt;&gt;"",IF(AND(Prototype_input!$E$13&lt;&gt;"",Prototype_input!$E$13&lt;&gt;"Please input",AF157=""),"Fail",IF(AND(Prototype_input!$E$16&lt;&gt;"",Prototype_input!$E$16&lt;&gt;"Please input",AG157=""),"Fail",IF(AND(Prototype_input!$E$19&lt;&gt;"",Prototype_input!$E$19&lt;&gt;"Please input",AH157=""),"Fail",IF(AND(Prototype_input!$E$22&lt;&gt;"",Prototype_input!$E$22&lt;&gt;"Please input",AI157=""),"Fail",IF(AND(Prototype_input!$E$25&lt;&gt;"",Prototype_input!$E$25&lt;&gt;"Please input",AJ157=""),"Fail",IF(AF157&lt;&gt;"",AF157,IF(AG157&lt;&gt;"",AG157,IF(AH157&lt;&gt;"",AH157,IF(AI157&lt;&gt;"",AI157,IF(AJ157&lt;&gt;"",AJ157,"")))))))))),"")</f>
        <v/>
      </c>
      <c r="AM157" s="21" t="str">
        <f>_xlfn.IFNA(VLOOKUP(C157,'1_Prototype_data'!$C$1:$AL$1000,36,FALSE),"")</f>
        <v/>
      </c>
      <c r="AN157" s="21" t="str">
        <f>_xlfn.IFNA(VLOOKUP(C157,'2_Prototype_data'!$C$1:$AL$1000,36,FALSE),"")</f>
        <v/>
      </c>
      <c r="AO157" s="21" t="str">
        <f>_xlfn.IFNA(VLOOKUP(C157,'3_Prototype_data'!$C$1:$AL$1000,36,FALSE),"")</f>
        <v/>
      </c>
      <c r="AP157" s="21" t="str">
        <f ca="1">_xlfn.IFNA(VLOOKUP(C157,'4_Prototype_data'!$C$1:$AL$1000,36,FALSE),"")</f>
        <v/>
      </c>
      <c r="AQ157" s="21" t="str">
        <f>_xlfn.IFNA(VLOOKUP(C157,'5_Prototype_data'!$C$1:$AL$1000,36,FALSE),"")</f>
        <v/>
      </c>
      <c r="AR157" s="5" t="str">
        <f>IF(C157&lt;&gt;"",IF(AND(Prototype_input!$E$13&lt;&gt;"",Prototype_input!$E$13&lt;&gt;"Please input",AM157=""),"Fail",IF(AND(Prototype_input!$E$16&lt;&gt;"",Prototype_input!$E$16&lt;&gt;"Please input",AN157=""),"Fail",IF(AND(Prototype_input!$E$19&lt;&gt;"",Prototype_input!$E$19&lt;&gt;"Please input",AO157=""),"Fail",IF(AND(Prototype_input!$E$22&lt;&gt;"",Prototype_input!$E$22&lt;&gt;"Please input",AP157=""),"Fail",IF(AND(Prototype_input!$E$25&lt;&gt;"",Prototype_input!$E$25&lt;&gt;"Please input",AQ157=""),"Fail",IF(AM157&lt;&gt;"",AM157,IF(AN157&lt;&gt;"",AN157,IF(AO157&lt;&gt;"",AO157,IF(AP157&lt;&gt;"",AP157,IF(AQ157&lt;&gt;"",AQ157,"")))))))))),"")</f>
        <v/>
      </c>
    </row>
    <row r="158" spans="5:44" ht="12.75" x14ac:dyDescent="0.2">
      <c r="E158" s="21" t="str">
        <f>_xlfn.IFNA(VLOOKUP(B158,'1_Prototype_data'!$B$1:$U$1000,18,FALSE),"")</f>
        <v/>
      </c>
      <c r="F158" s="21" t="str">
        <f>_xlfn.IFNA(VLOOKUP(B158,'2_Prototype_data'!$B$1:$U$1000,18,FALSE),"")</f>
        <v/>
      </c>
      <c r="G158" s="21" t="str">
        <f>_xlfn.IFNA(VLOOKUP(B158,'3_Prototype_data'!$B$1:$U$1000,18,FALSE),"")</f>
        <v/>
      </c>
      <c r="H158" s="21" t="str">
        <f ca="1">_xlfn.IFNA(VLOOKUP(B158,'4_Prototype_data'!$B$1:$U$1000,18,FALSE),"")</f>
        <v/>
      </c>
      <c r="I158" s="21" t="str">
        <f>_xlfn.IFNA(VLOOKUP(B158,'5_Prototype_data'!$B$1:$U$1000,18,FALSE),"")</f>
        <v/>
      </c>
      <c r="J158" s="21" t="str">
        <f>IF(B158&lt;&gt;"",IF(AND(Prototype_input!$E$13&lt;&gt;"",Prototype_input!$E$13&lt;&gt;"Please input",E158=""),"Fail",IF(AND(Prototype_input!$E$16&lt;&gt;"",Prototype_input!$E$16&lt;&gt;"Please input",F158=""),"Fail",IF(AND(Prototype_input!$E$19&lt;&gt;"",Prototype_input!$E$19&lt;&gt;"Please input",G158=""),"Fail",IF(AND(Prototype_input!$E$22&lt;&gt;"",Prototype_input!$E$22&lt;&gt;"Please input",H158=""),"Fail",IF(AND(Prototype_input!$E$25&lt;&gt;"",Prototype_input!$E$25&lt;&gt;"Please input",I158=""),"Fail",IF(E158&lt;&gt;"",E158,IF(F158&lt;&gt;"",F158,IF(G158&lt;&gt;"",G158,IF(H158&lt;&gt;"",H158,IF(I158&lt;&gt;"",I158,"")))))))))),"")</f>
        <v/>
      </c>
      <c r="K158" s="21" t="str">
        <f>_xlfn.IFNA(VLOOKUP(B158,'1_Prototype_data'!$B$1:$U$1000,16,FALSE),"")</f>
        <v/>
      </c>
      <c r="L158" s="21" t="str">
        <f t="shared" si="20"/>
        <v/>
      </c>
      <c r="M158" s="21" t="str">
        <f>_xlfn.IFNA(VLOOKUP(B158,'2_Prototype_data'!$B$1:$U$1000,16,FALSE),"")</f>
        <v/>
      </c>
      <c r="N158" s="21" t="str">
        <f t="shared" si="21"/>
        <v/>
      </c>
      <c r="O158" s="21" t="str">
        <f>_xlfn.IFNA(VLOOKUP(B158,'3_Prototype_data'!$B$1:$U$1000,16,FALSE),"")</f>
        <v/>
      </c>
      <c r="P158" s="21" t="str">
        <f t="shared" si="22"/>
        <v/>
      </c>
      <c r="Q158" s="21" t="str">
        <f ca="1">_xlfn.IFNA(VLOOKUP(B158,'4_Prototype_data'!$B$1:$U$1000,16,FALSE),"")</f>
        <v/>
      </c>
      <c r="R158" s="21" t="str">
        <f t="shared" ca="1" si="23"/>
        <v/>
      </c>
      <c r="S158" s="21" t="str">
        <f>_xlfn.IFNA(VLOOKUP(B158,'5_Prototype_data'!$B$1:$U$1000,16,FALSE),"")</f>
        <v/>
      </c>
      <c r="T158" s="21" t="str">
        <f t="shared" si="24"/>
        <v/>
      </c>
      <c r="U158" s="21" t="str">
        <f t="shared" si="25"/>
        <v/>
      </c>
      <c r="V158" s="21" t="str">
        <f>IF(B158&lt;&gt;"",(10-COUNTIF(Prototype_input!$E$12:$E$26,"Please input"))/2,"")</f>
        <v/>
      </c>
      <c r="W158" s="21" t="str">
        <f t="shared" si="26"/>
        <v/>
      </c>
      <c r="Y158" s="21" t="str">
        <f>_xlfn.IFNA(VLOOKUP(B158,'1_Prototype_data'!$B$1:$U$1000,3,FALSE),"")</f>
        <v/>
      </c>
      <c r="Z158" s="21" t="str">
        <f>_xlfn.IFNA(VLOOKUP(B158,'1_Prototype_data'!$B$1:$U$1000,4,FALSE),"")</f>
        <v/>
      </c>
      <c r="AA158" s="21" t="str">
        <f>_xlfn.IFNA(VLOOKUP(B158,'1_Prototype_data'!$B$1:$U$1000,5,FALSE),"")</f>
        <v/>
      </c>
      <c r="AB158" s="21" t="str">
        <f>_xlfn.IFNA(VLOOKUP(B158,'1_Prototype_data'!$B$1:$U$1000,6,FALSE),"")</f>
        <v/>
      </c>
      <c r="AC158" s="21" t="str">
        <f>_xlfn.IFNA(VLOOKUP(B158,'1_Prototype_data'!$B$1:$U$1000,7,FALSE),"")</f>
        <v/>
      </c>
      <c r="AD158" s="21" t="str">
        <f>_xlfn.IFNA(VLOOKUP(B158,'1_Prototype_data'!$B$1:$U$1000,8,FALSE),"")</f>
        <v/>
      </c>
      <c r="AE158" s="21" t="str">
        <f>_xlfn.IFNA(VLOOKUP(B158,'1_Prototype_data'!$B$1:$U$1000,9,FALSE),"")</f>
        <v/>
      </c>
      <c r="AF158" s="21" t="str">
        <f>_xlfn.IFNA(VLOOKUP(B158,'1_Prototype_data'!$B$1:$U$1000,20,FALSE),"")</f>
        <v/>
      </c>
      <c r="AG158" s="21" t="str">
        <f>_xlfn.IFNA(VLOOKUP(B158,'2_Prototype_data'!$B$1:$U$1000,20,FALSE),"")</f>
        <v/>
      </c>
      <c r="AH158" s="21" t="str">
        <f>_xlfn.IFNA(VLOOKUP(B158,'3_Prototype_data'!$B$1:$U$1000,20,FALSE),"")</f>
        <v/>
      </c>
      <c r="AI158" s="21" t="str">
        <f ca="1">_xlfn.IFNA(VLOOKUP(B158,'4_Prototype_data'!$B$1:$U$1000,20,FALSE),"")</f>
        <v/>
      </c>
      <c r="AJ158" s="21" t="str">
        <f>_xlfn.IFNA(VLOOKUP(B158,'5_Prototype_data'!$B$1:$U$1000,20,FALSE),"")</f>
        <v/>
      </c>
      <c r="AK158" s="21" t="str">
        <f>IF(B158&lt;&gt;"",IF(AND(Prototype_input!$E$13&lt;&gt;"",Prototype_input!$E$13&lt;&gt;"Please input",AF158=""),"Fail",IF(AND(Prototype_input!$E$16&lt;&gt;"",Prototype_input!$E$16&lt;&gt;"Please input",AG158=""),"Fail",IF(AND(Prototype_input!$E$19&lt;&gt;"",Prototype_input!$E$19&lt;&gt;"Please input",AH158=""),"Fail",IF(AND(Prototype_input!$E$22&lt;&gt;"",Prototype_input!$E$22&lt;&gt;"Please input",AI158=""),"Fail",IF(AND(Prototype_input!$E$25&lt;&gt;"",Prototype_input!$E$25&lt;&gt;"Please input",AJ158=""),"Fail",IF(AF158&lt;&gt;"",AF158,IF(AG158&lt;&gt;"",AG158,IF(AH158&lt;&gt;"",AH158,IF(AI158&lt;&gt;"",AI158,IF(AJ158&lt;&gt;"",AJ158,"")))))))))),"")</f>
        <v/>
      </c>
      <c r="AM158" s="21" t="str">
        <f>_xlfn.IFNA(VLOOKUP(C158,'1_Prototype_data'!$C$1:$AL$1000,36,FALSE),"")</f>
        <v/>
      </c>
      <c r="AN158" s="21" t="str">
        <f>_xlfn.IFNA(VLOOKUP(C158,'2_Prototype_data'!$C$1:$AL$1000,36,FALSE),"")</f>
        <v/>
      </c>
      <c r="AO158" s="21" t="str">
        <f>_xlfn.IFNA(VLOOKUP(C158,'3_Prototype_data'!$C$1:$AL$1000,36,FALSE),"")</f>
        <v/>
      </c>
      <c r="AP158" s="21" t="str">
        <f ca="1">_xlfn.IFNA(VLOOKUP(C158,'4_Prototype_data'!$C$1:$AL$1000,36,FALSE),"")</f>
        <v/>
      </c>
      <c r="AQ158" s="21" t="str">
        <f>_xlfn.IFNA(VLOOKUP(C158,'5_Prototype_data'!$C$1:$AL$1000,36,FALSE),"")</f>
        <v/>
      </c>
      <c r="AR158" s="5" t="str">
        <f>IF(C158&lt;&gt;"",IF(AND(Prototype_input!$E$13&lt;&gt;"",Prototype_input!$E$13&lt;&gt;"Please input",AM158=""),"Fail",IF(AND(Prototype_input!$E$16&lt;&gt;"",Prototype_input!$E$16&lt;&gt;"Please input",AN158=""),"Fail",IF(AND(Prototype_input!$E$19&lt;&gt;"",Prototype_input!$E$19&lt;&gt;"Please input",AO158=""),"Fail",IF(AND(Prototype_input!$E$22&lt;&gt;"",Prototype_input!$E$22&lt;&gt;"Please input",AP158=""),"Fail",IF(AND(Prototype_input!$E$25&lt;&gt;"",Prototype_input!$E$25&lt;&gt;"Please input",AQ158=""),"Fail",IF(AM158&lt;&gt;"",AM158,IF(AN158&lt;&gt;"",AN158,IF(AO158&lt;&gt;"",AO158,IF(AP158&lt;&gt;"",AP158,IF(AQ158&lt;&gt;"",AQ158,"")))))))))),"")</f>
        <v/>
      </c>
    </row>
    <row r="159" spans="5:44" ht="12.75" x14ac:dyDescent="0.2">
      <c r="E159" s="21" t="str">
        <f>_xlfn.IFNA(VLOOKUP(B159,'1_Prototype_data'!$B$1:$U$1000,18,FALSE),"")</f>
        <v/>
      </c>
      <c r="F159" s="21" t="str">
        <f>_xlfn.IFNA(VLOOKUP(B159,'2_Prototype_data'!$B$1:$U$1000,18,FALSE),"")</f>
        <v/>
      </c>
      <c r="G159" s="21" t="str">
        <f>_xlfn.IFNA(VLOOKUP(B159,'3_Prototype_data'!$B$1:$U$1000,18,FALSE),"")</f>
        <v/>
      </c>
      <c r="H159" s="21" t="str">
        <f ca="1">_xlfn.IFNA(VLOOKUP(B159,'4_Prototype_data'!$B$1:$U$1000,18,FALSE),"")</f>
        <v/>
      </c>
      <c r="I159" s="21" t="str">
        <f>_xlfn.IFNA(VLOOKUP(B159,'5_Prototype_data'!$B$1:$U$1000,18,FALSE),"")</f>
        <v/>
      </c>
      <c r="J159" s="21" t="str">
        <f>IF(B159&lt;&gt;"",IF(AND(Prototype_input!$E$13&lt;&gt;"",Prototype_input!$E$13&lt;&gt;"Please input",E159=""),"Fail",IF(AND(Prototype_input!$E$16&lt;&gt;"",Prototype_input!$E$16&lt;&gt;"Please input",F159=""),"Fail",IF(AND(Prototype_input!$E$19&lt;&gt;"",Prototype_input!$E$19&lt;&gt;"Please input",G159=""),"Fail",IF(AND(Prototype_input!$E$22&lt;&gt;"",Prototype_input!$E$22&lt;&gt;"Please input",H159=""),"Fail",IF(AND(Prototype_input!$E$25&lt;&gt;"",Prototype_input!$E$25&lt;&gt;"Please input",I159=""),"Fail",IF(E159&lt;&gt;"",E159,IF(F159&lt;&gt;"",F159,IF(G159&lt;&gt;"",G159,IF(H159&lt;&gt;"",H159,IF(I159&lt;&gt;"",I159,"")))))))))),"")</f>
        <v/>
      </c>
      <c r="K159" s="21" t="str">
        <f>_xlfn.IFNA(VLOOKUP(B159,'1_Prototype_data'!$B$1:$U$1000,16,FALSE),"")</f>
        <v/>
      </c>
      <c r="L159" s="21" t="str">
        <f t="shared" si="20"/>
        <v/>
      </c>
      <c r="M159" s="21" t="str">
        <f>_xlfn.IFNA(VLOOKUP(B159,'2_Prototype_data'!$B$1:$U$1000,16,FALSE),"")</f>
        <v/>
      </c>
      <c r="N159" s="21" t="str">
        <f t="shared" si="21"/>
        <v/>
      </c>
      <c r="O159" s="21" t="str">
        <f>_xlfn.IFNA(VLOOKUP(B159,'3_Prototype_data'!$B$1:$U$1000,16,FALSE),"")</f>
        <v/>
      </c>
      <c r="P159" s="21" t="str">
        <f t="shared" si="22"/>
        <v/>
      </c>
      <c r="Q159" s="21" t="str">
        <f ca="1">_xlfn.IFNA(VLOOKUP(B159,'4_Prototype_data'!$B$1:$U$1000,16,FALSE),"")</f>
        <v/>
      </c>
      <c r="R159" s="21" t="str">
        <f t="shared" ca="1" si="23"/>
        <v/>
      </c>
      <c r="S159" s="21" t="str">
        <f>_xlfn.IFNA(VLOOKUP(B159,'5_Prototype_data'!$B$1:$U$1000,16,FALSE),"")</f>
        <v/>
      </c>
      <c r="T159" s="21" t="str">
        <f t="shared" si="24"/>
        <v/>
      </c>
      <c r="U159" s="21" t="str">
        <f t="shared" si="25"/>
        <v/>
      </c>
      <c r="V159" s="21" t="str">
        <f>IF(B159&lt;&gt;"",(10-COUNTIF(Prototype_input!$E$12:$E$26,"Please input"))/2,"")</f>
        <v/>
      </c>
      <c r="W159" s="21" t="str">
        <f t="shared" si="26"/>
        <v/>
      </c>
      <c r="Y159" s="21" t="str">
        <f>_xlfn.IFNA(VLOOKUP(B159,'1_Prototype_data'!$B$1:$U$1000,3,FALSE),"")</f>
        <v/>
      </c>
      <c r="Z159" s="21" t="str">
        <f>_xlfn.IFNA(VLOOKUP(B159,'1_Prototype_data'!$B$1:$U$1000,4,FALSE),"")</f>
        <v/>
      </c>
      <c r="AA159" s="21" t="str">
        <f>_xlfn.IFNA(VLOOKUP(B159,'1_Prototype_data'!$B$1:$U$1000,5,FALSE),"")</f>
        <v/>
      </c>
      <c r="AB159" s="21" t="str">
        <f>_xlfn.IFNA(VLOOKUP(B159,'1_Prototype_data'!$B$1:$U$1000,6,FALSE),"")</f>
        <v/>
      </c>
      <c r="AC159" s="21" t="str">
        <f>_xlfn.IFNA(VLOOKUP(B159,'1_Prototype_data'!$B$1:$U$1000,7,FALSE),"")</f>
        <v/>
      </c>
      <c r="AD159" s="21" t="str">
        <f>_xlfn.IFNA(VLOOKUP(B159,'1_Prototype_data'!$B$1:$U$1000,8,FALSE),"")</f>
        <v/>
      </c>
      <c r="AE159" s="21" t="str">
        <f>_xlfn.IFNA(VLOOKUP(B159,'1_Prototype_data'!$B$1:$U$1000,9,FALSE),"")</f>
        <v/>
      </c>
      <c r="AF159" s="21" t="str">
        <f>_xlfn.IFNA(VLOOKUP(B159,'1_Prototype_data'!$B$1:$U$1000,20,FALSE),"")</f>
        <v/>
      </c>
      <c r="AG159" s="21" t="str">
        <f>_xlfn.IFNA(VLOOKUP(B159,'2_Prototype_data'!$B$1:$U$1000,20,FALSE),"")</f>
        <v/>
      </c>
      <c r="AH159" s="21" t="str">
        <f>_xlfn.IFNA(VLOOKUP(B159,'3_Prototype_data'!$B$1:$U$1000,20,FALSE),"")</f>
        <v/>
      </c>
      <c r="AI159" s="21" t="str">
        <f ca="1">_xlfn.IFNA(VLOOKUP(B159,'4_Prototype_data'!$B$1:$U$1000,20,FALSE),"")</f>
        <v/>
      </c>
      <c r="AJ159" s="21" t="str">
        <f>_xlfn.IFNA(VLOOKUP(B159,'5_Prototype_data'!$B$1:$U$1000,20,FALSE),"")</f>
        <v/>
      </c>
      <c r="AK159" s="21" t="str">
        <f>IF(B159&lt;&gt;"",IF(AND(Prototype_input!$E$13&lt;&gt;"",Prototype_input!$E$13&lt;&gt;"Please input",AF159=""),"Fail",IF(AND(Prototype_input!$E$16&lt;&gt;"",Prototype_input!$E$16&lt;&gt;"Please input",AG159=""),"Fail",IF(AND(Prototype_input!$E$19&lt;&gt;"",Prototype_input!$E$19&lt;&gt;"Please input",AH159=""),"Fail",IF(AND(Prototype_input!$E$22&lt;&gt;"",Prototype_input!$E$22&lt;&gt;"Please input",AI159=""),"Fail",IF(AND(Prototype_input!$E$25&lt;&gt;"",Prototype_input!$E$25&lt;&gt;"Please input",AJ159=""),"Fail",IF(AF159&lt;&gt;"",AF159,IF(AG159&lt;&gt;"",AG159,IF(AH159&lt;&gt;"",AH159,IF(AI159&lt;&gt;"",AI159,IF(AJ159&lt;&gt;"",AJ159,"")))))))))),"")</f>
        <v/>
      </c>
      <c r="AM159" s="21" t="str">
        <f>_xlfn.IFNA(VLOOKUP(C159,'1_Prototype_data'!$C$1:$AL$1000,36,FALSE),"")</f>
        <v/>
      </c>
      <c r="AN159" s="21" t="str">
        <f>_xlfn.IFNA(VLOOKUP(C159,'2_Prototype_data'!$C$1:$AL$1000,36,FALSE),"")</f>
        <v/>
      </c>
      <c r="AO159" s="21" t="str">
        <f>_xlfn.IFNA(VLOOKUP(C159,'3_Prototype_data'!$C$1:$AL$1000,36,FALSE),"")</f>
        <v/>
      </c>
      <c r="AP159" s="21" t="str">
        <f ca="1">_xlfn.IFNA(VLOOKUP(C159,'4_Prototype_data'!$C$1:$AL$1000,36,FALSE),"")</f>
        <v/>
      </c>
      <c r="AQ159" s="21" t="str">
        <f>_xlfn.IFNA(VLOOKUP(C159,'5_Prototype_data'!$C$1:$AL$1000,36,FALSE),"")</f>
        <v/>
      </c>
      <c r="AR159" s="5" t="str">
        <f>IF(C159&lt;&gt;"",IF(AND(Prototype_input!$E$13&lt;&gt;"",Prototype_input!$E$13&lt;&gt;"Please input",AM159=""),"Fail",IF(AND(Prototype_input!$E$16&lt;&gt;"",Prototype_input!$E$16&lt;&gt;"Please input",AN159=""),"Fail",IF(AND(Prototype_input!$E$19&lt;&gt;"",Prototype_input!$E$19&lt;&gt;"Please input",AO159=""),"Fail",IF(AND(Prototype_input!$E$22&lt;&gt;"",Prototype_input!$E$22&lt;&gt;"Please input",AP159=""),"Fail",IF(AND(Prototype_input!$E$25&lt;&gt;"",Prototype_input!$E$25&lt;&gt;"Please input",AQ159=""),"Fail",IF(AM159&lt;&gt;"",AM159,IF(AN159&lt;&gt;"",AN159,IF(AO159&lt;&gt;"",AO159,IF(AP159&lt;&gt;"",AP159,IF(AQ159&lt;&gt;"",AQ159,"")))))))))),"")</f>
        <v/>
      </c>
    </row>
    <row r="160" spans="5:44" ht="12.75" x14ac:dyDescent="0.2">
      <c r="E160" s="21" t="str">
        <f>_xlfn.IFNA(VLOOKUP(B160,'1_Prototype_data'!$B$1:$U$1000,18,FALSE),"")</f>
        <v/>
      </c>
      <c r="F160" s="21" t="str">
        <f>_xlfn.IFNA(VLOOKUP(B160,'2_Prototype_data'!$B$1:$U$1000,18,FALSE),"")</f>
        <v/>
      </c>
      <c r="G160" s="21" t="str">
        <f>_xlfn.IFNA(VLOOKUP(B160,'3_Prototype_data'!$B$1:$U$1000,18,FALSE),"")</f>
        <v/>
      </c>
      <c r="H160" s="21" t="str">
        <f ca="1">_xlfn.IFNA(VLOOKUP(B160,'4_Prototype_data'!$B$1:$U$1000,18,FALSE),"")</f>
        <v/>
      </c>
      <c r="I160" s="21" t="str">
        <f>_xlfn.IFNA(VLOOKUP(B160,'5_Prototype_data'!$B$1:$U$1000,18,FALSE),"")</f>
        <v/>
      </c>
      <c r="J160" s="21" t="str">
        <f>IF(B160&lt;&gt;"",IF(AND(Prototype_input!$E$13&lt;&gt;"",Prototype_input!$E$13&lt;&gt;"Please input",E160=""),"Fail",IF(AND(Prototype_input!$E$16&lt;&gt;"",Prototype_input!$E$16&lt;&gt;"Please input",F160=""),"Fail",IF(AND(Prototype_input!$E$19&lt;&gt;"",Prototype_input!$E$19&lt;&gt;"Please input",G160=""),"Fail",IF(AND(Prototype_input!$E$22&lt;&gt;"",Prototype_input!$E$22&lt;&gt;"Please input",H160=""),"Fail",IF(AND(Prototype_input!$E$25&lt;&gt;"",Prototype_input!$E$25&lt;&gt;"Please input",I160=""),"Fail",IF(E160&lt;&gt;"",E160,IF(F160&lt;&gt;"",F160,IF(G160&lt;&gt;"",G160,IF(H160&lt;&gt;"",H160,IF(I160&lt;&gt;"",I160,"")))))))))),"")</f>
        <v/>
      </c>
      <c r="K160" s="21" t="str">
        <f>_xlfn.IFNA(VLOOKUP(B160,'1_Prototype_data'!$B$1:$U$1000,16,FALSE),"")</f>
        <v/>
      </c>
      <c r="L160" s="21" t="str">
        <f t="shared" si="20"/>
        <v/>
      </c>
      <c r="M160" s="21" t="str">
        <f>_xlfn.IFNA(VLOOKUP(B160,'2_Prototype_data'!$B$1:$U$1000,16,FALSE),"")</f>
        <v/>
      </c>
      <c r="N160" s="21" t="str">
        <f t="shared" si="21"/>
        <v/>
      </c>
      <c r="O160" s="21" t="str">
        <f>_xlfn.IFNA(VLOOKUP(B160,'3_Prototype_data'!$B$1:$U$1000,16,FALSE),"")</f>
        <v/>
      </c>
      <c r="P160" s="21" t="str">
        <f t="shared" si="22"/>
        <v/>
      </c>
      <c r="Q160" s="21" t="str">
        <f ca="1">_xlfn.IFNA(VLOOKUP(B160,'4_Prototype_data'!$B$1:$U$1000,16,FALSE),"")</f>
        <v/>
      </c>
      <c r="R160" s="21" t="str">
        <f t="shared" ca="1" si="23"/>
        <v/>
      </c>
      <c r="S160" s="21" t="str">
        <f>_xlfn.IFNA(VLOOKUP(B160,'5_Prototype_data'!$B$1:$U$1000,16,FALSE),"")</f>
        <v/>
      </c>
      <c r="T160" s="21" t="str">
        <f t="shared" si="24"/>
        <v/>
      </c>
      <c r="U160" s="21" t="str">
        <f t="shared" si="25"/>
        <v/>
      </c>
      <c r="V160" s="21" t="str">
        <f>IF(B160&lt;&gt;"",(10-COUNTIF(Prototype_input!$E$12:$E$26,"Please input"))/2,"")</f>
        <v/>
      </c>
      <c r="W160" s="21" t="str">
        <f t="shared" si="26"/>
        <v/>
      </c>
      <c r="Y160" s="21" t="str">
        <f>_xlfn.IFNA(VLOOKUP(B160,'1_Prototype_data'!$B$1:$U$1000,3,FALSE),"")</f>
        <v/>
      </c>
      <c r="Z160" s="21" t="str">
        <f>_xlfn.IFNA(VLOOKUP(B160,'1_Prototype_data'!$B$1:$U$1000,4,FALSE),"")</f>
        <v/>
      </c>
      <c r="AA160" s="21" t="str">
        <f>_xlfn.IFNA(VLOOKUP(B160,'1_Prototype_data'!$B$1:$U$1000,5,FALSE),"")</f>
        <v/>
      </c>
      <c r="AB160" s="21" t="str">
        <f>_xlfn.IFNA(VLOOKUP(B160,'1_Prototype_data'!$B$1:$U$1000,6,FALSE),"")</f>
        <v/>
      </c>
      <c r="AC160" s="21" t="str">
        <f>_xlfn.IFNA(VLOOKUP(B160,'1_Prototype_data'!$B$1:$U$1000,7,FALSE),"")</f>
        <v/>
      </c>
      <c r="AD160" s="21" t="str">
        <f>_xlfn.IFNA(VLOOKUP(B160,'1_Prototype_data'!$B$1:$U$1000,8,FALSE),"")</f>
        <v/>
      </c>
      <c r="AE160" s="21" t="str">
        <f>_xlfn.IFNA(VLOOKUP(B160,'1_Prototype_data'!$B$1:$U$1000,9,FALSE),"")</f>
        <v/>
      </c>
      <c r="AF160" s="21" t="str">
        <f>_xlfn.IFNA(VLOOKUP(B160,'1_Prototype_data'!$B$1:$U$1000,20,FALSE),"")</f>
        <v/>
      </c>
      <c r="AG160" s="21" t="str">
        <f>_xlfn.IFNA(VLOOKUP(B160,'2_Prototype_data'!$B$1:$U$1000,20,FALSE),"")</f>
        <v/>
      </c>
      <c r="AH160" s="21" t="str">
        <f>_xlfn.IFNA(VLOOKUP(B160,'3_Prototype_data'!$B$1:$U$1000,20,FALSE),"")</f>
        <v/>
      </c>
      <c r="AI160" s="21" t="str">
        <f ca="1">_xlfn.IFNA(VLOOKUP(B160,'4_Prototype_data'!$B$1:$U$1000,20,FALSE),"")</f>
        <v/>
      </c>
      <c r="AJ160" s="21" t="str">
        <f>_xlfn.IFNA(VLOOKUP(B160,'5_Prototype_data'!$B$1:$U$1000,20,FALSE),"")</f>
        <v/>
      </c>
      <c r="AK160" s="21" t="str">
        <f>IF(B160&lt;&gt;"",IF(AND(Prototype_input!$E$13&lt;&gt;"",Prototype_input!$E$13&lt;&gt;"Please input",AF160=""),"Fail",IF(AND(Prototype_input!$E$16&lt;&gt;"",Prototype_input!$E$16&lt;&gt;"Please input",AG160=""),"Fail",IF(AND(Prototype_input!$E$19&lt;&gt;"",Prototype_input!$E$19&lt;&gt;"Please input",AH160=""),"Fail",IF(AND(Prototype_input!$E$22&lt;&gt;"",Prototype_input!$E$22&lt;&gt;"Please input",AI160=""),"Fail",IF(AND(Prototype_input!$E$25&lt;&gt;"",Prototype_input!$E$25&lt;&gt;"Please input",AJ160=""),"Fail",IF(AF160&lt;&gt;"",AF160,IF(AG160&lt;&gt;"",AG160,IF(AH160&lt;&gt;"",AH160,IF(AI160&lt;&gt;"",AI160,IF(AJ160&lt;&gt;"",AJ160,"")))))))))),"")</f>
        <v/>
      </c>
      <c r="AM160" s="21" t="str">
        <f>_xlfn.IFNA(VLOOKUP(C160,'1_Prototype_data'!$C$1:$AL$1000,36,FALSE),"")</f>
        <v/>
      </c>
      <c r="AN160" s="21" t="str">
        <f>_xlfn.IFNA(VLOOKUP(C160,'2_Prototype_data'!$C$1:$AL$1000,36,FALSE),"")</f>
        <v/>
      </c>
      <c r="AO160" s="21" t="str">
        <f>_xlfn.IFNA(VLOOKUP(C160,'3_Prototype_data'!$C$1:$AL$1000,36,FALSE),"")</f>
        <v/>
      </c>
      <c r="AP160" s="21" t="str">
        <f ca="1">_xlfn.IFNA(VLOOKUP(C160,'4_Prototype_data'!$C$1:$AL$1000,36,FALSE),"")</f>
        <v/>
      </c>
      <c r="AQ160" s="21" t="str">
        <f>_xlfn.IFNA(VLOOKUP(C160,'5_Prototype_data'!$C$1:$AL$1000,36,FALSE),"")</f>
        <v/>
      </c>
      <c r="AR160" s="5" t="str">
        <f>IF(C160&lt;&gt;"",IF(AND(Prototype_input!$E$13&lt;&gt;"",Prototype_input!$E$13&lt;&gt;"Please input",AM160=""),"Fail",IF(AND(Prototype_input!$E$16&lt;&gt;"",Prototype_input!$E$16&lt;&gt;"Please input",AN160=""),"Fail",IF(AND(Prototype_input!$E$19&lt;&gt;"",Prototype_input!$E$19&lt;&gt;"Please input",AO160=""),"Fail",IF(AND(Prototype_input!$E$22&lt;&gt;"",Prototype_input!$E$22&lt;&gt;"Please input",AP160=""),"Fail",IF(AND(Prototype_input!$E$25&lt;&gt;"",Prototype_input!$E$25&lt;&gt;"Please input",AQ160=""),"Fail",IF(AM160&lt;&gt;"",AM160,IF(AN160&lt;&gt;"",AN160,IF(AO160&lt;&gt;"",AO160,IF(AP160&lt;&gt;"",AP160,IF(AQ160&lt;&gt;"",AQ160,"")))))))))),"")</f>
        <v/>
      </c>
    </row>
    <row r="161" spans="5:44" ht="12.75" x14ac:dyDescent="0.2">
      <c r="E161" s="21" t="str">
        <f>_xlfn.IFNA(VLOOKUP(B161,'1_Prototype_data'!$B$1:$U$1000,18,FALSE),"")</f>
        <v/>
      </c>
      <c r="F161" s="21" t="str">
        <f>_xlfn.IFNA(VLOOKUP(B161,'2_Prototype_data'!$B$1:$U$1000,18,FALSE),"")</f>
        <v/>
      </c>
      <c r="G161" s="21" t="str">
        <f>_xlfn.IFNA(VLOOKUP(B161,'3_Prototype_data'!$B$1:$U$1000,18,FALSE),"")</f>
        <v/>
      </c>
      <c r="H161" s="21" t="str">
        <f ca="1">_xlfn.IFNA(VLOOKUP(B161,'4_Prototype_data'!$B$1:$U$1000,18,FALSE),"")</f>
        <v/>
      </c>
      <c r="I161" s="21" t="str">
        <f>_xlfn.IFNA(VLOOKUP(B161,'5_Prototype_data'!$B$1:$U$1000,18,FALSE),"")</f>
        <v/>
      </c>
      <c r="J161" s="21" t="str">
        <f>IF(B161&lt;&gt;"",IF(AND(Prototype_input!$E$13&lt;&gt;"",Prototype_input!$E$13&lt;&gt;"Please input",E161=""),"Fail",IF(AND(Prototype_input!$E$16&lt;&gt;"",Prototype_input!$E$16&lt;&gt;"Please input",F161=""),"Fail",IF(AND(Prototype_input!$E$19&lt;&gt;"",Prototype_input!$E$19&lt;&gt;"Please input",G161=""),"Fail",IF(AND(Prototype_input!$E$22&lt;&gt;"",Prototype_input!$E$22&lt;&gt;"Please input",H161=""),"Fail",IF(AND(Prototype_input!$E$25&lt;&gt;"",Prototype_input!$E$25&lt;&gt;"Please input",I161=""),"Fail",IF(E161&lt;&gt;"",E161,IF(F161&lt;&gt;"",F161,IF(G161&lt;&gt;"",G161,IF(H161&lt;&gt;"",H161,IF(I161&lt;&gt;"",I161,"")))))))))),"")</f>
        <v/>
      </c>
      <c r="K161" s="21" t="str">
        <f>_xlfn.IFNA(VLOOKUP(B161,'1_Prototype_data'!$B$1:$U$1000,16,FALSE),"")</f>
        <v/>
      </c>
      <c r="L161" s="21" t="str">
        <f t="shared" si="20"/>
        <v/>
      </c>
      <c r="M161" s="21" t="str">
        <f>_xlfn.IFNA(VLOOKUP(B161,'2_Prototype_data'!$B$1:$U$1000,16,FALSE),"")</f>
        <v/>
      </c>
      <c r="N161" s="21" t="str">
        <f t="shared" si="21"/>
        <v/>
      </c>
      <c r="O161" s="21" t="str">
        <f>_xlfn.IFNA(VLOOKUP(B161,'3_Prototype_data'!$B$1:$U$1000,16,FALSE),"")</f>
        <v/>
      </c>
      <c r="P161" s="21" t="str">
        <f t="shared" si="22"/>
        <v/>
      </c>
      <c r="Q161" s="21" t="str">
        <f ca="1">_xlfn.IFNA(VLOOKUP(B161,'4_Prototype_data'!$B$1:$U$1000,16,FALSE),"")</f>
        <v/>
      </c>
      <c r="R161" s="21" t="str">
        <f t="shared" ca="1" si="23"/>
        <v/>
      </c>
      <c r="S161" s="21" t="str">
        <f>_xlfn.IFNA(VLOOKUP(B161,'5_Prototype_data'!$B$1:$U$1000,16,FALSE),"")</f>
        <v/>
      </c>
      <c r="T161" s="21" t="str">
        <f t="shared" si="24"/>
        <v/>
      </c>
      <c r="U161" s="21" t="str">
        <f t="shared" si="25"/>
        <v/>
      </c>
      <c r="V161" s="21" t="str">
        <f>IF(B161&lt;&gt;"",(10-COUNTIF(Prototype_input!$E$12:$E$26,"Please input"))/2,"")</f>
        <v/>
      </c>
      <c r="W161" s="21" t="str">
        <f t="shared" si="26"/>
        <v/>
      </c>
      <c r="Y161" s="21" t="str">
        <f>_xlfn.IFNA(VLOOKUP(B161,'1_Prototype_data'!$B$1:$U$1000,3,FALSE),"")</f>
        <v/>
      </c>
      <c r="Z161" s="21" t="str">
        <f>_xlfn.IFNA(VLOOKUP(B161,'1_Prototype_data'!$B$1:$U$1000,4,FALSE),"")</f>
        <v/>
      </c>
      <c r="AA161" s="21" t="str">
        <f>_xlfn.IFNA(VLOOKUP(B161,'1_Prototype_data'!$B$1:$U$1000,5,FALSE),"")</f>
        <v/>
      </c>
      <c r="AB161" s="21" t="str">
        <f>_xlfn.IFNA(VLOOKUP(B161,'1_Prototype_data'!$B$1:$U$1000,6,FALSE),"")</f>
        <v/>
      </c>
      <c r="AC161" s="21" t="str">
        <f>_xlfn.IFNA(VLOOKUP(B161,'1_Prototype_data'!$B$1:$U$1000,7,FALSE),"")</f>
        <v/>
      </c>
      <c r="AD161" s="21" t="str">
        <f>_xlfn.IFNA(VLOOKUP(B161,'1_Prototype_data'!$B$1:$U$1000,8,FALSE),"")</f>
        <v/>
      </c>
      <c r="AE161" s="21" t="str">
        <f>_xlfn.IFNA(VLOOKUP(B161,'1_Prototype_data'!$B$1:$U$1000,9,FALSE),"")</f>
        <v/>
      </c>
      <c r="AF161" s="21" t="str">
        <f>_xlfn.IFNA(VLOOKUP(B161,'1_Prototype_data'!$B$1:$U$1000,20,FALSE),"")</f>
        <v/>
      </c>
      <c r="AG161" s="21" t="str">
        <f>_xlfn.IFNA(VLOOKUP(B161,'2_Prototype_data'!$B$1:$U$1000,20,FALSE),"")</f>
        <v/>
      </c>
      <c r="AH161" s="21" t="str">
        <f>_xlfn.IFNA(VLOOKUP(B161,'3_Prototype_data'!$B$1:$U$1000,20,FALSE),"")</f>
        <v/>
      </c>
      <c r="AI161" s="21" t="str">
        <f ca="1">_xlfn.IFNA(VLOOKUP(B161,'4_Prototype_data'!$B$1:$U$1000,20,FALSE),"")</f>
        <v/>
      </c>
      <c r="AJ161" s="21" t="str">
        <f>_xlfn.IFNA(VLOOKUP(B161,'5_Prototype_data'!$B$1:$U$1000,20,FALSE),"")</f>
        <v/>
      </c>
      <c r="AK161" s="21" t="str">
        <f>IF(B161&lt;&gt;"",IF(AND(Prototype_input!$E$13&lt;&gt;"",Prototype_input!$E$13&lt;&gt;"Please input",AF161=""),"Fail",IF(AND(Prototype_input!$E$16&lt;&gt;"",Prototype_input!$E$16&lt;&gt;"Please input",AG161=""),"Fail",IF(AND(Prototype_input!$E$19&lt;&gt;"",Prototype_input!$E$19&lt;&gt;"Please input",AH161=""),"Fail",IF(AND(Prototype_input!$E$22&lt;&gt;"",Prototype_input!$E$22&lt;&gt;"Please input",AI161=""),"Fail",IF(AND(Prototype_input!$E$25&lt;&gt;"",Prototype_input!$E$25&lt;&gt;"Please input",AJ161=""),"Fail",IF(AF161&lt;&gt;"",AF161,IF(AG161&lt;&gt;"",AG161,IF(AH161&lt;&gt;"",AH161,IF(AI161&lt;&gt;"",AI161,IF(AJ161&lt;&gt;"",AJ161,"")))))))))),"")</f>
        <v/>
      </c>
      <c r="AM161" s="21" t="str">
        <f>_xlfn.IFNA(VLOOKUP(C161,'1_Prototype_data'!$C$1:$AL$1000,36,FALSE),"")</f>
        <v/>
      </c>
      <c r="AN161" s="21" t="str">
        <f>_xlfn.IFNA(VLOOKUP(C161,'2_Prototype_data'!$C$1:$AL$1000,36,FALSE),"")</f>
        <v/>
      </c>
      <c r="AO161" s="21" t="str">
        <f>_xlfn.IFNA(VLOOKUP(C161,'3_Prototype_data'!$C$1:$AL$1000,36,FALSE),"")</f>
        <v/>
      </c>
      <c r="AP161" s="21" t="str">
        <f ca="1">_xlfn.IFNA(VLOOKUP(C161,'4_Prototype_data'!$C$1:$AL$1000,36,FALSE),"")</f>
        <v/>
      </c>
      <c r="AQ161" s="21" t="str">
        <f>_xlfn.IFNA(VLOOKUP(C161,'5_Prototype_data'!$C$1:$AL$1000,36,FALSE),"")</f>
        <v/>
      </c>
      <c r="AR161" s="5" t="str">
        <f>IF(C161&lt;&gt;"",IF(AND(Prototype_input!$E$13&lt;&gt;"",Prototype_input!$E$13&lt;&gt;"Please input",AM161=""),"Fail",IF(AND(Prototype_input!$E$16&lt;&gt;"",Prototype_input!$E$16&lt;&gt;"Please input",AN161=""),"Fail",IF(AND(Prototype_input!$E$19&lt;&gt;"",Prototype_input!$E$19&lt;&gt;"Please input",AO161=""),"Fail",IF(AND(Prototype_input!$E$22&lt;&gt;"",Prototype_input!$E$22&lt;&gt;"Please input",AP161=""),"Fail",IF(AND(Prototype_input!$E$25&lt;&gt;"",Prototype_input!$E$25&lt;&gt;"Please input",AQ161=""),"Fail",IF(AM161&lt;&gt;"",AM161,IF(AN161&lt;&gt;"",AN161,IF(AO161&lt;&gt;"",AO161,IF(AP161&lt;&gt;"",AP161,IF(AQ161&lt;&gt;"",AQ161,"")))))))))),"")</f>
        <v/>
      </c>
    </row>
    <row r="162" spans="5:44" ht="12.75" x14ac:dyDescent="0.2">
      <c r="E162" s="21" t="str">
        <f>_xlfn.IFNA(VLOOKUP(B162,'1_Prototype_data'!$B$1:$U$1000,18,FALSE),"")</f>
        <v/>
      </c>
      <c r="F162" s="21" t="str">
        <f>_xlfn.IFNA(VLOOKUP(B162,'2_Prototype_data'!$B$1:$U$1000,18,FALSE),"")</f>
        <v/>
      </c>
      <c r="G162" s="21" t="str">
        <f>_xlfn.IFNA(VLOOKUP(B162,'3_Prototype_data'!$B$1:$U$1000,18,FALSE),"")</f>
        <v/>
      </c>
      <c r="H162" s="21" t="str">
        <f ca="1">_xlfn.IFNA(VLOOKUP(B162,'4_Prototype_data'!$B$1:$U$1000,18,FALSE),"")</f>
        <v/>
      </c>
      <c r="I162" s="21" t="str">
        <f>_xlfn.IFNA(VLOOKUP(B162,'5_Prototype_data'!$B$1:$U$1000,18,FALSE),"")</f>
        <v/>
      </c>
      <c r="J162" s="21" t="str">
        <f>IF(B162&lt;&gt;"",IF(AND(Prototype_input!$E$13&lt;&gt;"",Prototype_input!$E$13&lt;&gt;"Please input",E162=""),"Fail",IF(AND(Prototype_input!$E$16&lt;&gt;"",Prototype_input!$E$16&lt;&gt;"Please input",F162=""),"Fail",IF(AND(Prototype_input!$E$19&lt;&gt;"",Prototype_input!$E$19&lt;&gt;"Please input",G162=""),"Fail",IF(AND(Prototype_input!$E$22&lt;&gt;"",Prototype_input!$E$22&lt;&gt;"Please input",H162=""),"Fail",IF(AND(Prototype_input!$E$25&lt;&gt;"",Prototype_input!$E$25&lt;&gt;"Please input",I162=""),"Fail",IF(E162&lt;&gt;"",E162,IF(F162&lt;&gt;"",F162,IF(G162&lt;&gt;"",G162,IF(H162&lt;&gt;"",H162,IF(I162&lt;&gt;"",I162,"")))))))))),"")</f>
        <v/>
      </c>
      <c r="K162" s="21" t="str">
        <f>_xlfn.IFNA(VLOOKUP(B162,'1_Prototype_data'!$B$1:$U$1000,16,FALSE),"")</f>
        <v/>
      </c>
      <c r="L162" s="21" t="str">
        <f t="shared" si="20"/>
        <v/>
      </c>
      <c r="M162" s="21" t="str">
        <f>_xlfn.IFNA(VLOOKUP(B162,'2_Prototype_data'!$B$1:$U$1000,16,FALSE),"")</f>
        <v/>
      </c>
      <c r="N162" s="21" t="str">
        <f t="shared" si="21"/>
        <v/>
      </c>
      <c r="O162" s="21" t="str">
        <f>_xlfn.IFNA(VLOOKUP(B162,'3_Prototype_data'!$B$1:$U$1000,16,FALSE),"")</f>
        <v/>
      </c>
      <c r="P162" s="21" t="str">
        <f t="shared" si="22"/>
        <v/>
      </c>
      <c r="Q162" s="21" t="str">
        <f ca="1">_xlfn.IFNA(VLOOKUP(B162,'4_Prototype_data'!$B$1:$U$1000,16,FALSE),"")</f>
        <v/>
      </c>
      <c r="R162" s="21" t="str">
        <f t="shared" ca="1" si="23"/>
        <v/>
      </c>
      <c r="S162" s="21" t="str">
        <f>_xlfn.IFNA(VLOOKUP(B162,'5_Prototype_data'!$B$1:$U$1000,16,FALSE),"")</f>
        <v/>
      </c>
      <c r="T162" s="21" t="str">
        <f t="shared" si="24"/>
        <v/>
      </c>
      <c r="U162" s="21" t="str">
        <f t="shared" si="25"/>
        <v/>
      </c>
      <c r="V162" s="21" t="str">
        <f>IF(B162&lt;&gt;"",(10-COUNTIF(Prototype_input!$E$12:$E$26,"Please input"))/2,"")</f>
        <v/>
      </c>
      <c r="W162" s="21" t="str">
        <f t="shared" si="26"/>
        <v/>
      </c>
      <c r="Y162" s="21" t="str">
        <f>_xlfn.IFNA(VLOOKUP(B162,'1_Prototype_data'!$B$1:$U$1000,3,FALSE),"")</f>
        <v/>
      </c>
      <c r="Z162" s="21" t="str">
        <f>_xlfn.IFNA(VLOOKUP(B162,'1_Prototype_data'!$B$1:$U$1000,4,FALSE),"")</f>
        <v/>
      </c>
      <c r="AA162" s="21" t="str">
        <f>_xlfn.IFNA(VLOOKUP(B162,'1_Prototype_data'!$B$1:$U$1000,5,FALSE),"")</f>
        <v/>
      </c>
      <c r="AB162" s="21" t="str">
        <f>_xlfn.IFNA(VLOOKUP(B162,'1_Prototype_data'!$B$1:$U$1000,6,FALSE),"")</f>
        <v/>
      </c>
      <c r="AC162" s="21" t="str">
        <f>_xlfn.IFNA(VLOOKUP(B162,'1_Prototype_data'!$B$1:$U$1000,7,FALSE),"")</f>
        <v/>
      </c>
      <c r="AD162" s="21" t="str">
        <f>_xlfn.IFNA(VLOOKUP(B162,'1_Prototype_data'!$B$1:$U$1000,8,FALSE),"")</f>
        <v/>
      </c>
      <c r="AE162" s="21" t="str">
        <f>_xlfn.IFNA(VLOOKUP(B162,'1_Prototype_data'!$B$1:$U$1000,9,FALSE),"")</f>
        <v/>
      </c>
      <c r="AF162" s="21" t="str">
        <f>_xlfn.IFNA(VLOOKUP(B162,'1_Prototype_data'!$B$1:$U$1000,20,FALSE),"")</f>
        <v/>
      </c>
      <c r="AG162" s="21" t="str">
        <f>_xlfn.IFNA(VLOOKUP(B162,'2_Prototype_data'!$B$1:$U$1000,20,FALSE),"")</f>
        <v/>
      </c>
      <c r="AH162" s="21" t="str">
        <f>_xlfn.IFNA(VLOOKUP(B162,'3_Prototype_data'!$B$1:$U$1000,20,FALSE),"")</f>
        <v/>
      </c>
      <c r="AI162" s="21" t="str">
        <f ca="1">_xlfn.IFNA(VLOOKUP(B162,'4_Prototype_data'!$B$1:$U$1000,20,FALSE),"")</f>
        <v/>
      </c>
      <c r="AJ162" s="21" t="str">
        <f>_xlfn.IFNA(VLOOKUP(B162,'5_Prototype_data'!$B$1:$U$1000,20,FALSE),"")</f>
        <v/>
      </c>
      <c r="AK162" s="21" t="str">
        <f>IF(B162&lt;&gt;"",IF(AND(Prototype_input!$E$13&lt;&gt;"",Prototype_input!$E$13&lt;&gt;"Please input",AF162=""),"Fail",IF(AND(Prototype_input!$E$16&lt;&gt;"",Prototype_input!$E$16&lt;&gt;"Please input",AG162=""),"Fail",IF(AND(Prototype_input!$E$19&lt;&gt;"",Prototype_input!$E$19&lt;&gt;"Please input",AH162=""),"Fail",IF(AND(Prototype_input!$E$22&lt;&gt;"",Prototype_input!$E$22&lt;&gt;"Please input",AI162=""),"Fail",IF(AND(Prototype_input!$E$25&lt;&gt;"",Prototype_input!$E$25&lt;&gt;"Please input",AJ162=""),"Fail",IF(AF162&lt;&gt;"",AF162,IF(AG162&lt;&gt;"",AG162,IF(AH162&lt;&gt;"",AH162,IF(AI162&lt;&gt;"",AI162,IF(AJ162&lt;&gt;"",AJ162,"")))))))))),"")</f>
        <v/>
      </c>
      <c r="AM162" s="21" t="str">
        <f>_xlfn.IFNA(VLOOKUP(C162,'1_Prototype_data'!$C$1:$AL$1000,36,FALSE),"")</f>
        <v/>
      </c>
      <c r="AN162" s="21" t="str">
        <f>_xlfn.IFNA(VLOOKUP(C162,'2_Prototype_data'!$C$1:$AL$1000,36,FALSE),"")</f>
        <v/>
      </c>
      <c r="AO162" s="21" t="str">
        <f>_xlfn.IFNA(VLOOKUP(C162,'3_Prototype_data'!$C$1:$AL$1000,36,FALSE),"")</f>
        <v/>
      </c>
      <c r="AP162" s="21" t="str">
        <f ca="1">_xlfn.IFNA(VLOOKUP(C162,'4_Prototype_data'!$C$1:$AL$1000,36,FALSE),"")</f>
        <v/>
      </c>
      <c r="AQ162" s="21" t="str">
        <f>_xlfn.IFNA(VLOOKUP(C162,'5_Prototype_data'!$C$1:$AL$1000,36,FALSE),"")</f>
        <v/>
      </c>
      <c r="AR162" s="5" t="str">
        <f>IF(C162&lt;&gt;"",IF(AND(Prototype_input!$E$13&lt;&gt;"",Prototype_input!$E$13&lt;&gt;"Please input",AM162=""),"Fail",IF(AND(Prototype_input!$E$16&lt;&gt;"",Prototype_input!$E$16&lt;&gt;"Please input",AN162=""),"Fail",IF(AND(Prototype_input!$E$19&lt;&gt;"",Prototype_input!$E$19&lt;&gt;"Please input",AO162=""),"Fail",IF(AND(Prototype_input!$E$22&lt;&gt;"",Prototype_input!$E$22&lt;&gt;"Please input",AP162=""),"Fail",IF(AND(Prototype_input!$E$25&lt;&gt;"",Prototype_input!$E$25&lt;&gt;"Please input",AQ162=""),"Fail",IF(AM162&lt;&gt;"",AM162,IF(AN162&lt;&gt;"",AN162,IF(AO162&lt;&gt;"",AO162,IF(AP162&lt;&gt;"",AP162,IF(AQ162&lt;&gt;"",AQ162,"")))))))))),"")</f>
        <v/>
      </c>
    </row>
    <row r="163" spans="5:44" ht="12.75" x14ac:dyDescent="0.2">
      <c r="E163" s="21" t="str">
        <f>_xlfn.IFNA(VLOOKUP(B163,'1_Prototype_data'!$B$1:$U$1000,18,FALSE),"")</f>
        <v/>
      </c>
      <c r="F163" s="21" t="str">
        <f>_xlfn.IFNA(VLOOKUP(B163,'2_Prototype_data'!$B$1:$U$1000,18,FALSE),"")</f>
        <v/>
      </c>
      <c r="G163" s="21" t="str">
        <f>_xlfn.IFNA(VLOOKUP(B163,'3_Prototype_data'!$B$1:$U$1000,18,FALSE),"")</f>
        <v/>
      </c>
      <c r="H163" s="21" t="str">
        <f ca="1">_xlfn.IFNA(VLOOKUP(B163,'4_Prototype_data'!$B$1:$U$1000,18,FALSE),"")</f>
        <v/>
      </c>
      <c r="I163" s="21" t="str">
        <f>_xlfn.IFNA(VLOOKUP(B163,'5_Prototype_data'!$B$1:$U$1000,18,FALSE),"")</f>
        <v/>
      </c>
      <c r="J163" s="21" t="str">
        <f>IF(B163&lt;&gt;"",IF(AND(Prototype_input!$E$13&lt;&gt;"",Prototype_input!$E$13&lt;&gt;"Please input",E163=""),"Fail",IF(AND(Prototype_input!$E$16&lt;&gt;"",Prototype_input!$E$16&lt;&gt;"Please input",F163=""),"Fail",IF(AND(Prototype_input!$E$19&lt;&gt;"",Prototype_input!$E$19&lt;&gt;"Please input",G163=""),"Fail",IF(AND(Prototype_input!$E$22&lt;&gt;"",Prototype_input!$E$22&lt;&gt;"Please input",H163=""),"Fail",IF(AND(Prototype_input!$E$25&lt;&gt;"",Prototype_input!$E$25&lt;&gt;"Please input",I163=""),"Fail",IF(E163&lt;&gt;"",E163,IF(F163&lt;&gt;"",F163,IF(G163&lt;&gt;"",G163,IF(H163&lt;&gt;"",H163,IF(I163&lt;&gt;"",I163,"")))))))))),"")</f>
        <v/>
      </c>
      <c r="K163" s="21" t="str">
        <f>_xlfn.IFNA(VLOOKUP(B163,'1_Prototype_data'!$B$1:$U$1000,16,FALSE),"")</f>
        <v/>
      </c>
      <c r="L163" s="21" t="str">
        <f t="shared" si="20"/>
        <v/>
      </c>
      <c r="M163" s="21" t="str">
        <f>_xlfn.IFNA(VLOOKUP(B163,'2_Prototype_data'!$B$1:$U$1000,16,FALSE),"")</f>
        <v/>
      </c>
      <c r="N163" s="21" t="str">
        <f t="shared" si="21"/>
        <v/>
      </c>
      <c r="O163" s="21" t="str">
        <f>_xlfn.IFNA(VLOOKUP(B163,'3_Prototype_data'!$B$1:$U$1000,16,FALSE),"")</f>
        <v/>
      </c>
      <c r="P163" s="21" t="str">
        <f t="shared" si="22"/>
        <v/>
      </c>
      <c r="Q163" s="21" t="str">
        <f ca="1">_xlfn.IFNA(VLOOKUP(B163,'4_Prototype_data'!$B$1:$U$1000,16,FALSE),"")</f>
        <v/>
      </c>
      <c r="R163" s="21" t="str">
        <f t="shared" ca="1" si="23"/>
        <v/>
      </c>
      <c r="S163" s="21" t="str">
        <f>_xlfn.IFNA(VLOOKUP(B163,'5_Prototype_data'!$B$1:$U$1000,16,FALSE),"")</f>
        <v/>
      </c>
      <c r="T163" s="21" t="str">
        <f t="shared" si="24"/>
        <v/>
      </c>
      <c r="U163" s="21" t="str">
        <f t="shared" si="25"/>
        <v/>
      </c>
      <c r="V163" s="21" t="str">
        <f>IF(B163&lt;&gt;"",(10-COUNTIF(Prototype_input!$E$12:$E$26,"Please input"))/2,"")</f>
        <v/>
      </c>
      <c r="W163" s="21" t="str">
        <f t="shared" si="26"/>
        <v/>
      </c>
      <c r="Y163" s="21" t="str">
        <f>_xlfn.IFNA(VLOOKUP(B163,'1_Prototype_data'!$B$1:$U$1000,3,FALSE),"")</f>
        <v/>
      </c>
      <c r="Z163" s="21" t="str">
        <f>_xlfn.IFNA(VLOOKUP(B163,'1_Prototype_data'!$B$1:$U$1000,4,FALSE),"")</f>
        <v/>
      </c>
      <c r="AA163" s="21" t="str">
        <f>_xlfn.IFNA(VLOOKUP(B163,'1_Prototype_data'!$B$1:$U$1000,5,FALSE),"")</f>
        <v/>
      </c>
      <c r="AB163" s="21" t="str">
        <f>_xlfn.IFNA(VLOOKUP(B163,'1_Prototype_data'!$B$1:$U$1000,6,FALSE),"")</f>
        <v/>
      </c>
      <c r="AC163" s="21" t="str">
        <f>_xlfn.IFNA(VLOOKUP(B163,'1_Prototype_data'!$B$1:$U$1000,7,FALSE),"")</f>
        <v/>
      </c>
      <c r="AD163" s="21" t="str">
        <f>_xlfn.IFNA(VLOOKUP(B163,'1_Prototype_data'!$B$1:$U$1000,8,FALSE),"")</f>
        <v/>
      </c>
      <c r="AE163" s="21" t="str">
        <f>_xlfn.IFNA(VLOOKUP(B163,'1_Prototype_data'!$B$1:$U$1000,9,FALSE),"")</f>
        <v/>
      </c>
      <c r="AF163" s="21" t="str">
        <f>_xlfn.IFNA(VLOOKUP(B163,'1_Prototype_data'!$B$1:$U$1000,20,FALSE),"")</f>
        <v/>
      </c>
      <c r="AG163" s="21" t="str">
        <f>_xlfn.IFNA(VLOOKUP(B163,'2_Prototype_data'!$B$1:$U$1000,20,FALSE),"")</f>
        <v/>
      </c>
      <c r="AH163" s="21" t="str">
        <f>_xlfn.IFNA(VLOOKUP(B163,'3_Prototype_data'!$B$1:$U$1000,20,FALSE),"")</f>
        <v/>
      </c>
      <c r="AI163" s="21" t="str">
        <f ca="1">_xlfn.IFNA(VLOOKUP(B163,'4_Prototype_data'!$B$1:$U$1000,20,FALSE),"")</f>
        <v/>
      </c>
      <c r="AJ163" s="21" t="str">
        <f>_xlfn.IFNA(VLOOKUP(B163,'5_Prototype_data'!$B$1:$U$1000,20,FALSE),"")</f>
        <v/>
      </c>
      <c r="AK163" s="21" t="str">
        <f>IF(B163&lt;&gt;"",IF(AND(Prototype_input!$E$13&lt;&gt;"",Prototype_input!$E$13&lt;&gt;"Please input",AF163=""),"Fail",IF(AND(Prototype_input!$E$16&lt;&gt;"",Prototype_input!$E$16&lt;&gt;"Please input",AG163=""),"Fail",IF(AND(Prototype_input!$E$19&lt;&gt;"",Prototype_input!$E$19&lt;&gt;"Please input",AH163=""),"Fail",IF(AND(Prototype_input!$E$22&lt;&gt;"",Prototype_input!$E$22&lt;&gt;"Please input",AI163=""),"Fail",IF(AND(Prototype_input!$E$25&lt;&gt;"",Prototype_input!$E$25&lt;&gt;"Please input",AJ163=""),"Fail",IF(AF163&lt;&gt;"",AF163,IF(AG163&lt;&gt;"",AG163,IF(AH163&lt;&gt;"",AH163,IF(AI163&lt;&gt;"",AI163,IF(AJ163&lt;&gt;"",AJ163,"")))))))))),"")</f>
        <v/>
      </c>
      <c r="AM163" s="21" t="str">
        <f>_xlfn.IFNA(VLOOKUP(C163,'1_Prototype_data'!$C$1:$AL$1000,36,FALSE),"")</f>
        <v/>
      </c>
      <c r="AN163" s="21" t="str">
        <f>_xlfn.IFNA(VLOOKUP(C163,'2_Prototype_data'!$C$1:$AL$1000,36,FALSE),"")</f>
        <v/>
      </c>
      <c r="AO163" s="21" t="str">
        <f>_xlfn.IFNA(VLOOKUP(C163,'3_Prototype_data'!$C$1:$AL$1000,36,FALSE),"")</f>
        <v/>
      </c>
      <c r="AP163" s="21" t="str">
        <f ca="1">_xlfn.IFNA(VLOOKUP(C163,'4_Prototype_data'!$C$1:$AL$1000,36,FALSE),"")</f>
        <v/>
      </c>
      <c r="AQ163" s="21" t="str">
        <f>_xlfn.IFNA(VLOOKUP(C163,'5_Prototype_data'!$C$1:$AL$1000,36,FALSE),"")</f>
        <v/>
      </c>
      <c r="AR163" s="5" t="str">
        <f>IF(C163&lt;&gt;"",IF(AND(Prototype_input!$E$13&lt;&gt;"",Prototype_input!$E$13&lt;&gt;"Please input",AM163=""),"Fail",IF(AND(Prototype_input!$E$16&lt;&gt;"",Prototype_input!$E$16&lt;&gt;"Please input",AN163=""),"Fail",IF(AND(Prototype_input!$E$19&lt;&gt;"",Prototype_input!$E$19&lt;&gt;"Please input",AO163=""),"Fail",IF(AND(Prototype_input!$E$22&lt;&gt;"",Prototype_input!$E$22&lt;&gt;"Please input",AP163=""),"Fail",IF(AND(Prototype_input!$E$25&lt;&gt;"",Prototype_input!$E$25&lt;&gt;"Please input",AQ163=""),"Fail",IF(AM163&lt;&gt;"",AM163,IF(AN163&lt;&gt;"",AN163,IF(AO163&lt;&gt;"",AO163,IF(AP163&lt;&gt;"",AP163,IF(AQ163&lt;&gt;"",AQ163,"")))))))))),"")</f>
        <v/>
      </c>
    </row>
    <row r="164" spans="5:44" ht="12.75" x14ac:dyDescent="0.2">
      <c r="E164" s="21" t="str">
        <f>_xlfn.IFNA(VLOOKUP(B164,'1_Prototype_data'!$B$1:$U$1000,18,FALSE),"")</f>
        <v/>
      </c>
      <c r="F164" s="21" t="str">
        <f>_xlfn.IFNA(VLOOKUP(B164,'2_Prototype_data'!$B$1:$U$1000,18,FALSE),"")</f>
        <v/>
      </c>
      <c r="G164" s="21" t="str">
        <f>_xlfn.IFNA(VLOOKUP(B164,'3_Prototype_data'!$B$1:$U$1000,18,FALSE),"")</f>
        <v/>
      </c>
      <c r="H164" s="21" t="str">
        <f ca="1">_xlfn.IFNA(VLOOKUP(B164,'4_Prototype_data'!$B$1:$U$1000,18,FALSE),"")</f>
        <v/>
      </c>
      <c r="I164" s="21" t="str">
        <f>_xlfn.IFNA(VLOOKUP(B164,'5_Prototype_data'!$B$1:$U$1000,18,FALSE),"")</f>
        <v/>
      </c>
      <c r="J164" s="21" t="str">
        <f>IF(B164&lt;&gt;"",IF(AND(Prototype_input!$E$13&lt;&gt;"",Prototype_input!$E$13&lt;&gt;"Please input",E164=""),"Fail",IF(AND(Prototype_input!$E$16&lt;&gt;"",Prototype_input!$E$16&lt;&gt;"Please input",F164=""),"Fail",IF(AND(Prototype_input!$E$19&lt;&gt;"",Prototype_input!$E$19&lt;&gt;"Please input",G164=""),"Fail",IF(AND(Prototype_input!$E$22&lt;&gt;"",Prototype_input!$E$22&lt;&gt;"Please input",H164=""),"Fail",IF(AND(Prototype_input!$E$25&lt;&gt;"",Prototype_input!$E$25&lt;&gt;"Please input",I164=""),"Fail",IF(E164&lt;&gt;"",E164,IF(F164&lt;&gt;"",F164,IF(G164&lt;&gt;"",G164,IF(H164&lt;&gt;"",H164,IF(I164&lt;&gt;"",I164,"")))))))))),"")</f>
        <v/>
      </c>
      <c r="K164" s="21" t="str">
        <f>_xlfn.IFNA(VLOOKUP(B164,'1_Prototype_data'!$B$1:$U$1000,16,FALSE),"")</f>
        <v/>
      </c>
      <c r="L164" s="21" t="str">
        <f t="shared" si="20"/>
        <v/>
      </c>
      <c r="M164" s="21" t="str">
        <f>_xlfn.IFNA(VLOOKUP(B164,'2_Prototype_data'!$B$1:$U$1000,16,FALSE),"")</f>
        <v/>
      </c>
      <c r="N164" s="21" t="str">
        <f t="shared" si="21"/>
        <v/>
      </c>
      <c r="O164" s="21" t="str">
        <f>_xlfn.IFNA(VLOOKUP(B164,'3_Prototype_data'!$B$1:$U$1000,16,FALSE),"")</f>
        <v/>
      </c>
      <c r="P164" s="21" t="str">
        <f t="shared" si="22"/>
        <v/>
      </c>
      <c r="Q164" s="21" t="str">
        <f ca="1">_xlfn.IFNA(VLOOKUP(B164,'4_Prototype_data'!$B$1:$U$1000,16,FALSE),"")</f>
        <v/>
      </c>
      <c r="R164" s="21" t="str">
        <f t="shared" ca="1" si="23"/>
        <v/>
      </c>
      <c r="S164" s="21" t="str">
        <f>_xlfn.IFNA(VLOOKUP(B164,'5_Prototype_data'!$B$1:$U$1000,16,FALSE),"")</f>
        <v/>
      </c>
      <c r="T164" s="21" t="str">
        <f t="shared" si="24"/>
        <v/>
      </c>
      <c r="U164" s="21" t="str">
        <f t="shared" si="25"/>
        <v/>
      </c>
      <c r="V164" s="21" t="str">
        <f>IF(B164&lt;&gt;"",(10-COUNTIF(Prototype_input!$E$12:$E$26,"Please input"))/2,"")</f>
        <v/>
      </c>
      <c r="W164" s="21" t="str">
        <f t="shared" si="26"/>
        <v/>
      </c>
      <c r="Y164" s="21" t="str">
        <f>_xlfn.IFNA(VLOOKUP(B164,'1_Prototype_data'!$B$1:$U$1000,3,FALSE),"")</f>
        <v/>
      </c>
      <c r="Z164" s="21" t="str">
        <f>_xlfn.IFNA(VLOOKUP(B164,'1_Prototype_data'!$B$1:$U$1000,4,FALSE),"")</f>
        <v/>
      </c>
      <c r="AA164" s="21" t="str">
        <f>_xlfn.IFNA(VLOOKUP(B164,'1_Prototype_data'!$B$1:$U$1000,5,FALSE),"")</f>
        <v/>
      </c>
      <c r="AB164" s="21" t="str">
        <f>_xlfn.IFNA(VLOOKUP(B164,'1_Prototype_data'!$B$1:$U$1000,6,FALSE),"")</f>
        <v/>
      </c>
      <c r="AC164" s="21" t="str">
        <f>_xlfn.IFNA(VLOOKUP(B164,'1_Prototype_data'!$B$1:$U$1000,7,FALSE),"")</f>
        <v/>
      </c>
      <c r="AD164" s="21" t="str">
        <f>_xlfn.IFNA(VLOOKUP(B164,'1_Prototype_data'!$B$1:$U$1000,8,FALSE),"")</f>
        <v/>
      </c>
      <c r="AE164" s="21" t="str">
        <f>_xlfn.IFNA(VLOOKUP(B164,'1_Prototype_data'!$B$1:$U$1000,9,FALSE),"")</f>
        <v/>
      </c>
      <c r="AF164" s="21" t="str">
        <f>_xlfn.IFNA(VLOOKUP(B164,'1_Prototype_data'!$B$1:$U$1000,20,FALSE),"")</f>
        <v/>
      </c>
      <c r="AG164" s="21" t="str">
        <f>_xlfn.IFNA(VLOOKUP(B164,'2_Prototype_data'!$B$1:$U$1000,20,FALSE),"")</f>
        <v/>
      </c>
      <c r="AH164" s="21" t="str">
        <f>_xlfn.IFNA(VLOOKUP(B164,'3_Prototype_data'!$B$1:$U$1000,20,FALSE),"")</f>
        <v/>
      </c>
      <c r="AI164" s="21" t="str">
        <f ca="1">_xlfn.IFNA(VLOOKUP(B164,'4_Prototype_data'!$B$1:$U$1000,20,FALSE),"")</f>
        <v/>
      </c>
      <c r="AJ164" s="21" t="str">
        <f>_xlfn.IFNA(VLOOKUP(B164,'5_Prototype_data'!$B$1:$U$1000,20,FALSE),"")</f>
        <v/>
      </c>
      <c r="AK164" s="21" t="str">
        <f>IF(B164&lt;&gt;"",IF(AND(Prototype_input!$E$13&lt;&gt;"",Prototype_input!$E$13&lt;&gt;"Please input",AF164=""),"Fail",IF(AND(Prototype_input!$E$16&lt;&gt;"",Prototype_input!$E$16&lt;&gt;"Please input",AG164=""),"Fail",IF(AND(Prototype_input!$E$19&lt;&gt;"",Prototype_input!$E$19&lt;&gt;"Please input",AH164=""),"Fail",IF(AND(Prototype_input!$E$22&lt;&gt;"",Prototype_input!$E$22&lt;&gt;"Please input",AI164=""),"Fail",IF(AND(Prototype_input!$E$25&lt;&gt;"",Prototype_input!$E$25&lt;&gt;"Please input",AJ164=""),"Fail",IF(AF164&lt;&gt;"",AF164,IF(AG164&lt;&gt;"",AG164,IF(AH164&lt;&gt;"",AH164,IF(AI164&lt;&gt;"",AI164,IF(AJ164&lt;&gt;"",AJ164,"")))))))))),"")</f>
        <v/>
      </c>
      <c r="AM164" s="21" t="str">
        <f>_xlfn.IFNA(VLOOKUP(C164,'1_Prototype_data'!$C$1:$AL$1000,36,FALSE),"")</f>
        <v/>
      </c>
      <c r="AN164" s="21" t="str">
        <f>_xlfn.IFNA(VLOOKUP(C164,'2_Prototype_data'!$C$1:$AL$1000,36,FALSE),"")</f>
        <v/>
      </c>
      <c r="AO164" s="21" t="str">
        <f>_xlfn.IFNA(VLOOKUP(C164,'3_Prototype_data'!$C$1:$AL$1000,36,FALSE),"")</f>
        <v/>
      </c>
      <c r="AP164" s="21" t="str">
        <f ca="1">_xlfn.IFNA(VLOOKUP(C164,'4_Prototype_data'!$C$1:$AL$1000,36,FALSE),"")</f>
        <v/>
      </c>
      <c r="AQ164" s="21" t="str">
        <f>_xlfn.IFNA(VLOOKUP(C164,'5_Prototype_data'!$C$1:$AL$1000,36,FALSE),"")</f>
        <v/>
      </c>
      <c r="AR164" s="5" t="str">
        <f>IF(C164&lt;&gt;"",IF(AND(Prototype_input!$E$13&lt;&gt;"",Prototype_input!$E$13&lt;&gt;"Please input",AM164=""),"Fail",IF(AND(Prototype_input!$E$16&lt;&gt;"",Prototype_input!$E$16&lt;&gt;"Please input",AN164=""),"Fail",IF(AND(Prototype_input!$E$19&lt;&gt;"",Prototype_input!$E$19&lt;&gt;"Please input",AO164=""),"Fail",IF(AND(Prototype_input!$E$22&lt;&gt;"",Prototype_input!$E$22&lt;&gt;"Please input",AP164=""),"Fail",IF(AND(Prototype_input!$E$25&lt;&gt;"",Prototype_input!$E$25&lt;&gt;"Please input",AQ164=""),"Fail",IF(AM164&lt;&gt;"",AM164,IF(AN164&lt;&gt;"",AN164,IF(AO164&lt;&gt;"",AO164,IF(AP164&lt;&gt;"",AP164,IF(AQ164&lt;&gt;"",AQ164,"")))))))))),"")</f>
        <v/>
      </c>
    </row>
    <row r="165" spans="5:44" ht="12.75" x14ac:dyDescent="0.2">
      <c r="E165" s="21" t="str">
        <f>_xlfn.IFNA(VLOOKUP(B165,'1_Prototype_data'!$B$1:$U$1000,18,FALSE),"")</f>
        <v/>
      </c>
      <c r="F165" s="21" t="str">
        <f>_xlfn.IFNA(VLOOKUP(B165,'2_Prototype_data'!$B$1:$U$1000,18,FALSE),"")</f>
        <v/>
      </c>
      <c r="G165" s="21" t="str">
        <f>_xlfn.IFNA(VLOOKUP(B165,'3_Prototype_data'!$B$1:$U$1000,18,FALSE),"")</f>
        <v/>
      </c>
      <c r="H165" s="21" t="str">
        <f ca="1">_xlfn.IFNA(VLOOKUP(B165,'4_Prototype_data'!$B$1:$U$1000,18,FALSE),"")</f>
        <v/>
      </c>
      <c r="I165" s="21" t="str">
        <f>_xlfn.IFNA(VLOOKUP(B165,'5_Prototype_data'!$B$1:$U$1000,18,FALSE),"")</f>
        <v/>
      </c>
      <c r="J165" s="21" t="str">
        <f>IF(B165&lt;&gt;"",IF(AND(Prototype_input!$E$13&lt;&gt;"",Prototype_input!$E$13&lt;&gt;"Please input",E165=""),"Fail",IF(AND(Prototype_input!$E$16&lt;&gt;"",Prototype_input!$E$16&lt;&gt;"Please input",F165=""),"Fail",IF(AND(Prototype_input!$E$19&lt;&gt;"",Prototype_input!$E$19&lt;&gt;"Please input",G165=""),"Fail",IF(AND(Prototype_input!$E$22&lt;&gt;"",Prototype_input!$E$22&lt;&gt;"Please input",H165=""),"Fail",IF(AND(Prototype_input!$E$25&lt;&gt;"",Prototype_input!$E$25&lt;&gt;"Please input",I165=""),"Fail",IF(E165&lt;&gt;"",E165,IF(F165&lt;&gt;"",F165,IF(G165&lt;&gt;"",G165,IF(H165&lt;&gt;"",H165,IF(I165&lt;&gt;"",I165,"")))))))))),"")</f>
        <v/>
      </c>
      <c r="K165" s="21" t="str">
        <f>_xlfn.IFNA(VLOOKUP(B165,'1_Prototype_data'!$B$1:$U$1000,16,FALSE),"")</f>
        <v/>
      </c>
      <c r="L165" s="21" t="str">
        <f t="shared" si="20"/>
        <v/>
      </c>
      <c r="M165" s="21" t="str">
        <f>_xlfn.IFNA(VLOOKUP(B165,'2_Prototype_data'!$B$1:$U$1000,16,FALSE),"")</f>
        <v/>
      </c>
      <c r="N165" s="21" t="str">
        <f t="shared" si="21"/>
        <v/>
      </c>
      <c r="O165" s="21" t="str">
        <f>_xlfn.IFNA(VLOOKUP(B165,'3_Prototype_data'!$B$1:$U$1000,16,FALSE),"")</f>
        <v/>
      </c>
      <c r="P165" s="21" t="str">
        <f t="shared" si="22"/>
        <v/>
      </c>
      <c r="Q165" s="21" t="str">
        <f ca="1">_xlfn.IFNA(VLOOKUP(B165,'4_Prototype_data'!$B$1:$U$1000,16,FALSE),"")</f>
        <v/>
      </c>
      <c r="R165" s="21" t="str">
        <f t="shared" ca="1" si="23"/>
        <v/>
      </c>
      <c r="S165" s="21" t="str">
        <f>_xlfn.IFNA(VLOOKUP(B165,'5_Prototype_data'!$B$1:$U$1000,16,FALSE),"")</f>
        <v/>
      </c>
      <c r="T165" s="21" t="str">
        <f t="shared" si="24"/>
        <v/>
      </c>
      <c r="U165" s="21" t="str">
        <f t="shared" si="25"/>
        <v/>
      </c>
      <c r="V165" s="21" t="str">
        <f>IF(B165&lt;&gt;"",(10-COUNTIF(Prototype_input!$E$12:$E$26,"Please input"))/2,"")</f>
        <v/>
      </c>
      <c r="W165" s="21" t="str">
        <f t="shared" si="26"/>
        <v/>
      </c>
      <c r="Y165" s="21" t="str">
        <f>_xlfn.IFNA(VLOOKUP(B165,'1_Prototype_data'!$B$1:$U$1000,3,FALSE),"")</f>
        <v/>
      </c>
      <c r="Z165" s="21" t="str">
        <f>_xlfn.IFNA(VLOOKUP(B165,'1_Prototype_data'!$B$1:$U$1000,4,FALSE),"")</f>
        <v/>
      </c>
      <c r="AA165" s="21" t="str">
        <f>_xlfn.IFNA(VLOOKUP(B165,'1_Prototype_data'!$B$1:$U$1000,5,FALSE),"")</f>
        <v/>
      </c>
      <c r="AB165" s="21" t="str">
        <f>_xlfn.IFNA(VLOOKUP(B165,'1_Prototype_data'!$B$1:$U$1000,6,FALSE),"")</f>
        <v/>
      </c>
      <c r="AC165" s="21" t="str">
        <f>_xlfn.IFNA(VLOOKUP(B165,'1_Prototype_data'!$B$1:$U$1000,7,FALSE),"")</f>
        <v/>
      </c>
      <c r="AD165" s="21" t="str">
        <f>_xlfn.IFNA(VLOOKUP(B165,'1_Prototype_data'!$B$1:$U$1000,8,FALSE),"")</f>
        <v/>
      </c>
      <c r="AE165" s="21" t="str">
        <f>_xlfn.IFNA(VLOOKUP(B165,'1_Prototype_data'!$B$1:$U$1000,9,FALSE),"")</f>
        <v/>
      </c>
      <c r="AF165" s="21" t="str">
        <f>_xlfn.IFNA(VLOOKUP(B165,'1_Prototype_data'!$B$1:$U$1000,20,FALSE),"")</f>
        <v/>
      </c>
      <c r="AG165" s="21" t="str">
        <f>_xlfn.IFNA(VLOOKUP(B165,'2_Prototype_data'!$B$1:$U$1000,20,FALSE),"")</f>
        <v/>
      </c>
      <c r="AH165" s="21" t="str">
        <f>_xlfn.IFNA(VLOOKUP(B165,'3_Prototype_data'!$B$1:$U$1000,20,FALSE),"")</f>
        <v/>
      </c>
      <c r="AI165" s="21" t="str">
        <f ca="1">_xlfn.IFNA(VLOOKUP(B165,'4_Prototype_data'!$B$1:$U$1000,20,FALSE),"")</f>
        <v/>
      </c>
      <c r="AJ165" s="21" t="str">
        <f>_xlfn.IFNA(VLOOKUP(B165,'5_Prototype_data'!$B$1:$U$1000,20,FALSE),"")</f>
        <v/>
      </c>
      <c r="AK165" s="21" t="str">
        <f>IF(B165&lt;&gt;"",IF(AND(Prototype_input!$E$13&lt;&gt;"",Prototype_input!$E$13&lt;&gt;"Please input",AF165=""),"Fail",IF(AND(Prototype_input!$E$16&lt;&gt;"",Prototype_input!$E$16&lt;&gt;"Please input",AG165=""),"Fail",IF(AND(Prototype_input!$E$19&lt;&gt;"",Prototype_input!$E$19&lt;&gt;"Please input",AH165=""),"Fail",IF(AND(Prototype_input!$E$22&lt;&gt;"",Prototype_input!$E$22&lt;&gt;"Please input",AI165=""),"Fail",IF(AND(Prototype_input!$E$25&lt;&gt;"",Prototype_input!$E$25&lt;&gt;"Please input",AJ165=""),"Fail",IF(AF165&lt;&gt;"",AF165,IF(AG165&lt;&gt;"",AG165,IF(AH165&lt;&gt;"",AH165,IF(AI165&lt;&gt;"",AI165,IF(AJ165&lt;&gt;"",AJ165,"")))))))))),"")</f>
        <v/>
      </c>
      <c r="AM165" s="21" t="str">
        <f>_xlfn.IFNA(VLOOKUP(C165,'1_Prototype_data'!$C$1:$AL$1000,36,FALSE),"")</f>
        <v/>
      </c>
      <c r="AN165" s="21" t="str">
        <f>_xlfn.IFNA(VLOOKUP(C165,'2_Prototype_data'!$C$1:$AL$1000,36,FALSE),"")</f>
        <v/>
      </c>
      <c r="AO165" s="21" t="str">
        <f>_xlfn.IFNA(VLOOKUP(C165,'3_Prototype_data'!$C$1:$AL$1000,36,FALSE),"")</f>
        <v/>
      </c>
      <c r="AP165" s="21" t="str">
        <f ca="1">_xlfn.IFNA(VLOOKUP(C165,'4_Prototype_data'!$C$1:$AL$1000,36,FALSE),"")</f>
        <v/>
      </c>
      <c r="AQ165" s="21" t="str">
        <f>_xlfn.IFNA(VLOOKUP(C165,'5_Prototype_data'!$C$1:$AL$1000,36,FALSE),"")</f>
        <v/>
      </c>
      <c r="AR165" s="5" t="str">
        <f>IF(C165&lt;&gt;"",IF(AND(Prototype_input!$E$13&lt;&gt;"",Prototype_input!$E$13&lt;&gt;"Please input",AM165=""),"Fail",IF(AND(Prototype_input!$E$16&lt;&gt;"",Prototype_input!$E$16&lt;&gt;"Please input",AN165=""),"Fail",IF(AND(Prototype_input!$E$19&lt;&gt;"",Prototype_input!$E$19&lt;&gt;"Please input",AO165=""),"Fail",IF(AND(Prototype_input!$E$22&lt;&gt;"",Prototype_input!$E$22&lt;&gt;"Please input",AP165=""),"Fail",IF(AND(Prototype_input!$E$25&lt;&gt;"",Prototype_input!$E$25&lt;&gt;"Please input",AQ165=""),"Fail",IF(AM165&lt;&gt;"",AM165,IF(AN165&lt;&gt;"",AN165,IF(AO165&lt;&gt;"",AO165,IF(AP165&lt;&gt;"",AP165,IF(AQ165&lt;&gt;"",AQ165,"")))))))))),"")</f>
        <v/>
      </c>
    </row>
    <row r="166" spans="5:44" ht="12.75" x14ac:dyDescent="0.2">
      <c r="E166" s="21" t="str">
        <f>_xlfn.IFNA(VLOOKUP(B166,'1_Prototype_data'!$B$1:$U$1000,18,FALSE),"")</f>
        <v/>
      </c>
      <c r="F166" s="21" t="str">
        <f>_xlfn.IFNA(VLOOKUP(B166,'2_Prototype_data'!$B$1:$U$1000,18,FALSE),"")</f>
        <v/>
      </c>
      <c r="G166" s="21" t="str">
        <f>_xlfn.IFNA(VLOOKUP(B166,'3_Prototype_data'!$B$1:$U$1000,18,FALSE),"")</f>
        <v/>
      </c>
      <c r="H166" s="21" t="str">
        <f ca="1">_xlfn.IFNA(VLOOKUP(B166,'4_Prototype_data'!$B$1:$U$1000,18,FALSE),"")</f>
        <v/>
      </c>
      <c r="I166" s="21" t="str">
        <f>_xlfn.IFNA(VLOOKUP(B166,'5_Prototype_data'!$B$1:$U$1000,18,FALSE),"")</f>
        <v/>
      </c>
      <c r="J166" s="21" t="str">
        <f>IF(B166&lt;&gt;"",IF(AND(Prototype_input!$E$13&lt;&gt;"",Prototype_input!$E$13&lt;&gt;"Please input",E166=""),"Fail",IF(AND(Prototype_input!$E$16&lt;&gt;"",Prototype_input!$E$16&lt;&gt;"Please input",F166=""),"Fail",IF(AND(Prototype_input!$E$19&lt;&gt;"",Prototype_input!$E$19&lt;&gt;"Please input",G166=""),"Fail",IF(AND(Prototype_input!$E$22&lt;&gt;"",Prototype_input!$E$22&lt;&gt;"Please input",H166=""),"Fail",IF(AND(Prototype_input!$E$25&lt;&gt;"",Prototype_input!$E$25&lt;&gt;"Please input",I166=""),"Fail",IF(E166&lt;&gt;"",E166,IF(F166&lt;&gt;"",F166,IF(G166&lt;&gt;"",G166,IF(H166&lt;&gt;"",H166,IF(I166&lt;&gt;"",I166,"")))))))))),"")</f>
        <v/>
      </c>
      <c r="K166" s="21" t="str">
        <f>_xlfn.IFNA(VLOOKUP(B166,'1_Prototype_data'!$B$1:$U$1000,16,FALSE),"")</f>
        <v/>
      </c>
      <c r="L166" s="21" t="str">
        <f t="shared" si="20"/>
        <v/>
      </c>
      <c r="M166" s="21" t="str">
        <f>_xlfn.IFNA(VLOOKUP(B166,'2_Prototype_data'!$B$1:$U$1000,16,FALSE),"")</f>
        <v/>
      </c>
      <c r="N166" s="21" t="str">
        <f t="shared" si="21"/>
        <v/>
      </c>
      <c r="O166" s="21" t="str">
        <f>_xlfn.IFNA(VLOOKUP(B166,'3_Prototype_data'!$B$1:$U$1000,16,FALSE),"")</f>
        <v/>
      </c>
      <c r="P166" s="21" t="str">
        <f t="shared" si="22"/>
        <v/>
      </c>
      <c r="Q166" s="21" t="str">
        <f ca="1">_xlfn.IFNA(VLOOKUP(B166,'4_Prototype_data'!$B$1:$U$1000,16,FALSE),"")</f>
        <v/>
      </c>
      <c r="R166" s="21" t="str">
        <f t="shared" ca="1" si="23"/>
        <v/>
      </c>
      <c r="S166" s="21" t="str">
        <f>_xlfn.IFNA(VLOOKUP(B166,'5_Prototype_data'!$B$1:$U$1000,16,FALSE),"")</f>
        <v/>
      </c>
      <c r="T166" s="21" t="str">
        <f t="shared" si="24"/>
        <v/>
      </c>
      <c r="U166" s="21" t="str">
        <f t="shared" si="25"/>
        <v/>
      </c>
      <c r="V166" s="21" t="str">
        <f>IF(B166&lt;&gt;"",(10-COUNTIF(Prototype_input!$E$12:$E$26,"Please input"))/2,"")</f>
        <v/>
      </c>
      <c r="W166" s="21" t="str">
        <f t="shared" si="26"/>
        <v/>
      </c>
      <c r="Y166" s="21" t="str">
        <f>_xlfn.IFNA(VLOOKUP(B166,'1_Prototype_data'!$B$1:$U$1000,3,FALSE),"")</f>
        <v/>
      </c>
      <c r="Z166" s="21" t="str">
        <f>_xlfn.IFNA(VLOOKUP(B166,'1_Prototype_data'!$B$1:$U$1000,4,FALSE),"")</f>
        <v/>
      </c>
      <c r="AA166" s="21" t="str">
        <f>_xlfn.IFNA(VLOOKUP(B166,'1_Prototype_data'!$B$1:$U$1000,5,FALSE),"")</f>
        <v/>
      </c>
      <c r="AB166" s="21" t="str">
        <f>_xlfn.IFNA(VLOOKUP(B166,'1_Prototype_data'!$B$1:$U$1000,6,FALSE),"")</f>
        <v/>
      </c>
      <c r="AC166" s="21" t="str">
        <f>_xlfn.IFNA(VLOOKUP(B166,'1_Prototype_data'!$B$1:$U$1000,7,FALSE),"")</f>
        <v/>
      </c>
      <c r="AD166" s="21" t="str">
        <f>_xlfn.IFNA(VLOOKUP(B166,'1_Prototype_data'!$B$1:$U$1000,8,FALSE),"")</f>
        <v/>
      </c>
      <c r="AE166" s="21" t="str">
        <f>_xlfn.IFNA(VLOOKUP(B166,'1_Prototype_data'!$B$1:$U$1000,9,FALSE),"")</f>
        <v/>
      </c>
      <c r="AF166" s="21" t="str">
        <f>_xlfn.IFNA(VLOOKUP(B166,'1_Prototype_data'!$B$1:$U$1000,20,FALSE),"")</f>
        <v/>
      </c>
      <c r="AG166" s="21" t="str">
        <f>_xlfn.IFNA(VLOOKUP(B166,'2_Prototype_data'!$B$1:$U$1000,20,FALSE),"")</f>
        <v/>
      </c>
      <c r="AH166" s="21" t="str">
        <f>_xlfn.IFNA(VLOOKUP(B166,'3_Prototype_data'!$B$1:$U$1000,20,FALSE),"")</f>
        <v/>
      </c>
      <c r="AI166" s="21" t="str">
        <f ca="1">_xlfn.IFNA(VLOOKUP(B166,'4_Prototype_data'!$B$1:$U$1000,20,FALSE),"")</f>
        <v/>
      </c>
      <c r="AJ166" s="21" t="str">
        <f>_xlfn.IFNA(VLOOKUP(B166,'5_Prototype_data'!$B$1:$U$1000,20,FALSE),"")</f>
        <v/>
      </c>
      <c r="AK166" s="21" t="str">
        <f>IF(B166&lt;&gt;"",IF(AND(Prototype_input!$E$13&lt;&gt;"",Prototype_input!$E$13&lt;&gt;"Please input",AF166=""),"Fail",IF(AND(Prototype_input!$E$16&lt;&gt;"",Prototype_input!$E$16&lt;&gt;"Please input",AG166=""),"Fail",IF(AND(Prototype_input!$E$19&lt;&gt;"",Prototype_input!$E$19&lt;&gt;"Please input",AH166=""),"Fail",IF(AND(Prototype_input!$E$22&lt;&gt;"",Prototype_input!$E$22&lt;&gt;"Please input",AI166=""),"Fail",IF(AND(Prototype_input!$E$25&lt;&gt;"",Prototype_input!$E$25&lt;&gt;"Please input",AJ166=""),"Fail",IF(AF166&lt;&gt;"",AF166,IF(AG166&lt;&gt;"",AG166,IF(AH166&lt;&gt;"",AH166,IF(AI166&lt;&gt;"",AI166,IF(AJ166&lt;&gt;"",AJ166,"")))))))))),"")</f>
        <v/>
      </c>
      <c r="AM166" s="21" t="str">
        <f>_xlfn.IFNA(VLOOKUP(C166,'1_Prototype_data'!$C$1:$AL$1000,36,FALSE),"")</f>
        <v/>
      </c>
      <c r="AN166" s="21" t="str">
        <f>_xlfn.IFNA(VLOOKUP(C166,'2_Prototype_data'!$C$1:$AL$1000,36,FALSE),"")</f>
        <v/>
      </c>
      <c r="AO166" s="21" t="str">
        <f>_xlfn.IFNA(VLOOKUP(C166,'3_Prototype_data'!$C$1:$AL$1000,36,FALSE),"")</f>
        <v/>
      </c>
      <c r="AP166" s="21" t="str">
        <f ca="1">_xlfn.IFNA(VLOOKUP(C166,'4_Prototype_data'!$C$1:$AL$1000,36,FALSE),"")</f>
        <v/>
      </c>
      <c r="AQ166" s="21" t="str">
        <f>_xlfn.IFNA(VLOOKUP(C166,'5_Prototype_data'!$C$1:$AL$1000,36,FALSE),"")</f>
        <v/>
      </c>
      <c r="AR166" s="5" t="str">
        <f>IF(C166&lt;&gt;"",IF(AND(Prototype_input!$E$13&lt;&gt;"",Prototype_input!$E$13&lt;&gt;"Please input",AM166=""),"Fail",IF(AND(Prototype_input!$E$16&lt;&gt;"",Prototype_input!$E$16&lt;&gt;"Please input",AN166=""),"Fail",IF(AND(Prototype_input!$E$19&lt;&gt;"",Prototype_input!$E$19&lt;&gt;"Please input",AO166=""),"Fail",IF(AND(Prototype_input!$E$22&lt;&gt;"",Prototype_input!$E$22&lt;&gt;"Please input",AP166=""),"Fail",IF(AND(Prototype_input!$E$25&lt;&gt;"",Prototype_input!$E$25&lt;&gt;"Please input",AQ166=""),"Fail",IF(AM166&lt;&gt;"",AM166,IF(AN166&lt;&gt;"",AN166,IF(AO166&lt;&gt;"",AO166,IF(AP166&lt;&gt;"",AP166,IF(AQ166&lt;&gt;"",AQ166,"")))))))))),"")</f>
        <v/>
      </c>
    </row>
    <row r="167" spans="5:44" ht="12.75" x14ac:dyDescent="0.2">
      <c r="E167" s="21" t="str">
        <f>_xlfn.IFNA(VLOOKUP(B167,'1_Prototype_data'!$B$1:$U$1000,18,FALSE),"")</f>
        <v/>
      </c>
      <c r="F167" s="21" t="str">
        <f>_xlfn.IFNA(VLOOKUP(B167,'2_Prototype_data'!$B$1:$U$1000,18,FALSE),"")</f>
        <v/>
      </c>
      <c r="G167" s="21" t="str">
        <f>_xlfn.IFNA(VLOOKUP(B167,'3_Prototype_data'!$B$1:$U$1000,18,FALSE),"")</f>
        <v/>
      </c>
      <c r="H167" s="21" t="str">
        <f ca="1">_xlfn.IFNA(VLOOKUP(B167,'4_Prototype_data'!$B$1:$U$1000,18,FALSE),"")</f>
        <v/>
      </c>
      <c r="I167" s="21" t="str">
        <f>_xlfn.IFNA(VLOOKUP(B167,'5_Prototype_data'!$B$1:$U$1000,18,FALSE),"")</f>
        <v/>
      </c>
      <c r="J167" s="21" t="str">
        <f>IF(B167&lt;&gt;"",IF(AND(Prototype_input!$E$13&lt;&gt;"",Prototype_input!$E$13&lt;&gt;"Please input",E167=""),"Fail",IF(AND(Prototype_input!$E$16&lt;&gt;"",Prototype_input!$E$16&lt;&gt;"Please input",F167=""),"Fail",IF(AND(Prototype_input!$E$19&lt;&gt;"",Prototype_input!$E$19&lt;&gt;"Please input",G167=""),"Fail",IF(AND(Prototype_input!$E$22&lt;&gt;"",Prototype_input!$E$22&lt;&gt;"Please input",H167=""),"Fail",IF(AND(Prototype_input!$E$25&lt;&gt;"",Prototype_input!$E$25&lt;&gt;"Please input",I167=""),"Fail",IF(E167&lt;&gt;"",E167,IF(F167&lt;&gt;"",F167,IF(G167&lt;&gt;"",G167,IF(H167&lt;&gt;"",H167,IF(I167&lt;&gt;"",I167,"")))))))))),"")</f>
        <v/>
      </c>
      <c r="K167" s="21" t="str">
        <f>_xlfn.IFNA(VLOOKUP(B167,'1_Prototype_data'!$B$1:$U$1000,16,FALSE),"")</f>
        <v/>
      </c>
      <c r="L167" s="21" t="str">
        <f t="shared" si="20"/>
        <v/>
      </c>
      <c r="M167" s="21" t="str">
        <f>_xlfn.IFNA(VLOOKUP(B167,'2_Prototype_data'!$B$1:$U$1000,16,FALSE),"")</f>
        <v/>
      </c>
      <c r="N167" s="21" t="str">
        <f t="shared" si="21"/>
        <v/>
      </c>
      <c r="O167" s="21" t="str">
        <f>_xlfn.IFNA(VLOOKUP(B167,'3_Prototype_data'!$B$1:$U$1000,16,FALSE),"")</f>
        <v/>
      </c>
      <c r="P167" s="21" t="str">
        <f t="shared" si="22"/>
        <v/>
      </c>
      <c r="Q167" s="21" t="str">
        <f ca="1">_xlfn.IFNA(VLOOKUP(B167,'4_Prototype_data'!$B$1:$U$1000,16,FALSE),"")</f>
        <v/>
      </c>
      <c r="R167" s="21" t="str">
        <f t="shared" ca="1" si="23"/>
        <v/>
      </c>
      <c r="S167" s="21" t="str">
        <f>_xlfn.IFNA(VLOOKUP(B167,'5_Prototype_data'!$B$1:$U$1000,16,FALSE),"")</f>
        <v/>
      </c>
      <c r="T167" s="21" t="str">
        <f t="shared" si="24"/>
        <v/>
      </c>
      <c r="U167" s="21" t="str">
        <f t="shared" si="25"/>
        <v/>
      </c>
      <c r="V167" s="21" t="str">
        <f>IF(B167&lt;&gt;"",(10-COUNTIF(Prototype_input!$E$12:$E$26,"Please input"))/2,"")</f>
        <v/>
      </c>
      <c r="W167" s="21" t="str">
        <f t="shared" si="26"/>
        <v/>
      </c>
      <c r="Y167" s="21" t="str">
        <f>_xlfn.IFNA(VLOOKUP(B167,'1_Prototype_data'!$B$1:$U$1000,3,FALSE),"")</f>
        <v/>
      </c>
      <c r="Z167" s="21" t="str">
        <f>_xlfn.IFNA(VLOOKUP(B167,'1_Prototype_data'!$B$1:$U$1000,4,FALSE),"")</f>
        <v/>
      </c>
      <c r="AA167" s="21" t="str">
        <f>_xlfn.IFNA(VLOOKUP(B167,'1_Prototype_data'!$B$1:$U$1000,5,FALSE),"")</f>
        <v/>
      </c>
      <c r="AB167" s="21" t="str">
        <f>_xlfn.IFNA(VLOOKUP(B167,'1_Prototype_data'!$B$1:$U$1000,6,FALSE),"")</f>
        <v/>
      </c>
      <c r="AC167" s="21" t="str">
        <f>_xlfn.IFNA(VLOOKUP(B167,'1_Prototype_data'!$B$1:$U$1000,7,FALSE),"")</f>
        <v/>
      </c>
      <c r="AD167" s="21" t="str">
        <f>_xlfn.IFNA(VLOOKUP(B167,'1_Prototype_data'!$B$1:$U$1000,8,FALSE),"")</f>
        <v/>
      </c>
      <c r="AE167" s="21" t="str">
        <f>_xlfn.IFNA(VLOOKUP(B167,'1_Prototype_data'!$B$1:$U$1000,9,FALSE),"")</f>
        <v/>
      </c>
      <c r="AF167" s="21" t="str">
        <f>_xlfn.IFNA(VLOOKUP(B167,'1_Prototype_data'!$B$1:$U$1000,20,FALSE),"")</f>
        <v/>
      </c>
      <c r="AG167" s="21" t="str">
        <f>_xlfn.IFNA(VLOOKUP(B167,'2_Prototype_data'!$B$1:$U$1000,20,FALSE),"")</f>
        <v/>
      </c>
      <c r="AH167" s="21" t="str">
        <f>_xlfn.IFNA(VLOOKUP(B167,'3_Prototype_data'!$B$1:$U$1000,20,FALSE),"")</f>
        <v/>
      </c>
      <c r="AI167" s="21" t="str">
        <f ca="1">_xlfn.IFNA(VLOOKUP(B167,'4_Prototype_data'!$B$1:$U$1000,20,FALSE),"")</f>
        <v/>
      </c>
      <c r="AJ167" s="21" t="str">
        <f>_xlfn.IFNA(VLOOKUP(B167,'5_Prototype_data'!$B$1:$U$1000,20,FALSE),"")</f>
        <v/>
      </c>
      <c r="AK167" s="21" t="str">
        <f>IF(B167&lt;&gt;"",IF(AND(Prototype_input!$E$13&lt;&gt;"",Prototype_input!$E$13&lt;&gt;"Please input",AF167=""),"Fail",IF(AND(Prototype_input!$E$16&lt;&gt;"",Prototype_input!$E$16&lt;&gt;"Please input",AG167=""),"Fail",IF(AND(Prototype_input!$E$19&lt;&gt;"",Prototype_input!$E$19&lt;&gt;"Please input",AH167=""),"Fail",IF(AND(Prototype_input!$E$22&lt;&gt;"",Prototype_input!$E$22&lt;&gt;"Please input",AI167=""),"Fail",IF(AND(Prototype_input!$E$25&lt;&gt;"",Prototype_input!$E$25&lt;&gt;"Please input",AJ167=""),"Fail",IF(AF167&lt;&gt;"",AF167,IF(AG167&lt;&gt;"",AG167,IF(AH167&lt;&gt;"",AH167,IF(AI167&lt;&gt;"",AI167,IF(AJ167&lt;&gt;"",AJ167,"")))))))))),"")</f>
        <v/>
      </c>
      <c r="AM167" s="21" t="str">
        <f>_xlfn.IFNA(VLOOKUP(C167,'1_Prototype_data'!$C$1:$AL$1000,36,FALSE),"")</f>
        <v/>
      </c>
      <c r="AN167" s="21" t="str">
        <f>_xlfn.IFNA(VLOOKUP(C167,'2_Prototype_data'!$C$1:$AL$1000,36,FALSE),"")</f>
        <v/>
      </c>
      <c r="AO167" s="21" t="str">
        <f>_xlfn.IFNA(VLOOKUP(C167,'3_Prototype_data'!$C$1:$AL$1000,36,FALSE),"")</f>
        <v/>
      </c>
      <c r="AP167" s="21" t="str">
        <f ca="1">_xlfn.IFNA(VLOOKUP(C167,'4_Prototype_data'!$C$1:$AL$1000,36,FALSE),"")</f>
        <v/>
      </c>
      <c r="AQ167" s="21" t="str">
        <f>_xlfn.IFNA(VLOOKUP(C167,'5_Prototype_data'!$C$1:$AL$1000,36,FALSE),"")</f>
        <v/>
      </c>
      <c r="AR167" s="5" t="str">
        <f>IF(C167&lt;&gt;"",IF(AND(Prototype_input!$E$13&lt;&gt;"",Prototype_input!$E$13&lt;&gt;"Please input",AM167=""),"Fail",IF(AND(Prototype_input!$E$16&lt;&gt;"",Prototype_input!$E$16&lt;&gt;"Please input",AN167=""),"Fail",IF(AND(Prototype_input!$E$19&lt;&gt;"",Prototype_input!$E$19&lt;&gt;"Please input",AO167=""),"Fail",IF(AND(Prototype_input!$E$22&lt;&gt;"",Prototype_input!$E$22&lt;&gt;"Please input",AP167=""),"Fail",IF(AND(Prototype_input!$E$25&lt;&gt;"",Prototype_input!$E$25&lt;&gt;"Please input",AQ167=""),"Fail",IF(AM167&lt;&gt;"",AM167,IF(AN167&lt;&gt;"",AN167,IF(AO167&lt;&gt;"",AO167,IF(AP167&lt;&gt;"",AP167,IF(AQ167&lt;&gt;"",AQ167,"")))))))))),"")</f>
        <v/>
      </c>
    </row>
    <row r="168" spans="5:44" ht="12.75" x14ac:dyDescent="0.2">
      <c r="E168" s="21" t="str">
        <f>_xlfn.IFNA(VLOOKUP(B168,'1_Prototype_data'!$B$1:$U$1000,18,FALSE),"")</f>
        <v/>
      </c>
      <c r="F168" s="21" t="str">
        <f>_xlfn.IFNA(VLOOKUP(B168,'2_Prototype_data'!$B$1:$U$1000,18,FALSE),"")</f>
        <v/>
      </c>
      <c r="G168" s="21" t="str">
        <f>_xlfn.IFNA(VLOOKUP(B168,'3_Prototype_data'!$B$1:$U$1000,18,FALSE),"")</f>
        <v/>
      </c>
      <c r="H168" s="21" t="str">
        <f ca="1">_xlfn.IFNA(VLOOKUP(B168,'4_Prototype_data'!$B$1:$U$1000,18,FALSE),"")</f>
        <v/>
      </c>
      <c r="I168" s="21" t="str">
        <f>_xlfn.IFNA(VLOOKUP(B168,'5_Prototype_data'!$B$1:$U$1000,18,FALSE),"")</f>
        <v/>
      </c>
      <c r="J168" s="21" t="str">
        <f>IF(B168&lt;&gt;"",IF(AND(Prototype_input!$E$13&lt;&gt;"",Prototype_input!$E$13&lt;&gt;"Please input",E168=""),"Fail",IF(AND(Prototype_input!$E$16&lt;&gt;"",Prototype_input!$E$16&lt;&gt;"Please input",F168=""),"Fail",IF(AND(Prototype_input!$E$19&lt;&gt;"",Prototype_input!$E$19&lt;&gt;"Please input",G168=""),"Fail",IF(AND(Prototype_input!$E$22&lt;&gt;"",Prototype_input!$E$22&lt;&gt;"Please input",H168=""),"Fail",IF(AND(Prototype_input!$E$25&lt;&gt;"",Prototype_input!$E$25&lt;&gt;"Please input",I168=""),"Fail",IF(E168&lt;&gt;"",E168,IF(F168&lt;&gt;"",F168,IF(G168&lt;&gt;"",G168,IF(H168&lt;&gt;"",H168,IF(I168&lt;&gt;"",I168,"")))))))))),"")</f>
        <v/>
      </c>
      <c r="K168" s="21" t="str">
        <f>_xlfn.IFNA(VLOOKUP(B168,'1_Prototype_data'!$B$1:$U$1000,16,FALSE),"")</f>
        <v/>
      </c>
      <c r="L168" s="21" t="str">
        <f t="shared" si="20"/>
        <v/>
      </c>
      <c r="M168" s="21" t="str">
        <f>_xlfn.IFNA(VLOOKUP(B168,'2_Prototype_data'!$B$1:$U$1000,16,FALSE),"")</f>
        <v/>
      </c>
      <c r="N168" s="21" t="str">
        <f t="shared" si="21"/>
        <v/>
      </c>
      <c r="O168" s="21" t="str">
        <f>_xlfn.IFNA(VLOOKUP(B168,'3_Prototype_data'!$B$1:$U$1000,16,FALSE),"")</f>
        <v/>
      </c>
      <c r="P168" s="21" t="str">
        <f t="shared" si="22"/>
        <v/>
      </c>
      <c r="Q168" s="21" t="str">
        <f ca="1">_xlfn.IFNA(VLOOKUP(B168,'4_Prototype_data'!$B$1:$U$1000,16,FALSE),"")</f>
        <v/>
      </c>
      <c r="R168" s="21" t="str">
        <f t="shared" ca="1" si="23"/>
        <v/>
      </c>
      <c r="S168" s="21" t="str">
        <f>_xlfn.IFNA(VLOOKUP(B168,'5_Prototype_data'!$B$1:$U$1000,16,FALSE),"")</f>
        <v/>
      </c>
      <c r="T168" s="21" t="str">
        <f t="shared" si="24"/>
        <v/>
      </c>
      <c r="U168" s="21" t="str">
        <f t="shared" si="25"/>
        <v/>
      </c>
      <c r="V168" s="21" t="str">
        <f>IF(B168&lt;&gt;"",(10-COUNTIF(Prototype_input!$E$12:$E$26,"Please input"))/2,"")</f>
        <v/>
      </c>
      <c r="W168" s="21" t="str">
        <f t="shared" si="26"/>
        <v/>
      </c>
      <c r="Y168" s="21" t="str">
        <f>_xlfn.IFNA(VLOOKUP(B168,'1_Prototype_data'!$B$1:$U$1000,3,FALSE),"")</f>
        <v/>
      </c>
      <c r="Z168" s="21" t="str">
        <f>_xlfn.IFNA(VLOOKUP(B168,'1_Prototype_data'!$B$1:$U$1000,4,FALSE),"")</f>
        <v/>
      </c>
      <c r="AA168" s="21" t="str">
        <f>_xlfn.IFNA(VLOOKUP(B168,'1_Prototype_data'!$B$1:$U$1000,5,FALSE),"")</f>
        <v/>
      </c>
      <c r="AB168" s="21" t="str">
        <f>_xlfn.IFNA(VLOOKUP(B168,'1_Prototype_data'!$B$1:$U$1000,6,FALSE),"")</f>
        <v/>
      </c>
      <c r="AC168" s="21" t="str">
        <f>_xlfn.IFNA(VLOOKUP(B168,'1_Prototype_data'!$B$1:$U$1000,7,FALSE),"")</f>
        <v/>
      </c>
      <c r="AD168" s="21" t="str">
        <f>_xlfn.IFNA(VLOOKUP(B168,'1_Prototype_data'!$B$1:$U$1000,8,FALSE),"")</f>
        <v/>
      </c>
      <c r="AE168" s="21" t="str">
        <f>_xlfn.IFNA(VLOOKUP(B168,'1_Prototype_data'!$B$1:$U$1000,9,FALSE),"")</f>
        <v/>
      </c>
      <c r="AF168" s="21" t="str">
        <f>_xlfn.IFNA(VLOOKUP(B168,'1_Prototype_data'!$B$1:$U$1000,20,FALSE),"")</f>
        <v/>
      </c>
      <c r="AG168" s="21" t="str">
        <f>_xlfn.IFNA(VLOOKUP(B168,'2_Prototype_data'!$B$1:$U$1000,20,FALSE),"")</f>
        <v/>
      </c>
      <c r="AH168" s="21" t="str">
        <f>_xlfn.IFNA(VLOOKUP(B168,'3_Prototype_data'!$B$1:$U$1000,20,FALSE),"")</f>
        <v/>
      </c>
      <c r="AI168" s="21" t="str">
        <f ca="1">_xlfn.IFNA(VLOOKUP(B168,'4_Prototype_data'!$B$1:$U$1000,20,FALSE),"")</f>
        <v/>
      </c>
      <c r="AJ168" s="21" t="str">
        <f>_xlfn.IFNA(VLOOKUP(B168,'5_Prototype_data'!$B$1:$U$1000,20,FALSE),"")</f>
        <v/>
      </c>
      <c r="AK168" s="21" t="str">
        <f>IF(B168&lt;&gt;"",IF(AND(Prototype_input!$E$13&lt;&gt;"",Prototype_input!$E$13&lt;&gt;"Please input",AF168=""),"Fail",IF(AND(Prototype_input!$E$16&lt;&gt;"",Prototype_input!$E$16&lt;&gt;"Please input",AG168=""),"Fail",IF(AND(Prototype_input!$E$19&lt;&gt;"",Prototype_input!$E$19&lt;&gt;"Please input",AH168=""),"Fail",IF(AND(Prototype_input!$E$22&lt;&gt;"",Prototype_input!$E$22&lt;&gt;"Please input",AI168=""),"Fail",IF(AND(Prototype_input!$E$25&lt;&gt;"",Prototype_input!$E$25&lt;&gt;"Please input",AJ168=""),"Fail",IF(AF168&lt;&gt;"",AF168,IF(AG168&lt;&gt;"",AG168,IF(AH168&lt;&gt;"",AH168,IF(AI168&lt;&gt;"",AI168,IF(AJ168&lt;&gt;"",AJ168,"")))))))))),"")</f>
        <v/>
      </c>
      <c r="AM168" s="21" t="str">
        <f>_xlfn.IFNA(VLOOKUP(C168,'1_Prototype_data'!$C$1:$AL$1000,36,FALSE),"")</f>
        <v/>
      </c>
      <c r="AN168" s="21" t="str">
        <f>_xlfn.IFNA(VLOOKUP(C168,'2_Prototype_data'!$C$1:$AL$1000,36,FALSE),"")</f>
        <v/>
      </c>
      <c r="AO168" s="21" t="str">
        <f>_xlfn.IFNA(VLOOKUP(C168,'3_Prototype_data'!$C$1:$AL$1000,36,FALSE),"")</f>
        <v/>
      </c>
      <c r="AP168" s="21" t="str">
        <f ca="1">_xlfn.IFNA(VLOOKUP(C168,'4_Prototype_data'!$C$1:$AL$1000,36,FALSE),"")</f>
        <v/>
      </c>
      <c r="AQ168" s="21" t="str">
        <f>_xlfn.IFNA(VLOOKUP(C168,'5_Prototype_data'!$C$1:$AL$1000,36,FALSE),"")</f>
        <v/>
      </c>
      <c r="AR168" s="5" t="str">
        <f>IF(C168&lt;&gt;"",IF(AND(Prototype_input!$E$13&lt;&gt;"",Prototype_input!$E$13&lt;&gt;"Please input",AM168=""),"Fail",IF(AND(Prototype_input!$E$16&lt;&gt;"",Prototype_input!$E$16&lt;&gt;"Please input",AN168=""),"Fail",IF(AND(Prototype_input!$E$19&lt;&gt;"",Prototype_input!$E$19&lt;&gt;"Please input",AO168=""),"Fail",IF(AND(Prototype_input!$E$22&lt;&gt;"",Prototype_input!$E$22&lt;&gt;"Please input",AP168=""),"Fail",IF(AND(Prototype_input!$E$25&lt;&gt;"",Prototype_input!$E$25&lt;&gt;"Please input",AQ168=""),"Fail",IF(AM168&lt;&gt;"",AM168,IF(AN168&lt;&gt;"",AN168,IF(AO168&lt;&gt;"",AO168,IF(AP168&lt;&gt;"",AP168,IF(AQ168&lt;&gt;"",AQ168,"")))))))))),"")</f>
        <v/>
      </c>
    </row>
    <row r="169" spans="5:44" ht="12.75" x14ac:dyDescent="0.2">
      <c r="E169" s="21" t="str">
        <f>_xlfn.IFNA(VLOOKUP(B169,'1_Prototype_data'!$B$1:$U$1000,18,FALSE),"")</f>
        <v/>
      </c>
      <c r="F169" s="21" t="str">
        <f>_xlfn.IFNA(VLOOKUP(B169,'2_Prototype_data'!$B$1:$U$1000,18,FALSE),"")</f>
        <v/>
      </c>
      <c r="G169" s="21" t="str">
        <f>_xlfn.IFNA(VLOOKUP(B169,'3_Prototype_data'!$B$1:$U$1000,18,FALSE),"")</f>
        <v/>
      </c>
      <c r="H169" s="21" t="str">
        <f ca="1">_xlfn.IFNA(VLOOKUP(B169,'4_Prototype_data'!$B$1:$U$1000,18,FALSE),"")</f>
        <v/>
      </c>
      <c r="I169" s="21" t="str">
        <f>_xlfn.IFNA(VLOOKUP(B169,'5_Prototype_data'!$B$1:$U$1000,18,FALSE),"")</f>
        <v/>
      </c>
      <c r="J169" s="21" t="str">
        <f>IF(B169&lt;&gt;"",IF(AND(Prototype_input!$E$13&lt;&gt;"",Prototype_input!$E$13&lt;&gt;"Please input",E169=""),"Fail",IF(AND(Prototype_input!$E$16&lt;&gt;"",Prototype_input!$E$16&lt;&gt;"Please input",F169=""),"Fail",IF(AND(Prototype_input!$E$19&lt;&gt;"",Prototype_input!$E$19&lt;&gt;"Please input",G169=""),"Fail",IF(AND(Prototype_input!$E$22&lt;&gt;"",Prototype_input!$E$22&lt;&gt;"Please input",H169=""),"Fail",IF(AND(Prototype_input!$E$25&lt;&gt;"",Prototype_input!$E$25&lt;&gt;"Please input",I169=""),"Fail",IF(E169&lt;&gt;"",E169,IF(F169&lt;&gt;"",F169,IF(G169&lt;&gt;"",G169,IF(H169&lt;&gt;"",H169,IF(I169&lt;&gt;"",I169,"")))))))))),"")</f>
        <v/>
      </c>
      <c r="K169" s="21" t="str">
        <f>_xlfn.IFNA(VLOOKUP(B169,'1_Prototype_data'!$B$1:$U$1000,16,FALSE),"")</f>
        <v/>
      </c>
      <c r="L169" s="21" t="str">
        <f t="shared" si="20"/>
        <v/>
      </c>
      <c r="M169" s="21" t="str">
        <f>_xlfn.IFNA(VLOOKUP(B169,'2_Prototype_data'!$B$1:$U$1000,16,FALSE),"")</f>
        <v/>
      </c>
      <c r="N169" s="21" t="str">
        <f t="shared" si="21"/>
        <v/>
      </c>
      <c r="O169" s="21" t="str">
        <f>_xlfn.IFNA(VLOOKUP(B169,'3_Prototype_data'!$B$1:$U$1000,16,FALSE),"")</f>
        <v/>
      </c>
      <c r="P169" s="21" t="str">
        <f t="shared" si="22"/>
        <v/>
      </c>
      <c r="Q169" s="21" t="str">
        <f ca="1">_xlfn.IFNA(VLOOKUP(B169,'4_Prototype_data'!$B$1:$U$1000,16,FALSE),"")</f>
        <v/>
      </c>
      <c r="R169" s="21" t="str">
        <f t="shared" ca="1" si="23"/>
        <v/>
      </c>
      <c r="S169" s="21" t="str">
        <f>_xlfn.IFNA(VLOOKUP(B169,'5_Prototype_data'!$B$1:$U$1000,16,FALSE),"")</f>
        <v/>
      </c>
      <c r="T169" s="21" t="str">
        <f t="shared" si="24"/>
        <v/>
      </c>
      <c r="U169" s="21" t="str">
        <f t="shared" ref="U169:U194" si="27">IF(B169&lt;&gt;"",L169+N169+P169+R169+T169,"")</f>
        <v/>
      </c>
      <c r="V169" s="21" t="str">
        <f>IF(B169&lt;&gt;"",(10-COUNTIF(Prototype_input!$E$12:$E$26,"Please input"))/2,"")</f>
        <v/>
      </c>
      <c r="W169" s="21" t="str">
        <f t="shared" si="26"/>
        <v/>
      </c>
      <c r="Y169" s="21" t="str">
        <f>_xlfn.IFNA(VLOOKUP(B169,'1_Prototype_data'!$B$1:$U$1000,3,FALSE),"")</f>
        <v/>
      </c>
      <c r="Z169" s="21" t="str">
        <f>_xlfn.IFNA(VLOOKUP(B169,'1_Prototype_data'!$B$1:$U$1000,4,FALSE),"")</f>
        <v/>
      </c>
      <c r="AA169" s="21" t="str">
        <f>_xlfn.IFNA(VLOOKUP(B169,'1_Prototype_data'!$B$1:$U$1000,5,FALSE),"")</f>
        <v/>
      </c>
      <c r="AB169" s="21" t="str">
        <f>_xlfn.IFNA(VLOOKUP(B169,'1_Prototype_data'!$B$1:$U$1000,6,FALSE),"")</f>
        <v/>
      </c>
      <c r="AC169" s="21" t="str">
        <f>_xlfn.IFNA(VLOOKUP(B169,'1_Prototype_data'!$B$1:$U$1000,7,FALSE),"")</f>
        <v/>
      </c>
      <c r="AD169" s="21" t="str">
        <f>_xlfn.IFNA(VLOOKUP(B169,'1_Prototype_data'!$B$1:$U$1000,8,FALSE),"")</f>
        <v/>
      </c>
      <c r="AE169" s="21" t="str">
        <f>_xlfn.IFNA(VLOOKUP(B169,'1_Prototype_data'!$B$1:$U$1000,9,FALSE),"")</f>
        <v/>
      </c>
      <c r="AF169" s="21" t="str">
        <f>_xlfn.IFNA(VLOOKUP(B169,'1_Prototype_data'!$B$1:$U$1000,20,FALSE),"")</f>
        <v/>
      </c>
      <c r="AG169" s="21" t="str">
        <f>_xlfn.IFNA(VLOOKUP(B169,'2_Prototype_data'!$B$1:$U$1000,20,FALSE),"")</f>
        <v/>
      </c>
      <c r="AH169" s="21" t="str">
        <f>_xlfn.IFNA(VLOOKUP(B169,'3_Prototype_data'!$B$1:$U$1000,20,FALSE),"")</f>
        <v/>
      </c>
      <c r="AI169" s="21" t="str">
        <f ca="1">_xlfn.IFNA(VLOOKUP(B169,'4_Prototype_data'!$B$1:$U$1000,20,FALSE),"")</f>
        <v/>
      </c>
      <c r="AJ169" s="21" t="str">
        <f>_xlfn.IFNA(VLOOKUP(B169,'5_Prototype_data'!$B$1:$U$1000,20,FALSE),"")</f>
        <v/>
      </c>
      <c r="AK169" s="21" t="str">
        <f>IF(B169&lt;&gt;"",IF(AND(Prototype_input!$E$13&lt;&gt;"",Prototype_input!$E$13&lt;&gt;"Please input",AF169=""),"Fail",IF(AND(Prototype_input!$E$16&lt;&gt;"",Prototype_input!$E$16&lt;&gt;"Please input",AG169=""),"Fail",IF(AND(Prototype_input!$E$19&lt;&gt;"",Prototype_input!$E$19&lt;&gt;"Please input",AH169=""),"Fail",IF(AND(Prototype_input!$E$22&lt;&gt;"",Prototype_input!$E$22&lt;&gt;"Please input",AI169=""),"Fail",IF(AND(Prototype_input!$E$25&lt;&gt;"",Prototype_input!$E$25&lt;&gt;"Please input",AJ169=""),"Fail",IF(AF169&lt;&gt;"",AF169,IF(AG169&lt;&gt;"",AG169,IF(AH169&lt;&gt;"",AH169,IF(AI169&lt;&gt;"",AI169,IF(AJ169&lt;&gt;"",AJ169,"")))))))))),"")</f>
        <v/>
      </c>
      <c r="AM169" s="21" t="str">
        <f>_xlfn.IFNA(VLOOKUP(C169,'1_Prototype_data'!$C$1:$AL$1000,36,FALSE),"")</f>
        <v/>
      </c>
      <c r="AN169" s="21" t="str">
        <f>_xlfn.IFNA(VLOOKUP(C169,'2_Prototype_data'!$C$1:$AL$1000,36,FALSE),"")</f>
        <v/>
      </c>
      <c r="AO169" s="21" t="str">
        <f>_xlfn.IFNA(VLOOKUP(C169,'3_Prototype_data'!$C$1:$AL$1000,36,FALSE),"")</f>
        <v/>
      </c>
      <c r="AP169" s="21" t="str">
        <f ca="1">_xlfn.IFNA(VLOOKUP(C169,'4_Prototype_data'!$C$1:$AL$1000,36,FALSE),"")</f>
        <v/>
      </c>
      <c r="AQ169" s="21" t="str">
        <f>_xlfn.IFNA(VLOOKUP(C169,'5_Prototype_data'!$C$1:$AL$1000,36,FALSE),"")</f>
        <v/>
      </c>
      <c r="AR169" s="5" t="str">
        <f>IF(C169&lt;&gt;"",IF(AND(Prototype_input!$E$13&lt;&gt;"",Prototype_input!$E$13&lt;&gt;"Please input",AM169=""),"Fail",IF(AND(Prototype_input!$E$16&lt;&gt;"",Prototype_input!$E$16&lt;&gt;"Please input",AN169=""),"Fail",IF(AND(Prototype_input!$E$19&lt;&gt;"",Prototype_input!$E$19&lt;&gt;"Please input",AO169=""),"Fail",IF(AND(Prototype_input!$E$22&lt;&gt;"",Prototype_input!$E$22&lt;&gt;"Please input",AP169=""),"Fail",IF(AND(Prototype_input!$E$25&lt;&gt;"",Prototype_input!$E$25&lt;&gt;"Please input",AQ169=""),"Fail",IF(AM169&lt;&gt;"",AM169,IF(AN169&lt;&gt;"",AN169,IF(AO169&lt;&gt;"",AO169,IF(AP169&lt;&gt;"",AP169,IF(AQ169&lt;&gt;"",AQ169,"")))))))))),"")</f>
        <v/>
      </c>
    </row>
    <row r="170" spans="5:44" ht="12.75" x14ac:dyDescent="0.2">
      <c r="E170" s="21" t="str">
        <f>_xlfn.IFNA(VLOOKUP(B170,'1_Prototype_data'!$B$1:$U$1000,18,FALSE),"")</f>
        <v/>
      </c>
      <c r="F170" s="21" t="str">
        <f>_xlfn.IFNA(VLOOKUP(B170,'2_Prototype_data'!$B$1:$U$1000,18,FALSE),"")</f>
        <v/>
      </c>
      <c r="G170" s="21" t="str">
        <f>_xlfn.IFNA(VLOOKUP(B170,'3_Prototype_data'!$B$1:$U$1000,18,FALSE),"")</f>
        <v/>
      </c>
      <c r="H170" s="21" t="str">
        <f ca="1">_xlfn.IFNA(VLOOKUP(B170,'4_Prototype_data'!$B$1:$U$1000,18,FALSE),"")</f>
        <v/>
      </c>
      <c r="I170" s="21" t="str">
        <f>_xlfn.IFNA(VLOOKUP(B170,'5_Prototype_data'!$B$1:$U$1000,18,FALSE),"")</f>
        <v/>
      </c>
      <c r="J170" s="21" t="str">
        <f>IF(B170&lt;&gt;"",IF(AND(Prototype_input!$E$13&lt;&gt;"",Prototype_input!$E$13&lt;&gt;"Please input",E170=""),"Fail",IF(AND(Prototype_input!$E$16&lt;&gt;"",Prototype_input!$E$16&lt;&gt;"Please input",F170=""),"Fail",IF(AND(Prototype_input!$E$19&lt;&gt;"",Prototype_input!$E$19&lt;&gt;"Please input",G170=""),"Fail",IF(AND(Prototype_input!$E$22&lt;&gt;"",Prototype_input!$E$22&lt;&gt;"Please input",H170=""),"Fail",IF(AND(Prototype_input!$E$25&lt;&gt;"",Prototype_input!$E$25&lt;&gt;"Please input",I170=""),"Fail",IF(E170&lt;&gt;"",E170,IF(F170&lt;&gt;"",F170,IF(G170&lt;&gt;"",G170,IF(H170&lt;&gt;"",H170,IF(I170&lt;&gt;"",I170,"")))))))))),"")</f>
        <v/>
      </c>
      <c r="K170" s="21" t="str">
        <f>_xlfn.IFNA(VLOOKUP(B170,'1_Prototype_data'!$B$1:$U$1000,16,FALSE),"")</f>
        <v/>
      </c>
      <c r="L170" s="21" t="str">
        <f t="shared" si="20"/>
        <v/>
      </c>
      <c r="M170" s="21" t="str">
        <f>_xlfn.IFNA(VLOOKUP(B170,'2_Prototype_data'!$B$1:$U$1000,16,FALSE),"")</f>
        <v/>
      </c>
      <c r="N170" s="21" t="str">
        <f t="shared" si="21"/>
        <v/>
      </c>
      <c r="O170" s="21" t="str">
        <f>_xlfn.IFNA(VLOOKUP(B170,'3_Prototype_data'!$B$1:$U$1000,16,FALSE),"")</f>
        <v/>
      </c>
      <c r="P170" s="21" t="str">
        <f t="shared" si="22"/>
        <v/>
      </c>
      <c r="Q170" s="21" t="str">
        <f ca="1">_xlfn.IFNA(VLOOKUP(B170,'4_Prototype_data'!$B$1:$U$1000,16,FALSE),"")</f>
        <v/>
      </c>
      <c r="R170" s="21" t="str">
        <f t="shared" ca="1" si="23"/>
        <v/>
      </c>
      <c r="S170" s="21" t="str">
        <f>_xlfn.IFNA(VLOOKUP(B170,'5_Prototype_data'!$B$1:$U$1000,16,FALSE),"")</f>
        <v/>
      </c>
      <c r="T170" s="21" t="str">
        <f t="shared" si="24"/>
        <v/>
      </c>
      <c r="U170" s="21" t="str">
        <f t="shared" si="27"/>
        <v/>
      </c>
      <c r="V170" s="21" t="str">
        <f>IF(B170&lt;&gt;"",(10-COUNTIF(Prototype_input!$E$12:$E$26,"Please input"))/2,"")</f>
        <v/>
      </c>
      <c r="W170" s="21" t="str">
        <f t="shared" si="26"/>
        <v/>
      </c>
      <c r="Y170" s="21" t="str">
        <f>_xlfn.IFNA(VLOOKUP(B170,'1_Prototype_data'!$B$1:$U$1000,3,FALSE),"")</f>
        <v/>
      </c>
      <c r="Z170" s="21" t="str">
        <f>_xlfn.IFNA(VLOOKUP(B170,'1_Prototype_data'!$B$1:$U$1000,4,FALSE),"")</f>
        <v/>
      </c>
      <c r="AA170" s="21" t="str">
        <f>_xlfn.IFNA(VLOOKUP(B170,'1_Prototype_data'!$B$1:$U$1000,5,FALSE),"")</f>
        <v/>
      </c>
      <c r="AB170" s="21" t="str">
        <f>_xlfn.IFNA(VLOOKUP(B170,'1_Prototype_data'!$B$1:$U$1000,6,FALSE),"")</f>
        <v/>
      </c>
      <c r="AC170" s="21" t="str">
        <f>_xlfn.IFNA(VLOOKUP(B170,'1_Prototype_data'!$B$1:$U$1000,7,FALSE),"")</f>
        <v/>
      </c>
      <c r="AD170" s="21" t="str">
        <f>_xlfn.IFNA(VLOOKUP(B170,'1_Prototype_data'!$B$1:$U$1000,8,FALSE),"")</f>
        <v/>
      </c>
      <c r="AE170" s="21" t="str">
        <f>_xlfn.IFNA(VLOOKUP(B170,'1_Prototype_data'!$B$1:$U$1000,9,FALSE),"")</f>
        <v/>
      </c>
      <c r="AF170" s="21" t="str">
        <f>_xlfn.IFNA(VLOOKUP(B170,'1_Prototype_data'!$B$1:$U$1000,20,FALSE),"")</f>
        <v/>
      </c>
      <c r="AG170" s="21" t="str">
        <f>_xlfn.IFNA(VLOOKUP(B170,'2_Prototype_data'!$B$1:$U$1000,20,FALSE),"")</f>
        <v/>
      </c>
      <c r="AH170" s="21" t="str">
        <f>_xlfn.IFNA(VLOOKUP(B170,'3_Prototype_data'!$B$1:$U$1000,20,FALSE),"")</f>
        <v/>
      </c>
      <c r="AI170" s="21" t="str">
        <f ca="1">_xlfn.IFNA(VLOOKUP(B170,'4_Prototype_data'!$B$1:$U$1000,20,FALSE),"")</f>
        <v/>
      </c>
      <c r="AJ170" s="21" t="str">
        <f>_xlfn.IFNA(VLOOKUP(B170,'5_Prototype_data'!$B$1:$U$1000,20,FALSE),"")</f>
        <v/>
      </c>
      <c r="AK170" s="21" t="str">
        <f>IF(B170&lt;&gt;"",IF(AND(Prototype_input!$E$13&lt;&gt;"",Prototype_input!$E$13&lt;&gt;"Please input",AF170=""),"Fail",IF(AND(Prototype_input!$E$16&lt;&gt;"",Prototype_input!$E$16&lt;&gt;"Please input",AG170=""),"Fail",IF(AND(Prototype_input!$E$19&lt;&gt;"",Prototype_input!$E$19&lt;&gt;"Please input",AH170=""),"Fail",IF(AND(Prototype_input!$E$22&lt;&gt;"",Prototype_input!$E$22&lt;&gt;"Please input",AI170=""),"Fail",IF(AND(Prototype_input!$E$25&lt;&gt;"",Prototype_input!$E$25&lt;&gt;"Please input",AJ170=""),"Fail",IF(AF170&lt;&gt;"",AF170,IF(AG170&lt;&gt;"",AG170,IF(AH170&lt;&gt;"",AH170,IF(AI170&lt;&gt;"",AI170,IF(AJ170&lt;&gt;"",AJ170,"")))))))))),"")</f>
        <v/>
      </c>
      <c r="AM170" s="21" t="str">
        <f>_xlfn.IFNA(VLOOKUP(C170,'1_Prototype_data'!$C$1:$AL$1000,36,FALSE),"")</f>
        <v/>
      </c>
      <c r="AN170" s="21" t="str">
        <f>_xlfn.IFNA(VLOOKUP(C170,'2_Prototype_data'!$C$1:$AL$1000,36,FALSE),"")</f>
        <v/>
      </c>
      <c r="AO170" s="21" t="str">
        <f>_xlfn.IFNA(VLOOKUP(C170,'3_Prototype_data'!$C$1:$AL$1000,36,FALSE),"")</f>
        <v/>
      </c>
      <c r="AP170" s="21" t="str">
        <f ca="1">_xlfn.IFNA(VLOOKUP(C170,'4_Prototype_data'!$C$1:$AL$1000,36,FALSE),"")</f>
        <v/>
      </c>
      <c r="AQ170" s="21" t="str">
        <f>_xlfn.IFNA(VLOOKUP(C170,'5_Prototype_data'!$C$1:$AL$1000,36,FALSE),"")</f>
        <v/>
      </c>
      <c r="AR170" s="5" t="str">
        <f>IF(C170&lt;&gt;"",IF(AND(Prototype_input!$E$13&lt;&gt;"",Prototype_input!$E$13&lt;&gt;"Please input",AM170=""),"Fail",IF(AND(Prototype_input!$E$16&lt;&gt;"",Prototype_input!$E$16&lt;&gt;"Please input",AN170=""),"Fail",IF(AND(Prototype_input!$E$19&lt;&gt;"",Prototype_input!$E$19&lt;&gt;"Please input",AO170=""),"Fail",IF(AND(Prototype_input!$E$22&lt;&gt;"",Prototype_input!$E$22&lt;&gt;"Please input",AP170=""),"Fail",IF(AND(Prototype_input!$E$25&lt;&gt;"",Prototype_input!$E$25&lt;&gt;"Please input",AQ170=""),"Fail",IF(AM170&lt;&gt;"",AM170,IF(AN170&lt;&gt;"",AN170,IF(AO170&lt;&gt;"",AO170,IF(AP170&lt;&gt;"",AP170,IF(AQ170&lt;&gt;"",AQ170,"")))))))))),"")</f>
        <v/>
      </c>
    </row>
    <row r="171" spans="5:44" ht="12.75" x14ac:dyDescent="0.2">
      <c r="E171" s="21" t="str">
        <f>_xlfn.IFNA(VLOOKUP(B171,'1_Prototype_data'!$B$1:$U$1000,18,FALSE),"")</f>
        <v/>
      </c>
      <c r="F171" s="21" t="str">
        <f>_xlfn.IFNA(VLOOKUP(B171,'2_Prototype_data'!$B$1:$U$1000,18,FALSE),"")</f>
        <v/>
      </c>
      <c r="G171" s="21" t="str">
        <f>_xlfn.IFNA(VLOOKUP(B171,'3_Prototype_data'!$B$1:$U$1000,18,FALSE),"")</f>
        <v/>
      </c>
      <c r="H171" s="21" t="str">
        <f ca="1">_xlfn.IFNA(VLOOKUP(B171,'4_Prototype_data'!$B$1:$U$1000,18,FALSE),"")</f>
        <v/>
      </c>
      <c r="I171" s="21" t="str">
        <f>_xlfn.IFNA(VLOOKUP(B171,'5_Prototype_data'!$B$1:$U$1000,18,FALSE),"")</f>
        <v/>
      </c>
      <c r="J171" s="21" t="str">
        <f>IF(B171&lt;&gt;"",IF(AND(Prototype_input!$E$13&lt;&gt;"",Prototype_input!$E$13&lt;&gt;"Please input",E171=""),"Fail",IF(AND(Prototype_input!$E$16&lt;&gt;"",Prototype_input!$E$16&lt;&gt;"Please input",F171=""),"Fail",IF(AND(Prototype_input!$E$19&lt;&gt;"",Prototype_input!$E$19&lt;&gt;"Please input",G171=""),"Fail",IF(AND(Prototype_input!$E$22&lt;&gt;"",Prototype_input!$E$22&lt;&gt;"Please input",H171=""),"Fail",IF(AND(Prototype_input!$E$25&lt;&gt;"",Prototype_input!$E$25&lt;&gt;"Please input",I171=""),"Fail",IF(E171&lt;&gt;"",E171,IF(F171&lt;&gt;"",F171,IF(G171&lt;&gt;"",G171,IF(H171&lt;&gt;"",H171,IF(I171&lt;&gt;"",I171,"")))))))))),"")</f>
        <v/>
      </c>
      <c r="K171" s="21" t="str">
        <f>_xlfn.IFNA(VLOOKUP(B171,'1_Prototype_data'!$B$1:$U$1000,16,FALSE),"")</f>
        <v/>
      </c>
      <c r="L171" s="21" t="str">
        <f t="shared" si="20"/>
        <v/>
      </c>
      <c r="M171" s="21" t="str">
        <f>_xlfn.IFNA(VLOOKUP(B171,'2_Prototype_data'!$B$1:$U$1000,16,FALSE),"")</f>
        <v/>
      </c>
      <c r="N171" s="21" t="str">
        <f t="shared" si="21"/>
        <v/>
      </c>
      <c r="O171" s="21" t="str">
        <f>_xlfn.IFNA(VLOOKUP(B171,'3_Prototype_data'!$B$1:$U$1000,16,FALSE),"")</f>
        <v/>
      </c>
      <c r="P171" s="21" t="str">
        <f t="shared" si="22"/>
        <v/>
      </c>
      <c r="Q171" s="21" t="str">
        <f ca="1">_xlfn.IFNA(VLOOKUP(B171,'4_Prototype_data'!$B$1:$U$1000,16,FALSE),"")</f>
        <v/>
      </c>
      <c r="R171" s="21" t="str">
        <f t="shared" ca="1" si="23"/>
        <v/>
      </c>
      <c r="S171" s="21" t="str">
        <f>_xlfn.IFNA(VLOOKUP(B171,'5_Prototype_data'!$B$1:$U$1000,16,FALSE),"")</f>
        <v/>
      </c>
      <c r="T171" s="21" t="str">
        <f t="shared" si="24"/>
        <v/>
      </c>
      <c r="U171" s="21" t="str">
        <f t="shared" si="27"/>
        <v/>
      </c>
      <c r="V171" s="21" t="str">
        <f>IF(B171&lt;&gt;"",(10-COUNTIF(Prototype_input!$E$12:$E$26,"Please input"))/2,"")</f>
        <v/>
      </c>
      <c r="W171" s="21" t="str">
        <f t="shared" si="26"/>
        <v/>
      </c>
      <c r="Y171" s="21" t="str">
        <f>_xlfn.IFNA(VLOOKUP(B171,'1_Prototype_data'!$B$1:$U$1000,3,FALSE),"")</f>
        <v/>
      </c>
      <c r="Z171" s="21" t="str">
        <f>_xlfn.IFNA(VLOOKUP(B171,'1_Prototype_data'!$B$1:$U$1000,4,FALSE),"")</f>
        <v/>
      </c>
      <c r="AA171" s="21" t="str">
        <f>_xlfn.IFNA(VLOOKUP(B171,'1_Prototype_data'!$B$1:$U$1000,5,FALSE),"")</f>
        <v/>
      </c>
      <c r="AB171" s="21" t="str">
        <f>_xlfn.IFNA(VLOOKUP(B171,'1_Prototype_data'!$B$1:$U$1000,6,FALSE),"")</f>
        <v/>
      </c>
      <c r="AC171" s="21" t="str">
        <f>_xlfn.IFNA(VLOOKUP(B171,'1_Prototype_data'!$B$1:$U$1000,7,FALSE),"")</f>
        <v/>
      </c>
      <c r="AD171" s="21" t="str">
        <f>_xlfn.IFNA(VLOOKUP(B171,'1_Prototype_data'!$B$1:$U$1000,8,FALSE),"")</f>
        <v/>
      </c>
      <c r="AE171" s="21" t="str">
        <f>_xlfn.IFNA(VLOOKUP(B171,'1_Prototype_data'!$B$1:$U$1000,9,FALSE),"")</f>
        <v/>
      </c>
      <c r="AF171" s="21" t="str">
        <f>_xlfn.IFNA(VLOOKUP(B171,'1_Prototype_data'!$B$1:$U$1000,20,FALSE),"")</f>
        <v/>
      </c>
      <c r="AG171" s="21" t="str">
        <f>_xlfn.IFNA(VLOOKUP(B171,'2_Prototype_data'!$B$1:$U$1000,20,FALSE),"")</f>
        <v/>
      </c>
      <c r="AH171" s="21" t="str">
        <f>_xlfn.IFNA(VLOOKUP(B171,'3_Prototype_data'!$B$1:$U$1000,20,FALSE),"")</f>
        <v/>
      </c>
      <c r="AI171" s="21" t="str">
        <f ca="1">_xlfn.IFNA(VLOOKUP(B171,'4_Prototype_data'!$B$1:$U$1000,20,FALSE),"")</f>
        <v/>
      </c>
      <c r="AJ171" s="21" t="str">
        <f>_xlfn.IFNA(VLOOKUP(B171,'5_Prototype_data'!$B$1:$U$1000,20,FALSE),"")</f>
        <v/>
      </c>
      <c r="AK171" s="21" t="str">
        <f>IF(B171&lt;&gt;"",IF(AND(Prototype_input!$E$13&lt;&gt;"",Prototype_input!$E$13&lt;&gt;"Please input",AF171=""),"Fail",IF(AND(Prototype_input!$E$16&lt;&gt;"",Prototype_input!$E$16&lt;&gt;"Please input",AG171=""),"Fail",IF(AND(Prototype_input!$E$19&lt;&gt;"",Prototype_input!$E$19&lt;&gt;"Please input",AH171=""),"Fail",IF(AND(Prototype_input!$E$22&lt;&gt;"",Prototype_input!$E$22&lt;&gt;"Please input",AI171=""),"Fail",IF(AND(Prototype_input!$E$25&lt;&gt;"",Prototype_input!$E$25&lt;&gt;"Please input",AJ171=""),"Fail",IF(AF171&lt;&gt;"",AF171,IF(AG171&lt;&gt;"",AG171,IF(AH171&lt;&gt;"",AH171,IF(AI171&lt;&gt;"",AI171,IF(AJ171&lt;&gt;"",AJ171,"")))))))))),"")</f>
        <v/>
      </c>
      <c r="AM171" s="21" t="str">
        <f>_xlfn.IFNA(VLOOKUP(C171,'1_Prototype_data'!$C$1:$AL$1000,36,FALSE),"")</f>
        <v/>
      </c>
      <c r="AN171" s="21" t="str">
        <f>_xlfn.IFNA(VLOOKUP(C171,'2_Prototype_data'!$C$1:$AL$1000,36,FALSE),"")</f>
        <v/>
      </c>
      <c r="AO171" s="21" t="str">
        <f>_xlfn.IFNA(VLOOKUP(C171,'3_Prototype_data'!$C$1:$AL$1000,36,FALSE),"")</f>
        <v/>
      </c>
      <c r="AP171" s="21" t="str">
        <f ca="1">_xlfn.IFNA(VLOOKUP(C171,'4_Prototype_data'!$C$1:$AL$1000,36,FALSE),"")</f>
        <v/>
      </c>
      <c r="AQ171" s="21" t="str">
        <f>_xlfn.IFNA(VLOOKUP(C171,'5_Prototype_data'!$C$1:$AL$1000,36,FALSE),"")</f>
        <v/>
      </c>
      <c r="AR171" s="5" t="str">
        <f>IF(C171&lt;&gt;"",IF(AND(Prototype_input!$E$13&lt;&gt;"",Prototype_input!$E$13&lt;&gt;"Please input",AM171=""),"Fail",IF(AND(Prototype_input!$E$16&lt;&gt;"",Prototype_input!$E$16&lt;&gt;"Please input",AN171=""),"Fail",IF(AND(Prototype_input!$E$19&lt;&gt;"",Prototype_input!$E$19&lt;&gt;"Please input",AO171=""),"Fail",IF(AND(Prototype_input!$E$22&lt;&gt;"",Prototype_input!$E$22&lt;&gt;"Please input",AP171=""),"Fail",IF(AND(Prototype_input!$E$25&lt;&gt;"",Prototype_input!$E$25&lt;&gt;"Please input",AQ171=""),"Fail",IF(AM171&lt;&gt;"",AM171,IF(AN171&lt;&gt;"",AN171,IF(AO171&lt;&gt;"",AO171,IF(AP171&lt;&gt;"",AP171,IF(AQ171&lt;&gt;"",AQ171,"")))))))))),"")</f>
        <v/>
      </c>
    </row>
    <row r="172" spans="5:44" ht="12.75" x14ac:dyDescent="0.2">
      <c r="E172" s="21" t="str">
        <f>_xlfn.IFNA(VLOOKUP(B172,'1_Prototype_data'!$B$1:$U$1000,18,FALSE),"")</f>
        <v/>
      </c>
      <c r="F172" s="21" t="str">
        <f>_xlfn.IFNA(VLOOKUP(B172,'2_Prototype_data'!$B$1:$U$1000,18,FALSE),"")</f>
        <v/>
      </c>
      <c r="G172" s="21" t="str">
        <f>_xlfn.IFNA(VLOOKUP(B172,'3_Prototype_data'!$B$1:$U$1000,18,FALSE),"")</f>
        <v/>
      </c>
      <c r="H172" s="21" t="str">
        <f ca="1">_xlfn.IFNA(VLOOKUP(B172,'4_Prototype_data'!$B$1:$U$1000,18,FALSE),"")</f>
        <v/>
      </c>
      <c r="I172" s="21" t="str">
        <f>_xlfn.IFNA(VLOOKUP(B172,'5_Prototype_data'!$B$1:$U$1000,18,FALSE),"")</f>
        <v/>
      </c>
      <c r="J172" s="21" t="str">
        <f>IF(B172&lt;&gt;"",IF(AND(Prototype_input!$E$13&lt;&gt;"",Prototype_input!$E$13&lt;&gt;"Please input",E172=""),"Fail",IF(AND(Prototype_input!$E$16&lt;&gt;"",Prototype_input!$E$16&lt;&gt;"Please input",F172=""),"Fail",IF(AND(Prototype_input!$E$19&lt;&gt;"",Prototype_input!$E$19&lt;&gt;"Please input",G172=""),"Fail",IF(AND(Prototype_input!$E$22&lt;&gt;"",Prototype_input!$E$22&lt;&gt;"Please input",H172=""),"Fail",IF(AND(Prototype_input!$E$25&lt;&gt;"",Prototype_input!$E$25&lt;&gt;"Please input",I172=""),"Fail",IF(E172&lt;&gt;"",E172,IF(F172&lt;&gt;"",F172,IF(G172&lt;&gt;"",G172,IF(H172&lt;&gt;"",H172,IF(I172&lt;&gt;"",I172,"")))))))))),"")</f>
        <v/>
      </c>
      <c r="K172" s="21" t="str">
        <f>_xlfn.IFNA(VLOOKUP(B172,'1_Prototype_data'!$B$1:$U$1000,16,FALSE),"")</f>
        <v/>
      </c>
      <c r="L172" s="21" t="str">
        <f t="shared" si="20"/>
        <v/>
      </c>
      <c r="M172" s="21" t="str">
        <f>_xlfn.IFNA(VLOOKUP(B172,'2_Prototype_data'!$B$1:$U$1000,16,FALSE),"")</f>
        <v/>
      </c>
      <c r="N172" s="21" t="str">
        <f t="shared" si="21"/>
        <v/>
      </c>
      <c r="O172" s="21" t="str">
        <f>_xlfn.IFNA(VLOOKUP(B172,'3_Prototype_data'!$B$1:$U$1000,16,FALSE),"")</f>
        <v/>
      </c>
      <c r="P172" s="21" t="str">
        <f t="shared" si="22"/>
        <v/>
      </c>
      <c r="Q172" s="21" t="str">
        <f ca="1">_xlfn.IFNA(VLOOKUP(B172,'4_Prototype_data'!$B$1:$U$1000,16,FALSE),"")</f>
        <v/>
      </c>
      <c r="R172" s="21" t="str">
        <f t="shared" ca="1" si="23"/>
        <v/>
      </c>
      <c r="S172" s="21" t="str">
        <f>_xlfn.IFNA(VLOOKUP(B172,'5_Prototype_data'!$B$1:$U$1000,16,FALSE),"")</f>
        <v/>
      </c>
      <c r="T172" s="21" t="str">
        <f t="shared" si="24"/>
        <v/>
      </c>
      <c r="U172" s="21" t="str">
        <f t="shared" si="27"/>
        <v/>
      </c>
      <c r="V172" s="21" t="str">
        <f>IF(B172&lt;&gt;"",(10-COUNTIF(Prototype_input!$E$12:$E$26,"Please input"))/2,"")</f>
        <v/>
      </c>
      <c r="W172" s="21" t="str">
        <f t="shared" si="26"/>
        <v/>
      </c>
      <c r="Y172" s="21" t="str">
        <f>_xlfn.IFNA(VLOOKUP(B172,'1_Prototype_data'!$B$1:$U$1000,3,FALSE),"")</f>
        <v/>
      </c>
      <c r="Z172" s="21" t="str">
        <f>_xlfn.IFNA(VLOOKUP(B172,'1_Prototype_data'!$B$1:$U$1000,4,FALSE),"")</f>
        <v/>
      </c>
      <c r="AA172" s="21" t="str">
        <f>_xlfn.IFNA(VLOOKUP(B172,'1_Prototype_data'!$B$1:$U$1000,5,FALSE),"")</f>
        <v/>
      </c>
      <c r="AB172" s="21" t="str">
        <f>_xlfn.IFNA(VLOOKUP(B172,'1_Prototype_data'!$B$1:$U$1000,6,FALSE),"")</f>
        <v/>
      </c>
      <c r="AC172" s="21" t="str">
        <f>_xlfn.IFNA(VLOOKUP(B172,'1_Prototype_data'!$B$1:$U$1000,7,FALSE),"")</f>
        <v/>
      </c>
      <c r="AD172" s="21" t="str">
        <f>_xlfn.IFNA(VLOOKUP(B172,'1_Prototype_data'!$B$1:$U$1000,8,FALSE),"")</f>
        <v/>
      </c>
      <c r="AE172" s="21" t="str">
        <f>_xlfn.IFNA(VLOOKUP(B172,'1_Prototype_data'!$B$1:$U$1000,9,FALSE),"")</f>
        <v/>
      </c>
      <c r="AF172" s="21" t="str">
        <f>_xlfn.IFNA(VLOOKUP(B172,'1_Prototype_data'!$B$1:$U$1000,20,FALSE),"")</f>
        <v/>
      </c>
      <c r="AG172" s="21" t="str">
        <f>_xlfn.IFNA(VLOOKUP(B172,'2_Prototype_data'!$B$1:$U$1000,20,FALSE),"")</f>
        <v/>
      </c>
      <c r="AH172" s="21" t="str">
        <f>_xlfn.IFNA(VLOOKUP(B172,'3_Prototype_data'!$B$1:$U$1000,20,FALSE),"")</f>
        <v/>
      </c>
      <c r="AI172" s="21" t="str">
        <f ca="1">_xlfn.IFNA(VLOOKUP(B172,'4_Prototype_data'!$B$1:$U$1000,20,FALSE),"")</f>
        <v/>
      </c>
      <c r="AJ172" s="21" t="str">
        <f>_xlfn.IFNA(VLOOKUP(B172,'5_Prototype_data'!$B$1:$U$1000,20,FALSE),"")</f>
        <v/>
      </c>
      <c r="AK172" s="21" t="str">
        <f>IF(B172&lt;&gt;"",IF(AND(Prototype_input!$E$13&lt;&gt;"",Prototype_input!$E$13&lt;&gt;"Please input",AF172=""),"Fail",IF(AND(Prototype_input!$E$16&lt;&gt;"",Prototype_input!$E$16&lt;&gt;"Please input",AG172=""),"Fail",IF(AND(Prototype_input!$E$19&lt;&gt;"",Prototype_input!$E$19&lt;&gt;"Please input",AH172=""),"Fail",IF(AND(Prototype_input!$E$22&lt;&gt;"",Prototype_input!$E$22&lt;&gt;"Please input",AI172=""),"Fail",IF(AND(Prototype_input!$E$25&lt;&gt;"",Prototype_input!$E$25&lt;&gt;"Please input",AJ172=""),"Fail",IF(AF172&lt;&gt;"",AF172,IF(AG172&lt;&gt;"",AG172,IF(AH172&lt;&gt;"",AH172,IF(AI172&lt;&gt;"",AI172,IF(AJ172&lt;&gt;"",AJ172,"")))))))))),"")</f>
        <v/>
      </c>
      <c r="AM172" s="21" t="str">
        <f>_xlfn.IFNA(VLOOKUP(C172,'1_Prototype_data'!$C$1:$AL$1000,36,FALSE),"")</f>
        <v/>
      </c>
      <c r="AN172" s="21" t="str">
        <f>_xlfn.IFNA(VLOOKUP(C172,'2_Prototype_data'!$C$1:$AL$1000,36,FALSE),"")</f>
        <v/>
      </c>
      <c r="AO172" s="21" t="str">
        <f>_xlfn.IFNA(VLOOKUP(C172,'3_Prototype_data'!$C$1:$AL$1000,36,FALSE),"")</f>
        <v/>
      </c>
      <c r="AP172" s="21" t="str">
        <f ca="1">_xlfn.IFNA(VLOOKUP(C172,'4_Prototype_data'!$C$1:$AL$1000,36,FALSE),"")</f>
        <v/>
      </c>
      <c r="AQ172" s="21" t="str">
        <f>_xlfn.IFNA(VLOOKUP(C172,'5_Prototype_data'!$C$1:$AL$1000,36,FALSE),"")</f>
        <v/>
      </c>
      <c r="AR172" s="5" t="str">
        <f>IF(C172&lt;&gt;"",IF(AND(Prototype_input!$E$13&lt;&gt;"",Prototype_input!$E$13&lt;&gt;"Please input",AM172=""),"Fail",IF(AND(Prototype_input!$E$16&lt;&gt;"",Prototype_input!$E$16&lt;&gt;"Please input",AN172=""),"Fail",IF(AND(Prototype_input!$E$19&lt;&gt;"",Prototype_input!$E$19&lt;&gt;"Please input",AO172=""),"Fail",IF(AND(Prototype_input!$E$22&lt;&gt;"",Prototype_input!$E$22&lt;&gt;"Please input",AP172=""),"Fail",IF(AND(Prototype_input!$E$25&lt;&gt;"",Prototype_input!$E$25&lt;&gt;"Please input",AQ172=""),"Fail",IF(AM172&lt;&gt;"",AM172,IF(AN172&lt;&gt;"",AN172,IF(AO172&lt;&gt;"",AO172,IF(AP172&lt;&gt;"",AP172,IF(AQ172&lt;&gt;"",AQ172,"")))))))))),"")</f>
        <v/>
      </c>
    </row>
    <row r="173" spans="5:44" ht="12.75" x14ac:dyDescent="0.2">
      <c r="E173" s="21" t="str">
        <f>_xlfn.IFNA(VLOOKUP(B173,'1_Prototype_data'!$B$1:$U$1000,18,FALSE),"")</f>
        <v/>
      </c>
      <c r="F173" s="21" t="str">
        <f>_xlfn.IFNA(VLOOKUP(B173,'2_Prototype_data'!$B$1:$U$1000,18,FALSE),"")</f>
        <v/>
      </c>
      <c r="G173" s="21" t="str">
        <f>_xlfn.IFNA(VLOOKUP(B173,'3_Prototype_data'!$B$1:$U$1000,18,FALSE),"")</f>
        <v/>
      </c>
      <c r="H173" s="21" t="str">
        <f ca="1">_xlfn.IFNA(VLOOKUP(B173,'4_Prototype_data'!$B$1:$U$1000,18,FALSE),"")</f>
        <v/>
      </c>
      <c r="I173" s="21" t="str">
        <f>_xlfn.IFNA(VLOOKUP(B173,'5_Prototype_data'!$B$1:$U$1000,18,FALSE),"")</f>
        <v/>
      </c>
      <c r="J173" s="21" t="str">
        <f>IF(B173&lt;&gt;"",IF(AND(Prototype_input!$E$13&lt;&gt;"",Prototype_input!$E$13&lt;&gt;"Please input",E173=""),"Fail",IF(AND(Prototype_input!$E$16&lt;&gt;"",Prototype_input!$E$16&lt;&gt;"Please input",F173=""),"Fail",IF(AND(Prototype_input!$E$19&lt;&gt;"",Prototype_input!$E$19&lt;&gt;"Please input",G173=""),"Fail",IF(AND(Prototype_input!$E$22&lt;&gt;"",Prototype_input!$E$22&lt;&gt;"Please input",H173=""),"Fail",IF(AND(Prototype_input!$E$25&lt;&gt;"",Prototype_input!$E$25&lt;&gt;"Please input",I173=""),"Fail",IF(E173&lt;&gt;"",E173,IF(F173&lt;&gt;"",F173,IF(G173&lt;&gt;"",G173,IF(H173&lt;&gt;"",H173,IF(I173&lt;&gt;"",I173,"")))))))))),"")</f>
        <v/>
      </c>
      <c r="K173" s="21" t="str">
        <f>_xlfn.IFNA(VLOOKUP(B173,'1_Prototype_data'!$B$1:$U$1000,16,FALSE),"")</f>
        <v/>
      </c>
      <c r="L173" s="21" t="str">
        <f t="shared" si="20"/>
        <v/>
      </c>
      <c r="M173" s="21" t="str">
        <f>_xlfn.IFNA(VLOOKUP(B173,'2_Prototype_data'!$B$1:$U$1000,16,FALSE),"")</f>
        <v/>
      </c>
      <c r="N173" s="21" t="str">
        <f t="shared" si="21"/>
        <v/>
      </c>
      <c r="O173" s="21" t="str">
        <f>_xlfn.IFNA(VLOOKUP(B173,'3_Prototype_data'!$B$1:$U$1000,16,FALSE),"")</f>
        <v/>
      </c>
      <c r="P173" s="21" t="str">
        <f t="shared" si="22"/>
        <v/>
      </c>
      <c r="Q173" s="21" t="str">
        <f ca="1">_xlfn.IFNA(VLOOKUP(B173,'4_Prototype_data'!$B$1:$U$1000,16,FALSE),"")</f>
        <v/>
      </c>
      <c r="R173" s="21" t="str">
        <f t="shared" ca="1" si="23"/>
        <v/>
      </c>
      <c r="S173" s="21" t="str">
        <f>_xlfn.IFNA(VLOOKUP(B173,'5_Prototype_data'!$B$1:$U$1000,16,FALSE),"")</f>
        <v/>
      </c>
      <c r="T173" s="21" t="str">
        <f t="shared" si="24"/>
        <v/>
      </c>
      <c r="U173" s="21" t="str">
        <f t="shared" si="27"/>
        <v/>
      </c>
      <c r="V173" s="21" t="str">
        <f>IF(B173&lt;&gt;"",(10-COUNTIF(Prototype_input!$E$12:$E$26,"Please input"))/2,"")</f>
        <v/>
      </c>
      <c r="W173" s="21" t="str">
        <f t="shared" si="26"/>
        <v/>
      </c>
      <c r="Y173" s="21" t="str">
        <f>_xlfn.IFNA(VLOOKUP(B173,'1_Prototype_data'!$B$1:$U$1000,3,FALSE),"")</f>
        <v/>
      </c>
      <c r="Z173" s="21" t="str">
        <f>_xlfn.IFNA(VLOOKUP(B173,'1_Prototype_data'!$B$1:$U$1000,4,FALSE),"")</f>
        <v/>
      </c>
      <c r="AA173" s="21" t="str">
        <f>_xlfn.IFNA(VLOOKUP(B173,'1_Prototype_data'!$B$1:$U$1000,5,FALSE),"")</f>
        <v/>
      </c>
      <c r="AB173" s="21" t="str">
        <f>_xlfn.IFNA(VLOOKUP(B173,'1_Prototype_data'!$B$1:$U$1000,6,FALSE),"")</f>
        <v/>
      </c>
      <c r="AC173" s="21" t="str">
        <f>_xlfn.IFNA(VLOOKUP(B173,'1_Prototype_data'!$B$1:$U$1000,7,FALSE),"")</f>
        <v/>
      </c>
      <c r="AD173" s="21" t="str">
        <f>_xlfn.IFNA(VLOOKUP(B173,'1_Prototype_data'!$B$1:$U$1000,8,FALSE),"")</f>
        <v/>
      </c>
      <c r="AE173" s="21" t="str">
        <f>_xlfn.IFNA(VLOOKUP(B173,'1_Prototype_data'!$B$1:$U$1000,9,FALSE),"")</f>
        <v/>
      </c>
      <c r="AF173" s="21" t="str">
        <f>_xlfn.IFNA(VLOOKUP(B173,'1_Prototype_data'!$B$1:$U$1000,20,FALSE),"")</f>
        <v/>
      </c>
      <c r="AG173" s="21" t="str">
        <f>_xlfn.IFNA(VLOOKUP(B173,'2_Prototype_data'!$B$1:$U$1000,20,FALSE),"")</f>
        <v/>
      </c>
      <c r="AH173" s="21" t="str">
        <f>_xlfn.IFNA(VLOOKUP(B173,'3_Prototype_data'!$B$1:$U$1000,20,FALSE),"")</f>
        <v/>
      </c>
      <c r="AI173" s="21" t="str">
        <f ca="1">_xlfn.IFNA(VLOOKUP(B173,'4_Prototype_data'!$B$1:$U$1000,20,FALSE),"")</f>
        <v/>
      </c>
      <c r="AJ173" s="21" t="str">
        <f>_xlfn.IFNA(VLOOKUP(B173,'5_Prototype_data'!$B$1:$U$1000,20,FALSE),"")</f>
        <v/>
      </c>
      <c r="AK173" s="21" t="str">
        <f>IF(B173&lt;&gt;"",IF(AND(Prototype_input!$E$13&lt;&gt;"",Prototype_input!$E$13&lt;&gt;"Please input",AF173=""),"Fail",IF(AND(Prototype_input!$E$16&lt;&gt;"",Prototype_input!$E$16&lt;&gt;"Please input",AG173=""),"Fail",IF(AND(Prototype_input!$E$19&lt;&gt;"",Prototype_input!$E$19&lt;&gt;"Please input",AH173=""),"Fail",IF(AND(Prototype_input!$E$22&lt;&gt;"",Prototype_input!$E$22&lt;&gt;"Please input",AI173=""),"Fail",IF(AND(Prototype_input!$E$25&lt;&gt;"",Prototype_input!$E$25&lt;&gt;"Please input",AJ173=""),"Fail",IF(AF173&lt;&gt;"",AF173,IF(AG173&lt;&gt;"",AG173,IF(AH173&lt;&gt;"",AH173,IF(AI173&lt;&gt;"",AI173,IF(AJ173&lt;&gt;"",AJ173,"")))))))))),"")</f>
        <v/>
      </c>
      <c r="AM173" s="21" t="str">
        <f>_xlfn.IFNA(VLOOKUP(C173,'1_Prototype_data'!$C$1:$AL$1000,36,FALSE),"")</f>
        <v/>
      </c>
      <c r="AN173" s="21" t="str">
        <f>_xlfn.IFNA(VLOOKUP(C173,'2_Prototype_data'!$C$1:$AL$1000,36,FALSE),"")</f>
        <v/>
      </c>
      <c r="AO173" s="21" t="str">
        <f>_xlfn.IFNA(VLOOKUP(C173,'3_Prototype_data'!$C$1:$AL$1000,36,FALSE),"")</f>
        <v/>
      </c>
      <c r="AP173" s="21" t="str">
        <f ca="1">_xlfn.IFNA(VLOOKUP(C173,'4_Prototype_data'!$C$1:$AL$1000,36,FALSE),"")</f>
        <v/>
      </c>
      <c r="AQ173" s="21" t="str">
        <f>_xlfn.IFNA(VLOOKUP(C173,'5_Prototype_data'!$C$1:$AL$1000,36,FALSE),"")</f>
        <v/>
      </c>
      <c r="AR173" s="5" t="str">
        <f>IF(C173&lt;&gt;"",IF(AND(Prototype_input!$E$13&lt;&gt;"",Prototype_input!$E$13&lt;&gt;"Please input",AM173=""),"Fail",IF(AND(Prototype_input!$E$16&lt;&gt;"",Prototype_input!$E$16&lt;&gt;"Please input",AN173=""),"Fail",IF(AND(Prototype_input!$E$19&lt;&gt;"",Prototype_input!$E$19&lt;&gt;"Please input",AO173=""),"Fail",IF(AND(Prototype_input!$E$22&lt;&gt;"",Prototype_input!$E$22&lt;&gt;"Please input",AP173=""),"Fail",IF(AND(Prototype_input!$E$25&lt;&gt;"",Prototype_input!$E$25&lt;&gt;"Please input",AQ173=""),"Fail",IF(AM173&lt;&gt;"",AM173,IF(AN173&lt;&gt;"",AN173,IF(AO173&lt;&gt;"",AO173,IF(AP173&lt;&gt;"",AP173,IF(AQ173&lt;&gt;"",AQ173,"")))))))))),"")</f>
        <v/>
      </c>
    </row>
    <row r="174" spans="5:44" ht="12.75" x14ac:dyDescent="0.2">
      <c r="E174" s="21" t="str">
        <f>_xlfn.IFNA(VLOOKUP(B174,'1_Prototype_data'!$B$1:$U$1000,18,FALSE),"")</f>
        <v/>
      </c>
      <c r="F174" s="21" t="str">
        <f>_xlfn.IFNA(VLOOKUP(B174,'2_Prototype_data'!$B$1:$U$1000,18,FALSE),"")</f>
        <v/>
      </c>
      <c r="G174" s="21" t="str">
        <f>_xlfn.IFNA(VLOOKUP(B174,'3_Prototype_data'!$B$1:$U$1000,18,FALSE),"")</f>
        <v/>
      </c>
      <c r="H174" s="21" t="str">
        <f ca="1">_xlfn.IFNA(VLOOKUP(B174,'4_Prototype_data'!$B$1:$U$1000,18,FALSE),"")</f>
        <v/>
      </c>
      <c r="I174" s="21" t="str">
        <f>_xlfn.IFNA(VLOOKUP(B174,'5_Prototype_data'!$B$1:$U$1000,18,FALSE),"")</f>
        <v/>
      </c>
      <c r="J174" s="21" t="str">
        <f>IF(B174&lt;&gt;"",IF(AND(Prototype_input!$E$13&lt;&gt;"",Prototype_input!$E$13&lt;&gt;"Please input",E174=""),"Fail",IF(AND(Prototype_input!$E$16&lt;&gt;"",Prototype_input!$E$16&lt;&gt;"Please input",F174=""),"Fail",IF(AND(Prototype_input!$E$19&lt;&gt;"",Prototype_input!$E$19&lt;&gt;"Please input",G174=""),"Fail",IF(AND(Prototype_input!$E$22&lt;&gt;"",Prototype_input!$E$22&lt;&gt;"Please input",H174=""),"Fail",IF(AND(Prototype_input!$E$25&lt;&gt;"",Prototype_input!$E$25&lt;&gt;"Please input",I174=""),"Fail",IF(E174&lt;&gt;"",E174,IF(F174&lt;&gt;"",F174,IF(G174&lt;&gt;"",G174,IF(H174&lt;&gt;"",H174,IF(I174&lt;&gt;"",I174,"")))))))))),"")</f>
        <v/>
      </c>
      <c r="K174" s="21" t="str">
        <f>_xlfn.IFNA(VLOOKUP(B174,'1_Prototype_data'!$B$1:$U$1000,16,FALSE),"")</f>
        <v/>
      </c>
      <c r="L174" s="21" t="str">
        <f t="shared" si="20"/>
        <v/>
      </c>
      <c r="M174" s="21" t="str">
        <f>_xlfn.IFNA(VLOOKUP(B174,'2_Prototype_data'!$B$1:$U$1000,16,FALSE),"")</f>
        <v/>
      </c>
      <c r="N174" s="21" t="str">
        <f t="shared" si="21"/>
        <v/>
      </c>
      <c r="O174" s="21" t="str">
        <f>_xlfn.IFNA(VLOOKUP(B174,'3_Prototype_data'!$B$1:$U$1000,16,FALSE),"")</f>
        <v/>
      </c>
      <c r="P174" s="21" t="str">
        <f t="shared" si="22"/>
        <v/>
      </c>
      <c r="Q174" s="21" t="str">
        <f ca="1">_xlfn.IFNA(VLOOKUP(B174,'4_Prototype_data'!$B$1:$U$1000,16,FALSE),"")</f>
        <v/>
      </c>
      <c r="R174" s="21" t="str">
        <f t="shared" ca="1" si="23"/>
        <v/>
      </c>
      <c r="S174" s="21" t="str">
        <f>_xlfn.IFNA(VLOOKUP(B174,'5_Prototype_data'!$B$1:$U$1000,16,FALSE),"")</f>
        <v/>
      </c>
      <c r="T174" s="21" t="str">
        <f t="shared" si="24"/>
        <v/>
      </c>
      <c r="U174" s="21" t="str">
        <f t="shared" si="27"/>
        <v/>
      </c>
      <c r="V174" s="21" t="str">
        <f>IF(B174&lt;&gt;"",(10-COUNTIF(Prototype_input!$E$12:$E$26,"Please input"))/2,"")</f>
        <v/>
      </c>
      <c r="W174" s="21" t="str">
        <f t="shared" si="26"/>
        <v/>
      </c>
      <c r="Y174" s="21" t="str">
        <f>_xlfn.IFNA(VLOOKUP(B174,'1_Prototype_data'!$B$1:$U$1000,3,FALSE),"")</f>
        <v/>
      </c>
      <c r="Z174" s="21" t="str">
        <f>_xlfn.IFNA(VLOOKUP(B174,'1_Prototype_data'!$B$1:$U$1000,4,FALSE),"")</f>
        <v/>
      </c>
      <c r="AA174" s="21" t="str">
        <f>_xlfn.IFNA(VLOOKUP(B174,'1_Prototype_data'!$B$1:$U$1000,5,FALSE),"")</f>
        <v/>
      </c>
      <c r="AB174" s="21" t="str">
        <f>_xlfn.IFNA(VLOOKUP(B174,'1_Prototype_data'!$B$1:$U$1000,6,FALSE),"")</f>
        <v/>
      </c>
      <c r="AC174" s="21" t="str">
        <f>_xlfn.IFNA(VLOOKUP(B174,'1_Prototype_data'!$B$1:$U$1000,7,FALSE),"")</f>
        <v/>
      </c>
      <c r="AD174" s="21" t="str">
        <f>_xlfn.IFNA(VLOOKUP(B174,'1_Prototype_data'!$B$1:$U$1000,8,FALSE),"")</f>
        <v/>
      </c>
      <c r="AE174" s="21" t="str">
        <f>_xlfn.IFNA(VLOOKUP(B174,'1_Prototype_data'!$B$1:$U$1000,9,FALSE),"")</f>
        <v/>
      </c>
      <c r="AF174" s="21" t="str">
        <f>_xlfn.IFNA(VLOOKUP(B174,'1_Prototype_data'!$B$1:$U$1000,20,FALSE),"")</f>
        <v/>
      </c>
      <c r="AG174" s="21" t="str">
        <f>_xlfn.IFNA(VLOOKUP(B174,'2_Prototype_data'!$B$1:$U$1000,20,FALSE),"")</f>
        <v/>
      </c>
      <c r="AH174" s="21" t="str">
        <f>_xlfn.IFNA(VLOOKUP(B174,'3_Prototype_data'!$B$1:$U$1000,20,FALSE),"")</f>
        <v/>
      </c>
      <c r="AI174" s="21" t="str">
        <f ca="1">_xlfn.IFNA(VLOOKUP(B174,'4_Prototype_data'!$B$1:$U$1000,20,FALSE),"")</f>
        <v/>
      </c>
      <c r="AJ174" s="21" t="str">
        <f>_xlfn.IFNA(VLOOKUP(B174,'5_Prototype_data'!$B$1:$U$1000,20,FALSE),"")</f>
        <v/>
      </c>
      <c r="AK174" s="21" t="str">
        <f>IF(B174&lt;&gt;"",IF(AND(Prototype_input!$E$13&lt;&gt;"",Prototype_input!$E$13&lt;&gt;"Please input",AF174=""),"Fail",IF(AND(Prototype_input!$E$16&lt;&gt;"",Prototype_input!$E$16&lt;&gt;"Please input",AG174=""),"Fail",IF(AND(Prototype_input!$E$19&lt;&gt;"",Prototype_input!$E$19&lt;&gt;"Please input",AH174=""),"Fail",IF(AND(Prototype_input!$E$22&lt;&gt;"",Prototype_input!$E$22&lt;&gt;"Please input",AI174=""),"Fail",IF(AND(Prototype_input!$E$25&lt;&gt;"",Prototype_input!$E$25&lt;&gt;"Please input",AJ174=""),"Fail",IF(AF174&lt;&gt;"",AF174,IF(AG174&lt;&gt;"",AG174,IF(AH174&lt;&gt;"",AH174,IF(AI174&lt;&gt;"",AI174,IF(AJ174&lt;&gt;"",AJ174,"")))))))))),"")</f>
        <v/>
      </c>
      <c r="AM174" s="21" t="str">
        <f>_xlfn.IFNA(VLOOKUP(C174,'1_Prototype_data'!$C$1:$AL$1000,36,FALSE),"")</f>
        <v/>
      </c>
      <c r="AN174" s="21" t="str">
        <f>_xlfn.IFNA(VLOOKUP(C174,'2_Prototype_data'!$C$1:$AL$1000,36,FALSE),"")</f>
        <v/>
      </c>
      <c r="AO174" s="21" t="str">
        <f>_xlfn.IFNA(VLOOKUP(C174,'3_Prototype_data'!$C$1:$AL$1000,36,FALSE),"")</f>
        <v/>
      </c>
      <c r="AP174" s="21" t="str">
        <f ca="1">_xlfn.IFNA(VLOOKUP(C174,'4_Prototype_data'!$C$1:$AL$1000,36,FALSE),"")</f>
        <v/>
      </c>
      <c r="AQ174" s="21" t="str">
        <f>_xlfn.IFNA(VLOOKUP(C174,'5_Prototype_data'!$C$1:$AL$1000,36,FALSE),"")</f>
        <v/>
      </c>
      <c r="AR174" s="5" t="str">
        <f>IF(C174&lt;&gt;"",IF(AND(Prototype_input!$E$13&lt;&gt;"",Prototype_input!$E$13&lt;&gt;"Please input",AM174=""),"Fail",IF(AND(Prototype_input!$E$16&lt;&gt;"",Prototype_input!$E$16&lt;&gt;"Please input",AN174=""),"Fail",IF(AND(Prototype_input!$E$19&lt;&gt;"",Prototype_input!$E$19&lt;&gt;"Please input",AO174=""),"Fail",IF(AND(Prototype_input!$E$22&lt;&gt;"",Prototype_input!$E$22&lt;&gt;"Please input",AP174=""),"Fail",IF(AND(Prototype_input!$E$25&lt;&gt;"",Prototype_input!$E$25&lt;&gt;"Please input",AQ174=""),"Fail",IF(AM174&lt;&gt;"",AM174,IF(AN174&lt;&gt;"",AN174,IF(AO174&lt;&gt;"",AO174,IF(AP174&lt;&gt;"",AP174,IF(AQ174&lt;&gt;"",AQ174,"")))))))))),"")</f>
        <v/>
      </c>
    </row>
    <row r="175" spans="5:44" ht="12.75" x14ac:dyDescent="0.2">
      <c r="E175" s="21" t="str">
        <f>_xlfn.IFNA(VLOOKUP(B175,'1_Prototype_data'!$B$1:$U$1000,18,FALSE),"")</f>
        <v/>
      </c>
      <c r="F175" s="21" t="str">
        <f>_xlfn.IFNA(VLOOKUP(B175,'2_Prototype_data'!$B$1:$U$1000,18,FALSE),"")</f>
        <v/>
      </c>
      <c r="G175" s="21" t="str">
        <f>_xlfn.IFNA(VLOOKUP(B175,'3_Prototype_data'!$B$1:$U$1000,18,FALSE),"")</f>
        <v/>
      </c>
      <c r="H175" s="21" t="str">
        <f ca="1">_xlfn.IFNA(VLOOKUP(B175,'4_Prototype_data'!$B$1:$U$1000,18,FALSE),"")</f>
        <v/>
      </c>
      <c r="I175" s="21" t="str">
        <f>_xlfn.IFNA(VLOOKUP(B175,'5_Prototype_data'!$B$1:$U$1000,18,FALSE),"")</f>
        <v/>
      </c>
      <c r="J175" s="21" t="str">
        <f>IF(B175&lt;&gt;"",IF(AND(Prototype_input!$E$13&lt;&gt;"",Prototype_input!$E$13&lt;&gt;"Please input",E175=""),"Fail",IF(AND(Prototype_input!$E$16&lt;&gt;"",Prototype_input!$E$16&lt;&gt;"Please input",F175=""),"Fail",IF(AND(Prototype_input!$E$19&lt;&gt;"",Prototype_input!$E$19&lt;&gt;"Please input",G175=""),"Fail",IF(AND(Prototype_input!$E$22&lt;&gt;"",Prototype_input!$E$22&lt;&gt;"Please input",H175=""),"Fail",IF(AND(Prototype_input!$E$25&lt;&gt;"",Prototype_input!$E$25&lt;&gt;"Please input",I175=""),"Fail",IF(E175&lt;&gt;"",E175,IF(F175&lt;&gt;"",F175,IF(G175&lt;&gt;"",G175,IF(H175&lt;&gt;"",H175,IF(I175&lt;&gt;"",I175,"")))))))))),"")</f>
        <v/>
      </c>
      <c r="K175" s="21" t="str">
        <f>_xlfn.IFNA(VLOOKUP(B175,'1_Prototype_data'!$B$1:$U$1000,16,FALSE),"")</f>
        <v/>
      </c>
      <c r="L175" s="21" t="str">
        <f t="shared" si="20"/>
        <v/>
      </c>
      <c r="M175" s="21" t="str">
        <f>_xlfn.IFNA(VLOOKUP(B175,'2_Prototype_data'!$B$1:$U$1000,16,FALSE),"")</f>
        <v/>
      </c>
      <c r="N175" s="21" t="str">
        <f t="shared" si="21"/>
        <v/>
      </c>
      <c r="O175" s="21" t="str">
        <f>_xlfn.IFNA(VLOOKUP(B175,'3_Prototype_data'!$B$1:$U$1000,16,FALSE),"")</f>
        <v/>
      </c>
      <c r="P175" s="21" t="str">
        <f t="shared" si="22"/>
        <v/>
      </c>
      <c r="Q175" s="21" t="str">
        <f ca="1">_xlfn.IFNA(VLOOKUP(B175,'4_Prototype_data'!$B$1:$U$1000,16,FALSE),"")</f>
        <v/>
      </c>
      <c r="R175" s="21" t="str">
        <f t="shared" ca="1" si="23"/>
        <v/>
      </c>
      <c r="S175" s="21" t="str">
        <f>_xlfn.IFNA(VLOOKUP(B175,'5_Prototype_data'!$B$1:$U$1000,16,FALSE),"")</f>
        <v/>
      </c>
      <c r="T175" s="21" t="str">
        <f t="shared" si="24"/>
        <v/>
      </c>
      <c r="U175" s="21" t="str">
        <f t="shared" si="27"/>
        <v/>
      </c>
      <c r="V175" s="21" t="str">
        <f>IF(B175&lt;&gt;"",(10-COUNTIF(Prototype_input!$E$12:$E$26,"Please input"))/2,"")</f>
        <v/>
      </c>
      <c r="W175" s="21" t="str">
        <f t="shared" si="26"/>
        <v/>
      </c>
      <c r="Y175" s="21" t="str">
        <f>_xlfn.IFNA(VLOOKUP(B175,'1_Prototype_data'!$B$1:$U$1000,3,FALSE),"")</f>
        <v/>
      </c>
      <c r="Z175" s="21" t="str">
        <f>_xlfn.IFNA(VLOOKUP(B175,'1_Prototype_data'!$B$1:$U$1000,4,FALSE),"")</f>
        <v/>
      </c>
      <c r="AA175" s="21" t="str">
        <f>_xlfn.IFNA(VLOOKUP(B175,'1_Prototype_data'!$B$1:$U$1000,5,FALSE),"")</f>
        <v/>
      </c>
      <c r="AB175" s="21" t="str">
        <f>_xlfn.IFNA(VLOOKUP(B175,'1_Prototype_data'!$B$1:$U$1000,6,FALSE),"")</f>
        <v/>
      </c>
      <c r="AC175" s="21" t="str">
        <f>_xlfn.IFNA(VLOOKUP(B175,'1_Prototype_data'!$B$1:$U$1000,7,FALSE),"")</f>
        <v/>
      </c>
      <c r="AD175" s="21" t="str">
        <f>_xlfn.IFNA(VLOOKUP(B175,'1_Prototype_data'!$B$1:$U$1000,8,FALSE),"")</f>
        <v/>
      </c>
      <c r="AE175" s="21" t="str">
        <f>_xlfn.IFNA(VLOOKUP(B175,'1_Prototype_data'!$B$1:$U$1000,9,FALSE),"")</f>
        <v/>
      </c>
      <c r="AF175" s="21" t="str">
        <f>_xlfn.IFNA(VLOOKUP(B175,'1_Prototype_data'!$B$1:$U$1000,20,FALSE),"")</f>
        <v/>
      </c>
      <c r="AG175" s="21" t="str">
        <f>_xlfn.IFNA(VLOOKUP(B175,'2_Prototype_data'!$B$1:$U$1000,20,FALSE),"")</f>
        <v/>
      </c>
      <c r="AH175" s="21" t="str">
        <f>_xlfn.IFNA(VLOOKUP(B175,'3_Prototype_data'!$B$1:$U$1000,20,FALSE),"")</f>
        <v/>
      </c>
      <c r="AI175" s="21" t="str">
        <f ca="1">_xlfn.IFNA(VLOOKUP(B175,'4_Prototype_data'!$B$1:$U$1000,20,FALSE),"")</f>
        <v/>
      </c>
      <c r="AJ175" s="21" t="str">
        <f>_xlfn.IFNA(VLOOKUP(B175,'5_Prototype_data'!$B$1:$U$1000,20,FALSE),"")</f>
        <v/>
      </c>
      <c r="AK175" s="21" t="str">
        <f>IF(B175&lt;&gt;"",IF(AND(Prototype_input!$E$13&lt;&gt;"",Prototype_input!$E$13&lt;&gt;"Please input",AF175=""),"Fail",IF(AND(Prototype_input!$E$16&lt;&gt;"",Prototype_input!$E$16&lt;&gt;"Please input",AG175=""),"Fail",IF(AND(Prototype_input!$E$19&lt;&gt;"",Prototype_input!$E$19&lt;&gt;"Please input",AH175=""),"Fail",IF(AND(Prototype_input!$E$22&lt;&gt;"",Prototype_input!$E$22&lt;&gt;"Please input",AI175=""),"Fail",IF(AND(Prototype_input!$E$25&lt;&gt;"",Prototype_input!$E$25&lt;&gt;"Please input",AJ175=""),"Fail",IF(AF175&lt;&gt;"",AF175,IF(AG175&lt;&gt;"",AG175,IF(AH175&lt;&gt;"",AH175,IF(AI175&lt;&gt;"",AI175,IF(AJ175&lt;&gt;"",AJ175,"")))))))))),"")</f>
        <v/>
      </c>
      <c r="AM175" s="21" t="str">
        <f>_xlfn.IFNA(VLOOKUP(C175,'1_Prototype_data'!$C$1:$AL$1000,36,FALSE),"")</f>
        <v/>
      </c>
      <c r="AN175" s="21" t="str">
        <f>_xlfn.IFNA(VLOOKUP(C175,'2_Prototype_data'!$C$1:$AL$1000,36,FALSE),"")</f>
        <v/>
      </c>
      <c r="AO175" s="21" t="str">
        <f>_xlfn.IFNA(VLOOKUP(C175,'3_Prototype_data'!$C$1:$AL$1000,36,FALSE),"")</f>
        <v/>
      </c>
      <c r="AP175" s="21" t="str">
        <f ca="1">_xlfn.IFNA(VLOOKUP(C175,'4_Prototype_data'!$C$1:$AL$1000,36,FALSE),"")</f>
        <v/>
      </c>
      <c r="AQ175" s="21" t="str">
        <f>_xlfn.IFNA(VLOOKUP(C175,'5_Prototype_data'!$C$1:$AL$1000,36,FALSE),"")</f>
        <v/>
      </c>
      <c r="AR175" s="5" t="str">
        <f>IF(C175&lt;&gt;"",IF(AND(Prototype_input!$E$13&lt;&gt;"",Prototype_input!$E$13&lt;&gt;"Please input",AM175=""),"Fail",IF(AND(Prototype_input!$E$16&lt;&gt;"",Prototype_input!$E$16&lt;&gt;"Please input",AN175=""),"Fail",IF(AND(Prototype_input!$E$19&lt;&gt;"",Prototype_input!$E$19&lt;&gt;"Please input",AO175=""),"Fail",IF(AND(Prototype_input!$E$22&lt;&gt;"",Prototype_input!$E$22&lt;&gt;"Please input",AP175=""),"Fail",IF(AND(Prototype_input!$E$25&lt;&gt;"",Prototype_input!$E$25&lt;&gt;"Please input",AQ175=""),"Fail",IF(AM175&lt;&gt;"",AM175,IF(AN175&lt;&gt;"",AN175,IF(AO175&lt;&gt;"",AO175,IF(AP175&lt;&gt;"",AP175,IF(AQ175&lt;&gt;"",AQ175,"")))))))))),"")</f>
        <v/>
      </c>
    </row>
    <row r="176" spans="5:44" ht="12.75" x14ac:dyDescent="0.2">
      <c r="E176" s="21" t="str">
        <f>_xlfn.IFNA(VLOOKUP(B176,'1_Prototype_data'!$B$1:$U$1000,18,FALSE),"")</f>
        <v/>
      </c>
      <c r="F176" s="21" t="str">
        <f>_xlfn.IFNA(VLOOKUP(B176,'2_Prototype_data'!$B$1:$U$1000,18,FALSE),"")</f>
        <v/>
      </c>
      <c r="G176" s="21" t="str">
        <f>_xlfn.IFNA(VLOOKUP(B176,'3_Prototype_data'!$B$1:$U$1000,18,FALSE),"")</f>
        <v/>
      </c>
      <c r="H176" s="21" t="str">
        <f ca="1">_xlfn.IFNA(VLOOKUP(B176,'4_Prototype_data'!$B$1:$U$1000,18,FALSE),"")</f>
        <v/>
      </c>
      <c r="I176" s="21" t="str">
        <f>_xlfn.IFNA(VLOOKUP(B176,'5_Prototype_data'!$B$1:$U$1000,18,FALSE),"")</f>
        <v/>
      </c>
      <c r="J176" s="21" t="str">
        <f>IF(B176&lt;&gt;"",IF(AND(Prototype_input!$E$13&lt;&gt;"",Prototype_input!$E$13&lt;&gt;"Please input",E176=""),"Fail",IF(AND(Prototype_input!$E$16&lt;&gt;"",Prototype_input!$E$16&lt;&gt;"Please input",F176=""),"Fail",IF(AND(Prototype_input!$E$19&lt;&gt;"",Prototype_input!$E$19&lt;&gt;"Please input",G176=""),"Fail",IF(AND(Prototype_input!$E$22&lt;&gt;"",Prototype_input!$E$22&lt;&gt;"Please input",H176=""),"Fail",IF(AND(Prototype_input!$E$25&lt;&gt;"",Prototype_input!$E$25&lt;&gt;"Please input",I176=""),"Fail",IF(E176&lt;&gt;"",E176,IF(F176&lt;&gt;"",F176,IF(G176&lt;&gt;"",G176,IF(H176&lt;&gt;"",H176,IF(I176&lt;&gt;"",I176,"")))))))))),"")</f>
        <v/>
      </c>
      <c r="K176" s="21" t="str">
        <f>_xlfn.IFNA(VLOOKUP(B176,'1_Prototype_data'!$B$1:$U$1000,16,FALSE),"")</f>
        <v/>
      </c>
      <c r="L176" s="21" t="str">
        <f t="shared" si="20"/>
        <v/>
      </c>
      <c r="M176" s="21" t="str">
        <f>_xlfn.IFNA(VLOOKUP(B176,'2_Prototype_data'!$B$1:$U$1000,16,FALSE),"")</f>
        <v/>
      </c>
      <c r="N176" s="21" t="str">
        <f t="shared" si="21"/>
        <v/>
      </c>
      <c r="O176" s="21" t="str">
        <f>_xlfn.IFNA(VLOOKUP(B176,'3_Prototype_data'!$B$1:$U$1000,16,FALSE),"")</f>
        <v/>
      </c>
      <c r="P176" s="21" t="str">
        <f t="shared" si="22"/>
        <v/>
      </c>
      <c r="Q176" s="21" t="str">
        <f ca="1">_xlfn.IFNA(VLOOKUP(B176,'4_Prototype_data'!$B$1:$U$1000,16,FALSE),"")</f>
        <v/>
      </c>
      <c r="R176" s="21" t="str">
        <f t="shared" ca="1" si="23"/>
        <v/>
      </c>
      <c r="S176" s="21" t="str">
        <f>_xlfn.IFNA(VLOOKUP(B176,'5_Prototype_data'!$B$1:$U$1000,16,FALSE),"")</f>
        <v/>
      </c>
      <c r="T176" s="21" t="str">
        <f t="shared" si="24"/>
        <v/>
      </c>
      <c r="U176" s="21" t="str">
        <f t="shared" si="27"/>
        <v/>
      </c>
      <c r="V176" s="21" t="str">
        <f>IF(B176&lt;&gt;"",(10-COUNTIF(Prototype_input!$E$12:$E$26,"Please input"))/2,"")</f>
        <v/>
      </c>
      <c r="W176" s="21" t="str">
        <f t="shared" si="26"/>
        <v/>
      </c>
      <c r="Y176" s="21" t="str">
        <f>_xlfn.IFNA(VLOOKUP(B176,'1_Prototype_data'!$B$1:$U$1000,3,FALSE),"")</f>
        <v/>
      </c>
      <c r="Z176" s="21" t="str">
        <f>_xlfn.IFNA(VLOOKUP(B176,'1_Prototype_data'!$B$1:$U$1000,4,FALSE),"")</f>
        <v/>
      </c>
      <c r="AA176" s="21" t="str">
        <f>_xlfn.IFNA(VLOOKUP(B176,'1_Prototype_data'!$B$1:$U$1000,5,FALSE),"")</f>
        <v/>
      </c>
      <c r="AB176" s="21" t="str">
        <f>_xlfn.IFNA(VLOOKUP(B176,'1_Prototype_data'!$B$1:$U$1000,6,FALSE),"")</f>
        <v/>
      </c>
      <c r="AC176" s="21" t="str">
        <f>_xlfn.IFNA(VLOOKUP(B176,'1_Prototype_data'!$B$1:$U$1000,7,FALSE),"")</f>
        <v/>
      </c>
      <c r="AD176" s="21" t="str">
        <f>_xlfn.IFNA(VLOOKUP(B176,'1_Prototype_data'!$B$1:$U$1000,8,FALSE),"")</f>
        <v/>
      </c>
      <c r="AE176" s="21" t="str">
        <f>_xlfn.IFNA(VLOOKUP(B176,'1_Prototype_data'!$B$1:$U$1000,9,FALSE),"")</f>
        <v/>
      </c>
      <c r="AF176" s="21" t="str">
        <f>_xlfn.IFNA(VLOOKUP(B176,'1_Prototype_data'!$B$1:$U$1000,20,FALSE),"")</f>
        <v/>
      </c>
      <c r="AG176" s="21" t="str">
        <f>_xlfn.IFNA(VLOOKUP(B176,'2_Prototype_data'!$B$1:$U$1000,20,FALSE),"")</f>
        <v/>
      </c>
      <c r="AH176" s="21" t="str">
        <f>_xlfn.IFNA(VLOOKUP(B176,'3_Prototype_data'!$B$1:$U$1000,20,FALSE),"")</f>
        <v/>
      </c>
      <c r="AI176" s="21" t="str">
        <f ca="1">_xlfn.IFNA(VLOOKUP(B176,'4_Prototype_data'!$B$1:$U$1000,20,FALSE),"")</f>
        <v/>
      </c>
      <c r="AJ176" s="21" t="str">
        <f>_xlfn.IFNA(VLOOKUP(B176,'5_Prototype_data'!$B$1:$U$1000,20,FALSE),"")</f>
        <v/>
      </c>
      <c r="AK176" s="21" t="str">
        <f>IF(B176&lt;&gt;"",IF(AND(Prototype_input!$E$13&lt;&gt;"",Prototype_input!$E$13&lt;&gt;"Please input",AF176=""),"Fail",IF(AND(Prototype_input!$E$16&lt;&gt;"",Prototype_input!$E$16&lt;&gt;"Please input",AG176=""),"Fail",IF(AND(Prototype_input!$E$19&lt;&gt;"",Prototype_input!$E$19&lt;&gt;"Please input",AH176=""),"Fail",IF(AND(Prototype_input!$E$22&lt;&gt;"",Prototype_input!$E$22&lt;&gt;"Please input",AI176=""),"Fail",IF(AND(Prototype_input!$E$25&lt;&gt;"",Prototype_input!$E$25&lt;&gt;"Please input",AJ176=""),"Fail",IF(AF176&lt;&gt;"",AF176,IF(AG176&lt;&gt;"",AG176,IF(AH176&lt;&gt;"",AH176,IF(AI176&lt;&gt;"",AI176,IF(AJ176&lt;&gt;"",AJ176,"")))))))))),"")</f>
        <v/>
      </c>
      <c r="AM176" s="21" t="str">
        <f>_xlfn.IFNA(VLOOKUP(C176,'1_Prototype_data'!$C$1:$AL$1000,36,FALSE),"")</f>
        <v/>
      </c>
      <c r="AN176" s="21" t="str">
        <f>_xlfn.IFNA(VLOOKUP(C176,'2_Prototype_data'!$C$1:$AL$1000,36,FALSE),"")</f>
        <v/>
      </c>
      <c r="AO176" s="21" t="str">
        <f>_xlfn.IFNA(VLOOKUP(C176,'3_Prototype_data'!$C$1:$AL$1000,36,FALSE),"")</f>
        <v/>
      </c>
      <c r="AP176" s="21" t="str">
        <f ca="1">_xlfn.IFNA(VLOOKUP(C176,'4_Prototype_data'!$C$1:$AL$1000,36,FALSE),"")</f>
        <v/>
      </c>
      <c r="AQ176" s="21" t="str">
        <f>_xlfn.IFNA(VLOOKUP(C176,'5_Prototype_data'!$C$1:$AL$1000,36,FALSE),"")</f>
        <v/>
      </c>
      <c r="AR176" s="5" t="str">
        <f>IF(C176&lt;&gt;"",IF(AND(Prototype_input!$E$13&lt;&gt;"",Prototype_input!$E$13&lt;&gt;"Please input",AM176=""),"Fail",IF(AND(Prototype_input!$E$16&lt;&gt;"",Prototype_input!$E$16&lt;&gt;"Please input",AN176=""),"Fail",IF(AND(Prototype_input!$E$19&lt;&gt;"",Prototype_input!$E$19&lt;&gt;"Please input",AO176=""),"Fail",IF(AND(Prototype_input!$E$22&lt;&gt;"",Prototype_input!$E$22&lt;&gt;"Please input",AP176=""),"Fail",IF(AND(Prototype_input!$E$25&lt;&gt;"",Prototype_input!$E$25&lt;&gt;"Please input",AQ176=""),"Fail",IF(AM176&lt;&gt;"",AM176,IF(AN176&lt;&gt;"",AN176,IF(AO176&lt;&gt;"",AO176,IF(AP176&lt;&gt;"",AP176,IF(AQ176&lt;&gt;"",AQ176,"")))))))))),"")</f>
        <v/>
      </c>
    </row>
    <row r="177" spans="5:44" ht="12.75" x14ac:dyDescent="0.2">
      <c r="E177" s="21" t="str">
        <f>_xlfn.IFNA(VLOOKUP(B177,'1_Prototype_data'!$B$1:$U$1000,18,FALSE),"")</f>
        <v/>
      </c>
      <c r="F177" s="21" t="str">
        <f>_xlfn.IFNA(VLOOKUP(B177,'2_Prototype_data'!$B$1:$U$1000,18,FALSE),"")</f>
        <v/>
      </c>
      <c r="G177" s="21" t="str">
        <f>_xlfn.IFNA(VLOOKUP(B177,'3_Prototype_data'!$B$1:$U$1000,18,FALSE),"")</f>
        <v/>
      </c>
      <c r="H177" s="21" t="str">
        <f ca="1">_xlfn.IFNA(VLOOKUP(B177,'4_Prototype_data'!$B$1:$U$1000,18,FALSE),"")</f>
        <v/>
      </c>
      <c r="I177" s="21" t="str">
        <f>_xlfn.IFNA(VLOOKUP(B177,'5_Prototype_data'!$B$1:$U$1000,18,FALSE),"")</f>
        <v/>
      </c>
      <c r="J177" s="21" t="str">
        <f>IF(B177&lt;&gt;"",IF(AND(Prototype_input!$E$13&lt;&gt;"",Prototype_input!$E$13&lt;&gt;"Please input",E177=""),"Fail",IF(AND(Prototype_input!$E$16&lt;&gt;"",Prototype_input!$E$16&lt;&gt;"Please input",F177=""),"Fail",IF(AND(Prototype_input!$E$19&lt;&gt;"",Prototype_input!$E$19&lt;&gt;"Please input",G177=""),"Fail",IF(AND(Prototype_input!$E$22&lt;&gt;"",Prototype_input!$E$22&lt;&gt;"Please input",H177=""),"Fail",IF(AND(Prototype_input!$E$25&lt;&gt;"",Prototype_input!$E$25&lt;&gt;"Please input",I177=""),"Fail",IF(E177&lt;&gt;"",E177,IF(F177&lt;&gt;"",F177,IF(G177&lt;&gt;"",G177,IF(H177&lt;&gt;"",H177,IF(I177&lt;&gt;"",I177,"")))))))))),"")</f>
        <v/>
      </c>
      <c r="K177" s="21" t="str">
        <f>_xlfn.IFNA(VLOOKUP(B177,'1_Prototype_data'!$B$1:$U$1000,16,FALSE),"")</f>
        <v/>
      </c>
      <c r="L177" s="21" t="str">
        <f t="shared" si="20"/>
        <v/>
      </c>
      <c r="M177" s="21" t="str">
        <f>_xlfn.IFNA(VLOOKUP(B177,'2_Prototype_data'!$B$1:$U$1000,16,FALSE),"")</f>
        <v/>
      </c>
      <c r="N177" s="21" t="str">
        <f t="shared" si="21"/>
        <v/>
      </c>
      <c r="O177" s="21" t="str">
        <f>_xlfn.IFNA(VLOOKUP(B177,'3_Prototype_data'!$B$1:$U$1000,16,FALSE),"")</f>
        <v/>
      </c>
      <c r="P177" s="21" t="str">
        <f t="shared" si="22"/>
        <v/>
      </c>
      <c r="Q177" s="21" t="str">
        <f ca="1">_xlfn.IFNA(VLOOKUP(B177,'4_Prototype_data'!$B$1:$U$1000,16,FALSE),"")</f>
        <v/>
      </c>
      <c r="R177" s="21" t="str">
        <f t="shared" ca="1" si="23"/>
        <v/>
      </c>
      <c r="S177" s="21" t="str">
        <f>_xlfn.IFNA(VLOOKUP(B177,'5_Prototype_data'!$B$1:$U$1000,16,FALSE),"")</f>
        <v/>
      </c>
      <c r="T177" s="21" t="str">
        <f t="shared" si="24"/>
        <v/>
      </c>
      <c r="U177" s="21" t="str">
        <f t="shared" si="27"/>
        <v/>
      </c>
      <c r="V177" s="21" t="str">
        <f>IF(B177&lt;&gt;"",(10-COUNTIF(Prototype_input!$E$12:$E$26,"Please input"))/2,"")</f>
        <v/>
      </c>
      <c r="W177" s="21" t="str">
        <f t="shared" si="26"/>
        <v/>
      </c>
      <c r="Y177" s="21" t="str">
        <f>_xlfn.IFNA(VLOOKUP(B177,'1_Prototype_data'!$B$1:$U$1000,3,FALSE),"")</f>
        <v/>
      </c>
      <c r="Z177" s="21" t="str">
        <f>_xlfn.IFNA(VLOOKUP(B177,'1_Prototype_data'!$B$1:$U$1000,4,FALSE),"")</f>
        <v/>
      </c>
      <c r="AA177" s="21" t="str">
        <f>_xlfn.IFNA(VLOOKUP(B177,'1_Prototype_data'!$B$1:$U$1000,5,FALSE),"")</f>
        <v/>
      </c>
      <c r="AB177" s="21" t="str">
        <f>_xlfn.IFNA(VLOOKUP(B177,'1_Prototype_data'!$B$1:$U$1000,6,FALSE),"")</f>
        <v/>
      </c>
      <c r="AC177" s="21" t="str">
        <f>_xlfn.IFNA(VLOOKUP(B177,'1_Prototype_data'!$B$1:$U$1000,7,FALSE),"")</f>
        <v/>
      </c>
      <c r="AD177" s="21" t="str">
        <f>_xlfn.IFNA(VLOOKUP(B177,'1_Prototype_data'!$B$1:$U$1000,8,FALSE),"")</f>
        <v/>
      </c>
      <c r="AE177" s="21" t="str">
        <f>_xlfn.IFNA(VLOOKUP(B177,'1_Prototype_data'!$B$1:$U$1000,9,FALSE),"")</f>
        <v/>
      </c>
      <c r="AF177" s="21" t="str">
        <f>_xlfn.IFNA(VLOOKUP(B177,'1_Prototype_data'!$B$1:$U$1000,20,FALSE),"")</f>
        <v/>
      </c>
      <c r="AG177" s="21" t="str">
        <f>_xlfn.IFNA(VLOOKUP(B177,'2_Prototype_data'!$B$1:$U$1000,20,FALSE),"")</f>
        <v/>
      </c>
      <c r="AH177" s="21" t="str">
        <f>_xlfn.IFNA(VLOOKUP(B177,'3_Prototype_data'!$B$1:$U$1000,20,FALSE),"")</f>
        <v/>
      </c>
      <c r="AI177" s="21" t="str">
        <f ca="1">_xlfn.IFNA(VLOOKUP(B177,'4_Prototype_data'!$B$1:$U$1000,20,FALSE),"")</f>
        <v/>
      </c>
      <c r="AJ177" s="21" t="str">
        <f>_xlfn.IFNA(VLOOKUP(B177,'5_Prototype_data'!$B$1:$U$1000,20,FALSE),"")</f>
        <v/>
      </c>
      <c r="AK177" s="21" t="str">
        <f>IF(B177&lt;&gt;"",IF(AND(Prototype_input!$E$13&lt;&gt;"",Prototype_input!$E$13&lt;&gt;"Please input",AF177=""),"Fail",IF(AND(Prototype_input!$E$16&lt;&gt;"",Prototype_input!$E$16&lt;&gt;"Please input",AG177=""),"Fail",IF(AND(Prototype_input!$E$19&lt;&gt;"",Prototype_input!$E$19&lt;&gt;"Please input",AH177=""),"Fail",IF(AND(Prototype_input!$E$22&lt;&gt;"",Prototype_input!$E$22&lt;&gt;"Please input",AI177=""),"Fail",IF(AND(Prototype_input!$E$25&lt;&gt;"",Prototype_input!$E$25&lt;&gt;"Please input",AJ177=""),"Fail",IF(AF177&lt;&gt;"",AF177,IF(AG177&lt;&gt;"",AG177,IF(AH177&lt;&gt;"",AH177,IF(AI177&lt;&gt;"",AI177,IF(AJ177&lt;&gt;"",AJ177,"")))))))))),"")</f>
        <v/>
      </c>
      <c r="AM177" s="21" t="str">
        <f>_xlfn.IFNA(VLOOKUP(C177,'1_Prototype_data'!$C$1:$AL$1000,36,FALSE),"")</f>
        <v/>
      </c>
      <c r="AN177" s="21" t="str">
        <f>_xlfn.IFNA(VLOOKUP(C177,'2_Prototype_data'!$C$1:$AL$1000,36,FALSE),"")</f>
        <v/>
      </c>
      <c r="AO177" s="21" t="str">
        <f>_xlfn.IFNA(VLOOKUP(C177,'3_Prototype_data'!$C$1:$AL$1000,36,FALSE),"")</f>
        <v/>
      </c>
      <c r="AP177" s="21" t="str">
        <f ca="1">_xlfn.IFNA(VLOOKUP(C177,'4_Prototype_data'!$C$1:$AL$1000,36,FALSE),"")</f>
        <v/>
      </c>
      <c r="AQ177" s="21" t="str">
        <f>_xlfn.IFNA(VLOOKUP(C177,'5_Prototype_data'!$C$1:$AL$1000,36,FALSE),"")</f>
        <v/>
      </c>
      <c r="AR177" s="5" t="str">
        <f>IF(C177&lt;&gt;"",IF(AND(Prototype_input!$E$13&lt;&gt;"",Prototype_input!$E$13&lt;&gt;"Please input",AM177=""),"Fail",IF(AND(Prototype_input!$E$16&lt;&gt;"",Prototype_input!$E$16&lt;&gt;"Please input",AN177=""),"Fail",IF(AND(Prototype_input!$E$19&lt;&gt;"",Prototype_input!$E$19&lt;&gt;"Please input",AO177=""),"Fail",IF(AND(Prototype_input!$E$22&lt;&gt;"",Prototype_input!$E$22&lt;&gt;"Please input",AP177=""),"Fail",IF(AND(Prototype_input!$E$25&lt;&gt;"",Prototype_input!$E$25&lt;&gt;"Please input",AQ177=""),"Fail",IF(AM177&lt;&gt;"",AM177,IF(AN177&lt;&gt;"",AN177,IF(AO177&lt;&gt;"",AO177,IF(AP177&lt;&gt;"",AP177,IF(AQ177&lt;&gt;"",AQ177,"")))))))))),"")</f>
        <v/>
      </c>
    </row>
    <row r="178" spans="5:44" ht="12.75" x14ac:dyDescent="0.2">
      <c r="E178" s="21" t="str">
        <f>_xlfn.IFNA(VLOOKUP(B178,'1_Prototype_data'!$B$1:$U$1000,18,FALSE),"")</f>
        <v/>
      </c>
      <c r="F178" s="21" t="str">
        <f>_xlfn.IFNA(VLOOKUP(B178,'2_Prototype_data'!$B$1:$U$1000,18,FALSE),"")</f>
        <v/>
      </c>
      <c r="G178" s="21" t="str">
        <f>_xlfn.IFNA(VLOOKUP(B178,'3_Prototype_data'!$B$1:$U$1000,18,FALSE),"")</f>
        <v/>
      </c>
      <c r="H178" s="21" t="str">
        <f ca="1">_xlfn.IFNA(VLOOKUP(B178,'4_Prototype_data'!$B$1:$U$1000,18,FALSE),"")</f>
        <v/>
      </c>
      <c r="I178" s="21" t="str">
        <f>_xlfn.IFNA(VLOOKUP(B178,'5_Prototype_data'!$B$1:$U$1000,18,FALSE),"")</f>
        <v/>
      </c>
      <c r="J178" s="21" t="str">
        <f>IF(B178&lt;&gt;"",IF(AND(Prototype_input!$E$13&lt;&gt;"",Prototype_input!$E$13&lt;&gt;"Please input",E178=""),"Fail",IF(AND(Prototype_input!$E$16&lt;&gt;"",Prototype_input!$E$16&lt;&gt;"Please input",F178=""),"Fail",IF(AND(Prototype_input!$E$19&lt;&gt;"",Prototype_input!$E$19&lt;&gt;"Please input",G178=""),"Fail",IF(AND(Prototype_input!$E$22&lt;&gt;"",Prototype_input!$E$22&lt;&gt;"Please input",H178=""),"Fail",IF(AND(Prototype_input!$E$25&lt;&gt;"",Prototype_input!$E$25&lt;&gt;"Please input",I178=""),"Fail",IF(E178&lt;&gt;"",E178,IF(F178&lt;&gt;"",F178,IF(G178&lt;&gt;"",G178,IF(H178&lt;&gt;"",H178,IF(I178&lt;&gt;"",I178,"")))))))))),"")</f>
        <v/>
      </c>
      <c r="K178" s="21" t="str">
        <f>_xlfn.IFNA(VLOOKUP(B178,'1_Prototype_data'!$B$1:$U$1000,16,FALSE),"")</f>
        <v/>
      </c>
      <c r="L178" s="21" t="str">
        <f t="shared" si="20"/>
        <v/>
      </c>
      <c r="M178" s="21" t="str">
        <f>_xlfn.IFNA(VLOOKUP(B178,'2_Prototype_data'!$B$1:$U$1000,16,FALSE),"")</f>
        <v/>
      </c>
      <c r="N178" s="21" t="str">
        <f t="shared" si="21"/>
        <v/>
      </c>
      <c r="O178" s="21" t="str">
        <f>_xlfn.IFNA(VLOOKUP(B178,'3_Prototype_data'!$B$1:$U$1000,16,FALSE),"")</f>
        <v/>
      </c>
      <c r="P178" s="21" t="str">
        <f t="shared" si="22"/>
        <v/>
      </c>
      <c r="Q178" s="21" t="str">
        <f ca="1">_xlfn.IFNA(VLOOKUP(B178,'4_Prototype_data'!$B$1:$U$1000,16,FALSE),"")</f>
        <v/>
      </c>
      <c r="R178" s="21" t="str">
        <f t="shared" ca="1" si="23"/>
        <v/>
      </c>
      <c r="S178" s="21" t="str">
        <f>_xlfn.IFNA(VLOOKUP(B178,'5_Prototype_data'!$B$1:$U$1000,16,FALSE),"")</f>
        <v/>
      </c>
      <c r="T178" s="21" t="str">
        <f t="shared" si="24"/>
        <v/>
      </c>
      <c r="U178" s="21" t="str">
        <f t="shared" si="27"/>
        <v/>
      </c>
      <c r="V178" s="21" t="str">
        <f>IF(B178&lt;&gt;"",(10-COUNTIF(Prototype_input!$E$12:$E$26,"Please input"))/2,"")</f>
        <v/>
      </c>
      <c r="W178" s="21" t="str">
        <f t="shared" si="26"/>
        <v/>
      </c>
      <c r="Y178" s="21" t="str">
        <f>_xlfn.IFNA(VLOOKUP(B178,'1_Prototype_data'!$B$1:$U$1000,3,FALSE),"")</f>
        <v/>
      </c>
      <c r="Z178" s="21" t="str">
        <f>_xlfn.IFNA(VLOOKUP(B178,'1_Prototype_data'!$B$1:$U$1000,4,FALSE),"")</f>
        <v/>
      </c>
      <c r="AA178" s="21" t="str">
        <f>_xlfn.IFNA(VLOOKUP(B178,'1_Prototype_data'!$B$1:$U$1000,5,FALSE),"")</f>
        <v/>
      </c>
      <c r="AB178" s="21" t="str">
        <f>_xlfn.IFNA(VLOOKUP(B178,'1_Prototype_data'!$B$1:$U$1000,6,FALSE),"")</f>
        <v/>
      </c>
      <c r="AC178" s="21" t="str">
        <f>_xlfn.IFNA(VLOOKUP(B178,'1_Prototype_data'!$B$1:$U$1000,7,FALSE),"")</f>
        <v/>
      </c>
      <c r="AD178" s="21" t="str">
        <f>_xlfn.IFNA(VLOOKUP(B178,'1_Prototype_data'!$B$1:$U$1000,8,FALSE),"")</f>
        <v/>
      </c>
      <c r="AE178" s="21" t="str">
        <f>_xlfn.IFNA(VLOOKUP(B178,'1_Prototype_data'!$B$1:$U$1000,9,FALSE),"")</f>
        <v/>
      </c>
      <c r="AF178" s="21" t="str">
        <f>_xlfn.IFNA(VLOOKUP(B178,'1_Prototype_data'!$B$1:$U$1000,20,FALSE),"")</f>
        <v/>
      </c>
      <c r="AG178" s="21" t="str">
        <f>_xlfn.IFNA(VLOOKUP(B178,'2_Prototype_data'!$B$1:$U$1000,20,FALSE),"")</f>
        <v/>
      </c>
      <c r="AH178" s="21" t="str">
        <f>_xlfn.IFNA(VLOOKUP(B178,'3_Prototype_data'!$B$1:$U$1000,20,FALSE),"")</f>
        <v/>
      </c>
      <c r="AI178" s="21" t="str">
        <f ca="1">_xlfn.IFNA(VLOOKUP(B178,'4_Prototype_data'!$B$1:$U$1000,20,FALSE),"")</f>
        <v/>
      </c>
      <c r="AJ178" s="21" t="str">
        <f>_xlfn.IFNA(VLOOKUP(B178,'5_Prototype_data'!$B$1:$U$1000,20,FALSE),"")</f>
        <v/>
      </c>
      <c r="AK178" s="21" t="str">
        <f>IF(B178&lt;&gt;"",IF(AND(Prototype_input!$E$13&lt;&gt;"",Prototype_input!$E$13&lt;&gt;"Please input",AF178=""),"Fail",IF(AND(Prototype_input!$E$16&lt;&gt;"",Prototype_input!$E$16&lt;&gt;"Please input",AG178=""),"Fail",IF(AND(Prototype_input!$E$19&lt;&gt;"",Prototype_input!$E$19&lt;&gt;"Please input",AH178=""),"Fail",IF(AND(Prototype_input!$E$22&lt;&gt;"",Prototype_input!$E$22&lt;&gt;"Please input",AI178=""),"Fail",IF(AND(Prototype_input!$E$25&lt;&gt;"",Prototype_input!$E$25&lt;&gt;"Please input",AJ178=""),"Fail",IF(AF178&lt;&gt;"",AF178,IF(AG178&lt;&gt;"",AG178,IF(AH178&lt;&gt;"",AH178,IF(AI178&lt;&gt;"",AI178,IF(AJ178&lt;&gt;"",AJ178,"")))))))))),"")</f>
        <v/>
      </c>
      <c r="AM178" s="21" t="str">
        <f>_xlfn.IFNA(VLOOKUP(C178,'1_Prototype_data'!$C$1:$AL$1000,36,FALSE),"")</f>
        <v/>
      </c>
      <c r="AN178" s="21" t="str">
        <f>_xlfn.IFNA(VLOOKUP(C178,'2_Prototype_data'!$C$1:$AL$1000,36,FALSE),"")</f>
        <v/>
      </c>
      <c r="AO178" s="21" t="str">
        <f>_xlfn.IFNA(VLOOKUP(C178,'3_Prototype_data'!$C$1:$AL$1000,36,FALSE),"")</f>
        <v/>
      </c>
      <c r="AP178" s="21" t="str">
        <f ca="1">_xlfn.IFNA(VLOOKUP(C178,'4_Prototype_data'!$C$1:$AL$1000,36,FALSE),"")</f>
        <v/>
      </c>
      <c r="AQ178" s="21" t="str">
        <f>_xlfn.IFNA(VLOOKUP(C178,'5_Prototype_data'!$C$1:$AL$1000,36,FALSE),"")</f>
        <v/>
      </c>
      <c r="AR178" s="5" t="str">
        <f>IF(C178&lt;&gt;"",IF(AND(Prototype_input!$E$13&lt;&gt;"",Prototype_input!$E$13&lt;&gt;"Please input",AM178=""),"Fail",IF(AND(Prototype_input!$E$16&lt;&gt;"",Prototype_input!$E$16&lt;&gt;"Please input",AN178=""),"Fail",IF(AND(Prototype_input!$E$19&lt;&gt;"",Prototype_input!$E$19&lt;&gt;"Please input",AO178=""),"Fail",IF(AND(Prototype_input!$E$22&lt;&gt;"",Prototype_input!$E$22&lt;&gt;"Please input",AP178=""),"Fail",IF(AND(Prototype_input!$E$25&lt;&gt;"",Prototype_input!$E$25&lt;&gt;"Please input",AQ178=""),"Fail",IF(AM178&lt;&gt;"",AM178,IF(AN178&lt;&gt;"",AN178,IF(AO178&lt;&gt;"",AO178,IF(AP178&lt;&gt;"",AP178,IF(AQ178&lt;&gt;"",AQ178,"")))))))))),"")</f>
        <v/>
      </c>
    </row>
    <row r="179" spans="5:44" ht="12.75" x14ac:dyDescent="0.2">
      <c r="E179" s="21" t="str">
        <f>_xlfn.IFNA(VLOOKUP(B179,'1_Prototype_data'!$B$1:$U$1000,18,FALSE),"")</f>
        <v/>
      </c>
      <c r="F179" s="21" t="str">
        <f>_xlfn.IFNA(VLOOKUP(B179,'2_Prototype_data'!$B$1:$U$1000,18,FALSE),"")</f>
        <v/>
      </c>
      <c r="G179" s="21" t="str">
        <f>_xlfn.IFNA(VLOOKUP(B179,'3_Prototype_data'!$B$1:$U$1000,18,FALSE),"")</f>
        <v/>
      </c>
      <c r="H179" s="21" t="str">
        <f ca="1">_xlfn.IFNA(VLOOKUP(B179,'4_Prototype_data'!$B$1:$U$1000,18,FALSE),"")</f>
        <v/>
      </c>
      <c r="I179" s="21" t="str">
        <f>_xlfn.IFNA(VLOOKUP(B179,'5_Prototype_data'!$B$1:$U$1000,18,FALSE),"")</f>
        <v/>
      </c>
      <c r="J179" s="21" t="str">
        <f>IF(B179&lt;&gt;"",IF(AND(Prototype_input!$E$13&lt;&gt;"",Prototype_input!$E$13&lt;&gt;"Please input",E179=""),"Fail",IF(AND(Prototype_input!$E$16&lt;&gt;"",Prototype_input!$E$16&lt;&gt;"Please input",F179=""),"Fail",IF(AND(Prototype_input!$E$19&lt;&gt;"",Prototype_input!$E$19&lt;&gt;"Please input",G179=""),"Fail",IF(AND(Prototype_input!$E$22&lt;&gt;"",Prototype_input!$E$22&lt;&gt;"Please input",H179=""),"Fail",IF(AND(Prototype_input!$E$25&lt;&gt;"",Prototype_input!$E$25&lt;&gt;"Please input",I179=""),"Fail",IF(E179&lt;&gt;"",E179,IF(F179&lt;&gt;"",F179,IF(G179&lt;&gt;"",G179,IF(H179&lt;&gt;"",H179,IF(I179&lt;&gt;"",I179,"")))))))))),"")</f>
        <v/>
      </c>
      <c r="K179" s="21" t="str">
        <f>_xlfn.IFNA(VLOOKUP(B179,'1_Prototype_data'!$B$1:$U$1000,16,FALSE),"")</f>
        <v/>
      </c>
      <c r="L179" s="21" t="str">
        <f t="shared" si="20"/>
        <v/>
      </c>
      <c r="M179" s="21" t="str">
        <f>_xlfn.IFNA(VLOOKUP(B179,'2_Prototype_data'!$B$1:$U$1000,16,FALSE),"")</f>
        <v/>
      </c>
      <c r="N179" s="21" t="str">
        <f t="shared" si="21"/>
        <v/>
      </c>
      <c r="O179" s="21" t="str">
        <f>_xlfn.IFNA(VLOOKUP(B179,'3_Prototype_data'!$B$1:$U$1000,16,FALSE),"")</f>
        <v/>
      </c>
      <c r="P179" s="21" t="str">
        <f t="shared" si="22"/>
        <v/>
      </c>
      <c r="Q179" s="21" t="str">
        <f ca="1">_xlfn.IFNA(VLOOKUP(B179,'4_Prototype_data'!$B$1:$U$1000,16,FALSE),"")</f>
        <v/>
      </c>
      <c r="R179" s="21" t="str">
        <f t="shared" ca="1" si="23"/>
        <v/>
      </c>
      <c r="S179" s="21" t="str">
        <f>_xlfn.IFNA(VLOOKUP(B179,'5_Prototype_data'!$B$1:$U$1000,16,FALSE),"")</f>
        <v/>
      </c>
      <c r="T179" s="21" t="str">
        <f t="shared" si="24"/>
        <v/>
      </c>
      <c r="U179" s="21" t="str">
        <f t="shared" si="27"/>
        <v/>
      </c>
      <c r="V179" s="21" t="str">
        <f>IF(B179&lt;&gt;"",(10-COUNTIF(Prototype_input!$E$12:$E$26,"Please input"))/2,"")</f>
        <v/>
      </c>
      <c r="W179" s="21" t="str">
        <f t="shared" si="26"/>
        <v/>
      </c>
      <c r="Y179" s="21" t="str">
        <f>_xlfn.IFNA(VLOOKUP(B179,'1_Prototype_data'!$B$1:$U$1000,3,FALSE),"")</f>
        <v/>
      </c>
      <c r="Z179" s="21" t="str">
        <f>_xlfn.IFNA(VLOOKUP(B179,'1_Prototype_data'!$B$1:$U$1000,4,FALSE),"")</f>
        <v/>
      </c>
      <c r="AA179" s="21" t="str">
        <f>_xlfn.IFNA(VLOOKUP(B179,'1_Prototype_data'!$B$1:$U$1000,5,FALSE),"")</f>
        <v/>
      </c>
      <c r="AB179" s="21" t="str">
        <f>_xlfn.IFNA(VLOOKUP(B179,'1_Prototype_data'!$B$1:$U$1000,6,FALSE),"")</f>
        <v/>
      </c>
      <c r="AC179" s="21" t="str">
        <f>_xlfn.IFNA(VLOOKUP(B179,'1_Prototype_data'!$B$1:$U$1000,7,FALSE),"")</f>
        <v/>
      </c>
      <c r="AD179" s="21" t="str">
        <f>_xlfn.IFNA(VLOOKUP(B179,'1_Prototype_data'!$B$1:$U$1000,8,FALSE),"")</f>
        <v/>
      </c>
      <c r="AE179" s="21" t="str">
        <f>_xlfn.IFNA(VLOOKUP(B179,'1_Prototype_data'!$B$1:$U$1000,9,FALSE),"")</f>
        <v/>
      </c>
      <c r="AF179" s="21" t="str">
        <f>_xlfn.IFNA(VLOOKUP(B179,'1_Prototype_data'!$B$1:$U$1000,20,FALSE),"")</f>
        <v/>
      </c>
      <c r="AG179" s="21" t="str">
        <f>_xlfn.IFNA(VLOOKUP(B179,'2_Prototype_data'!$B$1:$U$1000,20,FALSE),"")</f>
        <v/>
      </c>
      <c r="AH179" s="21" t="str">
        <f>_xlfn.IFNA(VLOOKUP(B179,'3_Prototype_data'!$B$1:$U$1000,20,FALSE),"")</f>
        <v/>
      </c>
      <c r="AI179" s="21" t="str">
        <f ca="1">_xlfn.IFNA(VLOOKUP(B179,'4_Prototype_data'!$B$1:$U$1000,20,FALSE),"")</f>
        <v/>
      </c>
      <c r="AJ179" s="21" t="str">
        <f>_xlfn.IFNA(VLOOKUP(B179,'5_Prototype_data'!$B$1:$U$1000,20,FALSE),"")</f>
        <v/>
      </c>
      <c r="AK179" s="21" t="str">
        <f>IF(B179&lt;&gt;"",IF(AND(Prototype_input!$E$13&lt;&gt;"",Prototype_input!$E$13&lt;&gt;"Please input",AF179=""),"Fail",IF(AND(Prototype_input!$E$16&lt;&gt;"",Prototype_input!$E$16&lt;&gt;"Please input",AG179=""),"Fail",IF(AND(Prototype_input!$E$19&lt;&gt;"",Prototype_input!$E$19&lt;&gt;"Please input",AH179=""),"Fail",IF(AND(Prototype_input!$E$22&lt;&gt;"",Prototype_input!$E$22&lt;&gt;"Please input",AI179=""),"Fail",IF(AND(Prototype_input!$E$25&lt;&gt;"",Prototype_input!$E$25&lt;&gt;"Please input",AJ179=""),"Fail",IF(AF179&lt;&gt;"",AF179,IF(AG179&lt;&gt;"",AG179,IF(AH179&lt;&gt;"",AH179,IF(AI179&lt;&gt;"",AI179,IF(AJ179&lt;&gt;"",AJ179,"")))))))))),"")</f>
        <v/>
      </c>
      <c r="AM179" s="21" t="str">
        <f>_xlfn.IFNA(VLOOKUP(C179,'1_Prototype_data'!$C$1:$AL$1000,36,FALSE),"")</f>
        <v/>
      </c>
      <c r="AN179" s="21" t="str">
        <f>_xlfn.IFNA(VLOOKUP(C179,'2_Prototype_data'!$C$1:$AL$1000,36,FALSE),"")</f>
        <v/>
      </c>
      <c r="AO179" s="21" t="str">
        <f>_xlfn.IFNA(VLOOKUP(C179,'3_Prototype_data'!$C$1:$AL$1000,36,FALSE),"")</f>
        <v/>
      </c>
      <c r="AP179" s="21" t="str">
        <f ca="1">_xlfn.IFNA(VLOOKUP(C179,'4_Prototype_data'!$C$1:$AL$1000,36,FALSE),"")</f>
        <v/>
      </c>
      <c r="AQ179" s="21" t="str">
        <f>_xlfn.IFNA(VLOOKUP(C179,'5_Prototype_data'!$C$1:$AL$1000,36,FALSE),"")</f>
        <v/>
      </c>
      <c r="AR179" s="5" t="str">
        <f>IF(C179&lt;&gt;"",IF(AND(Prototype_input!$E$13&lt;&gt;"",Prototype_input!$E$13&lt;&gt;"Please input",AM179=""),"Fail",IF(AND(Prototype_input!$E$16&lt;&gt;"",Prototype_input!$E$16&lt;&gt;"Please input",AN179=""),"Fail",IF(AND(Prototype_input!$E$19&lt;&gt;"",Prototype_input!$E$19&lt;&gt;"Please input",AO179=""),"Fail",IF(AND(Prototype_input!$E$22&lt;&gt;"",Prototype_input!$E$22&lt;&gt;"Please input",AP179=""),"Fail",IF(AND(Prototype_input!$E$25&lt;&gt;"",Prototype_input!$E$25&lt;&gt;"Please input",AQ179=""),"Fail",IF(AM179&lt;&gt;"",AM179,IF(AN179&lt;&gt;"",AN179,IF(AO179&lt;&gt;"",AO179,IF(AP179&lt;&gt;"",AP179,IF(AQ179&lt;&gt;"",AQ179,"")))))))))),"")</f>
        <v/>
      </c>
    </row>
    <row r="180" spans="5:44" ht="12.75" x14ac:dyDescent="0.2">
      <c r="E180" s="21" t="str">
        <f>_xlfn.IFNA(VLOOKUP(B180,'1_Prototype_data'!$B$1:$U$1000,18,FALSE),"")</f>
        <v/>
      </c>
      <c r="F180" s="21" t="str">
        <f>_xlfn.IFNA(VLOOKUP(B180,'2_Prototype_data'!$B$1:$U$1000,18,FALSE),"")</f>
        <v/>
      </c>
      <c r="G180" s="21" t="str">
        <f>_xlfn.IFNA(VLOOKUP(B180,'3_Prototype_data'!$B$1:$U$1000,18,FALSE),"")</f>
        <v/>
      </c>
      <c r="H180" s="21" t="str">
        <f ca="1">_xlfn.IFNA(VLOOKUP(B180,'4_Prototype_data'!$B$1:$U$1000,18,FALSE),"")</f>
        <v/>
      </c>
      <c r="I180" s="21" t="str">
        <f>_xlfn.IFNA(VLOOKUP(B180,'5_Prototype_data'!$B$1:$U$1000,18,FALSE),"")</f>
        <v/>
      </c>
      <c r="J180" s="21" t="str">
        <f>IF(B180&lt;&gt;"",IF(AND(Prototype_input!$E$13&lt;&gt;"",Prototype_input!$E$13&lt;&gt;"Please input",E180=""),"Fail",IF(AND(Prototype_input!$E$16&lt;&gt;"",Prototype_input!$E$16&lt;&gt;"Please input",F180=""),"Fail",IF(AND(Prototype_input!$E$19&lt;&gt;"",Prototype_input!$E$19&lt;&gt;"Please input",G180=""),"Fail",IF(AND(Prototype_input!$E$22&lt;&gt;"",Prototype_input!$E$22&lt;&gt;"Please input",H180=""),"Fail",IF(AND(Prototype_input!$E$25&lt;&gt;"",Prototype_input!$E$25&lt;&gt;"Please input",I180=""),"Fail",IF(E180&lt;&gt;"",E180,IF(F180&lt;&gt;"",F180,IF(G180&lt;&gt;"",G180,IF(H180&lt;&gt;"",H180,IF(I180&lt;&gt;"",I180,"")))))))))),"")</f>
        <v/>
      </c>
      <c r="K180" s="21" t="str">
        <f>_xlfn.IFNA(VLOOKUP(B180,'1_Prototype_data'!$B$1:$U$1000,16,FALSE),"")</f>
        <v/>
      </c>
      <c r="L180" s="21" t="str">
        <f t="shared" si="20"/>
        <v/>
      </c>
      <c r="M180" s="21" t="str">
        <f>_xlfn.IFNA(VLOOKUP(B180,'2_Prototype_data'!$B$1:$U$1000,16,FALSE),"")</f>
        <v/>
      </c>
      <c r="N180" s="21" t="str">
        <f t="shared" si="21"/>
        <v/>
      </c>
      <c r="O180" s="21" t="str">
        <f>_xlfn.IFNA(VLOOKUP(B180,'3_Prototype_data'!$B$1:$U$1000,16,FALSE),"")</f>
        <v/>
      </c>
      <c r="P180" s="21" t="str">
        <f t="shared" si="22"/>
        <v/>
      </c>
      <c r="Q180" s="21" t="str">
        <f ca="1">_xlfn.IFNA(VLOOKUP(B180,'4_Prototype_data'!$B$1:$U$1000,16,FALSE),"")</f>
        <v/>
      </c>
      <c r="R180" s="21" t="str">
        <f t="shared" ca="1" si="23"/>
        <v/>
      </c>
      <c r="S180" s="21" t="str">
        <f>_xlfn.IFNA(VLOOKUP(B180,'5_Prototype_data'!$B$1:$U$1000,16,FALSE),"")</f>
        <v/>
      </c>
      <c r="T180" s="21" t="str">
        <f t="shared" si="24"/>
        <v/>
      </c>
      <c r="U180" s="21" t="str">
        <f t="shared" si="27"/>
        <v/>
      </c>
      <c r="V180" s="21" t="str">
        <f>IF(B180&lt;&gt;"",(10-COUNTIF(Prototype_input!$E$12:$E$26,"Please input"))/2,"")</f>
        <v/>
      </c>
      <c r="W180" s="21" t="str">
        <f t="shared" si="26"/>
        <v/>
      </c>
      <c r="Y180" s="21" t="str">
        <f>_xlfn.IFNA(VLOOKUP(B180,'1_Prototype_data'!$B$1:$U$1000,3,FALSE),"")</f>
        <v/>
      </c>
      <c r="Z180" s="21" t="str">
        <f>_xlfn.IFNA(VLOOKUP(B180,'1_Prototype_data'!$B$1:$U$1000,4,FALSE),"")</f>
        <v/>
      </c>
      <c r="AA180" s="21" t="str">
        <f>_xlfn.IFNA(VLOOKUP(B180,'1_Prototype_data'!$B$1:$U$1000,5,FALSE),"")</f>
        <v/>
      </c>
      <c r="AB180" s="21" t="str">
        <f>_xlfn.IFNA(VLOOKUP(B180,'1_Prototype_data'!$B$1:$U$1000,6,FALSE),"")</f>
        <v/>
      </c>
      <c r="AC180" s="21" t="str">
        <f>_xlfn.IFNA(VLOOKUP(B180,'1_Prototype_data'!$B$1:$U$1000,7,FALSE),"")</f>
        <v/>
      </c>
      <c r="AD180" s="21" t="str">
        <f>_xlfn.IFNA(VLOOKUP(B180,'1_Prototype_data'!$B$1:$U$1000,8,FALSE),"")</f>
        <v/>
      </c>
      <c r="AE180" s="21" t="str">
        <f>_xlfn.IFNA(VLOOKUP(B180,'1_Prototype_data'!$B$1:$U$1000,9,FALSE),"")</f>
        <v/>
      </c>
      <c r="AF180" s="21" t="str">
        <f>_xlfn.IFNA(VLOOKUP(B180,'1_Prototype_data'!$B$1:$U$1000,20,FALSE),"")</f>
        <v/>
      </c>
      <c r="AG180" s="21" t="str">
        <f>_xlfn.IFNA(VLOOKUP(B180,'2_Prototype_data'!$B$1:$U$1000,20,FALSE),"")</f>
        <v/>
      </c>
      <c r="AH180" s="21" t="str">
        <f>_xlfn.IFNA(VLOOKUP(B180,'3_Prototype_data'!$B$1:$U$1000,20,FALSE),"")</f>
        <v/>
      </c>
      <c r="AI180" s="21" t="str">
        <f ca="1">_xlfn.IFNA(VLOOKUP(B180,'4_Prototype_data'!$B$1:$U$1000,20,FALSE),"")</f>
        <v/>
      </c>
      <c r="AJ180" s="21" t="str">
        <f>_xlfn.IFNA(VLOOKUP(B180,'5_Prototype_data'!$B$1:$U$1000,20,FALSE),"")</f>
        <v/>
      </c>
      <c r="AK180" s="21" t="str">
        <f>IF(B180&lt;&gt;"",IF(AND(Prototype_input!$E$13&lt;&gt;"",Prototype_input!$E$13&lt;&gt;"Please input",AF180=""),"Fail",IF(AND(Prototype_input!$E$16&lt;&gt;"",Prototype_input!$E$16&lt;&gt;"Please input",AG180=""),"Fail",IF(AND(Prototype_input!$E$19&lt;&gt;"",Prototype_input!$E$19&lt;&gt;"Please input",AH180=""),"Fail",IF(AND(Prototype_input!$E$22&lt;&gt;"",Prototype_input!$E$22&lt;&gt;"Please input",AI180=""),"Fail",IF(AND(Prototype_input!$E$25&lt;&gt;"",Prototype_input!$E$25&lt;&gt;"Please input",AJ180=""),"Fail",IF(AF180&lt;&gt;"",AF180,IF(AG180&lt;&gt;"",AG180,IF(AH180&lt;&gt;"",AH180,IF(AI180&lt;&gt;"",AI180,IF(AJ180&lt;&gt;"",AJ180,"")))))))))),"")</f>
        <v/>
      </c>
      <c r="AM180" s="21" t="str">
        <f>_xlfn.IFNA(VLOOKUP(C180,'1_Prototype_data'!$C$1:$AL$1000,36,FALSE),"")</f>
        <v/>
      </c>
      <c r="AN180" s="21" t="str">
        <f>_xlfn.IFNA(VLOOKUP(C180,'2_Prototype_data'!$C$1:$AL$1000,36,FALSE),"")</f>
        <v/>
      </c>
      <c r="AO180" s="21" t="str">
        <f>_xlfn.IFNA(VLOOKUP(C180,'3_Prototype_data'!$C$1:$AL$1000,36,FALSE),"")</f>
        <v/>
      </c>
      <c r="AP180" s="21" t="str">
        <f ca="1">_xlfn.IFNA(VLOOKUP(C180,'4_Prototype_data'!$C$1:$AL$1000,36,FALSE),"")</f>
        <v/>
      </c>
      <c r="AQ180" s="21" t="str">
        <f>_xlfn.IFNA(VLOOKUP(C180,'5_Prototype_data'!$C$1:$AL$1000,36,FALSE),"")</f>
        <v/>
      </c>
      <c r="AR180" s="5" t="str">
        <f>IF(C180&lt;&gt;"",IF(AND(Prototype_input!$E$13&lt;&gt;"",Prototype_input!$E$13&lt;&gt;"Please input",AM180=""),"Fail",IF(AND(Prototype_input!$E$16&lt;&gt;"",Prototype_input!$E$16&lt;&gt;"Please input",AN180=""),"Fail",IF(AND(Prototype_input!$E$19&lt;&gt;"",Prototype_input!$E$19&lt;&gt;"Please input",AO180=""),"Fail",IF(AND(Prototype_input!$E$22&lt;&gt;"",Prototype_input!$E$22&lt;&gt;"Please input",AP180=""),"Fail",IF(AND(Prototype_input!$E$25&lt;&gt;"",Prototype_input!$E$25&lt;&gt;"Please input",AQ180=""),"Fail",IF(AM180&lt;&gt;"",AM180,IF(AN180&lt;&gt;"",AN180,IF(AO180&lt;&gt;"",AO180,IF(AP180&lt;&gt;"",AP180,IF(AQ180&lt;&gt;"",AQ180,"")))))))))),"")</f>
        <v/>
      </c>
    </row>
    <row r="181" spans="5:44" ht="12.75" x14ac:dyDescent="0.2">
      <c r="E181" s="21" t="str">
        <f>_xlfn.IFNA(VLOOKUP(B181,'1_Prototype_data'!$B$1:$U$1000,18,FALSE),"")</f>
        <v/>
      </c>
      <c r="F181" s="21" t="str">
        <f>_xlfn.IFNA(VLOOKUP(B181,'2_Prototype_data'!$B$1:$U$1000,18,FALSE),"")</f>
        <v/>
      </c>
      <c r="G181" s="21" t="str">
        <f>_xlfn.IFNA(VLOOKUP(B181,'3_Prototype_data'!$B$1:$U$1000,18,FALSE),"")</f>
        <v/>
      </c>
      <c r="H181" s="21" t="str">
        <f ca="1">_xlfn.IFNA(VLOOKUP(B181,'4_Prototype_data'!$B$1:$U$1000,18,FALSE),"")</f>
        <v/>
      </c>
      <c r="I181" s="21" t="str">
        <f>_xlfn.IFNA(VLOOKUP(B181,'5_Prototype_data'!$B$1:$U$1000,18,FALSE),"")</f>
        <v/>
      </c>
      <c r="J181" s="21" t="str">
        <f>IF(B181&lt;&gt;"",IF(AND(Prototype_input!$E$13&lt;&gt;"",Prototype_input!$E$13&lt;&gt;"Please input",E181=""),"Fail",IF(AND(Prototype_input!$E$16&lt;&gt;"",Prototype_input!$E$16&lt;&gt;"Please input",F181=""),"Fail",IF(AND(Prototype_input!$E$19&lt;&gt;"",Prototype_input!$E$19&lt;&gt;"Please input",G181=""),"Fail",IF(AND(Prototype_input!$E$22&lt;&gt;"",Prototype_input!$E$22&lt;&gt;"Please input",H181=""),"Fail",IF(AND(Prototype_input!$E$25&lt;&gt;"",Prototype_input!$E$25&lt;&gt;"Please input",I181=""),"Fail",IF(E181&lt;&gt;"",E181,IF(F181&lt;&gt;"",F181,IF(G181&lt;&gt;"",G181,IF(H181&lt;&gt;"",H181,IF(I181&lt;&gt;"",I181,"")))))))))),"")</f>
        <v/>
      </c>
      <c r="K181" s="21" t="str">
        <f>_xlfn.IFNA(VLOOKUP(B181,'1_Prototype_data'!$B$1:$U$1000,16,FALSE),"")</f>
        <v/>
      </c>
      <c r="L181" s="21" t="str">
        <f t="shared" si="20"/>
        <v/>
      </c>
      <c r="M181" s="21" t="str">
        <f>_xlfn.IFNA(VLOOKUP(B181,'2_Prototype_data'!$B$1:$U$1000,16,FALSE),"")</f>
        <v/>
      </c>
      <c r="N181" s="21" t="str">
        <f t="shared" si="21"/>
        <v/>
      </c>
      <c r="O181" s="21" t="str">
        <f>_xlfn.IFNA(VLOOKUP(B181,'3_Prototype_data'!$B$1:$U$1000,16,FALSE),"")</f>
        <v/>
      </c>
      <c r="P181" s="21" t="str">
        <f t="shared" si="22"/>
        <v/>
      </c>
      <c r="Q181" s="21" t="str">
        <f ca="1">_xlfn.IFNA(VLOOKUP(B181,'4_Prototype_data'!$B$1:$U$1000,16,FALSE),"")</f>
        <v/>
      </c>
      <c r="R181" s="21" t="str">
        <f t="shared" ca="1" si="23"/>
        <v/>
      </c>
      <c r="S181" s="21" t="str">
        <f>_xlfn.IFNA(VLOOKUP(B181,'5_Prototype_data'!$B$1:$U$1000,16,FALSE),"")</f>
        <v/>
      </c>
      <c r="T181" s="21" t="str">
        <f t="shared" si="24"/>
        <v/>
      </c>
      <c r="U181" s="21" t="str">
        <f t="shared" si="27"/>
        <v/>
      </c>
      <c r="V181" s="21" t="str">
        <f>IF(B181&lt;&gt;"",(10-COUNTIF(Prototype_input!$E$12:$E$26,"Please input"))/2,"")</f>
        <v/>
      </c>
      <c r="W181" s="21" t="str">
        <f t="shared" si="26"/>
        <v/>
      </c>
      <c r="Y181" s="21" t="str">
        <f>_xlfn.IFNA(VLOOKUP(B181,'1_Prototype_data'!$B$1:$U$1000,3,FALSE),"")</f>
        <v/>
      </c>
      <c r="Z181" s="21" t="str">
        <f>_xlfn.IFNA(VLOOKUP(B181,'1_Prototype_data'!$B$1:$U$1000,4,FALSE),"")</f>
        <v/>
      </c>
      <c r="AA181" s="21" t="str">
        <f>_xlfn.IFNA(VLOOKUP(B181,'1_Prototype_data'!$B$1:$U$1000,5,FALSE),"")</f>
        <v/>
      </c>
      <c r="AB181" s="21" t="str">
        <f>_xlfn.IFNA(VLOOKUP(B181,'1_Prototype_data'!$B$1:$U$1000,6,FALSE),"")</f>
        <v/>
      </c>
      <c r="AC181" s="21" t="str">
        <f>_xlfn.IFNA(VLOOKUP(B181,'1_Prototype_data'!$B$1:$U$1000,7,FALSE),"")</f>
        <v/>
      </c>
      <c r="AD181" s="21" t="str">
        <f>_xlfn.IFNA(VLOOKUP(B181,'1_Prototype_data'!$B$1:$U$1000,8,FALSE),"")</f>
        <v/>
      </c>
      <c r="AE181" s="21" t="str">
        <f>_xlfn.IFNA(VLOOKUP(B181,'1_Prototype_data'!$B$1:$U$1000,9,FALSE),"")</f>
        <v/>
      </c>
      <c r="AF181" s="21" t="str">
        <f>_xlfn.IFNA(VLOOKUP(B181,'1_Prototype_data'!$B$1:$U$1000,20,FALSE),"")</f>
        <v/>
      </c>
      <c r="AG181" s="21" t="str">
        <f>_xlfn.IFNA(VLOOKUP(B181,'2_Prototype_data'!$B$1:$U$1000,20,FALSE),"")</f>
        <v/>
      </c>
      <c r="AH181" s="21" t="str">
        <f>_xlfn.IFNA(VLOOKUP(B181,'3_Prototype_data'!$B$1:$U$1000,20,FALSE),"")</f>
        <v/>
      </c>
      <c r="AI181" s="21" t="str">
        <f ca="1">_xlfn.IFNA(VLOOKUP(B181,'4_Prototype_data'!$B$1:$U$1000,20,FALSE),"")</f>
        <v/>
      </c>
      <c r="AJ181" s="21" t="str">
        <f>_xlfn.IFNA(VLOOKUP(B181,'5_Prototype_data'!$B$1:$U$1000,20,FALSE),"")</f>
        <v/>
      </c>
      <c r="AK181" s="21" t="str">
        <f>IF(B181&lt;&gt;"",IF(AND(Prototype_input!$E$13&lt;&gt;"",Prototype_input!$E$13&lt;&gt;"Please input",AF181=""),"Fail",IF(AND(Prototype_input!$E$16&lt;&gt;"",Prototype_input!$E$16&lt;&gt;"Please input",AG181=""),"Fail",IF(AND(Prototype_input!$E$19&lt;&gt;"",Prototype_input!$E$19&lt;&gt;"Please input",AH181=""),"Fail",IF(AND(Prototype_input!$E$22&lt;&gt;"",Prototype_input!$E$22&lt;&gt;"Please input",AI181=""),"Fail",IF(AND(Prototype_input!$E$25&lt;&gt;"",Prototype_input!$E$25&lt;&gt;"Please input",AJ181=""),"Fail",IF(AF181&lt;&gt;"",AF181,IF(AG181&lt;&gt;"",AG181,IF(AH181&lt;&gt;"",AH181,IF(AI181&lt;&gt;"",AI181,IF(AJ181&lt;&gt;"",AJ181,"")))))))))),"")</f>
        <v/>
      </c>
      <c r="AM181" s="21" t="str">
        <f>_xlfn.IFNA(VLOOKUP(C181,'1_Prototype_data'!$C$1:$AL$1000,36,FALSE),"")</f>
        <v/>
      </c>
      <c r="AN181" s="21" t="str">
        <f>_xlfn.IFNA(VLOOKUP(C181,'2_Prototype_data'!$C$1:$AL$1000,36,FALSE),"")</f>
        <v/>
      </c>
      <c r="AO181" s="21" t="str">
        <f>_xlfn.IFNA(VLOOKUP(C181,'3_Prototype_data'!$C$1:$AL$1000,36,FALSE),"")</f>
        <v/>
      </c>
      <c r="AP181" s="21" t="str">
        <f ca="1">_xlfn.IFNA(VLOOKUP(C181,'4_Prototype_data'!$C$1:$AL$1000,36,FALSE),"")</f>
        <v/>
      </c>
      <c r="AQ181" s="21" t="str">
        <f>_xlfn.IFNA(VLOOKUP(C181,'5_Prototype_data'!$C$1:$AL$1000,36,FALSE),"")</f>
        <v/>
      </c>
      <c r="AR181" s="5" t="str">
        <f>IF(C181&lt;&gt;"",IF(AND(Prototype_input!$E$13&lt;&gt;"",Prototype_input!$E$13&lt;&gt;"Please input",AM181=""),"Fail",IF(AND(Prototype_input!$E$16&lt;&gt;"",Prototype_input!$E$16&lt;&gt;"Please input",AN181=""),"Fail",IF(AND(Prototype_input!$E$19&lt;&gt;"",Prototype_input!$E$19&lt;&gt;"Please input",AO181=""),"Fail",IF(AND(Prototype_input!$E$22&lt;&gt;"",Prototype_input!$E$22&lt;&gt;"Please input",AP181=""),"Fail",IF(AND(Prototype_input!$E$25&lt;&gt;"",Prototype_input!$E$25&lt;&gt;"Please input",AQ181=""),"Fail",IF(AM181&lt;&gt;"",AM181,IF(AN181&lt;&gt;"",AN181,IF(AO181&lt;&gt;"",AO181,IF(AP181&lt;&gt;"",AP181,IF(AQ181&lt;&gt;"",AQ181,"")))))))))),"")</f>
        <v/>
      </c>
    </row>
    <row r="182" spans="5:44" ht="12.75" x14ac:dyDescent="0.2">
      <c r="E182" s="21" t="str">
        <f>_xlfn.IFNA(VLOOKUP(B182,'1_Prototype_data'!$B$1:$U$1000,18,FALSE),"")</f>
        <v/>
      </c>
      <c r="F182" s="21" t="str">
        <f>_xlfn.IFNA(VLOOKUP(B182,'2_Prototype_data'!$B$1:$U$1000,18,FALSE),"")</f>
        <v/>
      </c>
      <c r="G182" s="21" t="str">
        <f>_xlfn.IFNA(VLOOKUP(B182,'3_Prototype_data'!$B$1:$U$1000,18,FALSE),"")</f>
        <v/>
      </c>
      <c r="H182" s="21" t="str">
        <f ca="1">_xlfn.IFNA(VLOOKUP(B182,'4_Prototype_data'!$B$1:$U$1000,18,FALSE),"")</f>
        <v/>
      </c>
      <c r="I182" s="21" t="str">
        <f>_xlfn.IFNA(VLOOKUP(B182,'5_Prototype_data'!$B$1:$U$1000,18,FALSE),"")</f>
        <v/>
      </c>
      <c r="J182" s="21" t="str">
        <f>IF(B182&lt;&gt;"",IF(AND(Prototype_input!$E$13&lt;&gt;"",Prototype_input!$E$13&lt;&gt;"Please input",E182=""),"Fail",IF(AND(Prototype_input!$E$16&lt;&gt;"",Prototype_input!$E$16&lt;&gt;"Please input",F182=""),"Fail",IF(AND(Prototype_input!$E$19&lt;&gt;"",Prototype_input!$E$19&lt;&gt;"Please input",G182=""),"Fail",IF(AND(Prototype_input!$E$22&lt;&gt;"",Prototype_input!$E$22&lt;&gt;"Please input",H182=""),"Fail",IF(AND(Prototype_input!$E$25&lt;&gt;"",Prototype_input!$E$25&lt;&gt;"Please input",I182=""),"Fail",IF(E182&lt;&gt;"",E182,IF(F182&lt;&gt;"",F182,IF(G182&lt;&gt;"",G182,IF(H182&lt;&gt;"",H182,IF(I182&lt;&gt;"",I182,"")))))))))),"")</f>
        <v/>
      </c>
      <c r="K182" s="21" t="str">
        <f>_xlfn.IFNA(VLOOKUP(B182,'1_Prototype_data'!$B$1:$U$1000,16,FALSE),"")</f>
        <v/>
      </c>
      <c r="L182" s="21" t="str">
        <f t="shared" si="20"/>
        <v/>
      </c>
      <c r="M182" s="21" t="str">
        <f>_xlfn.IFNA(VLOOKUP(B182,'2_Prototype_data'!$B$1:$U$1000,16,FALSE),"")</f>
        <v/>
      </c>
      <c r="N182" s="21" t="str">
        <f t="shared" si="21"/>
        <v/>
      </c>
      <c r="O182" s="21" t="str">
        <f>_xlfn.IFNA(VLOOKUP(B182,'3_Prototype_data'!$B$1:$U$1000,16,FALSE),"")</f>
        <v/>
      </c>
      <c r="P182" s="21" t="str">
        <f t="shared" si="22"/>
        <v/>
      </c>
      <c r="Q182" s="21" t="str">
        <f ca="1">_xlfn.IFNA(VLOOKUP(B182,'4_Prototype_data'!$B$1:$U$1000,16,FALSE),"")</f>
        <v/>
      </c>
      <c r="R182" s="21" t="str">
        <f t="shared" ca="1" si="23"/>
        <v/>
      </c>
      <c r="S182" s="21" t="str">
        <f>_xlfn.IFNA(VLOOKUP(B182,'5_Prototype_data'!$B$1:$U$1000,16,FALSE),"")</f>
        <v/>
      </c>
      <c r="T182" s="21" t="str">
        <f t="shared" si="24"/>
        <v/>
      </c>
      <c r="U182" s="21" t="str">
        <f t="shared" si="27"/>
        <v/>
      </c>
      <c r="V182" s="21" t="str">
        <f>IF(B182&lt;&gt;"",(10-COUNTIF(Prototype_input!$E$12:$E$26,"Please input"))/2,"")</f>
        <v/>
      </c>
      <c r="W182" s="21" t="str">
        <f t="shared" si="26"/>
        <v/>
      </c>
      <c r="Y182" s="21" t="str">
        <f>_xlfn.IFNA(VLOOKUP(B182,'1_Prototype_data'!$B$1:$U$1000,3,FALSE),"")</f>
        <v/>
      </c>
      <c r="Z182" s="21" t="str">
        <f>_xlfn.IFNA(VLOOKUP(B182,'1_Prototype_data'!$B$1:$U$1000,4,FALSE),"")</f>
        <v/>
      </c>
      <c r="AA182" s="21" t="str">
        <f>_xlfn.IFNA(VLOOKUP(B182,'1_Prototype_data'!$B$1:$U$1000,5,FALSE),"")</f>
        <v/>
      </c>
      <c r="AB182" s="21" t="str">
        <f>_xlfn.IFNA(VLOOKUP(B182,'1_Prototype_data'!$B$1:$U$1000,6,FALSE),"")</f>
        <v/>
      </c>
      <c r="AC182" s="21" t="str">
        <f>_xlfn.IFNA(VLOOKUP(B182,'1_Prototype_data'!$B$1:$U$1000,7,FALSE),"")</f>
        <v/>
      </c>
      <c r="AD182" s="21" t="str">
        <f>_xlfn.IFNA(VLOOKUP(B182,'1_Prototype_data'!$B$1:$U$1000,8,FALSE),"")</f>
        <v/>
      </c>
      <c r="AE182" s="21" t="str">
        <f>_xlfn.IFNA(VLOOKUP(B182,'1_Prototype_data'!$B$1:$U$1000,9,FALSE),"")</f>
        <v/>
      </c>
      <c r="AF182" s="21" t="str">
        <f>_xlfn.IFNA(VLOOKUP(B182,'1_Prototype_data'!$B$1:$U$1000,20,FALSE),"")</f>
        <v/>
      </c>
      <c r="AG182" s="21" t="str">
        <f>_xlfn.IFNA(VLOOKUP(B182,'2_Prototype_data'!$B$1:$U$1000,20,FALSE),"")</f>
        <v/>
      </c>
      <c r="AH182" s="21" t="str">
        <f>_xlfn.IFNA(VLOOKUP(B182,'3_Prototype_data'!$B$1:$U$1000,20,FALSE),"")</f>
        <v/>
      </c>
      <c r="AI182" s="21" t="str">
        <f ca="1">_xlfn.IFNA(VLOOKUP(B182,'4_Prototype_data'!$B$1:$U$1000,20,FALSE),"")</f>
        <v/>
      </c>
      <c r="AJ182" s="21" t="str">
        <f>_xlfn.IFNA(VLOOKUP(B182,'5_Prototype_data'!$B$1:$U$1000,20,FALSE),"")</f>
        <v/>
      </c>
      <c r="AK182" s="21" t="str">
        <f>IF(B182&lt;&gt;"",IF(AND(Prototype_input!$E$13&lt;&gt;"",Prototype_input!$E$13&lt;&gt;"Please input",AF182=""),"Fail",IF(AND(Prototype_input!$E$16&lt;&gt;"",Prototype_input!$E$16&lt;&gt;"Please input",AG182=""),"Fail",IF(AND(Prototype_input!$E$19&lt;&gt;"",Prototype_input!$E$19&lt;&gt;"Please input",AH182=""),"Fail",IF(AND(Prototype_input!$E$22&lt;&gt;"",Prototype_input!$E$22&lt;&gt;"Please input",AI182=""),"Fail",IF(AND(Prototype_input!$E$25&lt;&gt;"",Prototype_input!$E$25&lt;&gt;"Please input",AJ182=""),"Fail",IF(AF182&lt;&gt;"",AF182,IF(AG182&lt;&gt;"",AG182,IF(AH182&lt;&gt;"",AH182,IF(AI182&lt;&gt;"",AI182,IF(AJ182&lt;&gt;"",AJ182,"")))))))))),"")</f>
        <v/>
      </c>
      <c r="AM182" s="21" t="str">
        <f>_xlfn.IFNA(VLOOKUP(C182,'1_Prototype_data'!$C$1:$AL$1000,36,FALSE),"")</f>
        <v/>
      </c>
      <c r="AN182" s="21" t="str">
        <f>_xlfn.IFNA(VLOOKUP(C182,'2_Prototype_data'!$C$1:$AL$1000,36,FALSE),"")</f>
        <v/>
      </c>
      <c r="AO182" s="21" t="str">
        <f>_xlfn.IFNA(VLOOKUP(C182,'3_Prototype_data'!$C$1:$AL$1000,36,FALSE),"")</f>
        <v/>
      </c>
      <c r="AP182" s="21" t="str">
        <f ca="1">_xlfn.IFNA(VLOOKUP(C182,'4_Prototype_data'!$C$1:$AL$1000,36,FALSE),"")</f>
        <v/>
      </c>
      <c r="AQ182" s="21" t="str">
        <f>_xlfn.IFNA(VLOOKUP(C182,'5_Prototype_data'!$C$1:$AL$1000,36,FALSE),"")</f>
        <v/>
      </c>
      <c r="AR182" s="5" t="str">
        <f>IF(C182&lt;&gt;"",IF(AND(Prototype_input!$E$13&lt;&gt;"",Prototype_input!$E$13&lt;&gt;"Please input",AM182=""),"Fail",IF(AND(Prototype_input!$E$16&lt;&gt;"",Prototype_input!$E$16&lt;&gt;"Please input",AN182=""),"Fail",IF(AND(Prototype_input!$E$19&lt;&gt;"",Prototype_input!$E$19&lt;&gt;"Please input",AO182=""),"Fail",IF(AND(Prototype_input!$E$22&lt;&gt;"",Prototype_input!$E$22&lt;&gt;"Please input",AP182=""),"Fail",IF(AND(Prototype_input!$E$25&lt;&gt;"",Prototype_input!$E$25&lt;&gt;"Please input",AQ182=""),"Fail",IF(AM182&lt;&gt;"",AM182,IF(AN182&lt;&gt;"",AN182,IF(AO182&lt;&gt;"",AO182,IF(AP182&lt;&gt;"",AP182,IF(AQ182&lt;&gt;"",AQ182,"")))))))))),"")</f>
        <v/>
      </c>
    </row>
    <row r="183" spans="5:44" ht="12.75" x14ac:dyDescent="0.2">
      <c r="E183" s="21" t="str">
        <f>_xlfn.IFNA(VLOOKUP(B183,'1_Prototype_data'!$B$1:$U$1000,18,FALSE),"")</f>
        <v/>
      </c>
      <c r="F183" s="21" t="str">
        <f>_xlfn.IFNA(VLOOKUP(B183,'2_Prototype_data'!$B$1:$U$1000,18,FALSE),"")</f>
        <v/>
      </c>
      <c r="G183" s="21" t="str">
        <f>_xlfn.IFNA(VLOOKUP(B183,'3_Prototype_data'!$B$1:$U$1000,18,FALSE),"")</f>
        <v/>
      </c>
      <c r="H183" s="21" t="str">
        <f ca="1">_xlfn.IFNA(VLOOKUP(B183,'4_Prototype_data'!$B$1:$U$1000,18,FALSE),"")</f>
        <v/>
      </c>
      <c r="I183" s="21" t="str">
        <f>_xlfn.IFNA(VLOOKUP(B183,'5_Prototype_data'!$B$1:$U$1000,18,FALSE),"")</f>
        <v/>
      </c>
      <c r="J183" s="21" t="str">
        <f>IF(B183&lt;&gt;"",IF(AND(Prototype_input!$E$13&lt;&gt;"",Prototype_input!$E$13&lt;&gt;"Please input",E183=""),"Fail",IF(AND(Prototype_input!$E$16&lt;&gt;"",Prototype_input!$E$16&lt;&gt;"Please input",F183=""),"Fail",IF(AND(Prototype_input!$E$19&lt;&gt;"",Prototype_input!$E$19&lt;&gt;"Please input",G183=""),"Fail",IF(AND(Prototype_input!$E$22&lt;&gt;"",Prototype_input!$E$22&lt;&gt;"Please input",H183=""),"Fail",IF(AND(Prototype_input!$E$25&lt;&gt;"",Prototype_input!$E$25&lt;&gt;"Please input",I183=""),"Fail",IF(E183&lt;&gt;"",E183,IF(F183&lt;&gt;"",F183,IF(G183&lt;&gt;"",G183,IF(H183&lt;&gt;"",H183,IF(I183&lt;&gt;"",I183,"")))))))))),"")</f>
        <v/>
      </c>
      <c r="K183" s="21" t="str">
        <f>_xlfn.IFNA(VLOOKUP(B183,'1_Prototype_data'!$B$1:$U$1000,16,FALSE),"")</f>
        <v/>
      </c>
      <c r="L183" s="21" t="str">
        <f t="shared" si="20"/>
        <v/>
      </c>
      <c r="M183" s="21" t="str">
        <f>_xlfn.IFNA(VLOOKUP(B183,'2_Prototype_data'!$B$1:$U$1000,16,FALSE),"")</f>
        <v/>
      </c>
      <c r="N183" s="21" t="str">
        <f t="shared" si="21"/>
        <v/>
      </c>
      <c r="O183" s="21" t="str">
        <f>_xlfn.IFNA(VLOOKUP(B183,'3_Prototype_data'!$B$1:$U$1000,16,FALSE),"")</f>
        <v/>
      </c>
      <c r="P183" s="21" t="str">
        <f t="shared" si="22"/>
        <v/>
      </c>
      <c r="Q183" s="21" t="str">
        <f ca="1">_xlfn.IFNA(VLOOKUP(B183,'4_Prototype_data'!$B$1:$U$1000,16,FALSE),"")</f>
        <v/>
      </c>
      <c r="R183" s="21" t="str">
        <f t="shared" ca="1" si="23"/>
        <v/>
      </c>
      <c r="S183" s="21" t="str">
        <f>_xlfn.IFNA(VLOOKUP(B183,'5_Prototype_data'!$B$1:$U$1000,16,FALSE),"")</f>
        <v/>
      </c>
      <c r="T183" s="21" t="str">
        <f t="shared" si="24"/>
        <v/>
      </c>
      <c r="U183" s="21" t="str">
        <f t="shared" si="27"/>
        <v/>
      </c>
      <c r="V183" s="21" t="str">
        <f>IF(B183&lt;&gt;"",(10-COUNTIF(Prototype_input!$E$12:$E$26,"Please input"))/2,"")</f>
        <v/>
      </c>
      <c r="W183" s="21" t="str">
        <f t="shared" si="26"/>
        <v/>
      </c>
      <c r="Y183" s="21" t="str">
        <f>_xlfn.IFNA(VLOOKUP(B183,'1_Prototype_data'!$B$1:$U$1000,3,FALSE),"")</f>
        <v/>
      </c>
      <c r="Z183" s="21" t="str">
        <f>_xlfn.IFNA(VLOOKUP(B183,'1_Prototype_data'!$B$1:$U$1000,4,FALSE),"")</f>
        <v/>
      </c>
      <c r="AA183" s="21" t="str">
        <f>_xlfn.IFNA(VLOOKUP(B183,'1_Prototype_data'!$B$1:$U$1000,5,FALSE),"")</f>
        <v/>
      </c>
      <c r="AB183" s="21" t="str">
        <f>_xlfn.IFNA(VLOOKUP(B183,'1_Prototype_data'!$B$1:$U$1000,6,FALSE),"")</f>
        <v/>
      </c>
      <c r="AC183" s="21" t="str">
        <f>_xlfn.IFNA(VLOOKUP(B183,'1_Prototype_data'!$B$1:$U$1000,7,FALSE),"")</f>
        <v/>
      </c>
      <c r="AD183" s="21" t="str">
        <f>_xlfn.IFNA(VLOOKUP(B183,'1_Prototype_data'!$B$1:$U$1000,8,FALSE),"")</f>
        <v/>
      </c>
      <c r="AE183" s="21" t="str">
        <f>_xlfn.IFNA(VLOOKUP(B183,'1_Prototype_data'!$B$1:$U$1000,9,FALSE),"")</f>
        <v/>
      </c>
      <c r="AF183" s="21" t="str">
        <f>_xlfn.IFNA(VLOOKUP(B183,'1_Prototype_data'!$B$1:$U$1000,20,FALSE),"")</f>
        <v/>
      </c>
      <c r="AG183" s="21" t="str">
        <f>_xlfn.IFNA(VLOOKUP(B183,'2_Prototype_data'!$B$1:$U$1000,20,FALSE),"")</f>
        <v/>
      </c>
      <c r="AH183" s="21" t="str">
        <f>_xlfn.IFNA(VLOOKUP(B183,'3_Prototype_data'!$B$1:$U$1000,20,FALSE),"")</f>
        <v/>
      </c>
      <c r="AI183" s="21" t="str">
        <f ca="1">_xlfn.IFNA(VLOOKUP(B183,'4_Prototype_data'!$B$1:$U$1000,20,FALSE),"")</f>
        <v/>
      </c>
      <c r="AJ183" s="21" t="str">
        <f>_xlfn.IFNA(VLOOKUP(B183,'5_Prototype_data'!$B$1:$U$1000,20,FALSE),"")</f>
        <v/>
      </c>
      <c r="AK183" s="21" t="str">
        <f>IF(B183&lt;&gt;"",IF(AND(Prototype_input!$E$13&lt;&gt;"",Prototype_input!$E$13&lt;&gt;"Please input",AF183=""),"Fail",IF(AND(Prototype_input!$E$16&lt;&gt;"",Prototype_input!$E$16&lt;&gt;"Please input",AG183=""),"Fail",IF(AND(Prototype_input!$E$19&lt;&gt;"",Prototype_input!$E$19&lt;&gt;"Please input",AH183=""),"Fail",IF(AND(Prototype_input!$E$22&lt;&gt;"",Prototype_input!$E$22&lt;&gt;"Please input",AI183=""),"Fail",IF(AND(Prototype_input!$E$25&lt;&gt;"",Prototype_input!$E$25&lt;&gt;"Please input",AJ183=""),"Fail",IF(AF183&lt;&gt;"",AF183,IF(AG183&lt;&gt;"",AG183,IF(AH183&lt;&gt;"",AH183,IF(AI183&lt;&gt;"",AI183,IF(AJ183&lt;&gt;"",AJ183,"")))))))))),"")</f>
        <v/>
      </c>
      <c r="AM183" s="21" t="str">
        <f>_xlfn.IFNA(VLOOKUP(C183,'1_Prototype_data'!$C$1:$AL$1000,36,FALSE),"")</f>
        <v/>
      </c>
      <c r="AN183" s="21" t="str">
        <f>_xlfn.IFNA(VLOOKUP(C183,'2_Prototype_data'!$C$1:$AL$1000,36,FALSE),"")</f>
        <v/>
      </c>
      <c r="AO183" s="21" t="str">
        <f>_xlfn.IFNA(VLOOKUP(C183,'3_Prototype_data'!$C$1:$AL$1000,36,FALSE),"")</f>
        <v/>
      </c>
      <c r="AP183" s="21" t="str">
        <f ca="1">_xlfn.IFNA(VLOOKUP(C183,'4_Prototype_data'!$C$1:$AL$1000,36,FALSE),"")</f>
        <v/>
      </c>
      <c r="AQ183" s="21" t="str">
        <f>_xlfn.IFNA(VLOOKUP(C183,'5_Prototype_data'!$C$1:$AL$1000,36,FALSE),"")</f>
        <v/>
      </c>
      <c r="AR183" s="5" t="str">
        <f>IF(C183&lt;&gt;"",IF(AND(Prototype_input!$E$13&lt;&gt;"",Prototype_input!$E$13&lt;&gt;"Please input",AM183=""),"Fail",IF(AND(Prototype_input!$E$16&lt;&gt;"",Prototype_input!$E$16&lt;&gt;"Please input",AN183=""),"Fail",IF(AND(Prototype_input!$E$19&lt;&gt;"",Prototype_input!$E$19&lt;&gt;"Please input",AO183=""),"Fail",IF(AND(Prototype_input!$E$22&lt;&gt;"",Prototype_input!$E$22&lt;&gt;"Please input",AP183=""),"Fail",IF(AND(Prototype_input!$E$25&lt;&gt;"",Prototype_input!$E$25&lt;&gt;"Please input",AQ183=""),"Fail",IF(AM183&lt;&gt;"",AM183,IF(AN183&lt;&gt;"",AN183,IF(AO183&lt;&gt;"",AO183,IF(AP183&lt;&gt;"",AP183,IF(AQ183&lt;&gt;"",AQ183,"")))))))))),"")</f>
        <v/>
      </c>
    </row>
    <row r="184" spans="5:44" ht="12.75" x14ac:dyDescent="0.2">
      <c r="E184" s="21" t="str">
        <f>_xlfn.IFNA(VLOOKUP(B184,'1_Prototype_data'!$B$1:$U$1000,18,FALSE),"")</f>
        <v/>
      </c>
      <c r="F184" s="21" t="str">
        <f>_xlfn.IFNA(VLOOKUP(B184,'2_Prototype_data'!$B$1:$U$1000,18,FALSE),"")</f>
        <v/>
      </c>
      <c r="G184" s="21" t="str">
        <f>_xlfn.IFNA(VLOOKUP(B184,'3_Prototype_data'!$B$1:$U$1000,18,FALSE),"")</f>
        <v/>
      </c>
      <c r="H184" s="21" t="str">
        <f ca="1">_xlfn.IFNA(VLOOKUP(B184,'4_Prototype_data'!$B$1:$U$1000,18,FALSE),"")</f>
        <v/>
      </c>
      <c r="I184" s="21" t="str">
        <f>_xlfn.IFNA(VLOOKUP(B184,'5_Prototype_data'!$B$1:$U$1000,18,FALSE),"")</f>
        <v/>
      </c>
      <c r="J184" s="21" t="str">
        <f>IF(B184&lt;&gt;"",IF(AND(Prototype_input!$E$13&lt;&gt;"",Prototype_input!$E$13&lt;&gt;"Please input",E184=""),"Fail",IF(AND(Prototype_input!$E$16&lt;&gt;"",Prototype_input!$E$16&lt;&gt;"Please input",F184=""),"Fail",IF(AND(Prototype_input!$E$19&lt;&gt;"",Prototype_input!$E$19&lt;&gt;"Please input",G184=""),"Fail",IF(AND(Prototype_input!$E$22&lt;&gt;"",Prototype_input!$E$22&lt;&gt;"Please input",H184=""),"Fail",IF(AND(Prototype_input!$E$25&lt;&gt;"",Prototype_input!$E$25&lt;&gt;"Please input",I184=""),"Fail",IF(E184&lt;&gt;"",E184,IF(F184&lt;&gt;"",F184,IF(G184&lt;&gt;"",G184,IF(H184&lt;&gt;"",H184,IF(I184&lt;&gt;"",I184,"")))))))))),"")</f>
        <v/>
      </c>
      <c r="K184" s="21" t="str">
        <f>_xlfn.IFNA(VLOOKUP(B184,'1_Prototype_data'!$B$1:$U$1000,16,FALSE),"")</f>
        <v/>
      </c>
      <c r="L184" s="21" t="str">
        <f t="shared" si="20"/>
        <v/>
      </c>
      <c r="M184" s="21" t="str">
        <f>_xlfn.IFNA(VLOOKUP(B184,'2_Prototype_data'!$B$1:$U$1000,16,FALSE),"")</f>
        <v/>
      </c>
      <c r="N184" s="21" t="str">
        <f t="shared" si="21"/>
        <v/>
      </c>
      <c r="O184" s="21" t="str">
        <f>_xlfn.IFNA(VLOOKUP(B184,'3_Prototype_data'!$B$1:$U$1000,16,FALSE),"")</f>
        <v/>
      </c>
      <c r="P184" s="21" t="str">
        <f t="shared" si="22"/>
        <v/>
      </c>
      <c r="Q184" s="21" t="str">
        <f ca="1">_xlfn.IFNA(VLOOKUP(B184,'4_Prototype_data'!$B$1:$U$1000,16,FALSE),"")</f>
        <v/>
      </c>
      <c r="R184" s="21" t="str">
        <f t="shared" ca="1" si="23"/>
        <v/>
      </c>
      <c r="S184" s="21" t="str">
        <f>_xlfn.IFNA(VLOOKUP(B184,'5_Prototype_data'!$B$1:$U$1000,16,FALSE),"")</f>
        <v/>
      </c>
      <c r="T184" s="21" t="str">
        <f t="shared" si="24"/>
        <v/>
      </c>
      <c r="U184" s="21" t="str">
        <f t="shared" si="27"/>
        <v/>
      </c>
      <c r="V184" s="21" t="str">
        <f>IF(B184&lt;&gt;"",(10-COUNTIF(Prototype_input!$E$12:$E$26,"Please input"))/2,"")</f>
        <v/>
      </c>
      <c r="W184" s="21" t="str">
        <f t="shared" si="26"/>
        <v/>
      </c>
      <c r="Y184" s="21" t="str">
        <f>_xlfn.IFNA(VLOOKUP(B184,'1_Prototype_data'!$B$1:$U$1000,3,FALSE),"")</f>
        <v/>
      </c>
      <c r="Z184" s="21" t="str">
        <f>_xlfn.IFNA(VLOOKUP(B184,'1_Prototype_data'!$B$1:$U$1000,4,FALSE),"")</f>
        <v/>
      </c>
      <c r="AA184" s="21" t="str">
        <f>_xlfn.IFNA(VLOOKUP(B184,'1_Prototype_data'!$B$1:$U$1000,5,FALSE),"")</f>
        <v/>
      </c>
      <c r="AB184" s="21" t="str">
        <f>_xlfn.IFNA(VLOOKUP(B184,'1_Prototype_data'!$B$1:$U$1000,6,FALSE),"")</f>
        <v/>
      </c>
      <c r="AC184" s="21" t="str">
        <f>_xlfn.IFNA(VLOOKUP(B184,'1_Prototype_data'!$B$1:$U$1000,7,FALSE),"")</f>
        <v/>
      </c>
      <c r="AD184" s="21" t="str">
        <f>_xlfn.IFNA(VLOOKUP(B184,'1_Prototype_data'!$B$1:$U$1000,8,FALSE),"")</f>
        <v/>
      </c>
      <c r="AE184" s="21" t="str">
        <f>_xlfn.IFNA(VLOOKUP(B184,'1_Prototype_data'!$B$1:$U$1000,9,FALSE),"")</f>
        <v/>
      </c>
      <c r="AF184" s="21" t="str">
        <f>_xlfn.IFNA(VLOOKUP(B184,'1_Prototype_data'!$B$1:$U$1000,20,FALSE),"")</f>
        <v/>
      </c>
      <c r="AG184" s="21" t="str">
        <f>_xlfn.IFNA(VLOOKUP(B184,'2_Prototype_data'!$B$1:$U$1000,20,FALSE),"")</f>
        <v/>
      </c>
      <c r="AH184" s="21" t="str">
        <f>_xlfn.IFNA(VLOOKUP(B184,'3_Prototype_data'!$B$1:$U$1000,20,FALSE),"")</f>
        <v/>
      </c>
      <c r="AI184" s="21" t="str">
        <f ca="1">_xlfn.IFNA(VLOOKUP(B184,'4_Prototype_data'!$B$1:$U$1000,20,FALSE),"")</f>
        <v/>
      </c>
      <c r="AJ184" s="21" t="str">
        <f>_xlfn.IFNA(VLOOKUP(B184,'5_Prototype_data'!$B$1:$U$1000,20,FALSE),"")</f>
        <v/>
      </c>
      <c r="AK184" s="21" t="str">
        <f>IF(B184&lt;&gt;"",IF(AND(Prototype_input!$E$13&lt;&gt;"",Prototype_input!$E$13&lt;&gt;"Please input",AF184=""),"Fail",IF(AND(Prototype_input!$E$16&lt;&gt;"",Prototype_input!$E$16&lt;&gt;"Please input",AG184=""),"Fail",IF(AND(Prototype_input!$E$19&lt;&gt;"",Prototype_input!$E$19&lt;&gt;"Please input",AH184=""),"Fail",IF(AND(Prototype_input!$E$22&lt;&gt;"",Prototype_input!$E$22&lt;&gt;"Please input",AI184=""),"Fail",IF(AND(Prototype_input!$E$25&lt;&gt;"",Prototype_input!$E$25&lt;&gt;"Please input",AJ184=""),"Fail",IF(AF184&lt;&gt;"",AF184,IF(AG184&lt;&gt;"",AG184,IF(AH184&lt;&gt;"",AH184,IF(AI184&lt;&gt;"",AI184,IF(AJ184&lt;&gt;"",AJ184,"")))))))))),"")</f>
        <v/>
      </c>
      <c r="AM184" s="21" t="str">
        <f>_xlfn.IFNA(VLOOKUP(C184,'1_Prototype_data'!$C$1:$AL$1000,36,FALSE),"")</f>
        <v/>
      </c>
      <c r="AN184" s="21" t="str">
        <f>_xlfn.IFNA(VLOOKUP(C184,'2_Prototype_data'!$C$1:$AL$1000,36,FALSE),"")</f>
        <v/>
      </c>
      <c r="AO184" s="21" t="str">
        <f>_xlfn.IFNA(VLOOKUP(C184,'3_Prototype_data'!$C$1:$AL$1000,36,FALSE),"")</f>
        <v/>
      </c>
      <c r="AP184" s="21" t="str">
        <f ca="1">_xlfn.IFNA(VLOOKUP(C184,'4_Prototype_data'!$C$1:$AL$1000,36,FALSE),"")</f>
        <v/>
      </c>
      <c r="AQ184" s="21" t="str">
        <f>_xlfn.IFNA(VLOOKUP(C184,'5_Prototype_data'!$C$1:$AL$1000,36,FALSE),"")</f>
        <v/>
      </c>
      <c r="AR184" s="5" t="str">
        <f>IF(C184&lt;&gt;"",IF(AND(Prototype_input!$E$13&lt;&gt;"",Prototype_input!$E$13&lt;&gt;"Please input",AM184=""),"Fail",IF(AND(Prototype_input!$E$16&lt;&gt;"",Prototype_input!$E$16&lt;&gt;"Please input",AN184=""),"Fail",IF(AND(Prototype_input!$E$19&lt;&gt;"",Prototype_input!$E$19&lt;&gt;"Please input",AO184=""),"Fail",IF(AND(Prototype_input!$E$22&lt;&gt;"",Prototype_input!$E$22&lt;&gt;"Please input",AP184=""),"Fail",IF(AND(Prototype_input!$E$25&lt;&gt;"",Prototype_input!$E$25&lt;&gt;"Please input",AQ184=""),"Fail",IF(AM184&lt;&gt;"",AM184,IF(AN184&lt;&gt;"",AN184,IF(AO184&lt;&gt;"",AO184,IF(AP184&lt;&gt;"",AP184,IF(AQ184&lt;&gt;"",AQ184,"")))))))))),"")</f>
        <v/>
      </c>
    </row>
    <row r="185" spans="5:44" ht="12.75" x14ac:dyDescent="0.2">
      <c r="E185" s="21" t="str">
        <f>_xlfn.IFNA(VLOOKUP(B185,'1_Prototype_data'!$B$1:$U$1000,18,FALSE),"")</f>
        <v/>
      </c>
      <c r="F185" s="21" t="str">
        <f>_xlfn.IFNA(VLOOKUP(B185,'2_Prototype_data'!$B$1:$U$1000,18,FALSE),"")</f>
        <v/>
      </c>
      <c r="G185" s="21" t="str">
        <f>_xlfn.IFNA(VLOOKUP(B185,'3_Prototype_data'!$B$1:$U$1000,18,FALSE),"")</f>
        <v/>
      </c>
      <c r="H185" s="21" t="str">
        <f ca="1">_xlfn.IFNA(VLOOKUP(B185,'4_Prototype_data'!$B$1:$U$1000,18,FALSE),"")</f>
        <v/>
      </c>
      <c r="I185" s="21" t="str">
        <f>_xlfn.IFNA(VLOOKUP(B185,'5_Prototype_data'!$B$1:$U$1000,18,FALSE),"")</f>
        <v/>
      </c>
      <c r="J185" s="21" t="str">
        <f>IF(B185&lt;&gt;"",IF(AND(Prototype_input!$E$13&lt;&gt;"",Prototype_input!$E$13&lt;&gt;"Please input",E185=""),"Fail",IF(AND(Prototype_input!$E$16&lt;&gt;"",Prototype_input!$E$16&lt;&gt;"Please input",F185=""),"Fail",IF(AND(Prototype_input!$E$19&lt;&gt;"",Prototype_input!$E$19&lt;&gt;"Please input",G185=""),"Fail",IF(AND(Prototype_input!$E$22&lt;&gt;"",Prototype_input!$E$22&lt;&gt;"Please input",H185=""),"Fail",IF(AND(Prototype_input!$E$25&lt;&gt;"",Prototype_input!$E$25&lt;&gt;"Please input",I185=""),"Fail",IF(E185&lt;&gt;"",E185,IF(F185&lt;&gt;"",F185,IF(G185&lt;&gt;"",G185,IF(H185&lt;&gt;"",H185,IF(I185&lt;&gt;"",I185,"")))))))))),"")</f>
        <v/>
      </c>
      <c r="K185" s="21" t="str">
        <f>_xlfn.IFNA(VLOOKUP(B185,'1_Prototype_data'!$B$1:$U$1000,16,FALSE),"")</f>
        <v/>
      </c>
      <c r="L185" s="21" t="str">
        <f t="shared" si="20"/>
        <v/>
      </c>
      <c r="M185" s="21" t="str">
        <f>_xlfn.IFNA(VLOOKUP(B185,'2_Prototype_data'!$B$1:$U$1000,16,FALSE),"")</f>
        <v/>
      </c>
      <c r="N185" s="21" t="str">
        <f t="shared" si="21"/>
        <v/>
      </c>
      <c r="O185" s="21" t="str">
        <f>_xlfn.IFNA(VLOOKUP(B185,'3_Prototype_data'!$B$1:$U$1000,16,FALSE),"")</f>
        <v/>
      </c>
      <c r="P185" s="21" t="str">
        <f t="shared" si="22"/>
        <v/>
      </c>
      <c r="Q185" s="21" t="str">
        <f ca="1">_xlfn.IFNA(VLOOKUP(B185,'4_Prototype_data'!$B$1:$U$1000,16,FALSE),"")</f>
        <v/>
      </c>
      <c r="R185" s="21" t="str">
        <f t="shared" ca="1" si="23"/>
        <v/>
      </c>
      <c r="S185" s="21" t="str">
        <f>_xlfn.IFNA(VLOOKUP(B185,'5_Prototype_data'!$B$1:$U$1000,16,FALSE),"")</f>
        <v/>
      </c>
      <c r="T185" s="21" t="str">
        <f t="shared" si="24"/>
        <v/>
      </c>
      <c r="U185" s="21" t="str">
        <f t="shared" si="27"/>
        <v/>
      </c>
      <c r="V185" s="21" t="str">
        <f>IF(B185&lt;&gt;"",(10-COUNTIF(Prototype_input!$E$12:$E$26,"Please input"))/2,"")</f>
        <v/>
      </c>
      <c r="W185" s="21" t="str">
        <f t="shared" si="26"/>
        <v/>
      </c>
      <c r="Y185" s="21" t="str">
        <f>_xlfn.IFNA(VLOOKUP(B185,'1_Prototype_data'!$B$1:$U$1000,3,FALSE),"")</f>
        <v/>
      </c>
      <c r="Z185" s="21" t="str">
        <f>_xlfn.IFNA(VLOOKUP(B185,'1_Prototype_data'!$B$1:$U$1000,4,FALSE),"")</f>
        <v/>
      </c>
      <c r="AA185" s="21" t="str">
        <f>_xlfn.IFNA(VLOOKUP(B185,'1_Prototype_data'!$B$1:$U$1000,5,FALSE),"")</f>
        <v/>
      </c>
      <c r="AB185" s="21" t="str">
        <f>_xlfn.IFNA(VLOOKUP(B185,'1_Prototype_data'!$B$1:$U$1000,6,FALSE),"")</f>
        <v/>
      </c>
      <c r="AC185" s="21" t="str">
        <f>_xlfn.IFNA(VLOOKUP(B185,'1_Prototype_data'!$B$1:$U$1000,7,FALSE),"")</f>
        <v/>
      </c>
      <c r="AD185" s="21" t="str">
        <f>_xlfn.IFNA(VLOOKUP(B185,'1_Prototype_data'!$B$1:$U$1000,8,FALSE),"")</f>
        <v/>
      </c>
      <c r="AE185" s="21" t="str">
        <f>_xlfn.IFNA(VLOOKUP(B185,'1_Prototype_data'!$B$1:$U$1000,9,FALSE),"")</f>
        <v/>
      </c>
      <c r="AF185" s="21" t="str">
        <f>_xlfn.IFNA(VLOOKUP(B185,'1_Prototype_data'!$B$1:$U$1000,20,FALSE),"")</f>
        <v/>
      </c>
      <c r="AG185" s="21" t="str">
        <f>_xlfn.IFNA(VLOOKUP(B185,'2_Prototype_data'!$B$1:$U$1000,20,FALSE),"")</f>
        <v/>
      </c>
      <c r="AH185" s="21" t="str">
        <f>_xlfn.IFNA(VLOOKUP(B185,'3_Prototype_data'!$B$1:$U$1000,20,FALSE),"")</f>
        <v/>
      </c>
      <c r="AI185" s="21" t="str">
        <f ca="1">_xlfn.IFNA(VLOOKUP(B185,'4_Prototype_data'!$B$1:$U$1000,20,FALSE),"")</f>
        <v/>
      </c>
      <c r="AJ185" s="21" t="str">
        <f>_xlfn.IFNA(VLOOKUP(B185,'5_Prototype_data'!$B$1:$U$1000,20,FALSE),"")</f>
        <v/>
      </c>
      <c r="AK185" s="21" t="str">
        <f>IF(B185&lt;&gt;"",IF(AND(Prototype_input!$E$13&lt;&gt;"",Prototype_input!$E$13&lt;&gt;"Please input",AF185=""),"Fail",IF(AND(Prototype_input!$E$16&lt;&gt;"",Prototype_input!$E$16&lt;&gt;"Please input",AG185=""),"Fail",IF(AND(Prototype_input!$E$19&lt;&gt;"",Prototype_input!$E$19&lt;&gt;"Please input",AH185=""),"Fail",IF(AND(Prototype_input!$E$22&lt;&gt;"",Prototype_input!$E$22&lt;&gt;"Please input",AI185=""),"Fail",IF(AND(Prototype_input!$E$25&lt;&gt;"",Prototype_input!$E$25&lt;&gt;"Please input",AJ185=""),"Fail",IF(AF185&lt;&gt;"",AF185,IF(AG185&lt;&gt;"",AG185,IF(AH185&lt;&gt;"",AH185,IF(AI185&lt;&gt;"",AI185,IF(AJ185&lt;&gt;"",AJ185,"")))))))))),"")</f>
        <v/>
      </c>
      <c r="AM185" s="21" t="str">
        <f>_xlfn.IFNA(VLOOKUP(C185,'1_Prototype_data'!$C$1:$AL$1000,36,FALSE),"")</f>
        <v/>
      </c>
      <c r="AN185" s="21" t="str">
        <f>_xlfn.IFNA(VLOOKUP(C185,'2_Prototype_data'!$C$1:$AL$1000,36,FALSE),"")</f>
        <v/>
      </c>
      <c r="AO185" s="21" t="str">
        <f>_xlfn.IFNA(VLOOKUP(C185,'3_Prototype_data'!$C$1:$AL$1000,36,FALSE),"")</f>
        <v/>
      </c>
      <c r="AP185" s="21" t="str">
        <f ca="1">_xlfn.IFNA(VLOOKUP(C185,'4_Prototype_data'!$C$1:$AL$1000,36,FALSE),"")</f>
        <v/>
      </c>
      <c r="AQ185" s="21" t="str">
        <f>_xlfn.IFNA(VLOOKUP(C185,'5_Prototype_data'!$C$1:$AL$1000,36,FALSE),"")</f>
        <v/>
      </c>
      <c r="AR185" s="5" t="str">
        <f>IF(C185&lt;&gt;"",IF(AND(Prototype_input!$E$13&lt;&gt;"",Prototype_input!$E$13&lt;&gt;"Please input",AM185=""),"Fail",IF(AND(Prototype_input!$E$16&lt;&gt;"",Prototype_input!$E$16&lt;&gt;"Please input",AN185=""),"Fail",IF(AND(Prototype_input!$E$19&lt;&gt;"",Prototype_input!$E$19&lt;&gt;"Please input",AO185=""),"Fail",IF(AND(Prototype_input!$E$22&lt;&gt;"",Prototype_input!$E$22&lt;&gt;"Please input",AP185=""),"Fail",IF(AND(Prototype_input!$E$25&lt;&gt;"",Prototype_input!$E$25&lt;&gt;"Please input",AQ185=""),"Fail",IF(AM185&lt;&gt;"",AM185,IF(AN185&lt;&gt;"",AN185,IF(AO185&lt;&gt;"",AO185,IF(AP185&lt;&gt;"",AP185,IF(AQ185&lt;&gt;"",AQ185,"")))))))))),"")</f>
        <v/>
      </c>
    </row>
    <row r="186" spans="5:44" ht="12.75" x14ac:dyDescent="0.2">
      <c r="E186" s="21" t="str">
        <f>_xlfn.IFNA(VLOOKUP(B186,'1_Prototype_data'!$B$1:$U$1000,18,FALSE),"")</f>
        <v/>
      </c>
      <c r="F186" s="21" t="str">
        <f>_xlfn.IFNA(VLOOKUP(B186,'2_Prototype_data'!$B$1:$U$1000,18,FALSE),"")</f>
        <v/>
      </c>
      <c r="G186" s="21" t="str">
        <f>_xlfn.IFNA(VLOOKUP(B186,'3_Prototype_data'!$B$1:$U$1000,18,FALSE),"")</f>
        <v/>
      </c>
      <c r="H186" s="21" t="str">
        <f ca="1">_xlfn.IFNA(VLOOKUP(B186,'4_Prototype_data'!$B$1:$U$1000,18,FALSE),"")</f>
        <v/>
      </c>
      <c r="I186" s="21" t="str">
        <f>_xlfn.IFNA(VLOOKUP(B186,'5_Prototype_data'!$B$1:$U$1000,18,FALSE),"")</f>
        <v/>
      </c>
      <c r="J186" s="21" t="str">
        <f>IF(B186&lt;&gt;"",IF(AND(Prototype_input!$E$13&lt;&gt;"",Prototype_input!$E$13&lt;&gt;"Please input",E186=""),"Fail",IF(AND(Prototype_input!$E$16&lt;&gt;"",Prototype_input!$E$16&lt;&gt;"Please input",F186=""),"Fail",IF(AND(Prototype_input!$E$19&lt;&gt;"",Prototype_input!$E$19&lt;&gt;"Please input",G186=""),"Fail",IF(AND(Prototype_input!$E$22&lt;&gt;"",Prototype_input!$E$22&lt;&gt;"Please input",H186=""),"Fail",IF(AND(Prototype_input!$E$25&lt;&gt;"",Prototype_input!$E$25&lt;&gt;"Please input",I186=""),"Fail",IF(E186&lt;&gt;"",E186,IF(F186&lt;&gt;"",F186,IF(G186&lt;&gt;"",G186,IF(H186&lt;&gt;"",H186,IF(I186&lt;&gt;"",I186,"")))))))))),"")</f>
        <v/>
      </c>
      <c r="K186" s="21" t="str">
        <f>_xlfn.IFNA(VLOOKUP(B186,'1_Prototype_data'!$B$1:$U$1000,16,FALSE),"")</f>
        <v/>
      </c>
      <c r="L186" s="21" t="str">
        <f t="shared" si="20"/>
        <v/>
      </c>
      <c r="M186" s="21" t="str">
        <f>_xlfn.IFNA(VLOOKUP(B186,'2_Prototype_data'!$B$1:$U$1000,16,FALSE),"")</f>
        <v/>
      </c>
      <c r="N186" s="21" t="str">
        <f t="shared" si="21"/>
        <v/>
      </c>
      <c r="O186" s="21" t="str">
        <f>_xlfn.IFNA(VLOOKUP(B186,'3_Prototype_data'!$B$1:$U$1000,16,FALSE),"")</f>
        <v/>
      </c>
      <c r="P186" s="21" t="str">
        <f t="shared" si="22"/>
        <v/>
      </c>
      <c r="Q186" s="21" t="str">
        <f ca="1">_xlfn.IFNA(VLOOKUP(B186,'4_Prototype_data'!$B$1:$U$1000,16,FALSE),"")</f>
        <v/>
      </c>
      <c r="R186" s="21" t="str">
        <f t="shared" ca="1" si="23"/>
        <v/>
      </c>
      <c r="S186" s="21" t="str">
        <f>_xlfn.IFNA(VLOOKUP(B186,'5_Prototype_data'!$B$1:$U$1000,16,FALSE),"")</f>
        <v/>
      </c>
      <c r="T186" s="21" t="str">
        <f t="shared" si="24"/>
        <v/>
      </c>
      <c r="U186" s="21" t="str">
        <f t="shared" si="27"/>
        <v/>
      </c>
      <c r="V186" s="21" t="str">
        <f>IF(B186&lt;&gt;"",(10-COUNTIF(Prototype_input!$E$12:$E$26,"Please input"))/2,"")</f>
        <v/>
      </c>
      <c r="W186" s="21" t="str">
        <f t="shared" si="26"/>
        <v/>
      </c>
      <c r="Y186" s="21" t="str">
        <f>_xlfn.IFNA(VLOOKUP(B186,'1_Prototype_data'!$B$1:$U$1000,3,FALSE),"")</f>
        <v/>
      </c>
      <c r="Z186" s="21" t="str">
        <f>_xlfn.IFNA(VLOOKUP(B186,'1_Prototype_data'!$B$1:$U$1000,4,FALSE),"")</f>
        <v/>
      </c>
      <c r="AA186" s="21" t="str">
        <f>_xlfn.IFNA(VLOOKUP(B186,'1_Prototype_data'!$B$1:$U$1000,5,FALSE),"")</f>
        <v/>
      </c>
      <c r="AB186" s="21" t="str">
        <f>_xlfn.IFNA(VLOOKUP(B186,'1_Prototype_data'!$B$1:$U$1000,6,FALSE),"")</f>
        <v/>
      </c>
      <c r="AC186" s="21" t="str">
        <f>_xlfn.IFNA(VLOOKUP(B186,'1_Prototype_data'!$B$1:$U$1000,7,FALSE),"")</f>
        <v/>
      </c>
      <c r="AD186" s="21" t="str">
        <f>_xlfn.IFNA(VLOOKUP(B186,'1_Prototype_data'!$B$1:$U$1000,8,FALSE),"")</f>
        <v/>
      </c>
      <c r="AE186" s="21" t="str">
        <f>_xlfn.IFNA(VLOOKUP(B186,'1_Prototype_data'!$B$1:$U$1000,9,FALSE),"")</f>
        <v/>
      </c>
      <c r="AF186" s="21" t="str">
        <f>_xlfn.IFNA(VLOOKUP(B186,'1_Prototype_data'!$B$1:$U$1000,20,FALSE),"")</f>
        <v/>
      </c>
      <c r="AG186" s="21" t="str">
        <f>_xlfn.IFNA(VLOOKUP(B186,'2_Prototype_data'!$B$1:$U$1000,20,FALSE),"")</f>
        <v/>
      </c>
      <c r="AH186" s="21" t="str">
        <f>_xlfn.IFNA(VLOOKUP(B186,'3_Prototype_data'!$B$1:$U$1000,20,FALSE),"")</f>
        <v/>
      </c>
      <c r="AI186" s="21" t="str">
        <f ca="1">_xlfn.IFNA(VLOOKUP(B186,'4_Prototype_data'!$B$1:$U$1000,20,FALSE),"")</f>
        <v/>
      </c>
      <c r="AJ186" s="21" t="str">
        <f>_xlfn.IFNA(VLOOKUP(B186,'5_Prototype_data'!$B$1:$U$1000,20,FALSE),"")</f>
        <v/>
      </c>
      <c r="AK186" s="21" t="str">
        <f>IF(B186&lt;&gt;"",IF(AND(Prototype_input!$E$13&lt;&gt;"",Prototype_input!$E$13&lt;&gt;"Please input",AF186=""),"Fail",IF(AND(Prototype_input!$E$16&lt;&gt;"",Prototype_input!$E$16&lt;&gt;"Please input",AG186=""),"Fail",IF(AND(Prototype_input!$E$19&lt;&gt;"",Prototype_input!$E$19&lt;&gt;"Please input",AH186=""),"Fail",IF(AND(Prototype_input!$E$22&lt;&gt;"",Prototype_input!$E$22&lt;&gt;"Please input",AI186=""),"Fail",IF(AND(Prototype_input!$E$25&lt;&gt;"",Prototype_input!$E$25&lt;&gt;"Please input",AJ186=""),"Fail",IF(AF186&lt;&gt;"",AF186,IF(AG186&lt;&gt;"",AG186,IF(AH186&lt;&gt;"",AH186,IF(AI186&lt;&gt;"",AI186,IF(AJ186&lt;&gt;"",AJ186,"")))))))))),"")</f>
        <v/>
      </c>
      <c r="AM186" s="21" t="str">
        <f>_xlfn.IFNA(VLOOKUP(C186,'1_Prototype_data'!$C$1:$AL$1000,36,FALSE),"")</f>
        <v/>
      </c>
      <c r="AN186" s="21" t="str">
        <f>_xlfn.IFNA(VLOOKUP(C186,'2_Prototype_data'!$C$1:$AL$1000,36,FALSE),"")</f>
        <v/>
      </c>
      <c r="AO186" s="21" t="str">
        <f>_xlfn.IFNA(VLOOKUP(C186,'3_Prototype_data'!$C$1:$AL$1000,36,FALSE),"")</f>
        <v/>
      </c>
      <c r="AP186" s="21" t="str">
        <f ca="1">_xlfn.IFNA(VLOOKUP(C186,'4_Prototype_data'!$C$1:$AL$1000,36,FALSE),"")</f>
        <v/>
      </c>
      <c r="AQ186" s="21" t="str">
        <f>_xlfn.IFNA(VLOOKUP(C186,'5_Prototype_data'!$C$1:$AL$1000,36,FALSE),"")</f>
        <v/>
      </c>
      <c r="AR186" s="5" t="str">
        <f>IF(C186&lt;&gt;"",IF(AND(Prototype_input!$E$13&lt;&gt;"",Prototype_input!$E$13&lt;&gt;"Please input",AM186=""),"Fail",IF(AND(Prototype_input!$E$16&lt;&gt;"",Prototype_input!$E$16&lt;&gt;"Please input",AN186=""),"Fail",IF(AND(Prototype_input!$E$19&lt;&gt;"",Prototype_input!$E$19&lt;&gt;"Please input",AO186=""),"Fail",IF(AND(Prototype_input!$E$22&lt;&gt;"",Prototype_input!$E$22&lt;&gt;"Please input",AP186=""),"Fail",IF(AND(Prototype_input!$E$25&lt;&gt;"",Prototype_input!$E$25&lt;&gt;"Please input",AQ186=""),"Fail",IF(AM186&lt;&gt;"",AM186,IF(AN186&lt;&gt;"",AN186,IF(AO186&lt;&gt;"",AO186,IF(AP186&lt;&gt;"",AP186,IF(AQ186&lt;&gt;"",AQ186,"")))))))))),"")</f>
        <v/>
      </c>
    </row>
    <row r="187" spans="5:44" ht="12.75" x14ac:dyDescent="0.2">
      <c r="E187" s="21" t="str">
        <f>_xlfn.IFNA(VLOOKUP(B187,'1_Prototype_data'!$B$1:$U$1000,18,FALSE),"")</f>
        <v/>
      </c>
      <c r="F187" s="21" t="str">
        <f>_xlfn.IFNA(VLOOKUP(B187,'2_Prototype_data'!$B$1:$U$1000,18,FALSE),"")</f>
        <v/>
      </c>
      <c r="G187" s="21" t="str">
        <f>_xlfn.IFNA(VLOOKUP(B187,'3_Prototype_data'!$B$1:$U$1000,18,FALSE),"")</f>
        <v/>
      </c>
      <c r="H187" s="21" t="str">
        <f ca="1">_xlfn.IFNA(VLOOKUP(B187,'4_Prototype_data'!$B$1:$U$1000,18,FALSE),"")</f>
        <v/>
      </c>
      <c r="I187" s="21" t="str">
        <f>_xlfn.IFNA(VLOOKUP(B187,'5_Prototype_data'!$B$1:$U$1000,18,FALSE),"")</f>
        <v/>
      </c>
      <c r="J187" s="21" t="str">
        <f>IF(B187&lt;&gt;"",IF(AND(Prototype_input!$E$13&lt;&gt;"",Prototype_input!$E$13&lt;&gt;"Please input",E187=""),"Fail",IF(AND(Prototype_input!$E$16&lt;&gt;"",Prototype_input!$E$16&lt;&gt;"Please input",F187=""),"Fail",IF(AND(Prototype_input!$E$19&lt;&gt;"",Prototype_input!$E$19&lt;&gt;"Please input",G187=""),"Fail",IF(AND(Prototype_input!$E$22&lt;&gt;"",Prototype_input!$E$22&lt;&gt;"Please input",H187=""),"Fail",IF(AND(Prototype_input!$E$25&lt;&gt;"",Prototype_input!$E$25&lt;&gt;"Please input",I187=""),"Fail",IF(E187&lt;&gt;"",E187,IF(F187&lt;&gt;"",F187,IF(G187&lt;&gt;"",G187,IF(H187&lt;&gt;"",H187,IF(I187&lt;&gt;"",I187,"")))))))))),"")</f>
        <v/>
      </c>
      <c r="K187" s="21" t="str">
        <f>_xlfn.IFNA(VLOOKUP(B187,'1_Prototype_data'!$B$1:$U$1000,16,FALSE),"")</f>
        <v/>
      </c>
      <c r="L187" s="21" t="str">
        <f t="shared" si="20"/>
        <v/>
      </c>
      <c r="M187" s="21" t="str">
        <f>_xlfn.IFNA(VLOOKUP(B187,'2_Prototype_data'!$B$1:$U$1000,16,FALSE),"")</f>
        <v/>
      </c>
      <c r="N187" s="21" t="str">
        <f t="shared" si="21"/>
        <v/>
      </c>
      <c r="O187" s="21" t="str">
        <f>_xlfn.IFNA(VLOOKUP(B187,'3_Prototype_data'!$B$1:$U$1000,16,FALSE),"")</f>
        <v/>
      </c>
      <c r="P187" s="21" t="str">
        <f t="shared" si="22"/>
        <v/>
      </c>
      <c r="Q187" s="21" t="str">
        <f ca="1">_xlfn.IFNA(VLOOKUP(B187,'4_Prototype_data'!$B$1:$U$1000,16,FALSE),"")</f>
        <v/>
      </c>
      <c r="R187" s="21" t="str">
        <f t="shared" ca="1" si="23"/>
        <v/>
      </c>
      <c r="S187" s="21" t="str">
        <f>_xlfn.IFNA(VLOOKUP(B187,'5_Prototype_data'!$B$1:$U$1000,16,FALSE),"")</f>
        <v/>
      </c>
      <c r="T187" s="21" t="str">
        <f t="shared" si="24"/>
        <v/>
      </c>
      <c r="U187" s="21" t="str">
        <f t="shared" si="27"/>
        <v/>
      </c>
      <c r="V187" s="21" t="str">
        <f>IF(B187&lt;&gt;"",(10-COUNTIF(Prototype_input!$E$12:$E$26,"Please input"))/2,"")</f>
        <v/>
      </c>
      <c r="W187" s="21" t="str">
        <f t="shared" si="26"/>
        <v/>
      </c>
      <c r="Y187" s="21" t="str">
        <f>_xlfn.IFNA(VLOOKUP(B187,'1_Prototype_data'!$B$1:$U$1000,3,FALSE),"")</f>
        <v/>
      </c>
      <c r="Z187" s="21" t="str">
        <f>_xlfn.IFNA(VLOOKUP(B187,'1_Prototype_data'!$B$1:$U$1000,4,FALSE),"")</f>
        <v/>
      </c>
      <c r="AA187" s="21" t="str">
        <f>_xlfn.IFNA(VLOOKUP(B187,'1_Prototype_data'!$B$1:$U$1000,5,FALSE),"")</f>
        <v/>
      </c>
      <c r="AB187" s="21" t="str">
        <f>_xlfn.IFNA(VLOOKUP(B187,'1_Prototype_data'!$B$1:$U$1000,6,FALSE),"")</f>
        <v/>
      </c>
      <c r="AC187" s="21" t="str">
        <f>_xlfn.IFNA(VLOOKUP(B187,'1_Prototype_data'!$B$1:$U$1000,7,FALSE),"")</f>
        <v/>
      </c>
      <c r="AD187" s="21" t="str">
        <f>_xlfn.IFNA(VLOOKUP(B187,'1_Prototype_data'!$B$1:$U$1000,8,FALSE),"")</f>
        <v/>
      </c>
      <c r="AE187" s="21" t="str">
        <f>_xlfn.IFNA(VLOOKUP(B187,'1_Prototype_data'!$B$1:$U$1000,9,FALSE),"")</f>
        <v/>
      </c>
      <c r="AF187" s="21" t="str">
        <f>_xlfn.IFNA(VLOOKUP(B187,'1_Prototype_data'!$B$1:$U$1000,20,FALSE),"")</f>
        <v/>
      </c>
      <c r="AG187" s="21" t="str">
        <f>_xlfn.IFNA(VLOOKUP(B187,'2_Prototype_data'!$B$1:$U$1000,20,FALSE),"")</f>
        <v/>
      </c>
      <c r="AH187" s="21" t="str">
        <f>_xlfn.IFNA(VLOOKUP(B187,'3_Prototype_data'!$B$1:$U$1000,20,FALSE),"")</f>
        <v/>
      </c>
      <c r="AI187" s="21" t="str">
        <f ca="1">_xlfn.IFNA(VLOOKUP(B187,'4_Prototype_data'!$B$1:$U$1000,20,FALSE),"")</f>
        <v/>
      </c>
      <c r="AJ187" s="21" t="str">
        <f>_xlfn.IFNA(VLOOKUP(B187,'5_Prototype_data'!$B$1:$U$1000,20,FALSE),"")</f>
        <v/>
      </c>
      <c r="AK187" s="21" t="str">
        <f>IF(B187&lt;&gt;"",IF(AND(Prototype_input!$E$13&lt;&gt;"",Prototype_input!$E$13&lt;&gt;"Please input",AF187=""),"Fail",IF(AND(Prototype_input!$E$16&lt;&gt;"",Prototype_input!$E$16&lt;&gt;"Please input",AG187=""),"Fail",IF(AND(Prototype_input!$E$19&lt;&gt;"",Prototype_input!$E$19&lt;&gt;"Please input",AH187=""),"Fail",IF(AND(Prototype_input!$E$22&lt;&gt;"",Prototype_input!$E$22&lt;&gt;"Please input",AI187=""),"Fail",IF(AND(Prototype_input!$E$25&lt;&gt;"",Prototype_input!$E$25&lt;&gt;"Please input",AJ187=""),"Fail",IF(AF187&lt;&gt;"",AF187,IF(AG187&lt;&gt;"",AG187,IF(AH187&lt;&gt;"",AH187,IF(AI187&lt;&gt;"",AI187,IF(AJ187&lt;&gt;"",AJ187,"")))))))))),"")</f>
        <v/>
      </c>
      <c r="AM187" s="21" t="str">
        <f>_xlfn.IFNA(VLOOKUP(C187,'1_Prototype_data'!$C$1:$AL$1000,36,FALSE),"")</f>
        <v/>
      </c>
      <c r="AN187" s="21" t="str">
        <f>_xlfn.IFNA(VLOOKUP(C187,'2_Prototype_data'!$C$1:$AL$1000,36,FALSE),"")</f>
        <v/>
      </c>
      <c r="AO187" s="21" t="str">
        <f>_xlfn.IFNA(VLOOKUP(C187,'3_Prototype_data'!$C$1:$AL$1000,36,FALSE),"")</f>
        <v/>
      </c>
      <c r="AP187" s="21" t="str">
        <f ca="1">_xlfn.IFNA(VLOOKUP(C187,'4_Prototype_data'!$C$1:$AL$1000,36,FALSE),"")</f>
        <v/>
      </c>
      <c r="AQ187" s="21" t="str">
        <f>_xlfn.IFNA(VLOOKUP(C187,'5_Prototype_data'!$C$1:$AL$1000,36,FALSE),"")</f>
        <v/>
      </c>
      <c r="AR187" s="5" t="str">
        <f>IF(C187&lt;&gt;"",IF(AND(Prototype_input!$E$13&lt;&gt;"",Prototype_input!$E$13&lt;&gt;"Please input",AM187=""),"Fail",IF(AND(Prototype_input!$E$16&lt;&gt;"",Prototype_input!$E$16&lt;&gt;"Please input",AN187=""),"Fail",IF(AND(Prototype_input!$E$19&lt;&gt;"",Prototype_input!$E$19&lt;&gt;"Please input",AO187=""),"Fail",IF(AND(Prototype_input!$E$22&lt;&gt;"",Prototype_input!$E$22&lt;&gt;"Please input",AP187=""),"Fail",IF(AND(Prototype_input!$E$25&lt;&gt;"",Prototype_input!$E$25&lt;&gt;"Please input",AQ187=""),"Fail",IF(AM187&lt;&gt;"",AM187,IF(AN187&lt;&gt;"",AN187,IF(AO187&lt;&gt;"",AO187,IF(AP187&lt;&gt;"",AP187,IF(AQ187&lt;&gt;"",AQ187,"")))))))))),"")</f>
        <v/>
      </c>
    </row>
    <row r="188" spans="5:44" ht="12.75" x14ac:dyDescent="0.2">
      <c r="E188" s="21" t="str">
        <f>_xlfn.IFNA(VLOOKUP(B188,'1_Prototype_data'!$B$1:$U$1000,18,FALSE),"")</f>
        <v/>
      </c>
      <c r="F188" s="21" t="str">
        <f>_xlfn.IFNA(VLOOKUP(B188,'2_Prototype_data'!$B$1:$U$1000,18,FALSE),"")</f>
        <v/>
      </c>
      <c r="G188" s="21" t="str">
        <f>_xlfn.IFNA(VLOOKUP(B188,'3_Prototype_data'!$B$1:$U$1000,18,FALSE),"")</f>
        <v/>
      </c>
      <c r="H188" s="21" t="str">
        <f ca="1">_xlfn.IFNA(VLOOKUP(B188,'4_Prototype_data'!$B$1:$U$1000,18,FALSE),"")</f>
        <v/>
      </c>
      <c r="I188" s="21" t="str">
        <f>_xlfn.IFNA(VLOOKUP(B188,'5_Prototype_data'!$B$1:$U$1000,18,FALSE),"")</f>
        <v/>
      </c>
      <c r="J188" s="21" t="str">
        <f>IF(B188&lt;&gt;"",IF(AND(Prototype_input!$E$13&lt;&gt;"",Prototype_input!$E$13&lt;&gt;"Please input",E188=""),"Fail",IF(AND(Prototype_input!$E$16&lt;&gt;"",Prototype_input!$E$16&lt;&gt;"Please input",F188=""),"Fail",IF(AND(Prototype_input!$E$19&lt;&gt;"",Prototype_input!$E$19&lt;&gt;"Please input",G188=""),"Fail",IF(AND(Prototype_input!$E$22&lt;&gt;"",Prototype_input!$E$22&lt;&gt;"Please input",H188=""),"Fail",IF(AND(Prototype_input!$E$25&lt;&gt;"",Prototype_input!$E$25&lt;&gt;"Please input",I188=""),"Fail",IF(E188&lt;&gt;"",E188,IF(F188&lt;&gt;"",F188,IF(G188&lt;&gt;"",G188,IF(H188&lt;&gt;"",H188,IF(I188&lt;&gt;"",I188,"")))))))))),"")</f>
        <v/>
      </c>
      <c r="K188" s="21" t="str">
        <f>_xlfn.IFNA(VLOOKUP(B188,'1_Prototype_data'!$B$1:$U$1000,16,FALSE),"")</f>
        <v/>
      </c>
      <c r="L188" s="21" t="str">
        <f t="shared" si="20"/>
        <v/>
      </c>
      <c r="M188" s="21" t="str">
        <f>_xlfn.IFNA(VLOOKUP(B188,'2_Prototype_data'!$B$1:$U$1000,16,FALSE),"")</f>
        <v/>
      </c>
      <c r="N188" s="21" t="str">
        <f t="shared" si="21"/>
        <v/>
      </c>
      <c r="O188" s="21" t="str">
        <f>_xlfn.IFNA(VLOOKUP(B188,'3_Prototype_data'!$B$1:$U$1000,16,FALSE),"")</f>
        <v/>
      </c>
      <c r="P188" s="21" t="str">
        <f t="shared" si="22"/>
        <v/>
      </c>
      <c r="Q188" s="21" t="str">
        <f ca="1">_xlfn.IFNA(VLOOKUP(B188,'4_Prototype_data'!$B$1:$U$1000,16,FALSE),"")</f>
        <v/>
      </c>
      <c r="R188" s="21" t="str">
        <f t="shared" ca="1" si="23"/>
        <v/>
      </c>
      <c r="S188" s="21" t="str">
        <f>_xlfn.IFNA(VLOOKUP(B188,'5_Prototype_data'!$B$1:$U$1000,16,FALSE),"")</f>
        <v/>
      </c>
      <c r="T188" s="21" t="str">
        <f t="shared" si="24"/>
        <v/>
      </c>
      <c r="U188" s="21" t="str">
        <f t="shared" si="27"/>
        <v/>
      </c>
      <c r="V188" s="21" t="str">
        <f>IF(B188&lt;&gt;"",(10-COUNTIF(Prototype_input!$E$12:$E$26,"Please input"))/2,"")</f>
        <v/>
      </c>
      <c r="W188" s="21" t="str">
        <f t="shared" si="26"/>
        <v/>
      </c>
      <c r="Y188" s="21" t="str">
        <f>_xlfn.IFNA(VLOOKUP(B188,'1_Prototype_data'!$B$1:$U$1000,3,FALSE),"")</f>
        <v/>
      </c>
      <c r="Z188" s="21" t="str">
        <f>_xlfn.IFNA(VLOOKUP(B188,'1_Prototype_data'!$B$1:$U$1000,4,FALSE),"")</f>
        <v/>
      </c>
      <c r="AA188" s="21" t="str">
        <f>_xlfn.IFNA(VLOOKUP(B188,'1_Prototype_data'!$B$1:$U$1000,5,FALSE),"")</f>
        <v/>
      </c>
      <c r="AB188" s="21" t="str">
        <f>_xlfn.IFNA(VLOOKUP(B188,'1_Prototype_data'!$B$1:$U$1000,6,FALSE),"")</f>
        <v/>
      </c>
      <c r="AC188" s="21" t="str">
        <f>_xlfn.IFNA(VLOOKUP(B188,'1_Prototype_data'!$B$1:$U$1000,7,FALSE),"")</f>
        <v/>
      </c>
      <c r="AD188" s="21" t="str">
        <f>_xlfn.IFNA(VLOOKUP(B188,'1_Prototype_data'!$B$1:$U$1000,8,FALSE),"")</f>
        <v/>
      </c>
      <c r="AE188" s="21" t="str">
        <f>_xlfn.IFNA(VLOOKUP(B188,'1_Prototype_data'!$B$1:$U$1000,9,FALSE),"")</f>
        <v/>
      </c>
      <c r="AF188" s="21" t="str">
        <f>_xlfn.IFNA(VLOOKUP(B188,'1_Prototype_data'!$B$1:$U$1000,20,FALSE),"")</f>
        <v/>
      </c>
      <c r="AG188" s="21" t="str">
        <f>_xlfn.IFNA(VLOOKUP(B188,'2_Prototype_data'!$B$1:$U$1000,20,FALSE),"")</f>
        <v/>
      </c>
      <c r="AH188" s="21" t="str">
        <f>_xlfn.IFNA(VLOOKUP(B188,'3_Prototype_data'!$B$1:$U$1000,20,FALSE),"")</f>
        <v/>
      </c>
      <c r="AI188" s="21" t="str">
        <f ca="1">_xlfn.IFNA(VLOOKUP(B188,'4_Prototype_data'!$B$1:$U$1000,20,FALSE),"")</f>
        <v/>
      </c>
      <c r="AJ188" s="21" t="str">
        <f>_xlfn.IFNA(VLOOKUP(B188,'5_Prototype_data'!$B$1:$U$1000,20,FALSE),"")</f>
        <v/>
      </c>
      <c r="AK188" s="21" t="str">
        <f>IF(B188&lt;&gt;"",IF(AND(Prototype_input!$E$13&lt;&gt;"",Prototype_input!$E$13&lt;&gt;"Please input",AF188=""),"Fail",IF(AND(Prototype_input!$E$16&lt;&gt;"",Prototype_input!$E$16&lt;&gt;"Please input",AG188=""),"Fail",IF(AND(Prototype_input!$E$19&lt;&gt;"",Prototype_input!$E$19&lt;&gt;"Please input",AH188=""),"Fail",IF(AND(Prototype_input!$E$22&lt;&gt;"",Prototype_input!$E$22&lt;&gt;"Please input",AI188=""),"Fail",IF(AND(Prototype_input!$E$25&lt;&gt;"",Prototype_input!$E$25&lt;&gt;"Please input",AJ188=""),"Fail",IF(AF188&lt;&gt;"",AF188,IF(AG188&lt;&gt;"",AG188,IF(AH188&lt;&gt;"",AH188,IF(AI188&lt;&gt;"",AI188,IF(AJ188&lt;&gt;"",AJ188,"")))))))))),"")</f>
        <v/>
      </c>
      <c r="AM188" s="21" t="str">
        <f>_xlfn.IFNA(VLOOKUP(C188,'1_Prototype_data'!$C$1:$AL$1000,36,FALSE),"")</f>
        <v/>
      </c>
      <c r="AN188" s="21" t="str">
        <f>_xlfn.IFNA(VLOOKUP(C188,'2_Prototype_data'!$C$1:$AL$1000,36,FALSE),"")</f>
        <v/>
      </c>
      <c r="AO188" s="21" t="str">
        <f>_xlfn.IFNA(VLOOKUP(C188,'3_Prototype_data'!$C$1:$AL$1000,36,FALSE),"")</f>
        <v/>
      </c>
      <c r="AP188" s="21" t="str">
        <f ca="1">_xlfn.IFNA(VLOOKUP(C188,'4_Prototype_data'!$C$1:$AL$1000,36,FALSE),"")</f>
        <v/>
      </c>
      <c r="AQ188" s="21" t="str">
        <f>_xlfn.IFNA(VLOOKUP(C188,'5_Prototype_data'!$C$1:$AL$1000,36,FALSE),"")</f>
        <v/>
      </c>
      <c r="AR188" s="5" t="str">
        <f>IF(C188&lt;&gt;"",IF(AND(Prototype_input!$E$13&lt;&gt;"",Prototype_input!$E$13&lt;&gt;"Please input",AM188=""),"Fail",IF(AND(Prototype_input!$E$16&lt;&gt;"",Prototype_input!$E$16&lt;&gt;"Please input",AN188=""),"Fail",IF(AND(Prototype_input!$E$19&lt;&gt;"",Prototype_input!$E$19&lt;&gt;"Please input",AO188=""),"Fail",IF(AND(Prototype_input!$E$22&lt;&gt;"",Prototype_input!$E$22&lt;&gt;"Please input",AP188=""),"Fail",IF(AND(Prototype_input!$E$25&lt;&gt;"",Prototype_input!$E$25&lt;&gt;"Please input",AQ188=""),"Fail",IF(AM188&lt;&gt;"",AM188,IF(AN188&lt;&gt;"",AN188,IF(AO188&lt;&gt;"",AO188,IF(AP188&lt;&gt;"",AP188,IF(AQ188&lt;&gt;"",AQ188,"")))))))))),"")</f>
        <v/>
      </c>
    </row>
    <row r="189" spans="5:44" ht="12.75" x14ac:dyDescent="0.2">
      <c r="E189" s="21" t="str">
        <f>_xlfn.IFNA(VLOOKUP(B189,'1_Prototype_data'!$B$1:$U$1000,18,FALSE),"")</f>
        <v/>
      </c>
      <c r="F189" s="21" t="str">
        <f>_xlfn.IFNA(VLOOKUP(B189,'2_Prototype_data'!$B$1:$U$1000,18,FALSE),"")</f>
        <v/>
      </c>
      <c r="G189" s="21" t="str">
        <f>_xlfn.IFNA(VLOOKUP(B189,'3_Prototype_data'!$B$1:$U$1000,18,FALSE),"")</f>
        <v/>
      </c>
      <c r="H189" s="21" t="str">
        <f ca="1">_xlfn.IFNA(VLOOKUP(B189,'4_Prototype_data'!$B$1:$U$1000,18,FALSE),"")</f>
        <v/>
      </c>
      <c r="I189" s="21" t="str">
        <f>_xlfn.IFNA(VLOOKUP(B189,'5_Prototype_data'!$B$1:$U$1000,18,FALSE),"")</f>
        <v/>
      </c>
      <c r="J189" s="21" t="str">
        <f>IF(B189&lt;&gt;"",IF(AND(Prototype_input!$E$13&lt;&gt;"",Prototype_input!$E$13&lt;&gt;"Please input",E189=""),"Fail",IF(AND(Prototype_input!$E$16&lt;&gt;"",Prototype_input!$E$16&lt;&gt;"Please input",F189=""),"Fail",IF(AND(Prototype_input!$E$19&lt;&gt;"",Prototype_input!$E$19&lt;&gt;"Please input",G189=""),"Fail",IF(AND(Prototype_input!$E$22&lt;&gt;"",Prototype_input!$E$22&lt;&gt;"Please input",H189=""),"Fail",IF(AND(Prototype_input!$E$25&lt;&gt;"",Prototype_input!$E$25&lt;&gt;"Please input",I189=""),"Fail",IF(E189&lt;&gt;"",E189,IF(F189&lt;&gt;"",F189,IF(G189&lt;&gt;"",G189,IF(H189&lt;&gt;"",H189,IF(I189&lt;&gt;"",I189,"")))))))))),"")</f>
        <v/>
      </c>
      <c r="K189" s="21" t="str">
        <f>_xlfn.IFNA(VLOOKUP(B189,'1_Prototype_data'!$B$1:$U$1000,16,FALSE),"")</f>
        <v/>
      </c>
      <c r="L189" s="21" t="str">
        <f t="shared" si="20"/>
        <v/>
      </c>
      <c r="M189" s="21" t="str">
        <f>_xlfn.IFNA(VLOOKUP(B189,'2_Prototype_data'!$B$1:$U$1000,16,FALSE),"")</f>
        <v/>
      </c>
      <c r="N189" s="21" t="str">
        <f t="shared" si="21"/>
        <v/>
      </c>
      <c r="O189" s="21" t="str">
        <f>_xlfn.IFNA(VLOOKUP(B189,'3_Prototype_data'!$B$1:$U$1000,16,FALSE),"")</f>
        <v/>
      </c>
      <c r="P189" s="21" t="str">
        <f t="shared" si="22"/>
        <v/>
      </c>
      <c r="Q189" s="21" t="str">
        <f ca="1">_xlfn.IFNA(VLOOKUP(B189,'4_Prototype_data'!$B$1:$U$1000,16,FALSE),"")</f>
        <v/>
      </c>
      <c r="R189" s="21" t="str">
        <f t="shared" ca="1" si="23"/>
        <v/>
      </c>
      <c r="S189" s="21" t="str">
        <f>_xlfn.IFNA(VLOOKUP(B189,'5_Prototype_data'!$B$1:$U$1000,16,FALSE),"")</f>
        <v/>
      </c>
      <c r="T189" s="21" t="str">
        <f t="shared" si="24"/>
        <v/>
      </c>
      <c r="U189" s="21" t="str">
        <f t="shared" si="27"/>
        <v/>
      </c>
      <c r="V189" s="21" t="str">
        <f>IF(B189&lt;&gt;"",(10-COUNTIF(Prototype_input!$E$12:$E$26,"Please input"))/2,"")</f>
        <v/>
      </c>
      <c r="W189" s="21" t="str">
        <f t="shared" si="26"/>
        <v/>
      </c>
      <c r="Y189" s="21" t="str">
        <f>_xlfn.IFNA(VLOOKUP(B189,'1_Prototype_data'!$B$1:$U$1000,3,FALSE),"")</f>
        <v/>
      </c>
      <c r="Z189" s="21" t="str">
        <f>_xlfn.IFNA(VLOOKUP(B189,'1_Prototype_data'!$B$1:$U$1000,4,FALSE),"")</f>
        <v/>
      </c>
      <c r="AA189" s="21" t="str">
        <f>_xlfn.IFNA(VLOOKUP(B189,'1_Prototype_data'!$B$1:$U$1000,5,FALSE),"")</f>
        <v/>
      </c>
      <c r="AB189" s="21" t="str">
        <f>_xlfn.IFNA(VLOOKUP(B189,'1_Prototype_data'!$B$1:$U$1000,6,FALSE),"")</f>
        <v/>
      </c>
      <c r="AC189" s="21" t="str">
        <f>_xlfn.IFNA(VLOOKUP(B189,'1_Prototype_data'!$B$1:$U$1000,7,FALSE),"")</f>
        <v/>
      </c>
      <c r="AD189" s="21" t="str">
        <f>_xlfn.IFNA(VLOOKUP(B189,'1_Prototype_data'!$B$1:$U$1000,8,FALSE),"")</f>
        <v/>
      </c>
      <c r="AE189" s="21" t="str">
        <f>_xlfn.IFNA(VLOOKUP(B189,'1_Prototype_data'!$B$1:$U$1000,9,FALSE),"")</f>
        <v/>
      </c>
      <c r="AF189" s="21" t="str">
        <f>_xlfn.IFNA(VLOOKUP(B189,'1_Prototype_data'!$B$1:$U$1000,20,FALSE),"")</f>
        <v/>
      </c>
      <c r="AG189" s="21" t="str">
        <f>_xlfn.IFNA(VLOOKUP(B189,'2_Prototype_data'!$B$1:$U$1000,20,FALSE),"")</f>
        <v/>
      </c>
      <c r="AH189" s="21" t="str">
        <f>_xlfn.IFNA(VLOOKUP(B189,'3_Prototype_data'!$B$1:$U$1000,20,FALSE),"")</f>
        <v/>
      </c>
      <c r="AI189" s="21" t="str">
        <f ca="1">_xlfn.IFNA(VLOOKUP(B189,'4_Prototype_data'!$B$1:$U$1000,20,FALSE),"")</f>
        <v/>
      </c>
      <c r="AJ189" s="21" t="str">
        <f>_xlfn.IFNA(VLOOKUP(B189,'5_Prototype_data'!$B$1:$U$1000,20,FALSE),"")</f>
        <v/>
      </c>
      <c r="AK189" s="21" t="str">
        <f>IF(B189&lt;&gt;"",IF(AND(Prototype_input!$E$13&lt;&gt;"",Prototype_input!$E$13&lt;&gt;"Please input",AF189=""),"Fail",IF(AND(Prototype_input!$E$16&lt;&gt;"",Prototype_input!$E$16&lt;&gt;"Please input",AG189=""),"Fail",IF(AND(Prototype_input!$E$19&lt;&gt;"",Prototype_input!$E$19&lt;&gt;"Please input",AH189=""),"Fail",IF(AND(Prototype_input!$E$22&lt;&gt;"",Prototype_input!$E$22&lt;&gt;"Please input",AI189=""),"Fail",IF(AND(Prototype_input!$E$25&lt;&gt;"",Prototype_input!$E$25&lt;&gt;"Please input",AJ189=""),"Fail",IF(AF189&lt;&gt;"",AF189,IF(AG189&lt;&gt;"",AG189,IF(AH189&lt;&gt;"",AH189,IF(AI189&lt;&gt;"",AI189,IF(AJ189&lt;&gt;"",AJ189,"")))))))))),"")</f>
        <v/>
      </c>
      <c r="AM189" s="21" t="str">
        <f>_xlfn.IFNA(VLOOKUP(C189,'1_Prototype_data'!$C$1:$AL$1000,36,FALSE),"")</f>
        <v/>
      </c>
      <c r="AN189" s="21" t="str">
        <f>_xlfn.IFNA(VLOOKUP(C189,'2_Prototype_data'!$C$1:$AL$1000,36,FALSE),"")</f>
        <v/>
      </c>
      <c r="AO189" s="21" t="str">
        <f>_xlfn.IFNA(VLOOKUP(C189,'3_Prototype_data'!$C$1:$AL$1000,36,FALSE),"")</f>
        <v/>
      </c>
      <c r="AP189" s="21" t="str">
        <f ca="1">_xlfn.IFNA(VLOOKUP(C189,'4_Prototype_data'!$C$1:$AL$1000,36,FALSE),"")</f>
        <v/>
      </c>
      <c r="AQ189" s="21" t="str">
        <f>_xlfn.IFNA(VLOOKUP(C189,'5_Prototype_data'!$C$1:$AL$1000,36,FALSE),"")</f>
        <v/>
      </c>
      <c r="AR189" s="5" t="str">
        <f>IF(C189&lt;&gt;"",IF(AND(Prototype_input!$E$13&lt;&gt;"",Prototype_input!$E$13&lt;&gt;"Please input",AM189=""),"Fail",IF(AND(Prototype_input!$E$16&lt;&gt;"",Prototype_input!$E$16&lt;&gt;"Please input",AN189=""),"Fail",IF(AND(Prototype_input!$E$19&lt;&gt;"",Prototype_input!$E$19&lt;&gt;"Please input",AO189=""),"Fail",IF(AND(Prototype_input!$E$22&lt;&gt;"",Prototype_input!$E$22&lt;&gt;"Please input",AP189=""),"Fail",IF(AND(Prototype_input!$E$25&lt;&gt;"",Prototype_input!$E$25&lt;&gt;"Please input",AQ189=""),"Fail",IF(AM189&lt;&gt;"",AM189,IF(AN189&lt;&gt;"",AN189,IF(AO189&lt;&gt;"",AO189,IF(AP189&lt;&gt;"",AP189,IF(AQ189&lt;&gt;"",AQ189,"")))))))))),"")</f>
        <v/>
      </c>
    </row>
    <row r="190" spans="5:44" ht="12.75" x14ac:dyDescent="0.2">
      <c r="E190" s="21" t="str">
        <f>_xlfn.IFNA(VLOOKUP(B190,'1_Prototype_data'!$B$1:$U$1000,18,FALSE),"")</f>
        <v/>
      </c>
      <c r="F190" s="21" t="str">
        <f>_xlfn.IFNA(VLOOKUP(B190,'2_Prototype_data'!$B$1:$U$1000,18,FALSE),"")</f>
        <v/>
      </c>
      <c r="G190" s="21" t="str">
        <f>_xlfn.IFNA(VLOOKUP(B190,'3_Prototype_data'!$B$1:$U$1000,18,FALSE),"")</f>
        <v/>
      </c>
      <c r="H190" s="21" t="str">
        <f ca="1">_xlfn.IFNA(VLOOKUP(B190,'4_Prototype_data'!$B$1:$U$1000,18,FALSE),"")</f>
        <v/>
      </c>
      <c r="I190" s="21" t="str">
        <f>_xlfn.IFNA(VLOOKUP(B190,'5_Prototype_data'!$B$1:$U$1000,18,FALSE),"")</f>
        <v/>
      </c>
      <c r="J190" s="21" t="str">
        <f>IF(B190&lt;&gt;"",IF(AND(Prototype_input!$E$13&lt;&gt;"",Prototype_input!$E$13&lt;&gt;"Please input",E190=""),"Fail",IF(AND(Prototype_input!$E$16&lt;&gt;"",Prototype_input!$E$16&lt;&gt;"Please input",F190=""),"Fail",IF(AND(Prototype_input!$E$19&lt;&gt;"",Prototype_input!$E$19&lt;&gt;"Please input",G190=""),"Fail",IF(AND(Prototype_input!$E$22&lt;&gt;"",Prototype_input!$E$22&lt;&gt;"Please input",H190=""),"Fail",IF(AND(Prototype_input!$E$25&lt;&gt;"",Prototype_input!$E$25&lt;&gt;"Please input",I190=""),"Fail",IF(E190&lt;&gt;"",E190,IF(F190&lt;&gt;"",F190,IF(G190&lt;&gt;"",G190,IF(H190&lt;&gt;"",H190,IF(I190&lt;&gt;"",I190,"")))))))))),"")</f>
        <v/>
      </c>
      <c r="K190" s="21" t="str">
        <f>_xlfn.IFNA(VLOOKUP(B190,'1_Prototype_data'!$B$1:$U$1000,16,FALSE),"")</f>
        <v/>
      </c>
      <c r="L190" s="21" t="str">
        <f t="shared" si="20"/>
        <v/>
      </c>
      <c r="M190" s="21" t="str">
        <f>_xlfn.IFNA(VLOOKUP(B190,'2_Prototype_data'!$B$1:$U$1000,16,FALSE),"")</f>
        <v/>
      </c>
      <c r="N190" s="21" t="str">
        <f t="shared" si="21"/>
        <v/>
      </c>
      <c r="O190" s="21" t="str">
        <f>_xlfn.IFNA(VLOOKUP(B190,'3_Prototype_data'!$B$1:$U$1000,16,FALSE),"")</f>
        <v/>
      </c>
      <c r="P190" s="21" t="str">
        <f t="shared" si="22"/>
        <v/>
      </c>
      <c r="Q190" s="21" t="str">
        <f ca="1">_xlfn.IFNA(VLOOKUP(B190,'4_Prototype_data'!$B$1:$U$1000,16,FALSE),"")</f>
        <v/>
      </c>
      <c r="R190" s="21" t="str">
        <f t="shared" ca="1" si="23"/>
        <v/>
      </c>
      <c r="S190" s="21" t="str">
        <f>_xlfn.IFNA(VLOOKUP(B190,'5_Prototype_data'!$B$1:$U$1000,16,FALSE),"")</f>
        <v/>
      </c>
      <c r="T190" s="21" t="str">
        <f t="shared" si="24"/>
        <v/>
      </c>
      <c r="U190" s="21" t="str">
        <f t="shared" si="27"/>
        <v/>
      </c>
      <c r="V190" s="21" t="str">
        <f>IF(B190&lt;&gt;"",(10-COUNTIF(Prototype_input!$E$12:$E$26,"Please input"))/2,"")</f>
        <v/>
      </c>
      <c r="W190" s="21" t="str">
        <f t="shared" si="26"/>
        <v/>
      </c>
      <c r="Y190" s="21" t="str">
        <f>_xlfn.IFNA(VLOOKUP(B190,'1_Prototype_data'!$B$1:$U$1000,3,FALSE),"")</f>
        <v/>
      </c>
      <c r="Z190" s="21" t="str">
        <f>_xlfn.IFNA(VLOOKUP(B190,'1_Prototype_data'!$B$1:$U$1000,4,FALSE),"")</f>
        <v/>
      </c>
      <c r="AA190" s="21" t="str">
        <f>_xlfn.IFNA(VLOOKUP(B190,'1_Prototype_data'!$B$1:$U$1000,5,FALSE),"")</f>
        <v/>
      </c>
      <c r="AB190" s="21" t="str">
        <f>_xlfn.IFNA(VLOOKUP(B190,'1_Prototype_data'!$B$1:$U$1000,6,FALSE),"")</f>
        <v/>
      </c>
      <c r="AC190" s="21" t="str">
        <f>_xlfn.IFNA(VLOOKUP(B190,'1_Prototype_data'!$B$1:$U$1000,7,FALSE),"")</f>
        <v/>
      </c>
      <c r="AD190" s="21" t="str">
        <f>_xlfn.IFNA(VLOOKUP(B190,'1_Prototype_data'!$B$1:$U$1000,8,FALSE),"")</f>
        <v/>
      </c>
      <c r="AE190" s="21" t="str">
        <f>_xlfn.IFNA(VLOOKUP(B190,'1_Prototype_data'!$B$1:$U$1000,9,FALSE),"")</f>
        <v/>
      </c>
      <c r="AF190" s="21" t="str">
        <f>_xlfn.IFNA(VLOOKUP(B190,'1_Prototype_data'!$B$1:$U$1000,20,FALSE),"")</f>
        <v/>
      </c>
      <c r="AG190" s="21" t="str">
        <f>_xlfn.IFNA(VLOOKUP(B190,'2_Prototype_data'!$B$1:$U$1000,20,FALSE),"")</f>
        <v/>
      </c>
      <c r="AH190" s="21" t="str">
        <f>_xlfn.IFNA(VLOOKUP(B190,'3_Prototype_data'!$B$1:$U$1000,20,FALSE),"")</f>
        <v/>
      </c>
      <c r="AI190" s="21" t="str">
        <f ca="1">_xlfn.IFNA(VLOOKUP(B190,'4_Prototype_data'!$B$1:$U$1000,20,FALSE),"")</f>
        <v/>
      </c>
      <c r="AJ190" s="21" t="str">
        <f>_xlfn.IFNA(VLOOKUP(B190,'5_Prototype_data'!$B$1:$U$1000,20,FALSE),"")</f>
        <v/>
      </c>
      <c r="AK190" s="21" t="str">
        <f>IF(B190&lt;&gt;"",IF(AND(Prototype_input!$E$13&lt;&gt;"",Prototype_input!$E$13&lt;&gt;"Please input",AF190=""),"Fail",IF(AND(Prototype_input!$E$16&lt;&gt;"",Prototype_input!$E$16&lt;&gt;"Please input",AG190=""),"Fail",IF(AND(Prototype_input!$E$19&lt;&gt;"",Prototype_input!$E$19&lt;&gt;"Please input",AH190=""),"Fail",IF(AND(Prototype_input!$E$22&lt;&gt;"",Prototype_input!$E$22&lt;&gt;"Please input",AI190=""),"Fail",IF(AND(Prototype_input!$E$25&lt;&gt;"",Prototype_input!$E$25&lt;&gt;"Please input",AJ190=""),"Fail",IF(AF190&lt;&gt;"",AF190,IF(AG190&lt;&gt;"",AG190,IF(AH190&lt;&gt;"",AH190,IF(AI190&lt;&gt;"",AI190,IF(AJ190&lt;&gt;"",AJ190,"")))))))))),"")</f>
        <v/>
      </c>
      <c r="AM190" s="21" t="str">
        <f>_xlfn.IFNA(VLOOKUP(C190,'1_Prototype_data'!$C$1:$AL$1000,36,FALSE),"")</f>
        <v/>
      </c>
      <c r="AN190" s="21" t="str">
        <f>_xlfn.IFNA(VLOOKUP(C190,'2_Prototype_data'!$C$1:$AL$1000,36,FALSE),"")</f>
        <v/>
      </c>
      <c r="AO190" s="21" t="str">
        <f>_xlfn.IFNA(VLOOKUP(C190,'3_Prototype_data'!$C$1:$AL$1000,36,FALSE),"")</f>
        <v/>
      </c>
      <c r="AP190" s="21" t="str">
        <f ca="1">_xlfn.IFNA(VLOOKUP(C190,'4_Prototype_data'!$C$1:$AL$1000,36,FALSE),"")</f>
        <v/>
      </c>
      <c r="AQ190" s="21" t="str">
        <f>_xlfn.IFNA(VLOOKUP(C190,'5_Prototype_data'!$C$1:$AL$1000,36,FALSE),"")</f>
        <v/>
      </c>
      <c r="AR190" s="5" t="str">
        <f>IF(C190&lt;&gt;"",IF(AND(Prototype_input!$E$13&lt;&gt;"",Prototype_input!$E$13&lt;&gt;"Please input",AM190=""),"Fail",IF(AND(Prototype_input!$E$16&lt;&gt;"",Prototype_input!$E$16&lt;&gt;"Please input",AN190=""),"Fail",IF(AND(Prototype_input!$E$19&lt;&gt;"",Prototype_input!$E$19&lt;&gt;"Please input",AO190=""),"Fail",IF(AND(Prototype_input!$E$22&lt;&gt;"",Prototype_input!$E$22&lt;&gt;"Please input",AP190=""),"Fail",IF(AND(Prototype_input!$E$25&lt;&gt;"",Prototype_input!$E$25&lt;&gt;"Please input",AQ190=""),"Fail",IF(AM190&lt;&gt;"",AM190,IF(AN190&lt;&gt;"",AN190,IF(AO190&lt;&gt;"",AO190,IF(AP190&lt;&gt;"",AP190,IF(AQ190&lt;&gt;"",AQ190,"")))))))))),"")</f>
        <v/>
      </c>
    </row>
    <row r="191" spans="5:44" ht="12.75" x14ac:dyDescent="0.2">
      <c r="E191" s="21" t="str">
        <f>_xlfn.IFNA(VLOOKUP(B191,'1_Prototype_data'!$B$1:$U$1000,18,FALSE),"")</f>
        <v/>
      </c>
      <c r="F191" s="21" t="str">
        <f>_xlfn.IFNA(VLOOKUP(B191,'2_Prototype_data'!$B$1:$U$1000,18,FALSE),"")</f>
        <v/>
      </c>
      <c r="G191" s="21" t="str">
        <f>_xlfn.IFNA(VLOOKUP(B191,'3_Prototype_data'!$B$1:$U$1000,18,FALSE),"")</f>
        <v/>
      </c>
      <c r="H191" s="21" t="str">
        <f ca="1">_xlfn.IFNA(VLOOKUP(B191,'4_Prototype_data'!$B$1:$U$1000,18,FALSE),"")</f>
        <v/>
      </c>
      <c r="I191" s="21" t="str">
        <f>_xlfn.IFNA(VLOOKUP(B191,'5_Prototype_data'!$B$1:$U$1000,18,FALSE),"")</f>
        <v/>
      </c>
      <c r="J191" s="21" t="str">
        <f>IF(B191&lt;&gt;"",IF(AND(Prototype_input!$E$13&lt;&gt;"",Prototype_input!$E$13&lt;&gt;"Please input",E191=""),"Fail",IF(AND(Prototype_input!$E$16&lt;&gt;"",Prototype_input!$E$16&lt;&gt;"Please input",F191=""),"Fail",IF(AND(Prototype_input!$E$19&lt;&gt;"",Prototype_input!$E$19&lt;&gt;"Please input",G191=""),"Fail",IF(AND(Prototype_input!$E$22&lt;&gt;"",Prototype_input!$E$22&lt;&gt;"Please input",H191=""),"Fail",IF(AND(Prototype_input!$E$25&lt;&gt;"",Prototype_input!$E$25&lt;&gt;"Please input",I191=""),"Fail",IF(E191&lt;&gt;"",E191,IF(F191&lt;&gt;"",F191,IF(G191&lt;&gt;"",G191,IF(H191&lt;&gt;"",H191,IF(I191&lt;&gt;"",I191,"")))))))))),"")</f>
        <v/>
      </c>
      <c r="K191" s="21" t="str">
        <f>_xlfn.IFNA(VLOOKUP(B191,'1_Prototype_data'!$B$1:$U$1000,16,FALSE),"")</f>
        <v/>
      </c>
      <c r="L191" s="21" t="str">
        <f t="shared" si="20"/>
        <v/>
      </c>
      <c r="M191" s="21" t="str">
        <f>_xlfn.IFNA(VLOOKUP(B191,'2_Prototype_data'!$B$1:$U$1000,16,FALSE),"")</f>
        <v/>
      </c>
      <c r="N191" s="21" t="str">
        <f t="shared" si="21"/>
        <v/>
      </c>
      <c r="O191" s="21" t="str">
        <f>_xlfn.IFNA(VLOOKUP(B191,'3_Prototype_data'!$B$1:$U$1000,16,FALSE),"")</f>
        <v/>
      </c>
      <c r="P191" s="21" t="str">
        <f t="shared" si="22"/>
        <v/>
      </c>
      <c r="Q191" s="21" t="str">
        <f ca="1">_xlfn.IFNA(VLOOKUP(B191,'4_Prototype_data'!$B$1:$U$1000,16,FALSE),"")</f>
        <v/>
      </c>
      <c r="R191" s="21" t="str">
        <f t="shared" ca="1" si="23"/>
        <v/>
      </c>
      <c r="S191" s="21" t="str">
        <f>_xlfn.IFNA(VLOOKUP(B191,'5_Prototype_data'!$B$1:$U$1000,16,FALSE),"")</f>
        <v/>
      </c>
      <c r="T191" s="21" t="str">
        <f t="shared" si="24"/>
        <v/>
      </c>
      <c r="U191" s="21" t="str">
        <f t="shared" si="27"/>
        <v/>
      </c>
      <c r="V191" s="21" t="str">
        <f>IF(B191&lt;&gt;"",(10-COUNTIF(Prototype_input!$E$12:$E$26,"Please input"))/2,"")</f>
        <v/>
      </c>
      <c r="W191" s="21" t="str">
        <f t="shared" si="26"/>
        <v/>
      </c>
      <c r="Y191" s="21" t="str">
        <f>_xlfn.IFNA(VLOOKUP(B191,'1_Prototype_data'!$B$1:$U$1000,3,FALSE),"")</f>
        <v/>
      </c>
      <c r="Z191" s="21" t="str">
        <f>_xlfn.IFNA(VLOOKUP(B191,'1_Prototype_data'!$B$1:$U$1000,4,FALSE),"")</f>
        <v/>
      </c>
      <c r="AA191" s="21" t="str">
        <f>_xlfn.IFNA(VLOOKUP(B191,'1_Prototype_data'!$B$1:$U$1000,5,FALSE),"")</f>
        <v/>
      </c>
      <c r="AB191" s="21" t="str">
        <f>_xlfn.IFNA(VLOOKUP(B191,'1_Prototype_data'!$B$1:$U$1000,6,FALSE),"")</f>
        <v/>
      </c>
      <c r="AC191" s="21" t="str">
        <f>_xlfn.IFNA(VLOOKUP(B191,'1_Prototype_data'!$B$1:$U$1000,7,FALSE),"")</f>
        <v/>
      </c>
      <c r="AD191" s="21" t="str">
        <f>_xlfn.IFNA(VLOOKUP(B191,'1_Prototype_data'!$B$1:$U$1000,8,FALSE),"")</f>
        <v/>
      </c>
      <c r="AE191" s="21" t="str">
        <f>_xlfn.IFNA(VLOOKUP(B191,'1_Prototype_data'!$B$1:$U$1000,9,FALSE),"")</f>
        <v/>
      </c>
      <c r="AF191" s="21" t="str">
        <f>_xlfn.IFNA(VLOOKUP(B191,'1_Prototype_data'!$B$1:$U$1000,20,FALSE),"")</f>
        <v/>
      </c>
      <c r="AG191" s="21" t="str">
        <f>_xlfn.IFNA(VLOOKUP(B191,'2_Prototype_data'!$B$1:$U$1000,20,FALSE),"")</f>
        <v/>
      </c>
      <c r="AH191" s="21" t="str">
        <f>_xlfn.IFNA(VLOOKUP(B191,'3_Prototype_data'!$B$1:$U$1000,20,FALSE),"")</f>
        <v/>
      </c>
      <c r="AI191" s="21" t="str">
        <f ca="1">_xlfn.IFNA(VLOOKUP(B191,'4_Prototype_data'!$B$1:$U$1000,20,FALSE),"")</f>
        <v/>
      </c>
      <c r="AJ191" s="21" t="str">
        <f>_xlfn.IFNA(VLOOKUP(B191,'5_Prototype_data'!$B$1:$U$1000,20,FALSE),"")</f>
        <v/>
      </c>
      <c r="AK191" s="21" t="str">
        <f>IF(B191&lt;&gt;"",IF(AND(Prototype_input!$E$13&lt;&gt;"",Prototype_input!$E$13&lt;&gt;"Please input",AF191=""),"Fail",IF(AND(Prototype_input!$E$16&lt;&gt;"",Prototype_input!$E$16&lt;&gt;"Please input",AG191=""),"Fail",IF(AND(Prototype_input!$E$19&lt;&gt;"",Prototype_input!$E$19&lt;&gt;"Please input",AH191=""),"Fail",IF(AND(Prototype_input!$E$22&lt;&gt;"",Prototype_input!$E$22&lt;&gt;"Please input",AI191=""),"Fail",IF(AND(Prototype_input!$E$25&lt;&gt;"",Prototype_input!$E$25&lt;&gt;"Please input",AJ191=""),"Fail",IF(AF191&lt;&gt;"",AF191,IF(AG191&lt;&gt;"",AG191,IF(AH191&lt;&gt;"",AH191,IF(AI191&lt;&gt;"",AI191,IF(AJ191&lt;&gt;"",AJ191,"")))))))))),"")</f>
        <v/>
      </c>
      <c r="AM191" s="21" t="str">
        <f>_xlfn.IFNA(VLOOKUP(C191,'1_Prototype_data'!$C$1:$AL$1000,36,FALSE),"")</f>
        <v/>
      </c>
      <c r="AN191" s="21" t="str">
        <f>_xlfn.IFNA(VLOOKUP(C191,'2_Prototype_data'!$C$1:$AL$1000,36,FALSE),"")</f>
        <v/>
      </c>
      <c r="AO191" s="21" t="str">
        <f>_xlfn.IFNA(VLOOKUP(C191,'3_Prototype_data'!$C$1:$AL$1000,36,FALSE),"")</f>
        <v/>
      </c>
      <c r="AP191" s="21" t="str">
        <f ca="1">_xlfn.IFNA(VLOOKUP(C191,'4_Prototype_data'!$C$1:$AL$1000,36,FALSE),"")</f>
        <v/>
      </c>
      <c r="AQ191" s="21" t="str">
        <f>_xlfn.IFNA(VLOOKUP(C191,'5_Prototype_data'!$C$1:$AL$1000,36,FALSE),"")</f>
        <v/>
      </c>
      <c r="AR191" s="5" t="str">
        <f>IF(C191&lt;&gt;"",IF(AND(Prototype_input!$E$13&lt;&gt;"",Prototype_input!$E$13&lt;&gt;"Please input",AM191=""),"Fail",IF(AND(Prototype_input!$E$16&lt;&gt;"",Prototype_input!$E$16&lt;&gt;"Please input",AN191=""),"Fail",IF(AND(Prototype_input!$E$19&lt;&gt;"",Prototype_input!$E$19&lt;&gt;"Please input",AO191=""),"Fail",IF(AND(Prototype_input!$E$22&lt;&gt;"",Prototype_input!$E$22&lt;&gt;"Please input",AP191=""),"Fail",IF(AND(Prototype_input!$E$25&lt;&gt;"",Prototype_input!$E$25&lt;&gt;"Please input",AQ191=""),"Fail",IF(AM191&lt;&gt;"",AM191,IF(AN191&lt;&gt;"",AN191,IF(AO191&lt;&gt;"",AO191,IF(AP191&lt;&gt;"",AP191,IF(AQ191&lt;&gt;"",AQ191,"")))))))))),"")</f>
        <v/>
      </c>
    </row>
    <row r="192" spans="5:44" ht="12.75" x14ac:dyDescent="0.2">
      <c r="E192" s="21" t="str">
        <f>_xlfn.IFNA(VLOOKUP(B192,'1_Prototype_data'!$B$1:$U$1000,18,FALSE),"")</f>
        <v/>
      </c>
      <c r="F192" s="21" t="str">
        <f>_xlfn.IFNA(VLOOKUP(B192,'2_Prototype_data'!$B$1:$U$1000,18,FALSE),"")</f>
        <v/>
      </c>
      <c r="G192" s="21" t="str">
        <f>_xlfn.IFNA(VLOOKUP(B192,'3_Prototype_data'!$B$1:$U$1000,18,FALSE),"")</f>
        <v/>
      </c>
      <c r="H192" s="21" t="str">
        <f ca="1">_xlfn.IFNA(VLOOKUP(B192,'4_Prototype_data'!$B$1:$U$1000,18,FALSE),"")</f>
        <v/>
      </c>
      <c r="I192" s="21" t="str">
        <f>_xlfn.IFNA(VLOOKUP(B192,'5_Prototype_data'!$B$1:$U$1000,18,FALSE),"")</f>
        <v/>
      </c>
      <c r="J192" s="21" t="str">
        <f>IF(B192&lt;&gt;"",IF(AND(Prototype_input!$E$13&lt;&gt;"",Prototype_input!$E$13&lt;&gt;"Please input",E192=""),"Fail",IF(AND(Prototype_input!$E$16&lt;&gt;"",Prototype_input!$E$16&lt;&gt;"Please input",F192=""),"Fail",IF(AND(Prototype_input!$E$19&lt;&gt;"",Prototype_input!$E$19&lt;&gt;"Please input",G192=""),"Fail",IF(AND(Prototype_input!$E$22&lt;&gt;"",Prototype_input!$E$22&lt;&gt;"Please input",H192=""),"Fail",IF(AND(Prototype_input!$E$25&lt;&gt;"",Prototype_input!$E$25&lt;&gt;"Please input",I192=""),"Fail",IF(E192&lt;&gt;"",E192,IF(F192&lt;&gt;"",F192,IF(G192&lt;&gt;"",G192,IF(H192&lt;&gt;"",H192,IF(I192&lt;&gt;"",I192,"")))))))))),"")</f>
        <v/>
      </c>
      <c r="K192" s="21" t="str">
        <f>_xlfn.IFNA(VLOOKUP(B192,'1_Prototype_data'!$B$1:$U$1000,16,FALSE),"")</f>
        <v/>
      </c>
      <c r="L192" s="21" t="str">
        <f t="shared" si="20"/>
        <v/>
      </c>
      <c r="M192" s="21" t="str">
        <f>_xlfn.IFNA(VLOOKUP(B192,'2_Prototype_data'!$B$1:$U$1000,16,FALSE),"")</f>
        <v/>
      </c>
      <c r="N192" s="21" t="str">
        <f t="shared" si="21"/>
        <v/>
      </c>
      <c r="O192" s="21" t="str">
        <f>_xlfn.IFNA(VLOOKUP(B192,'3_Prototype_data'!$B$1:$U$1000,16,FALSE),"")</f>
        <v/>
      </c>
      <c r="P192" s="21" t="str">
        <f t="shared" si="22"/>
        <v/>
      </c>
      <c r="Q192" s="21" t="str">
        <f ca="1">_xlfn.IFNA(VLOOKUP(B192,'4_Prototype_data'!$B$1:$U$1000,16,FALSE),"")</f>
        <v/>
      </c>
      <c r="R192" s="21" t="str">
        <f t="shared" ca="1" si="23"/>
        <v/>
      </c>
      <c r="S192" s="21" t="str">
        <f>_xlfn.IFNA(VLOOKUP(B192,'5_Prototype_data'!$B$1:$U$1000,16,FALSE),"")</f>
        <v/>
      </c>
      <c r="T192" s="21" t="str">
        <f t="shared" si="24"/>
        <v/>
      </c>
      <c r="U192" s="21" t="str">
        <f t="shared" si="27"/>
        <v/>
      </c>
      <c r="V192" s="21" t="str">
        <f>IF(B192&lt;&gt;"",(10-COUNTIF(Prototype_input!$E$12:$E$26,"Please input"))/2,"")</f>
        <v/>
      </c>
      <c r="W192" s="21" t="str">
        <f t="shared" si="26"/>
        <v/>
      </c>
      <c r="Y192" s="21" t="str">
        <f>_xlfn.IFNA(VLOOKUP(B192,'1_Prototype_data'!$B$1:$U$1000,3,FALSE),"")</f>
        <v/>
      </c>
      <c r="Z192" s="21" t="str">
        <f>_xlfn.IFNA(VLOOKUP(B192,'1_Prototype_data'!$B$1:$U$1000,4,FALSE),"")</f>
        <v/>
      </c>
      <c r="AA192" s="21" t="str">
        <f>_xlfn.IFNA(VLOOKUP(B192,'1_Prototype_data'!$B$1:$U$1000,5,FALSE),"")</f>
        <v/>
      </c>
      <c r="AB192" s="21" t="str">
        <f>_xlfn.IFNA(VLOOKUP(B192,'1_Prototype_data'!$B$1:$U$1000,6,FALSE),"")</f>
        <v/>
      </c>
      <c r="AC192" s="21" t="str">
        <f>_xlfn.IFNA(VLOOKUP(B192,'1_Prototype_data'!$B$1:$U$1000,7,FALSE),"")</f>
        <v/>
      </c>
      <c r="AD192" s="21" t="str">
        <f>_xlfn.IFNA(VLOOKUP(B192,'1_Prototype_data'!$B$1:$U$1000,8,FALSE),"")</f>
        <v/>
      </c>
      <c r="AE192" s="21" t="str">
        <f>_xlfn.IFNA(VLOOKUP(B192,'1_Prototype_data'!$B$1:$U$1000,9,FALSE),"")</f>
        <v/>
      </c>
      <c r="AF192" s="21" t="str">
        <f>_xlfn.IFNA(VLOOKUP(B192,'1_Prototype_data'!$B$1:$U$1000,20,FALSE),"")</f>
        <v/>
      </c>
      <c r="AG192" s="21" t="str">
        <f>_xlfn.IFNA(VLOOKUP(B192,'2_Prototype_data'!$B$1:$U$1000,20,FALSE),"")</f>
        <v/>
      </c>
      <c r="AH192" s="21" t="str">
        <f>_xlfn.IFNA(VLOOKUP(B192,'3_Prototype_data'!$B$1:$U$1000,20,FALSE),"")</f>
        <v/>
      </c>
      <c r="AI192" s="21" t="str">
        <f ca="1">_xlfn.IFNA(VLOOKUP(B192,'4_Prototype_data'!$B$1:$U$1000,20,FALSE),"")</f>
        <v/>
      </c>
      <c r="AJ192" s="21" t="str">
        <f>_xlfn.IFNA(VLOOKUP(B192,'5_Prototype_data'!$B$1:$U$1000,20,FALSE),"")</f>
        <v/>
      </c>
      <c r="AK192" s="21" t="str">
        <f>IF(B192&lt;&gt;"",IF(AND(Prototype_input!$E$13&lt;&gt;"",Prototype_input!$E$13&lt;&gt;"Please input",AF192=""),"Fail",IF(AND(Prototype_input!$E$16&lt;&gt;"",Prototype_input!$E$16&lt;&gt;"Please input",AG192=""),"Fail",IF(AND(Prototype_input!$E$19&lt;&gt;"",Prototype_input!$E$19&lt;&gt;"Please input",AH192=""),"Fail",IF(AND(Prototype_input!$E$22&lt;&gt;"",Prototype_input!$E$22&lt;&gt;"Please input",AI192=""),"Fail",IF(AND(Prototype_input!$E$25&lt;&gt;"",Prototype_input!$E$25&lt;&gt;"Please input",AJ192=""),"Fail",IF(AF192&lt;&gt;"",AF192,IF(AG192&lt;&gt;"",AG192,IF(AH192&lt;&gt;"",AH192,IF(AI192&lt;&gt;"",AI192,IF(AJ192&lt;&gt;"",AJ192,"")))))))))),"")</f>
        <v/>
      </c>
      <c r="AM192" s="21" t="str">
        <f>_xlfn.IFNA(VLOOKUP(C192,'1_Prototype_data'!$C$1:$AL$1000,36,FALSE),"")</f>
        <v/>
      </c>
      <c r="AN192" s="21" t="str">
        <f>_xlfn.IFNA(VLOOKUP(C192,'2_Prototype_data'!$C$1:$AL$1000,36,FALSE),"")</f>
        <v/>
      </c>
      <c r="AO192" s="21" t="str">
        <f>_xlfn.IFNA(VLOOKUP(C192,'3_Prototype_data'!$C$1:$AL$1000,36,FALSE),"")</f>
        <v/>
      </c>
      <c r="AP192" s="21" t="str">
        <f ca="1">_xlfn.IFNA(VLOOKUP(C192,'4_Prototype_data'!$C$1:$AL$1000,36,FALSE),"")</f>
        <v/>
      </c>
      <c r="AQ192" s="21" t="str">
        <f>_xlfn.IFNA(VLOOKUP(C192,'5_Prototype_data'!$C$1:$AL$1000,36,FALSE),"")</f>
        <v/>
      </c>
      <c r="AR192" s="5" t="str">
        <f>IF(C192&lt;&gt;"",IF(AND(Prototype_input!$E$13&lt;&gt;"",Prototype_input!$E$13&lt;&gt;"Please input",AM192=""),"Fail",IF(AND(Prototype_input!$E$16&lt;&gt;"",Prototype_input!$E$16&lt;&gt;"Please input",AN192=""),"Fail",IF(AND(Prototype_input!$E$19&lt;&gt;"",Prototype_input!$E$19&lt;&gt;"Please input",AO192=""),"Fail",IF(AND(Prototype_input!$E$22&lt;&gt;"",Prototype_input!$E$22&lt;&gt;"Please input",AP192=""),"Fail",IF(AND(Prototype_input!$E$25&lt;&gt;"",Prototype_input!$E$25&lt;&gt;"Please input",AQ192=""),"Fail",IF(AM192&lt;&gt;"",AM192,IF(AN192&lt;&gt;"",AN192,IF(AO192&lt;&gt;"",AO192,IF(AP192&lt;&gt;"",AP192,IF(AQ192&lt;&gt;"",AQ192,"")))))))))),"")</f>
        <v/>
      </c>
    </row>
    <row r="193" spans="5:44" ht="12.75" x14ac:dyDescent="0.2">
      <c r="E193" s="21" t="str">
        <f>_xlfn.IFNA(VLOOKUP(B193,'1_Prototype_data'!$B$1:$U$1000,18,FALSE),"")</f>
        <v/>
      </c>
      <c r="F193" s="21" t="str">
        <f>_xlfn.IFNA(VLOOKUP(B193,'2_Prototype_data'!$B$1:$U$1000,18,FALSE),"")</f>
        <v/>
      </c>
      <c r="G193" s="21" t="str">
        <f>_xlfn.IFNA(VLOOKUP(B193,'3_Prototype_data'!$B$1:$U$1000,18,FALSE),"")</f>
        <v/>
      </c>
      <c r="H193" s="21" t="str">
        <f ca="1">_xlfn.IFNA(VLOOKUP(B193,'4_Prototype_data'!$B$1:$U$1000,18,FALSE),"")</f>
        <v/>
      </c>
      <c r="I193" s="21" t="str">
        <f>_xlfn.IFNA(VLOOKUP(B193,'5_Prototype_data'!$B$1:$U$1000,18,FALSE),"")</f>
        <v/>
      </c>
      <c r="J193" s="21" t="str">
        <f>IF(B193&lt;&gt;"",IF(AND(Prototype_input!$E$13&lt;&gt;"",Prototype_input!$E$13&lt;&gt;"Please input",E193=""),"Fail",IF(AND(Prototype_input!$E$16&lt;&gt;"",Prototype_input!$E$16&lt;&gt;"Please input",F193=""),"Fail",IF(AND(Prototype_input!$E$19&lt;&gt;"",Prototype_input!$E$19&lt;&gt;"Please input",G193=""),"Fail",IF(AND(Prototype_input!$E$22&lt;&gt;"",Prototype_input!$E$22&lt;&gt;"Please input",H193=""),"Fail",IF(AND(Prototype_input!$E$25&lt;&gt;"",Prototype_input!$E$25&lt;&gt;"Please input",I193=""),"Fail",IF(E193&lt;&gt;"",E193,IF(F193&lt;&gt;"",F193,IF(G193&lt;&gt;"",G193,IF(H193&lt;&gt;"",H193,IF(I193&lt;&gt;"",I193,"")))))))))),"")</f>
        <v/>
      </c>
      <c r="K193" s="21" t="str">
        <f>_xlfn.IFNA(VLOOKUP(B193,'1_Prototype_data'!$B$1:$U$1000,16,FALSE),"")</f>
        <v/>
      </c>
      <c r="L193" s="21" t="str">
        <f t="shared" si="20"/>
        <v/>
      </c>
      <c r="M193" s="21" t="str">
        <f>_xlfn.IFNA(VLOOKUP(B193,'2_Prototype_data'!$B$1:$U$1000,16,FALSE),"")</f>
        <v/>
      </c>
      <c r="N193" s="21" t="str">
        <f t="shared" si="21"/>
        <v/>
      </c>
      <c r="O193" s="21" t="str">
        <f>_xlfn.IFNA(VLOOKUP(B193,'3_Prototype_data'!$B$1:$U$1000,16,FALSE),"")</f>
        <v/>
      </c>
      <c r="P193" s="21" t="str">
        <f t="shared" si="22"/>
        <v/>
      </c>
      <c r="Q193" s="21" t="str">
        <f ca="1">_xlfn.IFNA(VLOOKUP(B193,'4_Prototype_data'!$B$1:$U$1000,16,FALSE),"")</f>
        <v/>
      </c>
      <c r="R193" s="21" t="str">
        <f t="shared" ca="1" si="23"/>
        <v/>
      </c>
      <c r="S193" s="21" t="str">
        <f>_xlfn.IFNA(VLOOKUP(B193,'5_Prototype_data'!$B$1:$U$1000,16,FALSE),"")</f>
        <v/>
      </c>
      <c r="T193" s="21" t="str">
        <f t="shared" si="24"/>
        <v/>
      </c>
      <c r="U193" s="21" t="str">
        <f t="shared" si="27"/>
        <v/>
      </c>
      <c r="V193" s="21" t="str">
        <f>IF(B193&lt;&gt;"",(10-COUNTIF(Prototype_input!$E$12:$E$26,"Please input"))/2,"")</f>
        <v/>
      </c>
      <c r="W193" s="21" t="str">
        <f t="shared" si="26"/>
        <v/>
      </c>
      <c r="Y193" s="21" t="str">
        <f>_xlfn.IFNA(VLOOKUP(B193,'1_Prototype_data'!$B$1:$U$1000,3,FALSE),"")</f>
        <v/>
      </c>
      <c r="Z193" s="21" t="str">
        <f>_xlfn.IFNA(VLOOKUP(B193,'1_Prototype_data'!$B$1:$U$1000,4,FALSE),"")</f>
        <v/>
      </c>
      <c r="AA193" s="21" t="str">
        <f>_xlfn.IFNA(VLOOKUP(B193,'1_Prototype_data'!$B$1:$U$1000,5,FALSE),"")</f>
        <v/>
      </c>
      <c r="AB193" s="21" t="str">
        <f>_xlfn.IFNA(VLOOKUP(B193,'1_Prototype_data'!$B$1:$U$1000,6,FALSE),"")</f>
        <v/>
      </c>
      <c r="AC193" s="21" t="str">
        <f>_xlfn.IFNA(VLOOKUP(B193,'1_Prototype_data'!$B$1:$U$1000,7,FALSE),"")</f>
        <v/>
      </c>
      <c r="AD193" s="21" t="str">
        <f>_xlfn.IFNA(VLOOKUP(B193,'1_Prototype_data'!$B$1:$U$1000,8,FALSE),"")</f>
        <v/>
      </c>
      <c r="AE193" s="21" t="str">
        <f>_xlfn.IFNA(VLOOKUP(B193,'1_Prototype_data'!$B$1:$U$1000,9,FALSE),"")</f>
        <v/>
      </c>
      <c r="AF193" s="21" t="str">
        <f>_xlfn.IFNA(VLOOKUP(B193,'1_Prototype_data'!$B$1:$U$1000,20,FALSE),"")</f>
        <v/>
      </c>
      <c r="AG193" s="21" t="str">
        <f>_xlfn.IFNA(VLOOKUP(B193,'2_Prototype_data'!$B$1:$U$1000,20,FALSE),"")</f>
        <v/>
      </c>
      <c r="AH193" s="21" t="str">
        <f>_xlfn.IFNA(VLOOKUP(B193,'3_Prototype_data'!$B$1:$U$1000,20,FALSE),"")</f>
        <v/>
      </c>
      <c r="AI193" s="21" t="str">
        <f ca="1">_xlfn.IFNA(VLOOKUP(B193,'4_Prototype_data'!$B$1:$U$1000,20,FALSE),"")</f>
        <v/>
      </c>
      <c r="AJ193" s="21" t="str">
        <f>_xlfn.IFNA(VLOOKUP(B193,'5_Prototype_data'!$B$1:$U$1000,20,FALSE),"")</f>
        <v/>
      </c>
      <c r="AK193" s="21" t="str">
        <f>IF(B193&lt;&gt;"",IF(AND(Prototype_input!$E$13&lt;&gt;"",Prototype_input!$E$13&lt;&gt;"Please input",AF193=""),"Fail",IF(AND(Prototype_input!$E$16&lt;&gt;"",Prototype_input!$E$16&lt;&gt;"Please input",AG193=""),"Fail",IF(AND(Prototype_input!$E$19&lt;&gt;"",Prototype_input!$E$19&lt;&gt;"Please input",AH193=""),"Fail",IF(AND(Prototype_input!$E$22&lt;&gt;"",Prototype_input!$E$22&lt;&gt;"Please input",AI193=""),"Fail",IF(AND(Prototype_input!$E$25&lt;&gt;"",Prototype_input!$E$25&lt;&gt;"Please input",AJ193=""),"Fail",IF(AF193&lt;&gt;"",AF193,IF(AG193&lt;&gt;"",AG193,IF(AH193&lt;&gt;"",AH193,IF(AI193&lt;&gt;"",AI193,IF(AJ193&lt;&gt;"",AJ193,"")))))))))),"")</f>
        <v/>
      </c>
      <c r="AM193" s="21" t="str">
        <f>_xlfn.IFNA(VLOOKUP(C193,'1_Prototype_data'!$C$1:$AL$1000,36,FALSE),"")</f>
        <v/>
      </c>
      <c r="AN193" s="21" t="str">
        <f>_xlfn.IFNA(VLOOKUP(C193,'2_Prototype_data'!$C$1:$AL$1000,36,FALSE),"")</f>
        <v/>
      </c>
      <c r="AO193" s="21" t="str">
        <f>_xlfn.IFNA(VLOOKUP(C193,'3_Prototype_data'!$C$1:$AL$1000,36,FALSE),"")</f>
        <v/>
      </c>
      <c r="AP193" s="21" t="str">
        <f ca="1">_xlfn.IFNA(VLOOKUP(C193,'4_Prototype_data'!$C$1:$AL$1000,36,FALSE),"")</f>
        <v/>
      </c>
      <c r="AQ193" s="21" t="str">
        <f>_xlfn.IFNA(VLOOKUP(C193,'5_Prototype_data'!$C$1:$AL$1000,36,FALSE),"")</f>
        <v/>
      </c>
      <c r="AR193" s="5" t="str">
        <f>IF(C193&lt;&gt;"",IF(AND(Prototype_input!$E$13&lt;&gt;"",Prototype_input!$E$13&lt;&gt;"Please input",AM193=""),"Fail",IF(AND(Prototype_input!$E$16&lt;&gt;"",Prototype_input!$E$16&lt;&gt;"Please input",AN193=""),"Fail",IF(AND(Prototype_input!$E$19&lt;&gt;"",Prototype_input!$E$19&lt;&gt;"Please input",AO193=""),"Fail",IF(AND(Prototype_input!$E$22&lt;&gt;"",Prototype_input!$E$22&lt;&gt;"Please input",AP193=""),"Fail",IF(AND(Prototype_input!$E$25&lt;&gt;"",Prototype_input!$E$25&lt;&gt;"Please input",AQ193=""),"Fail",IF(AM193&lt;&gt;"",AM193,IF(AN193&lt;&gt;"",AN193,IF(AO193&lt;&gt;"",AO193,IF(AP193&lt;&gt;"",AP193,IF(AQ193&lt;&gt;"",AQ193,"")))))))))),"")</f>
        <v/>
      </c>
    </row>
    <row r="194" spans="5:44" ht="12.75" x14ac:dyDescent="0.2">
      <c r="E194" s="21" t="str">
        <f>_xlfn.IFNA(VLOOKUP(B194,'1_Prototype_data'!$B$1:$U$1000,18,FALSE),"")</f>
        <v/>
      </c>
      <c r="F194" s="21" t="str">
        <f>_xlfn.IFNA(VLOOKUP(B194,'2_Prototype_data'!$B$1:$U$1000,18,FALSE),"")</f>
        <v/>
      </c>
      <c r="G194" s="21" t="str">
        <f>_xlfn.IFNA(VLOOKUP(B194,'3_Prototype_data'!$B$1:$U$1000,18,FALSE),"")</f>
        <v/>
      </c>
      <c r="H194" s="21" t="str">
        <f ca="1">_xlfn.IFNA(VLOOKUP(B194,'4_Prototype_data'!$B$1:$U$1000,18,FALSE),"")</f>
        <v/>
      </c>
      <c r="I194" s="21" t="str">
        <f>_xlfn.IFNA(VLOOKUP(B194,'5_Prototype_data'!$B$1:$U$1000,18,FALSE),"")</f>
        <v/>
      </c>
      <c r="J194" s="21" t="str">
        <f>IF(B194&lt;&gt;"",IF(AND(Prototype_input!$E$13&lt;&gt;"",Prototype_input!$E$13&lt;&gt;"Please input",E194=""),"Fail",IF(AND(Prototype_input!$E$16&lt;&gt;"",Prototype_input!$E$16&lt;&gt;"Please input",F194=""),"Fail",IF(AND(Prototype_input!$E$19&lt;&gt;"",Prototype_input!$E$19&lt;&gt;"Please input",G194=""),"Fail",IF(AND(Prototype_input!$E$22&lt;&gt;"",Prototype_input!$E$22&lt;&gt;"Please input",H194=""),"Fail",IF(AND(Prototype_input!$E$25&lt;&gt;"",Prototype_input!$E$25&lt;&gt;"Please input",I194=""),"Fail",IF(E194&lt;&gt;"",E194,IF(F194&lt;&gt;"",F194,IF(G194&lt;&gt;"",G194,IF(H194&lt;&gt;"",H194,IF(I194&lt;&gt;"",I194,"")))))))))),"")</f>
        <v/>
      </c>
      <c r="K194" s="21" t="str">
        <f>_xlfn.IFNA(VLOOKUP(B194,'1_Prototype_data'!$B$1:$U$1000,16,FALSE),"")</f>
        <v/>
      </c>
      <c r="L194" s="21" t="str">
        <f t="shared" si="20"/>
        <v/>
      </c>
      <c r="M194" s="21" t="str">
        <f>_xlfn.IFNA(VLOOKUP(B194,'2_Prototype_data'!$B$1:$U$1000,16,FALSE),"")</f>
        <v/>
      </c>
      <c r="N194" s="21" t="str">
        <f t="shared" si="21"/>
        <v/>
      </c>
      <c r="O194" s="21" t="str">
        <f>_xlfn.IFNA(VLOOKUP(B194,'3_Prototype_data'!$B$1:$U$1000,16,FALSE),"")</f>
        <v/>
      </c>
      <c r="P194" s="21" t="str">
        <f t="shared" si="22"/>
        <v/>
      </c>
      <c r="Q194" s="21" t="str">
        <f ca="1">_xlfn.IFNA(VLOOKUP(B194,'4_Prototype_data'!$B$1:$U$1000,16,FALSE),"")</f>
        <v/>
      </c>
      <c r="R194" s="21" t="str">
        <f t="shared" ca="1" si="23"/>
        <v/>
      </c>
      <c r="S194" s="21" t="str">
        <f>_xlfn.IFNA(VLOOKUP(B194,'5_Prototype_data'!$B$1:$U$1000,16,FALSE),"")</f>
        <v/>
      </c>
      <c r="T194" s="21" t="str">
        <f t="shared" si="24"/>
        <v/>
      </c>
      <c r="U194" s="21" t="str">
        <f t="shared" si="27"/>
        <v/>
      </c>
      <c r="V194" s="21" t="str">
        <f>IF(B194&lt;&gt;"",(10-COUNTIF(Prototype_input!$E$12:$E$26,"Please input"))/2,"")</f>
        <v/>
      </c>
      <c r="W194" s="21" t="str">
        <f t="shared" si="26"/>
        <v/>
      </c>
      <c r="Y194" s="21" t="str">
        <f>_xlfn.IFNA(VLOOKUP(B194,'1_Prototype_data'!$B$1:$U$1000,3,FALSE),"")</f>
        <v/>
      </c>
      <c r="Z194" s="21" t="str">
        <f>_xlfn.IFNA(VLOOKUP(B194,'1_Prototype_data'!$B$1:$U$1000,4,FALSE),"")</f>
        <v/>
      </c>
      <c r="AA194" s="21" t="str">
        <f>_xlfn.IFNA(VLOOKUP(B194,'1_Prototype_data'!$B$1:$U$1000,5,FALSE),"")</f>
        <v/>
      </c>
      <c r="AB194" s="21" t="str">
        <f>_xlfn.IFNA(VLOOKUP(B194,'1_Prototype_data'!$B$1:$U$1000,6,FALSE),"")</f>
        <v/>
      </c>
      <c r="AC194" s="21" t="str">
        <f>_xlfn.IFNA(VLOOKUP(B194,'1_Prototype_data'!$B$1:$U$1000,7,FALSE),"")</f>
        <v/>
      </c>
      <c r="AD194" s="21" t="str">
        <f>_xlfn.IFNA(VLOOKUP(B194,'1_Prototype_data'!$B$1:$U$1000,8,FALSE),"")</f>
        <v/>
      </c>
      <c r="AE194" s="21" t="str">
        <f>_xlfn.IFNA(VLOOKUP(B194,'1_Prototype_data'!$B$1:$U$1000,9,FALSE),"")</f>
        <v/>
      </c>
      <c r="AF194" s="21" t="str">
        <f>_xlfn.IFNA(VLOOKUP(B194,'1_Prototype_data'!$B$1:$U$1000,20,FALSE),"")</f>
        <v/>
      </c>
      <c r="AG194" s="21" t="str">
        <f>_xlfn.IFNA(VLOOKUP(B194,'2_Prototype_data'!$B$1:$U$1000,20,FALSE),"")</f>
        <v/>
      </c>
      <c r="AH194" s="21" t="str">
        <f>_xlfn.IFNA(VLOOKUP(B194,'3_Prototype_data'!$B$1:$U$1000,20,FALSE),"")</f>
        <v/>
      </c>
      <c r="AI194" s="21" t="str">
        <f ca="1">_xlfn.IFNA(VLOOKUP(B194,'4_Prototype_data'!$B$1:$U$1000,20,FALSE),"")</f>
        <v/>
      </c>
      <c r="AJ194" s="21" t="str">
        <f>_xlfn.IFNA(VLOOKUP(B194,'5_Prototype_data'!$B$1:$U$1000,20,FALSE),"")</f>
        <v/>
      </c>
      <c r="AK194" s="21" t="str">
        <f>IF(B194&lt;&gt;"",IF(AND(Prototype_input!$E$13&lt;&gt;"",Prototype_input!$E$13&lt;&gt;"Please input",AF194=""),"Fail",IF(AND(Prototype_input!$E$16&lt;&gt;"",Prototype_input!$E$16&lt;&gt;"Please input",AG194=""),"Fail",IF(AND(Prototype_input!$E$19&lt;&gt;"",Prototype_input!$E$19&lt;&gt;"Please input",AH194=""),"Fail",IF(AND(Prototype_input!$E$22&lt;&gt;"",Prototype_input!$E$22&lt;&gt;"Please input",AI194=""),"Fail",IF(AND(Prototype_input!$E$25&lt;&gt;"",Prototype_input!$E$25&lt;&gt;"Please input",AJ194=""),"Fail",IF(AF194&lt;&gt;"",AF194,IF(AG194&lt;&gt;"",AG194,IF(AH194&lt;&gt;"",AH194,IF(AI194&lt;&gt;"",AI194,IF(AJ194&lt;&gt;"",AJ194,"")))))))))),"")</f>
        <v/>
      </c>
      <c r="AM194" s="21" t="str">
        <f>_xlfn.IFNA(VLOOKUP(C194,'1_Prototype_data'!$C$1:$AL$1000,36,FALSE),"")</f>
        <v/>
      </c>
      <c r="AN194" s="21" t="str">
        <f>_xlfn.IFNA(VLOOKUP(C194,'2_Prototype_data'!$C$1:$AL$1000,36,FALSE),"")</f>
        <v/>
      </c>
      <c r="AO194" s="21" t="str">
        <f>_xlfn.IFNA(VLOOKUP(C194,'3_Prototype_data'!$C$1:$AL$1000,36,FALSE),"")</f>
        <v/>
      </c>
      <c r="AP194" s="21" t="str">
        <f ca="1">_xlfn.IFNA(VLOOKUP(C194,'4_Prototype_data'!$C$1:$AL$1000,36,FALSE),"")</f>
        <v/>
      </c>
      <c r="AQ194" s="21" t="str">
        <f>_xlfn.IFNA(VLOOKUP(C194,'5_Prototype_data'!$C$1:$AL$1000,36,FALSE),"")</f>
        <v/>
      </c>
      <c r="AR194" s="5" t="str">
        <f>IF(C194&lt;&gt;"",IF(AND(Prototype_input!$E$13&lt;&gt;"",Prototype_input!$E$13&lt;&gt;"Please input",AM194=""),"Fail",IF(AND(Prototype_input!$E$16&lt;&gt;"",Prototype_input!$E$16&lt;&gt;"Please input",AN194=""),"Fail",IF(AND(Prototype_input!$E$19&lt;&gt;"",Prototype_input!$E$19&lt;&gt;"Please input",AO194=""),"Fail",IF(AND(Prototype_input!$E$22&lt;&gt;"",Prototype_input!$E$22&lt;&gt;"Please input",AP194=""),"Fail",IF(AND(Prototype_input!$E$25&lt;&gt;"",Prototype_input!$E$25&lt;&gt;"Please input",AQ194=""),"Fail",IF(AM194&lt;&gt;"",AM194,IF(AN194&lt;&gt;"",AN194,IF(AO194&lt;&gt;"",AO194,IF(AP194&lt;&gt;"",AP194,IF(AQ194&lt;&gt;"",AQ194,"")))))))))),"")</f>
        <v/>
      </c>
    </row>
    <row r="195" spans="5:44" ht="12.75" x14ac:dyDescent="0.2">
      <c r="E195" s="21" t="str">
        <f>_xlfn.IFNA(VLOOKUP(B195,'1_Prototype_data'!$B$1:$U$1000,18,FALSE),"")</f>
        <v/>
      </c>
      <c r="F195" s="21" t="str">
        <f>_xlfn.IFNA(VLOOKUP(B195,'2_Prototype_data'!$B$1:$U$1000,18,FALSE),"")</f>
        <v/>
      </c>
      <c r="G195" s="21" t="str">
        <f>_xlfn.IFNA(VLOOKUP(B195,'3_Prototype_data'!$B$1:$U$1000,18,FALSE),"")</f>
        <v/>
      </c>
      <c r="H195" s="21" t="str">
        <f ca="1">_xlfn.IFNA(VLOOKUP(B195,'4_Prototype_data'!$B$1:$U$1000,18,FALSE),"")</f>
        <v/>
      </c>
      <c r="I195" s="21" t="str">
        <f>_xlfn.IFNA(VLOOKUP(B195,'5_Prototype_data'!$B$1:$U$1000,18,FALSE),"")</f>
        <v/>
      </c>
      <c r="J195" s="21" t="str">
        <f>IF(B195&lt;&gt;"",IF(AND(Prototype_input!$E$13&lt;&gt;"",Prototype_input!$E$13&lt;&gt;"Please input",E195=""),"Fail",IF(AND(Prototype_input!$E$16&lt;&gt;"",Prototype_input!$E$16&lt;&gt;"Please input",F195=""),"Fail",IF(AND(Prototype_input!$E$19&lt;&gt;"",Prototype_input!$E$19&lt;&gt;"Please input",G195=""),"Fail",IF(AND(Prototype_input!$E$22&lt;&gt;"",Prototype_input!$E$22&lt;&gt;"Please input",H195=""),"Fail",IF(AND(Prototype_input!$E$25&lt;&gt;"",Prototype_input!$E$25&lt;&gt;"Please input",I195=""),"Fail",IF(E195&lt;&gt;"",E195,IF(F195&lt;&gt;"",F195,IF(G195&lt;&gt;"",G195,IF(H195&lt;&gt;"",H195,IF(I195&lt;&gt;"",I195,"")))))))))),"")</f>
        <v/>
      </c>
      <c r="K195" s="21" t="str">
        <f>_xlfn.IFNA(VLOOKUP(B195,'1_Prototype_data'!$B$1:$U$1000,16,FALSE),"")</f>
        <v/>
      </c>
      <c r="L195" s="21" t="str">
        <f t="shared" ref="L195:L199" si="28">IF(K195&lt;&gt;"",(60/V195)*K195,"")</f>
        <v/>
      </c>
      <c r="M195" s="21" t="str">
        <f>_xlfn.IFNA(VLOOKUP(B195,'2_Prototype_data'!$B$1:$U$1000,16,FALSE),"")</f>
        <v/>
      </c>
      <c r="N195" s="21" t="str">
        <f t="shared" ref="N195:N199" si="29">IF(M195&lt;&gt;"",(60/V195)*M195,"")</f>
        <v/>
      </c>
      <c r="O195" s="21" t="str">
        <f>_xlfn.IFNA(VLOOKUP(B195,'3_Prototype_data'!$B$1:$U$1000,16,FALSE),"")</f>
        <v/>
      </c>
      <c r="P195" s="21" t="str">
        <f t="shared" ref="P195:P199" si="30">IF(O195&lt;&gt;"",(60/V195)*O195,"")</f>
        <v/>
      </c>
      <c r="Q195" s="21" t="str">
        <f ca="1">_xlfn.IFNA(VLOOKUP(B195,'4_Prototype_data'!$B$1:$U$1000,16,FALSE),"")</f>
        <v/>
      </c>
      <c r="R195" s="21" t="str">
        <f t="shared" ref="R195:R199" ca="1" si="31">IF(Q195&lt;&gt;"",(60/V195)*Q195,"")</f>
        <v/>
      </c>
      <c r="S195" s="21" t="str">
        <f>_xlfn.IFNA(VLOOKUP(B195,'5_Prototype_data'!$B$1:$U$1000,16,FALSE),"")</f>
        <v/>
      </c>
      <c r="T195" s="21" t="str">
        <f t="shared" ref="T195:T199" si="32">IF(S195&lt;&gt;"",(60/V195)*S195,"")</f>
        <v/>
      </c>
      <c r="U195" s="21" t="str">
        <f t="shared" ref="U195:U199" si="33">IF(B195&lt;&gt;"",L195+N195+P195+R195+T195,"")</f>
        <v/>
      </c>
      <c r="V195" s="21" t="str">
        <f>IF(B195&lt;&gt;"",(10-COUNTIF(Prototype_input!$E$12:$E$26,"Please input"))/2,"")</f>
        <v/>
      </c>
      <c r="W195" s="21" t="str">
        <f t="shared" ref="W195:W199" si="34">IFERROR(IF(AND(J195&lt;&gt;"",U195&lt;&gt;""),J195+U195,""),"")</f>
        <v/>
      </c>
      <c r="Y195" s="21" t="str">
        <f>_xlfn.IFNA(VLOOKUP(B195,'1_Prototype_data'!$B$1:$U$1000,3,FALSE),"")</f>
        <v/>
      </c>
      <c r="Z195" s="21" t="str">
        <f>_xlfn.IFNA(VLOOKUP(B195,'1_Prototype_data'!$B$1:$U$1000,4,FALSE),"")</f>
        <v/>
      </c>
      <c r="AA195" s="21" t="str">
        <f>_xlfn.IFNA(VLOOKUP(B195,'1_Prototype_data'!$B$1:$U$1000,5,FALSE),"")</f>
        <v/>
      </c>
      <c r="AB195" s="21" t="str">
        <f>_xlfn.IFNA(VLOOKUP(B195,'1_Prototype_data'!$B$1:$U$1000,6,FALSE),"")</f>
        <v/>
      </c>
      <c r="AC195" s="21" t="str">
        <f>_xlfn.IFNA(VLOOKUP(B195,'1_Prototype_data'!$B$1:$U$1000,7,FALSE),"")</f>
        <v/>
      </c>
      <c r="AD195" s="21" t="str">
        <f>_xlfn.IFNA(VLOOKUP(B195,'1_Prototype_data'!$B$1:$U$1000,8,FALSE),"")</f>
        <v/>
      </c>
      <c r="AE195" s="21" t="str">
        <f>_xlfn.IFNA(VLOOKUP(B195,'1_Prototype_data'!$B$1:$U$1000,9,FALSE),"")</f>
        <v/>
      </c>
      <c r="AF195" s="21" t="str">
        <f>_xlfn.IFNA(VLOOKUP(B195,'1_Prototype_data'!$B$1:$U$1000,20,FALSE),"")</f>
        <v/>
      </c>
      <c r="AG195" s="21" t="str">
        <f>_xlfn.IFNA(VLOOKUP(B195,'2_Prototype_data'!$B$1:$U$1000,20,FALSE),"")</f>
        <v/>
      </c>
      <c r="AH195" s="21" t="str">
        <f>_xlfn.IFNA(VLOOKUP(B195,'3_Prototype_data'!$B$1:$U$1000,20,FALSE),"")</f>
        <v/>
      </c>
      <c r="AI195" s="21" t="str">
        <f ca="1">_xlfn.IFNA(VLOOKUP(B195,'4_Prototype_data'!$B$1:$U$1000,20,FALSE),"")</f>
        <v/>
      </c>
      <c r="AJ195" s="21" t="str">
        <f>_xlfn.IFNA(VLOOKUP(B195,'5_Prototype_data'!$B$1:$U$1000,20,FALSE),"")</f>
        <v/>
      </c>
      <c r="AK195" s="21" t="str">
        <f>IF(B195&lt;&gt;"",IF(AND(Prototype_input!$E$13&lt;&gt;"",Prototype_input!$E$13&lt;&gt;"Please input",AF195=""),"Fail",IF(AND(Prototype_input!$E$16&lt;&gt;"",Prototype_input!$E$16&lt;&gt;"Please input",AG195=""),"Fail",IF(AND(Prototype_input!$E$19&lt;&gt;"",Prototype_input!$E$19&lt;&gt;"Please input",AH195=""),"Fail",IF(AND(Prototype_input!$E$22&lt;&gt;"",Prototype_input!$E$22&lt;&gt;"Please input",AI195=""),"Fail",IF(AND(Prototype_input!$E$25&lt;&gt;"",Prototype_input!$E$25&lt;&gt;"Please input",AJ195=""),"Fail",IF(AF195&lt;&gt;"",AF195,IF(AG195&lt;&gt;"",AG195,IF(AH195&lt;&gt;"",AH195,IF(AI195&lt;&gt;"",AI195,IF(AJ195&lt;&gt;"",AJ195,"")))))))))),"")</f>
        <v/>
      </c>
      <c r="AM195" s="21" t="str">
        <f>_xlfn.IFNA(VLOOKUP(C195,'1_Prototype_data'!$C$1:$AL$1000,36,FALSE),"")</f>
        <v/>
      </c>
      <c r="AN195" s="21" t="str">
        <f>_xlfn.IFNA(VLOOKUP(C195,'2_Prototype_data'!$C$1:$AL$1000,36,FALSE),"")</f>
        <v/>
      </c>
      <c r="AO195" s="21" t="str">
        <f>_xlfn.IFNA(VLOOKUP(C195,'3_Prototype_data'!$C$1:$AL$1000,36,FALSE),"")</f>
        <v/>
      </c>
      <c r="AP195" s="21" t="str">
        <f ca="1">_xlfn.IFNA(VLOOKUP(C195,'4_Prototype_data'!$C$1:$AL$1000,36,FALSE),"")</f>
        <v/>
      </c>
      <c r="AQ195" s="21" t="str">
        <f>_xlfn.IFNA(VLOOKUP(C195,'5_Prototype_data'!$C$1:$AL$1000,36,FALSE),"")</f>
        <v/>
      </c>
      <c r="AR195" s="5" t="str">
        <f>IF(C195&lt;&gt;"",IF(AND(Prototype_input!$E$13&lt;&gt;"",Prototype_input!$E$13&lt;&gt;"Please input",AM195=""),"Fail",IF(AND(Prototype_input!$E$16&lt;&gt;"",Prototype_input!$E$16&lt;&gt;"Please input",AN195=""),"Fail",IF(AND(Prototype_input!$E$19&lt;&gt;"",Prototype_input!$E$19&lt;&gt;"Please input",AO195=""),"Fail",IF(AND(Prototype_input!$E$22&lt;&gt;"",Prototype_input!$E$22&lt;&gt;"Please input",AP195=""),"Fail",IF(AND(Prototype_input!$E$25&lt;&gt;"",Prototype_input!$E$25&lt;&gt;"Please input",AQ195=""),"Fail",IF(AM195&lt;&gt;"",AM195,IF(AN195&lt;&gt;"",AN195,IF(AO195&lt;&gt;"",AO195,IF(AP195&lt;&gt;"",AP195,IF(AQ195&lt;&gt;"",AQ195,"")))))))))),"")</f>
        <v/>
      </c>
    </row>
    <row r="196" spans="5:44" ht="12.75" x14ac:dyDescent="0.2">
      <c r="E196" s="21" t="str">
        <f>_xlfn.IFNA(VLOOKUP(B196,'1_Prototype_data'!$B$1:$U$1000,18,FALSE),"")</f>
        <v/>
      </c>
      <c r="F196" s="21" t="str">
        <f>_xlfn.IFNA(VLOOKUP(B196,'2_Prototype_data'!$B$1:$U$1000,18,FALSE),"")</f>
        <v/>
      </c>
      <c r="G196" s="21" t="str">
        <f>_xlfn.IFNA(VLOOKUP(B196,'3_Prototype_data'!$B$1:$U$1000,18,FALSE),"")</f>
        <v/>
      </c>
      <c r="H196" s="21" t="str">
        <f ca="1">_xlfn.IFNA(VLOOKUP(B196,'4_Prototype_data'!$B$1:$U$1000,18,FALSE),"")</f>
        <v/>
      </c>
      <c r="I196" s="21" t="str">
        <f>_xlfn.IFNA(VLOOKUP(B196,'5_Prototype_data'!$B$1:$U$1000,18,FALSE),"")</f>
        <v/>
      </c>
      <c r="J196" s="21" t="str">
        <f>IF(B196&lt;&gt;"",IF(AND(Prototype_input!$E$13&lt;&gt;"",Prototype_input!$E$13&lt;&gt;"Please input",E196=""),"Fail",IF(AND(Prototype_input!$E$16&lt;&gt;"",Prototype_input!$E$16&lt;&gt;"Please input",F196=""),"Fail",IF(AND(Prototype_input!$E$19&lt;&gt;"",Prototype_input!$E$19&lt;&gt;"Please input",G196=""),"Fail",IF(AND(Prototype_input!$E$22&lt;&gt;"",Prototype_input!$E$22&lt;&gt;"Please input",H196=""),"Fail",IF(AND(Prototype_input!$E$25&lt;&gt;"",Prototype_input!$E$25&lt;&gt;"Please input",I196=""),"Fail",IF(E196&lt;&gt;"",E196,IF(F196&lt;&gt;"",F196,IF(G196&lt;&gt;"",G196,IF(H196&lt;&gt;"",H196,IF(I196&lt;&gt;"",I196,"")))))))))),"")</f>
        <v/>
      </c>
      <c r="K196" s="21" t="str">
        <f>_xlfn.IFNA(VLOOKUP(B196,'1_Prototype_data'!$B$1:$U$1000,16,FALSE),"")</f>
        <v/>
      </c>
      <c r="L196" s="21" t="str">
        <f t="shared" si="28"/>
        <v/>
      </c>
      <c r="M196" s="21" t="str">
        <f>_xlfn.IFNA(VLOOKUP(B196,'2_Prototype_data'!$B$1:$U$1000,16,FALSE),"")</f>
        <v/>
      </c>
      <c r="N196" s="21" t="str">
        <f t="shared" si="29"/>
        <v/>
      </c>
      <c r="O196" s="21" t="str">
        <f>_xlfn.IFNA(VLOOKUP(B196,'3_Prototype_data'!$B$1:$U$1000,16,FALSE),"")</f>
        <v/>
      </c>
      <c r="P196" s="21" t="str">
        <f t="shared" si="30"/>
        <v/>
      </c>
      <c r="Q196" s="21" t="str">
        <f ca="1">_xlfn.IFNA(VLOOKUP(B196,'4_Prototype_data'!$B$1:$U$1000,16,FALSE),"")</f>
        <v/>
      </c>
      <c r="R196" s="21" t="str">
        <f t="shared" ca="1" si="31"/>
        <v/>
      </c>
      <c r="S196" s="21" t="str">
        <f>_xlfn.IFNA(VLOOKUP(B196,'5_Prototype_data'!$B$1:$U$1000,16,FALSE),"")</f>
        <v/>
      </c>
      <c r="T196" s="21" t="str">
        <f t="shared" si="32"/>
        <v/>
      </c>
      <c r="U196" s="21" t="str">
        <f t="shared" si="33"/>
        <v/>
      </c>
      <c r="V196" s="21" t="str">
        <f>IF(B196&lt;&gt;"",(10-COUNTIF(Prototype_input!$E$12:$E$26,"Please input"))/2,"")</f>
        <v/>
      </c>
      <c r="W196" s="21" t="str">
        <f t="shared" si="34"/>
        <v/>
      </c>
      <c r="Y196" s="21" t="str">
        <f>_xlfn.IFNA(VLOOKUP(B196,'1_Prototype_data'!$B$1:$U$1000,3,FALSE),"")</f>
        <v/>
      </c>
      <c r="Z196" s="21" t="str">
        <f>_xlfn.IFNA(VLOOKUP(B196,'1_Prototype_data'!$B$1:$U$1000,4,FALSE),"")</f>
        <v/>
      </c>
      <c r="AA196" s="21" t="str">
        <f>_xlfn.IFNA(VLOOKUP(B196,'1_Prototype_data'!$B$1:$U$1000,5,FALSE),"")</f>
        <v/>
      </c>
      <c r="AB196" s="21" t="str">
        <f>_xlfn.IFNA(VLOOKUP(B196,'1_Prototype_data'!$B$1:$U$1000,6,FALSE),"")</f>
        <v/>
      </c>
      <c r="AC196" s="21" t="str">
        <f>_xlfn.IFNA(VLOOKUP(B196,'1_Prototype_data'!$B$1:$U$1000,7,FALSE),"")</f>
        <v/>
      </c>
      <c r="AD196" s="21" t="str">
        <f>_xlfn.IFNA(VLOOKUP(B196,'1_Prototype_data'!$B$1:$U$1000,8,FALSE),"")</f>
        <v/>
      </c>
      <c r="AE196" s="21" t="str">
        <f>_xlfn.IFNA(VLOOKUP(B196,'1_Prototype_data'!$B$1:$U$1000,9,FALSE),"")</f>
        <v/>
      </c>
      <c r="AF196" s="21" t="str">
        <f>_xlfn.IFNA(VLOOKUP(B196,'1_Prototype_data'!$B$1:$U$1000,20,FALSE),"")</f>
        <v/>
      </c>
      <c r="AG196" s="21" t="str">
        <f>_xlfn.IFNA(VLOOKUP(B196,'2_Prototype_data'!$B$1:$U$1000,20,FALSE),"")</f>
        <v/>
      </c>
      <c r="AH196" s="21" t="str">
        <f>_xlfn.IFNA(VLOOKUP(B196,'3_Prototype_data'!$B$1:$U$1000,20,FALSE),"")</f>
        <v/>
      </c>
      <c r="AI196" s="21" t="str">
        <f ca="1">_xlfn.IFNA(VLOOKUP(B196,'4_Prototype_data'!$B$1:$U$1000,20,FALSE),"")</f>
        <v/>
      </c>
      <c r="AJ196" s="21" t="str">
        <f>_xlfn.IFNA(VLOOKUP(B196,'5_Prototype_data'!$B$1:$U$1000,20,FALSE),"")</f>
        <v/>
      </c>
      <c r="AK196" s="21" t="str">
        <f>IF(B196&lt;&gt;"",IF(AND(Prototype_input!$E$13&lt;&gt;"",Prototype_input!$E$13&lt;&gt;"Please input",AF196=""),"Fail",IF(AND(Prototype_input!$E$16&lt;&gt;"",Prototype_input!$E$16&lt;&gt;"Please input",AG196=""),"Fail",IF(AND(Prototype_input!$E$19&lt;&gt;"",Prototype_input!$E$19&lt;&gt;"Please input",AH196=""),"Fail",IF(AND(Prototype_input!$E$22&lt;&gt;"",Prototype_input!$E$22&lt;&gt;"Please input",AI196=""),"Fail",IF(AND(Prototype_input!$E$25&lt;&gt;"",Prototype_input!$E$25&lt;&gt;"Please input",AJ196=""),"Fail",IF(AF196&lt;&gt;"",AF196,IF(AG196&lt;&gt;"",AG196,IF(AH196&lt;&gt;"",AH196,IF(AI196&lt;&gt;"",AI196,IF(AJ196&lt;&gt;"",AJ196,"")))))))))),"")</f>
        <v/>
      </c>
      <c r="AM196" s="21" t="str">
        <f>_xlfn.IFNA(VLOOKUP(C196,'1_Prototype_data'!$C$1:$AL$1000,36,FALSE),"")</f>
        <v/>
      </c>
      <c r="AN196" s="21" t="str">
        <f>_xlfn.IFNA(VLOOKUP(C196,'2_Prototype_data'!$C$1:$AL$1000,36,FALSE),"")</f>
        <v/>
      </c>
      <c r="AO196" s="21" t="str">
        <f>_xlfn.IFNA(VLOOKUP(C196,'3_Prototype_data'!$C$1:$AL$1000,36,FALSE),"")</f>
        <v/>
      </c>
      <c r="AP196" s="21" t="str">
        <f ca="1">_xlfn.IFNA(VLOOKUP(C196,'4_Prototype_data'!$C$1:$AL$1000,36,FALSE),"")</f>
        <v/>
      </c>
      <c r="AQ196" s="21" t="str">
        <f>_xlfn.IFNA(VLOOKUP(C196,'5_Prototype_data'!$C$1:$AL$1000,36,FALSE),"")</f>
        <v/>
      </c>
      <c r="AR196" s="5" t="str">
        <f>IF(C196&lt;&gt;"",IF(AND(Prototype_input!$E$13&lt;&gt;"",Prototype_input!$E$13&lt;&gt;"Please input",AM196=""),"Fail",IF(AND(Prototype_input!$E$16&lt;&gt;"",Prototype_input!$E$16&lt;&gt;"Please input",AN196=""),"Fail",IF(AND(Prototype_input!$E$19&lt;&gt;"",Prototype_input!$E$19&lt;&gt;"Please input",AO196=""),"Fail",IF(AND(Prototype_input!$E$22&lt;&gt;"",Prototype_input!$E$22&lt;&gt;"Please input",AP196=""),"Fail",IF(AND(Prototype_input!$E$25&lt;&gt;"",Prototype_input!$E$25&lt;&gt;"Please input",AQ196=""),"Fail",IF(AM196&lt;&gt;"",AM196,IF(AN196&lt;&gt;"",AN196,IF(AO196&lt;&gt;"",AO196,IF(AP196&lt;&gt;"",AP196,IF(AQ196&lt;&gt;"",AQ196,"")))))))))),"")</f>
        <v/>
      </c>
    </row>
    <row r="197" spans="5:44" ht="12.75" x14ac:dyDescent="0.2">
      <c r="E197" s="21" t="str">
        <f>_xlfn.IFNA(VLOOKUP(B197,'1_Prototype_data'!$B$1:$U$1000,18,FALSE),"")</f>
        <v/>
      </c>
      <c r="F197" s="21" t="str">
        <f>_xlfn.IFNA(VLOOKUP(B197,'2_Prototype_data'!$B$1:$U$1000,18,FALSE),"")</f>
        <v/>
      </c>
      <c r="G197" s="21" t="str">
        <f>_xlfn.IFNA(VLOOKUP(B197,'3_Prototype_data'!$B$1:$U$1000,18,FALSE),"")</f>
        <v/>
      </c>
      <c r="H197" s="21" t="str">
        <f ca="1">_xlfn.IFNA(VLOOKUP(B197,'4_Prototype_data'!$B$1:$U$1000,18,FALSE),"")</f>
        <v/>
      </c>
      <c r="I197" s="21" t="str">
        <f>_xlfn.IFNA(VLOOKUP(B197,'5_Prototype_data'!$B$1:$U$1000,18,FALSE),"")</f>
        <v/>
      </c>
      <c r="J197" s="21" t="str">
        <f>IF(B197&lt;&gt;"",IF(AND(Prototype_input!$E$13&lt;&gt;"",Prototype_input!$E$13&lt;&gt;"Please input",E197=""),"Fail",IF(AND(Prototype_input!$E$16&lt;&gt;"",Prototype_input!$E$16&lt;&gt;"Please input",F197=""),"Fail",IF(AND(Prototype_input!$E$19&lt;&gt;"",Prototype_input!$E$19&lt;&gt;"Please input",G197=""),"Fail",IF(AND(Prototype_input!$E$22&lt;&gt;"",Prototype_input!$E$22&lt;&gt;"Please input",H197=""),"Fail",IF(AND(Prototype_input!$E$25&lt;&gt;"",Prototype_input!$E$25&lt;&gt;"Please input",I197=""),"Fail",IF(E197&lt;&gt;"",E197,IF(F197&lt;&gt;"",F197,IF(G197&lt;&gt;"",G197,IF(H197&lt;&gt;"",H197,IF(I197&lt;&gt;"",I197,"")))))))))),"")</f>
        <v/>
      </c>
      <c r="K197" s="21" t="str">
        <f>_xlfn.IFNA(VLOOKUP(B197,'1_Prototype_data'!$B$1:$U$1000,16,FALSE),"")</f>
        <v/>
      </c>
      <c r="L197" s="21" t="str">
        <f t="shared" si="28"/>
        <v/>
      </c>
      <c r="M197" s="21" t="str">
        <f>_xlfn.IFNA(VLOOKUP(B197,'2_Prototype_data'!$B$1:$U$1000,16,FALSE),"")</f>
        <v/>
      </c>
      <c r="N197" s="21" t="str">
        <f t="shared" si="29"/>
        <v/>
      </c>
      <c r="O197" s="21" t="str">
        <f>_xlfn.IFNA(VLOOKUP(B197,'3_Prototype_data'!$B$1:$U$1000,16,FALSE),"")</f>
        <v/>
      </c>
      <c r="P197" s="21" t="str">
        <f t="shared" si="30"/>
        <v/>
      </c>
      <c r="Q197" s="21" t="str">
        <f ca="1">_xlfn.IFNA(VLOOKUP(B197,'4_Prototype_data'!$B$1:$U$1000,16,FALSE),"")</f>
        <v/>
      </c>
      <c r="R197" s="21" t="str">
        <f t="shared" ca="1" si="31"/>
        <v/>
      </c>
      <c r="S197" s="21" t="str">
        <f>_xlfn.IFNA(VLOOKUP(B197,'5_Prototype_data'!$B$1:$U$1000,16,FALSE),"")</f>
        <v/>
      </c>
      <c r="T197" s="21" t="str">
        <f t="shared" si="32"/>
        <v/>
      </c>
      <c r="U197" s="21" t="str">
        <f t="shared" si="33"/>
        <v/>
      </c>
      <c r="V197" s="21" t="str">
        <f>IF(B197&lt;&gt;"",(10-COUNTIF(Prototype_input!$E$12:$E$26,"Please input"))/2,"")</f>
        <v/>
      </c>
      <c r="W197" s="21" t="str">
        <f t="shared" si="34"/>
        <v/>
      </c>
      <c r="Y197" s="21" t="str">
        <f>_xlfn.IFNA(VLOOKUP(B197,'1_Prototype_data'!$B$1:$U$1000,3,FALSE),"")</f>
        <v/>
      </c>
      <c r="Z197" s="21" t="str">
        <f>_xlfn.IFNA(VLOOKUP(B197,'1_Prototype_data'!$B$1:$U$1000,4,FALSE),"")</f>
        <v/>
      </c>
      <c r="AA197" s="21" t="str">
        <f>_xlfn.IFNA(VLOOKUP(B197,'1_Prototype_data'!$B$1:$U$1000,5,FALSE),"")</f>
        <v/>
      </c>
      <c r="AB197" s="21" t="str">
        <f>_xlfn.IFNA(VLOOKUP(B197,'1_Prototype_data'!$B$1:$U$1000,6,FALSE),"")</f>
        <v/>
      </c>
      <c r="AC197" s="21" t="str">
        <f>_xlfn.IFNA(VLOOKUP(B197,'1_Prototype_data'!$B$1:$U$1000,7,FALSE),"")</f>
        <v/>
      </c>
      <c r="AD197" s="21" t="str">
        <f>_xlfn.IFNA(VLOOKUP(B197,'1_Prototype_data'!$B$1:$U$1000,8,FALSE),"")</f>
        <v/>
      </c>
      <c r="AE197" s="21" t="str">
        <f>_xlfn.IFNA(VLOOKUP(B197,'1_Prototype_data'!$B$1:$U$1000,9,FALSE),"")</f>
        <v/>
      </c>
      <c r="AF197" s="21" t="str">
        <f>_xlfn.IFNA(VLOOKUP(B197,'1_Prototype_data'!$B$1:$U$1000,20,FALSE),"")</f>
        <v/>
      </c>
      <c r="AG197" s="21" t="str">
        <f>_xlfn.IFNA(VLOOKUP(B197,'2_Prototype_data'!$B$1:$U$1000,20,FALSE),"")</f>
        <v/>
      </c>
      <c r="AH197" s="21" t="str">
        <f>_xlfn.IFNA(VLOOKUP(B197,'3_Prototype_data'!$B$1:$U$1000,20,FALSE),"")</f>
        <v/>
      </c>
      <c r="AI197" s="21" t="str">
        <f ca="1">_xlfn.IFNA(VLOOKUP(B197,'4_Prototype_data'!$B$1:$U$1000,20,FALSE),"")</f>
        <v/>
      </c>
      <c r="AJ197" s="21" t="str">
        <f>_xlfn.IFNA(VLOOKUP(B197,'5_Prototype_data'!$B$1:$U$1000,20,FALSE),"")</f>
        <v/>
      </c>
      <c r="AK197" s="21" t="str">
        <f>IF(B197&lt;&gt;"",IF(AND(Prototype_input!$E$13&lt;&gt;"",Prototype_input!$E$13&lt;&gt;"Please input",AF197=""),"Fail",IF(AND(Prototype_input!$E$16&lt;&gt;"",Prototype_input!$E$16&lt;&gt;"Please input",AG197=""),"Fail",IF(AND(Prototype_input!$E$19&lt;&gt;"",Prototype_input!$E$19&lt;&gt;"Please input",AH197=""),"Fail",IF(AND(Prototype_input!$E$22&lt;&gt;"",Prototype_input!$E$22&lt;&gt;"Please input",AI197=""),"Fail",IF(AND(Prototype_input!$E$25&lt;&gt;"",Prototype_input!$E$25&lt;&gt;"Please input",AJ197=""),"Fail",IF(AF197&lt;&gt;"",AF197,IF(AG197&lt;&gt;"",AG197,IF(AH197&lt;&gt;"",AH197,IF(AI197&lt;&gt;"",AI197,IF(AJ197&lt;&gt;"",AJ197,"")))))))))),"")</f>
        <v/>
      </c>
      <c r="AM197" s="21" t="str">
        <f>_xlfn.IFNA(VLOOKUP(C197,'1_Prototype_data'!$C$1:$AL$1000,36,FALSE),"")</f>
        <v/>
      </c>
      <c r="AN197" s="21" t="str">
        <f>_xlfn.IFNA(VLOOKUP(C197,'2_Prototype_data'!$C$1:$AL$1000,36,FALSE),"")</f>
        <v/>
      </c>
      <c r="AO197" s="21" t="str">
        <f>_xlfn.IFNA(VLOOKUP(C197,'3_Prototype_data'!$C$1:$AL$1000,36,FALSE),"")</f>
        <v/>
      </c>
      <c r="AP197" s="21" t="str">
        <f ca="1">_xlfn.IFNA(VLOOKUP(C197,'4_Prototype_data'!$C$1:$AL$1000,36,FALSE),"")</f>
        <v/>
      </c>
      <c r="AQ197" s="21" t="str">
        <f>_xlfn.IFNA(VLOOKUP(C197,'5_Prototype_data'!$C$1:$AL$1000,36,FALSE),"")</f>
        <v/>
      </c>
      <c r="AR197" s="5" t="str">
        <f>IF(C197&lt;&gt;"",IF(AND(Prototype_input!$E$13&lt;&gt;"",Prototype_input!$E$13&lt;&gt;"Please input",AM197=""),"Fail",IF(AND(Prototype_input!$E$16&lt;&gt;"",Prototype_input!$E$16&lt;&gt;"Please input",AN197=""),"Fail",IF(AND(Prototype_input!$E$19&lt;&gt;"",Prototype_input!$E$19&lt;&gt;"Please input",AO197=""),"Fail",IF(AND(Prototype_input!$E$22&lt;&gt;"",Prototype_input!$E$22&lt;&gt;"Please input",AP197=""),"Fail",IF(AND(Prototype_input!$E$25&lt;&gt;"",Prototype_input!$E$25&lt;&gt;"Please input",AQ197=""),"Fail",IF(AM197&lt;&gt;"",AM197,IF(AN197&lt;&gt;"",AN197,IF(AO197&lt;&gt;"",AO197,IF(AP197&lt;&gt;"",AP197,IF(AQ197&lt;&gt;"",AQ197,"")))))))))),"")</f>
        <v/>
      </c>
    </row>
    <row r="198" spans="5:44" ht="12.75" x14ac:dyDescent="0.2">
      <c r="E198" s="21" t="str">
        <f>_xlfn.IFNA(VLOOKUP(B198,'1_Prototype_data'!$B$1:$U$1000,18,FALSE),"")</f>
        <v/>
      </c>
      <c r="F198" s="21" t="str">
        <f>_xlfn.IFNA(VLOOKUP(B198,'2_Prototype_data'!$B$1:$U$1000,18,FALSE),"")</f>
        <v/>
      </c>
      <c r="G198" s="21" t="str">
        <f>_xlfn.IFNA(VLOOKUP(B198,'3_Prototype_data'!$B$1:$U$1000,18,FALSE),"")</f>
        <v/>
      </c>
      <c r="H198" s="21" t="str">
        <f ca="1">_xlfn.IFNA(VLOOKUP(B198,'4_Prototype_data'!$B$1:$U$1000,18,FALSE),"")</f>
        <v/>
      </c>
      <c r="I198" s="21" t="str">
        <f>_xlfn.IFNA(VLOOKUP(B198,'5_Prototype_data'!$B$1:$U$1000,18,FALSE),"")</f>
        <v/>
      </c>
      <c r="J198" s="21" t="str">
        <f>IF(B198&lt;&gt;"",IF(AND(Prototype_input!$E$13&lt;&gt;"",Prototype_input!$E$13&lt;&gt;"Please input",E198=""),"Fail",IF(AND(Prototype_input!$E$16&lt;&gt;"",Prototype_input!$E$16&lt;&gt;"Please input",F198=""),"Fail",IF(AND(Prototype_input!$E$19&lt;&gt;"",Prototype_input!$E$19&lt;&gt;"Please input",G198=""),"Fail",IF(AND(Prototype_input!$E$22&lt;&gt;"",Prototype_input!$E$22&lt;&gt;"Please input",H198=""),"Fail",IF(AND(Prototype_input!$E$25&lt;&gt;"",Prototype_input!$E$25&lt;&gt;"Please input",I198=""),"Fail",IF(E198&lt;&gt;"",E198,IF(F198&lt;&gt;"",F198,IF(G198&lt;&gt;"",G198,IF(H198&lt;&gt;"",H198,IF(I198&lt;&gt;"",I198,"")))))))))),"")</f>
        <v/>
      </c>
      <c r="K198" s="21" t="str">
        <f>_xlfn.IFNA(VLOOKUP(B198,'1_Prototype_data'!$B$1:$U$1000,16,FALSE),"")</f>
        <v/>
      </c>
      <c r="L198" s="21" t="str">
        <f t="shared" si="28"/>
        <v/>
      </c>
      <c r="M198" s="21" t="str">
        <f>_xlfn.IFNA(VLOOKUP(B198,'2_Prototype_data'!$B$1:$U$1000,16,FALSE),"")</f>
        <v/>
      </c>
      <c r="N198" s="21" t="str">
        <f t="shared" si="29"/>
        <v/>
      </c>
      <c r="O198" s="21" t="str">
        <f>_xlfn.IFNA(VLOOKUP(B198,'3_Prototype_data'!$B$1:$U$1000,16,FALSE),"")</f>
        <v/>
      </c>
      <c r="P198" s="21" t="str">
        <f t="shared" si="30"/>
        <v/>
      </c>
      <c r="Q198" s="21" t="str">
        <f ca="1">_xlfn.IFNA(VLOOKUP(B198,'4_Prototype_data'!$B$1:$U$1000,16,FALSE),"")</f>
        <v/>
      </c>
      <c r="R198" s="21" t="str">
        <f t="shared" ca="1" si="31"/>
        <v/>
      </c>
      <c r="S198" s="21" t="str">
        <f>_xlfn.IFNA(VLOOKUP(B198,'5_Prototype_data'!$B$1:$U$1000,16,FALSE),"")</f>
        <v/>
      </c>
      <c r="T198" s="21" t="str">
        <f t="shared" si="32"/>
        <v/>
      </c>
      <c r="U198" s="21" t="str">
        <f t="shared" si="33"/>
        <v/>
      </c>
      <c r="V198" s="21" t="str">
        <f>IF(B198&lt;&gt;"",(10-COUNTIF(Prototype_input!$E$12:$E$26,"Please input"))/2,"")</f>
        <v/>
      </c>
      <c r="W198" s="21" t="str">
        <f t="shared" si="34"/>
        <v/>
      </c>
      <c r="Y198" s="21" t="str">
        <f>_xlfn.IFNA(VLOOKUP(B198,'1_Prototype_data'!$B$1:$U$1000,3,FALSE),"")</f>
        <v/>
      </c>
      <c r="Z198" s="21" t="str">
        <f>_xlfn.IFNA(VLOOKUP(B198,'1_Prototype_data'!$B$1:$U$1000,4,FALSE),"")</f>
        <v/>
      </c>
      <c r="AA198" s="21" t="str">
        <f>_xlfn.IFNA(VLOOKUP(B198,'1_Prototype_data'!$B$1:$U$1000,5,FALSE),"")</f>
        <v/>
      </c>
      <c r="AB198" s="21" t="str">
        <f>_xlfn.IFNA(VLOOKUP(B198,'1_Prototype_data'!$B$1:$U$1000,6,FALSE),"")</f>
        <v/>
      </c>
      <c r="AC198" s="21" t="str">
        <f>_xlfn.IFNA(VLOOKUP(B198,'1_Prototype_data'!$B$1:$U$1000,7,FALSE),"")</f>
        <v/>
      </c>
      <c r="AD198" s="21" t="str">
        <f>_xlfn.IFNA(VLOOKUP(B198,'1_Prototype_data'!$B$1:$U$1000,8,FALSE),"")</f>
        <v/>
      </c>
      <c r="AE198" s="21" t="str">
        <f>_xlfn.IFNA(VLOOKUP(B198,'1_Prototype_data'!$B$1:$U$1000,9,FALSE),"")</f>
        <v/>
      </c>
      <c r="AF198" s="21" t="str">
        <f>_xlfn.IFNA(VLOOKUP(B198,'1_Prototype_data'!$B$1:$U$1000,20,FALSE),"")</f>
        <v/>
      </c>
      <c r="AG198" s="21" t="str">
        <f>_xlfn.IFNA(VLOOKUP(B198,'2_Prototype_data'!$B$1:$U$1000,20,FALSE),"")</f>
        <v/>
      </c>
      <c r="AH198" s="21" t="str">
        <f>_xlfn.IFNA(VLOOKUP(B198,'3_Prototype_data'!$B$1:$U$1000,20,FALSE),"")</f>
        <v/>
      </c>
      <c r="AI198" s="21" t="str">
        <f ca="1">_xlfn.IFNA(VLOOKUP(B198,'4_Prototype_data'!$B$1:$U$1000,20,FALSE),"")</f>
        <v/>
      </c>
      <c r="AJ198" s="21" t="str">
        <f>_xlfn.IFNA(VLOOKUP(B198,'5_Prototype_data'!$B$1:$U$1000,20,FALSE),"")</f>
        <v/>
      </c>
      <c r="AK198" s="21" t="str">
        <f>IF(B198&lt;&gt;"",IF(AND(Prototype_input!$E$13&lt;&gt;"",Prototype_input!$E$13&lt;&gt;"Please input",AF198=""),"Fail",IF(AND(Prototype_input!$E$16&lt;&gt;"",Prototype_input!$E$16&lt;&gt;"Please input",AG198=""),"Fail",IF(AND(Prototype_input!$E$19&lt;&gt;"",Prototype_input!$E$19&lt;&gt;"Please input",AH198=""),"Fail",IF(AND(Prototype_input!$E$22&lt;&gt;"",Prototype_input!$E$22&lt;&gt;"Please input",AI198=""),"Fail",IF(AND(Prototype_input!$E$25&lt;&gt;"",Prototype_input!$E$25&lt;&gt;"Please input",AJ198=""),"Fail",IF(AF198&lt;&gt;"",AF198,IF(AG198&lt;&gt;"",AG198,IF(AH198&lt;&gt;"",AH198,IF(AI198&lt;&gt;"",AI198,IF(AJ198&lt;&gt;"",AJ198,"")))))))))),"")</f>
        <v/>
      </c>
      <c r="AM198" s="21" t="str">
        <f>_xlfn.IFNA(VLOOKUP(C198,'1_Prototype_data'!$C$1:$AL$1000,36,FALSE),"")</f>
        <v/>
      </c>
      <c r="AN198" s="21" t="str">
        <f>_xlfn.IFNA(VLOOKUP(C198,'2_Prototype_data'!$C$1:$AL$1000,36,FALSE),"")</f>
        <v/>
      </c>
      <c r="AO198" s="21" t="str">
        <f>_xlfn.IFNA(VLOOKUP(C198,'3_Prototype_data'!$C$1:$AL$1000,36,FALSE),"")</f>
        <v/>
      </c>
      <c r="AP198" s="21" t="str">
        <f ca="1">_xlfn.IFNA(VLOOKUP(C198,'4_Prototype_data'!$C$1:$AL$1000,36,FALSE),"")</f>
        <v/>
      </c>
      <c r="AQ198" s="21" t="str">
        <f>_xlfn.IFNA(VLOOKUP(C198,'5_Prototype_data'!$C$1:$AL$1000,36,FALSE),"")</f>
        <v/>
      </c>
      <c r="AR198" s="5" t="str">
        <f>IF(C198&lt;&gt;"",IF(AND(Prototype_input!$E$13&lt;&gt;"",Prototype_input!$E$13&lt;&gt;"Please input",AM198=""),"Fail",IF(AND(Prototype_input!$E$16&lt;&gt;"",Prototype_input!$E$16&lt;&gt;"Please input",AN198=""),"Fail",IF(AND(Prototype_input!$E$19&lt;&gt;"",Prototype_input!$E$19&lt;&gt;"Please input",AO198=""),"Fail",IF(AND(Prototype_input!$E$22&lt;&gt;"",Prototype_input!$E$22&lt;&gt;"Please input",AP198=""),"Fail",IF(AND(Prototype_input!$E$25&lt;&gt;"",Prototype_input!$E$25&lt;&gt;"Please input",AQ198=""),"Fail",IF(AM198&lt;&gt;"",AM198,IF(AN198&lt;&gt;"",AN198,IF(AO198&lt;&gt;"",AO198,IF(AP198&lt;&gt;"",AP198,IF(AQ198&lt;&gt;"",AQ198,"")))))))))),"")</f>
        <v/>
      </c>
    </row>
    <row r="199" spans="5:44" ht="12.75" x14ac:dyDescent="0.2">
      <c r="E199" s="21" t="str">
        <f>_xlfn.IFNA(VLOOKUP(B199,'1_Prototype_data'!$B$1:$U$1000,18,FALSE),"")</f>
        <v/>
      </c>
      <c r="F199" s="21" t="str">
        <f>_xlfn.IFNA(VLOOKUP(B199,'2_Prototype_data'!$B$1:$U$1000,18,FALSE),"")</f>
        <v/>
      </c>
      <c r="G199" s="21" t="str">
        <f>_xlfn.IFNA(VLOOKUP(B199,'3_Prototype_data'!$B$1:$U$1000,18,FALSE),"")</f>
        <v/>
      </c>
      <c r="H199" s="21" t="str">
        <f ca="1">_xlfn.IFNA(VLOOKUP(B199,'4_Prototype_data'!$B$1:$U$1000,18,FALSE),"")</f>
        <v/>
      </c>
      <c r="I199" s="21" t="str">
        <f>_xlfn.IFNA(VLOOKUP(B199,'5_Prototype_data'!$B$1:$U$1000,18,FALSE),"")</f>
        <v/>
      </c>
      <c r="J199" s="21" t="str">
        <f>IF(B199&lt;&gt;"",IF(AND(Prototype_input!$E$13&lt;&gt;"",Prototype_input!$E$13&lt;&gt;"Please input",E199=""),"Fail",IF(AND(Prototype_input!$E$16&lt;&gt;"",Prototype_input!$E$16&lt;&gt;"Please input",F199=""),"Fail",IF(AND(Prototype_input!$E$19&lt;&gt;"",Prototype_input!$E$19&lt;&gt;"Please input",G199=""),"Fail",IF(AND(Prototype_input!$E$22&lt;&gt;"",Prototype_input!$E$22&lt;&gt;"Please input",H199=""),"Fail",IF(AND(Prototype_input!$E$25&lt;&gt;"",Prototype_input!$E$25&lt;&gt;"Please input",I199=""),"Fail",IF(E199&lt;&gt;"",E199,IF(F199&lt;&gt;"",F199,IF(G199&lt;&gt;"",G199,IF(H199&lt;&gt;"",H199,IF(I199&lt;&gt;"",I199,"")))))))))),"")</f>
        <v/>
      </c>
      <c r="K199" s="21" t="str">
        <f>_xlfn.IFNA(VLOOKUP(B199,'1_Prototype_data'!$B$1:$U$1000,16,FALSE),"")</f>
        <v/>
      </c>
      <c r="L199" s="21" t="str">
        <f t="shared" si="28"/>
        <v/>
      </c>
      <c r="M199" s="21" t="str">
        <f>_xlfn.IFNA(VLOOKUP(B199,'2_Prototype_data'!$B$1:$U$1000,16,FALSE),"")</f>
        <v/>
      </c>
      <c r="N199" s="21" t="str">
        <f t="shared" si="29"/>
        <v/>
      </c>
      <c r="O199" s="21" t="str">
        <f>_xlfn.IFNA(VLOOKUP(B199,'3_Prototype_data'!$B$1:$U$1000,16,FALSE),"")</f>
        <v/>
      </c>
      <c r="P199" s="21" t="str">
        <f t="shared" si="30"/>
        <v/>
      </c>
      <c r="Q199" s="21" t="str">
        <f ca="1">_xlfn.IFNA(VLOOKUP(B199,'4_Prototype_data'!$B$1:$U$1000,16,FALSE),"")</f>
        <v/>
      </c>
      <c r="R199" s="21" t="str">
        <f t="shared" ca="1" si="31"/>
        <v/>
      </c>
      <c r="S199" s="21" t="str">
        <f>_xlfn.IFNA(VLOOKUP(B199,'5_Prototype_data'!$B$1:$U$1000,16,FALSE),"")</f>
        <v/>
      </c>
      <c r="T199" s="21" t="str">
        <f t="shared" si="32"/>
        <v/>
      </c>
      <c r="U199" s="21" t="str">
        <f t="shared" si="33"/>
        <v/>
      </c>
      <c r="V199" s="21" t="str">
        <f>IF(B199&lt;&gt;"",(10-COUNTIF(Prototype_input!$E$12:$E$26,"Please input"))/2,"")</f>
        <v/>
      </c>
      <c r="W199" s="21" t="str">
        <f t="shared" si="34"/>
        <v/>
      </c>
      <c r="Y199" s="21" t="str">
        <f>_xlfn.IFNA(VLOOKUP(B199,'1_Prototype_data'!$B$1:$U$1000,3,FALSE),"")</f>
        <v/>
      </c>
      <c r="Z199" s="21" t="str">
        <f>_xlfn.IFNA(VLOOKUP(B199,'1_Prototype_data'!$B$1:$U$1000,4,FALSE),"")</f>
        <v/>
      </c>
      <c r="AA199" s="21" t="str">
        <f>_xlfn.IFNA(VLOOKUP(B199,'1_Prototype_data'!$B$1:$U$1000,5,FALSE),"")</f>
        <v/>
      </c>
      <c r="AB199" s="21" t="str">
        <f>_xlfn.IFNA(VLOOKUP(B199,'1_Prototype_data'!$B$1:$U$1000,6,FALSE),"")</f>
        <v/>
      </c>
      <c r="AC199" s="21" t="str">
        <f>_xlfn.IFNA(VLOOKUP(B199,'1_Prototype_data'!$B$1:$U$1000,7,FALSE),"")</f>
        <v/>
      </c>
      <c r="AD199" s="21" t="str">
        <f>_xlfn.IFNA(VLOOKUP(B199,'1_Prototype_data'!$B$1:$U$1000,8,FALSE),"")</f>
        <v/>
      </c>
      <c r="AE199" s="21" t="str">
        <f>_xlfn.IFNA(VLOOKUP(B199,'1_Prototype_data'!$B$1:$U$1000,9,FALSE),"")</f>
        <v/>
      </c>
      <c r="AF199" s="21" t="str">
        <f>_xlfn.IFNA(VLOOKUP(B199,'1_Prototype_data'!$B$1:$U$1000,20,FALSE),"")</f>
        <v/>
      </c>
      <c r="AG199" s="21" t="str">
        <f>_xlfn.IFNA(VLOOKUP(B199,'2_Prototype_data'!$B$1:$U$1000,20,FALSE),"")</f>
        <v/>
      </c>
      <c r="AH199" s="21" t="str">
        <f>_xlfn.IFNA(VLOOKUP(B199,'3_Prototype_data'!$B$1:$U$1000,20,FALSE),"")</f>
        <v/>
      </c>
      <c r="AI199" s="21" t="str">
        <f ca="1">_xlfn.IFNA(VLOOKUP(B199,'4_Prototype_data'!$B$1:$U$1000,20,FALSE),"")</f>
        <v/>
      </c>
      <c r="AJ199" s="21" t="str">
        <f>_xlfn.IFNA(VLOOKUP(B199,'5_Prototype_data'!$B$1:$U$1000,20,FALSE),"")</f>
        <v/>
      </c>
      <c r="AK199" s="21" t="str">
        <f>IF(B199&lt;&gt;"",IF(AND(Prototype_input!$E$13&lt;&gt;"",Prototype_input!$E$13&lt;&gt;"Please input",AF199=""),"Fail",IF(AND(Prototype_input!$E$16&lt;&gt;"",Prototype_input!$E$16&lt;&gt;"Please input",AG199=""),"Fail",IF(AND(Prototype_input!$E$19&lt;&gt;"",Prototype_input!$E$19&lt;&gt;"Please input",AH199=""),"Fail",IF(AND(Prototype_input!$E$22&lt;&gt;"",Prototype_input!$E$22&lt;&gt;"Please input",AI199=""),"Fail",IF(AND(Prototype_input!$E$25&lt;&gt;"",Prototype_input!$E$25&lt;&gt;"Please input",AJ199=""),"Fail",IF(AF199&lt;&gt;"",AF199,IF(AG199&lt;&gt;"",AG199,IF(AH199&lt;&gt;"",AH199,IF(AI199&lt;&gt;"",AI199,IF(AJ199&lt;&gt;"",AJ199,"")))))))))),"")</f>
        <v/>
      </c>
      <c r="AM199" s="21" t="str">
        <f>_xlfn.IFNA(VLOOKUP(C199,'1_Prototype_data'!$C$1:$AL$1000,36,FALSE),"")</f>
        <v/>
      </c>
      <c r="AN199" s="21" t="str">
        <f>_xlfn.IFNA(VLOOKUP(C199,'2_Prototype_data'!$C$1:$AL$1000,36,FALSE),"")</f>
        <v/>
      </c>
      <c r="AO199" s="21" t="str">
        <f>_xlfn.IFNA(VLOOKUP(C199,'3_Prototype_data'!$C$1:$AL$1000,36,FALSE),"")</f>
        <v/>
      </c>
      <c r="AP199" s="21" t="str">
        <f ca="1">_xlfn.IFNA(VLOOKUP(C199,'4_Prototype_data'!$C$1:$AL$1000,36,FALSE),"")</f>
        <v/>
      </c>
      <c r="AQ199" s="21" t="str">
        <f>_xlfn.IFNA(VLOOKUP(C199,'5_Prototype_data'!$C$1:$AL$1000,36,FALSE),"")</f>
        <v/>
      </c>
      <c r="AR199" s="5" t="str">
        <f>IF(C199&lt;&gt;"",IF(AND(Prototype_input!$E$13&lt;&gt;"",Prototype_input!$E$13&lt;&gt;"Please input",AM199=""),"Fail",IF(AND(Prototype_input!$E$16&lt;&gt;"",Prototype_input!$E$16&lt;&gt;"Please input",AN199=""),"Fail",IF(AND(Prototype_input!$E$19&lt;&gt;"",Prototype_input!$E$19&lt;&gt;"Please input",AO199=""),"Fail",IF(AND(Prototype_input!$E$22&lt;&gt;"",Prototype_input!$E$22&lt;&gt;"Please input",AP199=""),"Fail",IF(AND(Prototype_input!$E$25&lt;&gt;"",Prototype_input!$E$25&lt;&gt;"Please input",AQ199=""),"Fail",IF(AM199&lt;&gt;"",AM199,IF(AN199&lt;&gt;"",AN199,IF(AO199&lt;&gt;"",AO199,IF(AP199&lt;&gt;"",AP199,IF(AQ199&lt;&gt;"",AQ199,"")))))))))),"")</f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Q15"/>
  <sheetViews>
    <sheetView topLeftCell="D1" workbookViewId="0">
      <selection activeCell="Q5" sqref="Q5"/>
    </sheetView>
  </sheetViews>
  <sheetFormatPr defaultColWidth="12.5703125" defaultRowHeight="15.75" customHeight="1" x14ac:dyDescent="0.2"/>
  <cols>
    <col min="1" max="1" width="20.85546875" customWidth="1"/>
    <col min="3" max="3" width="30.42578125" customWidth="1"/>
    <col min="4" max="4" width="282.140625" customWidth="1"/>
  </cols>
  <sheetData>
    <row r="1" spans="1:17" ht="12.75" x14ac:dyDescent="0.2">
      <c r="A1" s="21" t="s">
        <v>66</v>
      </c>
      <c r="B1" s="21" t="s">
        <v>67</v>
      </c>
      <c r="C1" s="21" t="s">
        <v>68</v>
      </c>
      <c r="D1" s="21" t="s">
        <v>69</v>
      </c>
    </row>
    <row r="2" spans="1:17" ht="12.75" x14ac:dyDescent="0.2">
      <c r="A2" s="21" t="s">
        <v>70</v>
      </c>
      <c r="B2" s="21">
        <v>1</v>
      </c>
      <c r="C2" s="21" t="s">
        <v>71</v>
      </c>
      <c r="D2" s="21" t="str">
        <f>IF(22=1,"See outpul","I am making a general information technology purchase.,I am purchasing information technology products or maintenance and software as a part of a state or local law enforcement counter-drug mission.,I am purchasing in advance of or in support of a preside"&amp;"ntially declared national disaster or act of terrorism.")</f>
        <v>I am making a general information technology purchase.,I am purchasing information technology products or maintenance and software as a part of a state or local law enforcement counter-drug mission.,I am purchasing in advance of or in support of a presidentially declared national disaster or act of terrorism.</v>
      </c>
      <c r="E2" s="21" t="s">
        <v>72</v>
      </c>
      <c r="F2" s="21" t="s">
        <v>73</v>
      </c>
      <c r="G2" s="21" t="s">
        <v>74</v>
      </c>
    </row>
    <row r="3" spans="1:17" ht="12.75" x14ac:dyDescent="0.2">
      <c r="A3" s="21" t="s">
        <v>70</v>
      </c>
      <c r="B3" s="21">
        <v>2</v>
      </c>
      <c r="C3" s="21" t="s">
        <v>75</v>
      </c>
      <c r="D3" s="21" t="s">
        <v>76</v>
      </c>
      <c r="E3" s="21" t="s">
        <v>77</v>
      </c>
      <c r="F3" s="21" t="s">
        <v>78</v>
      </c>
      <c r="G3" s="21" t="s">
        <v>79</v>
      </c>
      <c r="H3" s="21" t="s">
        <v>18</v>
      </c>
    </row>
    <row r="4" spans="1:17" ht="12.75" x14ac:dyDescent="0.2">
      <c r="A4" s="21" t="s">
        <v>70</v>
      </c>
      <c r="B4" s="21">
        <v>3</v>
      </c>
      <c r="C4" s="21" t="s">
        <v>80</v>
      </c>
      <c r="D4" s="21" t="s">
        <v>81</v>
      </c>
      <c r="E4" s="21" t="s">
        <v>82</v>
      </c>
      <c r="F4" s="21" t="s">
        <v>83</v>
      </c>
      <c r="G4" s="21" t="s">
        <v>84</v>
      </c>
      <c r="H4" s="21" t="s">
        <v>85</v>
      </c>
      <c r="I4" s="21" t="s">
        <v>86</v>
      </c>
      <c r="J4" s="21" t="s">
        <v>87</v>
      </c>
      <c r="K4" s="21" t="s">
        <v>88</v>
      </c>
      <c r="L4" s="21" t="s">
        <v>89</v>
      </c>
      <c r="M4" s="21" t="s">
        <v>90</v>
      </c>
      <c r="N4" s="21" t="s">
        <v>20</v>
      </c>
    </row>
    <row r="5" spans="1:17" ht="12.75" x14ac:dyDescent="0.2">
      <c r="A5" s="21" t="s">
        <v>3</v>
      </c>
      <c r="B5" s="21">
        <v>1</v>
      </c>
      <c r="C5" s="21" t="s">
        <v>91</v>
      </c>
      <c r="D5" s="21" t="s">
        <v>1069</v>
      </c>
      <c r="E5" s="21" t="s">
        <v>16</v>
      </c>
      <c r="F5" s="21" t="s">
        <v>92</v>
      </c>
      <c r="G5" s="21" t="s">
        <v>1058</v>
      </c>
      <c r="H5" s="21" t="s">
        <v>1059</v>
      </c>
      <c r="I5" s="21" t="s">
        <v>1060</v>
      </c>
      <c r="J5" s="21" t="s">
        <v>1061</v>
      </c>
      <c r="K5" s="21" t="s">
        <v>1062</v>
      </c>
      <c r="L5" s="21" t="s">
        <v>1063</v>
      </c>
      <c r="M5" s="21" t="s">
        <v>1064</v>
      </c>
      <c r="N5" s="21" t="s">
        <v>1065</v>
      </c>
      <c r="O5" s="21" t="s">
        <v>1066</v>
      </c>
      <c r="P5" s="21" t="s">
        <v>1067</v>
      </c>
      <c r="Q5" s="21" t="s">
        <v>1068</v>
      </c>
    </row>
    <row r="6" spans="1:17" ht="15" customHeight="1" x14ac:dyDescent="0.2">
      <c r="A6" s="21" t="s">
        <v>3</v>
      </c>
      <c r="B6" s="21">
        <v>2</v>
      </c>
      <c r="C6" s="21" t="s">
        <v>28</v>
      </c>
      <c r="D6" s="21" t="s">
        <v>93</v>
      </c>
      <c r="E6" s="21" t="s">
        <v>94</v>
      </c>
      <c r="F6" s="21" t="s">
        <v>95</v>
      </c>
      <c r="G6" s="21" t="s">
        <v>96</v>
      </c>
      <c r="H6" s="21" t="s">
        <v>97</v>
      </c>
      <c r="I6" s="21" t="s">
        <v>98</v>
      </c>
      <c r="J6" s="21" t="s">
        <v>18</v>
      </c>
    </row>
    <row r="7" spans="1:17" ht="12.75" x14ac:dyDescent="0.2">
      <c r="A7" s="21" t="s">
        <v>3</v>
      </c>
      <c r="B7" s="21">
        <v>3</v>
      </c>
      <c r="C7" s="21" t="s">
        <v>30</v>
      </c>
      <c r="D7" s="21" t="s">
        <v>99</v>
      </c>
      <c r="E7" s="21" t="s">
        <v>100</v>
      </c>
      <c r="F7" s="21" t="s">
        <v>101</v>
      </c>
      <c r="G7" s="21" t="s">
        <v>20</v>
      </c>
    </row>
    <row r="8" spans="1:17" ht="12.75" x14ac:dyDescent="0.2">
      <c r="A8" s="21" t="s">
        <v>3</v>
      </c>
      <c r="B8" s="21">
        <v>4</v>
      </c>
      <c r="C8" s="21" t="s">
        <v>75</v>
      </c>
      <c r="D8" s="21" t="s">
        <v>102</v>
      </c>
      <c r="E8" s="21" t="s">
        <v>103</v>
      </c>
      <c r="F8" s="21" t="s">
        <v>77</v>
      </c>
      <c r="G8" s="21" t="s">
        <v>78</v>
      </c>
      <c r="H8" s="21" t="s">
        <v>79</v>
      </c>
      <c r="I8" s="21" t="s">
        <v>18</v>
      </c>
    </row>
    <row r="9" spans="1:17" ht="12.75" x14ac:dyDescent="0.2">
      <c r="A9" s="21" t="s">
        <v>3</v>
      </c>
      <c r="B9" s="21">
        <v>5</v>
      </c>
      <c r="C9" s="21" t="s">
        <v>32</v>
      </c>
      <c r="D9" s="21" t="s">
        <v>104</v>
      </c>
      <c r="E9" s="21" t="s">
        <v>105</v>
      </c>
      <c r="F9" s="21" t="s">
        <v>106</v>
      </c>
      <c r="G9" s="21" t="s">
        <v>23</v>
      </c>
    </row>
    <row r="10" spans="1:17" ht="12.75" x14ac:dyDescent="0.2">
      <c r="A10" s="21" t="s">
        <v>3</v>
      </c>
      <c r="B10" s="21">
        <v>6</v>
      </c>
      <c r="C10" s="21" t="s">
        <v>80</v>
      </c>
      <c r="D10" s="21" t="s">
        <v>81</v>
      </c>
      <c r="E10" s="21" t="s">
        <v>82</v>
      </c>
      <c r="F10" s="21" t="s">
        <v>83</v>
      </c>
      <c r="G10" s="21" t="s">
        <v>84</v>
      </c>
      <c r="H10" s="21" t="s">
        <v>85</v>
      </c>
      <c r="I10" s="21" t="s">
        <v>86</v>
      </c>
      <c r="J10" s="21" t="s">
        <v>87</v>
      </c>
      <c r="K10" s="21" t="s">
        <v>88</v>
      </c>
      <c r="L10" s="21" t="s">
        <v>89</v>
      </c>
      <c r="M10" s="21" t="s">
        <v>90</v>
      </c>
      <c r="N10" s="21" t="s">
        <v>20</v>
      </c>
    </row>
    <row r="11" spans="1:17" ht="12.75" x14ac:dyDescent="0.2">
      <c r="A11" s="21" t="s">
        <v>3</v>
      </c>
      <c r="B11" s="21">
        <v>7</v>
      </c>
      <c r="C11" s="21" t="s">
        <v>34</v>
      </c>
      <c r="D11" s="21" t="s">
        <v>107</v>
      </c>
      <c r="E11" s="21" t="s">
        <v>108</v>
      </c>
      <c r="F11" s="21" t="s">
        <v>26</v>
      </c>
      <c r="G11" s="21" t="s">
        <v>18</v>
      </c>
    </row>
    <row r="12" spans="1:17" ht="12.75" x14ac:dyDescent="0.2">
      <c r="A12" s="21" t="s">
        <v>3</v>
      </c>
      <c r="B12" s="21">
        <v>8</v>
      </c>
      <c r="C12" s="21" t="s">
        <v>109</v>
      </c>
      <c r="D12" s="21" t="s">
        <v>110</v>
      </c>
      <c r="E12" s="21" t="s">
        <v>34</v>
      </c>
      <c r="F12" s="21" t="s">
        <v>30</v>
      </c>
      <c r="G12" s="21" t="s">
        <v>32</v>
      </c>
      <c r="H12" s="21" t="s">
        <v>28</v>
      </c>
    </row>
    <row r="13" spans="1:17" ht="12.75" x14ac:dyDescent="0.2">
      <c r="A13" s="21" t="s">
        <v>3</v>
      </c>
      <c r="B13" s="21">
        <v>9</v>
      </c>
      <c r="C13" s="21" t="s">
        <v>111</v>
      </c>
      <c r="D13" s="21" t="s">
        <v>110</v>
      </c>
      <c r="E13" s="21" t="s">
        <v>34</v>
      </c>
      <c r="F13" s="21" t="s">
        <v>30</v>
      </c>
      <c r="G13" s="21" t="s">
        <v>32</v>
      </c>
      <c r="H13" s="21" t="s">
        <v>28</v>
      </c>
    </row>
    <row r="14" spans="1:17" ht="12.75" x14ac:dyDescent="0.2">
      <c r="A14" s="21" t="s">
        <v>3</v>
      </c>
      <c r="B14" s="21">
        <v>10</v>
      </c>
      <c r="C14" s="21" t="s">
        <v>112</v>
      </c>
      <c r="D14" s="21" t="s">
        <v>110</v>
      </c>
      <c r="E14" s="21" t="s">
        <v>34</v>
      </c>
      <c r="F14" s="21" t="s">
        <v>30</v>
      </c>
      <c r="G14" s="21" t="s">
        <v>32</v>
      </c>
      <c r="H14" s="21" t="s">
        <v>28</v>
      </c>
    </row>
    <row r="15" spans="1:17" ht="12.75" x14ac:dyDescent="0.2">
      <c r="A15" s="21" t="s">
        <v>3</v>
      </c>
      <c r="B15" s="21">
        <v>11</v>
      </c>
      <c r="C15" s="21" t="s">
        <v>113</v>
      </c>
      <c r="D15" s="21" t="s">
        <v>110</v>
      </c>
      <c r="E15" s="21" t="s">
        <v>34</v>
      </c>
      <c r="F15" s="21" t="s">
        <v>30</v>
      </c>
      <c r="G15" s="21" t="s">
        <v>32</v>
      </c>
      <c r="H15" s="21" t="s">
        <v>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45"/>
  <sheetViews>
    <sheetView topLeftCell="R1" workbookViewId="0">
      <selection activeCell="AA2" sqref="AA2"/>
    </sheetView>
  </sheetViews>
  <sheetFormatPr defaultColWidth="12.5703125" defaultRowHeight="15.75" customHeight="1" x14ac:dyDescent="0.2"/>
  <cols>
    <col min="2" max="2" width="48.5703125" customWidth="1"/>
    <col min="3" max="3" width="69.7109375" customWidth="1"/>
    <col min="4" max="4" width="33.42578125" customWidth="1"/>
    <col min="5" max="5" width="15.42578125" customWidth="1"/>
    <col min="8" max="8" width="17.5703125" customWidth="1"/>
    <col min="10" max="10" width="17.85546875" customWidth="1"/>
    <col min="11" max="11" width="30.42578125" customWidth="1"/>
    <col min="12" max="12" width="23.140625" customWidth="1"/>
    <col min="13" max="13" width="32.85546875" customWidth="1"/>
    <col min="14" max="14" width="33" customWidth="1"/>
    <col min="15" max="15" width="21.42578125" customWidth="1"/>
    <col min="22" max="22" width="4.7109375" customWidth="1"/>
    <col min="23" max="23" width="20.42578125" customWidth="1"/>
    <col min="24" max="24" width="22.42578125" customWidth="1"/>
    <col min="25" max="25" width="20.42578125" customWidth="1"/>
    <col min="26" max="26" width="3.85546875" customWidth="1"/>
    <col min="27" max="27" width="13.5703125" customWidth="1"/>
    <col min="28" max="28" width="15.140625" customWidth="1"/>
    <col min="31" max="31" width="23.28515625" customWidth="1"/>
    <col min="32" max="32" width="24.7109375" customWidth="1"/>
    <col min="33" max="33" width="22.7109375" customWidth="1"/>
    <col min="36" max="36" width="21.42578125" customWidth="1"/>
    <col min="37" max="38" width="19.42578125" customWidth="1"/>
  </cols>
  <sheetData>
    <row r="1" spans="1:38" ht="15.75" customHeight="1" x14ac:dyDescent="0.2">
      <c r="B1" s="21" t="s">
        <v>40</v>
      </c>
      <c r="C1" s="21" t="s">
        <v>114</v>
      </c>
      <c r="D1" s="24" t="str">
        <f>IF(Prototype_input!C28&lt;&gt;"",Prototype_input!C28,"")</f>
        <v/>
      </c>
      <c r="E1" s="25" t="str">
        <f>IF(Prototype_input!C32&lt;&gt;"",Prototype_input!C32,"")</f>
        <v/>
      </c>
      <c r="F1" s="26" t="str">
        <f>IF(Prototype_input!C36&lt;&gt;"",Prototype_input!C36,"")</f>
        <v/>
      </c>
      <c r="G1" s="24" t="str">
        <f>IF(Prototype_input!C40&lt;&gt;"",Prototype_input!C40,"")</f>
        <v/>
      </c>
      <c r="H1" s="26" t="str">
        <f>IF(Prototype_input!C44&lt;&gt;"",Prototype_input!C44,"")</f>
        <v/>
      </c>
      <c r="I1" s="24" t="str">
        <f>IF(Prototype_input!C48&lt;&gt;"",Prototype_input!C48,"")</f>
        <v/>
      </c>
      <c r="J1" s="26" t="str">
        <f>IF(Prototype_input!C52&lt;&gt;"",Prototype_input!C52,"")</f>
        <v/>
      </c>
      <c r="K1" s="21" t="str">
        <f>IF(Prototype_input!C56&lt;&gt;"",Prototype_input!C56,"")</f>
        <v/>
      </c>
      <c r="L1" s="21" t="str">
        <f>IF(Prototype_input!C60&lt;&gt;"",Prototype_input!C60,"")</f>
        <v/>
      </c>
      <c r="M1" s="21" t="str">
        <f>IF(Prototype_input!C64&lt;&gt;"",Prototype_input!C64,"")</f>
        <v/>
      </c>
      <c r="N1" s="21" t="str">
        <f>IF(Prototype_input!C68&lt;&gt;"",Prototype_input!C68,"")</f>
        <v/>
      </c>
      <c r="O1" s="21" t="s">
        <v>115</v>
      </c>
      <c r="P1" s="21"/>
      <c r="Q1" s="21" t="s">
        <v>116</v>
      </c>
      <c r="R1" s="21" t="s">
        <v>53</v>
      </c>
      <c r="S1" s="21" t="s">
        <v>47</v>
      </c>
      <c r="T1" s="21" t="s">
        <v>54</v>
      </c>
      <c r="U1" s="21" t="s">
        <v>117</v>
      </c>
      <c r="W1" s="21" t="s">
        <v>118</v>
      </c>
      <c r="X1" s="21" t="s">
        <v>119</v>
      </c>
      <c r="Y1" s="21" t="s">
        <v>120</v>
      </c>
      <c r="AA1" s="21" t="s">
        <v>121</v>
      </c>
      <c r="AB1" s="21" t="s">
        <v>122</v>
      </c>
      <c r="AC1" s="21" t="s">
        <v>123</v>
      </c>
      <c r="AD1" s="21"/>
      <c r="AE1" s="21" t="s">
        <v>124</v>
      </c>
      <c r="AF1" s="21" t="s">
        <v>125</v>
      </c>
      <c r="AG1" s="21" t="s">
        <v>126</v>
      </c>
      <c r="AH1" s="21"/>
      <c r="AI1" s="21" t="s">
        <v>127</v>
      </c>
      <c r="AJ1" s="21" t="s">
        <v>128</v>
      </c>
      <c r="AK1" s="21" t="s">
        <v>129</v>
      </c>
      <c r="AL1" s="21" t="s">
        <v>130</v>
      </c>
    </row>
    <row r="2" spans="1:38" ht="15.75" customHeight="1" x14ac:dyDescent="0.2">
      <c r="A2" s="21">
        <f>COUNTIF(Prototype_input!E13:E26,"Please input")</f>
        <v>10</v>
      </c>
      <c r="B2" s="21" t="str" cm="1">
        <f t="array" ref="B2">IFERROR(
  IF(
    Prototype_input!C6="Federal or Tribal Government",
    IF(
      AND(Prototype_input!E14&lt;&gt;"",Prototype_input!D14&lt;&gt;"",Prototype_input!D14&lt;&gt;"Please input",Prototype_input!E14&lt;&gt;"Please input"),
      TRANSPOSE(
        _xlfn._xlws.FILTER(
          'ITC Offerings Mapping'!$D$1:$BY$1,
          IF(
            A2&gt;=8,
            INDEX('ITC Offerings Mapping'!D1:BY1000, MATCH(Prototype_input!E13, 'ITC Offerings Mapping'!C1:C1000, 0), 0)="X",
            (
              (INDEX('ITC Offerings Mapping'!D1:BY1000, MATCH(Prototype_input!E13, 'ITC Offerings Mapping'!C1:C1000, 0), 0)="X") +
              (INDEX('ITC Offerings Mapping'!D1:BY1000, MATCH(Prototype_input!E13, 'ITC Offerings Mapping'!C1:C1000, 0), 0)="S")
            )&gt;0
          )
          *
          ISERROR(SEARCH("state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C2" s="21" t="str" cm="1">
        <f t="array" ref="C2">IFERROR(
  IF(
    Prototype_input!C6 = "State or Local Government",
    IF(
      AND(
        Prototype_input!E14 &lt;&gt; "",
        Prototype_input!D14 &lt;&gt; "",
        Prototype_input!D14 &lt;&gt; "Please input",
        Prototype_input!E14 &lt;&gt; "Please input"
      ),
      TRANSPOSE(
        _xlfn._xlws.FILTER(
          'ITC Offerings Mapping'!$D$1:$BY$1,
          IF(
            A2 &gt;= 8,
            INDEX('ITC Offerings Mapping'!$D$2:$BY$1000, MATCH(Prototype_input!E13, 'ITC Offerings Mapping'!$C$2:$C$1000, 0), 0) = "X",
            (
              (INDEX('ITC Offerings Mapping'!$D$2:$BY$1000, MATCH(Prototype_input!E13, 'ITC Offerings Mapping'!$C$2:$C$1000, 0), 0) = "X") +
              (INDEX('ITC Offerings Mapping'!$D$2:$BY$1000, MATCH(Prototype_input!E13, 'ITC Offerings Mapping'!$C$2:$C$1000, 0), 0) = "S")
            ) &gt; 0
          )
          *
          ISNUMBER(SEARCH("Available to 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D2" s="21" t="str">
        <f>IF(
  Prototype_input!$C$6 = "State or Local Government",
  IF(
    C2 &lt;&gt; "",
    IFERROR(
      INDEX(
        'Summary - Acquisition Need'!$C$2:$AD$4,
        MATCH(Prototype_input!$C$30, 'Summary - Acquisition Need'!$B$2:$B$4, 0),
        MATCH(C2, 'Summary - Acquisition Need'!$C$1:$AD$1, 0)
      ),
      ""
    ),
    ""
  ),
  IF(
    Prototype_input!$C$6 = "Federal or Tribal Government",
    IF(
      B2 &lt;&gt; "",
      IFERROR(
        INDEX(
          'Summary - Place of Performance'!$C$2:$AW$14,
          MATCH(Prototype_input!$C$30, 'Summary - Place of Performance'!$B$2:$B$14, 0),
          MATCH(B2, 'Summary - Place of Performance'!$C$1:$AW$1, 0)
        ),
        ""
      ),
      ""
    ),
    ""
  )
)</f>
        <v/>
      </c>
      <c r="E2" s="21" t="str">
        <f>IF(
  Prototype_input!$C$6 = "State or Local Government",
  IF(
    C2 &lt;&gt; "",
    IFERROR(
      INDEX(
        'Summary - Contract Type'!$C$2:$BX$6,
        MATCH(Prototype_input!$C$34, 'Summary - Contract Type'!$B$2:$B$6, 0),
        MATCH(C2, 'Summary - Contract Type'!$C$1:$BX$1, 0)
      ),
      ""
    ),
    ""
  ),
  IF(
    Prototype_input!$C$6 = "Federal or Tribal Government",
    IF(
      B2 &lt;&gt; "",
      IFERROR(
        INDEX(
          'Summary - Level of Assistance'!$C$2:$AW$7,
          MATCH(Prototype_input!$C$34, 'Summary - Level of Assistance'!$B$2:$B$7, 0),
          MATCH(B2, 'Summary - Level of Assistance'!$C$1:$AW$1, 0)
        ),
        ""
      ),
      ""
    ),
    ""
  )
)</f>
        <v/>
      </c>
      <c r="F2" s="21" t="str">
        <f>IF(
  Prototype_input!$C$6 = "State or Local Government",
  IF(
    C2 &lt;&gt; "",
    IFERROR(
      INDEX(
        'Summary - Socioeconomic'!$C$2:$BX$11,
        MATCH(Prototype_input!$C$38, 'Summary - Socioeconomic'!$B$2:$B$11, 0),
        MATCH(C2, 'Summary - Socioeconomic'!$C$1:$BX$1, 0)
      ),
      ""
    ),
    ""
  ),
  IF(
    Prototype_input!$C$6 = "Federal or Tribal Government",
    IF(
      B2 &lt;&gt; "",
      IFERROR(
        INDEX(
          'Summary - Objective'!$C$2:$AX$4,
          MATCH(Prototype_input!$C$38, 'Summary - Objective'!$B$2:$B$4, 0),
          MATCH(B2, 'Summary - Objective'!$C$1:$AX$1, 0)
        ),
        ""
      ),
      ""
    ),
    ""
  )
)</f>
        <v/>
      </c>
      <c r="G2" s="21" t="str">
        <f>IF(
  Prototype_input!$C$6 = "Federal or Tribal Government",
  IF(
    B2 &lt;&gt; "",
    IFERROR(
      INDEX(
        'Summary - Contract Type'!$C$2:$BX$6,
        MATCH(Prototype_input!$C$42, 'Summary - Contract Type'!$B$2:$B$6, 0),
        MATCH(B2, 'Summary - Contract Type'!$C$1:$BX$1, 0)
      ),
      ""
    ),
    ""
  ),
  ""
)</f>
        <v/>
      </c>
      <c r="H2" s="21" t="str">
        <f>IF(
  Prototype_input!$C$6 = "Federal or Tribal Government",
  IF(
    B2 &lt;&gt; "",
    IFERROR(
      INDEX(
        'Summary - Period of Performance'!$C$2:$AW$5,
        MATCH(Prototype_input!$C$46, 'Summary - Period of Performance'!$B$2:$B$5, 0),
        MATCH(B2, 'Summary - Period of Performance'!$C$1:$AW$1, 0)
      ),
      ""
    ),
    ""
  ),
  ""
)</f>
        <v/>
      </c>
      <c r="I2" s="21" t="str">
        <f>IF(
  Prototype_input!$C$6 = "Federal or Tribal Government",
  IF(
    B2 &lt;&gt; "",
    IFERROR(
      INDEX(
        'Summary - Socioeconomic'!$C$2:$BX$11,
        MATCH(Prototype_input!$C$50, 'Summary - Socioeconomic'!$B$2:$B$11, 0),
        MATCH(B2, 'Summary - Socioeconomic'!$C$1:$BX$1, 0)
      ),
      ""
    ),
    ""
  ),
  ""
)</f>
        <v/>
      </c>
      <c r="J2" s="21" t="str">
        <f>IF(
  Prototype_input!$C$6 = "Federal or Tribal Government",
  IF(
    B2 &lt;&gt; "",
    IFERROR(
      INDEX(
        'Summary - Estimated Dollar Valu'!$C$2:$AW$4,
        MATCH(Prototype_input!$C$54, 'Summary - Estimated Dollar Valu'!$B$2:$B$4, 0),
        MATCH(B2, 'Summary - Estimated Dollar Valu'!$C$1:$AW$1, 0)
      ),
      ""
    ),
    ""
  ),
  ""
)</f>
        <v/>
      </c>
      <c r="K2" s="21" t="str">
        <f>IF(AND(Prototype_input!$C$56&lt;&gt;"",J2&lt;&gt;""),Prototype_input!$C$58,"")</f>
        <v/>
      </c>
      <c r="L2" s="21" t="str">
        <f>IF(AND(Prototype_input!$C$60&lt;&gt;"",J2&lt;&gt;""),Prototype_input!$C$62,"")</f>
        <v/>
      </c>
      <c r="M2" s="21" t="str">
        <f>IF(AND(Prototype_input!$C$64&lt;&gt;"",J2&lt;&gt;""),Prototype_input!$C$66,"")</f>
        <v/>
      </c>
      <c r="N2" s="21" t="str">
        <f>IF(AND(Prototype_input!$C$68&lt;&gt;"",J2&lt;&gt;""),Prototype_input!$C$70,"")</f>
        <v/>
      </c>
      <c r="O2" s="21" t="str">
        <f>IF(N2&lt;&gt;"",_xlfn.XLOOKUP(Prototype_input!$E$13,'ITC Offerings Mapping'!$C$1:$C$1000,'ITC Offerings Mapping'!$B$1:$B$1000),"")</f>
        <v/>
      </c>
      <c r="Q2" s="21" t="str">
        <f t="array" ref="Q2">IF(Prototype_input!$C$6="Federal or Tribal Government",IF(O2&lt;&gt;"", INDEX('Scope Scoring'!$C$2:$BX$50, MATCH(O2, 'Scope Scoring'!$B$2:$B$50, 0), MATCH(B2, 'Scope Scoring'!$C$1:$BX$1, 0)),""),"")</f>
        <v/>
      </c>
      <c r="R2" s="21" t="str">
        <f t="shared" ref="R2:R145" si="0">IF(Q2&lt;&gt;"",Q2*60,"")</f>
        <v/>
      </c>
      <c r="S2" s="21" t="str">
        <f t="shared" ref="S2:S145" si="1">IF(R2&lt;&gt;"",((Y2+AC2+AG2+AK2)*40)/100,"")</f>
        <v/>
      </c>
      <c r="T2" s="21" t="str">
        <f t="shared" ref="T2:T145" si="2">IF(R2&lt;&gt;"", SUM(R2:S2),"")</f>
        <v/>
      </c>
      <c r="U2" s="21" t="str">
        <f t="shared" ref="U2:U145" si="3">IF(B2&lt;&gt;"",IF(OR(D2="No",E2="No",G2="No",I2="No"),"Fail","Pass"),"")</f>
        <v/>
      </c>
      <c r="W2" s="21" t="str">
        <f t="array" ref="W2">IF(Prototype_input!$C$6="Federal or Tribal Government",IF(O2&lt;&gt;"", INDEX('Summary - Level of Assistance -'!$C$2:$AV$7, MATCH(Prototype_input!$C$34, 'Summary - Level of Assistance -'!$B$2:$B$7, 0), MATCH(B2, 'Summary - Level of Assistance -'!$C$1:$AV$1, 0)),""),"")</f>
        <v/>
      </c>
      <c r="X2" s="21" t="str">
        <f t="shared" ref="X2:X145" si="4">IF(K2="Level of Assistance",4,IF(L2="Level of Assistance",3,IF(M2="Level of Assistance",2,IF(N2="Level of Assistance",1,""))))</f>
        <v/>
      </c>
      <c r="Y2" s="21" t="str">
        <f t="shared" ref="Y2:Y145" si="5">IF(X2&lt;&gt;"",W2*10*X2,"")</f>
        <v/>
      </c>
      <c r="AA2" s="21" t="str">
        <f t="array" ref="AA2">IF(Prototype_input!$C$6="Federal or Tribal Government",IF(O2&lt;&gt;"", INDEX('Summary - Objective - Tradeoff'!$C$2:$AV$4, MATCH(Prototype_input!$C$38, 'Summary - Objective - Tradeoff'!$B$2:$B$4, 0), MATCH(B2, 'Summary - Objective - Tradeoff'!$C$1:$AV$1, 0)),""),"")</f>
        <v/>
      </c>
      <c r="AB2" s="21" t="str">
        <f t="shared" ref="AB2:AB145" si="6">IF(K2="Objective",4,IF(L2="Objective",3,IF(M2="Objective",2,IF(N2="Objective",1,""))))</f>
        <v/>
      </c>
      <c r="AC2" s="21" t="str">
        <f t="shared" ref="AC2:AC145" si="7">IF(AB2&lt;&gt;"",AA2*10*AB2,"")</f>
        <v/>
      </c>
      <c r="AE2" s="21" t="str">
        <f t="array" ref="AE2">IF(Prototype_input!$C$6="Federal or Tribal Government",IF(O2&lt;&gt;"", INDEX('Summary- PoP - Tradeoff'!$C$2:$AV$5, MATCH(Prototype_input!$C$46, 'Summary- PoP - Tradeoff'!$B$2:$B$5, 0), MATCH(B2, 'Summary- PoP - Tradeoff'!$C$1:$AV$1, 0)),""),"")</f>
        <v/>
      </c>
      <c r="AF2" s="21" t="str">
        <f t="shared" ref="AF2:AF145" si="8">IF(K2="Period of Performance",4,IF(L2="Period of Performance",3,IF(M2="Period of Performance",2,IF(N2="Period of Performance",1,""))))</f>
        <v/>
      </c>
      <c r="AG2" s="21" t="str">
        <f t="shared" ref="AG2:AG145" si="9">IF(AF2&lt;&gt;"",AE2*10*AF2,"")</f>
        <v/>
      </c>
      <c r="AI2" s="21" t="str">
        <f t="array" ref="AI2">IF(Prototype_input!$C$6="Federal or Tribal Government",IF(O2&lt;&gt;"", INDEX('Summary - EDV - Tradeoff'!$C$2:$AV$4, MATCH(Prototype_input!$C$54, 'Summary - EDV - Tradeoff'!$B$2:$B$4, 0), MATCH(B2, 'Summary - EDV - Tradeoff'!$C$1:$AV$1, 0)),""),"")</f>
        <v/>
      </c>
      <c r="AJ2" s="21" t="str">
        <f t="shared" ref="AJ2:AJ145" si="10">IF(K2="Estimated Dollar Value",4,IF(L2="Estimated Dollar Value",3,IF(M2="Estimated Dollar Value",2,IF(N2="Estimated Dollar Value",1,""))))</f>
        <v/>
      </c>
      <c r="AK2" s="21" t="str">
        <f t="shared" ref="AK2:AK145" si="11">IF(AI2&lt;&gt;"",AJ2*10*AI2,"")</f>
        <v/>
      </c>
      <c r="AL2" s="21" t="str">
        <f t="shared" ref="AL2:AL145" si="12">IF(C2&lt;&gt;"",IF(OR(D2="No",E2="No",F2="No"),"Fail","Pass"),"")</f>
        <v/>
      </c>
    </row>
    <row r="3" spans="1:38" ht="15.75" customHeight="1" x14ac:dyDescent="0.2">
      <c r="B3" s="21"/>
      <c r="D3" s="21" t="str">
        <f t="array" ref="D3">IF(
  Prototype_input!$C$6 = "State or Local Government",
  IF(
    C3 &lt;&gt; "",
    IFERROR(
      INDEX(
        'Summary - Acquisition Need'!$C$2:$AD$4,
        MATCH(Prototype_input!$C$30, 'Summary - Acquisition Need'!$B$2:$B$4, 0),
        MATCH(C3, 'Summary - Acquisition Need'!$C$1:$AD$1, 0)
      ),
      ""
    ),
    ""
  ),
  IF(
    Prototype_input!$C$6 = "Federal or Tribal Government",
    IF(
      B3 &lt;&gt; "",
      IFERROR(
        INDEX(
          'Summary - Place of Performance'!$C$2:$AW$14,
          MATCH(Prototype_input!$C$30, 'Summary - Place of Performance'!$B$2:$B$14, 0),
          MATCH(B3, 'Summary - Place of Performance'!$C$1:$AW$1, 0)
        ),
        ""
      ),
      ""
    ),
    ""
  )
)</f>
        <v/>
      </c>
      <c r="E3" s="21" t="str">
        <f t="array" ref="E3">IF(
  Prototype_input!$C$6 = "State or Local Government",
  IF(
    C3 &lt;&gt; "",
    IFERROR(
      INDEX(
        'Summary - Contract Type'!$C$2:$BX$6,
        MATCH(Prototype_input!$C$34, 'Summary - Contract Type'!$B$2:$B$6, 0),
        MATCH(C3, 'Summary - Contract Type'!$C$1:$BX$1, 0)
      ),
      ""
    ),
    ""
  ),
  IF(
    Prototype_input!$C$6 = "Federal or Tribal Government",
    IF(
      B3 &lt;&gt; "",
      IFERROR(
        INDEX(
          'Summary - Level of Assistance'!$C$2:$AW$7,
          MATCH(Prototype_input!$C$34, 'Summary - Level of Assistance'!$B$2:$B$7, 0),
          MATCH(B3, 'Summary - Level of Assistance'!$C$1:$AW$1, 0)
        ),
        ""
      ),
      ""
    ),
    ""
  )
)</f>
        <v/>
      </c>
      <c r="F3" s="21" t="str">
        <f t="array" ref="F3">IF(
  Prototype_input!$C$6 = "State or Local Government",
  IF(
    C3 &lt;&gt; "",
    IFERROR(
      INDEX(
        'Summary - Socioeconomic'!$C$2:$BX$11,
        MATCH(Prototype_input!$C$38, 'Summary - Socioeconomic'!$B$2:$B$11, 0),
        MATCH(C3, 'Summary - Socioeconomic'!$C$1:$BX$1, 0)
      ),
      ""
    ),
    ""
  ),
  IF(
    Prototype_input!$C$6 = "Federal or Tribal Government",
    IF(
      B3 &lt;&gt; "",
      IFERROR(
        INDEX(
          'Summary - Objective'!$C$2:$AX$4,
          MATCH(Prototype_input!$C$38, 'Summary - Objective'!$B$2:$B$4, 0),
          MATCH(B3, 'Summary - Objective'!$C$1:$AX$1, 0)
        ),
        ""
      ),
      ""
    ),
    ""
  )
)</f>
        <v/>
      </c>
      <c r="G3" s="21" t="str">
        <f t="array" ref="G3">IF(
  Prototype_input!$C$6 = "Federal or Tribal Government",
  IF(
    B3 &lt;&gt; "",
    IFERROR(
      INDEX(
        'Summary - Contract Type'!$C$2:$BX$6,
        MATCH(Prototype_input!$C$42, 'Summary - Contract Type'!$B$2:$B$6, 0),
        MATCH(B3, 'Summary - Contract Type'!$C$1:$BX$1, 0)
      ),
      ""
    ),
    ""
  ),
  ""
)</f>
        <v/>
      </c>
      <c r="H3" s="21" t="str">
        <f t="array" ref="H3">IF(
  Prototype_input!$C$6 = "Federal or Tribal Government",
  IF(
    B3 &lt;&gt; "",
    IFERROR(
      INDEX(
        'Summary - Period of Performance'!$C$2:$AW$5,
        MATCH(Prototype_input!$C$46, 'Summary - Period of Performance'!$B$2:$B$5, 0),
        MATCH(B3, 'Summary - Period of Performance'!$C$1:$AW$1, 0)
      ),
      ""
    ),
    ""
  ),
  ""
)</f>
        <v/>
      </c>
      <c r="I3" s="21" t="str">
        <f t="array" ref="I3">IF(
  Prototype_input!$C$6 = "Federal or Tribal Government",
  IF(
    B3 &lt;&gt; "",
    IFERROR(
      INDEX(
        'Summary - Socioeconomic'!$C$2:$BX$11,
        MATCH(Prototype_input!$C$50, 'Summary - Socioeconomic'!$B$2:$B$11, 0),
        MATCH(B3, 'Summary - Socioeconomic'!$C$1:$BX$1, 0)
      ),
      ""
    ),
    ""
  ),
  ""
)</f>
        <v/>
      </c>
      <c r="J3" s="21" t="str">
        <f>IF(
  Prototype_input!$C$6 = "Federal or Tribal Government",
  IF(
    B3 &lt;&gt; "",
    IFERROR(
      INDEX(
        'Summary - Estimated Dollar Valu'!$C$2:$AW$4,
        MATCH(Prototype_input!$C$54, 'Summary - Estimated Dollar Valu'!$B$2:$B$4, 0),
        MATCH(B3, 'Summary - Estimated Dollar Valu'!$C$1:$AW$1, 0)
      ),
      ""
    ),
    ""
  ),
  ""
)</f>
        <v/>
      </c>
      <c r="K3" s="21" t="str">
        <f>IF(AND(Prototype_input!$C$56&lt;&gt;"",J3&lt;&gt;""),Prototype_input!$C$58,"")</f>
        <v/>
      </c>
      <c r="L3" s="21" t="str">
        <f>IF(AND(Prototype_input!$C$60&lt;&gt;"",J3&lt;&gt;""),Prototype_input!$C$62,"")</f>
        <v/>
      </c>
      <c r="M3" s="21" t="str">
        <f>IF(AND(Prototype_input!$C$64&lt;&gt;"",J3&lt;&gt;""),Prototype_input!$C$66,"")</f>
        <v/>
      </c>
      <c r="N3" s="21" t="str">
        <f>IF(AND(Prototype_input!$C$68&lt;&gt;"",J3&lt;&gt;""),Prototype_input!$C$70,"")</f>
        <v/>
      </c>
      <c r="O3" s="21" t="str">
        <f>IF(N3&lt;&gt;"",_xlfn.XLOOKUP(Prototype_input!$E$13,'ITC Offerings Mapping'!$C$1:$C$1000,'ITC Offerings Mapping'!$B$1:$B$1000),"")</f>
        <v/>
      </c>
      <c r="Q3" s="21" t="str">
        <f t="array" ref="Q3">IF(Prototype_input!$C$6="Federal or Tribal Government",IF(O3&lt;&gt;"", INDEX('Scope Scoring'!$C$2:$BX$50, MATCH(O3, 'Scope Scoring'!$B$2:$B$50, 0), MATCH(B3, 'Scope Scoring'!$C$1:$BX$1, 0)),""),"")</f>
        <v/>
      </c>
      <c r="R3" s="21" t="str">
        <f t="shared" si="0"/>
        <v/>
      </c>
      <c r="S3" s="21" t="str">
        <f t="shared" si="1"/>
        <v/>
      </c>
      <c r="T3" s="21" t="str">
        <f t="shared" si="2"/>
        <v/>
      </c>
      <c r="U3" s="21" t="str">
        <f t="shared" si="3"/>
        <v/>
      </c>
      <c r="W3" s="21" t="str">
        <f t="array" ref="W3">IF(Prototype_input!$C$6="Federal or Tribal Government",IF(O3&lt;&gt;"", INDEX('Summary - Level of Assistance -'!$C$2:$AV$7, MATCH(Prototype_input!$C$34, 'Summary - Level of Assistance -'!$B$2:$B$7, 0), MATCH(B3, 'Summary - Level of Assistance -'!$C$1:$AV$1, 0)),""),"")</f>
        <v/>
      </c>
      <c r="X3" s="21" t="str">
        <f t="shared" si="4"/>
        <v/>
      </c>
      <c r="Y3" s="21" t="str">
        <f t="shared" si="5"/>
        <v/>
      </c>
      <c r="AA3" s="21" t="str">
        <f t="array" ref="AA3">IF(Prototype_input!$C$6="Federal or Tribal Government",IF(O3&lt;&gt;"", INDEX('Summary - Objective - Tradeoff'!$C$2:$AV$4, MATCH(Prototype_input!$C$38, 'Summary - Objective - Tradeoff'!$B$2:$B$4, 0), MATCH(B3, 'Summary - Objective - Tradeoff'!$C$1:$AV$1, 0)),""),"")</f>
        <v/>
      </c>
      <c r="AB3" s="21" t="str">
        <f t="shared" si="6"/>
        <v/>
      </c>
      <c r="AC3" s="21" t="str">
        <f t="shared" si="7"/>
        <v/>
      </c>
      <c r="AE3" s="21" t="str">
        <f t="array" ref="AE3">IF(Prototype_input!$C$6="Federal or Tribal Government",IF(O3&lt;&gt;"", INDEX('Summary- PoP - Tradeoff'!$C$2:$AV$5, MATCH(Prototype_input!$C$46, 'Summary- PoP - Tradeoff'!$B$2:$B$5, 0), MATCH(B3, 'Summary- PoP - Tradeoff'!$C$1:$AV$1, 0)),""),"")</f>
        <v/>
      </c>
      <c r="AF3" s="21" t="str">
        <f t="shared" si="8"/>
        <v/>
      </c>
      <c r="AG3" s="21" t="str">
        <f t="shared" si="9"/>
        <v/>
      </c>
      <c r="AI3" s="21" t="str">
        <f t="array" ref="AI3">IF(Prototype_input!$C$6="Federal or Tribal Government",IF(O3&lt;&gt;"", INDEX('Summary - EDV - Tradeoff'!$C$2:$AV$4, MATCH(Prototype_input!$C$54, 'Summary - EDV - Tradeoff'!$B$2:$B$4, 0), MATCH(B3, 'Summary - EDV - Tradeoff'!$C$1:$AV$1, 0)),""),"")</f>
        <v/>
      </c>
      <c r="AJ3" s="21" t="str">
        <f t="shared" si="10"/>
        <v/>
      </c>
      <c r="AK3" s="21" t="str">
        <f t="shared" si="11"/>
        <v/>
      </c>
      <c r="AL3" s="21" t="str">
        <f t="shared" si="12"/>
        <v/>
      </c>
    </row>
    <row r="4" spans="1:38" ht="15.75" customHeight="1" x14ac:dyDescent="0.2">
      <c r="B4" s="21"/>
      <c r="D4" s="21" t="str">
        <f t="array" ref="D4">IF(
  Prototype_input!$C$6 = "State or Local Government",
  IF(
    C4 &lt;&gt; "",
    IFERROR(
      INDEX(
        'Summary - Acquisition Need'!$C$2:$AD$4,
        MATCH(Prototype_input!$C$30, 'Summary - Acquisition Need'!$B$2:$B$4, 0),
        MATCH(C4, 'Summary - Acquisition Need'!$C$1:$AD$1, 0)
      ),
      ""
    ),
    ""
  ),
  IF(
    Prototype_input!$C$6 = "Federal or Tribal Government",
    IF(
      B4 &lt;&gt; "",
      IFERROR(
        INDEX(
          'Summary - Place of Performance'!$C$2:$AW$14,
          MATCH(Prototype_input!$C$30, 'Summary - Place of Performance'!$B$2:$B$14, 0),
          MATCH(B4, 'Summary - Place of Performance'!$C$1:$AW$1, 0)
        ),
        ""
      ),
      ""
    ),
    ""
  )
)</f>
        <v/>
      </c>
      <c r="E4" s="21" t="str">
        <f t="array" ref="E4">IF(
  Prototype_input!$C$6 = "State or Local Government",
  IF(
    C4 &lt;&gt; "",
    IFERROR(
      INDEX(
        'Summary - Contract Type'!$C$2:$BX$6,
        MATCH(Prototype_input!$C$34, 'Summary - Contract Type'!$B$2:$B$6, 0),
        MATCH(C4, 'Summary - Contract Type'!$C$1:$BX$1, 0)
      ),
      ""
    ),
    ""
  ),
  IF(
    Prototype_input!$C$6 = "Federal or Tribal Government",
    IF(
      B4 &lt;&gt; "",
      IFERROR(
        INDEX(
          'Summary - Level of Assistance'!$C$2:$AW$7,
          MATCH(Prototype_input!$C$34, 'Summary - Level of Assistance'!$B$2:$B$7, 0),
          MATCH(B4, 'Summary - Level of Assistance'!$C$1:$AW$1, 0)
        ),
        ""
      ),
      ""
    ),
    ""
  )
)</f>
        <v/>
      </c>
      <c r="F4" s="21" t="str">
        <f t="array" ref="F4">IF(
  Prototype_input!$C$6 = "State or Local Government",
  IF(
    C4 &lt;&gt; "",
    IFERROR(
      INDEX(
        'Summary - Socioeconomic'!$C$2:$BX$11,
        MATCH(Prototype_input!$C$38, 'Summary - Socioeconomic'!$B$2:$B$11, 0),
        MATCH(C4, 'Summary - Socioeconomic'!$C$1:$BX$1, 0)
      ),
      ""
    ),
    ""
  ),
  IF(
    Prototype_input!$C$6 = "Federal or Tribal Government",
    IF(
      B4 &lt;&gt; "",
      IFERROR(
        INDEX(
          'Summary - Objective'!$C$2:$AX$4,
          MATCH(Prototype_input!$C$38, 'Summary - Objective'!$B$2:$B$4, 0),
          MATCH(B4, 'Summary - Objective'!$C$1:$AX$1, 0)
        ),
        ""
      ),
      ""
    ),
    ""
  )
)</f>
        <v/>
      </c>
      <c r="G4" s="21" t="str">
        <f t="array" ref="G4">IF(
  Prototype_input!$C$6 = "Federal or Tribal Government",
  IF(
    B4 &lt;&gt; "",
    IFERROR(
      INDEX(
        'Summary - Contract Type'!$C$2:$BX$6,
        MATCH(Prototype_input!$C$42, 'Summary - Contract Type'!$B$2:$B$6, 0),
        MATCH(B4, 'Summary - Contract Type'!$C$1:$BX$1, 0)
      ),
      ""
    ),
    ""
  ),
  ""
)</f>
        <v/>
      </c>
      <c r="H4" s="21" t="str">
        <f t="array" ref="H4">IF(
  Prototype_input!$C$6 = "Federal or Tribal Government",
  IF(
    B4 &lt;&gt; "",
    IFERROR(
      INDEX(
        'Summary - Period of Performance'!$C$2:$AW$5,
        MATCH(Prototype_input!$C$46, 'Summary - Period of Performance'!$B$2:$B$5, 0),
        MATCH(B4, 'Summary - Period of Performance'!$C$1:$AW$1, 0)
      ),
      ""
    ),
    ""
  ),
  ""
)</f>
        <v/>
      </c>
      <c r="I4" s="21" t="str">
        <f t="array" ref="I4">IF(
  Prototype_input!$C$6 = "Federal or Tribal Government",
  IF(
    B4 &lt;&gt; "",
    IFERROR(
      INDEX(
        'Summary - Socioeconomic'!$C$2:$BX$11,
        MATCH(Prototype_input!$C$50, 'Summary - Socioeconomic'!$B$2:$B$11, 0),
        MATCH(B4, 'Summary - Socioeconomic'!$C$1:$BX$1, 0)
      ),
      ""
    ),
    ""
  ),
  ""
)</f>
        <v/>
      </c>
      <c r="J4" s="21" t="str">
        <f>IF(
  Prototype_input!$C$6 = "Federal or Tribal Government",
  IF(
    B4 &lt;&gt; "",
    IFERROR(
      INDEX(
        'Summary - Estimated Dollar Valu'!$C$2:$AW$4,
        MATCH(Prototype_input!$C$54, 'Summary - Estimated Dollar Valu'!$B$2:$B$4, 0),
        MATCH(B4, 'Summary - Estimated Dollar Valu'!$C$1:$AW$1, 0)
      ),
      ""
    ),
    ""
  ),
  ""
)</f>
        <v/>
      </c>
      <c r="K4" s="21" t="str">
        <f>IF(AND(Prototype_input!$C$56&lt;&gt;"",J4&lt;&gt;""),Prototype_input!$C$58,"")</f>
        <v/>
      </c>
      <c r="L4" s="21" t="str">
        <f>IF(AND(Prototype_input!$C$60&lt;&gt;"",J4&lt;&gt;""),Prototype_input!$C$62,"")</f>
        <v/>
      </c>
      <c r="M4" s="21" t="str">
        <f>IF(AND(Prototype_input!$C$64&lt;&gt;"",J4&lt;&gt;""),Prototype_input!$C$66,"")</f>
        <v/>
      </c>
      <c r="N4" s="21" t="str">
        <f>IF(AND(Prototype_input!$C$68&lt;&gt;"",J4&lt;&gt;""),Prototype_input!$C$70,"")</f>
        <v/>
      </c>
      <c r="O4" s="21" t="str">
        <f>IF(N4&lt;&gt;"",_xlfn.XLOOKUP(Prototype_input!$E$13,'ITC Offerings Mapping'!$C$1:$C$1000,'ITC Offerings Mapping'!$B$1:$B$1000),"")</f>
        <v/>
      </c>
      <c r="Q4" s="21" t="str">
        <f t="array" ref="Q4">IF(Prototype_input!$C$6="Federal or Tribal Government",IF(O4&lt;&gt;"", INDEX('Scope Scoring'!$C$2:$BX$50, MATCH(O4, 'Scope Scoring'!$B$2:$B$50, 0), MATCH(B4, 'Scope Scoring'!$C$1:$BX$1, 0)),""),"")</f>
        <v/>
      </c>
      <c r="R4" s="21" t="str">
        <f t="shared" si="0"/>
        <v/>
      </c>
      <c r="S4" s="21" t="str">
        <f t="shared" si="1"/>
        <v/>
      </c>
      <c r="T4" s="21" t="str">
        <f t="shared" si="2"/>
        <v/>
      </c>
      <c r="U4" s="21" t="str">
        <f t="shared" si="3"/>
        <v/>
      </c>
      <c r="W4" s="21" t="str">
        <f t="array" ref="W4">IF(Prototype_input!$C$6="Federal or Tribal Government",IF(O4&lt;&gt;"", INDEX('Summary - Level of Assistance -'!$C$2:$AV$7, MATCH(Prototype_input!$C$34, 'Summary - Level of Assistance -'!$B$2:$B$7, 0), MATCH(B4, 'Summary - Level of Assistance -'!$C$1:$AV$1, 0)),""),"")</f>
        <v/>
      </c>
      <c r="X4" s="21" t="str">
        <f t="shared" si="4"/>
        <v/>
      </c>
      <c r="Y4" s="21" t="str">
        <f t="shared" si="5"/>
        <v/>
      </c>
      <c r="AA4" s="21" t="str">
        <f t="array" ref="AA4">IF(Prototype_input!$C$6="Federal or Tribal Government",IF(O4&lt;&gt;"", INDEX('Summary - Objective - Tradeoff'!$C$2:$AV$4, MATCH(Prototype_input!$C$38, 'Summary - Objective - Tradeoff'!$B$2:$B$4, 0), MATCH(B4, 'Summary - Objective - Tradeoff'!$C$1:$AV$1, 0)),""),"")</f>
        <v/>
      </c>
      <c r="AB4" s="21" t="str">
        <f t="shared" si="6"/>
        <v/>
      </c>
      <c r="AC4" s="21" t="str">
        <f t="shared" si="7"/>
        <v/>
      </c>
      <c r="AE4" s="21" t="str">
        <f t="array" ref="AE4">IF(Prototype_input!$C$6="Federal or Tribal Government",IF(O4&lt;&gt;"", INDEX('Summary- PoP - Tradeoff'!$C$2:$AV$5, MATCH(Prototype_input!$C$46, 'Summary- PoP - Tradeoff'!$B$2:$B$5, 0), MATCH(B4, 'Summary- PoP - Tradeoff'!$C$1:$AV$1, 0)),""),"")</f>
        <v/>
      </c>
      <c r="AF4" s="21" t="str">
        <f t="shared" si="8"/>
        <v/>
      </c>
      <c r="AG4" s="21" t="str">
        <f t="shared" si="9"/>
        <v/>
      </c>
      <c r="AI4" s="21" t="str">
        <f t="array" ref="AI4">IF(Prototype_input!$C$6="Federal or Tribal Government",IF(O4&lt;&gt;"", INDEX('Summary - EDV - Tradeoff'!$C$2:$AV$4, MATCH(Prototype_input!$C$54, 'Summary - EDV - Tradeoff'!$B$2:$B$4, 0), MATCH(B4, 'Summary - EDV - Tradeoff'!$C$1:$AV$1, 0)),""),"")</f>
        <v/>
      </c>
      <c r="AJ4" s="21" t="str">
        <f t="shared" si="10"/>
        <v/>
      </c>
      <c r="AK4" s="21" t="str">
        <f t="shared" si="11"/>
        <v/>
      </c>
      <c r="AL4" s="21" t="str">
        <f t="shared" si="12"/>
        <v/>
      </c>
    </row>
    <row r="5" spans="1:38" ht="15.75" customHeight="1" x14ac:dyDescent="0.2">
      <c r="B5" s="21"/>
      <c r="D5" s="21" t="str">
        <f t="array" ref="D5">IF(
  Prototype_input!$C$6 = "State or Local Government",
  IF(
    C5 &lt;&gt; "",
    IFERROR(
      INDEX(
        'Summary - Acquisition Need'!$C$2:$AD$4,
        MATCH(Prototype_input!$C$30, 'Summary - Acquisition Need'!$B$2:$B$4, 0),
        MATCH(C5, 'Summary - Acquisition Need'!$C$1:$AD$1, 0)
      ),
      ""
    ),
    ""
  ),
  IF(
    Prototype_input!$C$6 = "Federal or Tribal Government",
    IF(
      B5 &lt;&gt; "",
      IFERROR(
        INDEX(
          'Summary - Place of Performance'!$C$2:$AW$14,
          MATCH(Prototype_input!$C$30, 'Summary - Place of Performance'!$B$2:$B$14, 0),
          MATCH(B5, 'Summary - Place of Performance'!$C$1:$AW$1, 0)
        ),
        ""
      ),
      ""
    ),
    ""
  )
)</f>
        <v/>
      </c>
      <c r="E5" s="21" t="str">
        <f t="array" ref="E5">IF(
  Prototype_input!$C$6 = "State or Local Government",
  IF(
    C5 &lt;&gt; "",
    IFERROR(
      INDEX(
        'Summary - Contract Type'!$C$2:$BX$6,
        MATCH(Prototype_input!$C$34, 'Summary - Contract Type'!$B$2:$B$6, 0),
        MATCH(C5, 'Summary - Contract Type'!$C$1:$BX$1, 0)
      ),
      ""
    ),
    ""
  ),
  IF(
    Prototype_input!$C$6 = "Federal or Tribal Government",
    IF(
      B5 &lt;&gt; "",
      IFERROR(
        INDEX(
          'Summary - Level of Assistance'!$C$2:$AW$7,
          MATCH(Prototype_input!$C$34, 'Summary - Level of Assistance'!$B$2:$B$7, 0),
          MATCH(B5, 'Summary - Level of Assistance'!$C$1:$AW$1, 0)
        ),
        ""
      ),
      ""
    ),
    ""
  )
)</f>
        <v/>
      </c>
      <c r="F5" s="21" t="str">
        <f t="array" ref="F5">IF(
  Prototype_input!$C$6 = "State or Local Government",
  IF(
    C5 &lt;&gt; "",
    IFERROR(
      INDEX(
        'Summary - Socioeconomic'!$C$2:$BX$11,
        MATCH(Prototype_input!$C$38, 'Summary - Socioeconomic'!$B$2:$B$11, 0),
        MATCH(C5, 'Summary - Socioeconomic'!$C$1:$BX$1, 0)
      ),
      ""
    ),
    ""
  ),
  IF(
    Prototype_input!$C$6 = "Federal or Tribal Government",
    IF(
      B5 &lt;&gt; "",
      IFERROR(
        INDEX(
          'Summary - Objective'!$C$2:$AX$4,
          MATCH(Prototype_input!$C$38, 'Summary - Objective'!$B$2:$B$4, 0),
          MATCH(B5, 'Summary - Objective'!$C$1:$AX$1, 0)
        ),
        ""
      ),
      ""
    ),
    ""
  )
)</f>
        <v/>
      </c>
      <c r="G5" s="21" t="str">
        <f t="array" ref="G5">IF(
  Prototype_input!$C$6 = "Federal or Tribal Government",
  IF(
    B5 &lt;&gt; "",
    IFERROR(
      INDEX(
        'Summary - Contract Type'!$C$2:$BX$6,
        MATCH(Prototype_input!$C$42, 'Summary - Contract Type'!$B$2:$B$6, 0),
        MATCH(B5, 'Summary - Contract Type'!$C$1:$BX$1, 0)
      ),
      ""
    ),
    ""
  ),
  ""
)</f>
        <v/>
      </c>
      <c r="H5" s="21" t="str">
        <f t="array" ref="H5">IF(
  Prototype_input!$C$6 = "Federal or Tribal Government",
  IF(
    B5 &lt;&gt; "",
    IFERROR(
      INDEX(
        'Summary - Period of Performance'!$C$2:$AW$5,
        MATCH(Prototype_input!$C$46, 'Summary - Period of Performance'!$B$2:$B$5, 0),
        MATCH(B5, 'Summary - Period of Performance'!$C$1:$AW$1, 0)
      ),
      ""
    ),
    ""
  ),
  ""
)</f>
        <v/>
      </c>
      <c r="I5" s="21" t="str">
        <f t="array" ref="I5">IF(
  Prototype_input!$C$6 = "Federal or Tribal Government",
  IF(
    B5 &lt;&gt; "",
    IFERROR(
      INDEX(
        'Summary - Socioeconomic'!$C$2:$BX$11,
        MATCH(Prototype_input!$C$50, 'Summary - Socioeconomic'!$B$2:$B$11, 0),
        MATCH(B5, 'Summary - Socioeconomic'!$C$1:$BX$1, 0)
      ),
      ""
    ),
    ""
  ),
  ""
)</f>
        <v/>
      </c>
      <c r="J5" s="21" t="str">
        <f>IF(
  Prototype_input!$C$6 = "Federal or Tribal Government",
  IF(
    B5 &lt;&gt; "",
    IFERROR(
      INDEX(
        'Summary - Estimated Dollar Valu'!$C$2:$AW$4,
        MATCH(Prototype_input!$C$54, 'Summary - Estimated Dollar Valu'!$B$2:$B$4, 0),
        MATCH(B5, 'Summary - Estimated Dollar Valu'!$C$1:$AW$1, 0)
      ),
      ""
    ),
    ""
  ),
  ""
)</f>
        <v/>
      </c>
      <c r="K5" s="21" t="str">
        <f>IF(AND(Prototype_input!$C$56&lt;&gt;"",J5&lt;&gt;""),Prototype_input!$C$58,"")</f>
        <v/>
      </c>
      <c r="L5" s="21" t="str">
        <f>IF(AND(Prototype_input!$C$60&lt;&gt;"",J5&lt;&gt;""),Prototype_input!$C$62,"")</f>
        <v/>
      </c>
      <c r="M5" s="21" t="str">
        <f>IF(AND(Prototype_input!$C$64&lt;&gt;"",J5&lt;&gt;""),Prototype_input!$C$66,"")</f>
        <v/>
      </c>
      <c r="N5" s="21" t="str">
        <f>IF(AND(Prototype_input!$C$68&lt;&gt;"",J5&lt;&gt;""),Prototype_input!$C$70,"")</f>
        <v/>
      </c>
      <c r="O5" s="21" t="str">
        <f>IF(N5&lt;&gt;"",_xlfn.XLOOKUP(Prototype_input!$E$13,'ITC Offerings Mapping'!$C$1:$C$1000,'ITC Offerings Mapping'!$B$1:$B$1000),"")</f>
        <v/>
      </c>
      <c r="Q5" s="21" t="str">
        <f t="array" ref="Q5">IF(Prototype_input!$C$6="Federal or Tribal Government",IF(O5&lt;&gt;"", INDEX('Scope Scoring'!$C$2:$BX$50, MATCH(O5, 'Scope Scoring'!$B$2:$B$50, 0), MATCH(B5, 'Scope Scoring'!$C$1:$BX$1, 0)),""),"")</f>
        <v/>
      </c>
      <c r="R5" s="21" t="str">
        <f t="shared" si="0"/>
        <v/>
      </c>
      <c r="S5" s="21" t="str">
        <f t="shared" si="1"/>
        <v/>
      </c>
      <c r="T5" s="21" t="str">
        <f t="shared" si="2"/>
        <v/>
      </c>
      <c r="U5" s="21" t="str">
        <f t="shared" si="3"/>
        <v/>
      </c>
      <c r="W5" s="21" t="str">
        <f t="array" ref="W5">IF(Prototype_input!$C$6="Federal or Tribal Government",IF(O5&lt;&gt;"", INDEX('Summary - Level of Assistance -'!$C$2:$AV$7, MATCH(Prototype_input!$C$34, 'Summary - Level of Assistance -'!$B$2:$B$7, 0), MATCH(B5, 'Summary - Level of Assistance -'!$C$1:$AV$1, 0)),""),"")</f>
        <v/>
      </c>
      <c r="X5" s="21" t="str">
        <f t="shared" si="4"/>
        <v/>
      </c>
      <c r="Y5" s="21" t="str">
        <f t="shared" si="5"/>
        <v/>
      </c>
      <c r="AA5" s="21" t="str">
        <f t="array" ref="AA5">IF(Prototype_input!$C$6="Federal or Tribal Government",IF(O5&lt;&gt;"", INDEX('Summary - Objective - Tradeoff'!$C$2:$AV$4, MATCH(Prototype_input!$C$38, 'Summary - Objective - Tradeoff'!$B$2:$B$4, 0), MATCH(B5, 'Summary - Objective - Tradeoff'!$C$1:$AV$1, 0)),""),"")</f>
        <v/>
      </c>
      <c r="AB5" s="21" t="str">
        <f t="shared" si="6"/>
        <v/>
      </c>
      <c r="AC5" s="21" t="str">
        <f t="shared" si="7"/>
        <v/>
      </c>
      <c r="AE5" s="21" t="str">
        <f t="array" ref="AE5">IF(Prototype_input!$C$6="Federal or Tribal Government",IF(O5&lt;&gt;"", INDEX('Summary- PoP - Tradeoff'!$C$2:$AV$5, MATCH(Prototype_input!$C$46, 'Summary- PoP - Tradeoff'!$B$2:$B$5, 0), MATCH(B5, 'Summary- PoP - Tradeoff'!$C$1:$AV$1, 0)),""),"")</f>
        <v/>
      </c>
      <c r="AF5" s="21" t="str">
        <f t="shared" si="8"/>
        <v/>
      </c>
      <c r="AG5" s="21" t="str">
        <f t="shared" si="9"/>
        <v/>
      </c>
      <c r="AI5" s="21" t="str">
        <f t="array" ref="AI5">IF(Prototype_input!$C$6="Federal or Tribal Government",IF(O5&lt;&gt;"", INDEX('Summary - EDV - Tradeoff'!$C$2:$AV$4, MATCH(Prototype_input!$C$54, 'Summary - EDV - Tradeoff'!$B$2:$B$4, 0), MATCH(B5, 'Summary - EDV - Tradeoff'!$C$1:$AV$1, 0)),""),"")</f>
        <v/>
      </c>
      <c r="AJ5" s="21" t="str">
        <f t="shared" si="10"/>
        <v/>
      </c>
      <c r="AK5" s="21" t="str">
        <f t="shared" si="11"/>
        <v/>
      </c>
      <c r="AL5" s="21" t="str">
        <f t="shared" si="12"/>
        <v/>
      </c>
    </row>
    <row r="6" spans="1:38" ht="15.75" customHeight="1" x14ac:dyDescent="0.2">
      <c r="B6" s="21"/>
      <c r="C6" s="21"/>
      <c r="D6" s="21" t="str">
        <f t="array" ref="D6">IF(
  Prototype_input!$C$6 = "State or Local Government",
  IF(
    C6 &lt;&gt; "",
    IFERROR(
      INDEX(
        'Summary - Acquisition Need'!$C$2:$AD$4,
        MATCH(Prototype_input!$C$30, 'Summary - Acquisition Need'!$B$2:$B$4, 0),
        MATCH(C6, 'Summary - Acquisition Need'!$C$1:$AD$1, 0)
      ),
      ""
    ),
    ""
  ),
  IF(
    Prototype_input!$C$6 = "Federal or Tribal Government",
    IF(
      B6 &lt;&gt; "",
      IFERROR(
        INDEX(
          'Summary - Place of Performance'!$C$2:$AW$14,
          MATCH(Prototype_input!$C$30, 'Summary - Place of Performance'!$B$2:$B$14, 0),
          MATCH(B6, 'Summary - Place of Performance'!$C$1:$AW$1, 0)
        ),
        ""
      ),
      ""
    ),
    ""
  )
)</f>
        <v/>
      </c>
      <c r="E6" s="21" t="str">
        <f t="array" ref="E6">IF(
  Prototype_input!$C$6 = "State or Local Government",
  IF(
    C6 &lt;&gt; "",
    IFERROR(
      INDEX(
        'Summary - Contract Type'!$C$2:$BX$6,
        MATCH(Prototype_input!$C$34, 'Summary - Contract Type'!$B$2:$B$6, 0),
        MATCH(C6, 'Summary - Contract Type'!$C$1:$BX$1, 0)
      ),
      ""
    ),
    ""
  ),
  IF(
    Prototype_input!$C$6 = "Federal or Tribal Government",
    IF(
      B6 &lt;&gt; "",
      IFERROR(
        INDEX(
          'Summary - Level of Assistance'!$C$2:$AW$7,
          MATCH(Prototype_input!$C$34, 'Summary - Level of Assistance'!$B$2:$B$7, 0),
          MATCH(B6, 'Summary - Level of Assistance'!$C$1:$AW$1, 0)
        ),
        ""
      ),
      ""
    ),
    ""
  )
)</f>
        <v/>
      </c>
      <c r="F6" s="21" t="str">
        <f t="array" ref="F6">IF(
  Prototype_input!$C$6 = "State or Local Government",
  IF(
    C6 &lt;&gt; "",
    IFERROR(
      INDEX(
        'Summary - Socioeconomic'!$C$2:$BX$11,
        MATCH(Prototype_input!$C$38, 'Summary - Socioeconomic'!$B$2:$B$11, 0),
        MATCH(C6, 'Summary - Socioeconomic'!$C$1:$BX$1, 0)
      ),
      ""
    ),
    ""
  ),
  IF(
    Prototype_input!$C$6 = "Federal or Tribal Government",
    IF(
      B6 &lt;&gt; "",
      IFERROR(
        INDEX(
          'Summary - Objective'!$C$2:$AX$4,
          MATCH(Prototype_input!$C$38, 'Summary - Objective'!$B$2:$B$4, 0),
          MATCH(B6, 'Summary - Objective'!$C$1:$AX$1, 0)
        ),
        ""
      ),
      ""
    ),
    ""
  )
)</f>
        <v/>
      </c>
      <c r="G6" s="21" t="str">
        <f t="array" ref="G6">IF(
  Prototype_input!$C$6 = "Federal or Tribal Government",
  IF(
    B6 &lt;&gt; "",
    IFERROR(
      INDEX(
        'Summary - Contract Type'!$C$2:$BX$6,
        MATCH(Prototype_input!$C$42, 'Summary - Contract Type'!$B$2:$B$6, 0),
        MATCH(B6, 'Summary - Contract Type'!$C$1:$BX$1, 0)
      ),
      ""
    ),
    ""
  ),
  ""
)</f>
        <v/>
      </c>
      <c r="H6" s="21" t="str">
        <f t="array" ref="H6">IF(
  Prototype_input!$C$6 = "Federal or Tribal Government",
  IF(
    B6 &lt;&gt; "",
    IFERROR(
      INDEX(
        'Summary - Period of Performance'!$C$2:$AW$5,
        MATCH(Prototype_input!$C$46, 'Summary - Period of Performance'!$B$2:$B$5, 0),
        MATCH(B6, 'Summary - Period of Performance'!$C$1:$AW$1, 0)
      ),
      ""
    ),
    ""
  ),
  ""
)</f>
        <v/>
      </c>
      <c r="I6" s="21" t="str">
        <f t="array" ref="I6">IF(
  Prototype_input!$C$6 = "Federal or Tribal Government",
  IF(
    B6 &lt;&gt; "",
    IFERROR(
      INDEX(
        'Summary - Socioeconomic'!$C$2:$BX$11,
        MATCH(Prototype_input!$C$50, 'Summary - Socioeconomic'!$B$2:$B$11, 0),
        MATCH(B6, 'Summary - Socioeconomic'!$C$1:$BX$1, 0)
      ),
      ""
    ),
    ""
  ),
  ""
)</f>
        <v/>
      </c>
      <c r="J6" s="21" t="str">
        <f>IF(
  Prototype_input!$C$6 = "Federal or Tribal Government",
  IF(
    B6 &lt;&gt; "",
    IFERROR(
      INDEX(
        'Summary - Estimated Dollar Valu'!$C$2:$AW$4,
        MATCH(Prototype_input!$C$54, 'Summary - Estimated Dollar Valu'!$B$2:$B$4, 0),
        MATCH(B6, 'Summary - Estimated Dollar Valu'!$C$1:$AW$1, 0)
      ),
      ""
    ),
    ""
  ),
  ""
)</f>
        <v/>
      </c>
      <c r="K6" s="21" t="str">
        <f>IF(AND(Prototype_input!$C$56&lt;&gt;"",J6&lt;&gt;""),Prototype_input!$C$58,"")</f>
        <v/>
      </c>
      <c r="L6" s="21" t="str">
        <f>IF(AND(Prototype_input!$C$60&lt;&gt;"",J6&lt;&gt;""),Prototype_input!$C$62,"")</f>
        <v/>
      </c>
      <c r="M6" s="21" t="str">
        <f>IF(AND(Prototype_input!$C$64&lt;&gt;"",J6&lt;&gt;""),Prototype_input!$C$66,"")</f>
        <v/>
      </c>
      <c r="N6" s="21" t="str">
        <f>IF(AND(Prototype_input!$C$68&lt;&gt;"",J6&lt;&gt;""),Prototype_input!$C$70,"")</f>
        <v/>
      </c>
      <c r="O6" s="21" t="str">
        <f>IF(N6&lt;&gt;"",_xlfn.XLOOKUP(Prototype_input!$E$13,'ITC Offerings Mapping'!$C$1:$C$1000,'ITC Offerings Mapping'!$B$1:$B$1000),"")</f>
        <v/>
      </c>
      <c r="Q6" s="21" t="str">
        <f t="array" ref="Q6">IF(Prototype_input!$C$6="Federal or Tribal Government",IF(O6&lt;&gt;"", INDEX('Scope Scoring'!$C$2:$BX$50, MATCH(O6, 'Scope Scoring'!$B$2:$B$50, 0), MATCH(B6, 'Scope Scoring'!$C$1:$BX$1, 0)),""),"")</f>
        <v/>
      </c>
      <c r="R6" s="21" t="str">
        <f t="shared" si="0"/>
        <v/>
      </c>
      <c r="S6" s="21" t="str">
        <f t="shared" si="1"/>
        <v/>
      </c>
      <c r="T6" s="21" t="str">
        <f t="shared" si="2"/>
        <v/>
      </c>
      <c r="U6" s="21" t="str">
        <f t="shared" si="3"/>
        <v/>
      </c>
      <c r="W6" s="21" t="str">
        <f t="array" ref="W6">IF(Prototype_input!$C$6="Federal or Tribal Government",IF(O6&lt;&gt;"", INDEX('Summary - Level of Assistance -'!$C$2:$AV$7, MATCH(Prototype_input!$C$34, 'Summary - Level of Assistance -'!$B$2:$B$7, 0), MATCH(B6, 'Summary - Level of Assistance -'!$C$1:$AV$1, 0)),""),"")</f>
        <v/>
      </c>
      <c r="X6" s="21" t="str">
        <f t="shared" si="4"/>
        <v/>
      </c>
      <c r="Y6" s="21" t="str">
        <f t="shared" si="5"/>
        <v/>
      </c>
      <c r="AA6" s="21" t="str">
        <f t="array" ref="AA6">IF(Prototype_input!$C$6="Federal or Tribal Government",IF(O6&lt;&gt;"", INDEX('Summary - Objective - Tradeoff'!$C$2:$AV$4, MATCH(Prototype_input!$C$38, 'Summary - Objective - Tradeoff'!$B$2:$B$4, 0), MATCH(B6, 'Summary - Objective - Tradeoff'!$C$1:$AV$1, 0)),""),"")</f>
        <v/>
      </c>
      <c r="AB6" s="21" t="str">
        <f t="shared" si="6"/>
        <v/>
      </c>
      <c r="AC6" s="21" t="str">
        <f t="shared" si="7"/>
        <v/>
      </c>
      <c r="AE6" s="21" t="str">
        <f t="array" ref="AE6">IF(Prototype_input!$C$6="Federal or Tribal Government",IF(O6&lt;&gt;"", INDEX('Summary- PoP - Tradeoff'!$C$2:$AV$5, MATCH(Prototype_input!$C$46, 'Summary- PoP - Tradeoff'!$B$2:$B$5, 0), MATCH(B6, 'Summary- PoP - Tradeoff'!$C$1:$AV$1, 0)),""),"")</f>
        <v/>
      </c>
      <c r="AF6" s="21" t="str">
        <f t="shared" si="8"/>
        <v/>
      </c>
      <c r="AG6" s="21" t="str">
        <f t="shared" si="9"/>
        <v/>
      </c>
      <c r="AI6" s="21" t="str">
        <f t="array" ref="AI6">IF(Prototype_input!$C$6="Federal or Tribal Government",IF(O6&lt;&gt;"", INDEX('Summary - EDV - Tradeoff'!$C$2:$AV$4, MATCH(Prototype_input!$C$54, 'Summary - EDV - Tradeoff'!$B$2:$B$4, 0), MATCH(B6, 'Summary - EDV - Tradeoff'!$C$1:$AV$1, 0)),""),"")</f>
        <v/>
      </c>
      <c r="AJ6" s="21" t="str">
        <f t="shared" si="10"/>
        <v/>
      </c>
      <c r="AK6" s="21" t="str">
        <f t="shared" si="11"/>
        <v/>
      </c>
      <c r="AL6" s="21" t="str">
        <f t="shared" si="12"/>
        <v/>
      </c>
    </row>
    <row r="7" spans="1:38" ht="15.75" customHeight="1" x14ac:dyDescent="0.2">
      <c r="B7" s="21"/>
      <c r="D7" s="21" t="str">
        <f t="array" ref="D7">IF(
  Prototype_input!$C$6 = "State or Local Government",
  IF(
    C7 &lt;&gt; "",
    IFERROR(
      INDEX(
        'Summary - Acquisition Need'!$C$2:$AD$4,
        MATCH(Prototype_input!$C$30, 'Summary - Acquisition Need'!$B$2:$B$4, 0),
        MATCH(C7, 'Summary - Acquisition Need'!$C$1:$AD$1, 0)
      ),
      ""
    ),
    ""
  ),
  IF(
    Prototype_input!$C$6 = "Federal or Tribal Government",
    IF(
      B7 &lt;&gt; "",
      IFERROR(
        INDEX(
          'Summary - Place of Performance'!$C$2:$AW$14,
          MATCH(Prototype_input!$C$30, 'Summary - Place of Performance'!$B$2:$B$14, 0),
          MATCH(B7, 'Summary - Place of Performance'!$C$1:$AW$1, 0)
        ),
        ""
      ),
      ""
    ),
    ""
  )
)</f>
        <v/>
      </c>
      <c r="E7" s="21" t="str">
        <f t="array" ref="E7">IF(
  Prototype_input!$C$6 = "State or Local Government",
  IF(
    C7 &lt;&gt; "",
    IFERROR(
      INDEX(
        'Summary - Contract Type'!$C$2:$BX$6,
        MATCH(Prototype_input!$C$34, 'Summary - Contract Type'!$B$2:$B$6, 0),
        MATCH(C7, 'Summary - Contract Type'!$C$1:$BX$1, 0)
      ),
      ""
    ),
    ""
  ),
  IF(
    Prototype_input!$C$6 = "Federal or Tribal Government",
    IF(
      B7 &lt;&gt; "",
      IFERROR(
        INDEX(
          'Summary - Level of Assistance'!$C$2:$AW$7,
          MATCH(Prototype_input!$C$34, 'Summary - Level of Assistance'!$B$2:$B$7, 0),
          MATCH(B7, 'Summary - Level of Assistance'!$C$1:$AW$1, 0)
        ),
        ""
      ),
      ""
    ),
    ""
  )
)</f>
        <v/>
      </c>
      <c r="F7" s="21" t="str">
        <f t="array" ref="F7">IF(
  Prototype_input!$C$6 = "State or Local Government",
  IF(
    C7 &lt;&gt; "",
    IFERROR(
      INDEX(
        'Summary - Socioeconomic'!$C$2:$BX$11,
        MATCH(Prototype_input!$C$38, 'Summary - Socioeconomic'!$B$2:$B$11, 0),
        MATCH(C7, 'Summary - Socioeconomic'!$C$1:$BX$1, 0)
      ),
      ""
    ),
    ""
  ),
  IF(
    Prototype_input!$C$6 = "Federal or Tribal Government",
    IF(
      B7 &lt;&gt; "",
      IFERROR(
        INDEX(
          'Summary - Objective'!$C$2:$AX$4,
          MATCH(Prototype_input!$C$38, 'Summary - Objective'!$B$2:$B$4, 0),
          MATCH(B7, 'Summary - Objective'!$C$1:$AX$1, 0)
        ),
        ""
      ),
      ""
    ),
    ""
  )
)</f>
        <v/>
      </c>
      <c r="G7" s="21" t="str">
        <f t="array" ref="G7">IF(
  Prototype_input!$C$6 = "Federal or Tribal Government",
  IF(
    B7 &lt;&gt; "",
    IFERROR(
      INDEX(
        'Summary - Contract Type'!$C$2:$BX$6,
        MATCH(Prototype_input!$C$42, 'Summary - Contract Type'!$B$2:$B$6, 0),
        MATCH(B7, 'Summary - Contract Type'!$C$1:$BX$1, 0)
      ),
      ""
    ),
    ""
  ),
  ""
)</f>
        <v/>
      </c>
      <c r="H7" s="21" t="str">
        <f t="array" ref="H7">IF(
  Prototype_input!$C$6 = "Federal or Tribal Government",
  IF(
    B7 &lt;&gt; "",
    IFERROR(
      INDEX(
        'Summary - Period of Performance'!$C$2:$AW$5,
        MATCH(Prototype_input!$C$46, 'Summary - Period of Performance'!$B$2:$B$5, 0),
        MATCH(B7, 'Summary - Period of Performance'!$C$1:$AW$1, 0)
      ),
      ""
    ),
    ""
  ),
  ""
)</f>
        <v/>
      </c>
      <c r="I7" s="21" t="str">
        <f t="array" ref="I7">IF(
  Prototype_input!$C$6 = "Federal or Tribal Government",
  IF(
    B7 &lt;&gt; "",
    IFERROR(
      INDEX(
        'Summary - Socioeconomic'!$C$2:$BX$11,
        MATCH(Prototype_input!$C$50, 'Summary - Socioeconomic'!$B$2:$B$11, 0),
        MATCH(B7, 'Summary - Socioeconomic'!$C$1:$BX$1, 0)
      ),
      ""
    ),
    ""
  ),
  ""
)</f>
        <v/>
      </c>
      <c r="J7" s="21" t="str">
        <f>IF(
  Prototype_input!$C$6 = "Federal or Tribal Government",
  IF(
    B7 &lt;&gt; "",
    IFERROR(
      INDEX(
        'Summary - Estimated Dollar Valu'!$C$2:$AW$4,
        MATCH(Prototype_input!$C$54, 'Summary - Estimated Dollar Valu'!$B$2:$B$4, 0),
        MATCH(B7, 'Summary - Estimated Dollar Valu'!$C$1:$AW$1, 0)
      ),
      ""
    ),
    ""
  ),
  ""
)</f>
        <v/>
      </c>
      <c r="K7" s="21" t="str">
        <f>IF(AND(Prototype_input!$C$56&lt;&gt;"",J7&lt;&gt;""),Prototype_input!$C$58,"")</f>
        <v/>
      </c>
      <c r="L7" s="21" t="str">
        <f>IF(AND(Prototype_input!$C$60&lt;&gt;"",J7&lt;&gt;""),Prototype_input!$C$62,"")</f>
        <v/>
      </c>
      <c r="M7" s="21" t="str">
        <f>IF(AND(Prototype_input!$C$64&lt;&gt;"",J7&lt;&gt;""),Prototype_input!$C$66,"")</f>
        <v/>
      </c>
      <c r="N7" s="21" t="str">
        <f>IF(AND(Prototype_input!$C$68&lt;&gt;"",J7&lt;&gt;""),Prototype_input!$C$70,"")</f>
        <v/>
      </c>
      <c r="O7" s="21" t="str">
        <f>IF(N7&lt;&gt;"",_xlfn.XLOOKUP(Prototype_input!$E$13,'ITC Offerings Mapping'!$C$1:$C$1000,'ITC Offerings Mapping'!$B$1:$B$1000),"")</f>
        <v/>
      </c>
      <c r="Q7" s="21" t="str">
        <f t="array" ref="Q7">IF(Prototype_input!$C$6="Federal or Tribal Government",IF(O7&lt;&gt;"", INDEX('Scope Scoring'!$C$2:$BX$50, MATCH(O7, 'Scope Scoring'!$B$2:$B$50, 0), MATCH(B7, 'Scope Scoring'!$C$1:$BX$1, 0)),""),"")</f>
        <v/>
      </c>
      <c r="R7" s="21" t="str">
        <f t="shared" si="0"/>
        <v/>
      </c>
      <c r="S7" s="21" t="str">
        <f t="shared" si="1"/>
        <v/>
      </c>
      <c r="T7" s="21" t="str">
        <f t="shared" si="2"/>
        <v/>
      </c>
      <c r="U7" s="21" t="str">
        <f t="shared" si="3"/>
        <v/>
      </c>
      <c r="W7" s="21" t="str">
        <f t="array" ref="W7">IF(Prototype_input!$C$6="Federal or Tribal Government",IF(O7&lt;&gt;"", INDEX('Summary - Level of Assistance -'!$C$2:$AV$7, MATCH(Prototype_input!$C$34, 'Summary - Level of Assistance -'!$B$2:$B$7, 0), MATCH(B7, 'Summary - Level of Assistance -'!$C$1:$AV$1, 0)),""),"")</f>
        <v/>
      </c>
      <c r="X7" s="21" t="str">
        <f t="shared" si="4"/>
        <v/>
      </c>
      <c r="Y7" s="21" t="str">
        <f t="shared" si="5"/>
        <v/>
      </c>
      <c r="AA7" s="21" t="str">
        <f t="array" ref="AA7">IF(Prototype_input!$C$6="Federal or Tribal Government",IF(O7&lt;&gt;"", INDEX('Summary - Objective - Tradeoff'!$C$2:$AV$4, MATCH(Prototype_input!$C$38, 'Summary - Objective - Tradeoff'!$B$2:$B$4, 0), MATCH(B7, 'Summary - Objective - Tradeoff'!$C$1:$AV$1, 0)),""),"")</f>
        <v/>
      </c>
      <c r="AB7" s="21" t="str">
        <f t="shared" si="6"/>
        <v/>
      </c>
      <c r="AC7" s="21" t="str">
        <f t="shared" si="7"/>
        <v/>
      </c>
      <c r="AE7" s="21" t="str">
        <f t="array" ref="AE7">IF(Prototype_input!$C$6="Federal or Tribal Government",IF(O7&lt;&gt;"", INDEX('Summary- PoP - Tradeoff'!$C$2:$AV$5, MATCH(Prototype_input!$C$46, 'Summary- PoP - Tradeoff'!$B$2:$B$5, 0), MATCH(B7, 'Summary- PoP - Tradeoff'!$C$1:$AV$1, 0)),""),"")</f>
        <v/>
      </c>
      <c r="AF7" s="21" t="str">
        <f t="shared" si="8"/>
        <v/>
      </c>
      <c r="AG7" s="21" t="str">
        <f t="shared" si="9"/>
        <v/>
      </c>
      <c r="AI7" s="21" t="str">
        <f t="array" ref="AI7">IF(Prototype_input!$C$6="Federal or Tribal Government",IF(O7&lt;&gt;"", INDEX('Summary - EDV - Tradeoff'!$C$2:$AV$4, MATCH(Prototype_input!$C$54, 'Summary - EDV - Tradeoff'!$B$2:$B$4, 0), MATCH(B7, 'Summary - EDV - Tradeoff'!$C$1:$AV$1, 0)),""),"")</f>
        <v/>
      </c>
      <c r="AJ7" s="21" t="str">
        <f t="shared" si="10"/>
        <v/>
      </c>
      <c r="AK7" s="21" t="str">
        <f t="shared" si="11"/>
        <v/>
      </c>
      <c r="AL7" s="21" t="str">
        <f t="shared" si="12"/>
        <v/>
      </c>
    </row>
    <row r="8" spans="1:38" ht="15.75" customHeight="1" x14ac:dyDescent="0.2">
      <c r="B8" s="21"/>
      <c r="D8" s="21" t="str">
        <f t="array" ref="D8">IF(
  Prototype_input!$C$6 = "State or Local Government",
  IF(
    C8 &lt;&gt; "",
    IFERROR(
      INDEX(
        'Summary - Acquisition Need'!$C$2:$AD$4,
        MATCH(Prototype_input!$C$30, 'Summary - Acquisition Need'!$B$2:$B$4, 0),
        MATCH(C8, 'Summary - Acquisition Need'!$C$1:$AD$1, 0)
      ),
      ""
    ),
    ""
  ),
  IF(
    Prototype_input!$C$6 = "Federal or Tribal Government",
    IF(
      B8 &lt;&gt; "",
      IFERROR(
        INDEX(
          'Summary - Place of Performance'!$C$2:$AW$14,
          MATCH(Prototype_input!$C$30, 'Summary - Place of Performance'!$B$2:$B$14, 0),
          MATCH(B8, 'Summary - Place of Performance'!$C$1:$AW$1, 0)
        ),
        ""
      ),
      ""
    ),
    ""
  )
)</f>
        <v/>
      </c>
      <c r="E8" s="21" t="str">
        <f t="array" ref="E8">IF(
  Prototype_input!$C$6 = "State or Local Government",
  IF(
    C8 &lt;&gt; "",
    IFERROR(
      INDEX(
        'Summary - Contract Type'!$C$2:$BX$6,
        MATCH(Prototype_input!$C$34, 'Summary - Contract Type'!$B$2:$B$6, 0),
        MATCH(C8, 'Summary - Contract Type'!$C$1:$BX$1, 0)
      ),
      ""
    ),
    ""
  ),
  IF(
    Prototype_input!$C$6 = "Federal or Tribal Government",
    IF(
      B8 &lt;&gt; "",
      IFERROR(
        INDEX(
          'Summary - Level of Assistance'!$C$2:$AW$7,
          MATCH(Prototype_input!$C$34, 'Summary - Level of Assistance'!$B$2:$B$7, 0),
          MATCH(B8, 'Summary - Level of Assistance'!$C$1:$AW$1, 0)
        ),
        ""
      ),
      ""
    ),
    ""
  )
)</f>
        <v/>
      </c>
      <c r="F8" s="21" t="str">
        <f t="array" ref="F8">IF(
  Prototype_input!$C$6 = "State or Local Government",
  IF(
    C8 &lt;&gt; "",
    IFERROR(
      INDEX(
        'Summary - Socioeconomic'!$C$2:$BX$11,
        MATCH(Prototype_input!$C$38, 'Summary - Socioeconomic'!$B$2:$B$11, 0),
        MATCH(C8, 'Summary - Socioeconomic'!$C$1:$BX$1, 0)
      ),
      ""
    ),
    ""
  ),
  IF(
    Prototype_input!$C$6 = "Federal or Tribal Government",
    IF(
      B8 &lt;&gt; "",
      IFERROR(
        INDEX(
          'Summary - Objective'!$C$2:$AX$4,
          MATCH(Prototype_input!$C$38, 'Summary - Objective'!$B$2:$B$4, 0),
          MATCH(B8, 'Summary - Objective'!$C$1:$AX$1, 0)
        ),
        ""
      ),
      ""
    ),
    ""
  )
)</f>
        <v/>
      </c>
      <c r="G8" s="21" t="str">
        <f t="array" ref="G8">IF(
  Prototype_input!$C$6 = "Federal or Tribal Government",
  IF(
    B8 &lt;&gt; "",
    IFERROR(
      INDEX(
        'Summary - Contract Type'!$C$2:$BX$6,
        MATCH(Prototype_input!$C$42, 'Summary - Contract Type'!$B$2:$B$6, 0),
        MATCH(B8, 'Summary - Contract Type'!$C$1:$BX$1, 0)
      ),
      ""
    ),
    ""
  ),
  ""
)</f>
        <v/>
      </c>
      <c r="H8" s="21" t="str">
        <f t="array" ref="H8">IF(
  Prototype_input!$C$6 = "Federal or Tribal Government",
  IF(
    B8 &lt;&gt; "",
    IFERROR(
      INDEX(
        'Summary - Period of Performance'!$C$2:$AW$5,
        MATCH(Prototype_input!$C$46, 'Summary - Period of Performance'!$B$2:$B$5, 0),
        MATCH(B8, 'Summary - Period of Performance'!$C$1:$AW$1, 0)
      ),
      ""
    ),
    ""
  ),
  ""
)</f>
        <v/>
      </c>
      <c r="I8" s="21" t="str">
        <f t="array" ref="I8">IF(
  Prototype_input!$C$6 = "Federal or Tribal Government",
  IF(
    B8 &lt;&gt; "",
    IFERROR(
      INDEX(
        'Summary - Socioeconomic'!$C$2:$BX$11,
        MATCH(Prototype_input!$C$50, 'Summary - Socioeconomic'!$B$2:$B$11, 0),
        MATCH(B8, 'Summary - Socioeconomic'!$C$1:$BX$1, 0)
      ),
      ""
    ),
    ""
  ),
  ""
)</f>
        <v/>
      </c>
      <c r="J8" s="21" t="str">
        <f>IF(
  Prototype_input!$C$6 = "Federal or Tribal Government",
  IF(
    B8 &lt;&gt; "",
    IFERROR(
      INDEX(
        'Summary - Estimated Dollar Valu'!$C$2:$AW$4,
        MATCH(Prototype_input!$C$54, 'Summary - Estimated Dollar Valu'!$B$2:$B$4, 0),
        MATCH(B8, 'Summary - Estimated Dollar Valu'!$C$1:$AW$1, 0)
      ),
      ""
    ),
    ""
  ),
  ""
)</f>
        <v/>
      </c>
      <c r="K8" s="21" t="str">
        <f>IF(AND(Prototype_input!$C$56&lt;&gt;"",J8&lt;&gt;""),Prototype_input!$C$58,"")</f>
        <v/>
      </c>
      <c r="L8" s="21" t="str">
        <f>IF(AND(Prototype_input!$C$60&lt;&gt;"",J8&lt;&gt;""),Prototype_input!$C$62,"")</f>
        <v/>
      </c>
      <c r="M8" s="21" t="str">
        <f>IF(AND(Prototype_input!$C$64&lt;&gt;"",J8&lt;&gt;""),Prototype_input!$C$66,"")</f>
        <v/>
      </c>
      <c r="N8" s="21" t="str">
        <f>IF(AND(Prototype_input!$C$68&lt;&gt;"",J8&lt;&gt;""),Prototype_input!$C$70,"")</f>
        <v/>
      </c>
      <c r="O8" s="21" t="str">
        <f>IF(N8&lt;&gt;"",_xlfn.XLOOKUP(Prototype_input!$E$13,'ITC Offerings Mapping'!$C$1:$C$1000,'ITC Offerings Mapping'!$B$1:$B$1000),"")</f>
        <v/>
      </c>
      <c r="Q8" s="21" t="str">
        <f t="array" ref="Q8">IF(Prototype_input!$C$6="Federal or Tribal Government",IF(O8&lt;&gt;"", INDEX('Scope Scoring'!$C$2:$BX$50, MATCH(O8, 'Scope Scoring'!$B$2:$B$50, 0), MATCH(B8, 'Scope Scoring'!$C$1:$BX$1, 0)),""),"")</f>
        <v/>
      </c>
      <c r="R8" s="21" t="str">
        <f t="shared" si="0"/>
        <v/>
      </c>
      <c r="S8" s="21" t="str">
        <f t="shared" si="1"/>
        <v/>
      </c>
      <c r="T8" s="21" t="str">
        <f t="shared" si="2"/>
        <v/>
      </c>
      <c r="U8" s="21" t="str">
        <f t="shared" si="3"/>
        <v/>
      </c>
      <c r="W8" s="21" t="str">
        <f t="array" ref="W8">IF(Prototype_input!$C$6="Federal or Tribal Government",IF(O8&lt;&gt;"", INDEX('Summary - Level of Assistance -'!$C$2:$AV$7, MATCH(Prototype_input!$C$34, 'Summary - Level of Assistance -'!$B$2:$B$7, 0), MATCH(B8, 'Summary - Level of Assistance -'!$C$1:$AV$1, 0)),""),"")</f>
        <v/>
      </c>
      <c r="X8" s="21" t="str">
        <f t="shared" si="4"/>
        <v/>
      </c>
      <c r="Y8" s="21" t="str">
        <f t="shared" si="5"/>
        <v/>
      </c>
      <c r="AA8" s="21" t="str">
        <f t="array" ref="AA8">IF(Prototype_input!$C$6="Federal or Tribal Government",IF(O8&lt;&gt;"", INDEX('Summary - Objective - Tradeoff'!$C$2:$AV$4, MATCH(Prototype_input!$C$38, 'Summary - Objective - Tradeoff'!$B$2:$B$4, 0), MATCH(B8, 'Summary - Objective - Tradeoff'!$C$1:$AV$1, 0)),""),"")</f>
        <v/>
      </c>
      <c r="AB8" s="21" t="str">
        <f t="shared" si="6"/>
        <v/>
      </c>
      <c r="AC8" s="21" t="str">
        <f t="shared" si="7"/>
        <v/>
      </c>
      <c r="AE8" s="21" t="str">
        <f t="array" ref="AE8">IF(Prototype_input!$C$6="Federal or Tribal Government",IF(O8&lt;&gt;"", INDEX('Summary- PoP - Tradeoff'!$C$2:$AV$5, MATCH(Prototype_input!$C$46, 'Summary- PoP - Tradeoff'!$B$2:$B$5, 0), MATCH(B8, 'Summary- PoP - Tradeoff'!$C$1:$AV$1, 0)),""),"")</f>
        <v/>
      </c>
      <c r="AF8" s="21" t="str">
        <f t="shared" si="8"/>
        <v/>
      </c>
      <c r="AG8" s="21" t="str">
        <f t="shared" si="9"/>
        <v/>
      </c>
      <c r="AI8" s="21" t="str">
        <f t="array" ref="AI8">IF(Prototype_input!$C$6="Federal or Tribal Government",IF(O8&lt;&gt;"", INDEX('Summary - EDV - Tradeoff'!$C$2:$AV$4, MATCH(Prototype_input!$C$54, 'Summary - EDV - Tradeoff'!$B$2:$B$4, 0), MATCH(B8, 'Summary - EDV - Tradeoff'!$C$1:$AV$1, 0)),""),"")</f>
        <v/>
      </c>
      <c r="AJ8" s="21" t="str">
        <f t="shared" si="10"/>
        <v/>
      </c>
      <c r="AK8" s="21" t="str">
        <f t="shared" si="11"/>
        <v/>
      </c>
      <c r="AL8" s="21" t="str">
        <f t="shared" si="12"/>
        <v/>
      </c>
    </row>
    <row r="9" spans="1:38" ht="15.75" customHeight="1" x14ac:dyDescent="0.2">
      <c r="B9" s="21"/>
      <c r="D9" s="21" t="str">
        <f t="array" ref="D9">IF(
  Prototype_input!$C$6 = "State or Local Government",
  IF(
    C9 &lt;&gt; "",
    IFERROR(
      INDEX(
        'Summary - Acquisition Need'!$C$2:$AD$4,
        MATCH(Prototype_input!$C$30, 'Summary - Acquisition Need'!$B$2:$B$4, 0),
        MATCH(C9, 'Summary - Acquisition Need'!$C$1:$AD$1, 0)
      ),
      ""
    ),
    ""
  ),
  IF(
    Prototype_input!$C$6 = "Federal or Tribal Government",
    IF(
      B9 &lt;&gt; "",
      IFERROR(
        INDEX(
          'Summary - Place of Performance'!$C$2:$AW$14,
          MATCH(Prototype_input!$C$30, 'Summary - Place of Performance'!$B$2:$B$14, 0),
          MATCH(B9, 'Summary - Place of Performance'!$C$1:$AW$1, 0)
        ),
        ""
      ),
      ""
    ),
    ""
  )
)</f>
        <v/>
      </c>
      <c r="E9" s="21" t="str">
        <f t="array" ref="E9">IF(
  Prototype_input!$C$6 = "State or Local Government",
  IF(
    C9 &lt;&gt; "",
    IFERROR(
      INDEX(
        'Summary - Contract Type'!$C$2:$BX$6,
        MATCH(Prototype_input!$C$34, 'Summary - Contract Type'!$B$2:$B$6, 0),
        MATCH(C9, 'Summary - Contract Type'!$C$1:$BX$1, 0)
      ),
      ""
    ),
    ""
  ),
  IF(
    Prototype_input!$C$6 = "Federal or Tribal Government",
    IF(
      B9 &lt;&gt; "",
      IFERROR(
        INDEX(
          'Summary - Level of Assistance'!$C$2:$AW$7,
          MATCH(Prototype_input!$C$34, 'Summary - Level of Assistance'!$B$2:$B$7, 0),
          MATCH(B9, 'Summary - Level of Assistance'!$C$1:$AW$1, 0)
        ),
        ""
      ),
      ""
    ),
    ""
  )
)</f>
        <v/>
      </c>
      <c r="F9" s="21" t="str">
        <f t="array" ref="F9">IF(
  Prototype_input!$C$6 = "State or Local Government",
  IF(
    C9 &lt;&gt; "",
    IFERROR(
      INDEX(
        'Summary - Socioeconomic'!$C$2:$BX$11,
        MATCH(Prototype_input!$C$38, 'Summary - Socioeconomic'!$B$2:$B$11, 0),
        MATCH(C9, 'Summary - Socioeconomic'!$C$1:$BX$1, 0)
      ),
      ""
    ),
    ""
  ),
  IF(
    Prototype_input!$C$6 = "Federal or Tribal Government",
    IF(
      B9 &lt;&gt; "",
      IFERROR(
        INDEX(
          'Summary - Objective'!$C$2:$AX$4,
          MATCH(Prototype_input!$C$38, 'Summary - Objective'!$B$2:$B$4, 0),
          MATCH(B9, 'Summary - Objective'!$C$1:$AX$1, 0)
        ),
        ""
      ),
      ""
    ),
    ""
  )
)</f>
        <v/>
      </c>
      <c r="G9" s="21" t="str">
        <f t="array" ref="G9">IF(
  Prototype_input!$C$6 = "Federal or Tribal Government",
  IF(
    B9 &lt;&gt; "",
    IFERROR(
      INDEX(
        'Summary - Contract Type'!$C$2:$BX$6,
        MATCH(Prototype_input!$C$42, 'Summary - Contract Type'!$B$2:$B$6, 0),
        MATCH(B9, 'Summary - Contract Type'!$C$1:$BX$1, 0)
      ),
      ""
    ),
    ""
  ),
  ""
)</f>
        <v/>
      </c>
      <c r="H9" s="21" t="str">
        <f t="array" ref="H9">IF(
  Prototype_input!$C$6 = "Federal or Tribal Government",
  IF(
    B9 &lt;&gt; "",
    IFERROR(
      INDEX(
        'Summary - Period of Performance'!$C$2:$AW$5,
        MATCH(Prototype_input!$C$46, 'Summary - Period of Performance'!$B$2:$B$5, 0),
        MATCH(B9, 'Summary - Period of Performance'!$C$1:$AW$1, 0)
      ),
      ""
    ),
    ""
  ),
  ""
)</f>
        <v/>
      </c>
      <c r="I9" s="21" t="str">
        <f t="array" ref="I9">IF(
  Prototype_input!$C$6 = "Federal or Tribal Government",
  IF(
    B9 &lt;&gt; "",
    IFERROR(
      INDEX(
        'Summary - Socioeconomic'!$C$2:$BX$11,
        MATCH(Prototype_input!$C$50, 'Summary - Socioeconomic'!$B$2:$B$11, 0),
        MATCH(B9, 'Summary - Socioeconomic'!$C$1:$BX$1, 0)
      ),
      ""
    ),
    ""
  ),
  ""
)</f>
        <v/>
      </c>
      <c r="J9" s="21" t="str">
        <f>IF(
  Prototype_input!$C$6 = "Federal or Tribal Government",
  IF(
    B9 &lt;&gt; "",
    IFERROR(
      INDEX(
        'Summary - Estimated Dollar Valu'!$C$2:$AW$4,
        MATCH(Prototype_input!$C$54, 'Summary - Estimated Dollar Valu'!$B$2:$B$4, 0),
        MATCH(B9, 'Summary - Estimated Dollar Valu'!$C$1:$AW$1, 0)
      ),
      ""
    ),
    ""
  ),
  ""
)</f>
        <v/>
      </c>
      <c r="K9" s="21" t="str">
        <f>IF(AND(Prototype_input!$C$56&lt;&gt;"",J9&lt;&gt;""),Prototype_input!$C$58,"")</f>
        <v/>
      </c>
      <c r="L9" s="21" t="str">
        <f>IF(AND(Prototype_input!$C$60&lt;&gt;"",J9&lt;&gt;""),Prototype_input!$C$62,"")</f>
        <v/>
      </c>
      <c r="M9" s="21" t="str">
        <f>IF(AND(Prototype_input!$C$64&lt;&gt;"",J9&lt;&gt;""),Prototype_input!$C$66,"")</f>
        <v/>
      </c>
      <c r="N9" s="21" t="str">
        <f>IF(AND(Prototype_input!$C$68&lt;&gt;"",J9&lt;&gt;""),Prototype_input!$C$70,"")</f>
        <v/>
      </c>
      <c r="O9" s="21" t="str">
        <f>IF(N9&lt;&gt;"",_xlfn.XLOOKUP(Prototype_input!$E$13,'ITC Offerings Mapping'!$C$1:$C$1000,'ITC Offerings Mapping'!$B$1:$B$1000),"")</f>
        <v/>
      </c>
      <c r="Q9" s="21" t="str">
        <f t="array" ref="Q9">IF(Prototype_input!$C$6="Federal or Tribal Government",IF(O9&lt;&gt;"", INDEX('Scope Scoring'!$C$2:$BX$50, MATCH(O9, 'Scope Scoring'!$B$2:$B$50, 0), MATCH(B9, 'Scope Scoring'!$C$1:$BX$1, 0)),""),"")</f>
        <v/>
      </c>
      <c r="R9" s="21" t="str">
        <f t="shared" si="0"/>
        <v/>
      </c>
      <c r="S9" s="21" t="str">
        <f t="shared" si="1"/>
        <v/>
      </c>
      <c r="T9" s="21" t="str">
        <f t="shared" si="2"/>
        <v/>
      </c>
      <c r="U9" s="21" t="str">
        <f t="shared" si="3"/>
        <v/>
      </c>
      <c r="W9" s="21" t="str">
        <f t="array" ref="W9">IF(Prototype_input!$C$6="Federal or Tribal Government",IF(O9&lt;&gt;"", INDEX('Summary - Level of Assistance -'!$C$2:$AV$7, MATCH(Prototype_input!$C$34, 'Summary - Level of Assistance -'!$B$2:$B$7, 0), MATCH(B9, 'Summary - Level of Assistance -'!$C$1:$AV$1, 0)),""),"")</f>
        <v/>
      </c>
      <c r="X9" s="21" t="str">
        <f t="shared" si="4"/>
        <v/>
      </c>
      <c r="Y9" s="21" t="str">
        <f t="shared" si="5"/>
        <v/>
      </c>
      <c r="AA9" s="21" t="str">
        <f t="array" ref="AA9">IF(Prototype_input!$C$6="Federal or Tribal Government",IF(O9&lt;&gt;"", INDEX('Summary - Objective - Tradeoff'!$C$2:$AV$4, MATCH(Prototype_input!$C$38, 'Summary - Objective - Tradeoff'!$B$2:$B$4, 0), MATCH(B9, 'Summary - Objective - Tradeoff'!$C$1:$AV$1, 0)),""),"")</f>
        <v/>
      </c>
      <c r="AB9" s="21" t="str">
        <f t="shared" si="6"/>
        <v/>
      </c>
      <c r="AC9" s="21" t="str">
        <f t="shared" si="7"/>
        <v/>
      </c>
      <c r="AE9" s="21" t="str">
        <f t="array" ref="AE9">IF(Prototype_input!$C$6="Federal or Tribal Government",IF(O9&lt;&gt;"", INDEX('Summary- PoP - Tradeoff'!$C$2:$AV$5, MATCH(Prototype_input!$C$46, 'Summary- PoP - Tradeoff'!$B$2:$B$5, 0), MATCH(B9, 'Summary- PoP - Tradeoff'!$C$1:$AV$1, 0)),""),"")</f>
        <v/>
      </c>
      <c r="AF9" s="21" t="str">
        <f t="shared" si="8"/>
        <v/>
      </c>
      <c r="AG9" s="21" t="str">
        <f t="shared" si="9"/>
        <v/>
      </c>
      <c r="AI9" s="21" t="str">
        <f t="array" ref="AI9">IF(Prototype_input!$C$6="Federal or Tribal Government",IF(O9&lt;&gt;"", INDEX('Summary - EDV - Tradeoff'!$C$2:$AV$4, MATCH(Prototype_input!$C$54, 'Summary - EDV - Tradeoff'!$B$2:$B$4, 0), MATCH(B9, 'Summary - EDV - Tradeoff'!$C$1:$AV$1, 0)),""),"")</f>
        <v/>
      </c>
      <c r="AJ9" s="21" t="str">
        <f t="shared" si="10"/>
        <v/>
      </c>
      <c r="AK9" s="21" t="str">
        <f t="shared" si="11"/>
        <v/>
      </c>
      <c r="AL9" s="21" t="str">
        <f t="shared" si="12"/>
        <v/>
      </c>
    </row>
    <row r="10" spans="1:38" ht="15.75" customHeight="1" x14ac:dyDescent="0.2">
      <c r="B10" s="21"/>
      <c r="D10" s="21" t="str">
        <f t="array" ref="D10">IF(
  Prototype_input!$C$6 = "State or Local Government",
  IF(
    C10 &lt;&gt; "",
    IFERROR(
      INDEX(
        'Summary - Acquisition Need'!$C$2:$AD$4,
        MATCH(Prototype_input!$C$30, 'Summary - Acquisition Need'!$B$2:$B$4, 0),
        MATCH(C10, 'Summary - Acquisition Need'!$C$1:$AD$1, 0)
      ),
      ""
    ),
    ""
  ),
  IF(
    Prototype_input!$C$6 = "Federal or Tribal Government",
    IF(
      B10 &lt;&gt; "",
      IFERROR(
        INDEX(
          'Summary - Place of Performance'!$C$2:$AW$14,
          MATCH(Prototype_input!$C$30, 'Summary - Place of Performance'!$B$2:$B$14, 0),
          MATCH(B10, 'Summary - Place of Performance'!$C$1:$AW$1, 0)
        ),
        ""
      ),
      ""
    ),
    ""
  )
)</f>
        <v/>
      </c>
      <c r="E10" s="21" t="str">
        <f t="array" ref="E10">IF(
  Prototype_input!$C$6 = "State or Local Government",
  IF(
    C10 &lt;&gt; "",
    IFERROR(
      INDEX(
        'Summary - Contract Type'!$C$2:$BX$6,
        MATCH(Prototype_input!$C$34, 'Summary - Contract Type'!$B$2:$B$6, 0),
        MATCH(C10, 'Summary - Contract Type'!$C$1:$BX$1, 0)
      ),
      ""
    ),
    ""
  ),
  IF(
    Prototype_input!$C$6 = "Federal or Tribal Government",
    IF(
      B10 &lt;&gt; "",
      IFERROR(
        INDEX(
          'Summary - Level of Assistance'!$C$2:$AW$7,
          MATCH(Prototype_input!$C$34, 'Summary - Level of Assistance'!$B$2:$B$7, 0),
          MATCH(B10, 'Summary - Level of Assistance'!$C$1:$AW$1, 0)
        ),
        ""
      ),
      ""
    ),
    ""
  )
)</f>
        <v/>
      </c>
      <c r="F10" s="21" t="str">
        <f t="array" ref="F10">IF(
  Prototype_input!$C$6 = "State or Local Government",
  IF(
    C10 &lt;&gt; "",
    IFERROR(
      INDEX(
        'Summary - Socioeconomic'!$C$2:$BX$11,
        MATCH(Prototype_input!$C$38, 'Summary - Socioeconomic'!$B$2:$B$11, 0),
        MATCH(C10, 'Summary - Socioeconomic'!$C$1:$BX$1, 0)
      ),
      ""
    ),
    ""
  ),
  IF(
    Prototype_input!$C$6 = "Federal or Tribal Government",
    IF(
      B10 &lt;&gt; "",
      IFERROR(
        INDEX(
          'Summary - Objective'!$C$2:$AX$4,
          MATCH(Prototype_input!$C$38, 'Summary - Objective'!$B$2:$B$4, 0),
          MATCH(B10, 'Summary - Objective'!$C$1:$AX$1, 0)
        ),
        ""
      ),
      ""
    ),
    ""
  )
)</f>
        <v/>
      </c>
      <c r="G10" s="21" t="str">
        <f t="array" ref="G10">IF(
  Prototype_input!$C$6 = "Federal or Tribal Government",
  IF(
    B10 &lt;&gt; "",
    IFERROR(
      INDEX(
        'Summary - Contract Type'!$C$2:$BX$6,
        MATCH(Prototype_input!$C$42, 'Summary - Contract Type'!$B$2:$B$6, 0),
        MATCH(B10, 'Summary - Contract Type'!$C$1:$BX$1, 0)
      ),
      ""
    ),
    ""
  ),
  ""
)</f>
        <v/>
      </c>
      <c r="H10" s="21" t="str">
        <f t="array" ref="H10">IF(
  Prototype_input!$C$6 = "Federal or Tribal Government",
  IF(
    B10 &lt;&gt; "",
    IFERROR(
      INDEX(
        'Summary - Period of Performance'!$C$2:$AW$5,
        MATCH(Prototype_input!$C$46, 'Summary - Period of Performance'!$B$2:$B$5, 0),
        MATCH(B10, 'Summary - Period of Performance'!$C$1:$AW$1, 0)
      ),
      ""
    ),
    ""
  ),
  ""
)</f>
        <v/>
      </c>
      <c r="I10" s="21" t="str">
        <f t="array" ref="I10">IF(
  Prototype_input!$C$6 = "Federal or Tribal Government",
  IF(
    B10 &lt;&gt; "",
    IFERROR(
      INDEX(
        'Summary - Socioeconomic'!$C$2:$BX$11,
        MATCH(Prototype_input!$C$50, 'Summary - Socioeconomic'!$B$2:$B$11, 0),
        MATCH(B10, 'Summary - Socioeconomic'!$C$1:$BX$1, 0)
      ),
      ""
    ),
    ""
  ),
  ""
)</f>
        <v/>
      </c>
      <c r="J10" s="21" t="str">
        <f>IF(
  Prototype_input!$C$6 = "Federal or Tribal Government",
  IF(
    B10 &lt;&gt; "",
    IFERROR(
      INDEX(
        'Summary - Estimated Dollar Valu'!$C$2:$AW$4,
        MATCH(Prototype_input!$C$54, 'Summary - Estimated Dollar Valu'!$B$2:$B$4, 0),
        MATCH(B10, 'Summary - Estimated Dollar Valu'!$C$1:$AW$1, 0)
      ),
      ""
    ),
    ""
  ),
  ""
)</f>
        <v/>
      </c>
      <c r="K10" s="21" t="str">
        <f>IF(AND(Prototype_input!$C$56&lt;&gt;"",J10&lt;&gt;""),Prototype_input!$C$58,"")</f>
        <v/>
      </c>
      <c r="L10" s="21" t="str">
        <f>IF(AND(Prototype_input!$C$60&lt;&gt;"",J10&lt;&gt;""),Prototype_input!$C$62,"")</f>
        <v/>
      </c>
      <c r="M10" s="21" t="str">
        <f>IF(AND(Prototype_input!$C$64&lt;&gt;"",J10&lt;&gt;""),Prototype_input!$C$66,"")</f>
        <v/>
      </c>
      <c r="N10" s="21" t="str">
        <f>IF(AND(Prototype_input!$C$68&lt;&gt;"",J10&lt;&gt;""),Prototype_input!$C$70,"")</f>
        <v/>
      </c>
      <c r="O10" s="21" t="str">
        <f>IF(N10&lt;&gt;"",_xlfn.XLOOKUP(Prototype_input!$E$13,'ITC Offerings Mapping'!$C$1:$C$1000,'ITC Offerings Mapping'!$B$1:$B$1000),"")</f>
        <v/>
      </c>
      <c r="Q10" s="21" t="str">
        <f t="array" ref="Q10">IF(Prototype_input!$C$6="Federal or Tribal Government",IF(O10&lt;&gt;"", INDEX('Scope Scoring'!$C$2:$BX$50, MATCH(O10, 'Scope Scoring'!$B$2:$B$50, 0), MATCH(B10, 'Scope Scoring'!$C$1:$BX$1, 0)),""),"")</f>
        <v/>
      </c>
      <c r="R10" s="21" t="str">
        <f t="shared" si="0"/>
        <v/>
      </c>
      <c r="S10" s="21" t="str">
        <f t="shared" si="1"/>
        <v/>
      </c>
      <c r="T10" s="21" t="str">
        <f t="shared" si="2"/>
        <v/>
      </c>
      <c r="U10" s="21" t="str">
        <f t="shared" si="3"/>
        <v/>
      </c>
      <c r="W10" s="21" t="str">
        <f t="array" ref="W10">IF(Prototype_input!$C$6="Federal or Tribal Government",IF(O10&lt;&gt;"", INDEX('Summary - Level of Assistance -'!$C$2:$AV$7, MATCH(Prototype_input!$C$34, 'Summary - Level of Assistance -'!$B$2:$B$7, 0), MATCH(B10, 'Summary - Level of Assistance -'!$C$1:$AV$1, 0)),""),"")</f>
        <v/>
      </c>
      <c r="X10" s="21" t="str">
        <f t="shared" si="4"/>
        <v/>
      </c>
      <c r="Y10" s="21" t="str">
        <f t="shared" si="5"/>
        <v/>
      </c>
      <c r="AA10" s="21" t="str">
        <f t="array" ref="AA10">IF(Prototype_input!$C$6="Federal or Tribal Government",IF(O10&lt;&gt;"", INDEX('Summary - Objective - Tradeoff'!$C$2:$AV$4, MATCH(Prototype_input!$C$38, 'Summary - Objective - Tradeoff'!$B$2:$B$4, 0), MATCH(B10, 'Summary - Objective - Tradeoff'!$C$1:$AV$1, 0)),""),"")</f>
        <v/>
      </c>
      <c r="AB10" s="21" t="str">
        <f t="shared" si="6"/>
        <v/>
      </c>
      <c r="AC10" s="21" t="str">
        <f t="shared" si="7"/>
        <v/>
      </c>
      <c r="AE10" s="21" t="str">
        <f t="array" ref="AE10">IF(Prototype_input!$C$6="Federal or Tribal Government",IF(O10&lt;&gt;"", INDEX('Summary- PoP - Tradeoff'!$C$2:$AV$5, MATCH(Prototype_input!$C$46, 'Summary- PoP - Tradeoff'!$B$2:$B$5, 0), MATCH(B10, 'Summary- PoP - Tradeoff'!$C$1:$AV$1, 0)),""),"")</f>
        <v/>
      </c>
      <c r="AF10" s="21" t="str">
        <f t="shared" si="8"/>
        <v/>
      </c>
      <c r="AG10" s="21" t="str">
        <f t="shared" si="9"/>
        <v/>
      </c>
      <c r="AI10" s="21" t="str">
        <f t="array" ref="AI10">IF(Prototype_input!$C$6="Federal or Tribal Government",IF(O10&lt;&gt;"", INDEX('Summary - EDV - Tradeoff'!$C$2:$AV$4, MATCH(Prototype_input!$C$54, 'Summary - EDV - Tradeoff'!$B$2:$B$4, 0), MATCH(B10, 'Summary - EDV - Tradeoff'!$C$1:$AV$1, 0)),""),"")</f>
        <v/>
      </c>
      <c r="AJ10" s="21" t="str">
        <f t="shared" si="10"/>
        <v/>
      </c>
      <c r="AK10" s="21" t="str">
        <f t="shared" si="11"/>
        <v/>
      </c>
      <c r="AL10" s="21" t="str">
        <f t="shared" si="12"/>
        <v/>
      </c>
    </row>
    <row r="11" spans="1:38" ht="15.75" customHeight="1" x14ac:dyDescent="0.2">
      <c r="B11" s="21"/>
      <c r="D11" s="21" t="str">
        <f t="array" ref="D11">IF(
  Prototype_input!$C$6 = "State or Local Government",
  IF(
    C11 &lt;&gt; "",
    IFERROR(
      INDEX(
        'Summary - Acquisition Need'!$C$2:$AD$4,
        MATCH(Prototype_input!$C$30, 'Summary - Acquisition Need'!$B$2:$B$4, 0),
        MATCH(C11, 'Summary - Acquisition Need'!$C$1:$AD$1, 0)
      ),
      ""
    ),
    ""
  ),
  IF(
    Prototype_input!$C$6 = "Federal or Tribal Government",
    IF(
      B11 &lt;&gt; "",
      IFERROR(
        INDEX(
          'Summary - Place of Performance'!$C$2:$AW$14,
          MATCH(Prototype_input!$C$30, 'Summary - Place of Performance'!$B$2:$B$14, 0),
          MATCH(B11, 'Summary - Place of Performance'!$C$1:$AW$1, 0)
        ),
        ""
      ),
      ""
    ),
    ""
  )
)</f>
        <v/>
      </c>
      <c r="E11" s="21" t="str">
        <f t="array" ref="E11">IF(
  Prototype_input!$C$6 = "State or Local Government",
  IF(
    C11 &lt;&gt; "",
    IFERROR(
      INDEX(
        'Summary - Contract Type'!$C$2:$BX$6,
        MATCH(Prototype_input!$C$34, 'Summary - Contract Type'!$B$2:$B$6, 0),
        MATCH(C11, 'Summary - Contract Type'!$C$1:$BX$1, 0)
      ),
      ""
    ),
    ""
  ),
  IF(
    Prototype_input!$C$6 = "Federal or Tribal Government",
    IF(
      B11 &lt;&gt; "",
      IFERROR(
        INDEX(
          'Summary - Level of Assistance'!$C$2:$AW$7,
          MATCH(Prototype_input!$C$34, 'Summary - Level of Assistance'!$B$2:$B$7, 0),
          MATCH(B11, 'Summary - Level of Assistance'!$C$1:$AW$1, 0)
        ),
        ""
      ),
      ""
    ),
    ""
  )
)</f>
        <v/>
      </c>
      <c r="F11" s="21" t="str">
        <f t="array" ref="F11">IF(
  Prototype_input!$C$6 = "State or Local Government",
  IF(
    C11 &lt;&gt; "",
    IFERROR(
      INDEX(
        'Summary - Socioeconomic'!$C$2:$BX$11,
        MATCH(Prototype_input!$C$38, 'Summary - Socioeconomic'!$B$2:$B$11, 0),
        MATCH(C11, 'Summary - Socioeconomic'!$C$1:$BX$1, 0)
      ),
      ""
    ),
    ""
  ),
  IF(
    Prototype_input!$C$6 = "Federal or Tribal Government",
    IF(
      B11 &lt;&gt; "",
      IFERROR(
        INDEX(
          'Summary - Objective'!$C$2:$AX$4,
          MATCH(Prototype_input!$C$38, 'Summary - Objective'!$B$2:$B$4, 0),
          MATCH(B11, 'Summary - Objective'!$C$1:$AX$1, 0)
        ),
        ""
      ),
      ""
    ),
    ""
  )
)</f>
        <v/>
      </c>
      <c r="G11" s="21" t="str">
        <f t="array" ref="G11">IF(
  Prototype_input!$C$6 = "Federal or Tribal Government",
  IF(
    B11 &lt;&gt; "",
    IFERROR(
      INDEX(
        'Summary - Contract Type'!$C$2:$BX$6,
        MATCH(Prototype_input!$C$42, 'Summary - Contract Type'!$B$2:$B$6, 0),
        MATCH(B11, 'Summary - Contract Type'!$C$1:$BX$1, 0)
      ),
      ""
    ),
    ""
  ),
  ""
)</f>
        <v/>
      </c>
      <c r="H11" s="21" t="str">
        <f t="array" ref="H11">IF(
  Prototype_input!$C$6 = "Federal or Tribal Government",
  IF(
    B11 &lt;&gt; "",
    IFERROR(
      INDEX(
        'Summary - Period of Performance'!$C$2:$AW$5,
        MATCH(Prototype_input!$C$46, 'Summary - Period of Performance'!$B$2:$B$5, 0),
        MATCH(B11, 'Summary - Period of Performance'!$C$1:$AW$1, 0)
      ),
      ""
    ),
    ""
  ),
  ""
)</f>
        <v/>
      </c>
      <c r="I11" s="21" t="str">
        <f t="array" ref="I11">IF(
  Prototype_input!$C$6 = "Federal or Tribal Government",
  IF(
    B11 &lt;&gt; "",
    IFERROR(
      INDEX(
        'Summary - Socioeconomic'!$C$2:$BX$11,
        MATCH(Prototype_input!$C$50, 'Summary - Socioeconomic'!$B$2:$B$11, 0),
        MATCH(B11, 'Summary - Socioeconomic'!$C$1:$BX$1, 0)
      ),
      ""
    ),
    ""
  ),
  ""
)</f>
        <v/>
      </c>
      <c r="J11" s="21" t="str">
        <f>IF(
  Prototype_input!$C$6 = "Federal or Tribal Government",
  IF(
    B11 &lt;&gt; "",
    IFERROR(
      INDEX(
        'Summary - Estimated Dollar Valu'!$C$2:$AW$4,
        MATCH(Prototype_input!$C$54, 'Summary - Estimated Dollar Valu'!$B$2:$B$4, 0),
        MATCH(B11, 'Summary - Estimated Dollar Valu'!$C$1:$AW$1, 0)
      ),
      ""
    ),
    ""
  ),
  ""
)</f>
        <v/>
      </c>
      <c r="K11" s="21" t="str">
        <f>IF(AND(Prototype_input!$C$56&lt;&gt;"",J11&lt;&gt;""),Prototype_input!$C$58,"")</f>
        <v/>
      </c>
      <c r="L11" s="21" t="str">
        <f>IF(AND(Prototype_input!$C$60&lt;&gt;"",J11&lt;&gt;""),Prototype_input!$C$62,"")</f>
        <v/>
      </c>
      <c r="M11" s="21" t="str">
        <f>IF(AND(Prototype_input!$C$64&lt;&gt;"",J11&lt;&gt;""),Prototype_input!$C$66,"")</f>
        <v/>
      </c>
      <c r="N11" s="21" t="str">
        <f>IF(AND(Prototype_input!$C$68&lt;&gt;"",J11&lt;&gt;""),Prototype_input!$C$70,"")</f>
        <v/>
      </c>
      <c r="O11" s="21" t="str">
        <f>IF(N11&lt;&gt;"",_xlfn.XLOOKUP(Prototype_input!$E$13,'ITC Offerings Mapping'!$C$1:$C$1000,'ITC Offerings Mapping'!$B$1:$B$1000),"")</f>
        <v/>
      </c>
      <c r="Q11" s="21" t="str">
        <f t="array" ref="Q11">IF(Prototype_input!$C$6="Federal or Tribal Government",IF(O11&lt;&gt;"", INDEX('Scope Scoring'!$C$2:$BX$50, MATCH(O11, 'Scope Scoring'!$B$2:$B$50, 0), MATCH(B11, 'Scope Scoring'!$C$1:$BX$1, 0)),""),"")</f>
        <v/>
      </c>
      <c r="R11" s="21" t="str">
        <f t="shared" si="0"/>
        <v/>
      </c>
      <c r="S11" s="21" t="str">
        <f t="shared" si="1"/>
        <v/>
      </c>
      <c r="T11" s="21" t="str">
        <f t="shared" si="2"/>
        <v/>
      </c>
      <c r="U11" s="21" t="str">
        <f t="shared" si="3"/>
        <v/>
      </c>
      <c r="W11" s="21" t="str">
        <f t="array" ref="W11">IF(Prototype_input!$C$6="Federal or Tribal Government",IF(O11&lt;&gt;"", INDEX('Summary - Level of Assistance -'!$C$2:$AV$7, MATCH(Prototype_input!$C$34, 'Summary - Level of Assistance -'!$B$2:$B$7, 0), MATCH(B11, 'Summary - Level of Assistance -'!$C$1:$AV$1, 0)),""),"")</f>
        <v/>
      </c>
      <c r="X11" s="21" t="str">
        <f t="shared" si="4"/>
        <v/>
      </c>
      <c r="Y11" s="21" t="str">
        <f t="shared" si="5"/>
        <v/>
      </c>
      <c r="AA11" s="21" t="str">
        <f t="array" ref="AA11">IF(Prototype_input!$C$6="Federal or Tribal Government",IF(O11&lt;&gt;"", INDEX('Summary - Objective - Tradeoff'!$C$2:$AV$4, MATCH(Prototype_input!$C$38, 'Summary - Objective - Tradeoff'!$B$2:$B$4, 0), MATCH(B11, 'Summary - Objective - Tradeoff'!$C$1:$AV$1, 0)),""),"")</f>
        <v/>
      </c>
      <c r="AB11" s="21" t="str">
        <f t="shared" si="6"/>
        <v/>
      </c>
      <c r="AC11" s="21" t="str">
        <f t="shared" si="7"/>
        <v/>
      </c>
      <c r="AE11" s="21" t="str">
        <f t="array" ref="AE11">IF(Prototype_input!$C$6="Federal or Tribal Government",IF(O11&lt;&gt;"", INDEX('Summary- PoP - Tradeoff'!$C$2:$AV$5, MATCH(Prototype_input!$C$46, 'Summary- PoP - Tradeoff'!$B$2:$B$5, 0), MATCH(B11, 'Summary- PoP - Tradeoff'!$C$1:$AV$1, 0)),""),"")</f>
        <v/>
      </c>
      <c r="AF11" s="21" t="str">
        <f t="shared" si="8"/>
        <v/>
      </c>
      <c r="AG11" s="21" t="str">
        <f t="shared" si="9"/>
        <v/>
      </c>
      <c r="AI11" s="21" t="str">
        <f t="array" ref="AI11">IF(Prototype_input!$C$6="Federal or Tribal Government",IF(O11&lt;&gt;"", INDEX('Summary - EDV - Tradeoff'!$C$2:$AV$4, MATCH(Prototype_input!$C$54, 'Summary - EDV - Tradeoff'!$B$2:$B$4, 0), MATCH(B11, 'Summary - EDV - Tradeoff'!$C$1:$AV$1, 0)),""),"")</f>
        <v/>
      </c>
      <c r="AJ11" s="21" t="str">
        <f t="shared" si="10"/>
        <v/>
      </c>
      <c r="AK11" s="21" t="str">
        <f t="shared" si="11"/>
        <v/>
      </c>
      <c r="AL11" s="21" t="str">
        <f t="shared" si="12"/>
        <v/>
      </c>
    </row>
    <row r="12" spans="1:38" ht="15.75" customHeight="1" x14ac:dyDescent="0.2">
      <c r="B12" s="21"/>
      <c r="D12" s="21" t="str">
        <f t="array" ref="D12">IF(
  Prototype_input!$C$6 = "State or Local Government",
  IF(
    C12 &lt;&gt; "",
    IFERROR(
      INDEX(
        'Summary - Acquisition Need'!$C$2:$AD$4,
        MATCH(Prototype_input!$C$30, 'Summary - Acquisition Need'!$B$2:$B$4, 0),
        MATCH(C12, 'Summary - Acquisition Need'!$C$1:$AD$1, 0)
      ),
      ""
    ),
    ""
  ),
  IF(
    Prototype_input!$C$6 = "Federal or Tribal Government",
    IF(
      B12 &lt;&gt; "",
      IFERROR(
        INDEX(
          'Summary - Place of Performance'!$C$2:$AW$14,
          MATCH(Prototype_input!$C$30, 'Summary - Place of Performance'!$B$2:$B$14, 0),
          MATCH(B12, 'Summary - Place of Performance'!$C$1:$AW$1, 0)
        ),
        ""
      ),
      ""
    ),
    ""
  )
)</f>
        <v/>
      </c>
      <c r="E12" s="21" t="str">
        <f t="array" ref="E12">IF(
  Prototype_input!$C$6 = "State or Local Government",
  IF(
    C12 &lt;&gt; "",
    IFERROR(
      INDEX(
        'Summary - Contract Type'!$C$2:$BX$6,
        MATCH(Prototype_input!$C$34, 'Summary - Contract Type'!$B$2:$B$6, 0),
        MATCH(C12, 'Summary - Contract Type'!$C$1:$BX$1, 0)
      ),
      ""
    ),
    ""
  ),
  IF(
    Prototype_input!$C$6 = "Federal or Tribal Government",
    IF(
      B12 &lt;&gt; "",
      IFERROR(
        INDEX(
          'Summary - Level of Assistance'!$C$2:$AW$7,
          MATCH(Prototype_input!$C$34, 'Summary - Level of Assistance'!$B$2:$B$7, 0),
          MATCH(B12, 'Summary - Level of Assistance'!$C$1:$AW$1, 0)
        ),
        ""
      ),
      ""
    ),
    ""
  )
)</f>
        <v/>
      </c>
      <c r="F12" s="21" t="str">
        <f t="array" ref="F12">IF(
  Prototype_input!$C$6 = "State or Local Government",
  IF(
    C12 &lt;&gt; "",
    IFERROR(
      INDEX(
        'Summary - Socioeconomic'!$C$2:$BX$11,
        MATCH(Prototype_input!$C$38, 'Summary - Socioeconomic'!$B$2:$B$11, 0),
        MATCH(C12, 'Summary - Socioeconomic'!$C$1:$BX$1, 0)
      ),
      ""
    ),
    ""
  ),
  IF(
    Prototype_input!$C$6 = "Federal or Tribal Government",
    IF(
      B12 &lt;&gt; "",
      IFERROR(
        INDEX(
          'Summary - Objective'!$C$2:$AX$4,
          MATCH(Prototype_input!$C$38, 'Summary - Objective'!$B$2:$B$4, 0),
          MATCH(B12, 'Summary - Objective'!$C$1:$AX$1, 0)
        ),
        ""
      ),
      ""
    ),
    ""
  )
)</f>
        <v/>
      </c>
      <c r="G12" s="21" t="str">
        <f t="array" ref="G12">IF(
  Prototype_input!$C$6 = "Federal or Tribal Government",
  IF(
    B12 &lt;&gt; "",
    IFERROR(
      INDEX(
        'Summary - Contract Type'!$C$2:$BX$6,
        MATCH(Prototype_input!$C$42, 'Summary - Contract Type'!$B$2:$B$6, 0),
        MATCH(B12, 'Summary - Contract Type'!$C$1:$BX$1, 0)
      ),
      ""
    ),
    ""
  ),
  ""
)</f>
        <v/>
      </c>
      <c r="H12" s="21" t="str">
        <f t="array" ref="H12">IF(
  Prototype_input!$C$6 = "Federal or Tribal Government",
  IF(
    B12 &lt;&gt; "",
    IFERROR(
      INDEX(
        'Summary - Period of Performance'!$C$2:$AW$5,
        MATCH(Prototype_input!$C$46, 'Summary - Period of Performance'!$B$2:$B$5, 0),
        MATCH(B12, 'Summary - Period of Performance'!$C$1:$AW$1, 0)
      ),
      ""
    ),
    ""
  ),
  ""
)</f>
        <v/>
      </c>
      <c r="I12" s="21" t="str">
        <f t="array" ref="I12">IF(
  Prototype_input!$C$6 = "Federal or Tribal Government",
  IF(
    B12 &lt;&gt; "",
    IFERROR(
      INDEX(
        'Summary - Socioeconomic'!$C$2:$BX$11,
        MATCH(Prototype_input!$C$50, 'Summary - Socioeconomic'!$B$2:$B$11, 0),
        MATCH(B12, 'Summary - Socioeconomic'!$C$1:$BX$1, 0)
      ),
      ""
    ),
    ""
  ),
  ""
)</f>
        <v/>
      </c>
      <c r="J12" s="21" t="str">
        <f>IF(
  Prototype_input!$C$6 = "Federal or Tribal Government",
  IF(
    B12 &lt;&gt; "",
    IFERROR(
      INDEX(
        'Summary - Estimated Dollar Valu'!$C$2:$AW$4,
        MATCH(Prototype_input!$C$54, 'Summary - Estimated Dollar Valu'!$B$2:$B$4, 0),
        MATCH(B12, 'Summary - Estimated Dollar Valu'!$C$1:$AW$1, 0)
      ),
      ""
    ),
    ""
  ),
  ""
)</f>
        <v/>
      </c>
      <c r="K12" s="21" t="str">
        <f>IF(AND(Prototype_input!$C$56&lt;&gt;"",J12&lt;&gt;""),Prototype_input!$C$58,"")</f>
        <v/>
      </c>
      <c r="L12" s="21" t="str">
        <f>IF(AND(Prototype_input!$C$60&lt;&gt;"",J12&lt;&gt;""),Prototype_input!$C$62,"")</f>
        <v/>
      </c>
      <c r="M12" s="21" t="str">
        <f>IF(AND(Prototype_input!$C$64&lt;&gt;"",J12&lt;&gt;""),Prototype_input!$C$66,"")</f>
        <v/>
      </c>
      <c r="N12" s="21" t="str">
        <f>IF(AND(Prototype_input!$C$68&lt;&gt;"",J12&lt;&gt;""),Prototype_input!$C$70,"")</f>
        <v/>
      </c>
      <c r="O12" s="21" t="str">
        <f>IF(N12&lt;&gt;"",_xlfn.XLOOKUP(Prototype_input!$E$13,'ITC Offerings Mapping'!$C$1:$C$1000,'ITC Offerings Mapping'!$B$1:$B$1000),"")</f>
        <v/>
      </c>
      <c r="Q12" s="21" t="str">
        <f t="array" ref="Q12">IF(Prototype_input!$C$6="Federal or Tribal Government",IF(O12&lt;&gt;"", INDEX('Scope Scoring'!$C$2:$BX$50, MATCH(O12, 'Scope Scoring'!$B$2:$B$50, 0), MATCH(B12, 'Scope Scoring'!$C$1:$BX$1, 0)),""),"")</f>
        <v/>
      </c>
      <c r="R12" s="21" t="str">
        <f t="shared" si="0"/>
        <v/>
      </c>
      <c r="S12" s="21" t="str">
        <f t="shared" si="1"/>
        <v/>
      </c>
      <c r="T12" s="21" t="str">
        <f t="shared" si="2"/>
        <v/>
      </c>
      <c r="U12" s="21" t="str">
        <f t="shared" si="3"/>
        <v/>
      </c>
      <c r="W12" s="21" t="str">
        <f t="array" ref="W12">IF(Prototype_input!$C$6="Federal or Tribal Government",IF(O12&lt;&gt;"", INDEX('Summary - Level of Assistance -'!$C$2:$AV$7, MATCH(Prototype_input!$C$34, 'Summary - Level of Assistance -'!$B$2:$B$7, 0), MATCH(B12, 'Summary - Level of Assistance -'!$C$1:$AV$1, 0)),""),"")</f>
        <v/>
      </c>
      <c r="X12" s="21" t="str">
        <f t="shared" si="4"/>
        <v/>
      </c>
      <c r="Y12" s="21" t="str">
        <f t="shared" si="5"/>
        <v/>
      </c>
      <c r="AA12" s="21" t="str">
        <f t="array" ref="AA12">IF(Prototype_input!$C$6="Federal or Tribal Government",IF(O12&lt;&gt;"", INDEX('Summary - Objective - Tradeoff'!$C$2:$AV$4, MATCH(Prototype_input!$C$38, 'Summary - Objective - Tradeoff'!$B$2:$B$4, 0), MATCH(B12, 'Summary - Objective - Tradeoff'!$C$1:$AV$1, 0)),""),"")</f>
        <v/>
      </c>
      <c r="AB12" s="21" t="str">
        <f t="shared" si="6"/>
        <v/>
      </c>
      <c r="AC12" s="21" t="str">
        <f t="shared" si="7"/>
        <v/>
      </c>
      <c r="AE12" s="21" t="str">
        <f t="array" ref="AE12">IF(Prototype_input!$C$6="Federal or Tribal Government",IF(O12&lt;&gt;"", INDEX('Summary- PoP - Tradeoff'!$C$2:$AV$5, MATCH(Prototype_input!$C$46, 'Summary- PoP - Tradeoff'!$B$2:$B$5, 0), MATCH(B12, 'Summary- PoP - Tradeoff'!$C$1:$AV$1, 0)),""),"")</f>
        <v/>
      </c>
      <c r="AF12" s="21" t="str">
        <f t="shared" si="8"/>
        <v/>
      </c>
      <c r="AG12" s="21" t="str">
        <f t="shared" si="9"/>
        <v/>
      </c>
      <c r="AI12" s="21" t="str">
        <f t="array" ref="AI12">IF(Prototype_input!$C$6="Federal or Tribal Government",IF(O12&lt;&gt;"", INDEX('Summary - EDV - Tradeoff'!$C$2:$AV$4, MATCH(Prototype_input!$C$54, 'Summary - EDV - Tradeoff'!$B$2:$B$4, 0), MATCH(B12, 'Summary - EDV - Tradeoff'!$C$1:$AV$1, 0)),""),"")</f>
        <v/>
      </c>
      <c r="AJ12" s="21" t="str">
        <f t="shared" si="10"/>
        <v/>
      </c>
      <c r="AK12" s="21" t="str">
        <f t="shared" si="11"/>
        <v/>
      </c>
      <c r="AL12" s="21" t="str">
        <f t="shared" si="12"/>
        <v/>
      </c>
    </row>
    <row r="13" spans="1:38" ht="15.75" customHeight="1" x14ac:dyDescent="0.2">
      <c r="B13" s="21"/>
      <c r="D13" s="21" t="str">
        <f t="array" ref="D13">IF(
  Prototype_input!$C$6 = "State or Local Government",
  IF(
    C13 &lt;&gt; "",
    IFERROR(
      INDEX(
        'Summary - Acquisition Need'!$C$2:$AD$4,
        MATCH(Prototype_input!$C$30, 'Summary - Acquisition Need'!$B$2:$B$4, 0),
        MATCH(C13, 'Summary - Acquisition Need'!$C$1:$AD$1, 0)
      ),
      ""
    ),
    ""
  ),
  IF(
    Prototype_input!$C$6 = "Federal or Tribal Government",
    IF(
      B13 &lt;&gt; "",
      IFERROR(
        INDEX(
          'Summary - Place of Performance'!$C$2:$AW$14,
          MATCH(Prototype_input!$C$30, 'Summary - Place of Performance'!$B$2:$B$14, 0),
          MATCH(B13, 'Summary - Place of Performance'!$C$1:$AW$1, 0)
        ),
        ""
      ),
      ""
    ),
    ""
  )
)</f>
        <v/>
      </c>
      <c r="E13" s="21" t="str">
        <f t="array" ref="E13">IF(
  Prototype_input!$C$6 = "State or Local Government",
  IF(
    C13 &lt;&gt; "",
    IFERROR(
      INDEX(
        'Summary - Contract Type'!$C$2:$BX$6,
        MATCH(Prototype_input!$C$34, 'Summary - Contract Type'!$B$2:$B$6, 0),
        MATCH(C13, 'Summary - Contract Type'!$C$1:$BX$1, 0)
      ),
      ""
    ),
    ""
  ),
  IF(
    Prototype_input!$C$6 = "Federal or Tribal Government",
    IF(
      B13 &lt;&gt; "",
      IFERROR(
        INDEX(
          'Summary - Level of Assistance'!$C$2:$AW$7,
          MATCH(Prototype_input!$C$34, 'Summary - Level of Assistance'!$B$2:$B$7, 0),
          MATCH(B13, 'Summary - Level of Assistance'!$C$1:$AW$1, 0)
        ),
        ""
      ),
      ""
    ),
    ""
  )
)</f>
        <v/>
      </c>
      <c r="F13" s="21" t="str">
        <f t="array" ref="F13">IF(
  Prototype_input!$C$6 = "State or Local Government",
  IF(
    C13 &lt;&gt; "",
    IFERROR(
      INDEX(
        'Summary - Socioeconomic'!$C$2:$BX$11,
        MATCH(Prototype_input!$C$38, 'Summary - Socioeconomic'!$B$2:$B$11, 0),
        MATCH(C13, 'Summary - Socioeconomic'!$C$1:$BX$1, 0)
      ),
      ""
    ),
    ""
  ),
  IF(
    Prototype_input!$C$6 = "Federal or Tribal Government",
    IF(
      B13 &lt;&gt; "",
      IFERROR(
        INDEX(
          'Summary - Objective'!$C$2:$AX$4,
          MATCH(Prototype_input!$C$38, 'Summary - Objective'!$B$2:$B$4, 0),
          MATCH(B13, 'Summary - Objective'!$C$1:$AX$1, 0)
        ),
        ""
      ),
      ""
    ),
    ""
  )
)</f>
        <v/>
      </c>
      <c r="G13" s="21" t="str">
        <f t="array" ref="G13">IF(
  Prototype_input!$C$6 = "Federal or Tribal Government",
  IF(
    B13 &lt;&gt; "",
    IFERROR(
      INDEX(
        'Summary - Contract Type'!$C$2:$BX$6,
        MATCH(Prototype_input!$C$42, 'Summary - Contract Type'!$B$2:$B$6, 0),
        MATCH(B13, 'Summary - Contract Type'!$C$1:$BX$1, 0)
      ),
      ""
    ),
    ""
  ),
  ""
)</f>
        <v/>
      </c>
      <c r="H13" s="21" t="str">
        <f t="array" ref="H13">IF(
  Prototype_input!$C$6 = "Federal or Tribal Government",
  IF(
    B13 &lt;&gt; "",
    IFERROR(
      INDEX(
        'Summary - Period of Performance'!$C$2:$AW$5,
        MATCH(Prototype_input!$C$46, 'Summary - Period of Performance'!$B$2:$B$5, 0),
        MATCH(B13, 'Summary - Period of Performance'!$C$1:$AW$1, 0)
      ),
      ""
    ),
    ""
  ),
  ""
)</f>
        <v/>
      </c>
      <c r="I13" s="21" t="str">
        <f t="array" ref="I13">IF(
  Prototype_input!$C$6 = "Federal or Tribal Government",
  IF(
    B13 &lt;&gt; "",
    IFERROR(
      INDEX(
        'Summary - Socioeconomic'!$C$2:$BX$11,
        MATCH(Prototype_input!$C$50, 'Summary - Socioeconomic'!$B$2:$B$11, 0),
        MATCH(B13, 'Summary - Socioeconomic'!$C$1:$BX$1, 0)
      ),
      ""
    ),
    ""
  ),
  ""
)</f>
        <v/>
      </c>
      <c r="J13" s="21" t="str">
        <f>IF(
  Prototype_input!$C$6 = "Federal or Tribal Government",
  IF(
    B13 &lt;&gt; "",
    IFERROR(
      INDEX(
        'Summary - Estimated Dollar Valu'!$C$2:$AW$4,
        MATCH(Prototype_input!$C$54, 'Summary - Estimated Dollar Valu'!$B$2:$B$4, 0),
        MATCH(B13, 'Summary - Estimated Dollar Valu'!$C$1:$AW$1, 0)
      ),
      ""
    ),
    ""
  ),
  ""
)</f>
        <v/>
      </c>
      <c r="K13" s="21" t="str">
        <f>IF(AND(Prototype_input!$C$56&lt;&gt;"",J13&lt;&gt;""),Prototype_input!$C$58,"")</f>
        <v/>
      </c>
      <c r="L13" s="21" t="str">
        <f>IF(AND(Prototype_input!$C$60&lt;&gt;"",J13&lt;&gt;""),Prototype_input!$C$62,"")</f>
        <v/>
      </c>
      <c r="M13" s="21" t="str">
        <f>IF(AND(Prototype_input!$C$64&lt;&gt;"",J13&lt;&gt;""),Prototype_input!$C$66,"")</f>
        <v/>
      </c>
      <c r="N13" s="21" t="str">
        <f>IF(AND(Prototype_input!$C$68&lt;&gt;"",J13&lt;&gt;""),Prototype_input!$C$70,"")</f>
        <v/>
      </c>
      <c r="O13" s="21" t="str">
        <f>IF(N13&lt;&gt;"",_xlfn.XLOOKUP(Prototype_input!$E$13,'ITC Offerings Mapping'!$C$1:$C$1000,'ITC Offerings Mapping'!$B$1:$B$1000),"")</f>
        <v/>
      </c>
      <c r="Q13" s="21" t="str">
        <f t="array" ref="Q13">IF(Prototype_input!$C$6="Federal or Tribal Government",IF(O13&lt;&gt;"", INDEX('Scope Scoring'!$C$2:$BX$50, MATCH(O13, 'Scope Scoring'!$B$2:$B$50, 0), MATCH(B13, 'Scope Scoring'!$C$1:$BX$1, 0)),""),"")</f>
        <v/>
      </c>
      <c r="R13" s="21" t="str">
        <f t="shared" si="0"/>
        <v/>
      </c>
      <c r="S13" s="21" t="str">
        <f t="shared" si="1"/>
        <v/>
      </c>
      <c r="T13" s="21" t="str">
        <f t="shared" si="2"/>
        <v/>
      </c>
      <c r="U13" s="21" t="str">
        <f t="shared" si="3"/>
        <v/>
      </c>
      <c r="W13" s="21" t="str">
        <f t="array" ref="W13">IF(Prototype_input!$C$6="Federal or Tribal Government",IF(O13&lt;&gt;"", INDEX('Summary - Level of Assistance -'!$C$2:$AV$7, MATCH(Prototype_input!$C$34, 'Summary - Level of Assistance -'!$B$2:$B$7, 0), MATCH(B13, 'Summary - Level of Assistance -'!$C$1:$AV$1, 0)),""),"")</f>
        <v/>
      </c>
      <c r="X13" s="21" t="str">
        <f t="shared" si="4"/>
        <v/>
      </c>
      <c r="Y13" s="21" t="str">
        <f t="shared" si="5"/>
        <v/>
      </c>
      <c r="AA13" s="21" t="str">
        <f t="array" ref="AA13">IF(Prototype_input!$C$6="Federal or Tribal Government",IF(O13&lt;&gt;"", INDEX('Summary - Objective - Tradeoff'!$C$2:$AV$4, MATCH(Prototype_input!$C$38, 'Summary - Objective - Tradeoff'!$B$2:$B$4, 0), MATCH(B13, 'Summary - Objective - Tradeoff'!$C$1:$AV$1, 0)),""),"")</f>
        <v/>
      </c>
      <c r="AB13" s="21" t="str">
        <f t="shared" si="6"/>
        <v/>
      </c>
      <c r="AC13" s="21" t="str">
        <f t="shared" si="7"/>
        <v/>
      </c>
      <c r="AE13" s="21" t="str">
        <f t="array" ref="AE13">IF(Prototype_input!$C$6="Federal or Tribal Government",IF(O13&lt;&gt;"", INDEX('Summary- PoP - Tradeoff'!$C$2:$AV$5, MATCH(Prototype_input!$C$46, 'Summary- PoP - Tradeoff'!$B$2:$B$5, 0), MATCH(B13, 'Summary- PoP - Tradeoff'!$C$1:$AV$1, 0)),""),"")</f>
        <v/>
      </c>
      <c r="AF13" s="21" t="str">
        <f t="shared" si="8"/>
        <v/>
      </c>
      <c r="AG13" s="21" t="str">
        <f t="shared" si="9"/>
        <v/>
      </c>
      <c r="AI13" s="21" t="str">
        <f t="array" ref="AI13">IF(Prototype_input!$C$6="Federal or Tribal Government",IF(O13&lt;&gt;"", INDEX('Summary - EDV - Tradeoff'!$C$2:$AV$4, MATCH(Prototype_input!$C$54, 'Summary - EDV - Tradeoff'!$B$2:$B$4, 0), MATCH(B13, 'Summary - EDV - Tradeoff'!$C$1:$AV$1, 0)),""),"")</f>
        <v/>
      </c>
      <c r="AJ13" s="21" t="str">
        <f t="shared" si="10"/>
        <v/>
      </c>
      <c r="AK13" s="21" t="str">
        <f t="shared" si="11"/>
        <v/>
      </c>
      <c r="AL13" s="21" t="str">
        <f t="shared" si="12"/>
        <v/>
      </c>
    </row>
    <row r="14" spans="1:38" ht="15.75" customHeight="1" x14ac:dyDescent="0.2">
      <c r="B14" s="21"/>
      <c r="D14" s="21" t="str">
        <f t="array" ref="D14">IF(
  Prototype_input!$C$6 = "State or Local Government",
  IF(
    C14 &lt;&gt; "",
    IFERROR(
      INDEX(
        'Summary - Acquisition Need'!$C$2:$AD$4,
        MATCH(Prototype_input!$C$30, 'Summary - Acquisition Need'!$B$2:$B$4, 0),
        MATCH(C14, 'Summary - Acquisition Need'!$C$1:$AD$1, 0)
      ),
      ""
    ),
    ""
  ),
  IF(
    Prototype_input!$C$6 = "Federal or Tribal Government",
    IF(
      B14 &lt;&gt; "",
      IFERROR(
        INDEX(
          'Summary - Place of Performance'!$C$2:$AW$14,
          MATCH(Prototype_input!$C$30, 'Summary - Place of Performance'!$B$2:$B$14, 0),
          MATCH(B14, 'Summary - Place of Performance'!$C$1:$AW$1, 0)
        ),
        ""
      ),
      ""
    ),
    ""
  )
)</f>
        <v/>
      </c>
      <c r="E14" s="21" t="str">
        <f t="array" ref="E14">IF(
  Prototype_input!$C$6 = "State or Local Government",
  IF(
    C14 &lt;&gt; "",
    IFERROR(
      INDEX(
        'Summary - Contract Type'!$C$2:$BX$6,
        MATCH(Prototype_input!$C$34, 'Summary - Contract Type'!$B$2:$B$6, 0),
        MATCH(C14, 'Summary - Contract Type'!$C$1:$BX$1, 0)
      ),
      ""
    ),
    ""
  ),
  IF(
    Prototype_input!$C$6 = "Federal or Tribal Government",
    IF(
      B14 &lt;&gt; "",
      IFERROR(
        INDEX(
          'Summary - Level of Assistance'!$C$2:$AW$7,
          MATCH(Prototype_input!$C$34, 'Summary - Level of Assistance'!$B$2:$B$7, 0),
          MATCH(B14, 'Summary - Level of Assistance'!$C$1:$AW$1, 0)
        ),
        ""
      ),
      ""
    ),
    ""
  )
)</f>
        <v/>
      </c>
      <c r="F14" s="21" t="str">
        <f t="array" ref="F14">IF(
  Prototype_input!$C$6 = "State or Local Government",
  IF(
    C14 &lt;&gt; "",
    IFERROR(
      INDEX(
        'Summary - Socioeconomic'!$C$2:$BX$11,
        MATCH(Prototype_input!$C$38, 'Summary - Socioeconomic'!$B$2:$B$11, 0),
        MATCH(C14, 'Summary - Socioeconomic'!$C$1:$BX$1, 0)
      ),
      ""
    ),
    ""
  ),
  IF(
    Prototype_input!$C$6 = "Federal or Tribal Government",
    IF(
      B14 &lt;&gt; "",
      IFERROR(
        INDEX(
          'Summary - Objective'!$C$2:$AX$4,
          MATCH(Prototype_input!$C$38, 'Summary - Objective'!$B$2:$B$4, 0),
          MATCH(B14, 'Summary - Objective'!$C$1:$AX$1, 0)
        ),
        ""
      ),
      ""
    ),
    ""
  )
)</f>
        <v/>
      </c>
      <c r="G14" s="21" t="str">
        <f t="array" ref="G14">IF(
  Prototype_input!$C$6 = "Federal or Tribal Government",
  IF(
    B14 &lt;&gt; "",
    IFERROR(
      INDEX(
        'Summary - Contract Type'!$C$2:$BX$6,
        MATCH(Prototype_input!$C$42, 'Summary - Contract Type'!$B$2:$B$6, 0),
        MATCH(B14, 'Summary - Contract Type'!$C$1:$BX$1, 0)
      ),
      ""
    ),
    ""
  ),
  ""
)</f>
        <v/>
      </c>
      <c r="H14" s="21" t="str">
        <f t="array" ref="H14">IF(
  Prototype_input!$C$6 = "Federal or Tribal Government",
  IF(
    B14 &lt;&gt; "",
    IFERROR(
      INDEX(
        'Summary - Period of Performance'!$C$2:$AW$5,
        MATCH(Prototype_input!$C$46, 'Summary - Period of Performance'!$B$2:$B$5, 0),
        MATCH(B14, 'Summary - Period of Performance'!$C$1:$AW$1, 0)
      ),
      ""
    ),
    ""
  ),
  ""
)</f>
        <v/>
      </c>
      <c r="I14" s="21" t="str">
        <f t="array" ref="I14">IF(
  Prototype_input!$C$6 = "Federal or Tribal Government",
  IF(
    B14 &lt;&gt; "",
    IFERROR(
      INDEX(
        'Summary - Socioeconomic'!$C$2:$BX$11,
        MATCH(Prototype_input!$C$50, 'Summary - Socioeconomic'!$B$2:$B$11, 0),
        MATCH(B14, 'Summary - Socioeconomic'!$C$1:$BX$1, 0)
      ),
      ""
    ),
    ""
  ),
  ""
)</f>
        <v/>
      </c>
      <c r="J14" s="21" t="str">
        <f>IF(
  Prototype_input!$C$6 = "Federal or Tribal Government",
  IF(
    B14 &lt;&gt; "",
    IFERROR(
      INDEX(
        'Summary - Estimated Dollar Valu'!$C$2:$AW$4,
        MATCH(Prototype_input!$C$54, 'Summary - Estimated Dollar Valu'!$B$2:$B$4, 0),
        MATCH(B14, 'Summary - Estimated Dollar Valu'!$C$1:$AW$1, 0)
      ),
      ""
    ),
    ""
  ),
  ""
)</f>
        <v/>
      </c>
      <c r="K14" s="21" t="str">
        <f>IF(AND(Prototype_input!$C$56&lt;&gt;"",J14&lt;&gt;""),Prototype_input!$C$58,"")</f>
        <v/>
      </c>
      <c r="L14" s="21" t="str">
        <f>IF(AND(Prototype_input!$C$60&lt;&gt;"",J14&lt;&gt;""),Prototype_input!$C$62,"")</f>
        <v/>
      </c>
      <c r="M14" s="21" t="str">
        <f>IF(AND(Prototype_input!$C$64&lt;&gt;"",J14&lt;&gt;""),Prototype_input!$C$66,"")</f>
        <v/>
      </c>
      <c r="N14" s="21" t="str">
        <f>IF(AND(Prototype_input!$C$68&lt;&gt;"",J14&lt;&gt;""),Prototype_input!$C$70,"")</f>
        <v/>
      </c>
      <c r="O14" s="21" t="str">
        <f>IF(N14&lt;&gt;"",_xlfn.XLOOKUP(Prototype_input!$E$13,'ITC Offerings Mapping'!$C$1:$C$1000,'ITC Offerings Mapping'!$B$1:$B$1000),"")</f>
        <v/>
      </c>
      <c r="Q14" s="21" t="str">
        <f t="array" ref="Q14">IF(Prototype_input!$C$6="Federal or Tribal Government",IF(O14&lt;&gt;"", INDEX('Scope Scoring'!$C$2:$BX$50, MATCH(O14, 'Scope Scoring'!$B$2:$B$50, 0), MATCH(B14, 'Scope Scoring'!$C$1:$BX$1, 0)),""),"")</f>
        <v/>
      </c>
      <c r="R14" s="21" t="str">
        <f t="shared" si="0"/>
        <v/>
      </c>
      <c r="S14" s="21" t="str">
        <f t="shared" si="1"/>
        <v/>
      </c>
      <c r="T14" s="21" t="str">
        <f t="shared" si="2"/>
        <v/>
      </c>
      <c r="U14" s="21" t="str">
        <f t="shared" si="3"/>
        <v/>
      </c>
      <c r="W14" s="21" t="str">
        <f t="array" ref="W14">IF(Prototype_input!$C$6="Federal or Tribal Government",IF(O14&lt;&gt;"", INDEX('Summary - Level of Assistance -'!$C$2:$AV$7, MATCH(Prototype_input!$C$34, 'Summary - Level of Assistance -'!$B$2:$B$7, 0), MATCH(B14, 'Summary - Level of Assistance -'!$C$1:$AV$1, 0)),""),"")</f>
        <v/>
      </c>
      <c r="X14" s="21" t="str">
        <f t="shared" si="4"/>
        <v/>
      </c>
      <c r="Y14" s="21" t="str">
        <f t="shared" si="5"/>
        <v/>
      </c>
      <c r="AA14" s="21" t="str">
        <f t="array" ref="AA14">IF(Prototype_input!$C$6="Federal or Tribal Government",IF(O14&lt;&gt;"", INDEX('Summary - Objective - Tradeoff'!$C$2:$AV$4, MATCH(Prototype_input!$C$38, 'Summary - Objective - Tradeoff'!$B$2:$B$4, 0), MATCH(B14, 'Summary - Objective - Tradeoff'!$C$1:$AV$1, 0)),""),"")</f>
        <v/>
      </c>
      <c r="AB14" s="21" t="str">
        <f t="shared" si="6"/>
        <v/>
      </c>
      <c r="AC14" s="21" t="str">
        <f t="shared" si="7"/>
        <v/>
      </c>
      <c r="AE14" s="21" t="str">
        <f t="array" ref="AE14">IF(Prototype_input!$C$6="Federal or Tribal Government",IF(O14&lt;&gt;"", INDEX('Summary- PoP - Tradeoff'!$C$2:$AV$5, MATCH(Prototype_input!$C$46, 'Summary- PoP - Tradeoff'!$B$2:$B$5, 0), MATCH(B14, 'Summary- PoP - Tradeoff'!$C$1:$AV$1, 0)),""),"")</f>
        <v/>
      </c>
      <c r="AF14" s="21" t="str">
        <f t="shared" si="8"/>
        <v/>
      </c>
      <c r="AG14" s="21" t="str">
        <f t="shared" si="9"/>
        <v/>
      </c>
      <c r="AI14" s="21" t="str">
        <f t="array" ref="AI14">IF(Prototype_input!$C$6="Federal or Tribal Government",IF(O14&lt;&gt;"", INDEX('Summary - EDV - Tradeoff'!$C$2:$AV$4, MATCH(Prototype_input!$C$54, 'Summary - EDV - Tradeoff'!$B$2:$B$4, 0), MATCH(B14, 'Summary - EDV - Tradeoff'!$C$1:$AV$1, 0)),""),"")</f>
        <v/>
      </c>
      <c r="AJ14" s="21" t="str">
        <f t="shared" si="10"/>
        <v/>
      </c>
      <c r="AK14" s="21" t="str">
        <f t="shared" si="11"/>
        <v/>
      </c>
      <c r="AL14" s="21" t="str">
        <f t="shared" si="12"/>
        <v/>
      </c>
    </row>
    <row r="15" spans="1:38" ht="15.75" customHeight="1" x14ac:dyDescent="0.2">
      <c r="B15" s="21"/>
      <c r="D15" s="21" t="str">
        <f t="array" ref="D15">IF(
  Prototype_input!$C$6 = "State or Local Government",
  IF(
    C15 &lt;&gt; "",
    IFERROR(
      INDEX(
        'Summary - Acquisition Need'!$C$2:$AD$4,
        MATCH(Prototype_input!$C$30, 'Summary - Acquisition Need'!$B$2:$B$4, 0),
        MATCH(C15, 'Summary - Acquisition Need'!$C$1:$AD$1, 0)
      ),
      ""
    ),
    ""
  ),
  IF(
    Prototype_input!$C$6 = "Federal or Tribal Government",
    IF(
      B15 &lt;&gt; "",
      IFERROR(
        INDEX(
          'Summary - Place of Performance'!$C$2:$AW$14,
          MATCH(Prototype_input!$C$30, 'Summary - Place of Performance'!$B$2:$B$14, 0),
          MATCH(B15, 'Summary - Place of Performance'!$C$1:$AW$1, 0)
        ),
        ""
      ),
      ""
    ),
    ""
  )
)</f>
        <v/>
      </c>
      <c r="E15" s="21" t="str">
        <f t="array" ref="E15">IF(
  Prototype_input!$C$6 = "State or Local Government",
  IF(
    C15 &lt;&gt; "",
    IFERROR(
      INDEX(
        'Summary - Contract Type'!$C$2:$BX$6,
        MATCH(Prototype_input!$C$34, 'Summary - Contract Type'!$B$2:$B$6, 0),
        MATCH(C15, 'Summary - Contract Type'!$C$1:$BX$1, 0)
      ),
      ""
    ),
    ""
  ),
  IF(
    Prototype_input!$C$6 = "Federal or Tribal Government",
    IF(
      B15 &lt;&gt; "",
      IFERROR(
        INDEX(
          'Summary - Level of Assistance'!$C$2:$AW$7,
          MATCH(Prototype_input!$C$34, 'Summary - Level of Assistance'!$B$2:$B$7, 0),
          MATCH(B15, 'Summary - Level of Assistance'!$C$1:$AW$1, 0)
        ),
        ""
      ),
      ""
    ),
    ""
  )
)</f>
        <v/>
      </c>
      <c r="F15" s="21" t="str">
        <f t="array" ref="F15">IF(
  Prototype_input!$C$6 = "State or Local Government",
  IF(
    C15 &lt;&gt; "",
    IFERROR(
      INDEX(
        'Summary - Socioeconomic'!$C$2:$BX$11,
        MATCH(Prototype_input!$C$38, 'Summary - Socioeconomic'!$B$2:$B$11, 0),
        MATCH(C15, 'Summary - Socioeconomic'!$C$1:$BX$1, 0)
      ),
      ""
    ),
    ""
  ),
  IF(
    Prototype_input!$C$6 = "Federal or Tribal Government",
    IF(
      B15 &lt;&gt; "",
      IFERROR(
        INDEX(
          'Summary - Objective'!$C$2:$AX$4,
          MATCH(Prototype_input!$C$38, 'Summary - Objective'!$B$2:$B$4, 0),
          MATCH(B15, 'Summary - Objective'!$C$1:$AX$1, 0)
        ),
        ""
      ),
      ""
    ),
    ""
  )
)</f>
        <v/>
      </c>
      <c r="G15" s="21" t="str">
        <f t="array" ref="G15">IF(
  Prototype_input!$C$6 = "Federal or Tribal Government",
  IF(
    B15 &lt;&gt; "",
    IFERROR(
      INDEX(
        'Summary - Contract Type'!$C$2:$BX$6,
        MATCH(Prototype_input!$C$42, 'Summary - Contract Type'!$B$2:$B$6, 0),
        MATCH(B15, 'Summary - Contract Type'!$C$1:$BX$1, 0)
      ),
      ""
    ),
    ""
  ),
  ""
)</f>
        <v/>
      </c>
      <c r="H15" s="21" t="str">
        <f t="array" ref="H15">IF(
  Prototype_input!$C$6 = "Federal or Tribal Government",
  IF(
    B15 &lt;&gt; "",
    IFERROR(
      INDEX(
        'Summary - Period of Performance'!$C$2:$AW$5,
        MATCH(Prototype_input!$C$46, 'Summary - Period of Performance'!$B$2:$B$5, 0),
        MATCH(B15, 'Summary - Period of Performance'!$C$1:$AW$1, 0)
      ),
      ""
    ),
    ""
  ),
  ""
)</f>
        <v/>
      </c>
      <c r="I15" s="21" t="str">
        <f t="array" ref="I15">IF(
  Prototype_input!$C$6 = "Federal or Tribal Government",
  IF(
    B15 &lt;&gt; "",
    IFERROR(
      INDEX(
        'Summary - Socioeconomic'!$C$2:$BX$11,
        MATCH(Prototype_input!$C$50, 'Summary - Socioeconomic'!$B$2:$B$11, 0),
        MATCH(B15, 'Summary - Socioeconomic'!$C$1:$BX$1, 0)
      ),
      ""
    ),
    ""
  ),
  ""
)</f>
        <v/>
      </c>
      <c r="J15" s="21" t="str">
        <f>IF(
  Prototype_input!$C$6 = "Federal or Tribal Government",
  IF(
    B15 &lt;&gt; "",
    IFERROR(
      INDEX(
        'Summary - Estimated Dollar Valu'!$C$2:$AW$4,
        MATCH(Prototype_input!$C$54, 'Summary - Estimated Dollar Valu'!$B$2:$B$4, 0),
        MATCH(B15, 'Summary - Estimated Dollar Valu'!$C$1:$AW$1, 0)
      ),
      ""
    ),
    ""
  ),
  ""
)</f>
        <v/>
      </c>
      <c r="K15" s="21" t="str">
        <f>IF(AND(Prototype_input!$C$56&lt;&gt;"",J15&lt;&gt;""),Prototype_input!$C$58,"")</f>
        <v/>
      </c>
      <c r="L15" s="21" t="str">
        <f>IF(AND(Prototype_input!$C$60&lt;&gt;"",J15&lt;&gt;""),Prototype_input!$C$62,"")</f>
        <v/>
      </c>
      <c r="M15" s="21" t="str">
        <f>IF(AND(Prototype_input!$C$64&lt;&gt;"",J15&lt;&gt;""),Prototype_input!$C$66,"")</f>
        <v/>
      </c>
      <c r="N15" s="21" t="str">
        <f>IF(AND(Prototype_input!$C$68&lt;&gt;"",J15&lt;&gt;""),Prototype_input!$C$70,"")</f>
        <v/>
      </c>
      <c r="O15" s="21" t="str">
        <f>IF(N15&lt;&gt;"",_xlfn.XLOOKUP(Prototype_input!$E$13,'ITC Offerings Mapping'!$C$1:$C$1000,'ITC Offerings Mapping'!$B$1:$B$1000),"")</f>
        <v/>
      </c>
      <c r="Q15" s="21" t="str">
        <f t="array" ref="Q15">IF(Prototype_input!$C$6="Federal or Tribal Government",IF(O15&lt;&gt;"", INDEX('Scope Scoring'!$C$2:$BX$50, MATCH(O15, 'Scope Scoring'!$B$2:$B$50, 0), MATCH(B15, 'Scope Scoring'!$C$1:$BX$1, 0)),""),"")</f>
        <v/>
      </c>
      <c r="R15" s="21" t="str">
        <f t="shared" si="0"/>
        <v/>
      </c>
      <c r="S15" s="21" t="str">
        <f t="shared" si="1"/>
        <v/>
      </c>
      <c r="T15" s="21" t="str">
        <f t="shared" si="2"/>
        <v/>
      </c>
      <c r="U15" s="21" t="str">
        <f t="shared" si="3"/>
        <v/>
      </c>
      <c r="W15" s="21" t="str">
        <f t="array" ref="W15">IF(Prototype_input!$C$6="Federal or Tribal Government",IF(O15&lt;&gt;"", INDEX('Summary - Level of Assistance -'!$C$2:$AV$7, MATCH(Prototype_input!$C$34, 'Summary - Level of Assistance -'!$B$2:$B$7, 0), MATCH(B15, 'Summary - Level of Assistance -'!$C$1:$AV$1, 0)),""),"")</f>
        <v/>
      </c>
      <c r="X15" s="21" t="str">
        <f t="shared" si="4"/>
        <v/>
      </c>
      <c r="Y15" s="21" t="str">
        <f t="shared" si="5"/>
        <v/>
      </c>
      <c r="AA15" s="21" t="str">
        <f t="array" ref="AA15">IF(Prototype_input!$C$6="Federal or Tribal Government",IF(O15&lt;&gt;"", INDEX('Summary - Objective - Tradeoff'!$C$2:$AV$4, MATCH(Prototype_input!$C$38, 'Summary - Objective - Tradeoff'!$B$2:$B$4, 0), MATCH(B15, 'Summary - Objective - Tradeoff'!$C$1:$AV$1, 0)),""),"")</f>
        <v/>
      </c>
      <c r="AB15" s="21" t="str">
        <f t="shared" si="6"/>
        <v/>
      </c>
      <c r="AC15" s="21" t="str">
        <f t="shared" si="7"/>
        <v/>
      </c>
      <c r="AE15" s="21" t="str">
        <f t="array" ref="AE15">IF(Prototype_input!$C$6="Federal or Tribal Government",IF(O15&lt;&gt;"", INDEX('Summary- PoP - Tradeoff'!$C$2:$AV$5, MATCH(Prototype_input!$C$46, 'Summary- PoP - Tradeoff'!$B$2:$B$5, 0), MATCH(B15, 'Summary- PoP - Tradeoff'!$C$1:$AV$1, 0)),""),"")</f>
        <v/>
      </c>
      <c r="AF15" s="21" t="str">
        <f t="shared" si="8"/>
        <v/>
      </c>
      <c r="AG15" s="21" t="str">
        <f t="shared" si="9"/>
        <v/>
      </c>
      <c r="AI15" s="21" t="str">
        <f t="array" ref="AI15">IF(Prototype_input!$C$6="Federal or Tribal Government",IF(O15&lt;&gt;"", INDEX('Summary - EDV - Tradeoff'!$C$2:$AV$4, MATCH(Prototype_input!$C$54, 'Summary - EDV - Tradeoff'!$B$2:$B$4, 0), MATCH(B15, 'Summary - EDV - Tradeoff'!$C$1:$AV$1, 0)),""),"")</f>
        <v/>
      </c>
      <c r="AJ15" s="21" t="str">
        <f t="shared" si="10"/>
        <v/>
      </c>
      <c r="AK15" s="21" t="str">
        <f t="shared" si="11"/>
        <v/>
      </c>
      <c r="AL15" s="21" t="str">
        <f t="shared" si="12"/>
        <v/>
      </c>
    </row>
    <row r="16" spans="1:38" ht="15.75" customHeight="1" x14ac:dyDescent="0.2">
      <c r="D16" s="21" t="str">
        <f t="array" ref="D16">IF(
  Prototype_input!$C$6 = "State or Local Government",
  IF(
    C16 &lt;&gt; "",
    IFERROR(
      INDEX(
        'Summary - Acquisition Need'!$C$2:$AD$4,
        MATCH(Prototype_input!$C$30, 'Summary - Acquisition Need'!$B$2:$B$4, 0),
        MATCH(C16, 'Summary - Acquisition Need'!$C$1:$AD$1, 0)
      ),
      ""
    ),
    ""
  ),
  IF(
    Prototype_input!$C$6 = "Federal or Tribal Government",
    IF(
      B16 &lt;&gt; "",
      IFERROR(
        INDEX(
          'Summary - Place of Performance'!$C$2:$AW$14,
          MATCH(Prototype_input!$C$30, 'Summary - Place of Performance'!$B$2:$B$14, 0),
          MATCH(B16, 'Summary - Place of Performance'!$C$1:$AW$1, 0)
        ),
        ""
      ),
      ""
    ),
    ""
  )
)</f>
        <v/>
      </c>
      <c r="E16" s="21" t="str">
        <f t="array" ref="E16">IF(
  Prototype_input!$C$6 = "State or Local Government",
  IF(
    C16 &lt;&gt; "",
    IFERROR(
      INDEX(
        'Summary - Contract Type'!$C$2:$BX$6,
        MATCH(Prototype_input!$C$34, 'Summary - Contract Type'!$B$2:$B$6, 0),
        MATCH(C16, 'Summary - Contract Type'!$C$1:$BX$1, 0)
      ),
      ""
    ),
    ""
  ),
  IF(
    Prototype_input!$C$6 = "Federal or Tribal Government",
    IF(
      B16 &lt;&gt; "",
      IFERROR(
        INDEX(
          'Summary - Level of Assistance'!$C$2:$AW$7,
          MATCH(Prototype_input!$C$34, 'Summary - Level of Assistance'!$B$2:$B$7, 0),
          MATCH(B16, 'Summary - Level of Assistance'!$C$1:$AW$1, 0)
        ),
        ""
      ),
      ""
    ),
    ""
  )
)</f>
        <v/>
      </c>
      <c r="F16" s="21" t="str">
        <f t="array" ref="F16">IF(
  Prototype_input!$C$6 = "State or Local Government",
  IF(
    C16 &lt;&gt; "",
    IFERROR(
      INDEX(
        'Summary - Socioeconomic'!$C$2:$BX$11,
        MATCH(Prototype_input!$C$38, 'Summary - Socioeconomic'!$B$2:$B$11, 0),
        MATCH(C16, 'Summary - Socioeconomic'!$C$1:$BX$1, 0)
      ),
      ""
    ),
    ""
  ),
  IF(
    Prototype_input!$C$6 = "Federal or Tribal Government",
    IF(
      B16 &lt;&gt; "",
      IFERROR(
        INDEX(
          'Summary - Objective'!$C$2:$AX$4,
          MATCH(Prototype_input!$C$38, 'Summary - Objective'!$B$2:$B$4, 0),
          MATCH(B16, 'Summary - Objective'!$C$1:$AX$1, 0)
        ),
        ""
      ),
      ""
    ),
    ""
  )
)</f>
        <v/>
      </c>
      <c r="G16" s="21" t="str">
        <f t="array" ref="G16">IF(
  Prototype_input!$C$6 = "Federal or Tribal Government",
  IF(
    B16 &lt;&gt; "",
    IFERROR(
      INDEX(
        'Summary - Contract Type'!$C$2:$BX$6,
        MATCH(Prototype_input!$C$42, 'Summary - Contract Type'!$B$2:$B$6, 0),
        MATCH(B16, 'Summary - Contract Type'!$C$1:$BX$1, 0)
      ),
      ""
    ),
    ""
  ),
  ""
)</f>
        <v/>
      </c>
      <c r="H16" s="21" t="str">
        <f t="array" ref="H16">IF(
  Prototype_input!$C$6 = "Federal or Tribal Government",
  IF(
    B16 &lt;&gt; "",
    IFERROR(
      INDEX(
        'Summary - Period of Performance'!$C$2:$AW$5,
        MATCH(Prototype_input!$C$46, 'Summary - Period of Performance'!$B$2:$B$5, 0),
        MATCH(B16, 'Summary - Period of Performance'!$C$1:$AW$1, 0)
      ),
      ""
    ),
    ""
  ),
  ""
)</f>
        <v/>
      </c>
      <c r="I16" s="21" t="str">
        <f t="array" ref="I16">IF(
  Prototype_input!$C$6 = "Federal or Tribal Government",
  IF(
    B16 &lt;&gt; "",
    IFERROR(
      INDEX(
        'Summary - Socioeconomic'!$C$2:$BX$11,
        MATCH(Prototype_input!$C$50, 'Summary - Socioeconomic'!$B$2:$B$11, 0),
        MATCH(B16, 'Summary - Socioeconomic'!$C$1:$BX$1, 0)
      ),
      ""
    ),
    ""
  ),
  ""
)</f>
        <v/>
      </c>
      <c r="J16" s="21" t="str">
        <f>IF(
  Prototype_input!$C$6 = "Federal or Tribal Government",
  IF(
    B16 &lt;&gt; "",
    IFERROR(
      INDEX(
        'Summary - Estimated Dollar Valu'!$C$2:$AW$4,
        MATCH(Prototype_input!$C$54, 'Summary - Estimated Dollar Valu'!$B$2:$B$4, 0),
        MATCH(B16, 'Summary - Estimated Dollar Valu'!$C$1:$AW$1, 0)
      ),
      ""
    ),
    ""
  ),
  ""
)</f>
        <v/>
      </c>
      <c r="K16" s="21" t="str">
        <f>IF(AND(Prototype_input!$C$56&lt;&gt;"",J16&lt;&gt;""),Prototype_input!$C$58,"")</f>
        <v/>
      </c>
      <c r="L16" s="21" t="str">
        <f>IF(AND(Prototype_input!$C$60&lt;&gt;"",J16&lt;&gt;""),Prototype_input!$C$62,"")</f>
        <v/>
      </c>
      <c r="M16" s="21" t="str">
        <f>IF(AND(Prototype_input!$C$64&lt;&gt;"",J16&lt;&gt;""),Prototype_input!$C$66,"")</f>
        <v/>
      </c>
      <c r="N16" s="21" t="str">
        <f>IF(AND(Prototype_input!$C$68&lt;&gt;"",J16&lt;&gt;""),Prototype_input!$C$70,"")</f>
        <v/>
      </c>
      <c r="O16" s="21" t="str">
        <f>IF(N16&lt;&gt;"",_xlfn.XLOOKUP(Prototype_input!$E$13,'ITC Offerings Mapping'!$C$1:$C$1000,'ITC Offerings Mapping'!$B$1:$B$1000),"")</f>
        <v/>
      </c>
      <c r="Q16" s="21" t="str">
        <f t="array" ref="Q16">IF(Prototype_input!$C$6="Federal or Tribal Government",IF(O16&lt;&gt;"", INDEX('Scope Scoring'!$C$2:$BX$50, MATCH(O16, 'Scope Scoring'!$B$2:$B$50, 0), MATCH(B16, 'Scope Scoring'!$C$1:$BX$1, 0)),""),"")</f>
        <v/>
      </c>
      <c r="R16" s="21" t="str">
        <f t="shared" si="0"/>
        <v/>
      </c>
      <c r="S16" s="21" t="str">
        <f t="shared" si="1"/>
        <v/>
      </c>
      <c r="T16" s="21" t="str">
        <f t="shared" si="2"/>
        <v/>
      </c>
      <c r="U16" s="21" t="str">
        <f t="shared" si="3"/>
        <v/>
      </c>
      <c r="W16" s="21" t="str">
        <f t="array" ref="W16">IF(Prototype_input!$C$6="Federal or Tribal Government",IF(O16&lt;&gt;"", INDEX('Summary - Level of Assistance -'!$C$2:$AV$7, MATCH(Prototype_input!$C$34, 'Summary - Level of Assistance -'!$B$2:$B$7, 0), MATCH(B16, 'Summary - Level of Assistance -'!$C$1:$AV$1, 0)),""),"")</f>
        <v/>
      </c>
      <c r="X16" s="21" t="str">
        <f t="shared" si="4"/>
        <v/>
      </c>
      <c r="Y16" s="21" t="str">
        <f t="shared" si="5"/>
        <v/>
      </c>
      <c r="AA16" s="21" t="str">
        <f t="array" ref="AA16">IF(Prototype_input!$C$6="Federal or Tribal Government",IF(O16&lt;&gt;"", INDEX('Summary - Objective - Tradeoff'!$C$2:$AV$4, MATCH(Prototype_input!$C$38, 'Summary - Objective - Tradeoff'!$B$2:$B$4, 0), MATCH(B16, 'Summary - Objective - Tradeoff'!$C$1:$AV$1, 0)),""),"")</f>
        <v/>
      </c>
      <c r="AB16" s="21" t="str">
        <f t="shared" si="6"/>
        <v/>
      </c>
      <c r="AC16" s="21" t="str">
        <f t="shared" si="7"/>
        <v/>
      </c>
      <c r="AE16" s="21" t="str">
        <f t="array" ref="AE16">IF(Prototype_input!$C$6="Federal or Tribal Government",IF(O16&lt;&gt;"", INDEX('Summary- PoP - Tradeoff'!$C$2:$AV$5, MATCH(Prototype_input!$C$46, 'Summary- PoP - Tradeoff'!$B$2:$B$5, 0), MATCH(B16, 'Summary- PoP - Tradeoff'!$C$1:$AV$1, 0)),""),"")</f>
        <v/>
      </c>
      <c r="AF16" s="21" t="str">
        <f t="shared" si="8"/>
        <v/>
      </c>
      <c r="AG16" s="21" t="str">
        <f t="shared" si="9"/>
        <v/>
      </c>
      <c r="AI16" s="21" t="str">
        <f t="array" ref="AI16">IF(Prototype_input!$C$6="Federal or Tribal Government",IF(O16&lt;&gt;"", INDEX('Summary - EDV - Tradeoff'!$C$2:$AV$4, MATCH(Prototype_input!$C$54, 'Summary - EDV - Tradeoff'!$B$2:$B$4, 0), MATCH(B16, 'Summary - EDV - Tradeoff'!$C$1:$AV$1, 0)),""),"")</f>
        <v/>
      </c>
      <c r="AJ16" s="21" t="str">
        <f t="shared" si="10"/>
        <v/>
      </c>
      <c r="AK16" s="21" t="str">
        <f t="shared" si="11"/>
        <v/>
      </c>
      <c r="AL16" s="21" t="str">
        <f t="shared" si="12"/>
        <v/>
      </c>
    </row>
    <row r="17" spans="4:38" ht="15.75" customHeight="1" x14ac:dyDescent="0.2">
      <c r="D17" s="21" t="str">
        <f t="array" ref="D17">IF(
  Prototype_input!$C$6 = "State or Local Government",
  IF(
    C17 &lt;&gt; "",
    IFERROR(
      INDEX(
        'Summary - Acquisition Need'!$C$2:$AD$4,
        MATCH(Prototype_input!$C$30, 'Summary - Acquisition Need'!$B$2:$B$4, 0),
        MATCH(C17, 'Summary - Acquisition Need'!$C$1:$AD$1, 0)
      ),
      ""
    ),
    ""
  ),
  IF(
    Prototype_input!$C$6 = "Federal or Tribal Government",
    IF(
      B17 &lt;&gt; "",
      IFERROR(
        INDEX(
          'Summary - Place of Performance'!$C$2:$AW$14,
          MATCH(Prototype_input!$C$30, 'Summary - Place of Performance'!$B$2:$B$14, 0),
          MATCH(B17, 'Summary - Place of Performance'!$C$1:$AW$1, 0)
        ),
        ""
      ),
      ""
    ),
    ""
  )
)</f>
        <v/>
      </c>
      <c r="E17" s="21" t="str">
        <f t="array" ref="E17">IF(
  Prototype_input!$C$6 = "State or Local Government",
  IF(
    C17 &lt;&gt; "",
    IFERROR(
      INDEX(
        'Summary - Contract Type'!$C$2:$BX$6,
        MATCH(Prototype_input!$C$34, 'Summary - Contract Type'!$B$2:$B$6, 0),
        MATCH(C17, 'Summary - Contract Type'!$C$1:$BX$1, 0)
      ),
      ""
    ),
    ""
  ),
  IF(
    Prototype_input!$C$6 = "Federal or Tribal Government",
    IF(
      B17 &lt;&gt; "",
      IFERROR(
        INDEX(
          'Summary - Level of Assistance'!$C$2:$AW$7,
          MATCH(Prototype_input!$C$34, 'Summary - Level of Assistance'!$B$2:$B$7, 0),
          MATCH(B17, 'Summary - Level of Assistance'!$C$1:$AW$1, 0)
        ),
        ""
      ),
      ""
    ),
    ""
  )
)</f>
        <v/>
      </c>
      <c r="F17" s="21" t="str">
        <f t="array" ref="F17">IF(
  Prototype_input!$C$6 = "State or Local Government",
  IF(
    C17 &lt;&gt; "",
    IFERROR(
      INDEX(
        'Summary - Socioeconomic'!$C$2:$BX$11,
        MATCH(Prototype_input!$C$38, 'Summary - Socioeconomic'!$B$2:$B$11, 0),
        MATCH(C17, 'Summary - Socioeconomic'!$C$1:$BX$1, 0)
      ),
      ""
    ),
    ""
  ),
  IF(
    Prototype_input!$C$6 = "Federal or Tribal Government",
    IF(
      B17 &lt;&gt; "",
      IFERROR(
        INDEX(
          'Summary - Objective'!$C$2:$AX$4,
          MATCH(Prototype_input!$C$38, 'Summary - Objective'!$B$2:$B$4, 0),
          MATCH(B17, 'Summary - Objective'!$C$1:$AX$1, 0)
        ),
        ""
      ),
      ""
    ),
    ""
  )
)</f>
        <v/>
      </c>
      <c r="G17" s="21" t="str">
        <f t="array" ref="G17">IF(
  Prototype_input!$C$6 = "Federal or Tribal Government",
  IF(
    B17 &lt;&gt; "",
    IFERROR(
      INDEX(
        'Summary - Contract Type'!$C$2:$BX$6,
        MATCH(Prototype_input!$C$42, 'Summary - Contract Type'!$B$2:$B$6, 0),
        MATCH(B17, 'Summary - Contract Type'!$C$1:$BX$1, 0)
      ),
      ""
    ),
    ""
  ),
  ""
)</f>
        <v/>
      </c>
      <c r="H17" s="21" t="str">
        <f t="array" ref="H17">IF(
  Prototype_input!$C$6 = "Federal or Tribal Government",
  IF(
    B17 &lt;&gt; "",
    IFERROR(
      INDEX(
        'Summary - Period of Performance'!$C$2:$AW$5,
        MATCH(Prototype_input!$C$46, 'Summary - Period of Performance'!$B$2:$B$5, 0),
        MATCH(B17, 'Summary - Period of Performance'!$C$1:$AW$1, 0)
      ),
      ""
    ),
    ""
  ),
  ""
)</f>
        <v/>
      </c>
      <c r="I17" s="21" t="str">
        <f t="array" ref="I17">IF(
  Prototype_input!$C$6 = "Federal or Tribal Government",
  IF(
    B17 &lt;&gt; "",
    IFERROR(
      INDEX(
        'Summary - Socioeconomic'!$C$2:$BX$11,
        MATCH(Prototype_input!$C$50, 'Summary - Socioeconomic'!$B$2:$B$11, 0),
        MATCH(B17, 'Summary - Socioeconomic'!$C$1:$BX$1, 0)
      ),
      ""
    ),
    ""
  ),
  ""
)</f>
        <v/>
      </c>
      <c r="J17" s="21" t="str">
        <f>IF(
  Prototype_input!$C$6 = "Federal or Tribal Government",
  IF(
    B17 &lt;&gt; "",
    IFERROR(
      INDEX(
        'Summary - Estimated Dollar Valu'!$C$2:$AW$4,
        MATCH(Prototype_input!$C$54, 'Summary - Estimated Dollar Valu'!$B$2:$B$4, 0),
        MATCH(B17, 'Summary - Estimated Dollar Valu'!$C$1:$AW$1, 0)
      ),
      ""
    ),
    ""
  ),
  ""
)</f>
        <v/>
      </c>
      <c r="K17" s="21" t="str">
        <f>IF(AND(Prototype_input!$C$56&lt;&gt;"",J17&lt;&gt;""),Prototype_input!$C$58,"")</f>
        <v/>
      </c>
      <c r="L17" s="21" t="str">
        <f>IF(AND(Prototype_input!$C$60&lt;&gt;"",J17&lt;&gt;""),Prototype_input!$C$62,"")</f>
        <v/>
      </c>
      <c r="M17" s="21" t="str">
        <f>IF(AND(Prototype_input!$C$64&lt;&gt;"",J17&lt;&gt;""),Prototype_input!$C$66,"")</f>
        <v/>
      </c>
      <c r="N17" s="21" t="str">
        <f>IF(AND(Prototype_input!$C$68&lt;&gt;"",J17&lt;&gt;""),Prototype_input!$C$70,"")</f>
        <v/>
      </c>
      <c r="O17" s="21" t="str">
        <f>IF(N17&lt;&gt;"",_xlfn.XLOOKUP(Prototype_input!$E$13,'ITC Offerings Mapping'!$C$1:$C$1000,'ITC Offerings Mapping'!$B$1:$B$1000),"")</f>
        <v/>
      </c>
      <c r="Q17" s="21" t="str">
        <f t="array" ref="Q17">IF(Prototype_input!$C$6="Federal or Tribal Government",IF(O17&lt;&gt;"", INDEX('Scope Scoring'!$C$2:$BX$50, MATCH(O17, 'Scope Scoring'!$B$2:$B$50, 0), MATCH(B17, 'Scope Scoring'!$C$1:$BX$1, 0)),""),"")</f>
        <v/>
      </c>
      <c r="R17" s="21" t="str">
        <f t="shared" si="0"/>
        <v/>
      </c>
      <c r="S17" s="21" t="str">
        <f t="shared" si="1"/>
        <v/>
      </c>
      <c r="T17" s="21" t="str">
        <f t="shared" si="2"/>
        <v/>
      </c>
      <c r="U17" s="21" t="str">
        <f t="shared" si="3"/>
        <v/>
      </c>
      <c r="W17" s="21" t="str">
        <f t="array" ref="W17">IF(Prototype_input!$C$6="Federal or Tribal Government",IF(O17&lt;&gt;"", INDEX('Summary - Level of Assistance -'!$C$2:$AV$7, MATCH(Prototype_input!$C$34, 'Summary - Level of Assistance -'!$B$2:$B$7, 0), MATCH(B17, 'Summary - Level of Assistance -'!$C$1:$AV$1, 0)),""),"")</f>
        <v/>
      </c>
      <c r="X17" s="21" t="str">
        <f t="shared" si="4"/>
        <v/>
      </c>
      <c r="Y17" s="21" t="str">
        <f t="shared" si="5"/>
        <v/>
      </c>
      <c r="AA17" s="21" t="str">
        <f t="array" ref="AA17">IF(Prototype_input!$C$6="Federal or Tribal Government",IF(O17&lt;&gt;"", INDEX('Summary - Objective - Tradeoff'!$C$2:$AV$4, MATCH(Prototype_input!$C$38, 'Summary - Objective - Tradeoff'!$B$2:$B$4, 0), MATCH(B17, 'Summary - Objective - Tradeoff'!$C$1:$AV$1, 0)),""),"")</f>
        <v/>
      </c>
      <c r="AB17" s="21" t="str">
        <f t="shared" si="6"/>
        <v/>
      </c>
      <c r="AC17" s="21" t="str">
        <f t="shared" si="7"/>
        <v/>
      </c>
      <c r="AE17" s="21" t="str">
        <f t="array" ref="AE17">IF(Prototype_input!$C$6="Federal or Tribal Government",IF(O17&lt;&gt;"", INDEX('Summary- PoP - Tradeoff'!$C$2:$AV$5, MATCH(Prototype_input!$C$46, 'Summary- PoP - Tradeoff'!$B$2:$B$5, 0), MATCH(B17, 'Summary- PoP - Tradeoff'!$C$1:$AV$1, 0)),""),"")</f>
        <v/>
      </c>
      <c r="AF17" s="21" t="str">
        <f t="shared" si="8"/>
        <v/>
      </c>
      <c r="AG17" s="21" t="str">
        <f t="shared" si="9"/>
        <v/>
      </c>
      <c r="AI17" s="21" t="str">
        <f t="array" ref="AI17">IF(Prototype_input!$C$6="Federal or Tribal Government",IF(O17&lt;&gt;"", INDEX('Summary - EDV - Tradeoff'!$C$2:$AV$4, MATCH(Prototype_input!$C$54, 'Summary - EDV - Tradeoff'!$B$2:$B$4, 0), MATCH(B17, 'Summary - EDV - Tradeoff'!$C$1:$AV$1, 0)),""),"")</f>
        <v/>
      </c>
      <c r="AJ17" s="21" t="str">
        <f t="shared" si="10"/>
        <v/>
      </c>
      <c r="AK17" s="21" t="str">
        <f t="shared" si="11"/>
        <v/>
      </c>
      <c r="AL17" s="21" t="str">
        <f t="shared" si="12"/>
        <v/>
      </c>
    </row>
    <row r="18" spans="4:38" ht="15.75" customHeight="1" x14ac:dyDescent="0.2">
      <c r="D18" s="21" t="str">
        <f t="array" ref="D18">IF(
  Prototype_input!$C$6 = "State or Local Government",
  IF(
    C18 &lt;&gt; "",
    IFERROR(
      INDEX(
        'Summary - Acquisition Need'!$C$2:$AD$4,
        MATCH(Prototype_input!$C$30, 'Summary - Acquisition Need'!$B$2:$B$4, 0),
        MATCH(C18, 'Summary - Acquisition Need'!$C$1:$AD$1, 0)
      ),
      ""
    ),
    ""
  ),
  IF(
    Prototype_input!$C$6 = "Federal or Tribal Government",
    IF(
      B18 &lt;&gt; "",
      IFERROR(
        INDEX(
          'Summary - Place of Performance'!$C$2:$AW$14,
          MATCH(Prototype_input!$C$30, 'Summary - Place of Performance'!$B$2:$B$14, 0),
          MATCH(B18, 'Summary - Place of Performance'!$C$1:$AW$1, 0)
        ),
        ""
      ),
      ""
    ),
    ""
  )
)</f>
        <v/>
      </c>
      <c r="E18" s="21" t="str">
        <f t="array" ref="E18">IF(
  Prototype_input!$C$6 = "State or Local Government",
  IF(
    C18 &lt;&gt; "",
    IFERROR(
      INDEX(
        'Summary - Contract Type'!$C$2:$BX$6,
        MATCH(Prototype_input!$C$34, 'Summary - Contract Type'!$B$2:$B$6, 0),
        MATCH(C18, 'Summary - Contract Type'!$C$1:$BX$1, 0)
      ),
      ""
    ),
    ""
  ),
  IF(
    Prototype_input!$C$6 = "Federal or Tribal Government",
    IF(
      B18 &lt;&gt; "",
      IFERROR(
        INDEX(
          'Summary - Level of Assistance'!$C$2:$AW$7,
          MATCH(Prototype_input!$C$34, 'Summary - Level of Assistance'!$B$2:$B$7, 0),
          MATCH(B18, 'Summary - Level of Assistance'!$C$1:$AW$1, 0)
        ),
        ""
      ),
      ""
    ),
    ""
  )
)</f>
        <v/>
      </c>
      <c r="F18" s="21" t="str">
        <f t="array" ref="F18">IF(
  Prototype_input!$C$6 = "State or Local Government",
  IF(
    C18 &lt;&gt; "",
    IFERROR(
      INDEX(
        'Summary - Socioeconomic'!$C$2:$BX$11,
        MATCH(Prototype_input!$C$38, 'Summary - Socioeconomic'!$B$2:$B$11, 0),
        MATCH(C18, 'Summary - Socioeconomic'!$C$1:$BX$1, 0)
      ),
      ""
    ),
    ""
  ),
  IF(
    Prototype_input!$C$6 = "Federal or Tribal Government",
    IF(
      B18 &lt;&gt; "",
      IFERROR(
        INDEX(
          'Summary - Objective'!$C$2:$AX$4,
          MATCH(Prototype_input!$C$38, 'Summary - Objective'!$B$2:$B$4, 0),
          MATCH(B18, 'Summary - Objective'!$C$1:$AX$1, 0)
        ),
        ""
      ),
      ""
    ),
    ""
  )
)</f>
        <v/>
      </c>
      <c r="G18" s="21" t="str">
        <f t="array" ref="G18">IF(
  Prototype_input!$C$6 = "Federal or Tribal Government",
  IF(
    B18 &lt;&gt; "",
    IFERROR(
      INDEX(
        'Summary - Contract Type'!$C$2:$BX$6,
        MATCH(Prototype_input!$C$42, 'Summary - Contract Type'!$B$2:$B$6, 0),
        MATCH(B18, 'Summary - Contract Type'!$C$1:$BX$1, 0)
      ),
      ""
    ),
    ""
  ),
  ""
)</f>
        <v/>
      </c>
      <c r="H18" s="21" t="str">
        <f t="array" ref="H18">IF(
  Prototype_input!$C$6 = "Federal or Tribal Government",
  IF(
    B18 &lt;&gt; "",
    IFERROR(
      INDEX(
        'Summary - Period of Performance'!$C$2:$AW$5,
        MATCH(Prototype_input!$C$46, 'Summary - Period of Performance'!$B$2:$B$5, 0),
        MATCH(B18, 'Summary - Period of Performance'!$C$1:$AW$1, 0)
      ),
      ""
    ),
    ""
  ),
  ""
)</f>
        <v/>
      </c>
      <c r="I18" s="21" t="str">
        <f t="array" ref="I18">IF(
  Prototype_input!$C$6 = "Federal or Tribal Government",
  IF(
    B18 &lt;&gt; "",
    IFERROR(
      INDEX(
        'Summary - Socioeconomic'!$C$2:$BX$11,
        MATCH(Prototype_input!$C$50, 'Summary - Socioeconomic'!$B$2:$B$11, 0),
        MATCH(B18, 'Summary - Socioeconomic'!$C$1:$BX$1, 0)
      ),
      ""
    ),
    ""
  ),
  ""
)</f>
        <v/>
      </c>
      <c r="J18" s="21" t="str">
        <f>IF(
  Prototype_input!$C$6 = "Federal or Tribal Government",
  IF(
    B18 &lt;&gt; "",
    IFERROR(
      INDEX(
        'Summary - Estimated Dollar Valu'!$C$2:$AW$4,
        MATCH(Prototype_input!$C$54, 'Summary - Estimated Dollar Valu'!$B$2:$B$4, 0),
        MATCH(B18, 'Summary - Estimated Dollar Valu'!$C$1:$AW$1, 0)
      ),
      ""
    ),
    ""
  ),
  ""
)</f>
        <v/>
      </c>
      <c r="K18" s="21" t="str">
        <f>IF(AND(Prototype_input!$C$56&lt;&gt;"",J18&lt;&gt;""),Prototype_input!$C$58,"")</f>
        <v/>
      </c>
      <c r="L18" s="21" t="str">
        <f>IF(AND(Prototype_input!$C$60&lt;&gt;"",J18&lt;&gt;""),Prototype_input!$C$62,"")</f>
        <v/>
      </c>
      <c r="M18" s="21" t="str">
        <f>IF(AND(Prototype_input!$C$64&lt;&gt;"",J18&lt;&gt;""),Prototype_input!$C$66,"")</f>
        <v/>
      </c>
      <c r="N18" s="21" t="str">
        <f>IF(AND(Prototype_input!$C$68&lt;&gt;"",J18&lt;&gt;""),Prototype_input!$C$70,"")</f>
        <v/>
      </c>
      <c r="O18" s="21" t="str">
        <f>IF(N18&lt;&gt;"",_xlfn.XLOOKUP(Prototype_input!$E$13,'ITC Offerings Mapping'!$C$1:$C$1000,'ITC Offerings Mapping'!$B$1:$B$1000),"")</f>
        <v/>
      </c>
      <c r="Q18" s="21" t="str">
        <f t="array" ref="Q18">IF(Prototype_input!$C$6="Federal or Tribal Government",IF(O18&lt;&gt;"", INDEX('Scope Scoring'!$C$2:$BX$50, MATCH(O18, 'Scope Scoring'!$B$2:$B$50, 0), MATCH(B18, 'Scope Scoring'!$C$1:$BX$1, 0)),""),"")</f>
        <v/>
      </c>
      <c r="R18" s="21" t="str">
        <f t="shared" si="0"/>
        <v/>
      </c>
      <c r="S18" s="21" t="str">
        <f t="shared" si="1"/>
        <v/>
      </c>
      <c r="T18" s="21" t="str">
        <f t="shared" si="2"/>
        <v/>
      </c>
      <c r="U18" s="21" t="str">
        <f t="shared" si="3"/>
        <v/>
      </c>
      <c r="W18" s="21" t="str">
        <f t="array" ref="W18">IF(Prototype_input!$C$6="Federal or Tribal Government",IF(O18&lt;&gt;"", INDEX('Summary - Level of Assistance -'!$C$2:$AV$7, MATCH(Prototype_input!$C$34, 'Summary - Level of Assistance -'!$B$2:$B$7, 0), MATCH(B18, 'Summary - Level of Assistance -'!$C$1:$AV$1, 0)),""),"")</f>
        <v/>
      </c>
      <c r="X18" s="21" t="str">
        <f t="shared" si="4"/>
        <v/>
      </c>
      <c r="Y18" s="21" t="str">
        <f t="shared" si="5"/>
        <v/>
      </c>
      <c r="AA18" s="21" t="str">
        <f t="array" ref="AA18">IF(Prototype_input!$C$6="Federal or Tribal Government",IF(O18&lt;&gt;"", INDEX('Summary - Objective - Tradeoff'!$C$2:$AV$4, MATCH(Prototype_input!$C$38, 'Summary - Objective - Tradeoff'!$B$2:$B$4, 0), MATCH(B18, 'Summary - Objective - Tradeoff'!$C$1:$AV$1, 0)),""),"")</f>
        <v/>
      </c>
      <c r="AB18" s="21" t="str">
        <f t="shared" si="6"/>
        <v/>
      </c>
      <c r="AC18" s="21" t="str">
        <f t="shared" si="7"/>
        <v/>
      </c>
      <c r="AE18" s="21" t="str">
        <f t="array" ref="AE18">IF(Prototype_input!$C$6="Federal or Tribal Government",IF(O18&lt;&gt;"", INDEX('Summary- PoP - Tradeoff'!$C$2:$AV$5, MATCH(Prototype_input!$C$46, 'Summary- PoP - Tradeoff'!$B$2:$B$5, 0), MATCH(B18, 'Summary- PoP - Tradeoff'!$C$1:$AV$1, 0)),""),"")</f>
        <v/>
      </c>
      <c r="AF18" s="21" t="str">
        <f t="shared" si="8"/>
        <v/>
      </c>
      <c r="AG18" s="21" t="str">
        <f t="shared" si="9"/>
        <v/>
      </c>
      <c r="AI18" s="21" t="str">
        <f t="array" ref="AI18">IF(Prototype_input!$C$6="Federal or Tribal Government",IF(O18&lt;&gt;"", INDEX('Summary - EDV - Tradeoff'!$C$2:$AV$4, MATCH(Prototype_input!$C$54, 'Summary - EDV - Tradeoff'!$B$2:$B$4, 0), MATCH(B18, 'Summary - EDV - Tradeoff'!$C$1:$AV$1, 0)),""),"")</f>
        <v/>
      </c>
      <c r="AJ18" s="21" t="str">
        <f t="shared" si="10"/>
        <v/>
      </c>
      <c r="AK18" s="21" t="str">
        <f t="shared" si="11"/>
        <v/>
      </c>
      <c r="AL18" s="21" t="str">
        <f t="shared" si="12"/>
        <v/>
      </c>
    </row>
    <row r="19" spans="4:38" ht="15.75" customHeight="1" x14ac:dyDescent="0.2">
      <c r="D19" s="21" t="str">
        <f t="array" ref="D19">IF(
  Prototype_input!$C$6 = "State or Local Government",
  IF(
    C19 &lt;&gt; "",
    IFERROR(
      INDEX(
        'Summary - Acquisition Need'!$C$2:$AD$4,
        MATCH(Prototype_input!$C$30, 'Summary - Acquisition Need'!$B$2:$B$4, 0),
        MATCH(C19, 'Summary - Acquisition Need'!$C$1:$AD$1, 0)
      ),
      ""
    ),
    ""
  ),
  IF(
    Prototype_input!$C$6 = "Federal or Tribal Government",
    IF(
      B19 &lt;&gt; "",
      IFERROR(
        INDEX(
          'Summary - Place of Performance'!$C$2:$AW$14,
          MATCH(Prototype_input!$C$30, 'Summary - Place of Performance'!$B$2:$B$14, 0),
          MATCH(B19, 'Summary - Place of Performance'!$C$1:$AW$1, 0)
        ),
        ""
      ),
      ""
    ),
    ""
  )
)</f>
        <v/>
      </c>
      <c r="E19" s="21" t="str">
        <f t="array" ref="E19">IF(
  Prototype_input!$C$6 = "State or Local Government",
  IF(
    C19 &lt;&gt; "",
    IFERROR(
      INDEX(
        'Summary - Contract Type'!$C$2:$BX$6,
        MATCH(Prototype_input!$C$34, 'Summary - Contract Type'!$B$2:$B$6, 0),
        MATCH(C19, 'Summary - Contract Type'!$C$1:$BX$1, 0)
      ),
      ""
    ),
    ""
  ),
  IF(
    Prototype_input!$C$6 = "Federal or Tribal Government",
    IF(
      B19 &lt;&gt; "",
      IFERROR(
        INDEX(
          'Summary - Level of Assistance'!$C$2:$AW$7,
          MATCH(Prototype_input!$C$34, 'Summary - Level of Assistance'!$B$2:$B$7, 0),
          MATCH(B19, 'Summary - Level of Assistance'!$C$1:$AW$1, 0)
        ),
        ""
      ),
      ""
    ),
    ""
  )
)</f>
        <v/>
      </c>
      <c r="F19" s="21" t="str">
        <f t="array" ref="F19">IF(
  Prototype_input!$C$6 = "State or Local Government",
  IF(
    C19 &lt;&gt; "",
    IFERROR(
      INDEX(
        'Summary - Socioeconomic'!$C$2:$BX$11,
        MATCH(Prototype_input!$C$38, 'Summary - Socioeconomic'!$B$2:$B$11, 0),
        MATCH(C19, 'Summary - Socioeconomic'!$C$1:$BX$1, 0)
      ),
      ""
    ),
    ""
  ),
  IF(
    Prototype_input!$C$6 = "Federal or Tribal Government",
    IF(
      B19 &lt;&gt; "",
      IFERROR(
        INDEX(
          'Summary - Objective'!$C$2:$AX$4,
          MATCH(Prototype_input!$C$38, 'Summary - Objective'!$B$2:$B$4, 0),
          MATCH(B19, 'Summary - Objective'!$C$1:$AX$1, 0)
        ),
        ""
      ),
      ""
    ),
    ""
  )
)</f>
        <v/>
      </c>
      <c r="G19" s="21" t="str">
        <f t="array" ref="G19">IF(
  Prototype_input!$C$6 = "Federal or Tribal Government",
  IF(
    B19 &lt;&gt; "",
    IFERROR(
      INDEX(
        'Summary - Contract Type'!$C$2:$BX$6,
        MATCH(Prototype_input!$C$42, 'Summary - Contract Type'!$B$2:$B$6, 0),
        MATCH(B19, 'Summary - Contract Type'!$C$1:$BX$1, 0)
      ),
      ""
    ),
    ""
  ),
  ""
)</f>
        <v/>
      </c>
      <c r="H19" s="21" t="str">
        <f t="array" ref="H19">IF(
  Prototype_input!$C$6 = "Federal or Tribal Government",
  IF(
    B19 &lt;&gt; "",
    IFERROR(
      INDEX(
        'Summary - Period of Performance'!$C$2:$AW$5,
        MATCH(Prototype_input!$C$46, 'Summary - Period of Performance'!$B$2:$B$5, 0),
        MATCH(B19, 'Summary - Period of Performance'!$C$1:$AW$1, 0)
      ),
      ""
    ),
    ""
  ),
  ""
)</f>
        <v/>
      </c>
      <c r="I19" s="21" t="str">
        <f t="array" ref="I19">IF(
  Prototype_input!$C$6 = "Federal or Tribal Government",
  IF(
    B19 &lt;&gt; "",
    IFERROR(
      INDEX(
        'Summary - Socioeconomic'!$C$2:$BX$11,
        MATCH(Prototype_input!$C$50, 'Summary - Socioeconomic'!$B$2:$B$11, 0),
        MATCH(B19, 'Summary - Socioeconomic'!$C$1:$BX$1, 0)
      ),
      ""
    ),
    ""
  ),
  ""
)</f>
        <v/>
      </c>
      <c r="J19" s="21" t="str">
        <f>IF(
  Prototype_input!$C$6 = "Federal or Tribal Government",
  IF(
    B19 &lt;&gt; "",
    IFERROR(
      INDEX(
        'Summary - Estimated Dollar Valu'!$C$2:$AW$4,
        MATCH(Prototype_input!$C$54, 'Summary - Estimated Dollar Valu'!$B$2:$B$4, 0),
        MATCH(B19, 'Summary - Estimated Dollar Valu'!$C$1:$AW$1, 0)
      ),
      ""
    ),
    ""
  ),
  ""
)</f>
        <v/>
      </c>
      <c r="K19" s="21" t="str">
        <f>IF(AND(Prototype_input!$C$56&lt;&gt;"",J19&lt;&gt;""),Prototype_input!$C$58,"")</f>
        <v/>
      </c>
      <c r="L19" s="21" t="str">
        <f>IF(AND(Prototype_input!$C$60&lt;&gt;"",J19&lt;&gt;""),Prototype_input!$C$62,"")</f>
        <v/>
      </c>
      <c r="M19" s="21" t="str">
        <f>IF(AND(Prototype_input!$C$64&lt;&gt;"",J19&lt;&gt;""),Prototype_input!$C$66,"")</f>
        <v/>
      </c>
      <c r="N19" s="21" t="str">
        <f>IF(AND(Prototype_input!$C$68&lt;&gt;"",J19&lt;&gt;""),Prototype_input!$C$70,"")</f>
        <v/>
      </c>
      <c r="O19" s="21" t="str">
        <f>IF(N19&lt;&gt;"",_xlfn.XLOOKUP(Prototype_input!$E$13,'ITC Offerings Mapping'!$C$1:$C$1000,'ITC Offerings Mapping'!$B$1:$B$1000),"")</f>
        <v/>
      </c>
      <c r="Q19" s="21" t="str">
        <f t="array" ref="Q19">IF(Prototype_input!$C$6="Federal or Tribal Government",IF(O19&lt;&gt;"", INDEX('Scope Scoring'!$C$2:$BX$50, MATCH(O19, 'Scope Scoring'!$B$2:$B$50, 0), MATCH(B19, 'Scope Scoring'!$C$1:$BX$1, 0)),""),"")</f>
        <v/>
      </c>
      <c r="R19" s="21" t="str">
        <f t="shared" si="0"/>
        <v/>
      </c>
      <c r="S19" s="21" t="str">
        <f t="shared" si="1"/>
        <v/>
      </c>
      <c r="T19" s="21" t="str">
        <f t="shared" si="2"/>
        <v/>
      </c>
      <c r="U19" s="21" t="str">
        <f t="shared" si="3"/>
        <v/>
      </c>
      <c r="W19" s="21" t="str">
        <f t="array" ref="W19">IF(Prototype_input!$C$6="Federal or Tribal Government",IF(O19&lt;&gt;"", INDEX('Summary - Level of Assistance -'!$C$2:$AV$7, MATCH(Prototype_input!$C$34, 'Summary - Level of Assistance -'!$B$2:$B$7, 0), MATCH(B19, 'Summary - Level of Assistance -'!$C$1:$AV$1, 0)),""),"")</f>
        <v/>
      </c>
      <c r="X19" s="21" t="str">
        <f t="shared" si="4"/>
        <v/>
      </c>
      <c r="Y19" s="21" t="str">
        <f t="shared" si="5"/>
        <v/>
      </c>
      <c r="AA19" s="21" t="str">
        <f t="array" ref="AA19">IF(Prototype_input!$C$6="Federal or Tribal Government",IF(O19&lt;&gt;"", INDEX('Summary - Objective - Tradeoff'!$C$2:$AV$4, MATCH(Prototype_input!$C$38, 'Summary - Objective - Tradeoff'!$B$2:$B$4, 0), MATCH(B19, 'Summary - Objective - Tradeoff'!$C$1:$AV$1, 0)),""),"")</f>
        <v/>
      </c>
      <c r="AB19" s="21" t="str">
        <f t="shared" si="6"/>
        <v/>
      </c>
      <c r="AC19" s="21" t="str">
        <f t="shared" si="7"/>
        <v/>
      </c>
      <c r="AE19" s="21" t="str">
        <f t="array" ref="AE19">IF(Prototype_input!$C$6="Federal or Tribal Government",IF(O19&lt;&gt;"", INDEX('Summary- PoP - Tradeoff'!$C$2:$AV$5, MATCH(Prototype_input!$C$46, 'Summary- PoP - Tradeoff'!$B$2:$B$5, 0), MATCH(B19, 'Summary- PoP - Tradeoff'!$C$1:$AV$1, 0)),""),"")</f>
        <v/>
      </c>
      <c r="AF19" s="21" t="str">
        <f t="shared" si="8"/>
        <v/>
      </c>
      <c r="AG19" s="21" t="str">
        <f t="shared" si="9"/>
        <v/>
      </c>
      <c r="AI19" s="21" t="str">
        <f t="array" ref="AI19">IF(Prototype_input!$C$6="Federal or Tribal Government",IF(O19&lt;&gt;"", INDEX('Summary - EDV - Tradeoff'!$C$2:$AV$4, MATCH(Prototype_input!$C$54, 'Summary - EDV - Tradeoff'!$B$2:$B$4, 0), MATCH(B19, 'Summary - EDV - Tradeoff'!$C$1:$AV$1, 0)),""),"")</f>
        <v/>
      </c>
      <c r="AJ19" s="21" t="str">
        <f t="shared" si="10"/>
        <v/>
      </c>
      <c r="AK19" s="21" t="str">
        <f t="shared" si="11"/>
        <v/>
      </c>
      <c r="AL19" s="21" t="str">
        <f t="shared" si="12"/>
        <v/>
      </c>
    </row>
    <row r="20" spans="4:38" ht="12.75" x14ac:dyDescent="0.2">
      <c r="D20" s="21" t="str">
        <f t="array" ref="D20">IF(
  Prototype_input!$C$6 = "State or Local Government",
  IF(
    C20 &lt;&gt; "",
    IFERROR(
      INDEX(
        'Summary - Acquisition Need'!$C$2:$AD$4,
        MATCH(Prototype_input!$C$30, 'Summary - Acquisition Need'!$B$2:$B$4, 0),
        MATCH(C20, 'Summary - Acquisition Need'!$C$1:$AD$1, 0)
      ),
      ""
    ),
    ""
  ),
  IF(
    Prototype_input!$C$6 = "Federal or Tribal Government",
    IF(
      B20 &lt;&gt; "",
      IFERROR(
        INDEX(
          'Summary - Place of Performance'!$C$2:$AW$14,
          MATCH(Prototype_input!$C$30, 'Summary - Place of Performance'!$B$2:$B$14, 0),
          MATCH(B20, 'Summary - Place of Performance'!$C$1:$AW$1, 0)
        ),
        ""
      ),
      ""
    ),
    ""
  )
)</f>
        <v/>
      </c>
      <c r="E20" s="21" t="str">
        <f t="array" ref="E20">IF(
  Prototype_input!$C$6 = "State or Local Government",
  IF(
    C20 &lt;&gt; "",
    IFERROR(
      INDEX(
        'Summary - Contract Type'!$C$2:$BX$6,
        MATCH(Prototype_input!$C$34, 'Summary - Contract Type'!$B$2:$B$6, 0),
        MATCH(C20, 'Summary - Contract Type'!$C$1:$BX$1, 0)
      ),
      ""
    ),
    ""
  ),
  IF(
    Prototype_input!$C$6 = "Federal or Tribal Government",
    IF(
      B20 &lt;&gt; "",
      IFERROR(
        INDEX(
          'Summary - Level of Assistance'!$C$2:$AW$7,
          MATCH(Prototype_input!$C$34, 'Summary - Level of Assistance'!$B$2:$B$7, 0),
          MATCH(B20, 'Summary - Level of Assistance'!$C$1:$AW$1, 0)
        ),
        ""
      ),
      ""
    ),
    ""
  )
)</f>
        <v/>
      </c>
      <c r="F20" s="21" t="str">
        <f t="array" ref="F20">IF(
  Prototype_input!$C$6 = "State or Local Government",
  IF(
    C20 &lt;&gt; "",
    IFERROR(
      INDEX(
        'Summary - Socioeconomic'!$C$2:$BX$11,
        MATCH(Prototype_input!$C$38, 'Summary - Socioeconomic'!$B$2:$B$11, 0),
        MATCH(C20, 'Summary - Socioeconomic'!$C$1:$BX$1, 0)
      ),
      ""
    ),
    ""
  ),
  IF(
    Prototype_input!$C$6 = "Federal or Tribal Government",
    IF(
      B20 &lt;&gt; "",
      IFERROR(
        INDEX(
          'Summary - Objective'!$C$2:$AX$4,
          MATCH(Prototype_input!$C$38, 'Summary - Objective'!$B$2:$B$4, 0),
          MATCH(B20, 'Summary - Objective'!$C$1:$AX$1, 0)
        ),
        ""
      ),
      ""
    ),
    ""
  )
)</f>
        <v/>
      </c>
      <c r="G20" s="21" t="str">
        <f t="array" ref="G20">IF(
  Prototype_input!$C$6 = "Federal or Tribal Government",
  IF(
    B20 &lt;&gt; "",
    IFERROR(
      INDEX(
        'Summary - Contract Type'!$C$2:$BX$6,
        MATCH(Prototype_input!$C$42, 'Summary - Contract Type'!$B$2:$B$6, 0),
        MATCH(B20, 'Summary - Contract Type'!$C$1:$BX$1, 0)
      ),
      ""
    ),
    ""
  ),
  ""
)</f>
        <v/>
      </c>
      <c r="H20" s="21" t="str">
        <f t="array" ref="H20">IF(
  Prototype_input!$C$6 = "Federal or Tribal Government",
  IF(
    B20 &lt;&gt; "",
    IFERROR(
      INDEX(
        'Summary - Period of Performance'!$C$2:$AW$5,
        MATCH(Prototype_input!$C$46, 'Summary - Period of Performance'!$B$2:$B$5, 0),
        MATCH(B20, 'Summary - Period of Performance'!$C$1:$AW$1, 0)
      ),
      ""
    ),
    ""
  ),
  ""
)</f>
        <v/>
      </c>
      <c r="I20" s="21" t="str">
        <f t="array" ref="I20">IF(
  Prototype_input!$C$6 = "Federal or Tribal Government",
  IF(
    B20 &lt;&gt; "",
    IFERROR(
      INDEX(
        'Summary - Socioeconomic'!$C$2:$BX$11,
        MATCH(Prototype_input!$C$50, 'Summary - Socioeconomic'!$B$2:$B$11, 0),
        MATCH(B20, 'Summary - Socioeconomic'!$C$1:$BX$1, 0)
      ),
      ""
    ),
    ""
  ),
  ""
)</f>
        <v/>
      </c>
      <c r="J20" s="21" t="str">
        <f>IF(
  Prototype_input!$C$6 = "Federal or Tribal Government",
  IF(
    B20 &lt;&gt; "",
    IFERROR(
      INDEX(
        'Summary - Estimated Dollar Valu'!$C$2:$AW$4,
        MATCH(Prototype_input!$C$54, 'Summary - Estimated Dollar Valu'!$B$2:$B$4, 0),
        MATCH(B20, 'Summary - Estimated Dollar Valu'!$C$1:$AW$1, 0)
      ),
      ""
    ),
    ""
  ),
  ""
)</f>
        <v/>
      </c>
      <c r="K20" s="21" t="str">
        <f>IF(AND(Prototype_input!$C$56&lt;&gt;"",J20&lt;&gt;""),Prototype_input!$C$58,"")</f>
        <v/>
      </c>
      <c r="L20" s="21" t="str">
        <f>IF(AND(Prototype_input!$C$60&lt;&gt;"",J20&lt;&gt;""),Prototype_input!$C$62,"")</f>
        <v/>
      </c>
      <c r="M20" s="21" t="str">
        <f>IF(AND(Prototype_input!$C$64&lt;&gt;"",J20&lt;&gt;""),Prototype_input!$C$66,"")</f>
        <v/>
      </c>
      <c r="N20" s="21" t="str">
        <f>IF(AND(Prototype_input!$C$68&lt;&gt;"",J20&lt;&gt;""),Prototype_input!$C$70,"")</f>
        <v/>
      </c>
      <c r="O20" s="21" t="str">
        <f>IF(N20&lt;&gt;"",_xlfn.XLOOKUP(Prototype_input!$E$13,'ITC Offerings Mapping'!$C$1:$C$1000,'ITC Offerings Mapping'!$B$1:$B$1000),"")</f>
        <v/>
      </c>
      <c r="Q20" s="21" t="str">
        <f t="array" ref="Q20">IF(Prototype_input!$C$6="Federal or Tribal Government",IF(O20&lt;&gt;"", INDEX('Scope Scoring'!$C$2:$BX$50, MATCH(O20, 'Scope Scoring'!$B$2:$B$50, 0), MATCH(B20, 'Scope Scoring'!$C$1:$BX$1, 0)),""),"")</f>
        <v/>
      </c>
      <c r="R20" s="21" t="str">
        <f t="shared" si="0"/>
        <v/>
      </c>
      <c r="S20" s="21" t="str">
        <f t="shared" si="1"/>
        <v/>
      </c>
      <c r="T20" s="21" t="str">
        <f t="shared" si="2"/>
        <v/>
      </c>
      <c r="U20" s="21" t="str">
        <f t="shared" si="3"/>
        <v/>
      </c>
      <c r="W20" s="21" t="str">
        <f t="array" ref="W20">IF(Prototype_input!$C$6="Federal or Tribal Government",IF(O20&lt;&gt;"", INDEX('Summary - Level of Assistance -'!$C$2:$AV$7, MATCH(Prototype_input!$C$34, 'Summary - Level of Assistance -'!$B$2:$B$7, 0), MATCH(B20, 'Summary - Level of Assistance -'!$C$1:$AV$1, 0)),""),"")</f>
        <v/>
      </c>
      <c r="X20" s="21" t="str">
        <f t="shared" si="4"/>
        <v/>
      </c>
      <c r="Y20" s="21" t="str">
        <f t="shared" si="5"/>
        <v/>
      </c>
      <c r="AA20" s="21" t="str">
        <f t="array" ref="AA20">IF(Prototype_input!$C$6="Federal or Tribal Government",IF(O20&lt;&gt;"", INDEX('Summary - Objective - Tradeoff'!$C$2:$AV$4, MATCH(Prototype_input!$C$38, 'Summary - Objective - Tradeoff'!$B$2:$B$4, 0), MATCH(B20, 'Summary - Objective - Tradeoff'!$C$1:$AV$1, 0)),""),"")</f>
        <v/>
      </c>
      <c r="AB20" s="21" t="str">
        <f t="shared" si="6"/>
        <v/>
      </c>
      <c r="AC20" s="21" t="str">
        <f t="shared" si="7"/>
        <v/>
      </c>
      <c r="AE20" s="21" t="str">
        <f t="array" ref="AE20">IF(Prototype_input!$C$6="Federal or Tribal Government",IF(O20&lt;&gt;"", INDEX('Summary- PoP - Tradeoff'!$C$2:$AV$5, MATCH(Prototype_input!$C$46, 'Summary- PoP - Tradeoff'!$B$2:$B$5, 0), MATCH(B20, 'Summary- PoP - Tradeoff'!$C$1:$AV$1, 0)),""),"")</f>
        <v/>
      </c>
      <c r="AF20" s="21" t="str">
        <f t="shared" si="8"/>
        <v/>
      </c>
      <c r="AG20" s="21" t="str">
        <f t="shared" si="9"/>
        <v/>
      </c>
      <c r="AI20" s="21" t="str">
        <f t="array" ref="AI20">IF(Prototype_input!$C$6="Federal or Tribal Government",IF(O20&lt;&gt;"", INDEX('Summary - EDV - Tradeoff'!$C$2:$AV$4, MATCH(Prototype_input!$C$54, 'Summary - EDV - Tradeoff'!$B$2:$B$4, 0), MATCH(B20, 'Summary - EDV - Tradeoff'!$C$1:$AV$1, 0)),""),"")</f>
        <v/>
      </c>
      <c r="AJ20" s="21" t="str">
        <f t="shared" si="10"/>
        <v/>
      </c>
      <c r="AK20" s="21" t="str">
        <f t="shared" si="11"/>
        <v/>
      </c>
      <c r="AL20" s="21" t="str">
        <f t="shared" si="12"/>
        <v/>
      </c>
    </row>
    <row r="21" spans="4:38" ht="12.75" x14ac:dyDescent="0.2">
      <c r="D21" s="21" t="str">
        <f t="array" ref="D21">IF(
  Prototype_input!$C$6 = "State or Local Government",
  IF(
    C21 &lt;&gt; "",
    IFERROR(
      INDEX(
        'Summary - Acquisition Need'!$C$2:$AD$4,
        MATCH(Prototype_input!$C$30, 'Summary - Acquisition Need'!$B$2:$B$4, 0),
        MATCH(C21, 'Summary - Acquisition Need'!$C$1:$AD$1, 0)
      ),
      ""
    ),
    ""
  ),
  IF(
    Prototype_input!$C$6 = "Federal or Tribal Government",
    IF(
      B21 &lt;&gt; "",
      IFERROR(
        INDEX(
          'Summary - Place of Performance'!$C$2:$AW$14,
          MATCH(Prototype_input!$C$30, 'Summary - Place of Performance'!$B$2:$B$14, 0),
          MATCH(B21, 'Summary - Place of Performance'!$C$1:$AW$1, 0)
        ),
        ""
      ),
      ""
    ),
    ""
  )
)</f>
        <v/>
      </c>
      <c r="E21" s="21" t="str">
        <f t="array" ref="E21">IF(
  Prototype_input!$C$6 = "State or Local Government",
  IF(
    C21 &lt;&gt; "",
    IFERROR(
      INDEX(
        'Summary - Contract Type'!$C$2:$BX$6,
        MATCH(Prototype_input!$C$34, 'Summary - Contract Type'!$B$2:$B$6, 0),
        MATCH(C21, 'Summary - Contract Type'!$C$1:$BX$1, 0)
      ),
      ""
    ),
    ""
  ),
  IF(
    Prototype_input!$C$6 = "Federal or Tribal Government",
    IF(
      B21 &lt;&gt; "",
      IFERROR(
        INDEX(
          'Summary - Level of Assistance'!$C$2:$AW$7,
          MATCH(Prototype_input!$C$34, 'Summary - Level of Assistance'!$B$2:$B$7, 0),
          MATCH(B21, 'Summary - Level of Assistance'!$C$1:$AW$1, 0)
        ),
        ""
      ),
      ""
    ),
    ""
  )
)</f>
        <v/>
      </c>
      <c r="F21" s="21" t="str">
        <f t="array" ref="F21">IF(
  Prototype_input!$C$6 = "State or Local Government",
  IF(
    C21 &lt;&gt; "",
    IFERROR(
      INDEX(
        'Summary - Socioeconomic'!$C$2:$BX$11,
        MATCH(Prototype_input!$C$38, 'Summary - Socioeconomic'!$B$2:$B$11, 0),
        MATCH(C21, 'Summary - Socioeconomic'!$C$1:$BX$1, 0)
      ),
      ""
    ),
    ""
  ),
  IF(
    Prototype_input!$C$6 = "Federal or Tribal Government",
    IF(
      B21 &lt;&gt; "",
      IFERROR(
        INDEX(
          'Summary - Objective'!$C$2:$AX$4,
          MATCH(Prototype_input!$C$38, 'Summary - Objective'!$B$2:$B$4, 0),
          MATCH(B21, 'Summary - Objective'!$C$1:$AX$1, 0)
        ),
        ""
      ),
      ""
    ),
    ""
  )
)</f>
        <v/>
      </c>
      <c r="G21" s="21" t="str">
        <f t="array" ref="G21">IF(
  Prototype_input!$C$6 = "Federal or Tribal Government",
  IF(
    B21 &lt;&gt; "",
    IFERROR(
      INDEX(
        'Summary - Contract Type'!$C$2:$BX$6,
        MATCH(Prototype_input!$C$42, 'Summary - Contract Type'!$B$2:$B$6, 0),
        MATCH(B21, 'Summary - Contract Type'!$C$1:$BX$1, 0)
      ),
      ""
    ),
    ""
  ),
  ""
)</f>
        <v/>
      </c>
      <c r="H21" s="21" t="str">
        <f t="array" ref="H21">IF(
  Prototype_input!$C$6 = "Federal or Tribal Government",
  IF(
    B21 &lt;&gt; "",
    IFERROR(
      INDEX(
        'Summary - Period of Performance'!$C$2:$AW$5,
        MATCH(Prototype_input!$C$46, 'Summary - Period of Performance'!$B$2:$B$5, 0),
        MATCH(B21, 'Summary - Period of Performance'!$C$1:$AW$1, 0)
      ),
      ""
    ),
    ""
  ),
  ""
)</f>
        <v/>
      </c>
      <c r="I21" s="21" t="str">
        <f t="array" ref="I21">IF(
  Prototype_input!$C$6 = "Federal or Tribal Government",
  IF(
    B21 &lt;&gt; "",
    IFERROR(
      INDEX(
        'Summary - Socioeconomic'!$C$2:$BX$11,
        MATCH(Prototype_input!$C$50, 'Summary - Socioeconomic'!$B$2:$B$11, 0),
        MATCH(B21, 'Summary - Socioeconomic'!$C$1:$BX$1, 0)
      ),
      ""
    ),
    ""
  ),
  ""
)</f>
        <v/>
      </c>
      <c r="J21" s="21" t="str">
        <f>IF(
  Prototype_input!$C$6 = "Federal or Tribal Government",
  IF(
    B21 &lt;&gt; "",
    IFERROR(
      INDEX(
        'Summary - Estimated Dollar Valu'!$C$2:$AW$4,
        MATCH(Prototype_input!$C$54, 'Summary - Estimated Dollar Valu'!$B$2:$B$4, 0),
        MATCH(B21, 'Summary - Estimated Dollar Valu'!$C$1:$AW$1, 0)
      ),
      ""
    ),
    ""
  ),
  ""
)</f>
        <v/>
      </c>
      <c r="K21" s="21" t="str">
        <f>IF(AND(Prototype_input!$C$56&lt;&gt;"",J21&lt;&gt;""),Prototype_input!$C$58,"")</f>
        <v/>
      </c>
      <c r="L21" s="21" t="str">
        <f>IF(AND(Prototype_input!$C$60&lt;&gt;"",J21&lt;&gt;""),Prototype_input!$C$62,"")</f>
        <v/>
      </c>
      <c r="M21" s="21" t="str">
        <f>IF(AND(Prototype_input!$C$64&lt;&gt;"",J21&lt;&gt;""),Prototype_input!$C$66,"")</f>
        <v/>
      </c>
      <c r="N21" s="21" t="str">
        <f>IF(AND(Prototype_input!$C$68&lt;&gt;"",J21&lt;&gt;""),Prototype_input!$C$70,"")</f>
        <v/>
      </c>
      <c r="O21" s="21" t="str">
        <f>IF(N21&lt;&gt;"",_xlfn.XLOOKUP(Prototype_input!$E$13,'ITC Offerings Mapping'!$C$1:$C$1000,'ITC Offerings Mapping'!$B$1:$B$1000),"")</f>
        <v/>
      </c>
      <c r="Q21" s="21" t="str">
        <f t="array" ref="Q21">IF(Prototype_input!$C$6="Federal or Tribal Government",IF(O21&lt;&gt;"", INDEX('Scope Scoring'!$C$2:$BX$50, MATCH(O21, 'Scope Scoring'!$B$2:$B$50, 0), MATCH(B21, 'Scope Scoring'!$C$1:$BX$1, 0)),""),"")</f>
        <v/>
      </c>
      <c r="R21" s="21" t="str">
        <f t="shared" si="0"/>
        <v/>
      </c>
      <c r="S21" s="21" t="str">
        <f t="shared" si="1"/>
        <v/>
      </c>
      <c r="T21" s="21" t="str">
        <f t="shared" si="2"/>
        <v/>
      </c>
      <c r="U21" s="21" t="str">
        <f t="shared" si="3"/>
        <v/>
      </c>
      <c r="W21" s="21" t="str">
        <f t="array" ref="W21">IF(Prototype_input!$C$6="Federal or Tribal Government",IF(O21&lt;&gt;"", INDEX('Summary - Level of Assistance -'!$C$2:$AV$7, MATCH(Prototype_input!$C$34, 'Summary - Level of Assistance -'!$B$2:$B$7, 0), MATCH(B21, 'Summary - Level of Assistance -'!$C$1:$AV$1, 0)),""),"")</f>
        <v/>
      </c>
      <c r="X21" s="21" t="str">
        <f t="shared" si="4"/>
        <v/>
      </c>
      <c r="Y21" s="21" t="str">
        <f t="shared" si="5"/>
        <v/>
      </c>
      <c r="AA21" s="21" t="str">
        <f t="array" ref="AA21">IF(Prototype_input!$C$6="Federal or Tribal Government",IF(O21&lt;&gt;"", INDEX('Summary - Objective - Tradeoff'!$C$2:$AV$4, MATCH(Prototype_input!$C$38, 'Summary - Objective - Tradeoff'!$B$2:$B$4, 0), MATCH(B21, 'Summary - Objective - Tradeoff'!$C$1:$AV$1, 0)),""),"")</f>
        <v/>
      </c>
      <c r="AB21" s="21" t="str">
        <f t="shared" si="6"/>
        <v/>
      </c>
      <c r="AC21" s="21" t="str">
        <f t="shared" si="7"/>
        <v/>
      </c>
      <c r="AE21" s="21" t="str">
        <f t="array" ref="AE21">IF(Prototype_input!$C$6="Federal or Tribal Government",IF(O21&lt;&gt;"", INDEX('Summary- PoP - Tradeoff'!$C$2:$AV$5, MATCH(Prototype_input!$C$46, 'Summary- PoP - Tradeoff'!$B$2:$B$5, 0), MATCH(B21, 'Summary- PoP - Tradeoff'!$C$1:$AV$1, 0)),""),"")</f>
        <v/>
      </c>
      <c r="AF21" s="21" t="str">
        <f t="shared" si="8"/>
        <v/>
      </c>
      <c r="AG21" s="21" t="str">
        <f t="shared" si="9"/>
        <v/>
      </c>
      <c r="AI21" s="21" t="str">
        <f t="array" ref="AI21">IF(Prototype_input!$C$6="Federal or Tribal Government",IF(O21&lt;&gt;"", INDEX('Summary - EDV - Tradeoff'!$C$2:$AV$4, MATCH(Prototype_input!$C$54, 'Summary - EDV - Tradeoff'!$B$2:$B$4, 0), MATCH(B21, 'Summary - EDV - Tradeoff'!$C$1:$AV$1, 0)),""),"")</f>
        <v/>
      </c>
      <c r="AJ21" s="21" t="str">
        <f t="shared" si="10"/>
        <v/>
      </c>
      <c r="AK21" s="21" t="str">
        <f t="shared" si="11"/>
        <v/>
      </c>
      <c r="AL21" s="21" t="str">
        <f t="shared" si="12"/>
        <v/>
      </c>
    </row>
    <row r="22" spans="4:38" ht="12.75" x14ac:dyDescent="0.2">
      <c r="D22" s="21" t="str">
        <f t="array" ref="D22">IF(
  Prototype_input!$C$6 = "State or Local Government",
  IF(
    C22 &lt;&gt; "",
    IFERROR(
      INDEX(
        'Summary - Acquisition Need'!$C$2:$AD$4,
        MATCH(Prototype_input!$C$30, 'Summary - Acquisition Need'!$B$2:$B$4, 0),
        MATCH(C22, 'Summary - Acquisition Need'!$C$1:$AD$1, 0)
      ),
      ""
    ),
    ""
  ),
  IF(
    Prototype_input!$C$6 = "Federal or Tribal Government",
    IF(
      B22 &lt;&gt; "",
      IFERROR(
        INDEX(
          'Summary - Place of Performance'!$C$2:$AW$14,
          MATCH(Prototype_input!$C$30, 'Summary - Place of Performance'!$B$2:$B$14, 0),
          MATCH(B22, 'Summary - Place of Performance'!$C$1:$AW$1, 0)
        ),
        ""
      ),
      ""
    ),
    ""
  )
)</f>
        <v/>
      </c>
      <c r="E22" s="21" t="str">
        <f t="array" ref="E22">IF(
  Prototype_input!$C$6 = "State or Local Government",
  IF(
    C22 &lt;&gt; "",
    IFERROR(
      INDEX(
        'Summary - Contract Type'!$C$2:$BX$6,
        MATCH(Prototype_input!$C$34, 'Summary - Contract Type'!$B$2:$B$6, 0),
        MATCH(C22, 'Summary - Contract Type'!$C$1:$BX$1, 0)
      ),
      ""
    ),
    ""
  ),
  IF(
    Prototype_input!$C$6 = "Federal or Tribal Government",
    IF(
      B22 &lt;&gt; "",
      IFERROR(
        INDEX(
          'Summary - Level of Assistance'!$C$2:$AW$7,
          MATCH(Prototype_input!$C$34, 'Summary - Level of Assistance'!$B$2:$B$7, 0),
          MATCH(B22, 'Summary - Level of Assistance'!$C$1:$AW$1, 0)
        ),
        ""
      ),
      ""
    ),
    ""
  )
)</f>
        <v/>
      </c>
      <c r="F22" s="21" t="str">
        <f t="array" ref="F22">IF(
  Prototype_input!$C$6 = "State or Local Government",
  IF(
    C22 &lt;&gt; "",
    IFERROR(
      INDEX(
        'Summary - Socioeconomic'!$C$2:$BX$11,
        MATCH(Prototype_input!$C$38, 'Summary - Socioeconomic'!$B$2:$B$11, 0),
        MATCH(C22, 'Summary - Socioeconomic'!$C$1:$BX$1, 0)
      ),
      ""
    ),
    ""
  ),
  IF(
    Prototype_input!$C$6 = "Federal or Tribal Government",
    IF(
      B22 &lt;&gt; "",
      IFERROR(
        INDEX(
          'Summary - Objective'!$C$2:$AX$4,
          MATCH(Prototype_input!$C$38, 'Summary - Objective'!$B$2:$B$4, 0),
          MATCH(B22, 'Summary - Objective'!$C$1:$AX$1, 0)
        ),
        ""
      ),
      ""
    ),
    ""
  )
)</f>
        <v/>
      </c>
      <c r="G22" s="21" t="str">
        <f t="array" ref="G22">IF(
  Prototype_input!$C$6 = "Federal or Tribal Government",
  IF(
    B22 &lt;&gt; "",
    IFERROR(
      INDEX(
        'Summary - Contract Type'!$C$2:$BX$6,
        MATCH(Prototype_input!$C$42, 'Summary - Contract Type'!$B$2:$B$6, 0),
        MATCH(B22, 'Summary - Contract Type'!$C$1:$BX$1, 0)
      ),
      ""
    ),
    ""
  ),
  ""
)</f>
        <v/>
      </c>
      <c r="H22" s="21" t="str">
        <f t="array" ref="H22">IF(
  Prototype_input!$C$6 = "Federal or Tribal Government",
  IF(
    B22 &lt;&gt; "",
    IFERROR(
      INDEX(
        'Summary - Period of Performance'!$C$2:$AW$5,
        MATCH(Prototype_input!$C$46, 'Summary - Period of Performance'!$B$2:$B$5, 0),
        MATCH(B22, 'Summary - Period of Performance'!$C$1:$AW$1, 0)
      ),
      ""
    ),
    ""
  ),
  ""
)</f>
        <v/>
      </c>
      <c r="I22" s="21" t="str">
        <f t="array" ref="I22">IF(
  Prototype_input!$C$6 = "Federal or Tribal Government",
  IF(
    B22 &lt;&gt; "",
    IFERROR(
      INDEX(
        'Summary - Socioeconomic'!$C$2:$BX$11,
        MATCH(Prototype_input!$C$50, 'Summary - Socioeconomic'!$B$2:$B$11, 0),
        MATCH(B22, 'Summary - Socioeconomic'!$C$1:$BX$1, 0)
      ),
      ""
    ),
    ""
  ),
  ""
)</f>
        <v/>
      </c>
      <c r="J22" s="21" t="str">
        <f>IF(
  Prototype_input!$C$6 = "Federal or Tribal Government",
  IF(
    B22 &lt;&gt; "",
    IFERROR(
      INDEX(
        'Summary - Estimated Dollar Valu'!$C$2:$AW$4,
        MATCH(Prototype_input!$C$54, 'Summary - Estimated Dollar Valu'!$B$2:$B$4, 0),
        MATCH(B22, 'Summary - Estimated Dollar Valu'!$C$1:$AW$1, 0)
      ),
      ""
    ),
    ""
  ),
  ""
)</f>
        <v/>
      </c>
      <c r="K22" s="21" t="str">
        <f>IF(AND(Prototype_input!$C$56&lt;&gt;"",J22&lt;&gt;""),Prototype_input!$C$58,"")</f>
        <v/>
      </c>
      <c r="L22" s="21" t="str">
        <f>IF(AND(Prototype_input!$C$60&lt;&gt;"",J22&lt;&gt;""),Prototype_input!$C$62,"")</f>
        <v/>
      </c>
      <c r="M22" s="21" t="str">
        <f>IF(AND(Prototype_input!$C$64&lt;&gt;"",J22&lt;&gt;""),Prototype_input!$C$66,"")</f>
        <v/>
      </c>
      <c r="N22" s="21" t="str">
        <f>IF(AND(Prototype_input!$C$68&lt;&gt;"",J22&lt;&gt;""),Prototype_input!$C$70,"")</f>
        <v/>
      </c>
      <c r="O22" s="21" t="str">
        <f>IF(N22&lt;&gt;"",_xlfn.XLOOKUP(Prototype_input!$E$13,'ITC Offerings Mapping'!$C$1:$C$1000,'ITC Offerings Mapping'!$B$1:$B$1000),"")</f>
        <v/>
      </c>
      <c r="Q22" s="21" t="str">
        <f t="array" ref="Q22">IF(Prototype_input!$C$6="Federal or Tribal Government",IF(O22&lt;&gt;"", INDEX('Scope Scoring'!$C$2:$BX$50, MATCH(O22, 'Scope Scoring'!$B$2:$B$50, 0), MATCH(B22, 'Scope Scoring'!$C$1:$BX$1, 0)),""),"")</f>
        <v/>
      </c>
      <c r="R22" s="21" t="str">
        <f t="shared" si="0"/>
        <v/>
      </c>
      <c r="S22" s="21" t="str">
        <f t="shared" si="1"/>
        <v/>
      </c>
      <c r="T22" s="21" t="str">
        <f t="shared" si="2"/>
        <v/>
      </c>
      <c r="U22" s="21" t="str">
        <f t="shared" si="3"/>
        <v/>
      </c>
      <c r="W22" s="21" t="str">
        <f t="array" ref="W22">IF(Prototype_input!$C$6="Federal or Tribal Government",IF(O22&lt;&gt;"", INDEX('Summary - Level of Assistance -'!$C$2:$AV$7, MATCH(Prototype_input!$C$34, 'Summary - Level of Assistance -'!$B$2:$B$7, 0), MATCH(B22, 'Summary - Level of Assistance -'!$C$1:$AV$1, 0)),""),"")</f>
        <v/>
      </c>
      <c r="X22" s="21" t="str">
        <f t="shared" si="4"/>
        <v/>
      </c>
      <c r="Y22" s="21" t="str">
        <f t="shared" si="5"/>
        <v/>
      </c>
      <c r="AA22" s="21" t="str">
        <f t="array" ref="AA22">IF(Prototype_input!$C$6="Federal or Tribal Government",IF(O22&lt;&gt;"", INDEX('Summary - Objective - Tradeoff'!$C$2:$AV$4, MATCH(Prototype_input!$C$38, 'Summary - Objective - Tradeoff'!$B$2:$B$4, 0), MATCH(B22, 'Summary - Objective - Tradeoff'!$C$1:$AV$1, 0)),""),"")</f>
        <v/>
      </c>
      <c r="AB22" s="21" t="str">
        <f t="shared" si="6"/>
        <v/>
      </c>
      <c r="AC22" s="21" t="str">
        <f t="shared" si="7"/>
        <v/>
      </c>
      <c r="AE22" s="21" t="str">
        <f t="array" ref="AE22">IF(Prototype_input!$C$6="Federal or Tribal Government",IF(O22&lt;&gt;"", INDEX('Summary- PoP - Tradeoff'!$C$2:$AV$5, MATCH(Prototype_input!$C$46, 'Summary- PoP - Tradeoff'!$B$2:$B$5, 0), MATCH(B22, 'Summary- PoP - Tradeoff'!$C$1:$AV$1, 0)),""),"")</f>
        <v/>
      </c>
      <c r="AF22" s="21" t="str">
        <f t="shared" si="8"/>
        <v/>
      </c>
      <c r="AG22" s="21" t="str">
        <f t="shared" si="9"/>
        <v/>
      </c>
      <c r="AI22" s="21" t="str">
        <f t="array" ref="AI22">IF(Prototype_input!$C$6="Federal or Tribal Government",IF(O22&lt;&gt;"", INDEX('Summary - EDV - Tradeoff'!$C$2:$AV$4, MATCH(Prototype_input!$C$54, 'Summary - EDV - Tradeoff'!$B$2:$B$4, 0), MATCH(B22, 'Summary - EDV - Tradeoff'!$C$1:$AV$1, 0)),""),"")</f>
        <v/>
      </c>
      <c r="AJ22" s="21" t="str">
        <f t="shared" si="10"/>
        <v/>
      </c>
      <c r="AK22" s="21" t="str">
        <f t="shared" si="11"/>
        <v/>
      </c>
      <c r="AL22" s="21" t="str">
        <f t="shared" si="12"/>
        <v/>
      </c>
    </row>
    <row r="23" spans="4:38" ht="12.75" x14ac:dyDescent="0.2">
      <c r="D23" s="21" t="str">
        <f t="array" ref="D23">IF(
  Prototype_input!$C$6 = "State or Local Government",
  IF(
    C23 &lt;&gt; "",
    IFERROR(
      INDEX(
        'Summary - Acquisition Need'!$C$2:$AD$4,
        MATCH(Prototype_input!$C$30, 'Summary - Acquisition Need'!$B$2:$B$4, 0),
        MATCH(C23, 'Summary - Acquisition Need'!$C$1:$AD$1, 0)
      ),
      ""
    ),
    ""
  ),
  IF(
    Prototype_input!$C$6 = "Federal or Tribal Government",
    IF(
      B23 &lt;&gt; "",
      IFERROR(
        INDEX(
          'Summary - Place of Performance'!$C$2:$AW$14,
          MATCH(Prototype_input!$C$30, 'Summary - Place of Performance'!$B$2:$B$14, 0),
          MATCH(B23, 'Summary - Place of Performance'!$C$1:$AW$1, 0)
        ),
        ""
      ),
      ""
    ),
    ""
  )
)</f>
        <v/>
      </c>
      <c r="E23" s="21" t="str">
        <f t="array" ref="E23">IF(
  Prototype_input!$C$6 = "State or Local Government",
  IF(
    C23 &lt;&gt; "",
    IFERROR(
      INDEX(
        'Summary - Contract Type'!$C$2:$BX$6,
        MATCH(Prototype_input!$C$34, 'Summary - Contract Type'!$B$2:$B$6, 0),
        MATCH(C23, 'Summary - Contract Type'!$C$1:$BX$1, 0)
      ),
      ""
    ),
    ""
  ),
  IF(
    Prototype_input!$C$6 = "Federal or Tribal Government",
    IF(
      B23 &lt;&gt; "",
      IFERROR(
        INDEX(
          'Summary - Level of Assistance'!$C$2:$AW$7,
          MATCH(Prototype_input!$C$34, 'Summary - Level of Assistance'!$B$2:$B$7, 0),
          MATCH(B23, 'Summary - Level of Assistance'!$C$1:$AW$1, 0)
        ),
        ""
      ),
      ""
    ),
    ""
  )
)</f>
        <v/>
      </c>
      <c r="F23" s="21" t="str">
        <f t="array" ref="F23">IF(
  Prototype_input!$C$6 = "State or Local Government",
  IF(
    C23 &lt;&gt; "",
    IFERROR(
      INDEX(
        'Summary - Socioeconomic'!$C$2:$BX$11,
        MATCH(Prototype_input!$C$38, 'Summary - Socioeconomic'!$B$2:$B$11, 0),
        MATCH(C23, 'Summary - Socioeconomic'!$C$1:$BX$1, 0)
      ),
      ""
    ),
    ""
  ),
  IF(
    Prototype_input!$C$6 = "Federal or Tribal Government",
    IF(
      B23 &lt;&gt; "",
      IFERROR(
        INDEX(
          'Summary - Objective'!$C$2:$AX$4,
          MATCH(Prototype_input!$C$38, 'Summary - Objective'!$B$2:$B$4, 0),
          MATCH(B23, 'Summary - Objective'!$C$1:$AX$1, 0)
        ),
        ""
      ),
      ""
    ),
    ""
  )
)</f>
        <v/>
      </c>
      <c r="G23" s="21" t="str">
        <f t="array" ref="G23">IF(
  Prototype_input!$C$6 = "Federal or Tribal Government",
  IF(
    B23 &lt;&gt; "",
    IFERROR(
      INDEX(
        'Summary - Contract Type'!$C$2:$BX$6,
        MATCH(Prototype_input!$C$42, 'Summary - Contract Type'!$B$2:$B$6, 0),
        MATCH(B23, 'Summary - Contract Type'!$C$1:$BX$1, 0)
      ),
      ""
    ),
    ""
  ),
  ""
)</f>
        <v/>
      </c>
      <c r="H23" s="21" t="str">
        <f t="array" ref="H23">IF(
  Prototype_input!$C$6 = "Federal or Tribal Government",
  IF(
    B23 &lt;&gt; "",
    IFERROR(
      INDEX(
        'Summary - Period of Performance'!$C$2:$AW$5,
        MATCH(Prototype_input!$C$46, 'Summary - Period of Performance'!$B$2:$B$5, 0),
        MATCH(B23, 'Summary - Period of Performance'!$C$1:$AW$1, 0)
      ),
      ""
    ),
    ""
  ),
  ""
)</f>
        <v/>
      </c>
      <c r="I23" s="21" t="str">
        <f t="array" ref="I23">IF(
  Prototype_input!$C$6 = "Federal or Tribal Government",
  IF(
    B23 &lt;&gt; "",
    IFERROR(
      INDEX(
        'Summary - Socioeconomic'!$C$2:$BX$11,
        MATCH(Prototype_input!$C$50, 'Summary - Socioeconomic'!$B$2:$B$11, 0),
        MATCH(B23, 'Summary - Socioeconomic'!$C$1:$BX$1, 0)
      ),
      ""
    ),
    ""
  ),
  ""
)</f>
        <v/>
      </c>
      <c r="J23" s="21" t="str">
        <f>IF(
  Prototype_input!$C$6 = "Federal or Tribal Government",
  IF(
    B23 &lt;&gt; "",
    IFERROR(
      INDEX(
        'Summary - Estimated Dollar Valu'!$C$2:$AW$4,
        MATCH(Prototype_input!$C$54, 'Summary - Estimated Dollar Valu'!$B$2:$B$4, 0),
        MATCH(B23, 'Summary - Estimated Dollar Valu'!$C$1:$AW$1, 0)
      ),
      ""
    ),
    ""
  ),
  ""
)</f>
        <v/>
      </c>
      <c r="K23" s="21" t="str">
        <f>IF(AND(Prototype_input!$C$56&lt;&gt;"",J23&lt;&gt;""),Prototype_input!$C$58,"")</f>
        <v/>
      </c>
      <c r="L23" s="21" t="str">
        <f>IF(AND(Prototype_input!$C$60&lt;&gt;"",J23&lt;&gt;""),Prototype_input!$C$62,"")</f>
        <v/>
      </c>
      <c r="M23" s="21" t="str">
        <f>IF(AND(Prototype_input!$C$64&lt;&gt;"",J23&lt;&gt;""),Prototype_input!$C$66,"")</f>
        <v/>
      </c>
      <c r="N23" s="21" t="str">
        <f>IF(AND(Prototype_input!$C$68&lt;&gt;"",J23&lt;&gt;""),Prototype_input!$C$70,"")</f>
        <v/>
      </c>
      <c r="O23" s="21" t="str">
        <f>IF(N23&lt;&gt;"",_xlfn.XLOOKUP(Prototype_input!$E$13,'ITC Offerings Mapping'!$C$1:$C$1000,'ITC Offerings Mapping'!$B$1:$B$1000),"")</f>
        <v/>
      </c>
      <c r="Q23" s="21" t="str">
        <f t="array" ref="Q23">IF(Prototype_input!$C$6="Federal or Tribal Government",IF(O23&lt;&gt;"", INDEX('Scope Scoring'!$C$2:$BX$50, MATCH(O23, 'Scope Scoring'!$B$2:$B$50, 0), MATCH(B23, 'Scope Scoring'!$C$1:$BX$1, 0)),""),"")</f>
        <v/>
      </c>
      <c r="R23" s="21" t="str">
        <f t="shared" si="0"/>
        <v/>
      </c>
      <c r="S23" s="21" t="str">
        <f t="shared" si="1"/>
        <v/>
      </c>
      <c r="T23" s="21" t="str">
        <f t="shared" si="2"/>
        <v/>
      </c>
      <c r="U23" s="21" t="str">
        <f t="shared" si="3"/>
        <v/>
      </c>
      <c r="W23" s="21" t="str">
        <f t="array" ref="W23">IF(Prototype_input!$C$6="Federal or Tribal Government",IF(O23&lt;&gt;"", INDEX('Summary - Level of Assistance -'!$C$2:$AV$7, MATCH(Prototype_input!$C$34, 'Summary - Level of Assistance -'!$B$2:$B$7, 0), MATCH(B23, 'Summary - Level of Assistance -'!$C$1:$AV$1, 0)),""),"")</f>
        <v/>
      </c>
      <c r="X23" s="21" t="str">
        <f t="shared" si="4"/>
        <v/>
      </c>
      <c r="Y23" s="21" t="str">
        <f t="shared" si="5"/>
        <v/>
      </c>
      <c r="AA23" s="21" t="str">
        <f t="array" ref="AA23">IF(Prototype_input!$C$6="Federal or Tribal Government",IF(O23&lt;&gt;"", INDEX('Summary - Objective - Tradeoff'!$C$2:$AV$4, MATCH(Prototype_input!$C$38, 'Summary - Objective - Tradeoff'!$B$2:$B$4, 0), MATCH(B23, 'Summary - Objective - Tradeoff'!$C$1:$AV$1, 0)),""),"")</f>
        <v/>
      </c>
      <c r="AB23" s="21" t="str">
        <f t="shared" si="6"/>
        <v/>
      </c>
      <c r="AC23" s="21" t="str">
        <f t="shared" si="7"/>
        <v/>
      </c>
      <c r="AE23" s="21" t="str">
        <f t="array" ref="AE23">IF(Prototype_input!$C$6="Federal or Tribal Government",IF(O23&lt;&gt;"", INDEX('Summary- PoP - Tradeoff'!$C$2:$AV$5, MATCH(Prototype_input!$C$46, 'Summary- PoP - Tradeoff'!$B$2:$B$5, 0), MATCH(B23, 'Summary- PoP - Tradeoff'!$C$1:$AV$1, 0)),""),"")</f>
        <v/>
      </c>
      <c r="AF23" s="21" t="str">
        <f t="shared" si="8"/>
        <v/>
      </c>
      <c r="AG23" s="21" t="str">
        <f t="shared" si="9"/>
        <v/>
      </c>
      <c r="AI23" s="21" t="str">
        <f t="array" ref="AI23">IF(Prototype_input!$C$6="Federal or Tribal Government",IF(O23&lt;&gt;"", INDEX('Summary - EDV - Tradeoff'!$C$2:$AV$4, MATCH(Prototype_input!$C$54, 'Summary - EDV - Tradeoff'!$B$2:$B$4, 0), MATCH(B23, 'Summary - EDV - Tradeoff'!$C$1:$AV$1, 0)),""),"")</f>
        <v/>
      </c>
      <c r="AJ23" s="21" t="str">
        <f t="shared" si="10"/>
        <v/>
      </c>
      <c r="AK23" s="21" t="str">
        <f t="shared" si="11"/>
        <v/>
      </c>
      <c r="AL23" s="21" t="str">
        <f t="shared" si="12"/>
        <v/>
      </c>
    </row>
    <row r="24" spans="4:38" ht="12.75" x14ac:dyDescent="0.2">
      <c r="D24" s="21" t="str">
        <f t="array" ref="D24">IF(
  Prototype_input!$C$6 = "State or Local Government",
  IF(
    C24 &lt;&gt; "",
    IFERROR(
      INDEX(
        'Summary - Acquisition Need'!$C$2:$AD$4,
        MATCH(Prototype_input!$C$30, 'Summary - Acquisition Need'!$B$2:$B$4, 0),
        MATCH(C24, 'Summary - Acquisition Need'!$C$1:$AD$1, 0)
      ),
      ""
    ),
    ""
  ),
  IF(
    Prototype_input!$C$6 = "Federal or Tribal Government",
    IF(
      B24 &lt;&gt; "",
      IFERROR(
        INDEX(
          'Summary - Place of Performance'!$C$2:$AW$14,
          MATCH(Prototype_input!$C$30, 'Summary - Place of Performance'!$B$2:$B$14, 0),
          MATCH(B24, 'Summary - Place of Performance'!$C$1:$AW$1, 0)
        ),
        ""
      ),
      ""
    ),
    ""
  )
)</f>
        <v/>
      </c>
      <c r="E24" s="21" t="str">
        <f t="array" ref="E24">IF(
  Prototype_input!$C$6 = "State or Local Government",
  IF(
    C24 &lt;&gt; "",
    IFERROR(
      INDEX(
        'Summary - Contract Type'!$C$2:$BX$6,
        MATCH(Prototype_input!$C$34, 'Summary - Contract Type'!$B$2:$B$6, 0),
        MATCH(C24, 'Summary - Contract Type'!$C$1:$BX$1, 0)
      ),
      ""
    ),
    ""
  ),
  IF(
    Prototype_input!$C$6 = "Federal or Tribal Government",
    IF(
      B24 &lt;&gt; "",
      IFERROR(
        INDEX(
          'Summary - Level of Assistance'!$C$2:$AW$7,
          MATCH(Prototype_input!$C$34, 'Summary - Level of Assistance'!$B$2:$B$7, 0),
          MATCH(B24, 'Summary - Level of Assistance'!$C$1:$AW$1, 0)
        ),
        ""
      ),
      ""
    ),
    ""
  )
)</f>
        <v/>
      </c>
      <c r="F24" s="21" t="str">
        <f t="array" ref="F24">IF(
  Prototype_input!$C$6 = "State or Local Government",
  IF(
    C24 &lt;&gt; "",
    IFERROR(
      INDEX(
        'Summary - Socioeconomic'!$C$2:$BX$11,
        MATCH(Prototype_input!$C$38, 'Summary - Socioeconomic'!$B$2:$B$11, 0),
        MATCH(C24, 'Summary - Socioeconomic'!$C$1:$BX$1, 0)
      ),
      ""
    ),
    ""
  ),
  IF(
    Prototype_input!$C$6 = "Federal or Tribal Government",
    IF(
      B24 &lt;&gt; "",
      IFERROR(
        INDEX(
          'Summary - Objective'!$C$2:$AX$4,
          MATCH(Prototype_input!$C$38, 'Summary - Objective'!$B$2:$B$4, 0),
          MATCH(B24, 'Summary - Objective'!$C$1:$AX$1, 0)
        ),
        ""
      ),
      ""
    ),
    ""
  )
)</f>
        <v/>
      </c>
      <c r="G24" s="21" t="str">
        <f t="array" ref="G24">IF(
  Prototype_input!$C$6 = "Federal or Tribal Government",
  IF(
    B24 &lt;&gt; "",
    IFERROR(
      INDEX(
        'Summary - Contract Type'!$C$2:$BX$6,
        MATCH(Prototype_input!$C$42, 'Summary - Contract Type'!$B$2:$B$6, 0),
        MATCH(B24, 'Summary - Contract Type'!$C$1:$BX$1, 0)
      ),
      ""
    ),
    ""
  ),
  ""
)</f>
        <v/>
      </c>
      <c r="H24" s="21" t="str">
        <f t="array" ref="H24">IF(
  Prototype_input!$C$6 = "Federal or Tribal Government",
  IF(
    B24 &lt;&gt; "",
    IFERROR(
      INDEX(
        'Summary - Period of Performance'!$C$2:$AW$5,
        MATCH(Prototype_input!$C$46, 'Summary - Period of Performance'!$B$2:$B$5, 0),
        MATCH(B24, 'Summary - Period of Performance'!$C$1:$AW$1, 0)
      ),
      ""
    ),
    ""
  ),
  ""
)</f>
        <v/>
      </c>
      <c r="I24" s="21" t="str">
        <f t="array" ref="I24">IF(
  Prototype_input!$C$6 = "Federal or Tribal Government",
  IF(
    B24 &lt;&gt; "",
    IFERROR(
      INDEX(
        'Summary - Socioeconomic'!$C$2:$BX$11,
        MATCH(Prototype_input!$C$50, 'Summary - Socioeconomic'!$B$2:$B$11, 0),
        MATCH(B24, 'Summary - Socioeconomic'!$C$1:$BX$1, 0)
      ),
      ""
    ),
    ""
  ),
  ""
)</f>
        <v/>
      </c>
      <c r="J24" s="21" t="str">
        <f>IF(
  Prototype_input!$C$6 = "Federal or Tribal Government",
  IF(
    B24 &lt;&gt; "",
    IFERROR(
      INDEX(
        'Summary - Estimated Dollar Valu'!$C$2:$AW$4,
        MATCH(Prototype_input!$C$54, 'Summary - Estimated Dollar Valu'!$B$2:$B$4, 0),
        MATCH(B24, 'Summary - Estimated Dollar Valu'!$C$1:$AW$1, 0)
      ),
      ""
    ),
    ""
  ),
  ""
)</f>
        <v/>
      </c>
      <c r="K24" s="21" t="str">
        <f>IF(AND(Prototype_input!$C$56&lt;&gt;"",J24&lt;&gt;""),Prototype_input!$C$58,"")</f>
        <v/>
      </c>
      <c r="L24" s="21" t="str">
        <f>IF(AND(Prototype_input!$C$60&lt;&gt;"",J24&lt;&gt;""),Prototype_input!$C$62,"")</f>
        <v/>
      </c>
      <c r="M24" s="21" t="str">
        <f>IF(AND(Prototype_input!$C$64&lt;&gt;"",J24&lt;&gt;""),Prototype_input!$C$66,"")</f>
        <v/>
      </c>
      <c r="N24" s="21" t="str">
        <f>IF(AND(Prototype_input!$C$68&lt;&gt;"",J24&lt;&gt;""),Prototype_input!$C$70,"")</f>
        <v/>
      </c>
      <c r="O24" s="21" t="str">
        <f>IF(N24&lt;&gt;"",_xlfn.XLOOKUP(Prototype_input!$E$13,'ITC Offerings Mapping'!$C$1:$C$1000,'ITC Offerings Mapping'!$B$1:$B$1000),"")</f>
        <v/>
      </c>
      <c r="Q24" s="21" t="str">
        <f t="array" ref="Q24">IF(Prototype_input!$C$6="Federal or Tribal Government",IF(O24&lt;&gt;"", INDEX('Scope Scoring'!$C$2:$BX$50, MATCH(O24, 'Scope Scoring'!$B$2:$B$50, 0), MATCH(B24, 'Scope Scoring'!$C$1:$BX$1, 0)),""),"")</f>
        <v/>
      </c>
      <c r="R24" s="21" t="str">
        <f t="shared" si="0"/>
        <v/>
      </c>
      <c r="S24" s="21" t="str">
        <f t="shared" si="1"/>
        <v/>
      </c>
      <c r="T24" s="21" t="str">
        <f t="shared" si="2"/>
        <v/>
      </c>
      <c r="U24" s="21" t="str">
        <f t="shared" si="3"/>
        <v/>
      </c>
      <c r="W24" s="21" t="str">
        <f t="array" ref="W24">IF(Prototype_input!$C$6="Federal or Tribal Government",IF(O24&lt;&gt;"", INDEX('Summary - Level of Assistance -'!$C$2:$AV$7, MATCH(Prototype_input!$C$34, 'Summary - Level of Assistance -'!$B$2:$B$7, 0), MATCH(B24, 'Summary - Level of Assistance -'!$C$1:$AV$1, 0)),""),"")</f>
        <v/>
      </c>
      <c r="X24" s="21" t="str">
        <f t="shared" si="4"/>
        <v/>
      </c>
      <c r="Y24" s="21" t="str">
        <f t="shared" si="5"/>
        <v/>
      </c>
      <c r="AA24" s="21" t="str">
        <f t="array" ref="AA24">IF(Prototype_input!$C$6="Federal or Tribal Government",IF(O24&lt;&gt;"", INDEX('Summary - Objective - Tradeoff'!$C$2:$AV$4, MATCH(Prototype_input!$C$38, 'Summary - Objective - Tradeoff'!$B$2:$B$4, 0), MATCH(B24, 'Summary - Objective - Tradeoff'!$C$1:$AV$1, 0)),""),"")</f>
        <v/>
      </c>
      <c r="AB24" s="21" t="str">
        <f t="shared" si="6"/>
        <v/>
      </c>
      <c r="AC24" s="21" t="str">
        <f t="shared" si="7"/>
        <v/>
      </c>
      <c r="AE24" s="21" t="str">
        <f t="array" ref="AE24">IF(Prototype_input!$C$6="Federal or Tribal Government",IF(O24&lt;&gt;"", INDEX('Summary- PoP - Tradeoff'!$C$2:$AV$5, MATCH(Prototype_input!$C$46, 'Summary- PoP - Tradeoff'!$B$2:$B$5, 0), MATCH(B24, 'Summary- PoP - Tradeoff'!$C$1:$AV$1, 0)),""),"")</f>
        <v/>
      </c>
      <c r="AF24" s="21" t="str">
        <f t="shared" si="8"/>
        <v/>
      </c>
      <c r="AG24" s="21" t="str">
        <f t="shared" si="9"/>
        <v/>
      </c>
      <c r="AI24" s="21" t="str">
        <f t="array" ref="AI24">IF(Prototype_input!$C$6="Federal or Tribal Government",IF(O24&lt;&gt;"", INDEX('Summary - EDV - Tradeoff'!$C$2:$AV$4, MATCH(Prototype_input!$C$54, 'Summary - EDV - Tradeoff'!$B$2:$B$4, 0), MATCH(B24, 'Summary - EDV - Tradeoff'!$C$1:$AV$1, 0)),""),"")</f>
        <v/>
      </c>
      <c r="AJ24" s="21" t="str">
        <f t="shared" si="10"/>
        <v/>
      </c>
      <c r="AK24" s="21" t="str">
        <f t="shared" si="11"/>
        <v/>
      </c>
      <c r="AL24" s="21" t="str">
        <f t="shared" si="12"/>
        <v/>
      </c>
    </row>
    <row r="25" spans="4:38" ht="12.75" x14ac:dyDescent="0.2">
      <c r="D25" s="21" t="str">
        <f t="array" ref="D25">IF(
  Prototype_input!$C$6 = "State or Local Government",
  IF(
    C25 &lt;&gt; "",
    IFERROR(
      INDEX(
        'Summary - Acquisition Need'!$C$2:$AD$4,
        MATCH(Prototype_input!$C$30, 'Summary - Acquisition Need'!$B$2:$B$4, 0),
        MATCH(C25, 'Summary - Acquisition Need'!$C$1:$AD$1, 0)
      ),
      ""
    ),
    ""
  ),
  IF(
    Prototype_input!$C$6 = "Federal or Tribal Government",
    IF(
      B25 &lt;&gt; "",
      IFERROR(
        INDEX(
          'Summary - Place of Performance'!$C$2:$AW$14,
          MATCH(Prototype_input!$C$30, 'Summary - Place of Performance'!$B$2:$B$14, 0),
          MATCH(B25, 'Summary - Place of Performance'!$C$1:$AW$1, 0)
        ),
        ""
      ),
      ""
    ),
    ""
  )
)</f>
        <v/>
      </c>
      <c r="E25" s="21" t="str">
        <f t="array" ref="E25">IF(
  Prototype_input!$C$6 = "State or Local Government",
  IF(
    C25 &lt;&gt; "",
    IFERROR(
      INDEX(
        'Summary - Contract Type'!$C$2:$BX$6,
        MATCH(Prototype_input!$C$34, 'Summary - Contract Type'!$B$2:$B$6, 0),
        MATCH(C25, 'Summary - Contract Type'!$C$1:$BX$1, 0)
      ),
      ""
    ),
    ""
  ),
  IF(
    Prototype_input!$C$6 = "Federal or Tribal Government",
    IF(
      B25 &lt;&gt; "",
      IFERROR(
        INDEX(
          'Summary - Level of Assistance'!$C$2:$AW$7,
          MATCH(Prototype_input!$C$34, 'Summary - Level of Assistance'!$B$2:$B$7, 0),
          MATCH(B25, 'Summary - Level of Assistance'!$C$1:$AW$1, 0)
        ),
        ""
      ),
      ""
    ),
    ""
  )
)</f>
        <v/>
      </c>
      <c r="F25" s="21" t="str">
        <f t="array" ref="F25">IF(
  Prototype_input!$C$6 = "State or Local Government",
  IF(
    C25 &lt;&gt; "",
    IFERROR(
      INDEX(
        'Summary - Socioeconomic'!$C$2:$BX$11,
        MATCH(Prototype_input!$C$38, 'Summary - Socioeconomic'!$B$2:$B$11, 0),
        MATCH(C25, 'Summary - Socioeconomic'!$C$1:$BX$1, 0)
      ),
      ""
    ),
    ""
  ),
  IF(
    Prototype_input!$C$6 = "Federal or Tribal Government",
    IF(
      B25 &lt;&gt; "",
      IFERROR(
        INDEX(
          'Summary - Objective'!$C$2:$AX$4,
          MATCH(Prototype_input!$C$38, 'Summary - Objective'!$B$2:$B$4, 0),
          MATCH(B25, 'Summary - Objective'!$C$1:$AX$1, 0)
        ),
        ""
      ),
      ""
    ),
    ""
  )
)</f>
        <v/>
      </c>
      <c r="G25" s="21" t="str">
        <f t="array" ref="G25">IF(
  Prototype_input!$C$6 = "Federal or Tribal Government",
  IF(
    B25 &lt;&gt; "",
    IFERROR(
      INDEX(
        'Summary - Contract Type'!$C$2:$BX$6,
        MATCH(Prototype_input!$C$42, 'Summary - Contract Type'!$B$2:$B$6, 0),
        MATCH(B25, 'Summary - Contract Type'!$C$1:$BX$1, 0)
      ),
      ""
    ),
    ""
  ),
  ""
)</f>
        <v/>
      </c>
      <c r="H25" s="21" t="str">
        <f t="array" ref="H25">IF(
  Prototype_input!$C$6 = "Federal or Tribal Government",
  IF(
    B25 &lt;&gt; "",
    IFERROR(
      INDEX(
        'Summary - Period of Performance'!$C$2:$AW$5,
        MATCH(Prototype_input!$C$46, 'Summary - Period of Performance'!$B$2:$B$5, 0),
        MATCH(B25, 'Summary - Period of Performance'!$C$1:$AW$1, 0)
      ),
      ""
    ),
    ""
  ),
  ""
)</f>
        <v/>
      </c>
      <c r="I25" s="21" t="str">
        <f t="array" ref="I25">IF(
  Prototype_input!$C$6 = "Federal or Tribal Government",
  IF(
    B25 &lt;&gt; "",
    IFERROR(
      INDEX(
        'Summary - Socioeconomic'!$C$2:$BX$11,
        MATCH(Prototype_input!$C$50, 'Summary - Socioeconomic'!$B$2:$B$11, 0),
        MATCH(B25, 'Summary - Socioeconomic'!$C$1:$BX$1, 0)
      ),
      ""
    ),
    ""
  ),
  ""
)</f>
        <v/>
      </c>
      <c r="J25" s="21" t="str">
        <f>IF(
  Prototype_input!$C$6 = "Federal or Tribal Government",
  IF(
    B25 &lt;&gt; "",
    IFERROR(
      INDEX(
        'Summary - Estimated Dollar Valu'!$C$2:$AW$4,
        MATCH(Prototype_input!$C$54, 'Summary - Estimated Dollar Valu'!$B$2:$B$4, 0),
        MATCH(B25, 'Summary - Estimated Dollar Valu'!$C$1:$AW$1, 0)
      ),
      ""
    ),
    ""
  ),
  ""
)</f>
        <v/>
      </c>
      <c r="K25" s="21" t="str">
        <f>IF(AND(Prototype_input!$C$56&lt;&gt;"",J25&lt;&gt;""),Prototype_input!$C$58,"")</f>
        <v/>
      </c>
      <c r="L25" s="21" t="str">
        <f>IF(AND(Prototype_input!$C$60&lt;&gt;"",J25&lt;&gt;""),Prototype_input!$C$62,"")</f>
        <v/>
      </c>
      <c r="M25" s="21" t="str">
        <f>IF(AND(Prototype_input!$C$64&lt;&gt;"",J25&lt;&gt;""),Prototype_input!$C$66,"")</f>
        <v/>
      </c>
      <c r="N25" s="21" t="str">
        <f>IF(AND(Prototype_input!$C$68&lt;&gt;"",J25&lt;&gt;""),Prototype_input!$C$70,"")</f>
        <v/>
      </c>
      <c r="O25" s="21" t="str">
        <f>IF(N25&lt;&gt;"",_xlfn.XLOOKUP(Prototype_input!$E$13,'ITC Offerings Mapping'!$C$1:$C$1000,'ITC Offerings Mapping'!$B$1:$B$1000),"")</f>
        <v/>
      </c>
      <c r="Q25" s="21" t="str">
        <f t="array" ref="Q25">IF(Prototype_input!$C$6="Federal or Tribal Government",IF(O25&lt;&gt;"", INDEX('Scope Scoring'!$C$2:$BX$50, MATCH(O25, 'Scope Scoring'!$B$2:$B$50, 0), MATCH(B25, 'Scope Scoring'!$C$1:$BX$1, 0)),""),"")</f>
        <v/>
      </c>
      <c r="R25" s="21" t="str">
        <f t="shared" si="0"/>
        <v/>
      </c>
      <c r="S25" s="21" t="str">
        <f t="shared" si="1"/>
        <v/>
      </c>
      <c r="T25" s="21" t="str">
        <f t="shared" si="2"/>
        <v/>
      </c>
      <c r="U25" s="21" t="str">
        <f t="shared" si="3"/>
        <v/>
      </c>
      <c r="W25" s="21" t="str">
        <f t="array" ref="W25">IF(Prototype_input!$C$6="Federal or Tribal Government",IF(O25&lt;&gt;"", INDEX('Summary - Level of Assistance -'!$C$2:$AV$7, MATCH(Prototype_input!$C$34, 'Summary - Level of Assistance -'!$B$2:$B$7, 0), MATCH(B25, 'Summary - Level of Assistance -'!$C$1:$AV$1, 0)),""),"")</f>
        <v/>
      </c>
      <c r="X25" s="21" t="str">
        <f t="shared" si="4"/>
        <v/>
      </c>
      <c r="Y25" s="21" t="str">
        <f t="shared" si="5"/>
        <v/>
      </c>
      <c r="AA25" s="21" t="str">
        <f t="array" ref="AA25">IF(Prototype_input!$C$6="Federal or Tribal Government",IF(O25&lt;&gt;"", INDEX('Summary - Objective - Tradeoff'!$C$2:$AV$4, MATCH(Prototype_input!$C$38, 'Summary - Objective - Tradeoff'!$B$2:$B$4, 0), MATCH(B25, 'Summary - Objective - Tradeoff'!$C$1:$AV$1, 0)),""),"")</f>
        <v/>
      </c>
      <c r="AB25" s="21" t="str">
        <f t="shared" si="6"/>
        <v/>
      </c>
      <c r="AC25" s="21" t="str">
        <f t="shared" si="7"/>
        <v/>
      </c>
      <c r="AE25" s="21" t="str">
        <f t="array" ref="AE25">IF(Prototype_input!$C$6="Federal or Tribal Government",IF(O25&lt;&gt;"", INDEX('Summary- PoP - Tradeoff'!$C$2:$AV$5, MATCH(Prototype_input!$C$46, 'Summary- PoP - Tradeoff'!$B$2:$B$5, 0), MATCH(B25, 'Summary- PoP - Tradeoff'!$C$1:$AV$1, 0)),""),"")</f>
        <v/>
      </c>
      <c r="AF25" s="21" t="str">
        <f t="shared" si="8"/>
        <v/>
      </c>
      <c r="AG25" s="21" t="str">
        <f t="shared" si="9"/>
        <v/>
      </c>
      <c r="AI25" s="21" t="str">
        <f t="array" ref="AI25">IF(Prototype_input!$C$6="Federal or Tribal Government",IF(O25&lt;&gt;"", INDEX('Summary - EDV - Tradeoff'!$C$2:$AV$4, MATCH(Prototype_input!$C$54, 'Summary - EDV - Tradeoff'!$B$2:$B$4, 0), MATCH(B25, 'Summary - EDV - Tradeoff'!$C$1:$AV$1, 0)),""),"")</f>
        <v/>
      </c>
      <c r="AJ25" s="21" t="str">
        <f t="shared" si="10"/>
        <v/>
      </c>
      <c r="AK25" s="21" t="str">
        <f t="shared" si="11"/>
        <v/>
      </c>
      <c r="AL25" s="21" t="str">
        <f t="shared" si="12"/>
        <v/>
      </c>
    </row>
    <row r="26" spans="4:38" ht="12.75" x14ac:dyDescent="0.2">
      <c r="D26" s="21" t="str">
        <f t="array" ref="D26">IF(
  Prototype_input!$C$6 = "State or Local Government",
  IF(
    C26 &lt;&gt; "",
    IFERROR(
      INDEX(
        'Summary - Acquisition Need'!$C$2:$AD$4,
        MATCH(Prototype_input!$C$30, 'Summary - Acquisition Need'!$B$2:$B$4, 0),
        MATCH(C26, 'Summary - Acquisition Need'!$C$1:$AD$1, 0)
      ),
      ""
    ),
    ""
  ),
  IF(
    Prototype_input!$C$6 = "Federal or Tribal Government",
    IF(
      B26 &lt;&gt; "",
      IFERROR(
        INDEX(
          'Summary - Place of Performance'!$C$2:$AW$14,
          MATCH(Prototype_input!$C$30, 'Summary - Place of Performance'!$B$2:$B$14, 0),
          MATCH(B26, 'Summary - Place of Performance'!$C$1:$AW$1, 0)
        ),
        ""
      ),
      ""
    ),
    ""
  )
)</f>
        <v/>
      </c>
      <c r="E26" s="21" t="str">
        <f t="array" ref="E26">IF(
  Prototype_input!$C$6 = "State or Local Government",
  IF(
    C26 &lt;&gt; "",
    IFERROR(
      INDEX(
        'Summary - Contract Type'!$C$2:$BX$6,
        MATCH(Prototype_input!$C$34, 'Summary - Contract Type'!$B$2:$B$6, 0),
        MATCH(C26, 'Summary - Contract Type'!$C$1:$BX$1, 0)
      ),
      ""
    ),
    ""
  ),
  IF(
    Prototype_input!$C$6 = "Federal or Tribal Government",
    IF(
      B26 &lt;&gt; "",
      IFERROR(
        INDEX(
          'Summary - Level of Assistance'!$C$2:$AW$7,
          MATCH(Prototype_input!$C$34, 'Summary - Level of Assistance'!$B$2:$B$7, 0),
          MATCH(B26, 'Summary - Level of Assistance'!$C$1:$AW$1, 0)
        ),
        ""
      ),
      ""
    ),
    ""
  )
)</f>
        <v/>
      </c>
      <c r="F26" s="21" t="str">
        <f t="array" ref="F26">IF(
  Prototype_input!$C$6 = "State or Local Government",
  IF(
    C26 &lt;&gt; "",
    IFERROR(
      INDEX(
        'Summary - Socioeconomic'!$C$2:$BX$11,
        MATCH(Prototype_input!$C$38, 'Summary - Socioeconomic'!$B$2:$B$11, 0),
        MATCH(C26, 'Summary - Socioeconomic'!$C$1:$BX$1, 0)
      ),
      ""
    ),
    ""
  ),
  IF(
    Prototype_input!$C$6 = "Federal or Tribal Government",
    IF(
      B26 &lt;&gt; "",
      IFERROR(
        INDEX(
          'Summary - Objective'!$C$2:$AX$4,
          MATCH(Prototype_input!$C$38, 'Summary - Objective'!$B$2:$B$4, 0),
          MATCH(B26, 'Summary - Objective'!$C$1:$AX$1, 0)
        ),
        ""
      ),
      ""
    ),
    ""
  )
)</f>
        <v/>
      </c>
      <c r="G26" s="21" t="str">
        <f t="array" ref="G26">IF(
  Prototype_input!$C$6 = "Federal or Tribal Government",
  IF(
    B26 &lt;&gt; "",
    IFERROR(
      INDEX(
        'Summary - Contract Type'!$C$2:$BX$6,
        MATCH(Prototype_input!$C$42, 'Summary - Contract Type'!$B$2:$B$6, 0),
        MATCH(B26, 'Summary - Contract Type'!$C$1:$BX$1, 0)
      ),
      ""
    ),
    ""
  ),
  ""
)</f>
        <v/>
      </c>
      <c r="H26" s="21" t="str">
        <f t="array" ref="H26">IF(
  Prototype_input!$C$6 = "Federal or Tribal Government",
  IF(
    B26 &lt;&gt; "",
    IFERROR(
      INDEX(
        'Summary - Period of Performance'!$C$2:$AW$5,
        MATCH(Prototype_input!$C$46, 'Summary - Period of Performance'!$B$2:$B$5, 0),
        MATCH(B26, 'Summary - Period of Performance'!$C$1:$AW$1, 0)
      ),
      ""
    ),
    ""
  ),
  ""
)</f>
        <v/>
      </c>
      <c r="I26" s="21" t="str">
        <f t="array" ref="I26">IF(
  Prototype_input!$C$6 = "Federal or Tribal Government",
  IF(
    B26 &lt;&gt; "",
    IFERROR(
      INDEX(
        'Summary - Socioeconomic'!$C$2:$BX$11,
        MATCH(Prototype_input!$C$50, 'Summary - Socioeconomic'!$B$2:$B$11, 0),
        MATCH(B26, 'Summary - Socioeconomic'!$C$1:$BX$1, 0)
      ),
      ""
    ),
    ""
  ),
  ""
)</f>
        <v/>
      </c>
      <c r="J26" s="21" t="str">
        <f>IF(
  Prototype_input!$C$6 = "Federal or Tribal Government",
  IF(
    B26 &lt;&gt; "",
    IFERROR(
      INDEX(
        'Summary - Estimated Dollar Valu'!$C$2:$AW$4,
        MATCH(Prototype_input!$C$54, 'Summary - Estimated Dollar Valu'!$B$2:$B$4, 0),
        MATCH(B26, 'Summary - Estimated Dollar Valu'!$C$1:$AW$1, 0)
      ),
      ""
    ),
    ""
  ),
  ""
)</f>
        <v/>
      </c>
      <c r="K26" s="21" t="str">
        <f>IF(AND(Prototype_input!$C$56&lt;&gt;"",J26&lt;&gt;""),Prototype_input!$C$58,"")</f>
        <v/>
      </c>
      <c r="L26" s="21" t="str">
        <f>IF(AND(Prototype_input!$C$60&lt;&gt;"",J26&lt;&gt;""),Prototype_input!$C$62,"")</f>
        <v/>
      </c>
      <c r="M26" s="21" t="str">
        <f>IF(AND(Prototype_input!$C$64&lt;&gt;"",J26&lt;&gt;""),Prototype_input!$C$66,"")</f>
        <v/>
      </c>
      <c r="N26" s="21" t="str">
        <f>IF(AND(Prototype_input!$C$68&lt;&gt;"",J26&lt;&gt;""),Prototype_input!$C$70,"")</f>
        <v/>
      </c>
      <c r="O26" s="21" t="str">
        <f>IF(N26&lt;&gt;"",_xlfn.XLOOKUP(Prototype_input!$E$13,'ITC Offerings Mapping'!$C$1:$C$1000,'ITC Offerings Mapping'!$B$1:$B$1000),"")</f>
        <v/>
      </c>
      <c r="Q26" s="21" t="str">
        <f t="array" ref="Q26">IF(Prototype_input!$C$6="Federal or Tribal Government",IF(O26&lt;&gt;"", INDEX('Scope Scoring'!$C$2:$BX$50, MATCH(O26, 'Scope Scoring'!$B$2:$B$50, 0), MATCH(B26, 'Scope Scoring'!$C$1:$BX$1, 0)),""),"")</f>
        <v/>
      </c>
      <c r="R26" s="21" t="str">
        <f t="shared" si="0"/>
        <v/>
      </c>
      <c r="S26" s="21" t="str">
        <f t="shared" si="1"/>
        <v/>
      </c>
      <c r="T26" s="21" t="str">
        <f t="shared" si="2"/>
        <v/>
      </c>
      <c r="U26" s="21" t="str">
        <f t="shared" si="3"/>
        <v/>
      </c>
      <c r="W26" s="21" t="str">
        <f t="array" ref="W26">IF(Prototype_input!$C$6="Federal or Tribal Government",IF(O26&lt;&gt;"", INDEX('Summary - Level of Assistance -'!$C$2:$AV$7, MATCH(Prototype_input!$C$34, 'Summary - Level of Assistance -'!$B$2:$B$7, 0), MATCH(B26, 'Summary - Level of Assistance -'!$C$1:$AV$1, 0)),""),"")</f>
        <v/>
      </c>
      <c r="X26" s="21" t="str">
        <f t="shared" si="4"/>
        <v/>
      </c>
      <c r="Y26" s="21" t="str">
        <f t="shared" si="5"/>
        <v/>
      </c>
      <c r="AA26" s="21" t="str">
        <f t="array" ref="AA26">IF(Prototype_input!$C$6="Federal or Tribal Government",IF(O26&lt;&gt;"", INDEX('Summary - Objective - Tradeoff'!$C$2:$AV$4, MATCH(Prototype_input!$C$38, 'Summary - Objective - Tradeoff'!$B$2:$B$4, 0), MATCH(B26, 'Summary - Objective - Tradeoff'!$C$1:$AV$1, 0)),""),"")</f>
        <v/>
      </c>
      <c r="AB26" s="21" t="str">
        <f t="shared" si="6"/>
        <v/>
      </c>
      <c r="AC26" s="21" t="str">
        <f t="shared" si="7"/>
        <v/>
      </c>
      <c r="AE26" s="21" t="str">
        <f t="array" ref="AE26">IF(Prototype_input!$C$6="Federal or Tribal Government",IF(O26&lt;&gt;"", INDEX('Summary- PoP - Tradeoff'!$C$2:$AV$5, MATCH(Prototype_input!$C$46, 'Summary- PoP - Tradeoff'!$B$2:$B$5, 0), MATCH(B26, 'Summary- PoP - Tradeoff'!$C$1:$AV$1, 0)),""),"")</f>
        <v/>
      </c>
      <c r="AF26" s="21" t="str">
        <f t="shared" si="8"/>
        <v/>
      </c>
      <c r="AG26" s="21" t="str">
        <f t="shared" si="9"/>
        <v/>
      </c>
      <c r="AI26" s="21" t="str">
        <f t="array" ref="AI26">IF(Prototype_input!$C$6="Federal or Tribal Government",IF(O26&lt;&gt;"", INDEX('Summary - EDV - Tradeoff'!$C$2:$AV$4, MATCH(Prototype_input!$C$54, 'Summary - EDV - Tradeoff'!$B$2:$B$4, 0), MATCH(B26, 'Summary - EDV - Tradeoff'!$C$1:$AV$1, 0)),""),"")</f>
        <v/>
      </c>
      <c r="AJ26" s="21" t="str">
        <f t="shared" si="10"/>
        <v/>
      </c>
      <c r="AK26" s="21" t="str">
        <f t="shared" si="11"/>
        <v/>
      </c>
      <c r="AL26" s="21" t="str">
        <f t="shared" si="12"/>
        <v/>
      </c>
    </row>
    <row r="27" spans="4:38" ht="12.75" x14ac:dyDescent="0.2">
      <c r="D27" s="21" t="str">
        <f t="array" ref="D27">IF(
  Prototype_input!$C$6 = "State or Local Government",
  IF(
    C27 &lt;&gt; "",
    IFERROR(
      INDEX(
        'Summary - Acquisition Need'!$C$2:$AD$4,
        MATCH(Prototype_input!$C$30, 'Summary - Acquisition Need'!$B$2:$B$4, 0),
        MATCH(C27, 'Summary - Acquisition Need'!$C$1:$AD$1, 0)
      ),
      ""
    ),
    ""
  ),
  IF(
    Prototype_input!$C$6 = "Federal or Tribal Government",
    IF(
      B27 &lt;&gt; "",
      IFERROR(
        INDEX(
          'Summary - Place of Performance'!$C$2:$AW$14,
          MATCH(Prototype_input!$C$30, 'Summary - Place of Performance'!$B$2:$B$14, 0),
          MATCH(B27, 'Summary - Place of Performance'!$C$1:$AW$1, 0)
        ),
        ""
      ),
      ""
    ),
    ""
  )
)</f>
        <v/>
      </c>
      <c r="E27" s="21" t="str">
        <f t="array" ref="E27">IF(
  Prototype_input!$C$6 = "State or Local Government",
  IF(
    C27 &lt;&gt; "",
    IFERROR(
      INDEX(
        'Summary - Contract Type'!$C$2:$BX$6,
        MATCH(Prototype_input!$C$34, 'Summary - Contract Type'!$B$2:$B$6, 0),
        MATCH(C27, 'Summary - Contract Type'!$C$1:$BX$1, 0)
      ),
      ""
    ),
    ""
  ),
  IF(
    Prototype_input!$C$6 = "Federal or Tribal Government",
    IF(
      B27 &lt;&gt; "",
      IFERROR(
        INDEX(
          'Summary - Level of Assistance'!$C$2:$AW$7,
          MATCH(Prototype_input!$C$34, 'Summary - Level of Assistance'!$B$2:$B$7, 0),
          MATCH(B27, 'Summary - Level of Assistance'!$C$1:$AW$1, 0)
        ),
        ""
      ),
      ""
    ),
    ""
  )
)</f>
        <v/>
      </c>
      <c r="F27" s="21" t="str">
        <f t="array" ref="F27">IF(
  Prototype_input!$C$6 = "State or Local Government",
  IF(
    C27 &lt;&gt; "",
    IFERROR(
      INDEX(
        'Summary - Socioeconomic'!$C$2:$BX$11,
        MATCH(Prototype_input!$C$38, 'Summary - Socioeconomic'!$B$2:$B$11, 0),
        MATCH(C27, 'Summary - Socioeconomic'!$C$1:$BX$1, 0)
      ),
      ""
    ),
    ""
  ),
  IF(
    Prototype_input!$C$6 = "Federal or Tribal Government",
    IF(
      B27 &lt;&gt; "",
      IFERROR(
        INDEX(
          'Summary - Objective'!$C$2:$AX$4,
          MATCH(Prototype_input!$C$38, 'Summary - Objective'!$B$2:$B$4, 0),
          MATCH(B27, 'Summary - Objective'!$C$1:$AX$1, 0)
        ),
        ""
      ),
      ""
    ),
    ""
  )
)</f>
        <v/>
      </c>
      <c r="G27" s="21" t="str">
        <f t="array" ref="G27">IF(
  Prototype_input!$C$6 = "Federal or Tribal Government",
  IF(
    B27 &lt;&gt; "",
    IFERROR(
      INDEX(
        'Summary - Contract Type'!$C$2:$BX$6,
        MATCH(Prototype_input!$C$42, 'Summary - Contract Type'!$B$2:$B$6, 0),
        MATCH(B27, 'Summary - Contract Type'!$C$1:$BX$1, 0)
      ),
      ""
    ),
    ""
  ),
  ""
)</f>
        <v/>
      </c>
      <c r="H27" s="21" t="str">
        <f t="array" ref="H27">IF(
  Prototype_input!$C$6 = "Federal or Tribal Government",
  IF(
    B27 &lt;&gt; "",
    IFERROR(
      INDEX(
        'Summary - Period of Performance'!$C$2:$AW$5,
        MATCH(Prototype_input!$C$46, 'Summary - Period of Performance'!$B$2:$B$5, 0),
        MATCH(B27, 'Summary - Period of Performance'!$C$1:$AW$1, 0)
      ),
      ""
    ),
    ""
  ),
  ""
)</f>
        <v/>
      </c>
      <c r="I27" s="21" t="str">
        <f t="array" ref="I27">IF(
  Prototype_input!$C$6 = "Federal or Tribal Government",
  IF(
    B27 &lt;&gt; "",
    IFERROR(
      INDEX(
        'Summary - Socioeconomic'!$C$2:$BX$11,
        MATCH(Prototype_input!$C$50, 'Summary - Socioeconomic'!$B$2:$B$11, 0),
        MATCH(B27, 'Summary - Socioeconomic'!$C$1:$BX$1, 0)
      ),
      ""
    ),
    ""
  ),
  ""
)</f>
        <v/>
      </c>
      <c r="J27" s="21" t="str">
        <f>IF(
  Prototype_input!$C$6 = "Federal or Tribal Government",
  IF(
    B27 &lt;&gt; "",
    IFERROR(
      INDEX(
        'Summary - Estimated Dollar Valu'!$C$2:$AW$4,
        MATCH(Prototype_input!$C$54, 'Summary - Estimated Dollar Valu'!$B$2:$B$4, 0),
        MATCH(B27, 'Summary - Estimated Dollar Valu'!$C$1:$AW$1, 0)
      ),
      ""
    ),
    ""
  ),
  ""
)</f>
        <v/>
      </c>
      <c r="K27" s="21" t="str">
        <f>IF(AND(Prototype_input!$C$56&lt;&gt;"",J27&lt;&gt;""),Prototype_input!$C$58,"")</f>
        <v/>
      </c>
      <c r="L27" s="21" t="str">
        <f>IF(AND(Prototype_input!$C$60&lt;&gt;"",J27&lt;&gt;""),Prototype_input!$C$62,"")</f>
        <v/>
      </c>
      <c r="M27" s="21" t="str">
        <f>IF(AND(Prototype_input!$C$64&lt;&gt;"",J27&lt;&gt;""),Prototype_input!$C$66,"")</f>
        <v/>
      </c>
      <c r="N27" s="21" t="str">
        <f>IF(AND(Prototype_input!$C$68&lt;&gt;"",J27&lt;&gt;""),Prototype_input!$C$70,"")</f>
        <v/>
      </c>
      <c r="O27" s="21" t="str">
        <f>IF(N27&lt;&gt;"",_xlfn.XLOOKUP(Prototype_input!$E$13,'ITC Offerings Mapping'!$C$1:$C$1000,'ITC Offerings Mapping'!$B$1:$B$1000),"")</f>
        <v/>
      </c>
      <c r="Q27" s="21" t="str">
        <f t="array" ref="Q27">IF(Prototype_input!$C$6="Federal or Tribal Government",IF(O27&lt;&gt;"", INDEX('Scope Scoring'!$C$2:$BX$50, MATCH(O27, 'Scope Scoring'!$B$2:$B$50, 0), MATCH(B27, 'Scope Scoring'!$C$1:$BX$1, 0)),""),"")</f>
        <v/>
      </c>
      <c r="R27" s="21" t="str">
        <f t="shared" si="0"/>
        <v/>
      </c>
      <c r="S27" s="21" t="str">
        <f t="shared" si="1"/>
        <v/>
      </c>
      <c r="T27" s="21" t="str">
        <f t="shared" si="2"/>
        <v/>
      </c>
      <c r="U27" s="21" t="str">
        <f t="shared" si="3"/>
        <v/>
      </c>
      <c r="W27" s="21" t="str">
        <f t="array" ref="W27">IF(Prototype_input!$C$6="Federal or Tribal Government",IF(O27&lt;&gt;"", INDEX('Summary - Level of Assistance -'!$C$2:$AV$7, MATCH(Prototype_input!$C$34, 'Summary - Level of Assistance -'!$B$2:$B$7, 0), MATCH(B27, 'Summary - Level of Assistance -'!$C$1:$AV$1, 0)),""),"")</f>
        <v/>
      </c>
      <c r="X27" s="21" t="str">
        <f t="shared" si="4"/>
        <v/>
      </c>
      <c r="Y27" s="21" t="str">
        <f t="shared" si="5"/>
        <v/>
      </c>
      <c r="AA27" s="21" t="str">
        <f t="array" ref="AA27">IF(Prototype_input!$C$6="Federal or Tribal Government",IF(O27&lt;&gt;"", INDEX('Summary - Objective - Tradeoff'!$C$2:$AV$4, MATCH(Prototype_input!$C$38, 'Summary - Objective - Tradeoff'!$B$2:$B$4, 0), MATCH(B27, 'Summary - Objective - Tradeoff'!$C$1:$AV$1, 0)),""),"")</f>
        <v/>
      </c>
      <c r="AB27" s="21" t="str">
        <f t="shared" si="6"/>
        <v/>
      </c>
      <c r="AC27" s="21" t="str">
        <f t="shared" si="7"/>
        <v/>
      </c>
      <c r="AE27" s="21" t="str">
        <f t="array" ref="AE27">IF(Prototype_input!$C$6="Federal or Tribal Government",IF(O27&lt;&gt;"", INDEX('Summary- PoP - Tradeoff'!$C$2:$AV$5, MATCH(Prototype_input!$C$46, 'Summary- PoP - Tradeoff'!$B$2:$B$5, 0), MATCH(B27, 'Summary- PoP - Tradeoff'!$C$1:$AV$1, 0)),""),"")</f>
        <v/>
      </c>
      <c r="AF27" s="21" t="str">
        <f t="shared" si="8"/>
        <v/>
      </c>
      <c r="AG27" s="21" t="str">
        <f t="shared" si="9"/>
        <v/>
      </c>
      <c r="AI27" s="21" t="str">
        <f t="array" ref="AI27">IF(Prototype_input!$C$6="Federal or Tribal Government",IF(O27&lt;&gt;"", INDEX('Summary - EDV - Tradeoff'!$C$2:$AV$4, MATCH(Prototype_input!$C$54, 'Summary - EDV - Tradeoff'!$B$2:$B$4, 0), MATCH(B27, 'Summary - EDV - Tradeoff'!$C$1:$AV$1, 0)),""),"")</f>
        <v/>
      </c>
      <c r="AJ27" s="21" t="str">
        <f t="shared" si="10"/>
        <v/>
      </c>
      <c r="AK27" s="21" t="str">
        <f t="shared" si="11"/>
        <v/>
      </c>
      <c r="AL27" s="21" t="str">
        <f t="shared" si="12"/>
        <v/>
      </c>
    </row>
    <row r="28" spans="4:38" ht="12.75" x14ac:dyDescent="0.2">
      <c r="D28" s="21" t="str">
        <f t="array" ref="D28">IF(
  Prototype_input!$C$6 = "State or Local Government",
  IF(
    C28 &lt;&gt; "",
    IFERROR(
      INDEX(
        'Summary - Acquisition Need'!$C$2:$AD$4,
        MATCH(Prototype_input!$C$30, 'Summary - Acquisition Need'!$B$2:$B$4, 0),
        MATCH(C28, 'Summary - Acquisition Need'!$C$1:$AD$1, 0)
      ),
      ""
    ),
    ""
  ),
  IF(
    Prototype_input!$C$6 = "Federal or Tribal Government",
    IF(
      B28 &lt;&gt; "",
      IFERROR(
        INDEX(
          'Summary - Place of Performance'!$C$2:$AW$14,
          MATCH(Prototype_input!$C$30, 'Summary - Place of Performance'!$B$2:$B$14, 0),
          MATCH(B28, 'Summary - Place of Performance'!$C$1:$AW$1, 0)
        ),
        ""
      ),
      ""
    ),
    ""
  )
)</f>
        <v/>
      </c>
      <c r="E28" s="21" t="str">
        <f t="array" ref="E28">IF(
  Prototype_input!$C$6 = "State or Local Government",
  IF(
    C28 &lt;&gt; "",
    IFERROR(
      INDEX(
        'Summary - Contract Type'!$C$2:$BX$6,
        MATCH(Prototype_input!$C$34, 'Summary - Contract Type'!$B$2:$B$6, 0),
        MATCH(C28, 'Summary - Contract Type'!$C$1:$BX$1, 0)
      ),
      ""
    ),
    ""
  ),
  IF(
    Prototype_input!$C$6 = "Federal or Tribal Government",
    IF(
      B28 &lt;&gt; "",
      IFERROR(
        INDEX(
          'Summary - Level of Assistance'!$C$2:$AW$7,
          MATCH(Prototype_input!$C$34, 'Summary - Level of Assistance'!$B$2:$B$7, 0),
          MATCH(B28, 'Summary - Level of Assistance'!$C$1:$AW$1, 0)
        ),
        ""
      ),
      ""
    ),
    ""
  )
)</f>
        <v/>
      </c>
      <c r="F28" s="21" t="str">
        <f t="array" ref="F28">IF(
  Prototype_input!$C$6 = "State or Local Government",
  IF(
    C28 &lt;&gt; "",
    IFERROR(
      INDEX(
        'Summary - Socioeconomic'!$C$2:$BX$11,
        MATCH(Prototype_input!$C$38, 'Summary - Socioeconomic'!$B$2:$B$11, 0),
        MATCH(C28, 'Summary - Socioeconomic'!$C$1:$BX$1, 0)
      ),
      ""
    ),
    ""
  ),
  IF(
    Prototype_input!$C$6 = "Federal or Tribal Government",
    IF(
      B28 &lt;&gt; "",
      IFERROR(
        INDEX(
          'Summary - Objective'!$C$2:$AX$4,
          MATCH(Prototype_input!$C$38, 'Summary - Objective'!$B$2:$B$4, 0),
          MATCH(B28, 'Summary - Objective'!$C$1:$AX$1, 0)
        ),
        ""
      ),
      ""
    ),
    ""
  )
)</f>
        <v/>
      </c>
      <c r="G28" s="21" t="str">
        <f t="array" ref="G28">IF(
  Prototype_input!$C$6 = "Federal or Tribal Government",
  IF(
    B28 &lt;&gt; "",
    IFERROR(
      INDEX(
        'Summary - Contract Type'!$C$2:$BX$6,
        MATCH(Prototype_input!$C$42, 'Summary - Contract Type'!$B$2:$B$6, 0),
        MATCH(B28, 'Summary - Contract Type'!$C$1:$BX$1, 0)
      ),
      ""
    ),
    ""
  ),
  ""
)</f>
        <v/>
      </c>
      <c r="H28" s="21" t="str">
        <f t="array" ref="H28">IF(
  Prototype_input!$C$6 = "Federal or Tribal Government",
  IF(
    B28 &lt;&gt; "",
    IFERROR(
      INDEX(
        'Summary - Period of Performance'!$C$2:$AW$5,
        MATCH(Prototype_input!$C$46, 'Summary - Period of Performance'!$B$2:$B$5, 0),
        MATCH(B28, 'Summary - Period of Performance'!$C$1:$AW$1, 0)
      ),
      ""
    ),
    ""
  ),
  ""
)</f>
        <v/>
      </c>
      <c r="I28" s="21" t="str">
        <f t="array" ref="I28">IF(
  Prototype_input!$C$6 = "Federal or Tribal Government",
  IF(
    B28 &lt;&gt; "",
    IFERROR(
      INDEX(
        'Summary - Socioeconomic'!$C$2:$BX$11,
        MATCH(Prototype_input!$C$50, 'Summary - Socioeconomic'!$B$2:$B$11, 0),
        MATCH(B28, 'Summary - Socioeconomic'!$C$1:$BX$1, 0)
      ),
      ""
    ),
    ""
  ),
  ""
)</f>
        <v/>
      </c>
      <c r="J28" s="21" t="str">
        <f>IF(
  Prototype_input!$C$6 = "Federal or Tribal Government",
  IF(
    B28 &lt;&gt; "",
    IFERROR(
      INDEX(
        'Summary - Estimated Dollar Valu'!$C$2:$AW$4,
        MATCH(Prototype_input!$C$54, 'Summary - Estimated Dollar Valu'!$B$2:$B$4, 0),
        MATCH(B28, 'Summary - Estimated Dollar Valu'!$C$1:$AW$1, 0)
      ),
      ""
    ),
    ""
  ),
  ""
)</f>
        <v/>
      </c>
      <c r="K28" s="21" t="str">
        <f>IF(AND(Prototype_input!$C$56&lt;&gt;"",J28&lt;&gt;""),Prototype_input!$C$58,"")</f>
        <v/>
      </c>
      <c r="L28" s="21" t="str">
        <f>IF(AND(Prototype_input!$C$60&lt;&gt;"",J28&lt;&gt;""),Prototype_input!$C$62,"")</f>
        <v/>
      </c>
      <c r="M28" s="21" t="str">
        <f>IF(AND(Prototype_input!$C$64&lt;&gt;"",J28&lt;&gt;""),Prototype_input!$C$66,"")</f>
        <v/>
      </c>
      <c r="N28" s="21" t="str">
        <f>IF(AND(Prototype_input!$C$68&lt;&gt;"",J28&lt;&gt;""),Prototype_input!$C$70,"")</f>
        <v/>
      </c>
      <c r="O28" s="21" t="str">
        <f>IF(N28&lt;&gt;"",_xlfn.XLOOKUP(Prototype_input!$E$13,'ITC Offerings Mapping'!$C$1:$C$1000,'ITC Offerings Mapping'!$B$1:$B$1000),"")</f>
        <v/>
      </c>
      <c r="Q28" s="21" t="str">
        <f t="array" ref="Q28">IF(Prototype_input!$C$6="Federal or Tribal Government",IF(O28&lt;&gt;"", INDEX('Scope Scoring'!$C$2:$BX$50, MATCH(O28, 'Scope Scoring'!$B$2:$B$50, 0), MATCH(B28, 'Scope Scoring'!$C$1:$BX$1, 0)),""),"")</f>
        <v/>
      </c>
      <c r="R28" s="21" t="str">
        <f t="shared" si="0"/>
        <v/>
      </c>
      <c r="S28" s="21" t="str">
        <f t="shared" si="1"/>
        <v/>
      </c>
      <c r="T28" s="21" t="str">
        <f t="shared" si="2"/>
        <v/>
      </c>
      <c r="U28" s="21" t="str">
        <f t="shared" si="3"/>
        <v/>
      </c>
      <c r="W28" s="21" t="str">
        <f t="array" ref="W28">IF(Prototype_input!$C$6="Federal or Tribal Government",IF(O28&lt;&gt;"", INDEX('Summary - Level of Assistance -'!$C$2:$AV$7, MATCH(Prototype_input!$C$34, 'Summary - Level of Assistance -'!$B$2:$B$7, 0), MATCH(B28, 'Summary - Level of Assistance -'!$C$1:$AV$1, 0)),""),"")</f>
        <v/>
      </c>
      <c r="X28" s="21" t="str">
        <f t="shared" si="4"/>
        <v/>
      </c>
      <c r="Y28" s="21" t="str">
        <f t="shared" si="5"/>
        <v/>
      </c>
      <c r="AA28" s="21" t="str">
        <f t="array" ref="AA28">IF(Prototype_input!$C$6="Federal or Tribal Government",IF(O28&lt;&gt;"", INDEX('Summary - Objective - Tradeoff'!$C$2:$AV$4, MATCH(Prototype_input!$C$38, 'Summary - Objective - Tradeoff'!$B$2:$B$4, 0), MATCH(B28, 'Summary - Objective - Tradeoff'!$C$1:$AV$1, 0)),""),"")</f>
        <v/>
      </c>
      <c r="AB28" s="21" t="str">
        <f t="shared" si="6"/>
        <v/>
      </c>
      <c r="AC28" s="21" t="str">
        <f t="shared" si="7"/>
        <v/>
      </c>
      <c r="AE28" s="21" t="str">
        <f t="array" ref="AE28">IF(Prototype_input!$C$6="Federal or Tribal Government",IF(O28&lt;&gt;"", INDEX('Summary- PoP - Tradeoff'!$C$2:$AV$5, MATCH(Prototype_input!$C$46, 'Summary- PoP - Tradeoff'!$B$2:$B$5, 0), MATCH(B28, 'Summary- PoP - Tradeoff'!$C$1:$AV$1, 0)),""),"")</f>
        <v/>
      </c>
      <c r="AF28" s="21" t="str">
        <f t="shared" si="8"/>
        <v/>
      </c>
      <c r="AG28" s="21" t="str">
        <f t="shared" si="9"/>
        <v/>
      </c>
      <c r="AI28" s="21" t="str">
        <f t="array" ref="AI28">IF(Prototype_input!$C$6="Federal or Tribal Government",IF(O28&lt;&gt;"", INDEX('Summary - EDV - Tradeoff'!$C$2:$AV$4, MATCH(Prototype_input!$C$54, 'Summary - EDV - Tradeoff'!$B$2:$B$4, 0), MATCH(B28, 'Summary - EDV - Tradeoff'!$C$1:$AV$1, 0)),""),"")</f>
        <v/>
      </c>
      <c r="AJ28" s="21" t="str">
        <f t="shared" si="10"/>
        <v/>
      </c>
      <c r="AK28" s="21" t="str">
        <f t="shared" si="11"/>
        <v/>
      </c>
      <c r="AL28" s="21" t="str">
        <f t="shared" si="12"/>
        <v/>
      </c>
    </row>
    <row r="29" spans="4:38" ht="12.75" x14ac:dyDescent="0.2">
      <c r="D29" s="21" t="str">
        <f t="array" ref="D29">IF(
  Prototype_input!$C$6 = "State or Local Government",
  IF(
    C29 &lt;&gt; "",
    IFERROR(
      INDEX(
        'Summary - Acquisition Need'!$C$2:$AD$4,
        MATCH(Prototype_input!$C$30, 'Summary - Acquisition Need'!$B$2:$B$4, 0),
        MATCH(C29, 'Summary - Acquisition Need'!$C$1:$AD$1, 0)
      ),
      ""
    ),
    ""
  ),
  IF(
    Prototype_input!$C$6 = "Federal or Tribal Government",
    IF(
      B29 &lt;&gt; "",
      IFERROR(
        INDEX(
          'Summary - Place of Performance'!$C$2:$AW$14,
          MATCH(Prototype_input!$C$30, 'Summary - Place of Performance'!$B$2:$B$14, 0),
          MATCH(B29, 'Summary - Place of Performance'!$C$1:$AW$1, 0)
        ),
        ""
      ),
      ""
    ),
    ""
  )
)</f>
        <v/>
      </c>
      <c r="E29" s="21" t="str">
        <f t="array" ref="E29">IF(
  Prototype_input!$C$6 = "State or Local Government",
  IF(
    C29 &lt;&gt; "",
    IFERROR(
      INDEX(
        'Summary - Contract Type'!$C$2:$BX$6,
        MATCH(Prototype_input!$C$34, 'Summary - Contract Type'!$B$2:$B$6, 0),
        MATCH(C29, 'Summary - Contract Type'!$C$1:$BX$1, 0)
      ),
      ""
    ),
    ""
  ),
  IF(
    Prototype_input!$C$6 = "Federal or Tribal Government",
    IF(
      B29 &lt;&gt; "",
      IFERROR(
        INDEX(
          'Summary - Level of Assistance'!$C$2:$AW$7,
          MATCH(Prototype_input!$C$34, 'Summary - Level of Assistance'!$B$2:$B$7, 0),
          MATCH(B29, 'Summary - Level of Assistance'!$C$1:$AW$1, 0)
        ),
        ""
      ),
      ""
    ),
    ""
  )
)</f>
        <v/>
      </c>
      <c r="F29" s="21" t="str">
        <f t="array" ref="F29">IF(
  Prototype_input!$C$6 = "State or Local Government",
  IF(
    C29 &lt;&gt; "",
    IFERROR(
      INDEX(
        'Summary - Socioeconomic'!$C$2:$BX$11,
        MATCH(Prototype_input!$C$38, 'Summary - Socioeconomic'!$B$2:$B$11, 0),
        MATCH(C29, 'Summary - Socioeconomic'!$C$1:$BX$1, 0)
      ),
      ""
    ),
    ""
  ),
  IF(
    Prototype_input!$C$6 = "Federal or Tribal Government",
    IF(
      B29 &lt;&gt; "",
      IFERROR(
        INDEX(
          'Summary - Objective'!$C$2:$AX$4,
          MATCH(Prototype_input!$C$38, 'Summary - Objective'!$B$2:$B$4, 0),
          MATCH(B29, 'Summary - Objective'!$C$1:$AX$1, 0)
        ),
        ""
      ),
      ""
    ),
    ""
  )
)</f>
        <v/>
      </c>
      <c r="G29" s="21" t="str">
        <f t="array" ref="G29">IF(
  Prototype_input!$C$6 = "Federal or Tribal Government",
  IF(
    B29 &lt;&gt; "",
    IFERROR(
      INDEX(
        'Summary - Contract Type'!$C$2:$BX$6,
        MATCH(Prototype_input!$C$42, 'Summary - Contract Type'!$B$2:$B$6, 0),
        MATCH(B29, 'Summary - Contract Type'!$C$1:$BX$1, 0)
      ),
      ""
    ),
    ""
  ),
  ""
)</f>
        <v/>
      </c>
      <c r="H29" s="21" t="str">
        <f t="array" ref="H29">IF(
  Prototype_input!$C$6 = "Federal or Tribal Government",
  IF(
    B29 &lt;&gt; "",
    IFERROR(
      INDEX(
        'Summary - Period of Performance'!$C$2:$AW$5,
        MATCH(Prototype_input!$C$46, 'Summary - Period of Performance'!$B$2:$B$5, 0),
        MATCH(B29, 'Summary - Period of Performance'!$C$1:$AW$1, 0)
      ),
      ""
    ),
    ""
  ),
  ""
)</f>
        <v/>
      </c>
      <c r="I29" s="21" t="str">
        <f t="array" ref="I29">IF(
  Prototype_input!$C$6 = "Federal or Tribal Government",
  IF(
    B29 &lt;&gt; "",
    IFERROR(
      INDEX(
        'Summary - Socioeconomic'!$C$2:$BX$11,
        MATCH(Prototype_input!$C$50, 'Summary - Socioeconomic'!$B$2:$B$11, 0),
        MATCH(B29, 'Summary - Socioeconomic'!$C$1:$BX$1, 0)
      ),
      ""
    ),
    ""
  ),
  ""
)</f>
        <v/>
      </c>
      <c r="J29" s="21" t="str">
        <f>IF(
  Prototype_input!$C$6 = "Federal or Tribal Government",
  IF(
    B29 &lt;&gt; "",
    IFERROR(
      INDEX(
        'Summary - Estimated Dollar Valu'!$C$2:$AW$4,
        MATCH(Prototype_input!$C$54, 'Summary - Estimated Dollar Valu'!$B$2:$B$4, 0),
        MATCH(B29, 'Summary - Estimated Dollar Valu'!$C$1:$AW$1, 0)
      ),
      ""
    ),
    ""
  ),
  ""
)</f>
        <v/>
      </c>
      <c r="K29" s="21" t="str">
        <f>IF(AND(Prototype_input!$C$56&lt;&gt;"",J29&lt;&gt;""),Prototype_input!$C$58,"")</f>
        <v/>
      </c>
      <c r="L29" s="21" t="str">
        <f>IF(AND(Prototype_input!$C$60&lt;&gt;"",J29&lt;&gt;""),Prototype_input!$C$62,"")</f>
        <v/>
      </c>
      <c r="M29" s="21" t="str">
        <f>IF(AND(Prototype_input!$C$64&lt;&gt;"",J29&lt;&gt;""),Prototype_input!$C$66,"")</f>
        <v/>
      </c>
      <c r="N29" s="21" t="str">
        <f>IF(AND(Prototype_input!$C$68&lt;&gt;"",J29&lt;&gt;""),Prototype_input!$C$70,"")</f>
        <v/>
      </c>
      <c r="O29" s="21" t="str">
        <f>IF(N29&lt;&gt;"",_xlfn.XLOOKUP(Prototype_input!$E$13,'ITC Offerings Mapping'!$C$1:$C$1000,'ITC Offerings Mapping'!$B$1:$B$1000),"")</f>
        <v/>
      </c>
      <c r="Q29" s="21" t="str">
        <f t="array" ref="Q29">IF(Prototype_input!$C$6="Federal or Tribal Government",IF(O29&lt;&gt;"", INDEX('Scope Scoring'!$C$2:$BX$50, MATCH(O29, 'Scope Scoring'!$B$2:$B$50, 0), MATCH(B29, 'Scope Scoring'!$C$1:$BX$1, 0)),""),"")</f>
        <v/>
      </c>
      <c r="R29" s="21" t="str">
        <f t="shared" si="0"/>
        <v/>
      </c>
      <c r="S29" s="21" t="str">
        <f t="shared" si="1"/>
        <v/>
      </c>
      <c r="T29" s="21" t="str">
        <f t="shared" si="2"/>
        <v/>
      </c>
      <c r="U29" s="21" t="str">
        <f t="shared" si="3"/>
        <v/>
      </c>
      <c r="W29" s="21" t="str">
        <f t="array" ref="W29">IF(Prototype_input!$C$6="Federal or Tribal Government",IF(O29&lt;&gt;"", INDEX('Summary - Level of Assistance -'!$C$2:$AV$7, MATCH(Prototype_input!$C$34, 'Summary - Level of Assistance -'!$B$2:$B$7, 0), MATCH(B29, 'Summary - Level of Assistance -'!$C$1:$AV$1, 0)),""),"")</f>
        <v/>
      </c>
      <c r="X29" s="21" t="str">
        <f t="shared" si="4"/>
        <v/>
      </c>
      <c r="Y29" s="21" t="str">
        <f t="shared" si="5"/>
        <v/>
      </c>
      <c r="AA29" s="21" t="str">
        <f t="array" ref="AA29">IF(Prototype_input!$C$6="Federal or Tribal Government",IF(O29&lt;&gt;"", INDEX('Summary - Objective - Tradeoff'!$C$2:$AV$4, MATCH(Prototype_input!$C$38, 'Summary - Objective - Tradeoff'!$B$2:$B$4, 0), MATCH(B29, 'Summary - Objective - Tradeoff'!$C$1:$AV$1, 0)),""),"")</f>
        <v/>
      </c>
      <c r="AB29" s="21" t="str">
        <f t="shared" si="6"/>
        <v/>
      </c>
      <c r="AC29" s="21" t="str">
        <f t="shared" si="7"/>
        <v/>
      </c>
      <c r="AE29" s="21" t="str">
        <f t="array" ref="AE29">IF(Prototype_input!$C$6="Federal or Tribal Government",IF(O29&lt;&gt;"", INDEX('Summary- PoP - Tradeoff'!$C$2:$AV$5, MATCH(Prototype_input!$C$46, 'Summary- PoP - Tradeoff'!$B$2:$B$5, 0), MATCH(B29, 'Summary- PoP - Tradeoff'!$C$1:$AV$1, 0)),""),"")</f>
        <v/>
      </c>
      <c r="AF29" s="21" t="str">
        <f t="shared" si="8"/>
        <v/>
      </c>
      <c r="AG29" s="21" t="str">
        <f t="shared" si="9"/>
        <v/>
      </c>
      <c r="AI29" s="21" t="str">
        <f t="array" ref="AI29">IF(Prototype_input!$C$6="Federal or Tribal Government",IF(O29&lt;&gt;"", INDEX('Summary - EDV - Tradeoff'!$C$2:$AV$4, MATCH(Prototype_input!$C$54, 'Summary - EDV - Tradeoff'!$B$2:$B$4, 0), MATCH(B29, 'Summary - EDV - Tradeoff'!$C$1:$AV$1, 0)),""),"")</f>
        <v/>
      </c>
      <c r="AJ29" s="21" t="str">
        <f t="shared" si="10"/>
        <v/>
      </c>
      <c r="AK29" s="21" t="str">
        <f t="shared" si="11"/>
        <v/>
      </c>
      <c r="AL29" s="21" t="str">
        <f t="shared" si="12"/>
        <v/>
      </c>
    </row>
    <row r="30" spans="4:38" ht="12.75" x14ac:dyDescent="0.2">
      <c r="D30" s="21" t="str">
        <f t="array" ref="D30">IF(
  Prototype_input!$C$6 = "State or Local Government",
  IF(
    C30 &lt;&gt; "",
    IFERROR(
      INDEX(
        'Summary - Acquisition Need'!$C$2:$AD$4,
        MATCH(Prototype_input!$C$30, 'Summary - Acquisition Need'!$B$2:$B$4, 0),
        MATCH(C30, 'Summary - Acquisition Need'!$C$1:$AD$1, 0)
      ),
      ""
    ),
    ""
  ),
  IF(
    Prototype_input!$C$6 = "Federal or Tribal Government",
    IF(
      B30 &lt;&gt; "",
      IFERROR(
        INDEX(
          'Summary - Place of Performance'!$C$2:$AW$14,
          MATCH(Prototype_input!$C$30, 'Summary - Place of Performance'!$B$2:$B$14, 0),
          MATCH(B30, 'Summary - Place of Performance'!$C$1:$AW$1, 0)
        ),
        ""
      ),
      ""
    ),
    ""
  )
)</f>
        <v/>
      </c>
      <c r="E30" s="21" t="str">
        <f t="array" ref="E30">IF(
  Prototype_input!$C$6 = "State or Local Government",
  IF(
    C30 &lt;&gt; "",
    IFERROR(
      INDEX(
        'Summary - Contract Type'!$C$2:$BX$6,
        MATCH(Prototype_input!$C$34, 'Summary - Contract Type'!$B$2:$B$6, 0),
        MATCH(C30, 'Summary - Contract Type'!$C$1:$BX$1, 0)
      ),
      ""
    ),
    ""
  ),
  IF(
    Prototype_input!$C$6 = "Federal or Tribal Government",
    IF(
      B30 &lt;&gt; "",
      IFERROR(
        INDEX(
          'Summary - Level of Assistance'!$C$2:$AW$7,
          MATCH(Prototype_input!$C$34, 'Summary - Level of Assistance'!$B$2:$B$7, 0),
          MATCH(B30, 'Summary - Level of Assistance'!$C$1:$AW$1, 0)
        ),
        ""
      ),
      ""
    ),
    ""
  )
)</f>
        <v/>
      </c>
      <c r="F30" s="21" t="str">
        <f t="array" ref="F30">IF(
  Prototype_input!$C$6 = "State or Local Government",
  IF(
    C30 &lt;&gt; "",
    IFERROR(
      INDEX(
        'Summary - Socioeconomic'!$C$2:$BX$11,
        MATCH(Prototype_input!$C$38, 'Summary - Socioeconomic'!$B$2:$B$11, 0),
        MATCH(C30, 'Summary - Socioeconomic'!$C$1:$BX$1, 0)
      ),
      ""
    ),
    ""
  ),
  IF(
    Prototype_input!$C$6 = "Federal or Tribal Government",
    IF(
      B30 &lt;&gt; "",
      IFERROR(
        INDEX(
          'Summary - Objective'!$C$2:$AX$4,
          MATCH(Prototype_input!$C$38, 'Summary - Objective'!$B$2:$B$4, 0),
          MATCH(B30, 'Summary - Objective'!$C$1:$AX$1, 0)
        ),
        ""
      ),
      ""
    ),
    ""
  )
)</f>
        <v/>
      </c>
      <c r="G30" s="21" t="str">
        <f t="array" ref="G30">IF(
  Prototype_input!$C$6 = "Federal or Tribal Government",
  IF(
    B30 &lt;&gt; "",
    IFERROR(
      INDEX(
        'Summary - Contract Type'!$C$2:$BX$6,
        MATCH(Prototype_input!$C$42, 'Summary - Contract Type'!$B$2:$B$6, 0),
        MATCH(B30, 'Summary - Contract Type'!$C$1:$BX$1, 0)
      ),
      ""
    ),
    ""
  ),
  ""
)</f>
        <v/>
      </c>
      <c r="H30" s="21" t="str">
        <f t="array" ref="H30">IF(
  Prototype_input!$C$6 = "Federal or Tribal Government",
  IF(
    B30 &lt;&gt; "",
    IFERROR(
      INDEX(
        'Summary - Period of Performance'!$C$2:$AW$5,
        MATCH(Prototype_input!$C$46, 'Summary - Period of Performance'!$B$2:$B$5, 0),
        MATCH(B30, 'Summary - Period of Performance'!$C$1:$AW$1, 0)
      ),
      ""
    ),
    ""
  ),
  ""
)</f>
        <v/>
      </c>
      <c r="I30" s="21" t="str">
        <f t="array" ref="I30">IF(
  Prototype_input!$C$6 = "Federal or Tribal Government",
  IF(
    B30 &lt;&gt; "",
    IFERROR(
      INDEX(
        'Summary - Socioeconomic'!$C$2:$BX$11,
        MATCH(Prototype_input!$C$50, 'Summary - Socioeconomic'!$B$2:$B$11, 0),
        MATCH(B30, 'Summary - Socioeconomic'!$C$1:$BX$1, 0)
      ),
      ""
    ),
    ""
  ),
  ""
)</f>
        <v/>
      </c>
      <c r="J30" s="21" t="str">
        <f>IF(
  Prototype_input!$C$6 = "Federal or Tribal Government",
  IF(
    B30 &lt;&gt; "",
    IFERROR(
      INDEX(
        'Summary - Estimated Dollar Valu'!$C$2:$AW$4,
        MATCH(Prototype_input!$C$54, 'Summary - Estimated Dollar Valu'!$B$2:$B$4, 0),
        MATCH(B30, 'Summary - Estimated Dollar Valu'!$C$1:$AW$1, 0)
      ),
      ""
    ),
    ""
  ),
  ""
)</f>
        <v/>
      </c>
      <c r="K30" s="21" t="str">
        <f>IF(AND(Prototype_input!$C$56&lt;&gt;"",J30&lt;&gt;""),Prototype_input!$C$58,"")</f>
        <v/>
      </c>
      <c r="L30" s="21" t="str">
        <f>IF(AND(Prototype_input!$C$60&lt;&gt;"",J30&lt;&gt;""),Prototype_input!$C$62,"")</f>
        <v/>
      </c>
      <c r="M30" s="21" t="str">
        <f>IF(AND(Prototype_input!$C$64&lt;&gt;"",J30&lt;&gt;""),Prototype_input!$C$66,"")</f>
        <v/>
      </c>
      <c r="N30" s="21" t="str">
        <f>IF(AND(Prototype_input!$C$68&lt;&gt;"",J30&lt;&gt;""),Prototype_input!$C$70,"")</f>
        <v/>
      </c>
      <c r="O30" s="21" t="str">
        <f>IF(N30&lt;&gt;"",_xlfn.XLOOKUP(Prototype_input!$E$13,'ITC Offerings Mapping'!$C$1:$C$1000,'ITC Offerings Mapping'!$B$1:$B$1000),"")</f>
        <v/>
      </c>
      <c r="Q30" s="21" t="str">
        <f t="array" ref="Q30">IF(Prototype_input!$C$6="Federal or Tribal Government",IF(O30&lt;&gt;"", INDEX('Scope Scoring'!$C$2:$BX$50, MATCH(O30, 'Scope Scoring'!$B$2:$B$50, 0), MATCH(B30, 'Scope Scoring'!$C$1:$BX$1, 0)),""),"")</f>
        <v/>
      </c>
      <c r="R30" s="21" t="str">
        <f t="shared" si="0"/>
        <v/>
      </c>
      <c r="S30" s="21" t="str">
        <f t="shared" si="1"/>
        <v/>
      </c>
      <c r="T30" s="21" t="str">
        <f t="shared" si="2"/>
        <v/>
      </c>
      <c r="U30" s="21" t="str">
        <f t="shared" si="3"/>
        <v/>
      </c>
      <c r="W30" s="21" t="str">
        <f t="array" ref="W30">IF(Prototype_input!$C$6="Federal or Tribal Government",IF(O30&lt;&gt;"", INDEX('Summary - Level of Assistance -'!$C$2:$AV$7, MATCH(Prototype_input!$C$34, 'Summary - Level of Assistance -'!$B$2:$B$7, 0), MATCH(B30, 'Summary - Level of Assistance -'!$C$1:$AV$1, 0)),""),"")</f>
        <v/>
      </c>
      <c r="X30" s="21" t="str">
        <f t="shared" si="4"/>
        <v/>
      </c>
      <c r="Y30" s="21" t="str">
        <f t="shared" si="5"/>
        <v/>
      </c>
      <c r="AA30" s="21" t="str">
        <f t="array" ref="AA30">IF(Prototype_input!$C$6="Federal or Tribal Government",IF(O30&lt;&gt;"", INDEX('Summary - Objective - Tradeoff'!$C$2:$AV$4, MATCH(Prototype_input!$C$38, 'Summary - Objective - Tradeoff'!$B$2:$B$4, 0), MATCH(B30, 'Summary - Objective - Tradeoff'!$C$1:$AV$1, 0)),""),"")</f>
        <v/>
      </c>
      <c r="AB30" s="21" t="str">
        <f t="shared" si="6"/>
        <v/>
      </c>
      <c r="AC30" s="21" t="str">
        <f t="shared" si="7"/>
        <v/>
      </c>
      <c r="AE30" s="21" t="str">
        <f t="array" ref="AE30">IF(Prototype_input!$C$6="Federal or Tribal Government",IF(O30&lt;&gt;"", INDEX('Summary- PoP - Tradeoff'!$C$2:$AV$5, MATCH(Prototype_input!$C$46, 'Summary- PoP - Tradeoff'!$B$2:$B$5, 0), MATCH(B30, 'Summary- PoP - Tradeoff'!$C$1:$AV$1, 0)),""),"")</f>
        <v/>
      </c>
      <c r="AF30" s="21" t="str">
        <f t="shared" si="8"/>
        <v/>
      </c>
      <c r="AG30" s="21" t="str">
        <f t="shared" si="9"/>
        <v/>
      </c>
      <c r="AI30" s="21" t="str">
        <f t="array" ref="AI30">IF(Prototype_input!$C$6="Federal or Tribal Government",IF(O30&lt;&gt;"", INDEX('Summary - EDV - Tradeoff'!$C$2:$AV$4, MATCH(Prototype_input!$C$54, 'Summary - EDV - Tradeoff'!$B$2:$B$4, 0), MATCH(B30, 'Summary - EDV - Tradeoff'!$C$1:$AV$1, 0)),""),"")</f>
        <v/>
      </c>
      <c r="AJ30" s="21" t="str">
        <f t="shared" si="10"/>
        <v/>
      </c>
      <c r="AK30" s="21" t="str">
        <f t="shared" si="11"/>
        <v/>
      </c>
      <c r="AL30" s="21" t="str">
        <f t="shared" si="12"/>
        <v/>
      </c>
    </row>
    <row r="31" spans="4:38" ht="12.75" x14ac:dyDescent="0.2">
      <c r="D31" s="21" t="str">
        <f t="array" ref="D31">IF(
  Prototype_input!$C$6 = "State or Local Government",
  IF(
    C31 &lt;&gt; "",
    IFERROR(
      INDEX(
        'Summary - Acquisition Need'!$C$2:$AD$4,
        MATCH(Prototype_input!$C$30, 'Summary - Acquisition Need'!$B$2:$B$4, 0),
        MATCH(C31, 'Summary - Acquisition Need'!$C$1:$AD$1, 0)
      ),
      ""
    ),
    ""
  ),
  IF(
    Prototype_input!$C$6 = "Federal or Tribal Government",
    IF(
      B31 &lt;&gt; "",
      IFERROR(
        INDEX(
          'Summary - Place of Performance'!$C$2:$AW$14,
          MATCH(Prototype_input!$C$30, 'Summary - Place of Performance'!$B$2:$B$14, 0),
          MATCH(B31, 'Summary - Place of Performance'!$C$1:$AW$1, 0)
        ),
        ""
      ),
      ""
    ),
    ""
  )
)</f>
        <v/>
      </c>
      <c r="E31" s="21" t="str">
        <f t="array" ref="E31">IF(
  Prototype_input!$C$6 = "State or Local Government",
  IF(
    C31 &lt;&gt; "",
    IFERROR(
      INDEX(
        'Summary - Contract Type'!$C$2:$BX$6,
        MATCH(Prototype_input!$C$34, 'Summary - Contract Type'!$B$2:$B$6, 0),
        MATCH(C31, 'Summary - Contract Type'!$C$1:$BX$1, 0)
      ),
      ""
    ),
    ""
  ),
  IF(
    Prototype_input!$C$6 = "Federal or Tribal Government",
    IF(
      B31 &lt;&gt; "",
      IFERROR(
        INDEX(
          'Summary - Level of Assistance'!$C$2:$AW$7,
          MATCH(Prototype_input!$C$34, 'Summary - Level of Assistance'!$B$2:$B$7, 0),
          MATCH(B31, 'Summary - Level of Assistance'!$C$1:$AW$1, 0)
        ),
        ""
      ),
      ""
    ),
    ""
  )
)</f>
        <v/>
      </c>
      <c r="F31" s="21" t="str">
        <f t="array" ref="F31">IF(
  Prototype_input!$C$6 = "State or Local Government",
  IF(
    C31 &lt;&gt; "",
    IFERROR(
      INDEX(
        'Summary - Socioeconomic'!$C$2:$BX$11,
        MATCH(Prototype_input!$C$38, 'Summary - Socioeconomic'!$B$2:$B$11, 0),
        MATCH(C31, 'Summary - Socioeconomic'!$C$1:$BX$1, 0)
      ),
      ""
    ),
    ""
  ),
  IF(
    Prototype_input!$C$6 = "Federal or Tribal Government",
    IF(
      B31 &lt;&gt; "",
      IFERROR(
        INDEX(
          'Summary - Objective'!$C$2:$AX$4,
          MATCH(Prototype_input!$C$38, 'Summary - Objective'!$B$2:$B$4, 0),
          MATCH(B31, 'Summary - Objective'!$C$1:$AX$1, 0)
        ),
        ""
      ),
      ""
    ),
    ""
  )
)</f>
        <v/>
      </c>
      <c r="G31" s="21" t="str">
        <f t="array" ref="G31">IF(
  Prototype_input!$C$6 = "Federal or Tribal Government",
  IF(
    B31 &lt;&gt; "",
    IFERROR(
      INDEX(
        'Summary - Contract Type'!$C$2:$BX$6,
        MATCH(Prototype_input!$C$42, 'Summary - Contract Type'!$B$2:$B$6, 0),
        MATCH(B31, 'Summary - Contract Type'!$C$1:$BX$1, 0)
      ),
      ""
    ),
    ""
  ),
  ""
)</f>
        <v/>
      </c>
      <c r="H31" s="21" t="str">
        <f t="array" ref="H31">IF(
  Prototype_input!$C$6 = "Federal or Tribal Government",
  IF(
    B31 &lt;&gt; "",
    IFERROR(
      INDEX(
        'Summary - Period of Performance'!$C$2:$AW$5,
        MATCH(Prototype_input!$C$46, 'Summary - Period of Performance'!$B$2:$B$5, 0),
        MATCH(B31, 'Summary - Period of Performance'!$C$1:$AW$1, 0)
      ),
      ""
    ),
    ""
  ),
  ""
)</f>
        <v/>
      </c>
      <c r="I31" s="21" t="str">
        <f t="array" ref="I31">IF(
  Prototype_input!$C$6 = "Federal or Tribal Government",
  IF(
    B31 &lt;&gt; "",
    IFERROR(
      INDEX(
        'Summary - Socioeconomic'!$C$2:$BX$11,
        MATCH(Prototype_input!$C$50, 'Summary - Socioeconomic'!$B$2:$B$11, 0),
        MATCH(B31, 'Summary - Socioeconomic'!$C$1:$BX$1, 0)
      ),
      ""
    ),
    ""
  ),
  ""
)</f>
        <v/>
      </c>
      <c r="J31" s="21" t="str">
        <f>IF(
  Prototype_input!$C$6 = "Federal or Tribal Government",
  IF(
    B31 &lt;&gt; "",
    IFERROR(
      INDEX(
        'Summary - Estimated Dollar Valu'!$C$2:$AW$4,
        MATCH(Prototype_input!$C$54, 'Summary - Estimated Dollar Valu'!$B$2:$B$4, 0),
        MATCH(B31, 'Summary - Estimated Dollar Valu'!$C$1:$AW$1, 0)
      ),
      ""
    ),
    ""
  ),
  ""
)</f>
        <v/>
      </c>
      <c r="K31" s="21" t="str">
        <f>IF(AND(Prototype_input!$C$56&lt;&gt;"",J31&lt;&gt;""),Prototype_input!$C$58,"")</f>
        <v/>
      </c>
      <c r="L31" s="21" t="str">
        <f>IF(AND(Prototype_input!$C$60&lt;&gt;"",J31&lt;&gt;""),Prototype_input!$C$62,"")</f>
        <v/>
      </c>
      <c r="M31" s="21" t="str">
        <f>IF(AND(Prototype_input!$C$64&lt;&gt;"",J31&lt;&gt;""),Prototype_input!$C$66,"")</f>
        <v/>
      </c>
      <c r="N31" s="21" t="str">
        <f>IF(AND(Prototype_input!$C$68&lt;&gt;"",J31&lt;&gt;""),Prototype_input!$C$70,"")</f>
        <v/>
      </c>
      <c r="O31" s="21" t="str">
        <f>IF(N31&lt;&gt;"",_xlfn.XLOOKUP(Prototype_input!$E$13,'ITC Offerings Mapping'!$C$1:$C$1000,'ITC Offerings Mapping'!$B$1:$B$1000),"")</f>
        <v/>
      </c>
      <c r="Q31" s="21" t="str">
        <f t="array" ref="Q31">IF(Prototype_input!$C$6="Federal or Tribal Government",IF(O31&lt;&gt;"", INDEX('Scope Scoring'!$C$2:$BX$50, MATCH(O31, 'Scope Scoring'!$B$2:$B$50, 0), MATCH(B31, 'Scope Scoring'!$C$1:$BX$1, 0)),""),"")</f>
        <v/>
      </c>
      <c r="R31" s="21" t="str">
        <f t="shared" si="0"/>
        <v/>
      </c>
      <c r="S31" s="21" t="str">
        <f t="shared" si="1"/>
        <v/>
      </c>
      <c r="T31" s="21" t="str">
        <f t="shared" si="2"/>
        <v/>
      </c>
      <c r="U31" s="21" t="str">
        <f t="shared" si="3"/>
        <v/>
      </c>
      <c r="W31" s="21" t="str">
        <f t="array" ref="W31">IF(Prototype_input!$C$6="Federal or Tribal Government",IF(O31&lt;&gt;"", INDEX('Summary - Level of Assistance -'!$C$2:$AV$7, MATCH(Prototype_input!$C$34, 'Summary - Level of Assistance -'!$B$2:$B$7, 0), MATCH(B31, 'Summary - Level of Assistance -'!$C$1:$AV$1, 0)),""),"")</f>
        <v/>
      </c>
      <c r="X31" s="21" t="str">
        <f t="shared" si="4"/>
        <v/>
      </c>
      <c r="Y31" s="21" t="str">
        <f t="shared" si="5"/>
        <v/>
      </c>
      <c r="AA31" s="21" t="str">
        <f t="array" ref="AA31">IF(Prototype_input!$C$6="Federal or Tribal Government",IF(O31&lt;&gt;"", INDEX('Summary - Objective - Tradeoff'!$C$2:$AV$4, MATCH(Prototype_input!$C$38, 'Summary - Objective - Tradeoff'!$B$2:$B$4, 0), MATCH(B31, 'Summary - Objective - Tradeoff'!$C$1:$AV$1, 0)),""),"")</f>
        <v/>
      </c>
      <c r="AB31" s="21" t="str">
        <f t="shared" si="6"/>
        <v/>
      </c>
      <c r="AC31" s="21" t="str">
        <f t="shared" si="7"/>
        <v/>
      </c>
      <c r="AE31" s="21" t="str">
        <f t="array" ref="AE31">IF(Prototype_input!$C$6="Federal or Tribal Government",IF(O31&lt;&gt;"", INDEX('Summary- PoP - Tradeoff'!$C$2:$AV$5, MATCH(Prototype_input!$C$46, 'Summary- PoP - Tradeoff'!$B$2:$B$5, 0), MATCH(B31, 'Summary- PoP - Tradeoff'!$C$1:$AV$1, 0)),""),"")</f>
        <v/>
      </c>
      <c r="AF31" s="21" t="str">
        <f t="shared" si="8"/>
        <v/>
      </c>
      <c r="AG31" s="21" t="str">
        <f t="shared" si="9"/>
        <v/>
      </c>
      <c r="AI31" s="21" t="str">
        <f t="array" ref="AI31">IF(Prototype_input!$C$6="Federal or Tribal Government",IF(O31&lt;&gt;"", INDEX('Summary - EDV - Tradeoff'!$C$2:$AV$4, MATCH(Prototype_input!$C$54, 'Summary - EDV - Tradeoff'!$B$2:$B$4, 0), MATCH(B31, 'Summary - EDV - Tradeoff'!$C$1:$AV$1, 0)),""),"")</f>
        <v/>
      </c>
      <c r="AJ31" s="21" t="str">
        <f t="shared" si="10"/>
        <v/>
      </c>
      <c r="AK31" s="21" t="str">
        <f t="shared" si="11"/>
        <v/>
      </c>
      <c r="AL31" s="21" t="str">
        <f t="shared" si="12"/>
        <v/>
      </c>
    </row>
    <row r="32" spans="4:38" ht="12.75" x14ac:dyDescent="0.2">
      <c r="D32" s="21" t="str">
        <f t="array" ref="D32">IF(
  Prototype_input!$C$6 = "State or Local Government",
  IF(
    C32 &lt;&gt; "",
    IFERROR(
      INDEX(
        'Summary - Acquisition Need'!$C$2:$AD$4,
        MATCH(Prototype_input!$C$30, 'Summary - Acquisition Need'!$B$2:$B$4, 0),
        MATCH(C32, 'Summary - Acquisition Need'!$C$1:$AD$1, 0)
      ),
      ""
    ),
    ""
  ),
  IF(
    Prototype_input!$C$6 = "Federal or Tribal Government",
    IF(
      B32 &lt;&gt; "",
      IFERROR(
        INDEX(
          'Summary - Place of Performance'!$C$2:$AW$14,
          MATCH(Prototype_input!$C$30, 'Summary - Place of Performance'!$B$2:$B$14, 0),
          MATCH(B32, 'Summary - Place of Performance'!$C$1:$AW$1, 0)
        ),
        ""
      ),
      ""
    ),
    ""
  )
)</f>
        <v/>
      </c>
      <c r="E32" s="21" t="str">
        <f t="array" ref="E32">IF(
  Prototype_input!$C$6 = "State or Local Government",
  IF(
    C32 &lt;&gt; "",
    IFERROR(
      INDEX(
        'Summary - Contract Type'!$C$2:$BX$6,
        MATCH(Prototype_input!$C$34, 'Summary - Contract Type'!$B$2:$B$6, 0),
        MATCH(C32, 'Summary - Contract Type'!$C$1:$BX$1, 0)
      ),
      ""
    ),
    ""
  ),
  IF(
    Prototype_input!$C$6 = "Federal or Tribal Government",
    IF(
      B32 &lt;&gt; "",
      IFERROR(
        INDEX(
          'Summary - Level of Assistance'!$C$2:$AW$7,
          MATCH(Prototype_input!$C$34, 'Summary - Level of Assistance'!$B$2:$B$7, 0),
          MATCH(B32, 'Summary - Level of Assistance'!$C$1:$AW$1, 0)
        ),
        ""
      ),
      ""
    ),
    ""
  )
)</f>
        <v/>
      </c>
      <c r="F32" s="21" t="str">
        <f t="array" ref="F32">IF(
  Prototype_input!$C$6 = "State or Local Government",
  IF(
    C32 &lt;&gt; "",
    IFERROR(
      INDEX(
        'Summary - Socioeconomic'!$C$2:$BX$11,
        MATCH(Prototype_input!$C$38, 'Summary - Socioeconomic'!$B$2:$B$11, 0),
        MATCH(C32, 'Summary - Socioeconomic'!$C$1:$BX$1, 0)
      ),
      ""
    ),
    ""
  ),
  IF(
    Prototype_input!$C$6 = "Federal or Tribal Government",
    IF(
      B32 &lt;&gt; "",
      IFERROR(
        INDEX(
          'Summary - Objective'!$C$2:$AX$4,
          MATCH(Prototype_input!$C$38, 'Summary - Objective'!$B$2:$B$4, 0),
          MATCH(B32, 'Summary - Objective'!$C$1:$AX$1, 0)
        ),
        ""
      ),
      ""
    ),
    ""
  )
)</f>
        <v/>
      </c>
      <c r="G32" s="21" t="str">
        <f t="array" ref="G32">IF(
  Prototype_input!$C$6 = "Federal or Tribal Government",
  IF(
    B32 &lt;&gt; "",
    IFERROR(
      INDEX(
        'Summary - Contract Type'!$C$2:$BX$6,
        MATCH(Prototype_input!$C$42, 'Summary - Contract Type'!$B$2:$B$6, 0),
        MATCH(B32, 'Summary - Contract Type'!$C$1:$BX$1, 0)
      ),
      ""
    ),
    ""
  ),
  ""
)</f>
        <v/>
      </c>
      <c r="H32" s="21" t="str">
        <f t="array" ref="H32">IF(
  Prototype_input!$C$6 = "Federal or Tribal Government",
  IF(
    B32 &lt;&gt; "",
    IFERROR(
      INDEX(
        'Summary - Period of Performance'!$C$2:$AW$5,
        MATCH(Prototype_input!$C$46, 'Summary - Period of Performance'!$B$2:$B$5, 0),
        MATCH(B32, 'Summary - Period of Performance'!$C$1:$AW$1, 0)
      ),
      ""
    ),
    ""
  ),
  ""
)</f>
        <v/>
      </c>
      <c r="I32" s="21" t="str">
        <f t="array" ref="I32">IF(
  Prototype_input!$C$6 = "Federal or Tribal Government",
  IF(
    B32 &lt;&gt; "",
    IFERROR(
      INDEX(
        'Summary - Socioeconomic'!$C$2:$BX$11,
        MATCH(Prototype_input!$C$50, 'Summary - Socioeconomic'!$B$2:$B$11, 0),
        MATCH(B32, 'Summary - Socioeconomic'!$C$1:$BX$1, 0)
      ),
      ""
    ),
    ""
  ),
  ""
)</f>
        <v/>
      </c>
      <c r="J32" s="21" t="str">
        <f>IF(
  Prototype_input!$C$6 = "Federal or Tribal Government",
  IF(
    B32 &lt;&gt; "",
    IFERROR(
      INDEX(
        'Summary - Estimated Dollar Valu'!$C$2:$AW$4,
        MATCH(Prototype_input!$C$54, 'Summary - Estimated Dollar Valu'!$B$2:$B$4, 0),
        MATCH(B32, 'Summary - Estimated Dollar Valu'!$C$1:$AW$1, 0)
      ),
      ""
    ),
    ""
  ),
  ""
)</f>
        <v/>
      </c>
      <c r="K32" s="21" t="str">
        <f>IF(AND(Prototype_input!$C$56&lt;&gt;"",J32&lt;&gt;""),Prototype_input!$C$58,"")</f>
        <v/>
      </c>
      <c r="L32" s="21" t="str">
        <f>IF(AND(Prototype_input!$C$60&lt;&gt;"",J32&lt;&gt;""),Prototype_input!$C$62,"")</f>
        <v/>
      </c>
      <c r="M32" s="21" t="str">
        <f>IF(AND(Prototype_input!$C$64&lt;&gt;"",J32&lt;&gt;""),Prototype_input!$C$66,"")</f>
        <v/>
      </c>
      <c r="N32" s="21" t="str">
        <f>IF(AND(Prototype_input!$C$68&lt;&gt;"",J32&lt;&gt;""),Prototype_input!$C$70,"")</f>
        <v/>
      </c>
      <c r="O32" s="21" t="str">
        <f>IF(N32&lt;&gt;"",_xlfn.XLOOKUP(Prototype_input!$E$13,'ITC Offerings Mapping'!$C$1:$C$1000,'ITC Offerings Mapping'!$B$1:$B$1000),"")</f>
        <v/>
      </c>
      <c r="Q32" s="21" t="str">
        <f t="array" ref="Q32">IF(Prototype_input!$C$6="Federal or Tribal Government",IF(O32&lt;&gt;"", INDEX('Scope Scoring'!$C$2:$BX$50, MATCH(O32, 'Scope Scoring'!$B$2:$B$50, 0), MATCH(B32, 'Scope Scoring'!$C$1:$BX$1, 0)),""),"")</f>
        <v/>
      </c>
      <c r="R32" s="21" t="str">
        <f t="shared" si="0"/>
        <v/>
      </c>
      <c r="S32" s="21" t="str">
        <f t="shared" si="1"/>
        <v/>
      </c>
      <c r="T32" s="21" t="str">
        <f t="shared" si="2"/>
        <v/>
      </c>
      <c r="U32" s="21" t="str">
        <f t="shared" si="3"/>
        <v/>
      </c>
      <c r="W32" s="21" t="str">
        <f t="array" ref="W32">IF(Prototype_input!$C$6="Federal or Tribal Government",IF(O32&lt;&gt;"", INDEX('Summary - Level of Assistance -'!$C$2:$AV$7, MATCH(Prototype_input!$C$34, 'Summary - Level of Assistance -'!$B$2:$B$7, 0), MATCH(B32, 'Summary - Level of Assistance -'!$C$1:$AV$1, 0)),""),"")</f>
        <v/>
      </c>
      <c r="X32" s="21" t="str">
        <f t="shared" si="4"/>
        <v/>
      </c>
      <c r="Y32" s="21" t="str">
        <f t="shared" si="5"/>
        <v/>
      </c>
      <c r="AA32" s="21" t="str">
        <f t="array" ref="AA32">IF(Prototype_input!$C$6="Federal or Tribal Government",IF(O32&lt;&gt;"", INDEX('Summary - Objective - Tradeoff'!$C$2:$AV$4, MATCH(Prototype_input!$C$38, 'Summary - Objective - Tradeoff'!$B$2:$B$4, 0), MATCH(B32, 'Summary - Objective - Tradeoff'!$C$1:$AV$1, 0)),""),"")</f>
        <v/>
      </c>
      <c r="AB32" s="21" t="str">
        <f t="shared" si="6"/>
        <v/>
      </c>
      <c r="AC32" s="21" t="str">
        <f t="shared" si="7"/>
        <v/>
      </c>
      <c r="AE32" s="21" t="str">
        <f t="array" ref="AE32">IF(Prototype_input!$C$6="Federal or Tribal Government",IF(O32&lt;&gt;"", INDEX('Summary- PoP - Tradeoff'!$C$2:$AV$5, MATCH(Prototype_input!$C$46, 'Summary- PoP - Tradeoff'!$B$2:$B$5, 0), MATCH(B32, 'Summary- PoP - Tradeoff'!$C$1:$AV$1, 0)),""),"")</f>
        <v/>
      </c>
      <c r="AF32" s="21" t="str">
        <f t="shared" si="8"/>
        <v/>
      </c>
      <c r="AG32" s="21" t="str">
        <f t="shared" si="9"/>
        <v/>
      </c>
      <c r="AI32" s="21" t="str">
        <f t="array" ref="AI32">IF(Prototype_input!$C$6="Federal or Tribal Government",IF(O32&lt;&gt;"", INDEX('Summary - EDV - Tradeoff'!$C$2:$AV$4, MATCH(Prototype_input!$C$54, 'Summary - EDV - Tradeoff'!$B$2:$B$4, 0), MATCH(B32, 'Summary - EDV - Tradeoff'!$C$1:$AV$1, 0)),""),"")</f>
        <v/>
      </c>
      <c r="AJ32" s="21" t="str">
        <f t="shared" si="10"/>
        <v/>
      </c>
      <c r="AK32" s="21" t="str">
        <f t="shared" si="11"/>
        <v/>
      </c>
      <c r="AL32" s="21" t="str">
        <f t="shared" si="12"/>
        <v/>
      </c>
    </row>
    <row r="33" spans="4:38" ht="12.75" x14ac:dyDescent="0.2">
      <c r="D33" s="21" t="str">
        <f t="array" ref="D33">IF(
  Prototype_input!$C$6 = "State or Local Government",
  IF(
    C33 &lt;&gt; "",
    IFERROR(
      INDEX(
        'Summary - Acquisition Need'!$C$2:$AD$4,
        MATCH(Prototype_input!$C$30, 'Summary - Acquisition Need'!$B$2:$B$4, 0),
        MATCH(C33, 'Summary - Acquisition Need'!$C$1:$AD$1, 0)
      ),
      ""
    ),
    ""
  ),
  IF(
    Prototype_input!$C$6 = "Federal or Tribal Government",
    IF(
      B33 &lt;&gt; "",
      IFERROR(
        INDEX(
          'Summary - Place of Performance'!$C$2:$AW$14,
          MATCH(Prototype_input!$C$30, 'Summary - Place of Performance'!$B$2:$B$14, 0),
          MATCH(B33, 'Summary - Place of Performance'!$C$1:$AW$1, 0)
        ),
        ""
      ),
      ""
    ),
    ""
  )
)</f>
        <v/>
      </c>
      <c r="E33" s="21" t="str">
        <f t="array" ref="E33">IF(
  Prototype_input!$C$6 = "State or Local Government",
  IF(
    C33 &lt;&gt; "",
    IFERROR(
      INDEX(
        'Summary - Contract Type'!$C$2:$BX$6,
        MATCH(Prototype_input!$C$34, 'Summary - Contract Type'!$B$2:$B$6, 0),
        MATCH(C33, 'Summary - Contract Type'!$C$1:$BX$1, 0)
      ),
      ""
    ),
    ""
  ),
  IF(
    Prototype_input!$C$6 = "Federal or Tribal Government",
    IF(
      B33 &lt;&gt; "",
      IFERROR(
        INDEX(
          'Summary - Level of Assistance'!$C$2:$AW$7,
          MATCH(Prototype_input!$C$34, 'Summary - Level of Assistance'!$B$2:$B$7, 0),
          MATCH(B33, 'Summary - Level of Assistance'!$C$1:$AW$1, 0)
        ),
        ""
      ),
      ""
    ),
    ""
  )
)</f>
        <v/>
      </c>
      <c r="F33" s="21" t="str">
        <f t="array" ref="F33">IF(
  Prototype_input!$C$6 = "State or Local Government",
  IF(
    C33 &lt;&gt; "",
    IFERROR(
      INDEX(
        'Summary - Socioeconomic'!$C$2:$BX$11,
        MATCH(Prototype_input!$C$38, 'Summary - Socioeconomic'!$B$2:$B$11, 0),
        MATCH(C33, 'Summary - Socioeconomic'!$C$1:$BX$1, 0)
      ),
      ""
    ),
    ""
  ),
  IF(
    Prototype_input!$C$6 = "Federal or Tribal Government",
    IF(
      B33 &lt;&gt; "",
      IFERROR(
        INDEX(
          'Summary - Objective'!$C$2:$AX$4,
          MATCH(Prototype_input!$C$38, 'Summary - Objective'!$B$2:$B$4, 0),
          MATCH(B33, 'Summary - Objective'!$C$1:$AX$1, 0)
        ),
        ""
      ),
      ""
    ),
    ""
  )
)</f>
        <v/>
      </c>
      <c r="G33" s="21" t="str">
        <f t="array" ref="G33">IF(
  Prototype_input!$C$6 = "Federal or Tribal Government",
  IF(
    B33 &lt;&gt; "",
    IFERROR(
      INDEX(
        'Summary - Contract Type'!$C$2:$BX$6,
        MATCH(Prototype_input!$C$42, 'Summary - Contract Type'!$B$2:$B$6, 0),
        MATCH(B33, 'Summary - Contract Type'!$C$1:$BX$1, 0)
      ),
      ""
    ),
    ""
  ),
  ""
)</f>
        <v/>
      </c>
      <c r="H33" s="21" t="str">
        <f t="array" ref="H33">IF(
  Prototype_input!$C$6 = "Federal or Tribal Government",
  IF(
    B33 &lt;&gt; "",
    IFERROR(
      INDEX(
        'Summary - Period of Performance'!$C$2:$AW$5,
        MATCH(Prototype_input!$C$46, 'Summary - Period of Performance'!$B$2:$B$5, 0),
        MATCH(B33, 'Summary - Period of Performance'!$C$1:$AW$1, 0)
      ),
      ""
    ),
    ""
  ),
  ""
)</f>
        <v/>
      </c>
      <c r="I33" s="21" t="str">
        <f t="array" ref="I33">IF(
  Prototype_input!$C$6 = "Federal or Tribal Government",
  IF(
    B33 &lt;&gt; "",
    IFERROR(
      INDEX(
        'Summary - Socioeconomic'!$C$2:$BX$11,
        MATCH(Prototype_input!$C$50, 'Summary - Socioeconomic'!$B$2:$B$11, 0),
        MATCH(B33, 'Summary - Socioeconomic'!$C$1:$BX$1, 0)
      ),
      ""
    ),
    ""
  ),
  ""
)</f>
        <v/>
      </c>
      <c r="J33" s="21" t="str">
        <f>IF(
  Prototype_input!$C$6 = "Federal or Tribal Government",
  IF(
    B33 &lt;&gt; "",
    IFERROR(
      INDEX(
        'Summary - Estimated Dollar Valu'!$C$2:$AW$4,
        MATCH(Prototype_input!$C$54, 'Summary - Estimated Dollar Valu'!$B$2:$B$4, 0),
        MATCH(B33, 'Summary - Estimated Dollar Valu'!$C$1:$AW$1, 0)
      ),
      ""
    ),
    ""
  ),
  ""
)</f>
        <v/>
      </c>
      <c r="K33" s="21" t="str">
        <f>IF(AND(Prototype_input!$C$56&lt;&gt;"",J33&lt;&gt;""),Prototype_input!$C$58,"")</f>
        <v/>
      </c>
      <c r="L33" s="21" t="str">
        <f>IF(AND(Prototype_input!$C$60&lt;&gt;"",J33&lt;&gt;""),Prototype_input!$C$62,"")</f>
        <v/>
      </c>
      <c r="M33" s="21" t="str">
        <f>IF(AND(Prototype_input!$C$64&lt;&gt;"",J33&lt;&gt;""),Prototype_input!$C$66,"")</f>
        <v/>
      </c>
      <c r="N33" s="21" t="str">
        <f>IF(AND(Prototype_input!$C$68&lt;&gt;"",J33&lt;&gt;""),Prototype_input!$C$70,"")</f>
        <v/>
      </c>
      <c r="O33" s="21" t="str">
        <f>IF(N33&lt;&gt;"",_xlfn.XLOOKUP(Prototype_input!$E$13,'ITC Offerings Mapping'!$C$1:$C$1000,'ITC Offerings Mapping'!$B$1:$B$1000),"")</f>
        <v/>
      </c>
      <c r="Q33" s="21" t="str">
        <f t="array" ref="Q33">IF(Prototype_input!$C$6="Federal or Tribal Government",IF(O33&lt;&gt;"", INDEX('Scope Scoring'!$C$2:$BX$50, MATCH(O33, 'Scope Scoring'!$B$2:$B$50, 0), MATCH(B33, 'Scope Scoring'!$C$1:$BX$1, 0)),""),"")</f>
        <v/>
      </c>
      <c r="R33" s="21" t="str">
        <f t="shared" si="0"/>
        <v/>
      </c>
      <c r="S33" s="21" t="str">
        <f t="shared" si="1"/>
        <v/>
      </c>
      <c r="T33" s="21" t="str">
        <f t="shared" si="2"/>
        <v/>
      </c>
      <c r="U33" s="21" t="str">
        <f t="shared" si="3"/>
        <v/>
      </c>
      <c r="W33" s="21" t="str">
        <f t="array" ref="W33">IF(Prototype_input!$C$6="Federal or Tribal Government",IF(O33&lt;&gt;"", INDEX('Summary - Level of Assistance -'!$C$2:$AV$7, MATCH(Prototype_input!$C$34, 'Summary - Level of Assistance -'!$B$2:$B$7, 0), MATCH(B33, 'Summary - Level of Assistance -'!$C$1:$AV$1, 0)),""),"")</f>
        <v/>
      </c>
      <c r="X33" s="21" t="str">
        <f t="shared" si="4"/>
        <v/>
      </c>
      <c r="Y33" s="21" t="str">
        <f t="shared" si="5"/>
        <v/>
      </c>
      <c r="AA33" s="21" t="str">
        <f t="array" ref="AA33">IF(Prototype_input!$C$6="Federal or Tribal Government",IF(O33&lt;&gt;"", INDEX('Summary - Objective - Tradeoff'!$C$2:$AV$4, MATCH(Prototype_input!$C$38, 'Summary - Objective - Tradeoff'!$B$2:$B$4, 0), MATCH(B33, 'Summary - Objective - Tradeoff'!$C$1:$AV$1, 0)),""),"")</f>
        <v/>
      </c>
      <c r="AB33" s="21" t="str">
        <f t="shared" si="6"/>
        <v/>
      </c>
      <c r="AC33" s="21" t="str">
        <f t="shared" si="7"/>
        <v/>
      </c>
      <c r="AE33" s="21" t="str">
        <f t="array" ref="AE33">IF(Prototype_input!$C$6="Federal or Tribal Government",IF(O33&lt;&gt;"", INDEX('Summary- PoP - Tradeoff'!$C$2:$AV$5, MATCH(Prototype_input!$C$46, 'Summary- PoP - Tradeoff'!$B$2:$B$5, 0), MATCH(B33, 'Summary- PoP - Tradeoff'!$C$1:$AV$1, 0)),""),"")</f>
        <v/>
      </c>
      <c r="AF33" s="21" t="str">
        <f t="shared" si="8"/>
        <v/>
      </c>
      <c r="AG33" s="21" t="str">
        <f t="shared" si="9"/>
        <v/>
      </c>
      <c r="AI33" s="21" t="str">
        <f t="array" ref="AI33">IF(Prototype_input!$C$6="Federal or Tribal Government",IF(O33&lt;&gt;"", INDEX('Summary - EDV - Tradeoff'!$C$2:$AV$4, MATCH(Prototype_input!$C$54, 'Summary - EDV - Tradeoff'!$B$2:$B$4, 0), MATCH(B33, 'Summary - EDV - Tradeoff'!$C$1:$AV$1, 0)),""),"")</f>
        <v/>
      </c>
      <c r="AJ33" s="21" t="str">
        <f t="shared" si="10"/>
        <v/>
      </c>
      <c r="AK33" s="21" t="str">
        <f t="shared" si="11"/>
        <v/>
      </c>
      <c r="AL33" s="21" t="str">
        <f t="shared" si="12"/>
        <v/>
      </c>
    </row>
    <row r="34" spans="4:38" ht="12.75" x14ac:dyDescent="0.2">
      <c r="D34" s="21" t="str">
        <f t="array" ref="D34">IF(
  Prototype_input!$C$6 = "State or Local Government",
  IF(
    C34 &lt;&gt; "",
    IFERROR(
      INDEX(
        'Summary - Acquisition Need'!$C$2:$AD$4,
        MATCH(Prototype_input!$C$30, 'Summary - Acquisition Need'!$B$2:$B$4, 0),
        MATCH(C34, 'Summary - Acquisition Need'!$C$1:$AD$1, 0)
      ),
      ""
    ),
    ""
  ),
  IF(
    Prototype_input!$C$6 = "Federal or Tribal Government",
    IF(
      B34 &lt;&gt; "",
      IFERROR(
        INDEX(
          'Summary - Place of Performance'!$C$2:$AW$14,
          MATCH(Prototype_input!$C$30, 'Summary - Place of Performance'!$B$2:$B$14, 0),
          MATCH(B34, 'Summary - Place of Performance'!$C$1:$AW$1, 0)
        ),
        ""
      ),
      ""
    ),
    ""
  )
)</f>
        <v/>
      </c>
      <c r="E34" s="21" t="str">
        <f t="array" ref="E34">IF(
  Prototype_input!$C$6 = "State or Local Government",
  IF(
    C34 &lt;&gt; "",
    IFERROR(
      INDEX(
        'Summary - Contract Type'!$C$2:$BX$6,
        MATCH(Prototype_input!$C$34, 'Summary - Contract Type'!$B$2:$B$6, 0),
        MATCH(C34, 'Summary - Contract Type'!$C$1:$BX$1, 0)
      ),
      ""
    ),
    ""
  ),
  IF(
    Prototype_input!$C$6 = "Federal or Tribal Government",
    IF(
      B34 &lt;&gt; "",
      IFERROR(
        INDEX(
          'Summary - Level of Assistance'!$C$2:$AW$7,
          MATCH(Prototype_input!$C$34, 'Summary - Level of Assistance'!$B$2:$B$7, 0),
          MATCH(B34, 'Summary - Level of Assistance'!$C$1:$AW$1, 0)
        ),
        ""
      ),
      ""
    ),
    ""
  )
)</f>
        <v/>
      </c>
      <c r="F34" s="21" t="str">
        <f t="array" ref="F34">IF(
  Prototype_input!$C$6 = "State or Local Government",
  IF(
    C34 &lt;&gt; "",
    IFERROR(
      INDEX(
        'Summary - Socioeconomic'!$C$2:$BX$11,
        MATCH(Prototype_input!$C$38, 'Summary - Socioeconomic'!$B$2:$B$11, 0),
        MATCH(C34, 'Summary - Socioeconomic'!$C$1:$BX$1, 0)
      ),
      ""
    ),
    ""
  ),
  IF(
    Prototype_input!$C$6 = "Federal or Tribal Government",
    IF(
      B34 &lt;&gt; "",
      IFERROR(
        INDEX(
          'Summary - Objective'!$C$2:$AX$4,
          MATCH(Prototype_input!$C$38, 'Summary - Objective'!$B$2:$B$4, 0),
          MATCH(B34, 'Summary - Objective'!$C$1:$AX$1, 0)
        ),
        ""
      ),
      ""
    ),
    ""
  )
)</f>
        <v/>
      </c>
      <c r="G34" s="21" t="str">
        <f t="array" ref="G34">IF(
  Prototype_input!$C$6 = "Federal or Tribal Government",
  IF(
    B34 &lt;&gt; "",
    IFERROR(
      INDEX(
        'Summary - Contract Type'!$C$2:$BX$6,
        MATCH(Prototype_input!$C$42, 'Summary - Contract Type'!$B$2:$B$6, 0),
        MATCH(B34, 'Summary - Contract Type'!$C$1:$BX$1, 0)
      ),
      ""
    ),
    ""
  ),
  ""
)</f>
        <v/>
      </c>
      <c r="H34" s="21" t="str">
        <f t="array" ref="H34">IF(
  Prototype_input!$C$6 = "Federal or Tribal Government",
  IF(
    B34 &lt;&gt; "",
    IFERROR(
      INDEX(
        'Summary - Period of Performance'!$C$2:$AW$5,
        MATCH(Prototype_input!$C$46, 'Summary - Period of Performance'!$B$2:$B$5, 0),
        MATCH(B34, 'Summary - Period of Performance'!$C$1:$AW$1, 0)
      ),
      ""
    ),
    ""
  ),
  ""
)</f>
        <v/>
      </c>
      <c r="I34" s="21" t="str">
        <f t="array" ref="I34">IF(
  Prototype_input!$C$6 = "Federal or Tribal Government",
  IF(
    B34 &lt;&gt; "",
    IFERROR(
      INDEX(
        'Summary - Socioeconomic'!$C$2:$BX$11,
        MATCH(Prototype_input!$C$50, 'Summary - Socioeconomic'!$B$2:$B$11, 0),
        MATCH(B34, 'Summary - Socioeconomic'!$C$1:$BX$1, 0)
      ),
      ""
    ),
    ""
  ),
  ""
)</f>
        <v/>
      </c>
      <c r="J34" s="21" t="str">
        <f>IF(
  Prototype_input!$C$6 = "Federal or Tribal Government",
  IF(
    B34 &lt;&gt; "",
    IFERROR(
      INDEX(
        'Summary - Estimated Dollar Valu'!$C$2:$AW$4,
        MATCH(Prototype_input!$C$54, 'Summary - Estimated Dollar Valu'!$B$2:$B$4, 0),
        MATCH(B34, 'Summary - Estimated Dollar Valu'!$C$1:$AW$1, 0)
      ),
      ""
    ),
    ""
  ),
  ""
)</f>
        <v/>
      </c>
      <c r="K34" s="21" t="str">
        <f>IF(AND(Prototype_input!$C$56&lt;&gt;"",J34&lt;&gt;""),Prototype_input!$C$58,"")</f>
        <v/>
      </c>
      <c r="L34" s="21" t="str">
        <f>IF(AND(Prototype_input!$C$60&lt;&gt;"",J34&lt;&gt;""),Prototype_input!$C$62,"")</f>
        <v/>
      </c>
      <c r="M34" s="21" t="str">
        <f>IF(AND(Prototype_input!$C$64&lt;&gt;"",J34&lt;&gt;""),Prototype_input!$C$66,"")</f>
        <v/>
      </c>
      <c r="N34" s="21" t="str">
        <f>IF(AND(Prototype_input!$C$68&lt;&gt;"",J34&lt;&gt;""),Prototype_input!$C$70,"")</f>
        <v/>
      </c>
      <c r="O34" s="21" t="str">
        <f>IF(N34&lt;&gt;"",_xlfn.XLOOKUP(Prototype_input!$E$13,'ITC Offerings Mapping'!$C$1:$C$1000,'ITC Offerings Mapping'!$B$1:$B$1000),"")</f>
        <v/>
      </c>
      <c r="Q34" s="21" t="str">
        <f t="array" ref="Q34">IF(Prototype_input!$C$6="Federal or Tribal Government",IF(O34&lt;&gt;"", INDEX('Scope Scoring'!$C$2:$BX$50, MATCH(O34, 'Scope Scoring'!$B$2:$B$50, 0), MATCH(B34, 'Scope Scoring'!$C$1:$BX$1, 0)),""),"")</f>
        <v/>
      </c>
      <c r="R34" s="21" t="str">
        <f t="shared" si="0"/>
        <v/>
      </c>
      <c r="S34" s="21" t="str">
        <f t="shared" si="1"/>
        <v/>
      </c>
      <c r="T34" s="21" t="str">
        <f t="shared" si="2"/>
        <v/>
      </c>
      <c r="U34" s="21" t="str">
        <f t="shared" si="3"/>
        <v/>
      </c>
      <c r="W34" s="21" t="str">
        <f t="array" ref="W34">IF(Prototype_input!$C$6="Federal or Tribal Government",IF(O34&lt;&gt;"", INDEX('Summary - Level of Assistance -'!$C$2:$AV$7, MATCH(Prototype_input!$C$34, 'Summary - Level of Assistance -'!$B$2:$B$7, 0), MATCH(B34, 'Summary - Level of Assistance -'!$C$1:$AV$1, 0)),""),"")</f>
        <v/>
      </c>
      <c r="X34" s="21" t="str">
        <f t="shared" si="4"/>
        <v/>
      </c>
      <c r="Y34" s="21" t="str">
        <f t="shared" si="5"/>
        <v/>
      </c>
      <c r="AA34" s="21" t="str">
        <f t="array" ref="AA34">IF(Prototype_input!$C$6="Federal or Tribal Government",IF(O34&lt;&gt;"", INDEX('Summary - Objective - Tradeoff'!$C$2:$AV$4, MATCH(Prototype_input!$C$38, 'Summary - Objective - Tradeoff'!$B$2:$B$4, 0), MATCH(B34, 'Summary - Objective - Tradeoff'!$C$1:$AV$1, 0)),""),"")</f>
        <v/>
      </c>
      <c r="AB34" s="21" t="str">
        <f t="shared" si="6"/>
        <v/>
      </c>
      <c r="AC34" s="21" t="str">
        <f t="shared" si="7"/>
        <v/>
      </c>
      <c r="AE34" s="21" t="str">
        <f t="array" ref="AE34">IF(Prototype_input!$C$6="Federal or Tribal Government",IF(O34&lt;&gt;"", INDEX('Summary- PoP - Tradeoff'!$C$2:$AV$5, MATCH(Prototype_input!$C$46, 'Summary- PoP - Tradeoff'!$B$2:$B$5, 0), MATCH(B34, 'Summary- PoP - Tradeoff'!$C$1:$AV$1, 0)),""),"")</f>
        <v/>
      </c>
      <c r="AF34" s="21" t="str">
        <f t="shared" si="8"/>
        <v/>
      </c>
      <c r="AG34" s="21" t="str">
        <f t="shared" si="9"/>
        <v/>
      </c>
      <c r="AI34" s="21" t="str">
        <f t="array" ref="AI34">IF(Prototype_input!$C$6="Federal or Tribal Government",IF(O34&lt;&gt;"", INDEX('Summary - EDV - Tradeoff'!$C$2:$AV$4, MATCH(Prototype_input!$C$54, 'Summary - EDV - Tradeoff'!$B$2:$B$4, 0), MATCH(B34, 'Summary - EDV - Tradeoff'!$C$1:$AV$1, 0)),""),"")</f>
        <v/>
      </c>
      <c r="AJ34" s="21" t="str">
        <f t="shared" si="10"/>
        <v/>
      </c>
      <c r="AK34" s="21" t="str">
        <f t="shared" si="11"/>
        <v/>
      </c>
      <c r="AL34" s="21" t="str">
        <f t="shared" si="12"/>
        <v/>
      </c>
    </row>
    <row r="35" spans="4:38" ht="12.75" x14ac:dyDescent="0.2">
      <c r="D35" s="21" t="str">
        <f t="array" ref="D35">IF(
  Prototype_input!$C$6 = "State or Local Government",
  IF(
    C35 &lt;&gt; "",
    IFERROR(
      INDEX(
        'Summary - Acquisition Need'!$C$2:$AD$4,
        MATCH(Prototype_input!$C$30, 'Summary - Acquisition Need'!$B$2:$B$4, 0),
        MATCH(C35, 'Summary - Acquisition Need'!$C$1:$AD$1, 0)
      ),
      ""
    ),
    ""
  ),
  IF(
    Prototype_input!$C$6 = "Federal or Tribal Government",
    IF(
      B35 &lt;&gt; "",
      IFERROR(
        INDEX(
          'Summary - Place of Performance'!$C$2:$AW$14,
          MATCH(Prototype_input!$C$30, 'Summary - Place of Performance'!$B$2:$B$14, 0),
          MATCH(B35, 'Summary - Place of Performance'!$C$1:$AW$1, 0)
        ),
        ""
      ),
      ""
    ),
    ""
  )
)</f>
        <v/>
      </c>
      <c r="E35" s="21" t="str">
        <f t="array" ref="E35">IF(
  Prototype_input!$C$6 = "State or Local Government",
  IF(
    C35 &lt;&gt; "",
    IFERROR(
      INDEX(
        'Summary - Contract Type'!$C$2:$BX$6,
        MATCH(Prototype_input!$C$34, 'Summary - Contract Type'!$B$2:$B$6, 0),
        MATCH(C35, 'Summary - Contract Type'!$C$1:$BX$1, 0)
      ),
      ""
    ),
    ""
  ),
  IF(
    Prototype_input!$C$6 = "Federal or Tribal Government",
    IF(
      B35 &lt;&gt; "",
      IFERROR(
        INDEX(
          'Summary - Level of Assistance'!$C$2:$AW$7,
          MATCH(Prototype_input!$C$34, 'Summary - Level of Assistance'!$B$2:$B$7, 0),
          MATCH(B35, 'Summary - Level of Assistance'!$C$1:$AW$1, 0)
        ),
        ""
      ),
      ""
    ),
    ""
  )
)</f>
        <v/>
      </c>
      <c r="F35" s="21" t="str">
        <f t="array" ref="F35">IF(
  Prototype_input!$C$6 = "State or Local Government",
  IF(
    C35 &lt;&gt; "",
    IFERROR(
      INDEX(
        'Summary - Socioeconomic'!$C$2:$BX$11,
        MATCH(Prototype_input!$C$38, 'Summary - Socioeconomic'!$B$2:$B$11, 0),
        MATCH(C35, 'Summary - Socioeconomic'!$C$1:$BX$1, 0)
      ),
      ""
    ),
    ""
  ),
  IF(
    Prototype_input!$C$6 = "Federal or Tribal Government",
    IF(
      B35 &lt;&gt; "",
      IFERROR(
        INDEX(
          'Summary - Objective'!$C$2:$AX$4,
          MATCH(Prototype_input!$C$38, 'Summary - Objective'!$B$2:$B$4, 0),
          MATCH(B35, 'Summary - Objective'!$C$1:$AX$1, 0)
        ),
        ""
      ),
      ""
    ),
    ""
  )
)</f>
        <v/>
      </c>
      <c r="G35" s="21" t="str">
        <f t="array" ref="G35">IF(
  Prototype_input!$C$6 = "Federal or Tribal Government",
  IF(
    B35 &lt;&gt; "",
    IFERROR(
      INDEX(
        'Summary - Contract Type'!$C$2:$BX$6,
        MATCH(Prototype_input!$C$42, 'Summary - Contract Type'!$B$2:$B$6, 0),
        MATCH(B35, 'Summary - Contract Type'!$C$1:$BX$1, 0)
      ),
      ""
    ),
    ""
  ),
  ""
)</f>
        <v/>
      </c>
      <c r="H35" s="21" t="str">
        <f t="array" ref="H35">IF(
  Prototype_input!$C$6 = "Federal or Tribal Government",
  IF(
    B35 &lt;&gt; "",
    IFERROR(
      INDEX(
        'Summary - Period of Performance'!$C$2:$AW$5,
        MATCH(Prototype_input!$C$46, 'Summary - Period of Performance'!$B$2:$B$5, 0),
        MATCH(B35, 'Summary - Period of Performance'!$C$1:$AW$1, 0)
      ),
      ""
    ),
    ""
  ),
  ""
)</f>
        <v/>
      </c>
      <c r="I35" s="21" t="str">
        <f t="array" ref="I35">IF(
  Prototype_input!$C$6 = "Federal or Tribal Government",
  IF(
    B35 &lt;&gt; "",
    IFERROR(
      INDEX(
        'Summary - Socioeconomic'!$C$2:$BX$11,
        MATCH(Prototype_input!$C$50, 'Summary - Socioeconomic'!$B$2:$B$11, 0),
        MATCH(B35, 'Summary - Socioeconomic'!$C$1:$BX$1, 0)
      ),
      ""
    ),
    ""
  ),
  ""
)</f>
        <v/>
      </c>
      <c r="J35" s="21" t="str">
        <f>IF(
  Prototype_input!$C$6 = "Federal or Tribal Government",
  IF(
    B35 &lt;&gt; "",
    IFERROR(
      INDEX(
        'Summary - Estimated Dollar Valu'!$C$2:$AW$4,
        MATCH(Prototype_input!$C$54, 'Summary - Estimated Dollar Valu'!$B$2:$B$4, 0),
        MATCH(B35, 'Summary - Estimated Dollar Valu'!$C$1:$AW$1, 0)
      ),
      ""
    ),
    ""
  ),
  ""
)</f>
        <v/>
      </c>
      <c r="K35" s="21" t="str">
        <f>IF(AND(Prototype_input!$C$56&lt;&gt;"",J35&lt;&gt;""),Prototype_input!$C$58,"")</f>
        <v/>
      </c>
      <c r="L35" s="21" t="str">
        <f>IF(AND(Prototype_input!$C$60&lt;&gt;"",J35&lt;&gt;""),Prototype_input!$C$62,"")</f>
        <v/>
      </c>
      <c r="M35" s="21" t="str">
        <f>IF(AND(Prototype_input!$C$64&lt;&gt;"",J35&lt;&gt;""),Prototype_input!$C$66,"")</f>
        <v/>
      </c>
      <c r="N35" s="21" t="str">
        <f>IF(AND(Prototype_input!$C$68&lt;&gt;"",J35&lt;&gt;""),Prototype_input!$C$70,"")</f>
        <v/>
      </c>
      <c r="O35" s="21" t="str">
        <f>IF(N35&lt;&gt;"",_xlfn.XLOOKUP(Prototype_input!$E$13,'ITC Offerings Mapping'!$C$1:$C$1000,'ITC Offerings Mapping'!$B$1:$B$1000),"")</f>
        <v/>
      </c>
      <c r="Q35" s="21" t="str">
        <f t="array" ref="Q35">IF(Prototype_input!$C$6="Federal or Tribal Government",IF(O35&lt;&gt;"", INDEX('Scope Scoring'!$C$2:$BX$50, MATCH(O35, 'Scope Scoring'!$B$2:$B$50, 0), MATCH(B35, 'Scope Scoring'!$C$1:$BX$1, 0)),""),"")</f>
        <v/>
      </c>
      <c r="R35" s="21" t="str">
        <f t="shared" si="0"/>
        <v/>
      </c>
      <c r="S35" s="21" t="str">
        <f t="shared" si="1"/>
        <v/>
      </c>
      <c r="T35" s="21" t="str">
        <f t="shared" si="2"/>
        <v/>
      </c>
      <c r="U35" s="21" t="str">
        <f t="shared" si="3"/>
        <v/>
      </c>
      <c r="W35" s="21" t="str">
        <f t="array" ref="W35">IF(Prototype_input!$C$6="Federal or Tribal Government",IF(O35&lt;&gt;"", INDEX('Summary - Level of Assistance -'!$C$2:$AV$7, MATCH(Prototype_input!$C$34, 'Summary - Level of Assistance -'!$B$2:$B$7, 0), MATCH(B35, 'Summary - Level of Assistance -'!$C$1:$AV$1, 0)),""),"")</f>
        <v/>
      </c>
      <c r="X35" s="21" t="str">
        <f t="shared" si="4"/>
        <v/>
      </c>
      <c r="Y35" s="21" t="str">
        <f t="shared" si="5"/>
        <v/>
      </c>
      <c r="AA35" s="21" t="str">
        <f t="array" ref="AA35">IF(Prototype_input!$C$6="Federal or Tribal Government",IF(O35&lt;&gt;"", INDEX('Summary - Objective - Tradeoff'!$C$2:$AV$4, MATCH(Prototype_input!$C$38, 'Summary - Objective - Tradeoff'!$B$2:$B$4, 0), MATCH(B35, 'Summary - Objective - Tradeoff'!$C$1:$AV$1, 0)),""),"")</f>
        <v/>
      </c>
      <c r="AB35" s="21" t="str">
        <f t="shared" si="6"/>
        <v/>
      </c>
      <c r="AC35" s="21" t="str">
        <f t="shared" si="7"/>
        <v/>
      </c>
      <c r="AE35" s="21" t="str">
        <f t="array" ref="AE35">IF(Prototype_input!$C$6="Federal or Tribal Government",IF(O35&lt;&gt;"", INDEX('Summary- PoP - Tradeoff'!$C$2:$AV$5, MATCH(Prototype_input!$C$46, 'Summary- PoP - Tradeoff'!$B$2:$B$5, 0), MATCH(B35, 'Summary- PoP - Tradeoff'!$C$1:$AV$1, 0)),""),"")</f>
        <v/>
      </c>
      <c r="AF35" s="21" t="str">
        <f t="shared" si="8"/>
        <v/>
      </c>
      <c r="AG35" s="21" t="str">
        <f t="shared" si="9"/>
        <v/>
      </c>
      <c r="AI35" s="21" t="str">
        <f t="array" ref="AI35">IF(Prototype_input!$C$6="Federal or Tribal Government",IF(O35&lt;&gt;"", INDEX('Summary - EDV - Tradeoff'!$C$2:$AV$4, MATCH(Prototype_input!$C$54, 'Summary - EDV - Tradeoff'!$B$2:$B$4, 0), MATCH(B35, 'Summary - EDV - Tradeoff'!$C$1:$AV$1, 0)),""),"")</f>
        <v/>
      </c>
      <c r="AJ35" s="21" t="str">
        <f t="shared" si="10"/>
        <v/>
      </c>
      <c r="AK35" s="21" t="str">
        <f t="shared" si="11"/>
        <v/>
      </c>
      <c r="AL35" s="21" t="str">
        <f t="shared" si="12"/>
        <v/>
      </c>
    </row>
    <row r="36" spans="4:38" ht="12.75" x14ac:dyDescent="0.2">
      <c r="D36" s="21" t="str">
        <f t="array" ref="D36">IF(
  Prototype_input!$C$6 = "State or Local Government",
  IF(
    C36 &lt;&gt; "",
    IFERROR(
      INDEX(
        'Summary - Acquisition Need'!$C$2:$AD$4,
        MATCH(Prototype_input!$C$30, 'Summary - Acquisition Need'!$B$2:$B$4, 0),
        MATCH(C36, 'Summary - Acquisition Need'!$C$1:$AD$1, 0)
      ),
      ""
    ),
    ""
  ),
  IF(
    Prototype_input!$C$6 = "Federal or Tribal Government",
    IF(
      B36 &lt;&gt; "",
      IFERROR(
        INDEX(
          'Summary - Place of Performance'!$C$2:$AW$14,
          MATCH(Prototype_input!$C$30, 'Summary - Place of Performance'!$B$2:$B$14, 0),
          MATCH(B36, 'Summary - Place of Performance'!$C$1:$AW$1, 0)
        ),
        ""
      ),
      ""
    ),
    ""
  )
)</f>
        <v/>
      </c>
      <c r="E36" s="21" t="str">
        <f t="array" ref="E36">IF(
  Prototype_input!$C$6 = "State or Local Government",
  IF(
    C36 &lt;&gt; "",
    IFERROR(
      INDEX(
        'Summary - Contract Type'!$C$2:$BX$6,
        MATCH(Prototype_input!$C$34, 'Summary - Contract Type'!$B$2:$B$6, 0),
        MATCH(C36, 'Summary - Contract Type'!$C$1:$BX$1, 0)
      ),
      ""
    ),
    ""
  ),
  IF(
    Prototype_input!$C$6 = "Federal or Tribal Government",
    IF(
      B36 &lt;&gt; "",
      IFERROR(
        INDEX(
          'Summary - Level of Assistance'!$C$2:$AW$7,
          MATCH(Prototype_input!$C$34, 'Summary - Level of Assistance'!$B$2:$B$7, 0),
          MATCH(B36, 'Summary - Level of Assistance'!$C$1:$AW$1, 0)
        ),
        ""
      ),
      ""
    ),
    ""
  )
)</f>
        <v/>
      </c>
      <c r="F36" s="21" t="str">
        <f t="array" ref="F36">IF(
  Prototype_input!$C$6 = "State or Local Government",
  IF(
    C36 &lt;&gt; "",
    IFERROR(
      INDEX(
        'Summary - Socioeconomic'!$C$2:$BX$11,
        MATCH(Prototype_input!$C$38, 'Summary - Socioeconomic'!$B$2:$B$11, 0),
        MATCH(C36, 'Summary - Socioeconomic'!$C$1:$BX$1, 0)
      ),
      ""
    ),
    ""
  ),
  IF(
    Prototype_input!$C$6 = "Federal or Tribal Government",
    IF(
      B36 &lt;&gt; "",
      IFERROR(
        INDEX(
          'Summary - Objective'!$C$2:$AX$4,
          MATCH(Prototype_input!$C$38, 'Summary - Objective'!$B$2:$B$4, 0),
          MATCH(B36, 'Summary - Objective'!$C$1:$AX$1, 0)
        ),
        ""
      ),
      ""
    ),
    ""
  )
)</f>
        <v/>
      </c>
      <c r="G36" s="21" t="str">
        <f t="array" ref="G36">IF(
  Prototype_input!$C$6 = "Federal or Tribal Government",
  IF(
    B36 &lt;&gt; "",
    IFERROR(
      INDEX(
        'Summary - Contract Type'!$C$2:$BX$6,
        MATCH(Prototype_input!$C$42, 'Summary - Contract Type'!$B$2:$B$6, 0),
        MATCH(B36, 'Summary - Contract Type'!$C$1:$BX$1, 0)
      ),
      ""
    ),
    ""
  ),
  ""
)</f>
        <v/>
      </c>
      <c r="H36" s="21" t="str">
        <f t="array" ref="H36">IF(
  Prototype_input!$C$6 = "Federal or Tribal Government",
  IF(
    B36 &lt;&gt; "",
    IFERROR(
      INDEX(
        'Summary - Period of Performance'!$C$2:$AW$5,
        MATCH(Prototype_input!$C$46, 'Summary - Period of Performance'!$B$2:$B$5, 0),
        MATCH(B36, 'Summary - Period of Performance'!$C$1:$AW$1, 0)
      ),
      ""
    ),
    ""
  ),
  ""
)</f>
        <v/>
      </c>
      <c r="I36" s="21" t="str">
        <f t="array" ref="I36">IF(
  Prototype_input!$C$6 = "Federal or Tribal Government",
  IF(
    B36 &lt;&gt; "",
    IFERROR(
      INDEX(
        'Summary - Socioeconomic'!$C$2:$BX$11,
        MATCH(Prototype_input!$C$50, 'Summary - Socioeconomic'!$B$2:$B$11, 0),
        MATCH(B36, 'Summary - Socioeconomic'!$C$1:$BX$1, 0)
      ),
      ""
    ),
    ""
  ),
  ""
)</f>
        <v/>
      </c>
      <c r="J36" s="21" t="str">
        <f>IF(
  Prototype_input!$C$6 = "Federal or Tribal Government",
  IF(
    B36 &lt;&gt; "",
    IFERROR(
      INDEX(
        'Summary - Estimated Dollar Valu'!$C$2:$AW$4,
        MATCH(Prototype_input!$C$54, 'Summary - Estimated Dollar Valu'!$B$2:$B$4, 0),
        MATCH(B36, 'Summary - Estimated Dollar Valu'!$C$1:$AW$1, 0)
      ),
      ""
    ),
    ""
  ),
  ""
)</f>
        <v/>
      </c>
      <c r="K36" s="21" t="str">
        <f>IF(AND(Prototype_input!$C$56&lt;&gt;"",J36&lt;&gt;""),Prototype_input!$C$58,"")</f>
        <v/>
      </c>
      <c r="L36" s="21" t="str">
        <f>IF(AND(Prototype_input!$C$60&lt;&gt;"",J36&lt;&gt;""),Prototype_input!$C$62,"")</f>
        <v/>
      </c>
      <c r="M36" s="21" t="str">
        <f>IF(AND(Prototype_input!$C$64&lt;&gt;"",J36&lt;&gt;""),Prototype_input!$C$66,"")</f>
        <v/>
      </c>
      <c r="N36" s="21" t="str">
        <f>IF(AND(Prototype_input!$C$68&lt;&gt;"",J36&lt;&gt;""),Prototype_input!$C$70,"")</f>
        <v/>
      </c>
      <c r="O36" s="21" t="str">
        <f>IF(N36&lt;&gt;"",_xlfn.XLOOKUP(Prototype_input!$E$13,'ITC Offerings Mapping'!$C$1:$C$1000,'ITC Offerings Mapping'!$B$1:$B$1000),"")</f>
        <v/>
      </c>
      <c r="Q36" s="21" t="str">
        <f t="array" ref="Q36">IF(Prototype_input!$C$6="Federal or Tribal Government",IF(O36&lt;&gt;"", INDEX('Scope Scoring'!$C$2:$BX$50, MATCH(O36, 'Scope Scoring'!$B$2:$B$50, 0), MATCH(B36, 'Scope Scoring'!$C$1:$BX$1, 0)),""),"")</f>
        <v/>
      </c>
      <c r="R36" s="21" t="str">
        <f t="shared" si="0"/>
        <v/>
      </c>
      <c r="S36" s="21" t="str">
        <f t="shared" si="1"/>
        <v/>
      </c>
      <c r="T36" s="21" t="str">
        <f t="shared" si="2"/>
        <v/>
      </c>
      <c r="U36" s="21" t="str">
        <f t="shared" si="3"/>
        <v/>
      </c>
      <c r="W36" s="21" t="str">
        <f t="array" ref="W36">IF(Prototype_input!$C$6="Federal or Tribal Government",IF(O36&lt;&gt;"", INDEX('Summary - Level of Assistance -'!$C$2:$AV$7, MATCH(Prototype_input!$C$34, 'Summary - Level of Assistance -'!$B$2:$B$7, 0), MATCH(B36, 'Summary - Level of Assistance -'!$C$1:$AV$1, 0)),""),"")</f>
        <v/>
      </c>
      <c r="X36" s="21" t="str">
        <f t="shared" si="4"/>
        <v/>
      </c>
      <c r="Y36" s="21" t="str">
        <f t="shared" si="5"/>
        <v/>
      </c>
      <c r="AA36" s="21" t="str">
        <f t="array" ref="AA36">IF(Prototype_input!$C$6="Federal or Tribal Government",IF(O36&lt;&gt;"", INDEX('Summary - Objective - Tradeoff'!$C$2:$AV$4, MATCH(Prototype_input!$C$38, 'Summary - Objective - Tradeoff'!$B$2:$B$4, 0), MATCH(B36, 'Summary - Objective - Tradeoff'!$C$1:$AV$1, 0)),""),"")</f>
        <v/>
      </c>
      <c r="AB36" s="21" t="str">
        <f t="shared" si="6"/>
        <v/>
      </c>
      <c r="AC36" s="21" t="str">
        <f t="shared" si="7"/>
        <v/>
      </c>
      <c r="AE36" s="21" t="str">
        <f t="array" ref="AE36">IF(Prototype_input!$C$6="Federal or Tribal Government",IF(O36&lt;&gt;"", INDEX('Summary- PoP - Tradeoff'!$C$2:$AV$5, MATCH(Prototype_input!$C$46, 'Summary- PoP - Tradeoff'!$B$2:$B$5, 0), MATCH(B36, 'Summary- PoP - Tradeoff'!$C$1:$AV$1, 0)),""),"")</f>
        <v/>
      </c>
      <c r="AF36" s="21" t="str">
        <f t="shared" si="8"/>
        <v/>
      </c>
      <c r="AG36" s="21" t="str">
        <f t="shared" si="9"/>
        <v/>
      </c>
      <c r="AI36" s="21" t="str">
        <f t="array" ref="AI36">IF(Prototype_input!$C$6="Federal or Tribal Government",IF(O36&lt;&gt;"", INDEX('Summary - EDV - Tradeoff'!$C$2:$AV$4, MATCH(Prototype_input!$C$54, 'Summary - EDV - Tradeoff'!$B$2:$B$4, 0), MATCH(B36, 'Summary - EDV - Tradeoff'!$C$1:$AV$1, 0)),""),"")</f>
        <v/>
      </c>
      <c r="AJ36" s="21" t="str">
        <f t="shared" si="10"/>
        <v/>
      </c>
      <c r="AK36" s="21" t="str">
        <f t="shared" si="11"/>
        <v/>
      </c>
      <c r="AL36" s="21" t="str">
        <f t="shared" si="12"/>
        <v/>
      </c>
    </row>
    <row r="37" spans="4:38" ht="12.75" x14ac:dyDescent="0.2">
      <c r="D37" s="21" t="str">
        <f t="array" ref="D37">IF(
  Prototype_input!$C$6 = "State or Local Government",
  IF(
    C37 &lt;&gt; "",
    IFERROR(
      INDEX(
        'Summary - Acquisition Need'!$C$2:$AD$4,
        MATCH(Prototype_input!$C$30, 'Summary - Acquisition Need'!$B$2:$B$4, 0),
        MATCH(C37, 'Summary - Acquisition Need'!$C$1:$AD$1, 0)
      ),
      ""
    ),
    ""
  ),
  IF(
    Prototype_input!$C$6 = "Federal or Tribal Government",
    IF(
      B37 &lt;&gt; "",
      IFERROR(
        INDEX(
          'Summary - Place of Performance'!$C$2:$AW$14,
          MATCH(Prototype_input!$C$30, 'Summary - Place of Performance'!$B$2:$B$14, 0),
          MATCH(B37, 'Summary - Place of Performance'!$C$1:$AW$1, 0)
        ),
        ""
      ),
      ""
    ),
    ""
  )
)</f>
        <v/>
      </c>
      <c r="E37" s="21" t="str">
        <f t="array" ref="E37">IF(
  Prototype_input!$C$6 = "State or Local Government",
  IF(
    C37 &lt;&gt; "",
    IFERROR(
      INDEX(
        'Summary - Contract Type'!$C$2:$BX$6,
        MATCH(Prototype_input!$C$34, 'Summary - Contract Type'!$B$2:$B$6, 0),
        MATCH(C37, 'Summary - Contract Type'!$C$1:$BX$1, 0)
      ),
      ""
    ),
    ""
  ),
  IF(
    Prototype_input!$C$6 = "Federal or Tribal Government",
    IF(
      B37 &lt;&gt; "",
      IFERROR(
        INDEX(
          'Summary - Level of Assistance'!$C$2:$AW$7,
          MATCH(Prototype_input!$C$34, 'Summary - Level of Assistance'!$B$2:$B$7, 0),
          MATCH(B37, 'Summary - Level of Assistance'!$C$1:$AW$1, 0)
        ),
        ""
      ),
      ""
    ),
    ""
  )
)</f>
        <v/>
      </c>
      <c r="F37" s="21" t="str">
        <f t="array" ref="F37">IF(
  Prototype_input!$C$6 = "State or Local Government",
  IF(
    C37 &lt;&gt; "",
    IFERROR(
      INDEX(
        'Summary - Socioeconomic'!$C$2:$BX$11,
        MATCH(Prototype_input!$C$38, 'Summary - Socioeconomic'!$B$2:$B$11, 0),
        MATCH(C37, 'Summary - Socioeconomic'!$C$1:$BX$1, 0)
      ),
      ""
    ),
    ""
  ),
  IF(
    Prototype_input!$C$6 = "Federal or Tribal Government",
    IF(
      B37 &lt;&gt; "",
      IFERROR(
        INDEX(
          'Summary - Objective'!$C$2:$AX$4,
          MATCH(Prototype_input!$C$38, 'Summary - Objective'!$B$2:$B$4, 0),
          MATCH(B37, 'Summary - Objective'!$C$1:$AX$1, 0)
        ),
        ""
      ),
      ""
    ),
    ""
  )
)</f>
        <v/>
      </c>
      <c r="G37" s="21" t="str">
        <f t="array" ref="G37">IF(
  Prototype_input!$C$6 = "Federal or Tribal Government",
  IF(
    B37 &lt;&gt; "",
    IFERROR(
      INDEX(
        'Summary - Contract Type'!$C$2:$BX$6,
        MATCH(Prototype_input!$C$42, 'Summary - Contract Type'!$B$2:$B$6, 0),
        MATCH(B37, 'Summary - Contract Type'!$C$1:$BX$1, 0)
      ),
      ""
    ),
    ""
  ),
  ""
)</f>
        <v/>
      </c>
      <c r="H37" s="21" t="str">
        <f t="array" ref="H37">IF(
  Prototype_input!$C$6 = "Federal or Tribal Government",
  IF(
    B37 &lt;&gt; "",
    IFERROR(
      INDEX(
        'Summary - Period of Performance'!$C$2:$AW$5,
        MATCH(Prototype_input!$C$46, 'Summary - Period of Performance'!$B$2:$B$5, 0),
        MATCH(B37, 'Summary - Period of Performance'!$C$1:$AW$1, 0)
      ),
      ""
    ),
    ""
  ),
  ""
)</f>
        <v/>
      </c>
      <c r="I37" s="21" t="str">
        <f t="array" ref="I37">IF(
  Prototype_input!$C$6 = "Federal or Tribal Government",
  IF(
    B37 &lt;&gt; "",
    IFERROR(
      INDEX(
        'Summary - Socioeconomic'!$C$2:$BX$11,
        MATCH(Prototype_input!$C$50, 'Summary - Socioeconomic'!$B$2:$B$11, 0),
        MATCH(B37, 'Summary - Socioeconomic'!$C$1:$BX$1, 0)
      ),
      ""
    ),
    ""
  ),
  ""
)</f>
        <v/>
      </c>
      <c r="J37" s="21" t="str">
        <f>IF(
  Prototype_input!$C$6 = "Federal or Tribal Government",
  IF(
    B37 &lt;&gt; "",
    IFERROR(
      INDEX(
        'Summary - Estimated Dollar Valu'!$C$2:$AW$4,
        MATCH(Prototype_input!$C$54, 'Summary - Estimated Dollar Valu'!$B$2:$B$4, 0),
        MATCH(B37, 'Summary - Estimated Dollar Valu'!$C$1:$AW$1, 0)
      ),
      ""
    ),
    ""
  ),
  ""
)</f>
        <v/>
      </c>
      <c r="K37" s="21" t="str">
        <f>IF(AND(Prototype_input!$C$56&lt;&gt;"",J37&lt;&gt;""),Prototype_input!$C$58,"")</f>
        <v/>
      </c>
      <c r="L37" s="21" t="str">
        <f>IF(AND(Prototype_input!$C$60&lt;&gt;"",J37&lt;&gt;""),Prototype_input!$C$62,"")</f>
        <v/>
      </c>
      <c r="M37" s="21" t="str">
        <f>IF(AND(Prototype_input!$C$64&lt;&gt;"",J37&lt;&gt;""),Prototype_input!$C$66,"")</f>
        <v/>
      </c>
      <c r="N37" s="21" t="str">
        <f>IF(AND(Prototype_input!$C$68&lt;&gt;"",J37&lt;&gt;""),Prototype_input!$C$70,"")</f>
        <v/>
      </c>
      <c r="O37" s="21" t="str">
        <f>IF(N37&lt;&gt;"",_xlfn.XLOOKUP(Prototype_input!$E$13,'ITC Offerings Mapping'!$C$1:$C$1000,'ITC Offerings Mapping'!$B$1:$B$1000),"")</f>
        <v/>
      </c>
      <c r="Q37" s="21" t="str">
        <f t="array" ref="Q37">IF(Prototype_input!$C$6="Federal or Tribal Government",IF(O37&lt;&gt;"", INDEX('Scope Scoring'!$C$2:$BX$50, MATCH(O37, 'Scope Scoring'!$B$2:$B$50, 0), MATCH(B37, 'Scope Scoring'!$C$1:$BX$1, 0)),""),"")</f>
        <v/>
      </c>
      <c r="R37" s="21" t="str">
        <f t="shared" si="0"/>
        <v/>
      </c>
      <c r="S37" s="21" t="str">
        <f t="shared" si="1"/>
        <v/>
      </c>
      <c r="T37" s="21" t="str">
        <f t="shared" si="2"/>
        <v/>
      </c>
      <c r="U37" s="21" t="str">
        <f t="shared" si="3"/>
        <v/>
      </c>
      <c r="W37" s="21" t="str">
        <f t="array" ref="W37">IF(Prototype_input!$C$6="Federal or Tribal Government",IF(O37&lt;&gt;"", INDEX('Summary - Level of Assistance -'!$C$2:$AV$7, MATCH(Prototype_input!$C$34, 'Summary - Level of Assistance -'!$B$2:$B$7, 0), MATCH(B37, 'Summary - Level of Assistance -'!$C$1:$AV$1, 0)),""),"")</f>
        <v/>
      </c>
      <c r="X37" s="21" t="str">
        <f t="shared" si="4"/>
        <v/>
      </c>
      <c r="Y37" s="21" t="str">
        <f t="shared" si="5"/>
        <v/>
      </c>
      <c r="AA37" s="21" t="str">
        <f t="array" ref="AA37">IF(Prototype_input!$C$6="Federal or Tribal Government",IF(O37&lt;&gt;"", INDEX('Summary - Objective - Tradeoff'!$C$2:$AV$4, MATCH(Prototype_input!$C$38, 'Summary - Objective - Tradeoff'!$B$2:$B$4, 0), MATCH(B37, 'Summary - Objective - Tradeoff'!$C$1:$AV$1, 0)),""),"")</f>
        <v/>
      </c>
      <c r="AB37" s="21" t="str">
        <f t="shared" si="6"/>
        <v/>
      </c>
      <c r="AC37" s="21" t="str">
        <f t="shared" si="7"/>
        <v/>
      </c>
      <c r="AE37" s="21" t="str">
        <f t="array" ref="AE37">IF(Prototype_input!$C$6="Federal or Tribal Government",IF(O37&lt;&gt;"", INDEX('Summary- PoP - Tradeoff'!$C$2:$AV$5, MATCH(Prototype_input!$C$46, 'Summary- PoP - Tradeoff'!$B$2:$B$5, 0), MATCH(B37, 'Summary- PoP - Tradeoff'!$C$1:$AV$1, 0)),""),"")</f>
        <v/>
      </c>
      <c r="AF37" s="21" t="str">
        <f t="shared" si="8"/>
        <v/>
      </c>
      <c r="AG37" s="21" t="str">
        <f t="shared" si="9"/>
        <v/>
      </c>
      <c r="AI37" s="21" t="str">
        <f t="array" ref="AI37">IF(Prototype_input!$C$6="Federal or Tribal Government",IF(O37&lt;&gt;"", INDEX('Summary - EDV - Tradeoff'!$C$2:$AV$4, MATCH(Prototype_input!$C$54, 'Summary - EDV - Tradeoff'!$B$2:$B$4, 0), MATCH(B37, 'Summary - EDV - Tradeoff'!$C$1:$AV$1, 0)),""),"")</f>
        <v/>
      </c>
      <c r="AJ37" s="21" t="str">
        <f t="shared" si="10"/>
        <v/>
      </c>
      <c r="AK37" s="21" t="str">
        <f t="shared" si="11"/>
        <v/>
      </c>
      <c r="AL37" s="21" t="str">
        <f t="shared" si="12"/>
        <v/>
      </c>
    </row>
    <row r="38" spans="4:38" ht="12.75" x14ac:dyDescent="0.2">
      <c r="D38" s="21" t="str">
        <f t="array" ref="D38">IF(
  Prototype_input!$C$6 = "State or Local Government",
  IF(
    C38 &lt;&gt; "",
    IFERROR(
      INDEX(
        'Summary - Acquisition Need'!$C$2:$AD$4,
        MATCH(Prototype_input!$C$30, 'Summary - Acquisition Need'!$B$2:$B$4, 0),
        MATCH(C38, 'Summary - Acquisition Need'!$C$1:$AD$1, 0)
      ),
      ""
    ),
    ""
  ),
  IF(
    Prototype_input!$C$6 = "Federal or Tribal Government",
    IF(
      B38 &lt;&gt; "",
      IFERROR(
        INDEX(
          'Summary - Place of Performance'!$C$2:$AW$14,
          MATCH(Prototype_input!$C$30, 'Summary - Place of Performance'!$B$2:$B$14, 0),
          MATCH(B38, 'Summary - Place of Performance'!$C$1:$AW$1, 0)
        ),
        ""
      ),
      ""
    ),
    ""
  )
)</f>
        <v/>
      </c>
      <c r="E38" s="21" t="str">
        <f t="array" ref="E38">IF(
  Prototype_input!$C$6 = "State or Local Government",
  IF(
    C38 &lt;&gt; "",
    IFERROR(
      INDEX(
        'Summary - Contract Type'!$C$2:$BX$6,
        MATCH(Prototype_input!$C$34, 'Summary - Contract Type'!$B$2:$B$6, 0),
        MATCH(C38, 'Summary - Contract Type'!$C$1:$BX$1, 0)
      ),
      ""
    ),
    ""
  ),
  IF(
    Prototype_input!$C$6 = "Federal or Tribal Government",
    IF(
      B38 &lt;&gt; "",
      IFERROR(
        INDEX(
          'Summary - Level of Assistance'!$C$2:$AW$7,
          MATCH(Prototype_input!$C$34, 'Summary - Level of Assistance'!$B$2:$B$7, 0),
          MATCH(B38, 'Summary - Level of Assistance'!$C$1:$AW$1, 0)
        ),
        ""
      ),
      ""
    ),
    ""
  )
)</f>
        <v/>
      </c>
      <c r="F38" s="21" t="str">
        <f t="array" ref="F38">IF(
  Prototype_input!$C$6 = "State or Local Government",
  IF(
    C38 &lt;&gt; "",
    IFERROR(
      INDEX(
        'Summary - Socioeconomic'!$C$2:$BX$11,
        MATCH(Prototype_input!$C$38, 'Summary - Socioeconomic'!$B$2:$B$11, 0),
        MATCH(C38, 'Summary - Socioeconomic'!$C$1:$BX$1, 0)
      ),
      ""
    ),
    ""
  ),
  IF(
    Prototype_input!$C$6 = "Federal or Tribal Government",
    IF(
      B38 &lt;&gt; "",
      IFERROR(
        INDEX(
          'Summary - Objective'!$C$2:$AX$4,
          MATCH(Prototype_input!$C$38, 'Summary - Objective'!$B$2:$B$4, 0),
          MATCH(B38, 'Summary - Objective'!$C$1:$AX$1, 0)
        ),
        ""
      ),
      ""
    ),
    ""
  )
)</f>
        <v/>
      </c>
      <c r="G38" s="21" t="str">
        <f t="array" ref="G38">IF(
  Prototype_input!$C$6 = "Federal or Tribal Government",
  IF(
    B38 &lt;&gt; "",
    IFERROR(
      INDEX(
        'Summary - Contract Type'!$C$2:$BX$6,
        MATCH(Prototype_input!$C$42, 'Summary - Contract Type'!$B$2:$B$6, 0),
        MATCH(B38, 'Summary - Contract Type'!$C$1:$BX$1, 0)
      ),
      ""
    ),
    ""
  ),
  ""
)</f>
        <v/>
      </c>
      <c r="H38" s="21" t="str">
        <f t="array" ref="H38">IF(
  Prototype_input!$C$6 = "Federal or Tribal Government",
  IF(
    B38 &lt;&gt; "",
    IFERROR(
      INDEX(
        'Summary - Period of Performance'!$C$2:$AW$5,
        MATCH(Prototype_input!$C$46, 'Summary - Period of Performance'!$B$2:$B$5, 0),
        MATCH(B38, 'Summary - Period of Performance'!$C$1:$AW$1, 0)
      ),
      ""
    ),
    ""
  ),
  ""
)</f>
        <v/>
      </c>
      <c r="I38" s="21" t="str">
        <f t="array" ref="I38">IF(
  Prototype_input!$C$6 = "Federal or Tribal Government",
  IF(
    B38 &lt;&gt; "",
    IFERROR(
      INDEX(
        'Summary - Socioeconomic'!$C$2:$BX$11,
        MATCH(Prototype_input!$C$50, 'Summary - Socioeconomic'!$B$2:$B$11, 0),
        MATCH(B38, 'Summary - Socioeconomic'!$C$1:$BX$1, 0)
      ),
      ""
    ),
    ""
  ),
  ""
)</f>
        <v/>
      </c>
      <c r="J38" s="21" t="str">
        <f>IF(
  Prototype_input!$C$6 = "Federal or Tribal Government",
  IF(
    B38 &lt;&gt; "",
    IFERROR(
      INDEX(
        'Summary - Estimated Dollar Valu'!$C$2:$AW$4,
        MATCH(Prototype_input!$C$54, 'Summary - Estimated Dollar Valu'!$B$2:$B$4, 0),
        MATCH(B38, 'Summary - Estimated Dollar Valu'!$C$1:$AW$1, 0)
      ),
      ""
    ),
    ""
  ),
  ""
)</f>
        <v/>
      </c>
      <c r="K38" s="21" t="str">
        <f>IF(AND(Prototype_input!$C$56&lt;&gt;"",J38&lt;&gt;""),Prototype_input!$C$58,"")</f>
        <v/>
      </c>
      <c r="L38" s="21" t="str">
        <f>IF(AND(Prototype_input!$C$60&lt;&gt;"",J38&lt;&gt;""),Prototype_input!$C$62,"")</f>
        <v/>
      </c>
      <c r="M38" s="21" t="str">
        <f>IF(AND(Prototype_input!$C$64&lt;&gt;"",J38&lt;&gt;""),Prototype_input!$C$66,"")</f>
        <v/>
      </c>
      <c r="N38" s="21" t="str">
        <f>IF(AND(Prototype_input!$C$68&lt;&gt;"",J38&lt;&gt;""),Prototype_input!$C$70,"")</f>
        <v/>
      </c>
      <c r="O38" s="21" t="str">
        <f>IF(N38&lt;&gt;"",_xlfn.XLOOKUP(Prototype_input!$E$13,'ITC Offerings Mapping'!$C$1:$C$1000,'ITC Offerings Mapping'!$B$1:$B$1000),"")</f>
        <v/>
      </c>
      <c r="Q38" s="21" t="str">
        <f t="array" ref="Q38">IF(Prototype_input!$C$6="Federal or Tribal Government",IF(O38&lt;&gt;"", INDEX('Scope Scoring'!$C$2:$BX$50, MATCH(O38, 'Scope Scoring'!$B$2:$B$50, 0), MATCH(B38, 'Scope Scoring'!$C$1:$BX$1, 0)),""),"")</f>
        <v/>
      </c>
      <c r="R38" s="21" t="str">
        <f t="shared" si="0"/>
        <v/>
      </c>
      <c r="S38" s="21" t="str">
        <f t="shared" si="1"/>
        <v/>
      </c>
      <c r="T38" s="21" t="str">
        <f t="shared" si="2"/>
        <v/>
      </c>
      <c r="U38" s="21" t="str">
        <f t="shared" si="3"/>
        <v/>
      </c>
      <c r="W38" s="21" t="str">
        <f t="array" ref="W38">IF(Prototype_input!$C$6="Federal or Tribal Government",IF(O38&lt;&gt;"", INDEX('Summary - Level of Assistance -'!$C$2:$AV$7, MATCH(Prototype_input!$C$34, 'Summary - Level of Assistance -'!$B$2:$B$7, 0), MATCH(B38, 'Summary - Level of Assistance -'!$C$1:$AV$1, 0)),""),"")</f>
        <v/>
      </c>
      <c r="X38" s="21" t="str">
        <f t="shared" si="4"/>
        <v/>
      </c>
      <c r="Y38" s="21" t="str">
        <f t="shared" si="5"/>
        <v/>
      </c>
      <c r="AA38" s="21" t="str">
        <f t="array" ref="AA38">IF(Prototype_input!$C$6="Federal or Tribal Government",IF(O38&lt;&gt;"", INDEX('Summary - Objective - Tradeoff'!$C$2:$AV$4, MATCH(Prototype_input!$C$38, 'Summary - Objective - Tradeoff'!$B$2:$B$4, 0), MATCH(B38, 'Summary - Objective - Tradeoff'!$C$1:$AV$1, 0)),""),"")</f>
        <v/>
      </c>
      <c r="AB38" s="21" t="str">
        <f t="shared" si="6"/>
        <v/>
      </c>
      <c r="AC38" s="21" t="str">
        <f t="shared" si="7"/>
        <v/>
      </c>
      <c r="AE38" s="21" t="str">
        <f t="array" ref="AE38">IF(Prototype_input!$C$6="Federal or Tribal Government",IF(O38&lt;&gt;"", INDEX('Summary- PoP - Tradeoff'!$C$2:$AV$5, MATCH(Prototype_input!$C$46, 'Summary- PoP - Tradeoff'!$B$2:$B$5, 0), MATCH(B38, 'Summary- PoP - Tradeoff'!$C$1:$AV$1, 0)),""),"")</f>
        <v/>
      </c>
      <c r="AF38" s="21" t="str">
        <f t="shared" si="8"/>
        <v/>
      </c>
      <c r="AG38" s="21" t="str">
        <f t="shared" si="9"/>
        <v/>
      </c>
      <c r="AI38" s="21" t="str">
        <f t="array" ref="AI38">IF(Prototype_input!$C$6="Federal or Tribal Government",IF(O38&lt;&gt;"", INDEX('Summary - EDV - Tradeoff'!$C$2:$AV$4, MATCH(Prototype_input!$C$54, 'Summary - EDV - Tradeoff'!$B$2:$B$4, 0), MATCH(B38, 'Summary - EDV - Tradeoff'!$C$1:$AV$1, 0)),""),"")</f>
        <v/>
      </c>
      <c r="AJ38" s="21" t="str">
        <f t="shared" si="10"/>
        <v/>
      </c>
      <c r="AK38" s="21" t="str">
        <f t="shared" si="11"/>
        <v/>
      </c>
      <c r="AL38" s="21" t="str">
        <f t="shared" si="12"/>
        <v/>
      </c>
    </row>
    <row r="39" spans="4:38" ht="12.75" x14ac:dyDescent="0.2">
      <c r="D39" s="21" t="str">
        <f t="array" ref="D39">IF(
  Prototype_input!$C$6 = "State or Local Government",
  IF(
    C39 &lt;&gt; "",
    IFERROR(
      INDEX(
        'Summary - Acquisition Need'!$C$2:$AD$4,
        MATCH(Prototype_input!$C$30, 'Summary - Acquisition Need'!$B$2:$B$4, 0),
        MATCH(C39, 'Summary - Acquisition Need'!$C$1:$AD$1, 0)
      ),
      ""
    ),
    ""
  ),
  IF(
    Prototype_input!$C$6 = "Federal or Tribal Government",
    IF(
      B39 &lt;&gt; "",
      IFERROR(
        INDEX(
          'Summary - Place of Performance'!$C$2:$AW$14,
          MATCH(Prototype_input!$C$30, 'Summary - Place of Performance'!$B$2:$B$14, 0),
          MATCH(B39, 'Summary - Place of Performance'!$C$1:$AW$1, 0)
        ),
        ""
      ),
      ""
    ),
    ""
  )
)</f>
        <v/>
      </c>
      <c r="E39" s="21" t="str">
        <f t="array" ref="E39">IF(
  Prototype_input!$C$6 = "State or Local Government",
  IF(
    C39 &lt;&gt; "",
    IFERROR(
      INDEX(
        'Summary - Contract Type'!$C$2:$BX$6,
        MATCH(Prototype_input!$C$34, 'Summary - Contract Type'!$B$2:$B$6, 0),
        MATCH(C39, 'Summary - Contract Type'!$C$1:$BX$1, 0)
      ),
      ""
    ),
    ""
  ),
  IF(
    Prototype_input!$C$6 = "Federal or Tribal Government",
    IF(
      B39 &lt;&gt; "",
      IFERROR(
        INDEX(
          'Summary - Level of Assistance'!$C$2:$AW$7,
          MATCH(Prototype_input!$C$34, 'Summary - Level of Assistance'!$B$2:$B$7, 0),
          MATCH(B39, 'Summary - Level of Assistance'!$C$1:$AW$1, 0)
        ),
        ""
      ),
      ""
    ),
    ""
  )
)</f>
        <v/>
      </c>
      <c r="F39" s="21" t="str">
        <f t="array" ref="F39">IF(
  Prototype_input!$C$6 = "State or Local Government",
  IF(
    C39 &lt;&gt; "",
    IFERROR(
      INDEX(
        'Summary - Socioeconomic'!$C$2:$BX$11,
        MATCH(Prototype_input!$C$38, 'Summary - Socioeconomic'!$B$2:$B$11, 0),
        MATCH(C39, 'Summary - Socioeconomic'!$C$1:$BX$1, 0)
      ),
      ""
    ),
    ""
  ),
  IF(
    Prototype_input!$C$6 = "Federal or Tribal Government",
    IF(
      B39 &lt;&gt; "",
      IFERROR(
        INDEX(
          'Summary - Objective'!$C$2:$AX$4,
          MATCH(Prototype_input!$C$38, 'Summary - Objective'!$B$2:$B$4, 0),
          MATCH(B39, 'Summary - Objective'!$C$1:$AX$1, 0)
        ),
        ""
      ),
      ""
    ),
    ""
  )
)</f>
        <v/>
      </c>
      <c r="G39" s="21" t="str">
        <f t="array" ref="G39">IF(
  Prototype_input!$C$6 = "Federal or Tribal Government",
  IF(
    B39 &lt;&gt; "",
    IFERROR(
      INDEX(
        'Summary - Contract Type'!$C$2:$BX$6,
        MATCH(Prototype_input!$C$42, 'Summary - Contract Type'!$B$2:$B$6, 0),
        MATCH(B39, 'Summary - Contract Type'!$C$1:$BX$1, 0)
      ),
      ""
    ),
    ""
  ),
  ""
)</f>
        <v/>
      </c>
      <c r="H39" s="21" t="str">
        <f t="array" ref="H39">IF(
  Prototype_input!$C$6 = "Federal or Tribal Government",
  IF(
    B39 &lt;&gt; "",
    IFERROR(
      INDEX(
        'Summary - Period of Performance'!$C$2:$AW$5,
        MATCH(Prototype_input!$C$46, 'Summary - Period of Performance'!$B$2:$B$5, 0),
        MATCH(B39, 'Summary - Period of Performance'!$C$1:$AW$1, 0)
      ),
      ""
    ),
    ""
  ),
  ""
)</f>
        <v/>
      </c>
      <c r="I39" s="21" t="str">
        <f t="array" ref="I39">IF(
  Prototype_input!$C$6 = "Federal or Tribal Government",
  IF(
    B39 &lt;&gt; "",
    IFERROR(
      INDEX(
        'Summary - Socioeconomic'!$C$2:$BX$11,
        MATCH(Prototype_input!$C$50, 'Summary - Socioeconomic'!$B$2:$B$11, 0),
        MATCH(B39, 'Summary - Socioeconomic'!$C$1:$BX$1, 0)
      ),
      ""
    ),
    ""
  ),
  ""
)</f>
        <v/>
      </c>
      <c r="J39" s="21" t="str">
        <f>IF(
  Prototype_input!$C$6 = "Federal or Tribal Government",
  IF(
    B39 &lt;&gt; "",
    IFERROR(
      INDEX(
        'Summary - Estimated Dollar Valu'!$C$2:$AW$4,
        MATCH(Prototype_input!$C$54, 'Summary - Estimated Dollar Valu'!$B$2:$B$4, 0),
        MATCH(B39, 'Summary - Estimated Dollar Valu'!$C$1:$AW$1, 0)
      ),
      ""
    ),
    ""
  ),
  ""
)</f>
        <v/>
      </c>
      <c r="K39" s="21" t="str">
        <f>IF(AND(Prototype_input!$C$56&lt;&gt;"",J39&lt;&gt;""),Prototype_input!$C$58,"")</f>
        <v/>
      </c>
      <c r="L39" s="21" t="str">
        <f>IF(AND(Prototype_input!$C$60&lt;&gt;"",J39&lt;&gt;""),Prototype_input!$C$62,"")</f>
        <v/>
      </c>
      <c r="M39" s="21" t="str">
        <f>IF(AND(Prototype_input!$C$64&lt;&gt;"",J39&lt;&gt;""),Prototype_input!$C$66,"")</f>
        <v/>
      </c>
      <c r="N39" s="21" t="str">
        <f>IF(AND(Prototype_input!$C$68&lt;&gt;"",J39&lt;&gt;""),Prototype_input!$C$70,"")</f>
        <v/>
      </c>
      <c r="O39" s="21" t="str">
        <f>IF(N39&lt;&gt;"",_xlfn.XLOOKUP(Prototype_input!$E$13,'ITC Offerings Mapping'!$C$1:$C$1000,'ITC Offerings Mapping'!$B$1:$B$1000),"")</f>
        <v/>
      </c>
      <c r="Q39" s="21" t="str">
        <f t="array" ref="Q39">IF(Prototype_input!$C$6="Federal or Tribal Government",IF(O39&lt;&gt;"", INDEX('Scope Scoring'!$C$2:$BX$50, MATCH(O39, 'Scope Scoring'!$B$2:$B$50, 0), MATCH(B39, 'Scope Scoring'!$C$1:$BX$1, 0)),""),"")</f>
        <v/>
      </c>
      <c r="R39" s="21" t="str">
        <f t="shared" si="0"/>
        <v/>
      </c>
      <c r="S39" s="21" t="str">
        <f t="shared" si="1"/>
        <v/>
      </c>
      <c r="T39" s="21" t="str">
        <f t="shared" si="2"/>
        <v/>
      </c>
      <c r="U39" s="21" t="str">
        <f t="shared" si="3"/>
        <v/>
      </c>
      <c r="W39" s="21" t="str">
        <f t="array" ref="W39">IF(Prototype_input!$C$6="Federal or Tribal Government",IF(O39&lt;&gt;"", INDEX('Summary - Level of Assistance -'!$C$2:$AV$7, MATCH(Prototype_input!$C$34, 'Summary - Level of Assistance -'!$B$2:$B$7, 0), MATCH(B39, 'Summary - Level of Assistance -'!$C$1:$AV$1, 0)),""),"")</f>
        <v/>
      </c>
      <c r="X39" s="21" t="str">
        <f t="shared" si="4"/>
        <v/>
      </c>
      <c r="Y39" s="21" t="str">
        <f t="shared" si="5"/>
        <v/>
      </c>
      <c r="AA39" s="21" t="str">
        <f t="array" ref="AA39">IF(Prototype_input!$C$6="Federal or Tribal Government",IF(O39&lt;&gt;"", INDEX('Summary - Objective - Tradeoff'!$C$2:$AV$4, MATCH(Prototype_input!$C$38, 'Summary - Objective - Tradeoff'!$B$2:$B$4, 0), MATCH(B39, 'Summary - Objective - Tradeoff'!$C$1:$AV$1, 0)),""),"")</f>
        <v/>
      </c>
      <c r="AB39" s="21" t="str">
        <f t="shared" si="6"/>
        <v/>
      </c>
      <c r="AC39" s="21" t="str">
        <f t="shared" si="7"/>
        <v/>
      </c>
      <c r="AE39" s="21" t="str">
        <f t="array" ref="AE39">IF(Prototype_input!$C$6="Federal or Tribal Government",IF(O39&lt;&gt;"", INDEX('Summary- PoP - Tradeoff'!$C$2:$AV$5, MATCH(Prototype_input!$C$46, 'Summary- PoP - Tradeoff'!$B$2:$B$5, 0), MATCH(B39, 'Summary- PoP - Tradeoff'!$C$1:$AV$1, 0)),""),"")</f>
        <v/>
      </c>
      <c r="AF39" s="21" t="str">
        <f t="shared" si="8"/>
        <v/>
      </c>
      <c r="AG39" s="21" t="str">
        <f t="shared" si="9"/>
        <v/>
      </c>
      <c r="AI39" s="21" t="str">
        <f t="array" ref="AI39">IF(Prototype_input!$C$6="Federal or Tribal Government",IF(O39&lt;&gt;"", INDEX('Summary - EDV - Tradeoff'!$C$2:$AV$4, MATCH(Prototype_input!$C$54, 'Summary - EDV - Tradeoff'!$B$2:$B$4, 0), MATCH(B39, 'Summary - EDV - Tradeoff'!$C$1:$AV$1, 0)),""),"")</f>
        <v/>
      </c>
      <c r="AJ39" s="21" t="str">
        <f t="shared" si="10"/>
        <v/>
      </c>
      <c r="AK39" s="21" t="str">
        <f t="shared" si="11"/>
        <v/>
      </c>
      <c r="AL39" s="21" t="str">
        <f t="shared" si="12"/>
        <v/>
      </c>
    </row>
    <row r="40" spans="4:38" ht="12.75" x14ac:dyDescent="0.2">
      <c r="D40" s="21" t="str">
        <f t="array" ref="D40">IF(
  Prototype_input!$C$6 = "State or Local Government",
  IF(
    C40 &lt;&gt; "",
    IFERROR(
      INDEX(
        'Summary - Acquisition Need'!$C$2:$AD$4,
        MATCH(Prototype_input!$C$30, 'Summary - Acquisition Need'!$B$2:$B$4, 0),
        MATCH(C40, 'Summary - Acquisition Need'!$C$1:$AD$1, 0)
      ),
      ""
    ),
    ""
  ),
  IF(
    Prototype_input!$C$6 = "Federal or Tribal Government",
    IF(
      B40 &lt;&gt; "",
      IFERROR(
        INDEX(
          'Summary - Place of Performance'!$C$2:$AW$14,
          MATCH(Prototype_input!$C$30, 'Summary - Place of Performance'!$B$2:$B$14, 0),
          MATCH(B40, 'Summary - Place of Performance'!$C$1:$AW$1, 0)
        ),
        ""
      ),
      ""
    ),
    ""
  )
)</f>
        <v/>
      </c>
      <c r="E40" s="21" t="str">
        <f t="array" ref="E40">IF(
  Prototype_input!$C$6 = "State or Local Government",
  IF(
    C40 &lt;&gt; "",
    IFERROR(
      INDEX(
        'Summary - Contract Type'!$C$2:$BX$6,
        MATCH(Prototype_input!$C$34, 'Summary - Contract Type'!$B$2:$B$6, 0),
        MATCH(C40, 'Summary - Contract Type'!$C$1:$BX$1, 0)
      ),
      ""
    ),
    ""
  ),
  IF(
    Prototype_input!$C$6 = "Federal or Tribal Government",
    IF(
      B40 &lt;&gt; "",
      IFERROR(
        INDEX(
          'Summary - Level of Assistance'!$C$2:$AW$7,
          MATCH(Prototype_input!$C$34, 'Summary - Level of Assistance'!$B$2:$B$7, 0),
          MATCH(B40, 'Summary - Level of Assistance'!$C$1:$AW$1, 0)
        ),
        ""
      ),
      ""
    ),
    ""
  )
)</f>
        <v/>
      </c>
      <c r="F40" s="21" t="str">
        <f t="array" ref="F40">IF(
  Prototype_input!$C$6 = "State or Local Government",
  IF(
    C40 &lt;&gt; "",
    IFERROR(
      INDEX(
        'Summary - Socioeconomic'!$C$2:$BX$11,
        MATCH(Prototype_input!$C$38, 'Summary - Socioeconomic'!$B$2:$B$11, 0),
        MATCH(C40, 'Summary - Socioeconomic'!$C$1:$BX$1, 0)
      ),
      ""
    ),
    ""
  ),
  IF(
    Prototype_input!$C$6 = "Federal or Tribal Government",
    IF(
      B40 &lt;&gt; "",
      IFERROR(
        INDEX(
          'Summary - Objective'!$C$2:$AX$4,
          MATCH(Prototype_input!$C$38, 'Summary - Objective'!$B$2:$B$4, 0),
          MATCH(B40, 'Summary - Objective'!$C$1:$AX$1, 0)
        ),
        ""
      ),
      ""
    ),
    ""
  )
)</f>
        <v/>
      </c>
      <c r="G40" s="21" t="str">
        <f t="array" ref="G40">IF(
  Prototype_input!$C$6 = "Federal or Tribal Government",
  IF(
    B40 &lt;&gt; "",
    IFERROR(
      INDEX(
        'Summary - Contract Type'!$C$2:$BX$6,
        MATCH(Prototype_input!$C$42, 'Summary - Contract Type'!$B$2:$B$6, 0),
        MATCH(B40, 'Summary - Contract Type'!$C$1:$BX$1, 0)
      ),
      ""
    ),
    ""
  ),
  ""
)</f>
        <v/>
      </c>
      <c r="H40" s="21" t="str">
        <f t="array" ref="H40">IF(
  Prototype_input!$C$6 = "Federal or Tribal Government",
  IF(
    B40 &lt;&gt; "",
    IFERROR(
      INDEX(
        'Summary - Period of Performance'!$C$2:$AW$5,
        MATCH(Prototype_input!$C$46, 'Summary - Period of Performance'!$B$2:$B$5, 0),
        MATCH(B40, 'Summary - Period of Performance'!$C$1:$AW$1, 0)
      ),
      ""
    ),
    ""
  ),
  ""
)</f>
        <v/>
      </c>
      <c r="I40" s="21" t="str">
        <f t="array" ref="I40">IF(
  Prototype_input!$C$6 = "Federal or Tribal Government",
  IF(
    B40 &lt;&gt; "",
    IFERROR(
      INDEX(
        'Summary - Socioeconomic'!$C$2:$BX$11,
        MATCH(Prototype_input!$C$50, 'Summary - Socioeconomic'!$B$2:$B$11, 0),
        MATCH(B40, 'Summary - Socioeconomic'!$C$1:$BX$1, 0)
      ),
      ""
    ),
    ""
  ),
  ""
)</f>
        <v/>
      </c>
      <c r="J40" s="21" t="str">
        <f>IF(
  Prototype_input!$C$6 = "Federal or Tribal Government",
  IF(
    B40 &lt;&gt; "",
    IFERROR(
      INDEX(
        'Summary - Estimated Dollar Valu'!$C$2:$AW$4,
        MATCH(Prototype_input!$C$54, 'Summary - Estimated Dollar Valu'!$B$2:$B$4, 0),
        MATCH(B40, 'Summary - Estimated Dollar Valu'!$C$1:$AW$1, 0)
      ),
      ""
    ),
    ""
  ),
  ""
)</f>
        <v/>
      </c>
      <c r="K40" s="21" t="str">
        <f>IF(AND(Prototype_input!$C$56&lt;&gt;"",J40&lt;&gt;""),Prototype_input!$C$58,"")</f>
        <v/>
      </c>
      <c r="L40" s="21" t="str">
        <f>IF(AND(Prototype_input!$C$60&lt;&gt;"",J40&lt;&gt;""),Prototype_input!$C$62,"")</f>
        <v/>
      </c>
      <c r="M40" s="21" t="str">
        <f>IF(AND(Prototype_input!$C$64&lt;&gt;"",J40&lt;&gt;""),Prototype_input!$C$66,"")</f>
        <v/>
      </c>
      <c r="N40" s="21" t="str">
        <f>IF(AND(Prototype_input!$C$68&lt;&gt;"",J40&lt;&gt;""),Prototype_input!$C$70,"")</f>
        <v/>
      </c>
      <c r="O40" s="21" t="str">
        <f>IF(N40&lt;&gt;"",_xlfn.XLOOKUP(Prototype_input!$E$13,'ITC Offerings Mapping'!$C$1:$C$1000,'ITC Offerings Mapping'!$B$1:$B$1000),"")</f>
        <v/>
      </c>
      <c r="Q40" s="21" t="str">
        <f t="array" ref="Q40">IF(Prototype_input!$C$6="Federal or Tribal Government",IF(O40&lt;&gt;"", INDEX('Scope Scoring'!$C$2:$BX$50, MATCH(O40, 'Scope Scoring'!$B$2:$B$50, 0), MATCH(B40, 'Scope Scoring'!$C$1:$BX$1, 0)),""),"")</f>
        <v/>
      </c>
      <c r="R40" s="21" t="str">
        <f t="shared" si="0"/>
        <v/>
      </c>
      <c r="S40" s="21" t="str">
        <f t="shared" si="1"/>
        <v/>
      </c>
      <c r="T40" s="21" t="str">
        <f t="shared" si="2"/>
        <v/>
      </c>
      <c r="U40" s="21" t="str">
        <f t="shared" si="3"/>
        <v/>
      </c>
      <c r="W40" s="21" t="str">
        <f t="array" ref="W40">IF(Prototype_input!$C$6="Federal or Tribal Government",IF(O40&lt;&gt;"", INDEX('Summary - Level of Assistance -'!$C$2:$AV$7, MATCH(Prototype_input!$C$34, 'Summary - Level of Assistance -'!$B$2:$B$7, 0), MATCH(B40, 'Summary - Level of Assistance -'!$C$1:$AV$1, 0)),""),"")</f>
        <v/>
      </c>
      <c r="X40" s="21" t="str">
        <f t="shared" si="4"/>
        <v/>
      </c>
      <c r="Y40" s="21" t="str">
        <f t="shared" si="5"/>
        <v/>
      </c>
      <c r="AA40" s="21" t="str">
        <f t="array" ref="AA40">IF(Prototype_input!$C$6="Federal or Tribal Government",IF(O40&lt;&gt;"", INDEX('Summary - Objective - Tradeoff'!$C$2:$AV$4, MATCH(Prototype_input!$C$38, 'Summary - Objective - Tradeoff'!$B$2:$B$4, 0), MATCH(B40, 'Summary - Objective - Tradeoff'!$C$1:$AV$1, 0)),""),"")</f>
        <v/>
      </c>
      <c r="AB40" s="21" t="str">
        <f t="shared" si="6"/>
        <v/>
      </c>
      <c r="AC40" s="21" t="str">
        <f t="shared" si="7"/>
        <v/>
      </c>
      <c r="AE40" s="21" t="str">
        <f t="array" ref="AE40">IF(Prototype_input!$C$6="Federal or Tribal Government",IF(O40&lt;&gt;"", INDEX('Summary- PoP - Tradeoff'!$C$2:$AV$5, MATCH(Prototype_input!$C$46, 'Summary- PoP - Tradeoff'!$B$2:$B$5, 0), MATCH(B40, 'Summary- PoP - Tradeoff'!$C$1:$AV$1, 0)),""),"")</f>
        <v/>
      </c>
      <c r="AF40" s="21" t="str">
        <f t="shared" si="8"/>
        <v/>
      </c>
      <c r="AG40" s="21" t="str">
        <f t="shared" si="9"/>
        <v/>
      </c>
      <c r="AI40" s="21" t="str">
        <f t="array" ref="AI40">IF(Prototype_input!$C$6="Federal or Tribal Government",IF(O40&lt;&gt;"", INDEX('Summary - EDV - Tradeoff'!$C$2:$AV$4, MATCH(Prototype_input!$C$54, 'Summary - EDV - Tradeoff'!$B$2:$B$4, 0), MATCH(B40, 'Summary - EDV - Tradeoff'!$C$1:$AV$1, 0)),""),"")</f>
        <v/>
      </c>
      <c r="AJ40" s="21" t="str">
        <f t="shared" si="10"/>
        <v/>
      </c>
      <c r="AK40" s="21" t="str">
        <f t="shared" si="11"/>
        <v/>
      </c>
      <c r="AL40" s="21" t="str">
        <f t="shared" si="12"/>
        <v/>
      </c>
    </row>
    <row r="41" spans="4:38" ht="12.75" x14ac:dyDescent="0.2">
      <c r="D41" s="21" t="str">
        <f t="array" ref="D41">IF(
  Prototype_input!$C$6 = "State or Local Government",
  IF(
    C41 &lt;&gt; "",
    IFERROR(
      INDEX(
        'Summary - Acquisition Need'!$C$2:$AD$4,
        MATCH(Prototype_input!$C$30, 'Summary - Acquisition Need'!$B$2:$B$4, 0),
        MATCH(C41, 'Summary - Acquisition Need'!$C$1:$AD$1, 0)
      ),
      ""
    ),
    ""
  ),
  IF(
    Prototype_input!$C$6 = "Federal or Tribal Government",
    IF(
      B41 &lt;&gt; "",
      IFERROR(
        INDEX(
          'Summary - Place of Performance'!$C$2:$AW$14,
          MATCH(Prototype_input!$C$30, 'Summary - Place of Performance'!$B$2:$B$14, 0),
          MATCH(B41, 'Summary - Place of Performance'!$C$1:$AW$1, 0)
        ),
        ""
      ),
      ""
    ),
    ""
  )
)</f>
        <v/>
      </c>
      <c r="E41" s="21" t="str">
        <f t="array" ref="E41">IF(
  Prototype_input!$C$6 = "State or Local Government",
  IF(
    C41 &lt;&gt; "",
    IFERROR(
      INDEX(
        'Summary - Contract Type'!$C$2:$BX$6,
        MATCH(Prototype_input!$C$34, 'Summary - Contract Type'!$B$2:$B$6, 0),
        MATCH(C41, 'Summary - Contract Type'!$C$1:$BX$1, 0)
      ),
      ""
    ),
    ""
  ),
  IF(
    Prototype_input!$C$6 = "Federal or Tribal Government",
    IF(
      B41 &lt;&gt; "",
      IFERROR(
        INDEX(
          'Summary - Level of Assistance'!$C$2:$AW$7,
          MATCH(Prototype_input!$C$34, 'Summary - Level of Assistance'!$B$2:$B$7, 0),
          MATCH(B41, 'Summary - Level of Assistance'!$C$1:$AW$1, 0)
        ),
        ""
      ),
      ""
    ),
    ""
  )
)</f>
        <v/>
      </c>
      <c r="F41" s="21" t="str">
        <f t="array" ref="F41">IF(
  Prototype_input!$C$6 = "State or Local Government",
  IF(
    C41 &lt;&gt; "",
    IFERROR(
      INDEX(
        'Summary - Socioeconomic'!$C$2:$BX$11,
        MATCH(Prototype_input!$C$38, 'Summary - Socioeconomic'!$B$2:$B$11, 0),
        MATCH(C41, 'Summary - Socioeconomic'!$C$1:$BX$1, 0)
      ),
      ""
    ),
    ""
  ),
  IF(
    Prototype_input!$C$6 = "Federal or Tribal Government",
    IF(
      B41 &lt;&gt; "",
      IFERROR(
        INDEX(
          'Summary - Objective'!$C$2:$AX$4,
          MATCH(Prototype_input!$C$38, 'Summary - Objective'!$B$2:$B$4, 0),
          MATCH(B41, 'Summary - Objective'!$C$1:$AX$1, 0)
        ),
        ""
      ),
      ""
    ),
    ""
  )
)</f>
        <v/>
      </c>
      <c r="G41" s="21" t="str">
        <f t="array" ref="G41">IF(
  Prototype_input!$C$6 = "Federal or Tribal Government",
  IF(
    B41 &lt;&gt; "",
    IFERROR(
      INDEX(
        'Summary - Contract Type'!$C$2:$BX$6,
        MATCH(Prototype_input!$C$42, 'Summary - Contract Type'!$B$2:$B$6, 0),
        MATCH(B41, 'Summary - Contract Type'!$C$1:$BX$1, 0)
      ),
      ""
    ),
    ""
  ),
  ""
)</f>
        <v/>
      </c>
      <c r="H41" s="21" t="str">
        <f t="array" ref="H41">IF(
  Prototype_input!$C$6 = "Federal or Tribal Government",
  IF(
    B41 &lt;&gt; "",
    IFERROR(
      INDEX(
        'Summary - Period of Performance'!$C$2:$AW$5,
        MATCH(Prototype_input!$C$46, 'Summary - Period of Performance'!$B$2:$B$5, 0),
        MATCH(B41, 'Summary - Period of Performance'!$C$1:$AW$1, 0)
      ),
      ""
    ),
    ""
  ),
  ""
)</f>
        <v/>
      </c>
      <c r="I41" s="21" t="str">
        <f t="array" ref="I41">IF(
  Prototype_input!$C$6 = "Federal or Tribal Government",
  IF(
    B41 &lt;&gt; "",
    IFERROR(
      INDEX(
        'Summary - Socioeconomic'!$C$2:$BX$11,
        MATCH(Prototype_input!$C$50, 'Summary - Socioeconomic'!$B$2:$B$11, 0),
        MATCH(B41, 'Summary - Socioeconomic'!$C$1:$BX$1, 0)
      ),
      ""
    ),
    ""
  ),
  ""
)</f>
        <v/>
      </c>
      <c r="J41" s="21" t="str">
        <f>IF(
  Prototype_input!$C$6 = "Federal or Tribal Government",
  IF(
    B41 &lt;&gt; "",
    IFERROR(
      INDEX(
        'Summary - Estimated Dollar Valu'!$C$2:$AW$4,
        MATCH(Prototype_input!$C$54, 'Summary - Estimated Dollar Valu'!$B$2:$B$4, 0),
        MATCH(B41, 'Summary - Estimated Dollar Valu'!$C$1:$AW$1, 0)
      ),
      ""
    ),
    ""
  ),
  ""
)</f>
        <v/>
      </c>
      <c r="K41" s="21" t="str">
        <f>IF(AND(Prototype_input!$C$56&lt;&gt;"",J41&lt;&gt;""),Prototype_input!$C$58,"")</f>
        <v/>
      </c>
      <c r="L41" s="21" t="str">
        <f>IF(AND(Prototype_input!$C$60&lt;&gt;"",J41&lt;&gt;""),Prototype_input!$C$62,"")</f>
        <v/>
      </c>
      <c r="M41" s="21" t="str">
        <f>IF(AND(Prototype_input!$C$64&lt;&gt;"",J41&lt;&gt;""),Prototype_input!$C$66,"")</f>
        <v/>
      </c>
      <c r="N41" s="21" t="str">
        <f>IF(AND(Prototype_input!$C$68&lt;&gt;"",J41&lt;&gt;""),Prototype_input!$C$70,"")</f>
        <v/>
      </c>
      <c r="O41" s="21" t="str">
        <f>IF(N41&lt;&gt;"",_xlfn.XLOOKUP(Prototype_input!$E$13,'ITC Offerings Mapping'!$C$1:$C$1000,'ITC Offerings Mapping'!$B$1:$B$1000),"")</f>
        <v/>
      </c>
      <c r="Q41" s="21" t="str">
        <f t="array" ref="Q41">IF(Prototype_input!$C$6="Federal or Tribal Government",IF(O41&lt;&gt;"", INDEX('Scope Scoring'!$C$2:$BX$50, MATCH(O41, 'Scope Scoring'!$B$2:$B$50, 0), MATCH(B41, 'Scope Scoring'!$C$1:$BX$1, 0)),""),"")</f>
        <v/>
      </c>
      <c r="R41" s="21" t="str">
        <f t="shared" si="0"/>
        <v/>
      </c>
      <c r="S41" s="21" t="str">
        <f t="shared" si="1"/>
        <v/>
      </c>
      <c r="T41" s="21" t="str">
        <f t="shared" si="2"/>
        <v/>
      </c>
      <c r="U41" s="21" t="str">
        <f t="shared" si="3"/>
        <v/>
      </c>
      <c r="W41" s="21" t="str">
        <f t="array" ref="W41">IF(Prototype_input!$C$6="Federal or Tribal Government",IF(O41&lt;&gt;"", INDEX('Summary - Level of Assistance -'!$C$2:$AV$7, MATCH(Prototype_input!$C$34, 'Summary - Level of Assistance -'!$B$2:$B$7, 0), MATCH(B41, 'Summary - Level of Assistance -'!$C$1:$AV$1, 0)),""),"")</f>
        <v/>
      </c>
      <c r="X41" s="21" t="str">
        <f t="shared" si="4"/>
        <v/>
      </c>
      <c r="Y41" s="21" t="str">
        <f t="shared" si="5"/>
        <v/>
      </c>
      <c r="AA41" s="21" t="str">
        <f t="array" ref="AA41">IF(Prototype_input!$C$6="Federal or Tribal Government",IF(O41&lt;&gt;"", INDEX('Summary - Objective - Tradeoff'!$C$2:$AV$4, MATCH(Prototype_input!$C$38, 'Summary - Objective - Tradeoff'!$B$2:$B$4, 0), MATCH(B41, 'Summary - Objective - Tradeoff'!$C$1:$AV$1, 0)),""),"")</f>
        <v/>
      </c>
      <c r="AB41" s="21" t="str">
        <f t="shared" si="6"/>
        <v/>
      </c>
      <c r="AC41" s="21" t="str">
        <f t="shared" si="7"/>
        <v/>
      </c>
      <c r="AE41" s="21" t="str">
        <f t="array" ref="AE41">IF(Prototype_input!$C$6="Federal or Tribal Government",IF(O41&lt;&gt;"", INDEX('Summary- PoP - Tradeoff'!$C$2:$AV$5, MATCH(Prototype_input!$C$46, 'Summary- PoP - Tradeoff'!$B$2:$B$5, 0), MATCH(B41, 'Summary- PoP - Tradeoff'!$C$1:$AV$1, 0)),""),"")</f>
        <v/>
      </c>
      <c r="AF41" s="21" t="str">
        <f t="shared" si="8"/>
        <v/>
      </c>
      <c r="AG41" s="21" t="str">
        <f t="shared" si="9"/>
        <v/>
      </c>
      <c r="AI41" s="21" t="str">
        <f t="array" ref="AI41">IF(Prototype_input!$C$6="Federal or Tribal Government",IF(O41&lt;&gt;"", INDEX('Summary - EDV - Tradeoff'!$C$2:$AV$4, MATCH(Prototype_input!$C$54, 'Summary - EDV - Tradeoff'!$B$2:$B$4, 0), MATCH(B41, 'Summary - EDV - Tradeoff'!$C$1:$AV$1, 0)),""),"")</f>
        <v/>
      </c>
      <c r="AJ41" s="21" t="str">
        <f t="shared" si="10"/>
        <v/>
      </c>
      <c r="AK41" s="21" t="str">
        <f t="shared" si="11"/>
        <v/>
      </c>
      <c r="AL41" s="21" t="str">
        <f t="shared" si="12"/>
        <v/>
      </c>
    </row>
    <row r="42" spans="4:38" ht="12.75" x14ac:dyDescent="0.2">
      <c r="D42" s="21" t="str">
        <f t="array" ref="D42">IF(
  Prototype_input!$C$6 = "State or Local Government",
  IF(
    C42 &lt;&gt; "",
    IFERROR(
      INDEX(
        'Summary - Acquisition Need'!$C$2:$AD$4,
        MATCH(Prototype_input!$C$30, 'Summary - Acquisition Need'!$B$2:$B$4, 0),
        MATCH(C42, 'Summary - Acquisition Need'!$C$1:$AD$1, 0)
      ),
      ""
    ),
    ""
  ),
  IF(
    Prototype_input!$C$6 = "Federal or Tribal Government",
    IF(
      B42 &lt;&gt; "",
      IFERROR(
        INDEX(
          'Summary - Place of Performance'!$C$2:$AW$14,
          MATCH(Prototype_input!$C$30, 'Summary - Place of Performance'!$B$2:$B$14, 0),
          MATCH(B42, 'Summary - Place of Performance'!$C$1:$AW$1, 0)
        ),
        ""
      ),
      ""
    ),
    ""
  )
)</f>
        <v/>
      </c>
      <c r="E42" s="21" t="str">
        <f t="array" ref="E42">IF(
  Prototype_input!$C$6 = "State or Local Government",
  IF(
    C42 &lt;&gt; "",
    IFERROR(
      INDEX(
        'Summary - Contract Type'!$C$2:$BX$6,
        MATCH(Prototype_input!$C$34, 'Summary - Contract Type'!$B$2:$B$6, 0),
        MATCH(C42, 'Summary - Contract Type'!$C$1:$BX$1, 0)
      ),
      ""
    ),
    ""
  ),
  IF(
    Prototype_input!$C$6 = "Federal or Tribal Government",
    IF(
      B42 &lt;&gt; "",
      IFERROR(
        INDEX(
          'Summary - Level of Assistance'!$C$2:$AW$7,
          MATCH(Prototype_input!$C$34, 'Summary - Level of Assistance'!$B$2:$B$7, 0),
          MATCH(B42, 'Summary - Level of Assistance'!$C$1:$AW$1, 0)
        ),
        ""
      ),
      ""
    ),
    ""
  )
)</f>
        <v/>
      </c>
      <c r="F42" s="21" t="str">
        <f t="array" ref="F42">IF(
  Prototype_input!$C$6 = "State or Local Government",
  IF(
    C42 &lt;&gt; "",
    IFERROR(
      INDEX(
        'Summary - Socioeconomic'!$C$2:$BX$11,
        MATCH(Prototype_input!$C$38, 'Summary - Socioeconomic'!$B$2:$B$11, 0),
        MATCH(C42, 'Summary - Socioeconomic'!$C$1:$BX$1, 0)
      ),
      ""
    ),
    ""
  ),
  IF(
    Prototype_input!$C$6 = "Federal or Tribal Government",
    IF(
      B42 &lt;&gt; "",
      IFERROR(
        INDEX(
          'Summary - Objective'!$C$2:$AX$4,
          MATCH(Prototype_input!$C$38, 'Summary - Objective'!$B$2:$B$4, 0),
          MATCH(B42, 'Summary - Objective'!$C$1:$AX$1, 0)
        ),
        ""
      ),
      ""
    ),
    ""
  )
)</f>
        <v/>
      </c>
      <c r="G42" s="21" t="str">
        <f t="array" ref="G42">IF(
  Prototype_input!$C$6 = "Federal or Tribal Government",
  IF(
    B42 &lt;&gt; "",
    IFERROR(
      INDEX(
        'Summary - Contract Type'!$C$2:$BX$6,
        MATCH(Prototype_input!$C$42, 'Summary - Contract Type'!$B$2:$B$6, 0),
        MATCH(B42, 'Summary - Contract Type'!$C$1:$BX$1, 0)
      ),
      ""
    ),
    ""
  ),
  ""
)</f>
        <v/>
      </c>
      <c r="H42" s="21" t="str">
        <f t="array" ref="H42">IF(
  Prototype_input!$C$6 = "Federal or Tribal Government",
  IF(
    B42 &lt;&gt; "",
    IFERROR(
      INDEX(
        'Summary - Period of Performance'!$C$2:$AW$5,
        MATCH(Prototype_input!$C$46, 'Summary - Period of Performance'!$B$2:$B$5, 0),
        MATCH(B42, 'Summary - Period of Performance'!$C$1:$AW$1, 0)
      ),
      ""
    ),
    ""
  ),
  ""
)</f>
        <v/>
      </c>
      <c r="I42" s="21" t="str">
        <f t="array" ref="I42">IF(
  Prototype_input!$C$6 = "Federal or Tribal Government",
  IF(
    B42 &lt;&gt; "",
    IFERROR(
      INDEX(
        'Summary - Socioeconomic'!$C$2:$BX$11,
        MATCH(Prototype_input!$C$50, 'Summary - Socioeconomic'!$B$2:$B$11, 0),
        MATCH(B42, 'Summary - Socioeconomic'!$C$1:$BX$1, 0)
      ),
      ""
    ),
    ""
  ),
  ""
)</f>
        <v/>
      </c>
      <c r="J42" s="21" t="str">
        <f>IF(
  Prototype_input!$C$6 = "Federal or Tribal Government",
  IF(
    B42 &lt;&gt; "",
    IFERROR(
      INDEX(
        'Summary - Estimated Dollar Valu'!$C$2:$AW$4,
        MATCH(Prototype_input!$C$54, 'Summary - Estimated Dollar Valu'!$B$2:$B$4, 0),
        MATCH(B42, 'Summary - Estimated Dollar Valu'!$C$1:$AW$1, 0)
      ),
      ""
    ),
    ""
  ),
  ""
)</f>
        <v/>
      </c>
      <c r="K42" s="21" t="str">
        <f>IF(AND(Prototype_input!$C$56&lt;&gt;"",J42&lt;&gt;""),Prototype_input!$C$58,"")</f>
        <v/>
      </c>
      <c r="L42" s="21" t="str">
        <f>IF(AND(Prototype_input!$C$60&lt;&gt;"",J42&lt;&gt;""),Prototype_input!$C$62,"")</f>
        <v/>
      </c>
      <c r="M42" s="21" t="str">
        <f>IF(AND(Prototype_input!$C$64&lt;&gt;"",J42&lt;&gt;""),Prototype_input!$C$66,"")</f>
        <v/>
      </c>
      <c r="N42" s="21" t="str">
        <f>IF(AND(Prototype_input!$C$68&lt;&gt;"",J42&lt;&gt;""),Prototype_input!$C$70,"")</f>
        <v/>
      </c>
      <c r="O42" s="21" t="str">
        <f>IF(N42&lt;&gt;"",_xlfn.XLOOKUP(Prototype_input!$E$13,'ITC Offerings Mapping'!$C$1:$C$1000,'ITC Offerings Mapping'!$B$1:$B$1000),"")</f>
        <v/>
      </c>
      <c r="Q42" s="21" t="str">
        <f t="array" ref="Q42">IF(Prototype_input!$C$6="Federal or Tribal Government",IF(O42&lt;&gt;"", INDEX('Scope Scoring'!$C$2:$BX$50, MATCH(O42, 'Scope Scoring'!$B$2:$B$50, 0), MATCH(B42, 'Scope Scoring'!$C$1:$BX$1, 0)),""),"")</f>
        <v/>
      </c>
      <c r="R42" s="21" t="str">
        <f t="shared" si="0"/>
        <v/>
      </c>
      <c r="S42" s="21" t="str">
        <f t="shared" si="1"/>
        <v/>
      </c>
      <c r="T42" s="21" t="str">
        <f t="shared" si="2"/>
        <v/>
      </c>
      <c r="U42" s="21" t="str">
        <f t="shared" si="3"/>
        <v/>
      </c>
      <c r="W42" s="21" t="str">
        <f t="array" ref="W42">IF(Prototype_input!$C$6="Federal or Tribal Government",IF(O42&lt;&gt;"", INDEX('Summary - Level of Assistance -'!$C$2:$AV$7, MATCH(Prototype_input!$C$34, 'Summary - Level of Assistance -'!$B$2:$B$7, 0), MATCH(B42, 'Summary - Level of Assistance -'!$C$1:$AV$1, 0)),""),"")</f>
        <v/>
      </c>
      <c r="X42" s="21" t="str">
        <f t="shared" si="4"/>
        <v/>
      </c>
      <c r="Y42" s="21" t="str">
        <f t="shared" si="5"/>
        <v/>
      </c>
      <c r="AA42" s="21" t="str">
        <f t="array" ref="AA42">IF(Prototype_input!$C$6="Federal or Tribal Government",IF(O42&lt;&gt;"", INDEX('Summary - Objective - Tradeoff'!$C$2:$AV$4, MATCH(Prototype_input!$C$38, 'Summary - Objective - Tradeoff'!$B$2:$B$4, 0), MATCH(B42, 'Summary - Objective - Tradeoff'!$C$1:$AV$1, 0)),""),"")</f>
        <v/>
      </c>
      <c r="AB42" s="21" t="str">
        <f t="shared" si="6"/>
        <v/>
      </c>
      <c r="AC42" s="21" t="str">
        <f t="shared" si="7"/>
        <v/>
      </c>
      <c r="AE42" s="21" t="str">
        <f t="array" ref="AE42">IF(Prototype_input!$C$6="Federal or Tribal Government",IF(O42&lt;&gt;"", INDEX('Summary- PoP - Tradeoff'!$C$2:$AV$5, MATCH(Prototype_input!$C$46, 'Summary- PoP - Tradeoff'!$B$2:$B$5, 0), MATCH(B42, 'Summary- PoP - Tradeoff'!$C$1:$AV$1, 0)),""),"")</f>
        <v/>
      </c>
      <c r="AF42" s="21" t="str">
        <f t="shared" si="8"/>
        <v/>
      </c>
      <c r="AG42" s="21" t="str">
        <f t="shared" si="9"/>
        <v/>
      </c>
      <c r="AI42" s="21" t="str">
        <f t="array" ref="AI42">IF(Prototype_input!$C$6="Federal or Tribal Government",IF(O42&lt;&gt;"", INDEX('Summary - EDV - Tradeoff'!$C$2:$AV$4, MATCH(Prototype_input!$C$54, 'Summary - EDV - Tradeoff'!$B$2:$B$4, 0), MATCH(B42, 'Summary - EDV - Tradeoff'!$C$1:$AV$1, 0)),""),"")</f>
        <v/>
      </c>
      <c r="AJ42" s="21" t="str">
        <f t="shared" si="10"/>
        <v/>
      </c>
      <c r="AK42" s="21" t="str">
        <f t="shared" si="11"/>
        <v/>
      </c>
      <c r="AL42" s="21" t="str">
        <f t="shared" si="12"/>
        <v/>
      </c>
    </row>
    <row r="43" spans="4:38" ht="12.75" x14ac:dyDescent="0.2">
      <c r="D43" s="21" t="str">
        <f t="array" ref="D43">IF(
  Prototype_input!$C$6 = "State or Local Government",
  IF(
    C43 &lt;&gt; "",
    IFERROR(
      INDEX(
        'Summary - Acquisition Need'!$C$2:$AD$4,
        MATCH(Prototype_input!$C$30, 'Summary - Acquisition Need'!$B$2:$B$4, 0),
        MATCH(C43, 'Summary - Acquisition Need'!$C$1:$AD$1, 0)
      ),
      ""
    ),
    ""
  ),
  IF(
    Prototype_input!$C$6 = "Federal or Tribal Government",
    IF(
      B43 &lt;&gt; "",
      IFERROR(
        INDEX(
          'Summary - Place of Performance'!$C$2:$AW$14,
          MATCH(Prototype_input!$C$30, 'Summary - Place of Performance'!$B$2:$B$14, 0),
          MATCH(B43, 'Summary - Place of Performance'!$C$1:$AW$1, 0)
        ),
        ""
      ),
      ""
    ),
    ""
  )
)</f>
        <v/>
      </c>
      <c r="E43" s="21" t="str">
        <f t="array" ref="E43">IF(
  Prototype_input!$C$6 = "State or Local Government",
  IF(
    C43 &lt;&gt; "",
    IFERROR(
      INDEX(
        'Summary - Contract Type'!$C$2:$BX$6,
        MATCH(Prototype_input!$C$34, 'Summary - Contract Type'!$B$2:$B$6, 0),
        MATCH(C43, 'Summary - Contract Type'!$C$1:$BX$1, 0)
      ),
      ""
    ),
    ""
  ),
  IF(
    Prototype_input!$C$6 = "Federal or Tribal Government",
    IF(
      B43 &lt;&gt; "",
      IFERROR(
        INDEX(
          'Summary - Level of Assistance'!$C$2:$AW$7,
          MATCH(Prototype_input!$C$34, 'Summary - Level of Assistance'!$B$2:$B$7, 0),
          MATCH(B43, 'Summary - Level of Assistance'!$C$1:$AW$1, 0)
        ),
        ""
      ),
      ""
    ),
    ""
  )
)</f>
        <v/>
      </c>
      <c r="F43" s="21" t="str">
        <f t="array" ref="F43">IF(
  Prototype_input!$C$6 = "State or Local Government",
  IF(
    C43 &lt;&gt; "",
    IFERROR(
      INDEX(
        'Summary - Socioeconomic'!$C$2:$BX$11,
        MATCH(Prototype_input!$C$38, 'Summary - Socioeconomic'!$B$2:$B$11, 0),
        MATCH(C43, 'Summary - Socioeconomic'!$C$1:$BX$1, 0)
      ),
      ""
    ),
    ""
  ),
  IF(
    Prototype_input!$C$6 = "Federal or Tribal Government",
    IF(
      B43 &lt;&gt; "",
      IFERROR(
        INDEX(
          'Summary - Objective'!$C$2:$AX$4,
          MATCH(Prototype_input!$C$38, 'Summary - Objective'!$B$2:$B$4, 0),
          MATCH(B43, 'Summary - Objective'!$C$1:$AX$1, 0)
        ),
        ""
      ),
      ""
    ),
    ""
  )
)</f>
        <v/>
      </c>
      <c r="G43" s="21" t="str">
        <f t="array" ref="G43">IF(
  Prototype_input!$C$6 = "Federal or Tribal Government",
  IF(
    B43 &lt;&gt; "",
    IFERROR(
      INDEX(
        'Summary - Contract Type'!$C$2:$BX$6,
        MATCH(Prototype_input!$C$42, 'Summary - Contract Type'!$B$2:$B$6, 0),
        MATCH(B43, 'Summary - Contract Type'!$C$1:$BX$1, 0)
      ),
      ""
    ),
    ""
  ),
  ""
)</f>
        <v/>
      </c>
      <c r="H43" s="21" t="str">
        <f t="array" ref="H43">IF(
  Prototype_input!$C$6 = "Federal or Tribal Government",
  IF(
    B43 &lt;&gt; "",
    IFERROR(
      INDEX(
        'Summary - Period of Performance'!$C$2:$AW$5,
        MATCH(Prototype_input!$C$46, 'Summary - Period of Performance'!$B$2:$B$5, 0),
        MATCH(B43, 'Summary - Period of Performance'!$C$1:$AW$1, 0)
      ),
      ""
    ),
    ""
  ),
  ""
)</f>
        <v/>
      </c>
      <c r="I43" s="21" t="str">
        <f t="array" ref="I43">IF(
  Prototype_input!$C$6 = "Federal or Tribal Government",
  IF(
    B43 &lt;&gt; "",
    IFERROR(
      INDEX(
        'Summary - Socioeconomic'!$C$2:$BX$11,
        MATCH(Prototype_input!$C$50, 'Summary - Socioeconomic'!$B$2:$B$11, 0),
        MATCH(B43, 'Summary - Socioeconomic'!$C$1:$BX$1, 0)
      ),
      ""
    ),
    ""
  ),
  ""
)</f>
        <v/>
      </c>
      <c r="J43" s="21" t="str">
        <f>IF(
  Prototype_input!$C$6 = "Federal or Tribal Government",
  IF(
    B43 &lt;&gt; "",
    IFERROR(
      INDEX(
        'Summary - Estimated Dollar Valu'!$C$2:$AW$4,
        MATCH(Prototype_input!$C$54, 'Summary - Estimated Dollar Valu'!$B$2:$B$4, 0),
        MATCH(B43, 'Summary - Estimated Dollar Valu'!$C$1:$AW$1, 0)
      ),
      ""
    ),
    ""
  ),
  ""
)</f>
        <v/>
      </c>
      <c r="K43" s="21" t="str">
        <f>IF(AND(Prototype_input!$C$56&lt;&gt;"",J43&lt;&gt;""),Prototype_input!$C$58,"")</f>
        <v/>
      </c>
      <c r="L43" s="21" t="str">
        <f>IF(AND(Prototype_input!$C$60&lt;&gt;"",J43&lt;&gt;""),Prototype_input!$C$62,"")</f>
        <v/>
      </c>
      <c r="M43" s="21" t="str">
        <f>IF(AND(Prototype_input!$C$64&lt;&gt;"",J43&lt;&gt;""),Prototype_input!$C$66,"")</f>
        <v/>
      </c>
      <c r="N43" s="21" t="str">
        <f>IF(AND(Prototype_input!$C$68&lt;&gt;"",J43&lt;&gt;""),Prototype_input!$C$70,"")</f>
        <v/>
      </c>
      <c r="O43" s="21" t="str">
        <f>IF(N43&lt;&gt;"",_xlfn.XLOOKUP(Prototype_input!$E$13,'ITC Offerings Mapping'!$C$1:$C$1000,'ITC Offerings Mapping'!$B$1:$B$1000),"")</f>
        <v/>
      </c>
      <c r="Q43" s="21" t="str">
        <f t="array" ref="Q43">IF(Prototype_input!$C$6="Federal or Tribal Government",IF(O43&lt;&gt;"", INDEX('Scope Scoring'!$C$2:$BX$50, MATCH(O43, 'Scope Scoring'!$B$2:$B$50, 0), MATCH(B43, 'Scope Scoring'!$C$1:$BX$1, 0)),""),"")</f>
        <v/>
      </c>
      <c r="R43" s="21" t="str">
        <f t="shared" si="0"/>
        <v/>
      </c>
      <c r="S43" s="21" t="str">
        <f t="shared" si="1"/>
        <v/>
      </c>
      <c r="T43" s="21" t="str">
        <f t="shared" si="2"/>
        <v/>
      </c>
      <c r="U43" s="21" t="str">
        <f t="shared" si="3"/>
        <v/>
      </c>
      <c r="W43" s="21" t="str">
        <f t="array" ref="W43">IF(Prototype_input!$C$6="Federal or Tribal Government",IF(O43&lt;&gt;"", INDEX('Summary - Level of Assistance -'!$C$2:$AV$7, MATCH(Prototype_input!$C$34, 'Summary - Level of Assistance -'!$B$2:$B$7, 0), MATCH(B43, 'Summary - Level of Assistance -'!$C$1:$AV$1, 0)),""),"")</f>
        <v/>
      </c>
      <c r="X43" s="21" t="str">
        <f t="shared" si="4"/>
        <v/>
      </c>
      <c r="Y43" s="21" t="str">
        <f t="shared" si="5"/>
        <v/>
      </c>
      <c r="AA43" s="21" t="str">
        <f t="array" ref="AA43">IF(Prototype_input!$C$6="Federal or Tribal Government",IF(O43&lt;&gt;"", INDEX('Summary - Objective - Tradeoff'!$C$2:$AV$4, MATCH(Prototype_input!$C$38, 'Summary - Objective - Tradeoff'!$B$2:$B$4, 0), MATCH(B43, 'Summary - Objective - Tradeoff'!$C$1:$AV$1, 0)),""),"")</f>
        <v/>
      </c>
      <c r="AB43" s="21" t="str">
        <f t="shared" si="6"/>
        <v/>
      </c>
      <c r="AC43" s="21" t="str">
        <f t="shared" si="7"/>
        <v/>
      </c>
      <c r="AE43" s="21" t="str">
        <f t="array" ref="AE43">IF(Prototype_input!$C$6="Federal or Tribal Government",IF(O43&lt;&gt;"", INDEX('Summary- PoP - Tradeoff'!$C$2:$AV$5, MATCH(Prototype_input!$C$46, 'Summary- PoP - Tradeoff'!$B$2:$B$5, 0), MATCH(B43, 'Summary- PoP - Tradeoff'!$C$1:$AV$1, 0)),""),"")</f>
        <v/>
      </c>
      <c r="AF43" s="21" t="str">
        <f t="shared" si="8"/>
        <v/>
      </c>
      <c r="AG43" s="21" t="str">
        <f t="shared" si="9"/>
        <v/>
      </c>
      <c r="AI43" s="21" t="str">
        <f t="array" ref="AI43">IF(Prototype_input!$C$6="Federal or Tribal Government",IF(O43&lt;&gt;"", INDEX('Summary - EDV - Tradeoff'!$C$2:$AV$4, MATCH(Prototype_input!$C$54, 'Summary - EDV - Tradeoff'!$B$2:$B$4, 0), MATCH(B43, 'Summary - EDV - Tradeoff'!$C$1:$AV$1, 0)),""),"")</f>
        <v/>
      </c>
      <c r="AJ43" s="21" t="str">
        <f t="shared" si="10"/>
        <v/>
      </c>
      <c r="AK43" s="21" t="str">
        <f t="shared" si="11"/>
        <v/>
      </c>
      <c r="AL43" s="21" t="str">
        <f t="shared" si="12"/>
        <v/>
      </c>
    </row>
    <row r="44" spans="4:38" ht="12.75" x14ac:dyDescent="0.2">
      <c r="D44" s="21" t="str">
        <f t="array" ref="D44">IF(
  Prototype_input!$C$6 = "State or Local Government",
  IF(
    C44 &lt;&gt; "",
    IFERROR(
      INDEX(
        'Summary - Acquisition Need'!$C$2:$AD$4,
        MATCH(Prototype_input!$C$30, 'Summary - Acquisition Need'!$B$2:$B$4, 0),
        MATCH(C44, 'Summary - Acquisition Need'!$C$1:$AD$1, 0)
      ),
      ""
    ),
    ""
  ),
  IF(
    Prototype_input!$C$6 = "Federal or Tribal Government",
    IF(
      B44 &lt;&gt; "",
      IFERROR(
        INDEX(
          'Summary - Place of Performance'!$C$2:$AW$14,
          MATCH(Prototype_input!$C$30, 'Summary - Place of Performance'!$B$2:$B$14, 0),
          MATCH(B44, 'Summary - Place of Performance'!$C$1:$AW$1, 0)
        ),
        ""
      ),
      ""
    ),
    ""
  )
)</f>
        <v/>
      </c>
      <c r="E44" s="21" t="str">
        <f t="array" ref="E44">IF(
  Prototype_input!$C$6 = "State or Local Government",
  IF(
    C44 &lt;&gt; "",
    IFERROR(
      INDEX(
        'Summary - Contract Type'!$C$2:$BX$6,
        MATCH(Prototype_input!$C$34, 'Summary - Contract Type'!$B$2:$B$6, 0),
        MATCH(C44, 'Summary - Contract Type'!$C$1:$BX$1, 0)
      ),
      ""
    ),
    ""
  ),
  IF(
    Prototype_input!$C$6 = "Federal or Tribal Government",
    IF(
      B44 &lt;&gt; "",
      IFERROR(
        INDEX(
          'Summary - Level of Assistance'!$C$2:$AW$7,
          MATCH(Prototype_input!$C$34, 'Summary - Level of Assistance'!$B$2:$B$7, 0),
          MATCH(B44, 'Summary - Level of Assistance'!$C$1:$AW$1, 0)
        ),
        ""
      ),
      ""
    ),
    ""
  )
)</f>
        <v/>
      </c>
      <c r="F44" s="21" t="str">
        <f t="array" ref="F44">IF(
  Prototype_input!$C$6 = "State or Local Government",
  IF(
    C44 &lt;&gt; "",
    IFERROR(
      INDEX(
        'Summary - Socioeconomic'!$C$2:$BX$11,
        MATCH(Prototype_input!$C$38, 'Summary - Socioeconomic'!$B$2:$B$11, 0),
        MATCH(C44, 'Summary - Socioeconomic'!$C$1:$BX$1, 0)
      ),
      ""
    ),
    ""
  ),
  IF(
    Prototype_input!$C$6 = "Federal or Tribal Government",
    IF(
      B44 &lt;&gt; "",
      IFERROR(
        INDEX(
          'Summary - Objective'!$C$2:$AX$4,
          MATCH(Prototype_input!$C$38, 'Summary - Objective'!$B$2:$B$4, 0),
          MATCH(B44, 'Summary - Objective'!$C$1:$AX$1, 0)
        ),
        ""
      ),
      ""
    ),
    ""
  )
)</f>
        <v/>
      </c>
      <c r="G44" s="21" t="str">
        <f t="array" ref="G44">IF(
  Prototype_input!$C$6 = "Federal or Tribal Government",
  IF(
    B44 &lt;&gt; "",
    IFERROR(
      INDEX(
        'Summary - Contract Type'!$C$2:$BX$6,
        MATCH(Prototype_input!$C$42, 'Summary - Contract Type'!$B$2:$B$6, 0),
        MATCH(B44, 'Summary - Contract Type'!$C$1:$BX$1, 0)
      ),
      ""
    ),
    ""
  ),
  ""
)</f>
        <v/>
      </c>
      <c r="H44" s="21" t="str">
        <f t="array" ref="H44">IF(
  Prototype_input!$C$6 = "Federal or Tribal Government",
  IF(
    B44 &lt;&gt; "",
    IFERROR(
      INDEX(
        'Summary - Period of Performance'!$C$2:$AW$5,
        MATCH(Prototype_input!$C$46, 'Summary - Period of Performance'!$B$2:$B$5, 0),
        MATCH(B44, 'Summary - Period of Performance'!$C$1:$AW$1, 0)
      ),
      ""
    ),
    ""
  ),
  ""
)</f>
        <v/>
      </c>
      <c r="I44" s="21" t="str">
        <f t="array" ref="I44">IF(
  Prototype_input!$C$6 = "Federal or Tribal Government",
  IF(
    B44 &lt;&gt; "",
    IFERROR(
      INDEX(
        'Summary - Socioeconomic'!$C$2:$BX$11,
        MATCH(Prototype_input!$C$50, 'Summary - Socioeconomic'!$B$2:$B$11, 0),
        MATCH(B44, 'Summary - Socioeconomic'!$C$1:$BX$1, 0)
      ),
      ""
    ),
    ""
  ),
  ""
)</f>
        <v/>
      </c>
      <c r="J44" s="21" t="str">
        <f>IF(
  Prototype_input!$C$6 = "Federal or Tribal Government",
  IF(
    B44 &lt;&gt; "",
    IFERROR(
      INDEX(
        'Summary - Estimated Dollar Valu'!$C$2:$AW$4,
        MATCH(Prototype_input!$C$54, 'Summary - Estimated Dollar Valu'!$B$2:$B$4, 0),
        MATCH(B44, 'Summary - Estimated Dollar Valu'!$C$1:$AW$1, 0)
      ),
      ""
    ),
    ""
  ),
  ""
)</f>
        <v/>
      </c>
      <c r="K44" s="21" t="str">
        <f>IF(AND(Prototype_input!$C$56&lt;&gt;"",J44&lt;&gt;""),Prototype_input!$C$58,"")</f>
        <v/>
      </c>
      <c r="L44" s="21" t="str">
        <f>IF(AND(Prototype_input!$C$60&lt;&gt;"",J44&lt;&gt;""),Prototype_input!$C$62,"")</f>
        <v/>
      </c>
      <c r="M44" s="21" t="str">
        <f>IF(AND(Prototype_input!$C$64&lt;&gt;"",J44&lt;&gt;""),Prototype_input!$C$66,"")</f>
        <v/>
      </c>
      <c r="N44" s="21" t="str">
        <f>IF(AND(Prototype_input!$C$68&lt;&gt;"",J44&lt;&gt;""),Prototype_input!$C$70,"")</f>
        <v/>
      </c>
      <c r="O44" s="21" t="str">
        <f>IF(N44&lt;&gt;"",_xlfn.XLOOKUP(Prototype_input!$E$13,'ITC Offerings Mapping'!$C$1:$C$1000,'ITC Offerings Mapping'!$B$1:$B$1000),"")</f>
        <v/>
      </c>
      <c r="Q44" s="21" t="str">
        <f t="array" ref="Q44">IF(Prototype_input!$C$6="Federal or Tribal Government",IF(O44&lt;&gt;"", INDEX('Scope Scoring'!$C$2:$BX$50, MATCH(O44, 'Scope Scoring'!$B$2:$B$50, 0), MATCH(B44, 'Scope Scoring'!$C$1:$BX$1, 0)),""),"")</f>
        <v/>
      </c>
      <c r="R44" s="21" t="str">
        <f t="shared" si="0"/>
        <v/>
      </c>
      <c r="S44" s="21" t="str">
        <f t="shared" si="1"/>
        <v/>
      </c>
      <c r="T44" s="21" t="str">
        <f t="shared" si="2"/>
        <v/>
      </c>
      <c r="U44" s="21" t="str">
        <f t="shared" si="3"/>
        <v/>
      </c>
      <c r="W44" s="21" t="str">
        <f t="array" ref="W44">IF(Prototype_input!$C$6="Federal or Tribal Government",IF(O44&lt;&gt;"", INDEX('Summary - Level of Assistance -'!$C$2:$AV$7, MATCH(Prototype_input!$C$34, 'Summary - Level of Assistance -'!$B$2:$B$7, 0), MATCH(B44, 'Summary - Level of Assistance -'!$C$1:$AV$1, 0)),""),"")</f>
        <v/>
      </c>
      <c r="X44" s="21" t="str">
        <f t="shared" si="4"/>
        <v/>
      </c>
      <c r="Y44" s="21" t="str">
        <f t="shared" si="5"/>
        <v/>
      </c>
      <c r="AA44" s="21" t="str">
        <f t="array" ref="AA44">IF(Prototype_input!$C$6="Federal or Tribal Government",IF(O44&lt;&gt;"", INDEX('Summary - Objective - Tradeoff'!$C$2:$AV$4, MATCH(Prototype_input!$C$38, 'Summary - Objective - Tradeoff'!$B$2:$B$4, 0), MATCH(B44, 'Summary - Objective - Tradeoff'!$C$1:$AV$1, 0)),""),"")</f>
        <v/>
      </c>
      <c r="AB44" s="21" t="str">
        <f t="shared" si="6"/>
        <v/>
      </c>
      <c r="AC44" s="21" t="str">
        <f t="shared" si="7"/>
        <v/>
      </c>
      <c r="AE44" s="21" t="str">
        <f t="array" ref="AE44">IF(Prototype_input!$C$6="Federal or Tribal Government",IF(O44&lt;&gt;"", INDEX('Summary- PoP - Tradeoff'!$C$2:$AV$5, MATCH(Prototype_input!$C$46, 'Summary- PoP - Tradeoff'!$B$2:$B$5, 0), MATCH(B44, 'Summary- PoP - Tradeoff'!$C$1:$AV$1, 0)),""),"")</f>
        <v/>
      </c>
      <c r="AF44" s="21" t="str">
        <f t="shared" si="8"/>
        <v/>
      </c>
      <c r="AG44" s="21" t="str">
        <f t="shared" si="9"/>
        <v/>
      </c>
      <c r="AI44" s="21" t="str">
        <f t="array" ref="AI44">IF(Prototype_input!$C$6="Federal or Tribal Government",IF(O44&lt;&gt;"", INDEX('Summary - EDV - Tradeoff'!$C$2:$AV$4, MATCH(Prototype_input!$C$54, 'Summary - EDV - Tradeoff'!$B$2:$B$4, 0), MATCH(B44, 'Summary - EDV - Tradeoff'!$C$1:$AV$1, 0)),""),"")</f>
        <v/>
      </c>
      <c r="AJ44" s="21" t="str">
        <f t="shared" si="10"/>
        <v/>
      </c>
      <c r="AK44" s="21" t="str">
        <f t="shared" si="11"/>
        <v/>
      </c>
      <c r="AL44" s="21" t="str">
        <f t="shared" si="12"/>
        <v/>
      </c>
    </row>
    <row r="45" spans="4:38" ht="12.75" x14ac:dyDescent="0.2">
      <c r="D45" s="21" t="str">
        <f t="array" ref="D45">IF(
  Prototype_input!$C$6 = "State or Local Government",
  IF(
    C45 &lt;&gt; "",
    IFERROR(
      INDEX(
        'Summary - Acquisition Need'!$C$2:$AD$4,
        MATCH(Prototype_input!$C$30, 'Summary - Acquisition Need'!$B$2:$B$4, 0),
        MATCH(C45, 'Summary - Acquisition Need'!$C$1:$AD$1, 0)
      ),
      ""
    ),
    ""
  ),
  IF(
    Prototype_input!$C$6 = "Federal or Tribal Government",
    IF(
      B45 &lt;&gt; "",
      IFERROR(
        INDEX(
          'Summary - Place of Performance'!$C$2:$AW$14,
          MATCH(Prototype_input!$C$30, 'Summary - Place of Performance'!$B$2:$B$14, 0),
          MATCH(B45, 'Summary - Place of Performance'!$C$1:$AW$1, 0)
        ),
        ""
      ),
      ""
    ),
    ""
  )
)</f>
        <v/>
      </c>
      <c r="E45" s="21" t="str">
        <f t="array" ref="E45">IF(
  Prototype_input!$C$6 = "State or Local Government",
  IF(
    C45 &lt;&gt; "",
    IFERROR(
      INDEX(
        'Summary - Contract Type'!$C$2:$BX$6,
        MATCH(Prototype_input!$C$34, 'Summary - Contract Type'!$B$2:$B$6, 0),
        MATCH(C45, 'Summary - Contract Type'!$C$1:$BX$1, 0)
      ),
      ""
    ),
    ""
  ),
  IF(
    Prototype_input!$C$6 = "Federal or Tribal Government",
    IF(
      B45 &lt;&gt; "",
      IFERROR(
        INDEX(
          'Summary - Level of Assistance'!$C$2:$AW$7,
          MATCH(Prototype_input!$C$34, 'Summary - Level of Assistance'!$B$2:$B$7, 0),
          MATCH(B45, 'Summary - Level of Assistance'!$C$1:$AW$1, 0)
        ),
        ""
      ),
      ""
    ),
    ""
  )
)</f>
        <v/>
      </c>
      <c r="F45" s="21" t="str">
        <f t="array" ref="F45">IF(
  Prototype_input!$C$6 = "State or Local Government",
  IF(
    C45 &lt;&gt; "",
    IFERROR(
      INDEX(
        'Summary - Socioeconomic'!$C$2:$BX$11,
        MATCH(Prototype_input!$C$38, 'Summary - Socioeconomic'!$B$2:$B$11, 0),
        MATCH(C45, 'Summary - Socioeconomic'!$C$1:$BX$1, 0)
      ),
      ""
    ),
    ""
  ),
  IF(
    Prototype_input!$C$6 = "Federal or Tribal Government",
    IF(
      B45 &lt;&gt; "",
      IFERROR(
        INDEX(
          'Summary - Objective'!$C$2:$AX$4,
          MATCH(Prototype_input!$C$38, 'Summary - Objective'!$B$2:$B$4, 0),
          MATCH(B45, 'Summary - Objective'!$C$1:$AX$1, 0)
        ),
        ""
      ),
      ""
    ),
    ""
  )
)</f>
        <v/>
      </c>
      <c r="G45" s="21" t="str">
        <f t="array" ref="G45">IF(
  Prototype_input!$C$6 = "Federal or Tribal Government",
  IF(
    B45 &lt;&gt; "",
    IFERROR(
      INDEX(
        'Summary - Contract Type'!$C$2:$BX$6,
        MATCH(Prototype_input!$C$42, 'Summary - Contract Type'!$B$2:$B$6, 0),
        MATCH(B45, 'Summary - Contract Type'!$C$1:$BX$1, 0)
      ),
      ""
    ),
    ""
  ),
  ""
)</f>
        <v/>
      </c>
      <c r="H45" s="21" t="str">
        <f t="array" ref="H45">IF(
  Prototype_input!$C$6 = "Federal or Tribal Government",
  IF(
    B45 &lt;&gt; "",
    IFERROR(
      INDEX(
        'Summary - Period of Performance'!$C$2:$AW$5,
        MATCH(Prototype_input!$C$46, 'Summary - Period of Performance'!$B$2:$B$5, 0),
        MATCH(B45, 'Summary - Period of Performance'!$C$1:$AW$1, 0)
      ),
      ""
    ),
    ""
  ),
  ""
)</f>
        <v/>
      </c>
      <c r="I45" s="21" t="str">
        <f t="array" ref="I45">IF(
  Prototype_input!$C$6 = "Federal or Tribal Government",
  IF(
    B45 &lt;&gt; "",
    IFERROR(
      INDEX(
        'Summary - Socioeconomic'!$C$2:$BX$11,
        MATCH(Prototype_input!$C$50, 'Summary - Socioeconomic'!$B$2:$B$11, 0),
        MATCH(B45, 'Summary - Socioeconomic'!$C$1:$BX$1, 0)
      ),
      ""
    ),
    ""
  ),
  ""
)</f>
        <v/>
      </c>
      <c r="J45" s="21" t="str">
        <f>IF(
  Prototype_input!$C$6 = "Federal or Tribal Government",
  IF(
    B45 &lt;&gt; "",
    IFERROR(
      INDEX(
        'Summary - Estimated Dollar Valu'!$C$2:$AW$4,
        MATCH(Prototype_input!$C$54, 'Summary - Estimated Dollar Valu'!$B$2:$B$4, 0),
        MATCH(B45, 'Summary - Estimated Dollar Valu'!$C$1:$AW$1, 0)
      ),
      ""
    ),
    ""
  ),
  ""
)</f>
        <v/>
      </c>
      <c r="K45" s="21" t="str">
        <f>IF(AND(Prototype_input!$C$56&lt;&gt;"",J45&lt;&gt;""),Prototype_input!$C$58,"")</f>
        <v/>
      </c>
      <c r="L45" s="21" t="str">
        <f>IF(AND(Prototype_input!$C$60&lt;&gt;"",J45&lt;&gt;""),Prototype_input!$C$62,"")</f>
        <v/>
      </c>
      <c r="M45" s="21" t="str">
        <f>IF(AND(Prototype_input!$C$64&lt;&gt;"",J45&lt;&gt;""),Prototype_input!$C$66,"")</f>
        <v/>
      </c>
      <c r="N45" s="21" t="str">
        <f>IF(AND(Prototype_input!$C$68&lt;&gt;"",J45&lt;&gt;""),Prototype_input!$C$70,"")</f>
        <v/>
      </c>
      <c r="O45" s="21" t="str">
        <f>IF(N45&lt;&gt;"",_xlfn.XLOOKUP(Prototype_input!$E$13,'ITC Offerings Mapping'!$C$1:$C$1000,'ITC Offerings Mapping'!$B$1:$B$1000),"")</f>
        <v/>
      </c>
      <c r="Q45" s="21" t="str">
        <f t="array" ref="Q45">IF(Prototype_input!$C$6="Federal or Tribal Government",IF(O45&lt;&gt;"", INDEX('Scope Scoring'!$C$2:$BX$50, MATCH(O45, 'Scope Scoring'!$B$2:$B$50, 0), MATCH(B45, 'Scope Scoring'!$C$1:$BX$1, 0)),""),"")</f>
        <v/>
      </c>
      <c r="R45" s="21" t="str">
        <f t="shared" si="0"/>
        <v/>
      </c>
      <c r="S45" s="21" t="str">
        <f t="shared" si="1"/>
        <v/>
      </c>
      <c r="T45" s="21" t="str">
        <f t="shared" si="2"/>
        <v/>
      </c>
      <c r="U45" s="21" t="str">
        <f t="shared" si="3"/>
        <v/>
      </c>
      <c r="W45" s="21" t="str">
        <f t="array" ref="W45">IF(Prototype_input!$C$6="Federal or Tribal Government",IF(O45&lt;&gt;"", INDEX('Summary - Level of Assistance -'!$C$2:$AV$7, MATCH(Prototype_input!$C$34, 'Summary - Level of Assistance -'!$B$2:$B$7, 0), MATCH(B45, 'Summary - Level of Assistance -'!$C$1:$AV$1, 0)),""),"")</f>
        <v/>
      </c>
      <c r="X45" s="21" t="str">
        <f t="shared" si="4"/>
        <v/>
      </c>
      <c r="Y45" s="21" t="str">
        <f t="shared" si="5"/>
        <v/>
      </c>
      <c r="AA45" s="21" t="str">
        <f t="array" ref="AA45">IF(Prototype_input!$C$6="Federal or Tribal Government",IF(O45&lt;&gt;"", INDEX('Summary - Objective - Tradeoff'!$C$2:$AV$4, MATCH(Prototype_input!$C$38, 'Summary - Objective - Tradeoff'!$B$2:$B$4, 0), MATCH(B45, 'Summary - Objective - Tradeoff'!$C$1:$AV$1, 0)),""),"")</f>
        <v/>
      </c>
      <c r="AB45" s="21" t="str">
        <f t="shared" si="6"/>
        <v/>
      </c>
      <c r="AC45" s="21" t="str">
        <f t="shared" si="7"/>
        <v/>
      </c>
      <c r="AE45" s="21" t="str">
        <f t="array" ref="AE45">IF(Prototype_input!$C$6="Federal or Tribal Government",IF(O45&lt;&gt;"", INDEX('Summary- PoP - Tradeoff'!$C$2:$AV$5, MATCH(Prototype_input!$C$46, 'Summary- PoP - Tradeoff'!$B$2:$B$5, 0), MATCH(B45, 'Summary- PoP - Tradeoff'!$C$1:$AV$1, 0)),""),"")</f>
        <v/>
      </c>
      <c r="AF45" s="21" t="str">
        <f t="shared" si="8"/>
        <v/>
      </c>
      <c r="AG45" s="21" t="str">
        <f t="shared" si="9"/>
        <v/>
      </c>
      <c r="AI45" s="21" t="str">
        <f t="array" ref="AI45">IF(Prototype_input!$C$6="Federal or Tribal Government",IF(O45&lt;&gt;"", INDEX('Summary - EDV - Tradeoff'!$C$2:$AV$4, MATCH(Prototype_input!$C$54, 'Summary - EDV - Tradeoff'!$B$2:$B$4, 0), MATCH(B45, 'Summary - EDV - Tradeoff'!$C$1:$AV$1, 0)),""),"")</f>
        <v/>
      </c>
      <c r="AJ45" s="21" t="str">
        <f t="shared" si="10"/>
        <v/>
      </c>
      <c r="AK45" s="21" t="str">
        <f t="shared" si="11"/>
        <v/>
      </c>
      <c r="AL45" s="21" t="str">
        <f t="shared" si="12"/>
        <v/>
      </c>
    </row>
    <row r="46" spans="4:38" ht="12.75" x14ac:dyDescent="0.2">
      <c r="D46" s="21" t="str">
        <f t="array" ref="D46">IF(
  Prototype_input!$C$6 = "State or Local Government",
  IF(
    C46 &lt;&gt; "",
    IFERROR(
      INDEX(
        'Summary - Acquisition Need'!$C$2:$AD$4,
        MATCH(Prototype_input!$C$30, 'Summary - Acquisition Need'!$B$2:$B$4, 0),
        MATCH(C46, 'Summary - Acquisition Need'!$C$1:$AD$1, 0)
      ),
      ""
    ),
    ""
  ),
  IF(
    Prototype_input!$C$6 = "Federal or Tribal Government",
    IF(
      B46 &lt;&gt; "",
      IFERROR(
        INDEX(
          'Summary - Place of Performance'!$C$2:$AW$14,
          MATCH(Prototype_input!$C$30, 'Summary - Place of Performance'!$B$2:$B$14, 0),
          MATCH(B46, 'Summary - Place of Performance'!$C$1:$AW$1, 0)
        ),
        ""
      ),
      ""
    ),
    ""
  )
)</f>
        <v/>
      </c>
      <c r="E46" s="21" t="str">
        <f t="array" ref="E46">IF(
  Prototype_input!$C$6 = "State or Local Government",
  IF(
    C46 &lt;&gt; "",
    IFERROR(
      INDEX(
        'Summary - Contract Type'!$C$2:$BX$6,
        MATCH(Prototype_input!$C$34, 'Summary - Contract Type'!$B$2:$B$6, 0),
        MATCH(C46, 'Summary - Contract Type'!$C$1:$BX$1, 0)
      ),
      ""
    ),
    ""
  ),
  IF(
    Prototype_input!$C$6 = "Federal or Tribal Government",
    IF(
      B46 &lt;&gt; "",
      IFERROR(
        INDEX(
          'Summary - Level of Assistance'!$C$2:$AW$7,
          MATCH(Prototype_input!$C$34, 'Summary - Level of Assistance'!$B$2:$B$7, 0),
          MATCH(B46, 'Summary - Level of Assistance'!$C$1:$AW$1, 0)
        ),
        ""
      ),
      ""
    ),
    ""
  )
)</f>
        <v/>
      </c>
      <c r="F46" s="21" t="str">
        <f t="array" ref="F46">IF(
  Prototype_input!$C$6 = "State or Local Government",
  IF(
    C46 &lt;&gt; "",
    IFERROR(
      INDEX(
        'Summary - Socioeconomic'!$C$2:$BX$11,
        MATCH(Prototype_input!$C$38, 'Summary - Socioeconomic'!$B$2:$B$11, 0),
        MATCH(C46, 'Summary - Socioeconomic'!$C$1:$BX$1, 0)
      ),
      ""
    ),
    ""
  ),
  IF(
    Prototype_input!$C$6 = "Federal or Tribal Government",
    IF(
      B46 &lt;&gt; "",
      IFERROR(
        INDEX(
          'Summary - Objective'!$C$2:$AX$4,
          MATCH(Prototype_input!$C$38, 'Summary - Objective'!$B$2:$B$4, 0),
          MATCH(B46, 'Summary - Objective'!$C$1:$AX$1, 0)
        ),
        ""
      ),
      ""
    ),
    ""
  )
)</f>
        <v/>
      </c>
      <c r="G46" s="21" t="str">
        <f t="array" ref="G46">IF(
  Prototype_input!$C$6 = "Federal or Tribal Government",
  IF(
    B46 &lt;&gt; "",
    IFERROR(
      INDEX(
        'Summary - Contract Type'!$C$2:$BX$6,
        MATCH(Prototype_input!$C$42, 'Summary - Contract Type'!$B$2:$B$6, 0),
        MATCH(B46, 'Summary - Contract Type'!$C$1:$BX$1, 0)
      ),
      ""
    ),
    ""
  ),
  ""
)</f>
        <v/>
      </c>
      <c r="H46" s="21" t="str">
        <f t="array" ref="H46">IF(
  Prototype_input!$C$6 = "Federal or Tribal Government",
  IF(
    B46 &lt;&gt; "",
    IFERROR(
      INDEX(
        'Summary - Period of Performance'!$C$2:$AW$5,
        MATCH(Prototype_input!$C$46, 'Summary - Period of Performance'!$B$2:$B$5, 0),
        MATCH(B46, 'Summary - Period of Performance'!$C$1:$AW$1, 0)
      ),
      ""
    ),
    ""
  ),
  ""
)</f>
        <v/>
      </c>
      <c r="I46" s="21" t="str">
        <f t="array" ref="I46">IF(
  Prototype_input!$C$6 = "Federal or Tribal Government",
  IF(
    B46 &lt;&gt; "",
    IFERROR(
      INDEX(
        'Summary - Socioeconomic'!$C$2:$BX$11,
        MATCH(Prototype_input!$C$50, 'Summary - Socioeconomic'!$B$2:$B$11, 0),
        MATCH(B46, 'Summary - Socioeconomic'!$C$1:$BX$1, 0)
      ),
      ""
    ),
    ""
  ),
  ""
)</f>
        <v/>
      </c>
      <c r="J46" s="21" t="str">
        <f>IF(
  Prototype_input!$C$6 = "Federal or Tribal Government",
  IF(
    B46 &lt;&gt; "",
    IFERROR(
      INDEX(
        'Summary - Estimated Dollar Valu'!$C$2:$AW$4,
        MATCH(Prototype_input!$C$54, 'Summary - Estimated Dollar Valu'!$B$2:$B$4, 0),
        MATCH(B46, 'Summary - Estimated Dollar Valu'!$C$1:$AW$1, 0)
      ),
      ""
    ),
    ""
  ),
  ""
)</f>
        <v/>
      </c>
      <c r="K46" s="21" t="str">
        <f>IF(AND(Prototype_input!$C$56&lt;&gt;"",J46&lt;&gt;""),Prototype_input!$C$58,"")</f>
        <v/>
      </c>
      <c r="L46" s="21" t="str">
        <f>IF(AND(Prototype_input!$C$60&lt;&gt;"",J46&lt;&gt;""),Prototype_input!$C$62,"")</f>
        <v/>
      </c>
      <c r="M46" s="21" t="str">
        <f>IF(AND(Prototype_input!$C$64&lt;&gt;"",J46&lt;&gt;""),Prototype_input!$C$66,"")</f>
        <v/>
      </c>
      <c r="N46" s="21" t="str">
        <f>IF(AND(Prototype_input!$C$68&lt;&gt;"",J46&lt;&gt;""),Prototype_input!$C$70,"")</f>
        <v/>
      </c>
      <c r="O46" s="21" t="str">
        <f>IF(N46&lt;&gt;"",_xlfn.XLOOKUP(Prototype_input!$E$13,'ITC Offerings Mapping'!$C$1:$C$1000,'ITC Offerings Mapping'!$B$1:$B$1000),"")</f>
        <v/>
      </c>
      <c r="Q46" s="21" t="str">
        <f t="array" ref="Q46">IF(Prototype_input!$C$6="Federal or Tribal Government",IF(O46&lt;&gt;"", INDEX('Scope Scoring'!$C$2:$BX$50, MATCH(O46, 'Scope Scoring'!$B$2:$B$50, 0), MATCH(B46, 'Scope Scoring'!$C$1:$BX$1, 0)),""),"")</f>
        <v/>
      </c>
      <c r="R46" s="21" t="str">
        <f t="shared" si="0"/>
        <v/>
      </c>
      <c r="S46" s="21" t="str">
        <f t="shared" si="1"/>
        <v/>
      </c>
      <c r="T46" s="21" t="str">
        <f t="shared" si="2"/>
        <v/>
      </c>
      <c r="U46" s="21" t="str">
        <f t="shared" si="3"/>
        <v/>
      </c>
      <c r="W46" s="21" t="str">
        <f t="array" ref="W46">IF(Prototype_input!$C$6="Federal or Tribal Government",IF(O46&lt;&gt;"", INDEX('Summary - Level of Assistance -'!$C$2:$AV$7, MATCH(Prototype_input!$C$34, 'Summary - Level of Assistance -'!$B$2:$B$7, 0), MATCH(B46, 'Summary - Level of Assistance -'!$C$1:$AV$1, 0)),""),"")</f>
        <v/>
      </c>
      <c r="X46" s="21" t="str">
        <f t="shared" si="4"/>
        <v/>
      </c>
      <c r="Y46" s="21" t="str">
        <f t="shared" si="5"/>
        <v/>
      </c>
      <c r="AA46" s="21" t="str">
        <f t="array" ref="AA46">IF(Prototype_input!$C$6="Federal or Tribal Government",IF(O46&lt;&gt;"", INDEX('Summary - Objective - Tradeoff'!$C$2:$AV$4, MATCH(Prototype_input!$C$38, 'Summary - Objective - Tradeoff'!$B$2:$B$4, 0), MATCH(B46, 'Summary - Objective - Tradeoff'!$C$1:$AV$1, 0)),""),"")</f>
        <v/>
      </c>
      <c r="AB46" s="21" t="str">
        <f t="shared" si="6"/>
        <v/>
      </c>
      <c r="AC46" s="21" t="str">
        <f t="shared" si="7"/>
        <v/>
      </c>
      <c r="AE46" s="21" t="str">
        <f t="array" ref="AE46">IF(Prototype_input!$C$6="Federal or Tribal Government",IF(O46&lt;&gt;"", INDEX('Summary- PoP - Tradeoff'!$C$2:$AV$5, MATCH(Prototype_input!$C$46, 'Summary- PoP - Tradeoff'!$B$2:$B$5, 0), MATCH(B46, 'Summary- PoP - Tradeoff'!$C$1:$AV$1, 0)),""),"")</f>
        <v/>
      </c>
      <c r="AF46" s="21" t="str">
        <f t="shared" si="8"/>
        <v/>
      </c>
      <c r="AG46" s="21" t="str">
        <f t="shared" si="9"/>
        <v/>
      </c>
      <c r="AI46" s="21" t="str">
        <f t="array" ref="AI46">IF(Prototype_input!$C$6="Federal or Tribal Government",IF(O46&lt;&gt;"", INDEX('Summary - EDV - Tradeoff'!$C$2:$AV$4, MATCH(Prototype_input!$C$54, 'Summary - EDV - Tradeoff'!$B$2:$B$4, 0), MATCH(B46, 'Summary - EDV - Tradeoff'!$C$1:$AV$1, 0)),""),"")</f>
        <v/>
      </c>
      <c r="AJ46" s="21" t="str">
        <f t="shared" si="10"/>
        <v/>
      </c>
      <c r="AK46" s="21" t="str">
        <f t="shared" si="11"/>
        <v/>
      </c>
      <c r="AL46" s="21" t="str">
        <f t="shared" si="12"/>
        <v/>
      </c>
    </row>
    <row r="47" spans="4:38" ht="12.75" x14ac:dyDescent="0.2">
      <c r="D47" s="21" t="str">
        <f t="array" ref="D47">IF(
  Prototype_input!$C$6 = "State or Local Government",
  IF(
    C47 &lt;&gt; "",
    IFERROR(
      INDEX(
        'Summary - Acquisition Need'!$C$2:$AD$4,
        MATCH(Prototype_input!$C$30, 'Summary - Acquisition Need'!$B$2:$B$4, 0),
        MATCH(C47, 'Summary - Acquisition Need'!$C$1:$AD$1, 0)
      ),
      ""
    ),
    ""
  ),
  IF(
    Prototype_input!$C$6 = "Federal or Tribal Government",
    IF(
      B47 &lt;&gt; "",
      IFERROR(
        INDEX(
          'Summary - Place of Performance'!$C$2:$AW$14,
          MATCH(Prototype_input!$C$30, 'Summary - Place of Performance'!$B$2:$B$14, 0),
          MATCH(B47, 'Summary - Place of Performance'!$C$1:$AW$1, 0)
        ),
        ""
      ),
      ""
    ),
    ""
  )
)</f>
        <v/>
      </c>
      <c r="E47" s="21" t="str">
        <f t="array" ref="E47">IF(
  Prototype_input!$C$6 = "State or Local Government",
  IF(
    C47 &lt;&gt; "",
    IFERROR(
      INDEX(
        'Summary - Contract Type'!$C$2:$BX$6,
        MATCH(Prototype_input!$C$34, 'Summary - Contract Type'!$B$2:$B$6, 0),
        MATCH(C47, 'Summary - Contract Type'!$C$1:$BX$1, 0)
      ),
      ""
    ),
    ""
  ),
  IF(
    Prototype_input!$C$6 = "Federal or Tribal Government",
    IF(
      B47 &lt;&gt; "",
      IFERROR(
        INDEX(
          'Summary - Level of Assistance'!$C$2:$AW$7,
          MATCH(Prototype_input!$C$34, 'Summary - Level of Assistance'!$B$2:$B$7, 0),
          MATCH(B47, 'Summary - Level of Assistance'!$C$1:$AW$1, 0)
        ),
        ""
      ),
      ""
    ),
    ""
  )
)</f>
        <v/>
      </c>
      <c r="F47" s="21" t="str">
        <f t="array" ref="F47">IF(
  Prototype_input!$C$6 = "State or Local Government",
  IF(
    C47 &lt;&gt; "",
    IFERROR(
      INDEX(
        'Summary - Socioeconomic'!$C$2:$BX$11,
        MATCH(Prototype_input!$C$38, 'Summary - Socioeconomic'!$B$2:$B$11, 0),
        MATCH(C47, 'Summary - Socioeconomic'!$C$1:$BX$1, 0)
      ),
      ""
    ),
    ""
  ),
  IF(
    Prototype_input!$C$6 = "Federal or Tribal Government",
    IF(
      B47 &lt;&gt; "",
      IFERROR(
        INDEX(
          'Summary - Objective'!$C$2:$AX$4,
          MATCH(Prototype_input!$C$38, 'Summary - Objective'!$B$2:$B$4, 0),
          MATCH(B47, 'Summary - Objective'!$C$1:$AX$1, 0)
        ),
        ""
      ),
      ""
    ),
    ""
  )
)</f>
        <v/>
      </c>
      <c r="G47" s="21" t="str">
        <f t="array" ref="G47">IF(
  Prototype_input!$C$6 = "Federal or Tribal Government",
  IF(
    B47 &lt;&gt; "",
    IFERROR(
      INDEX(
        'Summary - Contract Type'!$C$2:$BX$6,
        MATCH(Prototype_input!$C$42, 'Summary - Contract Type'!$B$2:$B$6, 0),
        MATCH(B47, 'Summary - Contract Type'!$C$1:$BX$1, 0)
      ),
      ""
    ),
    ""
  ),
  ""
)</f>
        <v/>
      </c>
      <c r="H47" s="21" t="str">
        <f t="array" ref="H47">IF(
  Prototype_input!$C$6 = "Federal or Tribal Government",
  IF(
    B47 &lt;&gt; "",
    IFERROR(
      INDEX(
        'Summary - Period of Performance'!$C$2:$AW$5,
        MATCH(Prototype_input!$C$46, 'Summary - Period of Performance'!$B$2:$B$5, 0),
        MATCH(B47, 'Summary - Period of Performance'!$C$1:$AW$1, 0)
      ),
      ""
    ),
    ""
  ),
  ""
)</f>
        <v/>
      </c>
      <c r="I47" s="21" t="str">
        <f t="array" ref="I47">IF(
  Prototype_input!$C$6 = "Federal or Tribal Government",
  IF(
    B47 &lt;&gt; "",
    IFERROR(
      INDEX(
        'Summary - Socioeconomic'!$C$2:$BX$11,
        MATCH(Prototype_input!$C$50, 'Summary - Socioeconomic'!$B$2:$B$11, 0),
        MATCH(B47, 'Summary - Socioeconomic'!$C$1:$BX$1, 0)
      ),
      ""
    ),
    ""
  ),
  ""
)</f>
        <v/>
      </c>
      <c r="J47" s="21" t="str">
        <f>IF(
  Prototype_input!$C$6 = "Federal or Tribal Government",
  IF(
    B47 &lt;&gt; "",
    IFERROR(
      INDEX(
        'Summary - Estimated Dollar Valu'!$C$2:$AW$4,
        MATCH(Prototype_input!$C$54, 'Summary - Estimated Dollar Valu'!$B$2:$B$4, 0),
        MATCH(B47, 'Summary - Estimated Dollar Valu'!$C$1:$AW$1, 0)
      ),
      ""
    ),
    ""
  ),
  ""
)</f>
        <v/>
      </c>
      <c r="K47" s="21" t="str">
        <f>IF(AND(Prototype_input!$C$56&lt;&gt;"",J47&lt;&gt;""),Prototype_input!$C$58,"")</f>
        <v/>
      </c>
      <c r="L47" s="21" t="str">
        <f>IF(AND(Prototype_input!$C$60&lt;&gt;"",J47&lt;&gt;""),Prototype_input!$C$62,"")</f>
        <v/>
      </c>
      <c r="M47" s="21" t="str">
        <f>IF(AND(Prototype_input!$C$64&lt;&gt;"",J47&lt;&gt;""),Prototype_input!$C$66,"")</f>
        <v/>
      </c>
      <c r="N47" s="21" t="str">
        <f>IF(AND(Prototype_input!$C$68&lt;&gt;"",J47&lt;&gt;""),Prototype_input!$C$70,"")</f>
        <v/>
      </c>
      <c r="O47" s="21" t="str">
        <f>IF(N47&lt;&gt;"",_xlfn.XLOOKUP(Prototype_input!$E$13,'ITC Offerings Mapping'!$C$1:$C$1000,'ITC Offerings Mapping'!$B$1:$B$1000),"")</f>
        <v/>
      </c>
      <c r="Q47" s="21" t="str">
        <f t="array" ref="Q47">IF(Prototype_input!$C$6="Federal or Tribal Government",IF(O47&lt;&gt;"", INDEX('Scope Scoring'!$C$2:$BX$50, MATCH(O47, 'Scope Scoring'!$B$2:$B$50, 0), MATCH(B47, 'Scope Scoring'!$C$1:$BX$1, 0)),""),"")</f>
        <v/>
      </c>
      <c r="R47" s="21" t="str">
        <f t="shared" si="0"/>
        <v/>
      </c>
      <c r="S47" s="21" t="str">
        <f t="shared" si="1"/>
        <v/>
      </c>
      <c r="T47" s="21" t="str">
        <f t="shared" si="2"/>
        <v/>
      </c>
      <c r="U47" s="21" t="str">
        <f t="shared" si="3"/>
        <v/>
      </c>
      <c r="W47" s="21" t="str">
        <f t="array" ref="W47">IF(Prototype_input!$C$6="Federal or Tribal Government",IF(O47&lt;&gt;"", INDEX('Summary - Level of Assistance -'!$C$2:$AV$7, MATCH(Prototype_input!$C$34, 'Summary - Level of Assistance -'!$B$2:$B$7, 0), MATCH(B47, 'Summary - Level of Assistance -'!$C$1:$AV$1, 0)),""),"")</f>
        <v/>
      </c>
      <c r="X47" s="21" t="str">
        <f t="shared" si="4"/>
        <v/>
      </c>
      <c r="Y47" s="21" t="str">
        <f t="shared" si="5"/>
        <v/>
      </c>
      <c r="AA47" s="21" t="str">
        <f t="array" ref="AA47">IF(Prototype_input!$C$6="Federal or Tribal Government",IF(O47&lt;&gt;"", INDEX('Summary - Objective - Tradeoff'!$C$2:$AV$4, MATCH(Prototype_input!$C$38, 'Summary - Objective - Tradeoff'!$B$2:$B$4, 0), MATCH(B47, 'Summary - Objective - Tradeoff'!$C$1:$AV$1, 0)),""),"")</f>
        <v/>
      </c>
      <c r="AB47" s="21" t="str">
        <f t="shared" si="6"/>
        <v/>
      </c>
      <c r="AC47" s="21" t="str">
        <f t="shared" si="7"/>
        <v/>
      </c>
      <c r="AE47" s="21" t="str">
        <f t="array" ref="AE47">IF(Prototype_input!$C$6="Federal or Tribal Government",IF(O47&lt;&gt;"", INDEX('Summary- PoP - Tradeoff'!$C$2:$AV$5, MATCH(Prototype_input!$C$46, 'Summary- PoP - Tradeoff'!$B$2:$B$5, 0), MATCH(B47, 'Summary- PoP - Tradeoff'!$C$1:$AV$1, 0)),""),"")</f>
        <v/>
      </c>
      <c r="AF47" s="21" t="str">
        <f t="shared" si="8"/>
        <v/>
      </c>
      <c r="AG47" s="21" t="str">
        <f t="shared" si="9"/>
        <v/>
      </c>
      <c r="AI47" s="21" t="str">
        <f t="array" ref="AI47">IF(Prototype_input!$C$6="Federal or Tribal Government",IF(O47&lt;&gt;"", INDEX('Summary - EDV - Tradeoff'!$C$2:$AV$4, MATCH(Prototype_input!$C$54, 'Summary - EDV - Tradeoff'!$B$2:$B$4, 0), MATCH(B47, 'Summary - EDV - Tradeoff'!$C$1:$AV$1, 0)),""),"")</f>
        <v/>
      </c>
      <c r="AJ47" s="21" t="str">
        <f t="shared" si="10"/>
        <v/>
      </c>
      <c r="AK47" s="21" t="str">
        <f t="shared" si="11"/>
        <v/>
      </c>
      <c r="AL47" s="21" t="str">
        <f t="shared" si="12"/>
        <v/>
      </c>
    </row>
    <row r="48" spans="4:38" ht="12.75" x14ac:dyDescent="0.2">
      <c r="D48" s="21" t="str">
        <f t="array" ref="D48">IF(
  Prototype_input!$C$6 = "State or Local Government",
  IF(
    C48 &lt;&gt; "",
    IFERROR(
      INDEX(
        'Summary - Acquisition Need'!$C$2:$AD$4,
        MATCH(Prototype_input!$C$30, 'Summary - Acquisition Need'!$B$2:$B$4, 0),
        MATCH(C48, 'Summary - Acquisition Need'!$C$1:$AD$1, 0)
      ),
      ""
    ),
    ""
  ),
  IF(
    Prototype_input!$C$6 = "Federal or Tribal Government",
    IF(
      B48 &lt;&gt; "",
      IFERROR(
        INDEX(
          'Summary - Place of Performance'!$C$2:$AW$14,
          MATCH(Prototype_input!$C$30, 'Summary - Place of Performance'!$B$2:$B$14, 0),
          MATCH(B48, 'Summary - Place of Performance'!$C$1:$AW$1, 0)
        ),
        ""
      ),
      ""
    ),
    ""
  )
)</f>
        <v/>
      </c>
      <c r="E48" s="21" t="str">
        <f t="array" ref="E48">IF(
  Prototype_input!$C$6 = "State or Local Government",
  IF(
    C48 &lt;&gt; "",
    IFERROR(
      INDEX(
        'Summary - Contract Type'!$C$2:$BX$6,
        MATCH(Prototype_input!$C$34, 'Summary - Contract Type'!$B$2:$B$6, 0),
        MATCH(C48, 'Summary - Contract Type'!$C$1:$BX$1, 0)
      ),
      ""
    ),
    ""
  ),
  IF(
    Prototype_input!$C$6 = "Federal or Tribal Government",
    IF(
      B48 &lt;&gt; "",
      IFERROR(
        INDEX(
          'Summary - Level of Assistance'!$C$2:$AW$7,
          MATCH(Prototype_input!$C$34, 'Summary - Level of Assistance'!$B$2:$B$7, 0),
          MATCH(B48, 'Summary - Level of Assistance'!$C$1:$AW$1, 0)
        ),
        ""
      ),
      ""
    ),
    ""
  )
)</f>
        <v/>
      </c>
      <c r="F48" s="21" t="str">
        <f t="array" ref="F48">IF(
  Prototype_input!$C$6 = "State or Local Government",
  IF(
    C48 &lt;&gt; "",
    IFERROR(
      INDEX(
        'Summary - Socioeconomic'!$C$2:$BX$11,
        MATCH(Prototype_input!$C$38, 'Summary - Socioeconomic'!$B$2:$B$11, 0),
        MATCH(C48, 'Summary - Socioeconomic'!$C$1:$BX$1, 0)
      ),
      ""
    ),
    ""
  ),
  IF(
    Prototype_input!$C$6 = "Federal or Tribal Government",
    IF(
      B48 &lt;&gt; "",
      IFERROR(
        INDEX(
          'Summary - Objective'!$C$2:$AX$4,
          MATCH(Prototype_input!$C$38, 'Summary - Objective'!$B$2:$B$4, 0),
          MATCH(B48, 'Summary - Objective'!$C$1:$AX$1, 0)
        ),
        ""
      ),
      ""
    ),
    ""
  )
)</f>
        <v/>
      </c>
      <c r="G48" s="21" t="str">
        <f t="array" ref="G48">IF(
  Prototype_input!$C$6 = "Federal or Tribal Government",
  IF(
    B48 &lt;&gt; "",
    IFERROR(
      INDEX(
        'Summary - Contract Type'!$C$2:$BX$6,
        MATCH(Prototype_input!$C$42, 'Summary - Contract Type'!$B$2:$B$6, 0),
        MATCH(B48, 'Summary - Contract Type'!$C$1:$BX$1, 0)
      ),
      ""
    ),
    ""
  ),
  ""
)</f>
        <v/>
      </c>
      <c r="H48" s="21" t="str">
        <f t="array" ref="H48">IF(
  Prototype_input!$C$6 = "Federal or Tribal Government",
  IF(
    B48 &lt;&gt; "",
    IFERROR(
      INDEX(
        'Summary - Period of Performance'!$C$2:$AW$5,
        MATCH(Prototype_input!$C$46, 'Summary - Period of Performance'!$B$2:$B$5, 0),
        MATCH(B48, 'Summary - Period of Performance'!$C$1:$AW$1, 0)
      ),
      ""
    ),
    ""
  ),
  ""
)</f>
        <v/>
      </c>
      <c r="I48" s="21" t="str">
        <f t="array" ref="I48">IF(
  Prototype_input!$C$6 = "Federal or Tribal Government",
  IF(
    B48 &lt;&gt; "",
    IFERROR(
      INDEX(
        'Summary - Socioeconomic'!$C$2:$BX$11,
        MATCH(Prototype_input!$C$50, 'Summary - Socioeconomic'!$B$2:$B$11, 0),
        MATCH(B48, 'Summary - Socioeconomic'!$C$1:$BX$1, 0)
      ),
      ""
    ),
    ""
  ),
  ""
)</f>
        <v/>
      </c>
      <c r="J48" s="21" t="str">
        <f>IF(
  Prototype_input!$C$6 = "Federal or Tribal Government",
  IF(
    B48 &lt;&gt; "",
    IFERROR(
      INDEX(
        'Summary - Estimated Dollar Valu'!$C$2:$AW$4,
        MATCH(Prototype_input!$C$54, 'Summary - Estimated Dollar Valu'!$B$2:$B$4, 0),
        MATCH(B48, 'Summary - Estimated Dollar Valu'!$C$1:$AW$1, 0)
      ),
      ""
    ),
    ""
  ),
  ""
)</f>
        <v/>
      </c>
      <c r="K48" s="21" t="str">
        <f>IF(AND(Prototype_input!$C$56&lt;&gt;"",J48&lt;&gt;""),Prototype_input!$C$58,"")</f>
        <v/>
      </c>
      <c r="L48" s="21" t="str">
        <f>IF(AND(Prototype_input!$C$60&lt;&gt;"",J48&lt;&gt;""),Prototype_input!$C$62,"")</f>
        <v/>
      </c>
      <c r="M48" s="21" t="str">
        <f>IF(AND(Prototype_input!$C$64&lt;&gt;"",J48&lt;&gt;""),Prototype_input!$C$66,"")</f>
        <v/>
      </c>
      <c r="N48" s="21" t="str">
        <f>IF(AND(Prototype_input!$C$68&lt;&gt;"",J48&lt;&gt;""),Prototype_input!$C$70,"")</f>
        <v/>
      </c>
      <c r="O48" s="21" t="str">
        <f>IF(N48&lt;&gt;"",_xlfn.XLOOKUP(Prototype_input!$E$13,'ITC Offerings Mapping'!$C$1:$C$1000,'ITC Offerings Mapping'!$B$1:$B$1000),"")</f>
        <v/>
      </c>
      <c r="Q48" s="21" t="str">
        <f t="array" ref="Q48">IF(Prototype_input!$C$6="Federal or Tribal Government",IF(O48&lt;&gt;"", INDEX('Scope Scoring'!$C$2:$BX$50, MATCH(O48, 'Scope Scoring'!$B$2:$B$50, 0), MATCH(B48, 'Scope Scoring'!$C$1:$BX$1, 0)),""),"")</f>
        <v/>
      </c>
      <c r="R48" s="21" t="str">
        <f t="shared" si="0"/>
        <v/>
      </c>
      <c r="S48" s="21" t="str">
        <f t="shared" si="1"/>
        <v/>
      </c>
      <c r="T48" s="21" t="str">
        <f t="shared" si="2"/>
        <v/>
      </c>
      <c r="U48" s="21" t="str">
        <f t="shared" si="3"/>
        <v/>
      </c>
      <c r="W48" s="21" t="str">
        <f t="array" ref="W48">IF(Prototype_input!$C$6="Federal or Tribal Government",IF(O48&lt;&gt;"", INDEX('Summary - Level of Assistance -'!$C$2:$AV$7, MATCH(Prototype_input!$C$34, 'Summary - Level of Assistance -'!$B$2:$B$7, 0), MATCH(B48, 'Summary - Level of Assistance -'!$C$1:$AV$1, 0)),""),"")</f>
        <v/>
      </c>
      <c r="X48" s="21" t="str">
        <f t="shared" si="4"/>
        <v/>
      </c>
      <c r="Y48" s="21" t="str">
        <f t="shared" si="5"/>
        <v/>
      </c>
      <c r="AA48" s="21" t="str">
        <f t="array" ref="AA48">IF(Prototype_input!$C$6="Federal or Tribal Government",IF(O48&lt;&gt;"", INDEX('Summary - Objective - Tradeoff'!$C$2:$AV$4, MATCH(Prototype_input!$C$38, 'Summary - Objective - Tradeoff'!$B$2:$B$4, 0), MATCH(B48, 'Summary - Objective - Tradeoff'!$C$1:$AV$1, 0)),""),"")</f>
        <v/>
      </c>
      <c r="AB48" s="21" t="str">
        <f t="shared" si="6"/>
        <v/>
      </c>
      <c r="AC48" s="21" t="str">
        <f t="shared" si="7"/>
        <v/>
      </c>
      <c r="AE48" s="21" t="str">
        <f t="array" ref="AE48">IF(Prototype_input!$C$6="Federal or Tribal Government",IF(O48&lt;&gt;"", INDEX('Summary- PoP - Tradeoff'!$C$2:$AV$5, MATCH(Prototype_input!$C$46, 'Summary- PoP - Tradeoff'!$B$2:$B$5, 0), MATCH(B48, 'Summary- PoP - Tradeoff'!$C$1:$AV$1, 0)),""),"")</f>
        <v/>
      </c>
      <c r="AF48" s="21" t="str">
        <f t="shared" si="8"/>
        <v/>
      </c>
      <c r="AG48" s="21" t="str">
        <f t="shared" si="9"/>
        <v/>
      </c>
      <c r="AI48" s="21" t="str">
        <f t="array" ref="AI48">IF(Prototype_input!$C$6="Federal or Tribal Government",IF(O48&lt;&gt;"", INDEX('Summary - EDV - Tradeoff'!$C$2:$AV$4, MATCH(Prototype_input!$C$54, 'Summary - EDV - Tradeoff'!$B$2:$B$4, 0), MATCH(B48, 'Summary - EDV - Tradeoff'!$C$1:$AV$1, 0)),""),"")</f>
        <v/>
      </c>
      <c r="AJ48" s="21" t="str">
        <f t="shared" si="10"/>
        <v/>
      </c>
      <c r="AK48" s="21" t="str">
        <f t="shared" si="11"/>
        <v/>
      </c>
      <c r="AL48" s="21" t="str">
        <f t="shared" si="12"/>
        <v/>
      </c>
    </row>
    <row r="49" spans="4:38" ht="12.75" x14ac:dyDescent="0.2">
      <c r="D49" s="21" t="str">
        <f t="array" ref="D49">IF(
  Prototype_input!$C$6 = "State or Local Government",
  IF(
    C49 &lt;&gt; "",
    IFERROR(
      INDEX(
        'Summary - Acquisition Need'!$C$2:$AD$4,
        MATCH(Prototype_input!$C$30, 'Summary - Acquisition Need'!$B$2:$B$4, 0),
        MATCH(C49, 'Summary - Acquisition Need'!$C$1:$AD$1, 0)
      ),
      ""
    ),
    ""
  ),
  IF(
    Prototype_input!$C$6 = "Federal or Tribal Government",
    IF(
      B49 &lt;&gt; "",
      IFERROR(
        INDEX(
          'Summary - Place of Performance'!$C$2:$AW$14,
          MATCH(Prototype_input!$C$30, 'Summary - Place of Performance'!$B$2:$B$14, 0),
          MATCH(B49, 'Summary - Place of Performance'!$C$1:$AW$1, 0)
        ),
        ""
      ),
      ""
    ),
    ""
  )
)</f>
        <v/>
      </c>
      <c r="E49" s="21" t="str">
        <f t="array" ref="E49">IF(
  Prototype_input!$C$6 = "State or Local Government",
  IF(
    C49 &lt;&gt; "",
    IFERROR(
      INDEX(
        'Summary - Contract Type'!$C$2:$BX$6,
        MATCH(Prototype_input!$C$34, 'Summary - Contract Type'!$B$2:$B$6, 0),
        MATCH(C49, 'Summary - Contract Type'!$C$1:$BX$1, 0)
      ),
      ""
    ),
    ""
  ),
  IF(
    Prototype_input!$C$6 = "Federal or Tribal Government",
    IF(
      B49 &lt;&gt; "",
      IFERROR(
        INDEX(
          'Summary - Level of Assistance'!$C$2:$AW$7,
          MATCH(Prototype_input!$C$34, 'Summary - Level of Assistance'!$B$2:$B$7, 0),
          MATCH(B49, 'Summary - Level of Assistance'!$C$1:$AW$1, 0)
        ),
        ""
      ),
      ""
    ),
    ""
  )
)</f>
        <v/>
      </c>
      <c r="F49" s="21" t="str">
        <f t="array" ref="F49">IF(
  Prototype_input!$C$6 = "State or Local Government",
  IF(
    C49 &lt;&gt; "",
    IFERROR(
      INDEX(
        'Summary - Socioeconomic'!$C$2:$BX$11,
        MATCH(Prototype_input!$C$38, 'Summary - Socioeconomic'!$B$2:$B$11, 0),
        MATCH(C49, 'Summary - Socioeconomic'!$C$1:$BX$1, 0)
      ),
      ""
    ),
    ""
  ),
  IF(
    Prototype_input!$C$6 = "Federal or Tribal Government",
    IF(
      B49 &lt;&gt; "",
      IFERROR(
        INDEX(
          'Summary - Objective'!$C$2:$AX$4,
          MATCH(Prototype_input!$C$38, 'Summary - Objective'!$B$2:$B$4, 0),
          MATCH(B49, 'Summary - Objective'!$C$1:$AX$1, 0)
        ),
        ""
      ),
      ""
    ),
    ""
  )
)</f>
        <v/>
      </c>
      <c r="G49" s="21" t="str">
        <f t="array" ref="G49">IF(
  Prototype_input!$C$6 = "Federal or Tribal Government",
  IF(
    B49 &lt;&gt; "",
    IFERROR(
      INDEX(
        'Summary - Contract Type'!$C$2:$BX$6,
        MATCH(Prototype_input!$C$42, 'Summary - Contract Type'!$B$2:$B$6, 0),
        MATCH(B49, 'Summary - Contract Type'!$C$1:$BX$1, 0)
      ),
      ""
    ),
    ""
  ),
  ""
)</f>
        <v/>
      </c>
      <c r="H49" s="21" t="str">
        <f t="array" ref="H49">IF(
  Prototype_input!$C$6 = "Federal or Tribal Government",
  IF(
    B49 &lt;&gt; "",
    IFERROR(
      INDEX(
        'Summary - Period of Performance'!$C$2:$AW$5,
        MATCH(Prototype_input!$C$46, 'Summary - Period of Performance'!$B$2:$B$5, 0),
        MATCH(B49, 'Summary - Period of Performance'!$C$1:$AW$1, 0)
      ),
      ""
    ),
    ""
  ),
  ""
)</f>
        <v/>
      </c>
      <c r="I49" s="21" t="str">
        <f t="array" ref="I49">IF(
  Prototype_input!$C$6 = "Federal or Tribal Government",
  IF(
    B49 &lt;&gt; "",
    IFERROR(
      INDEX(
        'Summary - Socioeconomic'!$C$2:$BX$11,
        MATCH(Prototype_input!$C$50, 'Summary - Socioeconomic'!$B$2:$B$11, 0),
        MATCH(B49, 'Summary - Socioeconomic'!$C$1:$BX$1, 0)
      ),
      ""
    ),
    ""
  ),
  ""
)</f>
        <v/>
      </c>
      <c r="J49" s="21" t="str">
        <f>IF(
  Prototype_input!$C$6 = "Federal or Tribal Government",
  IF(
    B49 &lt;&gt; "",
    IFERROR(
      INDEX(
        'Summary - Estimated Dollar Valu'!$C$2:$AW$4,
        MATCH(Prototype_input!$C$54, 'Summary - Estimated Dollar Valu'!$B$2:$B$4, 0),
        MATCH(B49, 'Summary - Estimated Dollar Valu'!$C$1:$AW$1, 0)
      ),
      ""
    ),
    ""
  ),
  ""
)</f>
        <v/>
      </c>
      <c r="K49" s="21" t="str">
        <f>IF(AND(Prototype_input!$C$56&lt;&gt;"",J49&lt;&gt;""),Prototype_input!$C$58,"")</f>
        <v/>
      </c>
      <c r="L49" s="21" t="str">
        <f>IF(AND(Prototype_input!$C$60&lt;&gt;"",J49&lt;&gt;""),Prototype_input!$C$62,"")</f>
        <v/>
      </c>
      <c r="M49" s="21" t="str">
        <f>IF(AND(Prototype_input!$C$64&lt;&gt;"",J49&lt;&gt;""),Prototype_input!$C$66,"")</f>
        <v/>
      </c>
      <c r="N49" s="21" t="str">
        <f>IF(AND(Prototype_input!$C$68&lt;&gt;"",J49&lt;&gt;""),Prototype_input!$C$70,"")</f>
        <v/>
      </c>
      <c r="O49" s="21" t="str">
        <f>IF(N49&lt;&gt;"",_xlfn.XLOOKUP(Prototype_input!$E$13,'ITC Offerings Mapping'!$C$1:$C$1000,'ITC Offerings Mapping'!$B$1:$B$1000),"")</f>
        <v/>
      </c>
      <c r="Q49" s="21" t="str">
        <f t="array" ref="Q49">IF(Prototype_input!$C$6="Federal or Tribal Government",IF(O49&lt;&gt;"", INDEX('Scope Scoring'!$C$2:$BX$50, MATCH(O49, 'Scope Scoring'!$B$2:$B$50, 0), MATCH(B49, 'Scope Scoring'!$C$1:$BX$1, 0)),""),"")</f>
        <v/>
      </c>
      <c r="R49" s="21" t="str">
        <f t="shared" si="0"/>
        <v/>
      </c>
      <c r="S49" s="21" t="str">
        <f t="shared" si="1"/>
        <v/>
      </c>
      <c r="T49" s="21" t="str">
        <f t="shared" si="2"/>
        <v/>
      </c>
      <c r="U49" s="21" t="str">
        <f t="shared" si="3"/>
        <v/>
      </c>
      <c r="W49" s="21" t="str">
        <f t="array" ref="W49">IF(Prototype_input!$C$6="Federal or Tribal Government",IF(O49&lt;&gt;"", INDEX('Summary - Level of Assistance -'!$C$2:$AV$7, MATCH(Prototype_input!$C$34, 'Summary - Level of Assistance -'!$B$2:$B$7, 0), MATCH(B49, 'Summary - Level of Assistance -'!$C$1:$AV$1, 0)),""),"")</f>
        <v/>
      </c>
      <c r="X49" s="21" t="str">
        <f t="shared" si="4"/>
        <v/>
      </c>
      <c r="Y49" s="21" t="str">
        <f t="shared" si="5"/>
        <v/>
      </c>
      <c r="AA49" s="21" t="str">
        <f t="array" ref="AA49">IF(Prototype_input!$C$6="Federal or Tribal Government",IF(O49&lt;&gt;"", INDEX('Summary - Objective - Tradeoff'!$C$2:$AV$4, MATCH(Prototype_input!$C$38, 'Summary - Objective - Tradeoff'!$B$2:$B$4, 0), MATCH(B49, 'Summary - Objective - Tradeoff'!$C$1:$AV$1, 0)),""),"")</f>
        <v/>
      </c>
      <c r="AB49" s="21" t="str">
        <f t="shared" si="6"/>
        <v/>
      </c>
      <c r="AC49" s="21" t="str">
        <f t="shared" si="7"/>
        <v/>
      </c>
      <c r="AE49" s="21" t="str">
        <f t="array" ref="AE49">IF(Prototype_input!$C$6="Federal or Tribal Government",IF(O49&lt;&gt;"", INDEX('Summary- PoP - Tradeoff'!$C$2:$AV$5, MATCH(Prototype_input!$C$46, 'Summary- PoP - Tradeoff'!$B$2:$B$5, 0), MATCH(B49, 'Summary- PoP - Tradeoff'!$C$1:$AV$1, 0)),""),"")</f>
        <v/>
      </c>
      <c r="AF49" s="21" t="str">
        <f t="shared" si="8"/>
        <v/>
      </c>
      <c r="AG49" s="21" t="str">
        <f t="shared" si="9"/>
        <v/>
      </c>
      <c r="AI49" s="21" t="str">
        <f t="array" ref="AI49">IF(Prototype_input!$C$6="Federal or Tribal Government",IF(O49&lt;&gt;"", INDEX('Summary - EDV - Tradeoff'!$C$2:$AV$4, MATCH(Prototype_input!$C$54, 'Summary - EDV - Tradeoff'!$B$2:$B$4, 0), MATCH(B49, 'Summary - EDV - Tradeoff'!$C$1:$AV$1, 0)),""),"")</f>
        <v/>
      </c>
      <c r="AJ49" s="21" t="str">
        <f t="shared" si="10"/>
        <v/>
      </c>
      <c r="AK49" s="21" t="str">
        <f t="shared" si="11"/>
        <v/>
      </c>
      <c r="AL49" s="21" t="str">
        <f t="shared" si="12"/>
        <v/>
      </c>
    </row>
    <row r="50" spans="4:38" ht="12.75" x14ac:dyDescent="0.2">
      <c r="D50" s="21" t="str">
        <f t="array" ref="D50">IF(
  Prototype_input!$C$6 = "State or Local Government",
  IF(
    C50 &lt;&gt; "",
    IFERROR(
      INDEX(
        'Summary - Acquisition Need'!$C$2:$AD$4,
        MATCH(Prototype_input!$C$30, 'Summary - Acquisition Need'!$B$2:$B$4, 0),
        MATCH(C50, 'Summary - Acquisition Need'!$C$1:$AD$1, 0)
      ),
      ""
    ),
    ""
  ),
  IF(
    Prototype_input!$C$6 = "Federal or Tribal Government",
    IF(
      B50 &lt;&gt; "",
      IFERROR(
        INDEX(
          'Summary - Place of Performance'!$C$2:$AW$14,
          MATCH(Prototype_input!$C$30, 'Summary - Place of Performance'!$B$2:$B$14, 0),
          MATCH(B50, 'Summary - Place of Performance'!$C$1:$AW$1, 0)
        ),
        ""
      ),
      ""
    ),
    ""
  )
)</f>
        <v/>
      </c>
      <c r="E50" s="21" t="str">
        <f t="array" ref="E50">IF(
  Prototype_input!$C$6 = "State or Local Government",
  IF(
    C50 &lt;&gt; "",
    IFERROR(
      INDEX(
        'Summary - Contract Type'!$C$2:$BX$6,
        MATCH(Prototype_input!$C$34, 'Summary - Contract Type'!$B$2:$B$6, 0),
        MATCH(C50, 'Summary - Contract Type'!$C$1:$BX$1, 0)
      ),
      ""
    ),
    ""
  ),
  IF(
    Prototype_input!$C$6 = "Federal or Tribal Government",
    IF(
      B50 &lt;&gt; "",
      IFERROR(
        INDEX(
          'Summary - Level of Assistance'!$C$2:$AW$7,
          MATCH(Prototype_input!$C$34, 'Summary - Level of Assistance'!$B$2:$B$7, 0),
          MATCH(B50, 'Summary - Level of Assistance'!$C$1:$AW$1, 0)
        ),
        ""
      ),
      ""
    ),
    ""
  )
)</f>
        <v/>
      </c>
      <c r="F50" s="21" t="str">
        <f t="array" ref="F50">IF(
  Prototype_input!$C$6 = "State or Local Government",
  IF(
    C50 &lt;&gt; "",
    IFERROR(
      INDEX(
        'Summary - Socioeconomic'!$C$2:$BX$11,
        MATCH(Prototype_input!$C$38, 'Summary - Socioeconomic'!$B$2:$B$11, 0),
        MATCH(C50, 'Summary - Socioeconomic'!$C$1:$BX$1, 0)
      ),
      ""
    ),
    ""
  ),
  IF(
    Prototype_input!$C$6 = "Federal or Tribal Government",
    IF(
      B50 &lt;&gt; "",
      IFERROR(
        INDEX(
          'Summary - Objective'!$C$2:$AX$4,
          MATCH(Prototype_input!$C$38, 'Summary - Objective'!$B$2:$B$4, 0),
          MATCH(B50, 'Summary - Objective'!$C$1:$AX$1, 0)
        ),
        ""
      ),
      ""
    ),
    ""
  )
)</f>
        <v/>
      </c>
      <c r="G50" s="21" t="str">
        <f t="array" ref="G50">IF(
  Prototype_input!$C$6 = "Federal or Tribal Government",
  IF(
    B50 &lt;&gt; "",
    IFERROR(
      INDEX(
        'Summary - Contract Type'!$C$2:$BX$6,
        MATCH(Prototype_input!$C$42, 'Summary - Contract Type'!$B$2:$B$6, 0),
        MATCH(B50, 'Summary - Contract Type'!$C$1:$BX$1, 0)
      ),
      ""
    ),
    ""
  ),
  ""
)</f>
        <v/>
      </c>
      <c r="H50" s="21" t="str">
        <f t="array" ref="H50">IF(
  Prototype_input!$C$6 = "Federal or Tribal Government",
  IF(
    B50 &lt;&gt; "",
    IFERROR(
      INDEX(
        'Summary - Period of Performance'!$C$2:$AW$5,
        MATCH(Prototype_input!$C$46, 'Summary - Period of Performance'!$B$2:$B$5, 0),
        MATCH(B50, 'Summary - Period of Performance'!$C$1:$AW$1, 0)
      ),
      ""
    ),
    ""
  ),
  ""
)</f>
        <v/>
      </c>
      <c r="I50" s="21" t="str">
        <f t="array" ref="I50">IF(
  Prototype_input!$C$6 = "Federal or Tribal Government",
  IF(
    B50 &lt;&gt; "",
    IFERROR(
      INDEX(
        'Summary - Socioeconomic'!$C$2:$BX$11,
        MATCH(Prototype_input!$C$50, 'Summary - Socioeconomic'!$B$2:$B$11, 0),
        MATCH(B50, 'Summary - Socioeconomic'!$C$1:$BX$1, 0)
      ),
      ""
    ),
    ""
  ),
  ""
)</f>
        <v/>
      </c>
      <c r="J50" s="21" t="str">
        <f>IF(
  Prototype_input!$C$6 = "Federal or Tribal Government",
  IF(
    B50 &lt;&gt; "",
    IFERROR(
      INDEX(
        'Summary - Estimated Dollar Valu'!$C$2:$AW$4,
        MATCH(Prototype_input!$C$54, 'Summary - Estimated Dollar Valu'!$B$2:$B$4, 0),
        MATCH(B50, 'Summary - Estimated Dollar Valu'!$C$1:$AW$1, 0)
      ),
      ""
    ),
    ""
  ),
  ""
)</f>
        <v/>
      </c>
      <c r="K50" s="21" t="str">
        <f>IF(AND(Prototype_input!$C$56&lt;&gt;"",J50&lt;&gt;""),Prototype_input!$C$58,"")</f>
        <v/>
      </c>
      <c r="L50" s="21" t="str">
        <f>IF(AND(Prototype_input!$C$60&lt;&gt;"",J50&lt;&gt;""),Prototype_input!$C$62,"")</f>
        <v/>
      </c>
      <c r="M50" s="21" t="str">
        <f>IF(AND(Prototype_input!$C$64&lt;&gt;"",J50&lt;&gt;""),Prototype_input!$C$66,"")</f>
        <v/>
      </c>
      <c r="N50" s="21" t="str">
        <f>IF(AND(Prototype_input!$C$68&lt;&gt;"",J50&lt;&gt;""),Prototype_input!$C$70,"")</f>
        <v/>
      </c>
      <c r="O50" s="21" t="str">
        <f>IF(N50&lt;&gt;"",_xlfn.XLOOKUP(Prototype_input!$E$13,'ITC Offerings Mapping'!$C$1:$C$1000,'ITC Offerings Mapping'!$B$1:$B$1000),"")</f>
        <v/>
      </c>
      <c r="Q50" s="21" t="str">
        <f t="array" ref="Q50">IF(Prototype_input!$C$6="Federal or Tribal Government",IF(O50&lt;&gt;"", INDEX('Scope Scoring'!$C$2:$BX$50, MATCH(O50, 'Scope Scoring'!$B$2:$B$50, 0), MATCH(B50, 'Scope Scoring'!$C$1:$BX$1, 0)),""),"")</f>
        <v/>
      </c>
      <c r="R50" s="21" t="str">
        <f t="shared" si="0"/>
        <v/>
      </c>
      <c r="S50" s="21" t="str">
        <f t="shared" si="1"/>
        <v/>
      </c>
      <c r="T50" s="21" t="str">
        <f t="shared" si="2"/>
        <v/>
      </c>
      <c r="U50" s="21" t="str">
        <f t="shared" si="3"/>
        <v/>
      </c>
      <c r="W50" s="21" t="str">
        <f t="array" ref="W50">IF(Prototype_input!$C$6="Federal or Tribal Government",IF(O50&lt;&gt;"", INDEX('Summary - Level of Assistance -'!$C$2:$AV$7, MATCH(Prototype_input!$C$34, 'Summary - Level of Assistance -'!$B$2:$B$7, 0), MATCH(B50, 'Summary - Level of Assistance -'!$C$1:$AV$1, 0)),""),"")</f>
        <v/>
      </c>
      <c r="X50" s="21" t="str">
        <f t="shared" si="4"/>
        <v/>
      </c>
      <c r="Y50" s="21" t="str">
        <f t="shared" si="5"/>
        <v/>
      </c>
      <c r="AA50" s="21" t="str">
        <f t="array" ref="AA50">IF(Prototype_input!$C$6="Federal or Tribal Government",IF(O50&lt;&gt;"", INDEX('Summary - Objective - Tradeoff'!$C$2:$AV$4, MATCH(Prototype_input!$C$38, 'Summary - Objective - Tradeoff'!$B$2:$B$4, 0), MATCH(B50, 'Summary - Objective - Tradeoff'!$C$1:$AV$1, 0)),""),"")</f>
        <v/>
      </c>
      <c r="AB50" s="21" t="str">
        <f t="shared" si="6"/>
        <v/>
      </c>
      <c r="AC50" s="21" t="str">
        <f t="shared" si="7"/>
        <v/>
      </c>
      <c r="AE50" s="21" t="str">
        <f t="array" ref="AE50">IF(Prototype_input!$C$6="Federal or Tribal Government",IF(O50&lt;&gt;"", INDEX('Summary- PoP - Tradeoff'!$C$2:$AV$5, MATCH(Prototype_input!$C$46, 'Summary- PoP - Tradeoff'!$B$2:$B$5, 0), MATCH(B50, 'Summary- PoP - Tradeoff'!$C$1:$AV$1, 0)),""),"")</f>
        <v/>
      </c>
      <c r="AF50" s="21" t="str">
        <f t="shared" si="8"/>
        <v/>
      </c>
      <c r="AG50" s="21" t="str">
        <f t="shared" si="9"/>
        <v/>
      </c>
      <c r="AI50" s="21" t="str">
        <f t="array" ref="AI50">IF(Prototype_input!$C$6="Federal or Tribal Government",IF(O50&lt;&gt;"", INDEX('Summary - EDV - Tradeoff'!$C$2:$AV$4, MATCH(Prototype_input!$C$54, 'Summary - EDV - Tradeoff'!$B$2:$B$4, 0), MATCH(B50, 'Summary - EDV - Tradeoff'!$C$1:$AV$1, 0)),""),"")</f>
        <v/>
      </c>
      <c r="AJ50" s="21" t="str">
        <f t="shared" si="10"/>
        <v/>
      </c>
      <c r="AK50" s="21" t="str">
        <f t="shared" si="11"/>
        <v/>
      </c>
      <c r="AL50" s="21" t="str">
        <f t="shared" si="12"/>
        <v/>
      </c>
    </row>
    <row r="51" spans="4:38" ht="12.75" x14ac:dyDescent="0.2">
      <c r="D51" s="21" t="str">
        <f t="array" ref="D51">IF(
  Prototype_input!$C$6 = "State or Local Government",
  IF(
    C51 &lt;&gt; "",
    IFERROR(
      INDEX(
        'Summary - Acquisition Need'!$C$2:$AD$4,
        MATCH(Prototype_input!$C$30, 'Summary - Acquisition Need'!$B$2:$B$4, 0),
        MATCH(C51, 'Summary - Acquisition Need'!$C$1:$AD$1, 0)
      ),
      ""
    ),
    ""
  ),
  IF(
    Prototype_input!$C$6 = "Federal or Tribal Government",
    IF(
      B51 &lt;&gt; "",
      IFERROR(
        INDEX(
          'Summary - Place of Performance'!$C$2:$AW$14,
          MATCH(Prototype_input!$C$30, 'Summary - Place of Performance'!$B$2:$B$14, 0),
          MATCH(B51, 'Summary - Place of Performance'!$C$1:$AW$1, 0)
        ),
        ""
      ),
      ""
    ),
    ""
  )
)</f>
        <v/>
      </c>
      <c r="E51" s="21" t="str">
        <f t="array" ref="E51">IF(
  Prototype_input!$C$6 = "State or Local Government",
  IF(
    C51 &lt;&gt; "",
    IFERROR(
      INDEX(
        'Summary - Contract Type'!$C$2:$BX$6,
        MATCH(Prototype_input!$C$34, 'Summary - Contract Type'!$B$2:$B$6, 0),
        MATCH(C51, 'Summary - Contract Type'!$C$1:$BX$1, 0)
      ),
      ""
    ),
    ""
  ),
  IF(
    Prototype_input!$C$6 = "Federal or Tribal Government",
    IF(
      B51 &lt;&gt; "",
      IFERROR(
        INDEX(
          'Summary - Level of Assistance'!$C$2:$AW$7,
          MATCH(Prototype_input!$C$34, 'Summary - Level of Assistance'!$B$2:$B$7, 0),
          MATCH(B51, 'Summary - Level of Assistance'!$C$1:$AW$1, 0)
        ),
        ""
      ),
      ""
    ),
    ""
  )
)</f>
        <v/>
      </c>
      <c r="F51" s="21" t="str">
        <f t="array" ref="F51">IF(
  Prototype_input!$C$6 = "State or Local Government",
  IF(
    C51 &lt;&gt; "",
    IFERROR(
      INDEX(
        'Summary - Socioeconomic'!$C$2:$BX$11,
        MATCH(Prototype_input!$C$38, 'Summary - Socioeconomic'!$B$2:$B$11, 0),
        MATCH(C51, 'Summary - Socioeconomic'!$C$1:$BX$1, 0)
      ),
      ""
    ),
    ""
  ),
  IF(
    Prototype_input!$C$6 = "Federal or Tribal Government",
    IF(
      B51 &lt;&gt; "",
      IFERROR(
        INDEX(
          'Summary - Objective'!$C$2:$AX$4,
          MATCH(Prototype_input!$C$38, 'Summary - Objective'!$B$2:$B$4, 0),
          MATCH(B51, 'Summary - Objective'!$C$1:$AX$1, 0)
        ),
        ""
      ),
      ""
    ),
    ""
  )
)</f>
        <v/>
      </c>
      <c r="G51" s="21" t="str">
        <f t="array" ref="G51">IF(
  Prototype_input!$C$6 = "Federal or Tribal Government",
  IF(
    B51 &lt;&gt; "",
    IFERROR(
      INDEX(
        'Summary - Contract Type'!$C$2:$BX$6,
        MATCH(Prototype_input!$C$42, 'Summary - Contract Type'!$B$2:$B$6, 0),
        MATCH(B51, 'Summary - Contract Type'!$C$1:$BX$1, 0)
      ),
      ""
    ),
    ""
  ),
  ""
)</f>
        <v/>
      </c>
      <c r="H51" s="21" t="str">
        <f t="array" ref="H51">IF(
  Prototype_input!$C$6 = "Federal or Tribal Government",
  IF(
    B51 &lt;&gt; "",
    IFERROR(
      INDEX(
        'Summary - Period of Performance'!$C$2:$AW$5,
        MATCH(Prototype_input!$C$46, 'Summary - Period of Performance'!$B$2:$B$5, 0),
        MATCH(B51, 'Summary - Period of Performance'!$C$1:$AW$1, 0)
      ),
      ""
    ),
    ""
  ),
  ""
)</f>
        <v/>
      </c>
      <c r="I51" s="21" t="str">
        <f t="array" ref="I51">IF(
  Prototype_input!$C$6 = "Federal or Tribal Government",
  IF(
    B51 &lt;&gt; "",
    IFERROR(
      INDEX(
        'Summary - Socioeconomic'!$C$2:$BX$11,
        MATCH(Prototype_input!$C$50, 'Summary - Socioeconomic'!$B$2:$B$11, 0),
        MATCH(B51, 'Summary - Socioeconomic'!$C$1:$BX$1, 0)
      ),
      ""
    ),
    ""
  ),
  ""
)</f>
        <v/>
      </c>
      <c r="J51" s="21" t="str">
        <f>IF(
  Prototype_input!$C$6 = "Federal or Tribal Government",
  IF(
    B51 &lt;&gt; "",
    IFERROR(
      INDEX(
        'Summary - Estimated Dollar Valu'!$C$2:$AW$4,
        MATCH(Prototype_input!$C$54, 'Summary - Estimated Dollar Valu'!$B$2:$B$4, 0),
        MATCH(B51, 'Summary - Estimated Dollar Valu'!$C$1:$AW$1, 0)
      ),
      ""
    ),
    ""
  ),
  ""
)</f>
        <v/>
      </c>
      <c r="K51" s="21" t="str">
        <f>IF(AND(Prototype_input!$C$56&lt;&gt;"",J51&lt;&gt;""),Prototype_input!$C$58,"")</f>
        <v/>
      </c>
      <c r="L51" s="21" t="str">
        <f>IF(AND(Prototype_input!$C$60&lt;&gt;"",J51&lt;&gt;""),Prototype_input!$C$62,"")</f>
        <v/>
      </c>
      <c r="M51" s="21" t="str">
        <f>IF(AND(Prototype_input!$C$64&lt;&gt;"",J51&lt;&gt;""),Prototype_input!$C$66,"")</f>
        <v/>
      </c>
      <c r="N51" s="21" t="str">
        <f>IF(AND(Prototype_input!$C$68&lt;&gt;"",J51&lt;&gt;""),Prototype_input!$C$70,"")</f>
        <v/>
      </c>
      <c r="O51" s="21" t="str">
        <f>IF(N51&lt;&gt;"",_xlfn.XLOOKUP(Prototype_input!$E$13,'ITC Offerings Mapping'!$C$1:$C$1000,'ITC Offerings Mapping'!$B$1:$B$1000),"")</f>
        <v/>
      </c>
      <c r="Q51" s="21" t="str">
        <f t="array" ref="Q51">IF(Prototype_input!$C$6="Federal or Tribal Government",IF(O51&lt;&gt;"", INDEX('Scope Scoring'!$C$2:$BX$50, MATCH(O51, 'Scope Scoring'!$B$2:$B$50, 0), MATCH(B51, 'Scope Scoring'!$C$1:$BX$1, 0)),""),"")</f>
        <v/>
      </c>
      <c r="R51" s="21" t="str">
        <f t="shared" si="0"/>
        <v/>
      </c>
      <c r="S51" s="21" t="str">
        <f t="shared" si="1"/>
        <v/>
      </c>
      <c r="T51" s="21" t="str">
        <f t="shared" si="2"/>
        <v/>
      </c>
      <c r="U51" s="21" t="str">
        <f t="shared" si="3"/>
        <v/>
      </c>
      <c r="W51" s="21" t="str">
        <f t="array" ref="W51">IF(Prototype_input!$C$6="Federal or Tribal Government",IF(O51&lt;&gt;"", INDEX('Summary - Level of Assistance -'!$C$2:$AV$7, MATCH(Prototype_input!$C$34, 'Summary - Level of Assistance -'!$B$2:$B$7, 0), MATCH(B51, 'Summary - Level of Assistance -'!$C$1:$AV$1, 0)),""),"")</f>
        <v/>
      </c>
      <c r="X51" s="21" t="str">
        <f t="shared" si="4"/>
        <v/>
      </c>
      <c r="Y51" s="21" t="str">
        <f t="shared" si="5"/>
        <v/>
      </c>
      <c r="AA51" s="21" t="str">
        <f t="array" ref="AA51">IF(Prototype_input!$C$6="Federal or Tribal Government",IF(O51&lt;&gt;"", INDEX('Summary - Objective - Tradeoff'!$C$2:$AV$4, MATCH(Prototype_input!$C$38, 'Summary - Objective - Tradeoff'!$B$2:$B$4, 0), MATCH(B51, 'Summary - Objective - Tradeoff'!$C$1:$AV$1, 0)),""),"")</f>
        <v/>
      </c>
      <c r="AB51" s="21" t="str">
        <f t="shared" si="6"/>
        <v/>
      </c>
      <c r="AC51" s="21" t="str">
        <f t="shared" si="7"/>
        <v/>
      </c>
      <c r="AE51" s="21" t="str">
        <f t="array" ref="AE51">IF(Prototype_input!$C$6="Federal or Tribal Government",IF(O51&lt;&gt;"", INDEX('Summary- PoP - Tradeoff'!$C$2:$AV$5, MATCH(Prototype_input!$C$46, 'Summary- PoP - Tradeoff'!$B$2:$B$5, 0), MATCH(B51, 'Summary- PoP - Tradeoff'!$C$1:$AV$1, 0)),""),"")</f>
        <v/>
      </c>
      <c r="AF51" s="21" t="str">
        <f t="shared" si="8"/>
        <v/>
      </c>
      <c r="AG51" s="21" t="str">
        <f t="shared" si="9"/>
        <v/>
      </c>
      <c r="AI51" s="21" t="str">
        <f t="array" ref="AI51">IF(Prototype_input!$C$6="Federal or Tribal Government",IF(O51&lt;&gt;"", INDEX('Summary - EDV - Tradeoff'!$C$2:$AV$4, MATCH(Prototype_input!$C$54, 'Summary - EDV - Tradeoff'!$B$2:$B$4, 0), MATCH(B51, 'Summary - EDV - Tradeoff'!$C$1:$AV$1, 0)),""),"")</f>
        <v/>
      </c>
      <c r="AJ51" s="21" t="str">
        <f t="shared" si="10"/>
        <v/>
      </c>
      <c r="AK51" s="21" t="str">
        <f t="shared" si="11"/>
        <v/>
      </c>
      <c r="AL51" s="21" t="str">
        <f t="shared" si="12"/>
        <v/>
      </c>
    </row>
    <row r="52" spans="4:38" ht="12.75" x14ac:dyDescent="0.2">
      <c r="D52" s="21" t="str">
        <f t="array" ref="D52">IF(
  Prototype_input!$C$6 = "State or Local Government",
  IF(
    C52 &lt;&gt; "",
    IFERROR(
      INDEX(
        'Summary - Acquisition Need'!$C$2:$AD$4,
        MATCH(Prototype_input!$C$30, 'Summary - Acquisition Need'!$B$2:$B$4, 0),
        MATCH(C52, 'Summary - Acquisition Need'!$C$1:$AD$1, 0)
      ),
      ""
    ),
    ""
  ),
  IF(
    Prototype_input!$C$6 = "Federal or Tribal Government",
    IF(
      B52 &lt;&gt; "",
      IFERROR(
        INDEX(
          'Summary - Place of Performance'!$C$2:$AW$14,
          MATCH(Prototype_input!$C$30, 'Summary - Place of Performance'!$B$2:$B$14, 0),
          MATCH(B52, 'Summary - Place of Performance'!$C$1:$AW$1, 0)
        ),
        ""
      ),
      ""
    ),
    ""
  )
)</f>
        <v/>
      </c>
      <c r="E52" s="21" t="str">
        <f t="array" ref="E52">IF(
  Prototype_input!$C$6 = "State or Local Government",
  IF(
    C52 &lt;&gt; "",
    IFERROR(
      INDEX(
        'Summary - Contract Type'!$C$2:$BX$6,
        MATCH(Prototype_input!$C$34, 'Summary - Contract Type'!$B$2:$B$6, 0),
        MATCH(C52, 'Summary - Contract Type'!$C$1:$BX$1, 0)
      ),
      ""
    ),
    ""
  ),
  IF(
    Prototype_input!$C$6 = "Federal or Tribal Government",
    IF(
      B52 &lt;&gt; "",
      IFERROR(
        INDEX(
          'Summary - Level of Assistance'!$C$2:$AW$7,
          MATCH(Prototype_input!$C$34, 'Summary - Level of Assistance'!$B$2:$B$7, 0),
          MATCH(B52, 'Summary - Level of Assistance'!$C$1:$AW$1, 0)
        ),
        ""
      ),
      ""
    ),
    ""
  )
)</f>
        <v/>
      </c>
      <c r="F52" s="21" t="str">
        <f t="array" ref="F52">IF(
  Prototype_input!$C$6 = "State or Local Government",
  IF(
    C52 &lt;&gt; "",
    IFERROR(
      INDEX(
        'Summary - Socioeconomic'!$C$2:$BX$11,
        MATCH(Prototype_input!$C$38, 'Summary - Socioeconomic'!$B$2:$B$11, 0),
        MATCH(C52, 'Summary - Socioeconomic'!$C$1:$BX$1, 0)
      ),
      ""
    ),
    ""
  ),
  IF(
    Prototype_input!$C$6 = "Federal or Tribal Government",
    IF(
      B52 &lt;&gt; "",
      IFERROR(
        INDEX(
          'Summary - Objective'!$C$2:$AX$4,
          MATCH(Prototype_input!$C$38, 'Summary - Objective'!$B$2:$B$4, 0),
          MATCH(B52, 'Summary - Objective'!$C$1:$AX$1, 0)
        ),
        ""
      ),
      ""
    ),
    ""
  )
)</f>
        <v/>
      </c>
      <c r="G52" s="21" t="str">
        <f t="array" ref="G52">IF(
  Prototype_input!$C$6 = "Federal or Tribal Government",
  IF(
    B52 &lt;&gt; "",
    IFERROR(
      INDEX(
        'Summary - Contract Type'!$C$2:$BX$6,
        MATCH(Prototype_input!$C$42, 'Summary - Contract Type'!$B$2:$B$6, 0),
        MATCH(B52, 'Summary - Contract Type'!$C$1:$BX$1, 0)
      ),
      ""
    ),
    ""
  ),
  ""
)</f>
        <v/>
      </c>
      <c r="H52" s="21" t="str">
        <f t="array" ref="H52">IF(
  Prototype_input!$C$6 = "Federal or Tribal Government",
  IF(
    B52 &lt;&gt; "",
    IFERROR(
      INDEX(
        'Summary - Period of Performance'!$C$2:$AW$5,
        MATCH(Prototype_input!$C$46, 'Summary - Period of Performance'!$B$2:$B$5, 0),
        MATCH(B52, 'Summary - Period of Performance'!$C$1:$AW$1, 0)
      ),
      ""
    ),
    ""
  ),
  ""
)</f>
        <v/>
      </c>
      <c r="I52" s="21" t="str">
        <f t="array" ref="I52">IF(
  Prototype_input!$C$6 = "Federal or Tribal Government",
  IF(
    B52 &lt;&gt; "",
    IFERROR(
      INDEX(
        'Summary - Socioeconomic'!$C$2:$BX$11,
        MATCH(Prototype_input!$C$50, 'Summary - Socioeconomic'!$B$2:$B$11, 0),
        MATCH(B52, 'Summary - Socioeconomic'!$C$1:$BX$1, 0)
      ),
      ""
    ),
    ""
  ),
  ""
)</f>
        <v/>
      </c>
      <c r="J52" s="21" t="str">
        <f>IF(
  Prototype_input!$C$6 = "Federal or Tribal Government",
  IF(
    B52 &lt;&gt; "",
    IFERROR(
      INDEX(
        'Summary - Estimated Dollar Valu'!$C$2:$AW$4,
        MATCH(Prototype_input!$C$54, 'Summary - Estimated Dollar Valu'!$B$2:$B$4, 0),
        MATCH(B52, 'Summary - Estimated Dollar Valu'!$C$1:$AW$1, 0)
      ),
      ""
    ),
    ""
  ),
  ""
)</f>
        <v/>
      </c>
      <c r="K52" s="21" t="str">
        <f>IF(AND(Prototype_input!$C$56&lt;&gt;"",J52&lt;&gt;""),Prototype_input!$C$58,"")</f>
        <v/>
      </c>
      <c r="L52" s="21" t="str">
        <f>IF(AND(Prototype_input!$C$60&lt;&gt;"",J52&lt;&gt;""),Prototype_input!$C$62,"")</f>
        <v/>
      </c>
      <c r="M52" s="21" t="str">
        <f>IF(AND(Prototype_input!$C$64&lt;&gt;"",J52&lt;&gt;""),Prototype_input!$C$66,"")</f>
        <v/>
      </c>
      <c r="N52" s="21" t="str">
        <f>IF(AND(Prototype_input!$C$68&lt;&gt;"",J52&lt;&gt;""),Prototype_input!$C$70,"")</f>
        <v/>
      </c>
      <c r="O52" s="21" t="str">
        <f>IF(N52&lt;&gt;"",_xlfn.XLOOKUP(Prototype_input!$E$13,'ITC Offerings Mapping'!$C$1:$C$1000,'ITC Offerings Mapping'!$B$1:$B$1000),"")</f>
        <v/>
      </c>
      <c r="Q52" s="21" t="str">
        <f t="array" ref="Q52">IF(Prototype_input!$C$6="Federal or Tribal Government",IF(O52&lt;&gt;"", INDEX('Scope Scoring'!$C$2:$BX$50, MATCH(O52, 'Scope Scoring'!$B$2:$B$50, 0), MATCH(B52, 'Scope Scoring'!$C$1:$BX$1, 0)),""),"")</f>
        <v/>
      </c>
      <c r="R52" s="21" t="str">
        <f t="shared" si="0"/>
        <v/>
      </c>
      <c r="S52" s="21" t="str">
        <f t="shared" si="1"/>
        <v/>
      </c>
      <c r="T52" s="21" t="str">
        <f t="shared" si="2"/>
        <v/>
      </c>
      <c r="U52" s="21" t="str">
        <f t="shared" si="3"/>
        <v/>
      </c>
      <c r="W52" s="21" t="str">
        <f t="array" ref="W52">IF(Prototype_input!$C$6="Federal or Tribal Government",IF(O52&lt;&gt;"", INDEX('Summary - Level of Assistance -'!$C$2:$AV$7, MATCH(Prototype_input!$C$34, 'Summary - Level of Assistance -'!$B$2:$B$7, 0), MATCH(B52, 'Summary - Level of Assistance -'!$C$1:$AV$1, 0)),""),"")</f>
        <v/>
      </c>
      <c r="X52" s="21" t="str">
        <f t="shared" si="4"/>
        <v/>
      </c>
      <c r="Y52" s="21" t="str">
        <f t="shared" si="5"/>
        <v/>
      </c>
      <c r="AA52" s="21" t="str">
        <f t="array" ref="AA52">IF(Prototype_input!$C$6="Federal or Tribal Government",IF(O52&lt;&gt;"", INDEX('Summary - Objective - Tradeoff'!$C$2:$AV$4, MATCH(Prototype_input!$C$38, 'Summary - Objective - Tradeoff'!$B$2:$B$4, 0), MATCH(B52, 'Summary - Objective - Tradeoff'!$C$1:$AV$1, 0)),""),"")</f>
        <v/>
      </c>
      <c r="AB52" s="21" t="str">
        <f t="shared" si="6"/>
        <v/>
      </c>
      <c r="AC52" s="21" t="str">
        <f t="shared" si="7"/>
        <v/>
      </c>
      <c r="AE52" s="21" t="str">
        <f t="array" ref="AE52">IF(Prototype_input!$C$6="Federal or Tribal Government",IF(O52&lt;&gt;"", INDEX('Summary- PoP - Tradeoff'!$C$2:$AV$5, MATCH(Prototype_input!$C$46, 'Summary- PoP - Tradeoff'!$B$2:$B$5, 0), MATCH(B52, 'Summary- PoP - Tradeoff'!$C$1:$AV$1, 0)),""),"")</f>
        <v/>
      </c>
      <c r="AF52" s="21" t="str">
        <f t="shared" si="8"/>
        <v/>
      </c>
      <c r="AG52" s="21" t="str">
        <f t="shared" si="9"/>
        <v/>
      </c>
      <c r="AI52" s="21" t="str">
        <f t="array" ref="AI52">IF(Prototype_input!$C$6="Federal or Tribal Government",IF(O52&lt;&gt;"", INDEX('Summary - EDV - Tradeoff'!$C$2:$AV$4, MATCH(Prototype_input!$C$54, 'Summary - EDV - Tradeoff'!$B$2:$B$4, 0), MATCH(B52, 'Summary - EDV - Tradeoff'!$C$1:$AV$1, 0)),""),"")</f>
        <v/>
      </c>
      <c r="AJ52" s="21" t="str">
        <f t="shared" si="10"/>
        <v/>
      </c>
      <c r="AK52" s="21" t="str">
        <f t="shared" si="11"/>
        <v/>
      </c>
      <c r="AL52" s="21" t="str">
        <f t="shared" si="12"/>
        <v/>
      </c>
    </row>
    <row r="53" spans="4:38" ht="12.75" x14ac:dyDescent="0.2">
      <c r="D53" s="21" t="str">
        <f t="array" ref="D53">IF(
  Prototype_input!$C$6 = "State or Local Government",
  IF(
    C53 &lt;&gt; "",
    IFERROR(
      INDEX(
        'Summary - Acquisition Need'!$C$2:$AD$4,
        MATCH(Prototype_input!$C$30, 'Summary - Acquisition Need'!$B$2:$B$4, 0),
        MATCH(C53, 'Summary - Acquisition Need'!$C$1:$AD$1, 0)
      ),
      ""
    ),
    ""
  ),
  IF(
    Prototype_input!$C$6 = "Federal or Tribal Government",
    IF(
      B53 &lt;&gt; "",
      IFERROR(
        INDEX(
          'Summary - Place of Performance'!$C$2:$AW$14,
          MATCH(Prototype_input!$C$30, 'Summary - Place of Performance'!$B$2:$B$14, 0),
          MATCH(B53, 'Summary - Place of Performance'!$C$1:$AW$1, 0)
        ),
        ""
      ),
      ""
    ),
    ""
  )
)</f>
        <v/>
      </c>
      <c r="E53" s="21" t="str">
        <f t="array" ref="E53">IF(
  Prototype_input!$C$6 = "State or Local Government",
  IF(
    C53 &lt;&gt; "",
    IFERROR(
      INDEX(
        'Summary - Contract Type'!$C$2:$BX$6,
        MATCH(Prototype_input!$C$34, 'Summary - Contract Type'!$B$2:$B$6, 0),
        MATCH(C53, 'Summary - Contract Type'!$C$1:$BX$1, 0)
      ),
      ""
    ),
    ""
  ),
  IF(
    Prototype_input!$C$6 = "Federal or Tribal Government",
    IF(
      B53 &lt;&gt; "",
      IFERROR(
        INDEX(
          'Summary - Level of Assistance'!$C$2:$AW$7,
          MATCH(Prototype_input!$C$34, 'Summary - Level of Assistance'!$B$2:$B$7, 0),
          MATCH(B53, 'Summary - Level of Assistance'!$C$1:$AW$1, 0)
        ),
        ""
      ),
      ""
    ),
    ""
  )
)</f>
        <v/>
      </c>
      <c r="F53" s="21" t="str">
        <f t="array" ref="F53">IF(
  Prototype_input!$C$6 = "State or Local Government",
  IF(
    C53 &lt;&gt; "",
    IFERROR(
      INDEX(
        'Summary - Socioeconomic'!$C$2:$BX$11,
        MATCH(Prototype_input!$C$38, 'Summary - Socioeconomic'!$B$2:$B$11, 0),
        MATCH(C53, 'Summary - Socioeconomic'!$C$1:$BX$1, 0)
      ),
      ""
    ),
    ""
  ),
  IF(
    Prototype_input!$C$6 = "Federal or Tribal Government",
    IF(
      B53 &lt;&gt; "",
      IFERROR(
        INDEX(
          'Summary - Objective'!$C$2:$AX$4,
          MATCH(Prototype_input!$C$38, 'Summary - Objective'!$B$2:$B$4, 0),
          MATCH(B53, 'Summary - Objective'!$C$1:$AX$1, 0)
        ),
        ""
      ),
      ""
    ),
    ""
  )
)</f>
        <v/>
      </c>
      <c r="G53" s="21" t="str">
        <f t="array" ref="G53">IF(
  Prototype_input!$C$6 = "Federal or Tribal Government",
  IF(
    B53 &lt;&gt; "",
    IFERROR(
      INDEX(
        'Summary - Contract Type'!$C$2:$BX$6,
        MATCH(Prototype_input!$C$42, 'Summary - Contract Type'!$B$2:$B$6, 0),
        MATCH(B53, 'Summary - Contract Type'!$C$1:$BX$1, 0)
      ),
      ""
    ),
    ""
  ),
  ""
)</f>
        <v/>
      </c>
      <c r="H53" s="21" t="str">
        <f t="array" ref="H53">IF(
  Prototype_input!$C$6 = "Federal or Tribal Government",
  IF(
    B53 &lt;&gt; "",
    IFERROR(
      INDEX(
        'Summary - Period of Performance'!$C$2:$AW$5,
        MATCH(Prototype_input!$C$46, 'Summary - Period of Performance'!$B$2:$B$5, 0),
        MATCH(B53, 'Summary - Period of Performance'!$C$1:$AW$1, 0)
      ),
      ""
    ),
    ""
  ),
  ""
)</f>
        <v/>
      </c>
      <c r="I53" s="21" t="str">
        <f t="array" ref="I53">IF(
  Prototype_input!$C$6 = "Federal or Tribal Government",
  IF(
    B53 &lt;&gt; "",
    IFERROR(
      INDEX(
        'Summary - Socioeconomic'!$C$2:$BX$11,
        MATCH(Prototype_input!$C$50, 'Summary - Socioeconomic'!$B$2:$B$11, 0),
        MATCH(B53, 'Summary - Socioeconomic'!$C$1:$BX$1, 0)
      ),
      ""
    ),
    ""
  ),
  ""
)</f>
        <v/>
      </c>
      <c r="J53" s="21" t="str">
        <f>IF(
  Prototype_input!$C$6 = "Federal or Tribal Government",
  IF(
    B53 &lt;&gt; "",
    IFERROR(
      INDEX(
        'Summary - Estimated Dollar Valu'!$C$2:$AW$4,
        MATCH(Prototype_input!$C$54, 'Summary - Estimated Dollar Valu'!$B$2:$B$4, 0),
        MATCH(B53, 'Summary - Estimated Dollar Valu'!$C$1:$AW$1, 0)
      ),
      ""
    ),
    ""
  ),
  ""
)</f>
        <v/>
      </c>
      <c r="K53" s="21" t="str">
        <f>IF(AND(Prototype_input!$C$56&lt;&gt;"",J53&lt;&gt;""),Prototype_input!$C$58,"")</f>
        <v/>
      </c>
      <c r="L53" s="21" t="str">
        <f>IF(AND(Prototype_input!$C$60&lt;&gt;"",J53&lt;&gt;""),Prototype_input!$C$62,"")</f>
        <v/>
      </c>
      <c r="M53" s="21" t="str">
        <f>IF(AND(Prototype_input!$C$64&lt;&gt;"",J53&lt;&gt;""),Prototype_input!$C$66,"")</f>
        <v/>
      </c>
      <c r="N53" s="21" t="str">
        <f>IF(AND(Prototype_input!$C$68&lt;&gt;"",J53&lt;&gt;""),Prototype_input!$C$70,"")</f>
        <v/>
      </c>
      <c r="O53" s="21" t="str">
        <f>IF(N53&lt;&gt;"",_xlfn.XLOOKUP(Prototype_input!$E$13,'ITC Offerings Mapping'!$C$1:$C$1000,'ITC Offerings Mapping'!$B$1:$B$1000),"")</f>
        <v/>
      </c>
      <c r="Q53" s="21" t="str">
        <f t="array" ref="Q53">IF(Prototype_input!$C$6="Federal or Tribal Government",IF(O53&lt;&gt;"", INDEX('Scope Scoring'!$C$2:$BX$50, MATCH(O53, 'Scope Scoring'!$B$2:$B$50, 0), MATCH(B53, 'Scope Scoring'!$C$1:$BX$1, 0)),""),"")</f>
        <v/>
      </c>
      <c r="R53" s="21" t="str">
        <f t="shared" si="0"/>
        <v/>
      </c>
      <c r="S53" s="21" t="str">
        <f t="shared" si="1"/>
        <v/>
      </c>
      <c r="T53" s="21" t="str">
        <f t="shared" si="2"/>
        <v/>
      </c>
      <c r="U53" s="21" t="str">
        <f t="shared" si="3"/>
        <v/>
      </c>
      <c r="W53" s="21" t="str">
        <f t="array" ref="W53">IF(Prototype_input!$C$6="Federal or Tribal Government",IF(O53&lt;&gt;"", INDEX('Summary - Level of Assistance -'!$C$2:$AV$7, MATCH(Prototype_input!$C$34, 'Summary - Level of Assistance -'!$B$2:$B$7, 0), MATCH(B53, 'Summary - Level of Assistance -'!$C$1:$AV$1, 0)),""),"")</f>
        <v/>
      </c>
      <c r="X53" s="21" t="str">
        <f t="shared" si="4"/>
        <v/>
      </c>
      <c r="Y53" s="21" t="str">
        <f t="shared" si="5"/>
        <v/>
      </c>
      <c r="AA53" s="21" t="str">
        <f t="array" ref="AA53">IF(Prototype_input!$C$6="Federal or Tribal Government",IF(O53&lt;&gt;"", INDEX('Summary - Objective - Tradeoff'!$C$2:$AV$4, MATCH(Prototype_input!$C$38, 'Summary - Objective - Tradeoff'!$B$2:$B$4, 0), MATCH(B53, 'Summary - Objective - Tradeoff'!$C$1:$AV$1, 0)),""),"")</f>
        <v/>
      </c>
      <c r="AB53" s="21" t="str">
        <f t="shared" si="6"/>
        <v/>
      </c>
      <c r="AC53" s="21" t="str">
        <f t="shared" si="7"/>
        <v/>
      </c>
      <c r="AE53" s="21" t="str">
        <f t="array" ref="AE53">IF(Prototype_input!$C$6="Federal or Tribal Government",IF(O53&lt;&gt;"", INDEX('Summary- PoP - Tradeoff'!$C$2:$AV$5, MATCH(Prototype_input!$C$46, 'Summary- PoP - Tradeoff'!$B$2:$B$5, 0), MATCH(B53, 'Summary- PoP - Tradeoff'!$C$1:$AV$1, 0)),""),"")</f>
        <v/>
      </c>
      <c r="AF53" s="21" t="str">
        <f t="shared" si="8"/>
        <v/>
      </c>
      <c r="AG53" s="21" t="str">
        <f t="shared" si="9"/>
        <v/>
      </c>
      <c r="AI53" s="21" t="str">
        <f t="array" ref="AI53">IF(Prototype_input!$C$6="Federal or Tribal Government",IF(O53&lt;&gt;"", INDEX('Summary - EDV - Tradeoff'!$C$2:$AV$4, MATCH(Prototype_input!$C$54, 'Summary - EDV - Tradeoff'!$B$2:$B$4, 0), MATCH(B53, 'Summary - EDV - Tradeoff'!$C$1:$AV$1, 0)),""),"")</f>
        <v/>
      </c>
      <c r="AJ53" s="21" t="str">
        <f t="shared" si="10"/>
        <v/>
      </c>
      <c r="AK53" s="21" t="str">
        <f t="shared" si="11"/>
        <v/>
      </c>
      <c r="AL53" s="21" t="str">
        <f t="shared" si="12"/>
        <v/>
      </c>
    </row>
    <row r="54" spans="4:38" ht="12.75" x14ac:dyDescent="0.2">
      <c r="D54" s="21" t="str">
        <f t="array" ref="D54">IF(
  Prototype_input!$C$6 = "State or Local Government",
  IF(
    C54 &lt;&gt; "",
    IFERROR(
      INDEX(
        'Summary - Acquisition Need'!$C$2:$AD$4,
        MATCH(Prototype_input!$C$30, 'Summary - Acquisition Need'!$B$2:$B$4, 0),
        MATCH(C54, 'Summary - Acquisition Need'!$C$1:$AD$1, 0)
      ),
      ""
    ),
    ""
  ),
  IF(
    Prototype_input!$C$6 = "Federal or Tribal Government",
    IF(
      B54 &lt;&gt; "",
      IFERROR(
        INDEX(
          'Summary - Place of Performance'!$C$2:$AW$14,
          MATCH(Prototype_input!$C$30, 'Summary - Place of Performance'!$B$2:$B$14, 0),
          MATCH(B54, 'Summary - Place of Performance'!$C$1:$AW$1, 0)
        ),
        ""
      ),
      ""
    ),
    ""
  )
)</f>
        <v/>
      </c>
      <c r="E54" s="21" t="str">
        <f t="array" ref="E54">IF(
  Prototype_input!$C$6 = "State or Local Government",
  IF(
    C54 &lt;&gt; "",
    IFERROR(
      INDEX(
        'Summary - Contract Type'!$C$2:$BX$6,
        MATCH(Prototype_input!$C$34, 'Summary - Contract Type'!$B$2:$B$6, 0),
        MATCH(C54, 'Summary - Contract Type'!$C$1:$BX$1, 0)
      ),
      ""
    ),
    ""
  ),
  IF(
    Prototype_input!$C$6 = "Federal or Tribal Government",
    IF(
      B54 &lt;&gt; "",
      IFERROR(
        INDEX(
          'Summary - Level of Assistance'!$C$2:$AW$7,
          MATCH(Prototype_input!$C$34, 'Summary - Level of Assistance'!$B$2:$B$7, 0),
          MATCH(B54, 'Summary - Level of Assistance'!$C$1:$AW$1, 0)
        ),
        ""
      ),
      ""
    ),
    ""
  )
)</f>
        <v/>
      </c>
      <c r="F54" s="21" t="str">
        <f t="array" ref="F54">IF(
  Prototype_input!$C$6 = "State or Local Government",
  IF(
    C54 &lt;&gt; "",
    IFERROR(
      INDEX(
        'Summary - Socioeconomic'!$C$2:$BX$11,
        MATCH(Prototype_input!$C$38, 'Summary - Socioeconomic'!$B$2:$B$11, 0),
        MATCH(C54, 'Summary - Socioeconomic'!$C$1:$BX$1, 0)
      ),
      ""
    ),
    ""
  ),
  IF(
    Prototype_input!$C$6 = "Federal or Tribal Government",
    IF(
      B54 &lt;&gt; "",
      IFERROR(
        INDEX(
          'Summary - Objective'!$C$2:$AX$4,
          MATCH(Prototype_input!$C$38, 'Summary - Objective'!$B$2:$B$4, 0),
          MATCH(B54, 'Summary - Objective'!$C$1:$AX$1, 0)
        ),
        ""
      ),
      ""
    ),
    ""
  )
)</f>
        <v/>
      </c>
      <c r="G54" s="21" t="str">
        <f t="array" ref="G54">IF(
  Prototype_input!$C$6 = "Federal or Tribal Government",
  IF(
    B54 &lt;&gt; "",
    IFERROR(
      INDEX(
        'Summary - Contract Type'!$C$2:$BX$6,
        MATCH(Prototype_input!$C$42, 'Summary - Contract Type'!$B$2:$B$6, 0),
        MATCH(B54, 'Summary - Contract Type'!$C$1:$BX$1, 0)
      ),
      ""
    ),
    ""
  ),
  ""
)</f>
        <v/>
      </c>
      <c r="H54" s="21" t="str">
        <f t="array" ref="H54">IF(
  Prototype_input!$C$6 = "Federal or Tribal Government",
  IF(
    B54 &lt;&gt; "",
    IFERROR(
      INDEX(
        'Summary - Period of Performance'!$C$2:$AW$5,
        MATCH(Prototype_input!$C$46, 'Summary - Period of Performance'!$B$2:$B$5, 0),
        MATCH(B54, 'Summary - Period of Performance'!$C$1:$AW$1, 0)
      ),
      ""
    ),
    ""
  ),
  ""
)</f>
        <v/>
      </c>
      <c r="I54" s="21" t="str">
        <f t="array" ref="I54">IF(
  Prototype_input!$C$6 = "Federal or Tribal Government",
  IF(
    B54 &lt;&gt; "",
    IFERROR(
      INDEX(
        'Summary - Socioeconomic'!$C$2:$BX$11,
        MATCH(Prototype_input!$C$50, 'Summary - Socioeconomic'!$B$2:$B$11, 0),
        MATCH(B54, 'Summary - Socioeconomic'!$C$1:$BX$1, 0)
      ),
      ""
    ),
    ""
  ),
  ""
)</f>
        <v/>
      </c>
      <c r="J54" s="21" t="str">
        <f>IF(
  Prototype_input!$C$6 = "Federal or Tribal Government",
  IF(
    B54 &lt;&gt; "",
    IFERROR(
      INDEX(
        'Summary - Estimated Dollar Valu'!$C$2:$AW$4,
        MATCH(Prototype_input!$C$54, 'Summary - Estimated Dollar Valu'!$B$2:$B$4, 0),
        MATCH(B54, 'Summary - Estimated Dollar Valu'!$C$1:$AW$1, 0)
      ),
      ""
    ),
    ""
  ),
  ""
)</f>
        <v/>
      </c>
      <c r="K54" s="21" t="str">
        <f>IF(AND(Prototype_input!$C$56&lt;&gt;"",J54&lt;&gt;""),Prototype_input!$C$58,"")</f>
        <v/>
      </c>
      <c r="L54" s="21" t="str">
        <f>IF(AND(Prototype_input!$C$60&lt;&gt;"",J54&lt;&gt;""),Prototype_input!$C$62,"")</f>
        <v/>
      </c>
      <c r="M54" s="21" t="str">
        <f>IF(AND(Prototype_input!$C$64&lt;&gt;"",J54&lt;&gt;""),Prototype_input!$C$66,"")</f>
        <v/>
      </c>
      <c r="N54" s="21" t="str">
        <f>IF(AND(Prototype_input!$C$68&lt;&gt;"",J54&lt;&gt;""),Prototype_input!$C$70,"")</f>
        <v/>
      </c>
      <c r="O54" s="21" t="str">
        <f>IF(N54&lt;&gt;"",_xlfn.XLOOKUP(Prototype_input!$E$13,'ITC Offerings Mapping'!$C$1:$C$1000,'ITC Offerings Mapping'!$B$1:$B$1000),"")</f>
        <v/>
      </c>
      <c r="Q54" s="21" t="str">
        <f t="array" ref="Q54">IF(Prototype_input!$C$6="Federal or Tribal Government",IF(O54&lt;&gt;"", INDEX('Scope Scoring'!$C$2:$BX$50, MATCH(O54, 'Scope Scoring'!$B$2:$B$50, 0), MATCH(B54, 'Scope Scoring'!$C$1:$BX$1, 0)),""),"")</f>
        <v/>
      </c>
      <c r="R54" s="21" t="str">
        <f t="shared" si="0"/>
        <v/>
      </c>
      <c r="S54" s="21" t="str">
        <f t="shared" si="1"/>
        <v/>
      </c>
      <c r="T54" s="21" t="str">
        <f t="shared" si="2"/>
        <v/>
      </c>
      <c r="U54" s="21" t="str">
        <f t="shared" si="3"/>
        <v/>
      </c>
      <c r="W54" s="21" t="str">
        <f t="array" ref="W54">IF(Prototype_input!$C$6="Federal or Tribal Government",IF(O54&lt;&gt;"", INDEX('Summary - Level of Assistance -'!$C$2:$AV$7, MATCH(Prototype_input!$C$34, 'Summary - Level of Assistance -'!$B$2:$B$7, 0), MATCH(B54, 'Summary - Level of Assistance -'!$C$1:$AV$1, 0)),""),"")</f>
        <v/>
      </c>
      <c r="X54" s="21" t="str">
        <f t="shared" si="4"/>
        <v/>
      </c>
      <c r="Y54" s="21" t="str">
        <f t="shared" si="5"/>
        <v/>
      </c>
      <c r="AA54" s="21" t="str">
        <f t="array" ref="AA54">IF(Prototype_input!$C$6="Federal or Tribal Government",IF(O54&lt;&gt;"", INDEX('Summary - Objective - Tradeoff'!$C$2:$AV$4, MATCH(Prototype_input!$C$38, 'Summary - Objective - Tradeoff'!$B$2:$B$4, 0), MATCH(B54, 'Summary - Objective - Tradeoff'!$C$1:$AV$1, 0)),""),"")</f>
        <v/>
      </c>
      <c r="AB54" s="21" t="str">
        <f t="shared" si="6"/>
        <v/>
      </c>
      <c r="AC54" s="21" t="str">
        <f t="shared" si="7"/>
        <v/>
      </c>
      <c r="AE54" s="21" t="str">
        <f t="array" ref="AE54">IF(Prototype_input!$C$6="Federal or Tribal Government",IF(O54&lt;&gt;"", INDEX('Summary- PoP - Tradeoff'!$C$2:$AV$5, MATCH(Prototype_input!$C$46, 'Summary- PoP - Tradeoff'!$B$2:$B$5, 0), MATCH(B54, 'Summary- PoP - Tradeoff'!$C$1:$AV$1, 0)),""),"")</f>
        <v/>
      </c>
      <c r="AF54" s="21" t="str">
        <f t="shared" si="8"/>
        <v/>
      </c>
      <c r="AG54" s="21" t="str">
        <f t="shared" si="9"/>
        <v/>
      </c>
      <c r="AI54" s="21" t="str">
        <f t="array" ref="AI54">IF(Prototype_input!$C$6="Federal or Tribal Government",IF(O54&lt;&gt;"", INDEX('Summary - EDV - Tradeoff'!$C$2:$AV$4, MATCH(Prototype_input!$C$54, 'Summary - EDV - Tradeoff'!$B$2:$B$4, 0), MATCH(B54, 'Summary - EDV - Tradeoff'!$C$1:$AV$1, 0)),""),"")</f>
        <v/>
      </c>
      <c r="AJ54" s="21" t="str">
        <f t="shared" si="10"/>
        <v/>
      </c>
      <c r="AK54" s="21" t="str">
        <f t="shared" si="11"/>
        <v/>
      </c>
      <c r="AL54" s="21" t="str">
        <f t="shared" si="12"/>
        <v/>
      </c>
    </row>
    <row r="55" spans="4:38" ht="12.75" x14ac:dyDescent="0.2">
      <c r="D55" s="21" t="str">
        <f t="array" ref="D55">IF(
  Prototype_input!$C$6 = "State or Local Government",
  IF(
    C55 &lt;&gt; "",
    IFERROR(
      INDEX(
        'Summary - Acquisition Need'!$C$2:$AD$4,
        MATCH(Prototype_input!$C$30, 'Summary - Acquisition Need'!$B$2:$B$4, 0),
        MATCH(C55, 'Summary - Acquisition Need'!$C$1:$AD$1, 0)
      ),
      ""
    ),
    ""
  ),
  IF(
    Prototype_input!$C$6 = "Federal or Tribal Government",
    IF(
      B55 &lt;&gt; "",
      IFERROR(
        INDEX(
          'Summary - Place of Performance'!$C$2:$AW$14,
          MATCH(Prototype_input!$C$30, 'Summary - Place of Performance'!$B$2:$B$14, 0),
          MATCH(B55, 'Summary - Place of Performance'!$C$1:$AW$1, 0)
        ),
        ""
      ),
      ""
    ),
    ""
  )
)</f>
        <v/>
      </c>
      <c r="E55" s="21" t="str">
        <f t="array" ref="E55">IF(
  Prototype_input!$C$6 = "State or Local Government",
  IF(
    C55 &lt;&gt; "",
    IFERROR(
      INDEX(
        'Summary - Contract Type'!$C$2:$BX$6,
        MATCH(Prototype_input!$C$34, 'Summary - Contract Type'!$B$2:$B$6, 0),
        MATCH(C55, 'Summary - Contract Type'!$C$1:$BX$1, 0)
      ),
      ""
    ),
    ""
  ),
  IF(
    Prototype_input!$C$6 = "Federal or Tribal Government",
    IF(
      B55 &lt;&gt; "",
      IFERROR(
        INDEX(
          'Summary - Level of Assistance'!$C$2:$AW$7,
          MATCH(Prototype_input!$C$34, 'Summary - Level of Assistance'!$B$2:$B$7, 0),
          MATCH(B55, 'Summary - Level of Assistance'!$C$1:$AW$1, 0)
        ),
        ""
      ),
      ""
    ),
    ""
  )
)</f>
        <v/>
      </c>
      <c r="F55" s="21" t="str">
        <f t="array" ref="F55">IF(
  Prototype_input!$C$6 = "State or Local Government",
  IF(
    C55 &lt;&gt; "",
    IFERROR(
      INDEX(
        'Summary - Socioeconomic'!$C$2:$BX$11,
        MATCH(Prototype_input!$C$38, 'Summary - Socioeconomic'!$B$2:$B$11, 0),
        MATCH(C55, 'Summary - Socioeconomic'!$C$1:$BX$1, 0)
      ),
      ""
    ),
    ""
  ),
  IF(
    Prototype_input!$C$6 = "Federal or Tribal Government",
    IF(
      B55 &lt;&gt; "",
      IFERROR(
        INDEX(
          'Summary - Objective'!$C$2:$AX$4,
          MATCH(Prototype_input!$C$38, 'Summary - Objective'!$B$2:$B$4, 0),
          MATCH(B55, 'Summary - Objective'!$C$1:$AX$1, 0)
        ),
        ""
      ),
      ""
    ),
    ""
  )
)</f>
        <v/>
      </c>
      <c r="G55" s="21" t="str">
        <f t="array" ref="G55">IF(
  Prototype_input!$C$6 = "Federal or Tribal Government",
  IF(
    B55 &lt;&gt; "",
    IFERROR(
      INDEX(
        'Summary - Contract Type'!$C$2:$BX$6,
        MATCH(Prototype_input!$C$42, 'Summary - Contract Type'!$B$2:$B$6, 0),
        MATCH(B55, 'Summary - Contract Type'!$C$1:$BX$1, 0)
      ),
      ""
    ),
    ""
  ),
  ""
)</f>
        <v/>
      </c>
      <c r="H55" s="21" t="str">
        <f t="array" ref="H55">IF(
  Prototype_input!$C$6 = "Federal or Tribal Government",
  IF(
    B55 &lt;&gt; "",
    IFERROR(
      INDEX(
        'Summary - Period of Performance'!$C$2:$AW$5,
        MATCH(Prototype_input!$C$46, 'Summary - Period of Performance'!$B$2:$B$5, 0),
        MATCH(B55, 'Summary - Period of Performance'!$C$1:$AW$1, 0)
      ),
      ""
    ),
    ""
  ),
  ""
)</f>
        <v/>
      </c>
      <c r="I55" s="21" t="str">
        <f t="array" ref="I55">IF(
  Prototype_input!$C$6 = "Federal or Tribal Government",
  IF(
    B55 &lt;&gt; "",
    IFERROR(
      INDEX(
        'Summary - Socioeconomic'!$C$2:$BX$11,
        MATCH(Prototype_input!$C$50, 'Summary - Socioeconomic'!$B$2:$B$11, 0),
        MATCH(B55, 'Summary - Socioeconomic'!$C$1:$BX$1, 0)
      ),
      ""
    ),
    ""
  ),
  ""
)</f>
        <v/>
      </c>
      <c r="J55" s="21" t="str">
        <f>IF(
  Prototype_input!$C$6 = "Federal or Tribal Government",
  IF(
    B55 &lt;&gt; "",
    IFERROR(
      INDEX(
        'Summary - Estimated Dollar Valu'!$C$2:$AW$4,
        MATCH(Prototype_input!$C$54, 'Summary - Estimated Dollar Valu'!$B$2:$B$4, 0),
        MATCH(B55, 'Summary - Estimated Dollar Valu'!$C$1:$AW$1, 0)
      ),
      ""
    ),
    ""
  ),
  ""
)</f>
        <v/>
      </c>
      <c r="K55" s="21" t="str">
        <f>IF(AND(Prototype_input!$C$56&lt;&gt;"",J55&lt;&gt;""),Prototype_input!$C$58,"")</f>
        <v/>
      </c>
      <c r="L55" s="21" t="str">
        <f>IF(AND(Prototype_input!$C$60&lt;&gt;"",J55&lt;&gt;""),Prototype_input!$C$62,"")</f>
        <v/>
      </c>
      <c r="M55" s="21" t="str">
        <f>IF(AND(Prototype_input!$C$64&lt;&gt;"",J55&lt;&gt;""),Prototype_input!$C$66,"")</f>
        <v/>
      </c>
      <c r="N55" s="21" t="str">
        <f>IF(AND(Prototype_input!$C$68&lt;&gt;"",J55&lt;&gt;""),Prototype_input!$C$70,"")</f>
        <v/>
      </c>
      <c r="O55" s="21" t="str">
        <f>IF(N55&lt;&gt;"",_xlfn.XLOOKUP(Prototype_input!$E$13,'ITC Offerings Mapping'!$C$1:$C$1000,'ITC Offerings Mapping'!$B$1:$B$1000),"")</f>
        <v/>
      </c>
      <c r="Q55" s="21" t="str">
        <f t="array" ref="Q55">IF(Prototype_input!$C$6="Federal or Tribal Government",IF(O55&lt;&gt;"", INDEX('Scope Scoring'!$C$2:$BX$50, MATCH(O55, 'Scope Scoring'!$B$2:$B$50, 0), MATCH(B55, 'Scope Scoring'!$C$1:$BX$1, 0)),""),"")</f>
        <v/>
      </c>
      <c r="R55" s="21" t="str">
        <f t="shared" si="0"/>
        <v/>
      </c>
      <c r="S55" s="21" t="str">
        <f t="shared" si="1"/>
        <v/>
      </c>
      <c r="T55" s="21" t="str">
        <f t="shared" si="2"/>
        <v/>
      </c>
      <c r="U55" s="21" t="str">
        <f t="shared" si="3"/>
        <v/>
      </c>
      <c r="W55" s="21" t="str">
        <f t="array" ref="W55">IF(Prototype_input!$C$6="Federal or Tribal Government",IF(O55&lt;&gt;"", INDEX('Summary - Level of Assistance -'!$C$2:$AV$7, MATCH(Prototype_input!$C$34, 'Summary - Level of Assistance -'!$B$2:$B$7, 0), MATCH(B55, 'Summary - Level of Assistance -'!$C$1:$AV$1, 0)),""),"")</f>
        <v/>
      </c>
      <c r="X55" s="21" t="str">
        <f t="shared" si="4"/>
        <v/>
      </c>
      <c r="Y55" s="21" t="str">
        <f t="shared" si="5"/>
        <v/>
      </c>
      <c r="AA55" s="21" t="str">
        <f t="array" ref="AA55">IF(Prototype_input!$C$6="Federal or Tribal Government",IF(O55&lt;&gt;"", INDEX('Summary - Objective - Tradeoff'!$C$2:$AV$4, MATCH(Prototype_input!$C$38, 'Summary - Objective - Tradeoff'!$B$2:$B$4, 0), MATCH(B55, 'Summary - Objective - Tradeoff'!$C$1:$AV$1, 0)),""),"")</f>
        <v/>
      </c>
      <c r="AB55" s="21" t="str">
        <f t="shared" si="6"/>
        <v/>
      </c>
      <c r="AC55" s="21" t="str">
        <f t="shared" si="7"/>
        <v/>
      </c>
      <c r="AE55" s="21" t="str">
        <f t="array" ref="AE55">IF(Prototype_input!$C$6="Federal or Tribal Government",IF(O55&lt;&gt;"", INDEX('Summary- PoP - Tradeoff'!$C$2:$AV$5, MATCH(Prototype_input!$C$46, 'Summary- PoP - Tradeoff'!$B$2:$B$5, 0), MATCH(B55, 'Summary- PoP - Tradeoff'!$C$1:$AV$1, 0)),""),"")</f>
        <v/>
      </c>
      <c r="AF55" s="21" t="str">
        <f t="shared" si="8"/>
        <v/>
      </c>
      <c r="AG55" s="21" t="str">
        <f t="shared" si="9"/>
        <v/>
      </c>
      <c r="AI55" s="21" t="str">
        <f t="array" ref="AI55">IF(Prototype_input!$C$6="Federal or Tribal Government",IF(O55&lt;&gt;"", INDEX('Summary - EDV - Tradeoff'!$C$2:$AV$4, MATCH(Prototype_input!$C$54, 'Summary - EDV - Tradeoff'!$B$2:$B$4, 0), MATCH(B55, 'Summary - EDV - Tradeoff'!$C$1:$AV$1, 0)),""),"")</f>
        <v/>
      </c>
      <c r="AJ55" s="21" t="str">
        <f t="shared" si="10"/>
        <v/>
      </c>
      <c r="AK55" s="21" t="str">
        <f t="shared" si="11"/>
        <v/>
      </c>
      <c r="AL55" s="21" t="str">
        <f t="shared" si="12"/>
        <v/>
      </c>
    </row>
    <row r="56" spans="4:38" ht="12.75" x14ac:dyDescent="0.2">
      <c r="D56" s="21" t="str">
        <f t="array" ref="D56">IF(
  Prototype_input!$C$6 = "State or Local Government",
  IF(
    C56 &lt;&gt; "",
    IFERROR(
      INDEX(
        'Summary - Acquisition Need'!$C$2:$AD$4,
        MATCH(Prototype_input!$C$30, 'Summary - Acquisition Need'!$B$2:$B$4, 0),
        MATCH(C56, 'Summary - Acquisition Need'!$C$1:$AD$1, 0)
      ),
      ""
    ),
    ""
  ),
  IF(
    Prototype_input!$C$6 = "Federal or Tribal Government",
    IF(
      B56 &lt;&gt; "",
      IFERROR(
        INDEX(
          'Summary - Place of Performance'!$C$2:$AW$14,
          MATCH(Prototype_input!$C$30, 'Summary - Place of Performance'!$B$2:$B$14, 0),
          MATCH(B56, 'Summary - Place of Performance'!$C$1:$AW$1, 0)
        ),
        ""
      ),
      ""
    ),
    ""
  )
)</f>
        <v/>
      </c>
      <c r="E56" s="21" t="str">
        <f t="array" ref="E56">IF(
  Prototype_input!$C$6 = "State or Local Government",
  IF(
    C56 &lt;&gt; "",
    IFERROR(
      INDEX(
        'Summary - Contract Type'!$C$2:$BX$6,
        MATCH(Prototype_input!$C$34, 'Summary - Contract Type'!$B$2:$B$6, 0),
        MATCH(C56, 'Summary - Contract Type'!$C$1:$BX$1, 0)
      ),
      ""
    ),
    ""
  ),
  IF(
    Prototype_input!$C$6 = "Federal or Tribal Government",
    IF(
      B56 &lt;&gt; "",
      IFERROR(
        INDEX(
          'Summary - Level of Assistance'!$C$2:$AW$7,
          MATCH(Prototype_input!$C$34, 'Summary - Level of Assistance'!$B$2:$B$7, 0),
          MATCH(B56, 'Summary - Level of Assistance'!$C$1:$AW$1, 0)
        ),
        ""
      ),
      ""
    ),
    ""
  )
)</f>
        <v/>
      </c>
      <c r="F56" s="21" t="str">
        <f t="array" ref="F56">IF(
  Prototype_input!$C$6 = "State or Local Government",
  IF(
    C56 &lt;&gt; "",
    IFERROR(
      INDEX(
        'Summary - Socioeconomic'!$C$2:$BX$11,
        MATCH(Prototype_input!$C$38, 'Summary - Socioeconomic'!$B$2:$B$11, 0),
        MATCH(C56, 'Summary - Socioeconomic'!$C$1:$BX$1, 0)
      ),
      ""
    ),
    ""
  ),
  IF(
    Prototype_input!$C$6 = "Federal or Tribal Government",
    IF(
      B56 &lt;&gt; "",
      IFERROR(
        INDEX(
          'Summary - Objective'!$C$2:$AX$4,
          MATCH(Prototype_input!$C$38, 'Summary - Objective'!$B$2:$B$4, 0),
          MATCH(B56, 'Summary - Objective'!$C$1:$AX$1, 0)
        ),
        ""
      ),
      ""
    ),
    ""
  )
)</f>
        <v/>
      </c>
      <c r="G56" s="21" t="str">
        <f t="array" ref="G56">IF(
  Prototype_input!$C$6 = "Federal or Tribal Government",
  IF(
    B56 &lt;&gt; "",
    IFERROR(
      INDEX(
        'Summary - Contract Type'!$C$2:$BX$6,
        MATCH(Prototype_input!$C$42, 'Summary - Contract Type'!$B$2:$B$6, 0),
        MATCH(B56, 'Summary - Contract Type'!$C$1:$BX$1, 0)
      ),
      ""
    ),
    ""
  ),
  ""
)</f>
        <v/>
      </c>
      <c r="H56" s="21" t="str">
        <f t="array" ref="H56">IF(
  Prototype_input!$C$6 = "Federal or Tribal Government",
  IF(
    B56 &lt;&gt; "",
    IFERROR(
      INDEX(
        'Summary - Period of Performance'!$C$2:$AW$5,
        MATCH(Prototype_input!$C$46, 'Summary - Period of Performance'!$B$2:$B$5, 0),
        MATCH(B56, 'Summary - Period of Performance'!$C$1:$AW$1, 0)
      ),
      ""
    ),
    ""
  ),
  ""
)</f>
        <v/>
      </c>
      <c r="I56" s="21" t="str">
        <f t="array" ref="I56">IF(
  Prototype_input!$C$6 = "Federal or Tribal Government",
  IF(
    B56 &lt;&gt; "",
    IFERROR(
      INDEX(
        'Summary - Socioeconomic'!$C$2:$BX$11,
        MATCH(Prototype_input!$C$50, 'Summary - Socioeconomic'!$B$2:$B$11, 0),
        MATCH(B56, 'Summary - Socioeconomic'!$C$1:$BX$1, 0)
      ),
      ""
    ),
    ""
  ),
  ""
)</f>
        <v/>
      </c>
      <c r="J56" s="21" t="str">
        <f>IF(
  Prototype_input!$C$6 = "Federal or Tribal Government",
  IF(
    B56 &lt;&gt; "",
    IFERROR(
      INDEX(
        'Summary - Estimated Dollar Valu'!$C$2:$AW$4,
        MATCH(Prototype_input!$C$54, 'Summary - Estimated Dollar Valu'!$B$2:$B$4, 0),
        MATCH(B56, 'Summary - Estimated Dollar Valu'!$C$1:$AW$1, 0)
      ),
      ""
    ),
    ""
  ),
  ""
)</f>
        <v/>
      </c>
      <c r="K56" s="21" t="str">
        <f>IF(AND(Prototype_input!$C$56&lt;&gt;"",J56&lt;&gt;""),Prototype_input!$C$58,"")</f>
        <v/>
      </c>
      <c r="L56" s="21" t="str">
        <f>IF(AND(Prototype_input!$C$60&lt;&gt;"",J56&lt;&gt;""),Prototype_input!$C$62,"")</f>
        <v/>
      </c>
      <c r="M56" s="21" t="str">
        <f>IF(AND(Prototype_input!$C$64&lt;&gt;"",J56&lt;&gt;""),Prototype_input!$C$66,"")</f>
        <v/>
      </c>
      <c r="N56" s="21" t="str">
        <f>IF(AND(Prototype_input!$C$68&lt;&gt;"",J56&lt;&gt;""),Prototype_input!$C$70,"")</f>
        <v/>
      </c>
      <c r="O56" s="21" t="str">
        <f>IF(N56&lt;&gt;"",_xlfn.XLOOKUP(Prototype_input!$E$13,'ITC Offerings Mapping'!$C$1:$C$1000,'ITC Offerings Mapping'!$B$1:$B$1000),"")</f>
        <v/>
      </c>
      <c r="Q56" s="21" t="str">
        <f t="array" ref="Q56">IF(Prototype_input!$C$6="Federal or Tribal Government",IF(O56&lt;&gt;"", INDEX('Scope Scoring'!$C$2:$BX$50, MATCH(O56, 'Scope Scoring'!$B$2:$B$50, 0), MATCH(B56, 'Scope Scoring'!$C$1:$BX$1, 0)),""),"")</f>
        <v/>
      </c>
      <c r="R56" s="21" t="str">
        <f t="shared" si="0"/>
        <v/>
      </c>
      <c r="S56" s="21" t="str">
        <f t="shared" si="1"/>
        <v/>
      </c>
      <c r="T56" s="21" t="str">
        <f t="shared" si="2"/>
        <v/>
      </c>
      <c r="U56" s="21" t="str">
        <f t="shared" si="3"/>
        <v/>
      </c>
      <c r="W56" s="21" t="str">
        <f t="array" ref="W56">IF(Prototype_input!$C$6="Federal or Tribal Government",IF(O56&lt;&gt;"", INDEX('Summary - Level of Assistance -'!$C$2:$AV$7, MATCH(Prototype_input!$C$34, 'Summary - Level of Assistance -'!$B$2:$B$7, 0), MATCH(B56, 'Summary - Level of Assistance -'!$C$1:$AV$1, 0)),""),"")</f>
        <v/>
      </c>
      <c r="X56" s="21" t="str">
        <f t="shared" si="4"/>
        <v/>
      </c>
      <c r="Y56" s="21" t="str">
        <f t="shared" si="5"/>
        <v/>
      </c>
      <c r="AA56" s="21" t="str">
        <f t="array" ref="AA56">IF(Prototype_input!$C$6="Federal or Tribal Government",IF(O56&lt;&gt;"", INDEX('Summary - Objective - Tradeoff'!$C$2:$AV$4, MATCH(Prototype_input!$C$38, 'Summary - Objective - Tradeoff'!$B$2:$B$4, 0), MATCH(B56, 'Summary - Objective - Tradeoff'!$C$1:$AV$1, 0)),""),"")</f>
        <v/>
      </c>
      <c r="AB56" s="21" t="str">
        <f t="shared" si="6"/>
        <v/>
      </c>
      <c r="AC56" s="21" t="str">
        <f t="shared" si="7"/>
        <v/>
      </c>
      <c r="AE56" s="21" t="str">
        <f t="array" ref="AE56">IF(Prototype_input!$C$6="Federal or Tribal Government",IF(O56&lt;&gt;"", INDEX('Summary- PoP - Tradeoff'!$C$2:$AV$5, MATCH(Prototype_input!$C$46, 'Summary- PoP - Tradeoff'!$B$2:$B$5, 0), MATCH(B56, 'Summary- PoP - Tradeoff'!$C$1:$AV$1, 0)),""),"")</f>
        <v/>
      </c>
      <c r="AF56" s="21" t="str">
        <f t="shared" si="8"/>
        <v/>
      </c>
      <c r="AG56" s="21" t="str">
        <f t="shared" si="9"/>
        <v/>
      </c>
      <c r="AI56" s="21" t="str">
        <f t="array" ref="AI56">IF(Prototype_input!$C$6="Federal or Tribal Government",IF(O56&lt;&gt;"", INDEX('Summary - EDV - Tradeoff'!$C$2:$AV$4, MATCH(Prototype_input!$C$54, 'Summary - EDV - Tradeoff'!$B$2:$B$4, 0), MATCH(B56, 'Summary - EDV - Tradeoff'!$C$1:$AV$1, 0)),""),"")</f>
        <v/>
      </c>
      <c r="AJ56" s="21" t="str">
        <f t="shared" si="10"/>
        <v/>
      </c>
      <c r="AK56" s="21" t="str">
        <f t="shared" si="11"/>
        <v/>
      </c>
      <c r="AL56" s="21" t="str">
        <f t="shared" si="12"/>
        <v/>
      </c>
    </row>
    <row r="57" spans="4:38" ht="12.75" x14ac:dyDescent="0.2">
      <c r="D57" s="21" t="str">
        <f t="array" ref="D57">IF(
  Prototype_input!$C$6 = "State or Local Government",
  IF(
    C57 &lt;&gt; "",
    IFERROR(
      INDEX(
        'Summary - Acquisition Need'!$C$2:$AD$4,
        MATCH(Prototype_input!$C$30, 'Summary - Acquisition Need'!$B$2:$B$4, 0),
        MATCH(C57, 'Summary - Acquisition Need'!$C$1:$AD$1, 0)
      ),
      ""
    ),
    ""
  ),
  IF(
    Prototype_input!$C$6 = "Federal or Tribal Government",
    IF(
      B57 &lt;&gt; "",
      IFERROR(
        INDEX(
          'Summary - Place of Performance'!$C$2:$AW$14,
          MATCH(Prototype_input!$C$30, 'Summary - Place of Performance'!$B$2:$B$14, 0),
          MATCH(B57, 'Summary - Place of Performance'!$C$1:$AW$1, 0)
        ),
        ""
      ),
      ""
    ),
    ""
  )
)</f>
        <v/>
      </c>
      <c r="E57" s="21" t="str">
        <f t="array" ref="E57">IF(
  Prototype_input!$C$6 = "State or Local Government",
  IF(
    C57 &lt;&gt; "",
    IFERROR(
      INDEX(
        'Summary - Contract Type'!$C$2:$BX$6,
        MATCH(Prototype_input!$C$34, 'Summary - Contract Type'!$B$2:$B$6, 0),
        MATCH(C57, 'Summary - Contract Type'!$C$1:$BX$1, 0)
      ),
      ""
    ),
    ""
  ),
  IF(
    Prototype_input!$C$6 = "Federal or Tribal Government",
    IF(
      B57 &lt;&gt; "",
      IFERROR(
        INDEX(
          'Summary - Level of Assistance'!$C$2:$AW$7,
          MATCH(Prototype_input!$C$34, 'Summary - Level of Assistance'!$B$2:$B$7, 0),
          MATCH(B57, 'Summary - Level of Assistance'!$C$1:$AW$1, 0)
        ),
        ""
      ),
      ""
    ),
    ""
  )
)</f>
        <v/>
      </c>
      <c r="F57" s="21" t="str">
        <f t="array" ref="F57">IF(
  Prototype_input!$C$6 = "State or Local Government",
  IF(
    C57 &lt;&gt; "",
    IFERROR(
      INDEX(
        'Summary - Socioeconomic'!$C$2:$BX$11,
        MATCH(Prototype_input!$C$38, 'Summary - Socioeconomic'!$B$2:$B$11, 0),
        MATCH(C57, 'Summary - Socioeconomic'!$C$1:$BX$1, 0)
      ),
      ""
    ),
    ""
  ),
  IF(
    Prototype_input!$C$6 = "Federal or Tribal Government",
    IF(
      B57 &lt;&gt; "",
      IFERROR(
        INDEX(
          'Summary - Objective'!$C$2:$AX$4,
          MATCH(Prototype_input!$C$38, 'Summary - Objective'!$B$2:$B$4, 0),
          MATCH(B57, 'Summary - Objective'!$C$1:$AX$1, 0)
        ),
        ""
      ),
      ""
    ),
    ""
  )
)</f>
        <v/>
      </c>
      <c r="G57" s="21" t="str">
        <f t="array" ref="G57">IF(
  Prototype_input!$C$6 = "Federal or Tribal Government",
  IF(
    B57 &lt;&gt; "",
    IFERROR(
      INDEX(
        'Summary - Contract Type'!$C$2:$BX$6,
        MATCH(Prototype_input!$C$42, 'Summary - Contract Type'!$B$2:$B$6, 0),
        MATCH(B57, 'Summary - Contract Type'!$C$1:$BX$1, 0)
      ),
      ""
    ),
    ""
  ),
  ""
)</f>
        <v/>
      </c>
      <c r="H57" s="21" t="str">
        <f t="array" ref="H57">IF(
  Prototype_input!$C$6 = "Federal or Tribal Government",
  IF(
    B57 &lt;&gt; "",
    IFERROR(
      INDEX(
        'Summary - Period of Performance'!$C$2:$AW$5,
        MATCH(Prototype_input!$C$46, 'Summary - Period of Performance'!$B$2:$B$5, 0),
        MATCH(B57, 'Summary - Period of Performance'!$C$1:$AW$1, 0)
      ),
      ""
    ),
    ""
  ),
  ""
)</f>
        <v/>
      </c>
      <c r="I57" s="21" t="str">
        <f t="array" ref="I57">IF(
  Prototype_input!$C$6 = "Federal or Tribal Government",
  IF(
    B57 &lt;&gt; "",
    IFERROR(
      INDEX(
        'Summary - Socioeconomic'!$C$2:$BX$11,
        MATCH(Prototype_input!$C$50, 'Summary - Socioeconomic'!$B$2:$B$11, 0),
        MATCH(B57, 'Summary - Socioeconomic'!$C$1:$BX$1, 0)
      ),
      ""
    ),
    ""
  ),
  ""
)</f>
        <v/>
      </c>
      <c r="J57" s="21" t="str">
        <f>IF(
  Prototype_input!$C$6 = "Federal or Tribal Government",
  IF(
    B57 &lt;&gt; "",
    IFERROR(
      INDEX(
        'Summary - Estimated Dollar Valu'!$C$2:$AW$4,
        MATCH(Prototype_input!$C$54, 'Summary - Estimated Dollar Valu'!$B$2:$B$4, 0),
        MATCH(B57, 'Summary - Estimated Dollar Valu'!$C$1:$AW$1, 0)
      ),
      ""
    ),
    ""
  ),
  ""
)</f>
        <v/>
      </c>
      <c r="K57" s="21" t="str">
        <f>IF(AND(Prototype_input!$C$56&lt;&gt;"",J57&lt;&gt;""),Prototype_input!$C$58,"")</f>
        <v/>
      </c>
      <c r="L57" s="21" t="str">
        <f>IF(AND(Prototype_input!$C$60&lt;&gt;"",J57&lt;&gt;""),Prototype_input!$C$62,"")</f>
        <v/>
      </c>
      <c r="M57" s="21" t="str">
        <f>IF(AND(Prototype_input!$C$64&lt;&gt;"",J57&lt;&gt;""),Prototype_input!$C$66,"")</f>
        <v/>
      </c>
      <c r="N57" s="21" t="str">
        <f>IF(AND(Prototype_input!$C$68&lt;&gt;"",J57&lt;&gt;""),Prototype_input!$C$70,"")</f>
        <v/>
      </c>
      <c r="O57" s="21" t="str">
        <f>IF(N57&lt;&gt;"",_xlfn.XLOOKUP(Prototype_input!$E$13,'ITC Offerings Mapping'!$C$1:$C$1000,'ITC Offerings Mapping'!$B$1:$B$1000),"")</f>
        <v/>
      </c>
      <c r="Q57" s="21" t="str">
        <f t="array" ref="Q57">IF(Prototype_input!$C$6="Federal or Tribal Government",IF(O57&lt;&gt;"", INDEX('Scope Scoring'!$C$2:$BX$50, MATCH(O57, 'Scope Scoring'!$B$2:$B$50, 0), MATCH(B57, 'Scope Scoring'!$C$1:$BX$1, 0)),""),"")</f>
        <v/>
      </c>
      <c r="R57" s="21" t="str">
        <f t="shared" si="0"/>
        <v/>
      </c>
      <c r="S57" s="21" t="str">
        <f t="shared" si="1"/>
        <v/>
      </c>
      <c r="T57" s="21" t="str">
        <f t="shared" si="2"/>
        <v/>
      </c>
      <c r="U57" s="21" t="str">
        <f t="shared" si="3"/>
        <v/>
      </c>
      <c r="W57" s="21" t="str">
        <f t="array" ref="W57">IF(Prototype_input!$C$6="Federal or Tribal Government",IF(O57&lt;&gt;"", INDEX('Summary - Level of Assistance -'!$C$2:$AV$7, MATCH(Prototype_input!$C$34, 'Summary - Level of Assistance -'!$B$2:$B$7, 0), MATCH(B57, 'Summary - Level of Assistance -'!$C$1:$AV$1, 0)),""),"")</f>
        <v/>
      </c>
      <c r="X57" s="21" t="str">
        <f t="shared" si="4"/>
        <v/>
      </c>
      <c r="Y57" s="21" t="str">
        <f t="shared" si="5"/>
        <v/>
      </c>
      <c r="AA57" s="21" t="str">
        <f t="array" ref="AA57">IF(Prototype_input!$C$6="Federal or Tribal Government",IF(O57&lt;&gt;"", INDEX('Summary - Objective - Tradeoff'!$C$2:$AV$4, MATCH(Prototype_input!$C$38, 'Summary - Objective - Tradeoff'!$B$2:$B$4, 0), MATCH(B57, 'Summary - Objective - Tradeoff'!$C$1:$AV$1, 0)),""),"")</f>
        <v/>
      </c>
      <c r="AB57" s="21" t="str">
        <f t="shared" si="6"/>
        <v/>
      </c>
      <c r="AC57" s="21" t="str">
        <f t="shared" si="7"/>
        <v/>
      </c>
      <c r="AE57" s="21" t="str">
        <f t="array" ref="AE57">IF(Prototype_input!$C$6="Federal or Tribal Government",IF(O57&lt;&gt;"", INDEX('Summary- PoP - Tradeoff'!$C$2:$AV$5, MATCH(Prototype_input!$C$46, 'Summary- PoP - Tradeoff'!$B$2:$B$5, 0), MATCH(B57, 'Summary- PoP - Tradeoff'!$C$1:$AV$1, 0)),""),"")</f>
        <v/>
      </c>
      <c r="AF57" s="21" t="str">
        <f t="shared" si="8"/>
        <v/>
      </c>
      <c r="AG57" s="21" t="str">
        <f t="shared" si="9"/>
        <v/>
      </c>
      <c r="AI57" s="21" t="str">
        <f t="array" ref="AI57">IF(Prototype_input!$C$6="Federal or Tribal Government",IF(O57&lt;&gt;"", INDEX('Summary - EDV - Tradeoff'!$C$2:$AV$4, MATCH(Prototype_input!$C$54, 'Summary - EDV - Tradeoff'!$B$2:$B$4, 0), MATCH(B57, 'Summary - EDV - Tradeoff'!$C$1:$AV$1, 0)),""),"")</f>
        <v/>
      </c>
      <c r="AJ57" s="21" t="str">
        <f t="shared" si="10"/>
        <v/>
      </c>
      <c r="AK57" s="21" t="str">
        <f t="shared" si="11"/>
        <v/>
      </c>
      <c r="AL57" s="21" t="str">
        <f t="shared" si="12"/>
        <v/>
      </c>
    </row>
    <row r="58" spans="4:38" ht="12.75" x14ac:dyDescent="0.2">
      <c r="D58" s="21" t="str">
        <f t="array" ref="D58">IF(
  Prototype_input!$C$6 = "State or Local Government",
  IF(
    C58 &lt;&gt; "",
    IFERROR(
      INDEX(
        'Summary - Acquisition Need'!$C$2:$AD$4,
        MATCH(Prototype_input!$C$30, 'Summary - Acquisition Need'!$B$2:$B$4, 0),
        MATCH(C58, 'Summary - Acquisition Need'!$C$1:$AD$1, 0)
      ),
      ""
    ),
    ""
  ),
  IF(
    Prototype_input!$C$6 = "Federal or Tribal Government",
    IF(
      B58 &lt;&gt; "",
      IFERROR(
        INDEX(
          'Summary - Place of Performance'!$C$2:$AW$14,
          MATCH(Prototype_input!$C$30, 'Summary - Place of Performance'!$B$2:$B$14, 0),
          MATCH(B58, 'Summary - Place of Performance'!$C$1:$AW$1, 0)
        ),
        ""
      ),
      ""
    ),
    ""
  )
)</f>
        <v/>
      </c>
      <c r="E58" s="21" t="str">
        <f t="array" ref="E58">IF(
  Prototype_input!$C$6 = "State or Local Government",
  IF(
    C58 &lt;&gt; "",
    IFERROR(
      INDEX(
        'Summary - Contract Type'!$C$2:$BX$6,
        MATCH(Prototype_input!$C$34, 'Summary - Contract Type'!$B$2:$B$6, 0),
        MATCH(C58, 'Summary - Contract Type'!$C$1:$BX$1, 0)
      ),
      ""
    ),
    ""
  ),
  IF(
    Prototype_input!$C$6 = "Federal or Tribal Government",
    IF(
      B58 &lt;&gt; "",
      IFERROR(
        INDEX(
          'Summary - Level of Assistance'!$C$2:$AW$7,
          MATCH(Prototype_input!$C$34, 'Summary - Level of Assistance'!$B$2:$B$7, 0),
          MATCH(B58, 'Summary - Level of Assistance'!$C$1:$AW$1, 0)
        ),
        ""
      ),
      ""
    ),
    ""
  )
)</f>
        <v/>
      </c>
      <c r="F58" s="21" t="str">
        <f t="array" ref="F58">IF(
  Prototype_input!$C$6 = "State or Local Government",
  IF(
    C58 &lt;&gt; "",
    IFERROR(
      INDEX(
        'Summary - Socioeconomic'!$C$2:$BX$11,
        MATCH(Prototype_input!$C$38, 'Summary - Socioeconomic'!$B$2:$B$11, 0),
        MATCH(C58, 'Summary - Socioeconomic'!$C$1:$BX$1, 0)
      ),
      ""
    ),
    ""
  ),
  IF(
    Prototype_input!$C$6 = "Federal or Tribal Government",
    IF(
      B58 &lt;&gt; "",
      IFERROR(
        INDEX(
          'Summary - Objective'!$C$2:$AX$4,
          MATCH(Prototype_input!$C$38, 'Summary - Objective'!$B$2:$B$4, 0),
          MATCH(B58, 'Summary - Objective'!$C$1:$AX$1, 0)
        ),
        ""
      ),
      ""
    ),
    ""
  )
)</f>
        <v/>
      </c>
      <c r="G58" s="21" t="str">
        <f t="array" ref="G58">IF(
  Prototype_input!$C$6 = "Federal or Tribal Government",
  IF(
    B58 &lt;&gt; "",
    IFERROR(
      INDEX(
        'Summary - Contract Type'!$C$2:$BX$6,
        MATCH(Prototype_input!$C$42, 'Summary - Contract Type'!$B$2:$B$6, 0),
        MATCH(B58, 'Summary - Contract Type'!$C$1:$BX$1, 0)
      ),
      ""
    ),
    ""
  ),
  ""
)</f>
        <v/>
      </c>
      <c r="H58" s="21" t="str">
        <f t="array" ref="H58">IF(
  Prototype_input!$C$6 = "Federal or Tribal Government",
  IF(
    B58 &lt;&gt; "",
    IFERROR(
      INDEX(
        'Summary - Period of Performance'!$C$2:$AW$5,
        MATCH(Prototype_input!$C$46, 'Summary - Period of Performance'!$B$2:$B$5, 0),
        MATCH(B58, 'Summary - Period of Performance'!$C$1:$AW$1, 0)
      ),
      ""
    ),
    ""
  ),
  ""
)</f>
        <v/>
      </c>
      <c r="I58" s="21" t="str">
        <f t="array" ref="I58">IF(
  Prototype_input!$C$6 = "Federal or Tribal Government",
  IF(
    B58 &lt;&gt; "",
    IFERROR(
      INDEX(
        'Summary - Socioeconomic'!$C$2:$BX$11,
        MATCH(Prototype_input!$C$50, 'Summary - Socioeconomic'!$B$2:$B$11, 0),
        MATCH(B58, 'Summary - Socioeconomic'!$C$1:$BX$1, 0)
      ),
      ""
    ),
    ""
  ),
  ""
)</f>
        <v/>
      </c>
      <c r="J58" s="21" t="str">
        <f>IF(
  Prototype_input!$C$6 = "Federal or Tribal Government",
  IF(
    B58 &lt;&gt; "",
    IFERROR(
      INDEX(
        'Summary - Estimated Dollar Valu'!$C$2:$AW$4,
        MATCH(Prototype_input!$C$54, 'Summary - Estimated Dollar Valu'!$B$2:$B$4, 0),
        MATCH(B58, 'Summary - Estimated Dollar Valu'!$C$1:$AW$1, 0)
      ),
      ""
    ),
    ""
  ),
  ""
)</f>
        <v/>
      </c>
      <c r="K58" s="21" t="str">
        <f>IF(AND(Prototype_input!$C$56&lt;&gt;"",J58&lt;&gt;""),Prototype_input!$C$58,"")</f>
        <v/>
      </c>
      <c r="L58" s="21" t="str">
        <f>IF(AND(Prototype_input!$C$60&lt;&gt;"",J58&lt;&gt;""),Prototype_input!$C$62,"")</f>
        <v/>
      </c>
      <c r="M58" s="21" t="str">
        <f>IF(AND(Prototype_input!$C$64&lt;&gt;"",J58&lt;&gt;""),Prototype_input!$C$66,"")</f>
        <v/>
      </c>
      <c r="N58" s="21" t="str">
        <f>IF(AND(Prototype_input!$C$68&lt;&gt;"",J58&lt;&gt;""),Prototype_input!$C$70,"")</f>
        <v/>
      </c>
      <c r="O58" s="21" t="str">
        <f>IF(N58&lt;&gt;"",_xlfn.XLOOKUP(Prototype_input!$E$13,'ITC Offerings Mapping'!$C$1:$C$1000,'ITC Offerings Mapping'!$B$1:$B$1000),"")</f>
        <v/>
      </c>
      <c r="Q58" s="21" t="str">
        <f t="array" ref="Q58">IF(Prototype_input!$C$6="Federal or Tribal Government",IF(O58&lt;&gt;"", INDEX('Scope Scoring'!$C$2:$BX$50, MATCH(O58, 'Scope Scoring'!$B$2:$B$50, 0), MATCH(B58, 'Scope Scoring'!$C$1:$BX$1, 0)),""),"")</f>
        <v/>
      </c>
      <c r="R58" s="21" t="str">
        <f t="shared" si="0"/>
        <v/>
      </c>
      <c r="S58" s="21" t="str">
        <f t="shared" si="1"/>
        <v/>
      </c>
      <c r="T58" s="21" t="str">
        <f t="shared" si="2"/>
        <v/>
      </c>
      <c r="U58" s="21" t="str">
        <f t="shared" si="3"/>
        <v/>
      </c>
      <c r="W58" s="21" t="str">
        <f t="array" ref="W58">IF(Prototype_input!$C$6="Federal or Tribal Government",IF(O58&lt;&gt;"", INDEX('Summary - Level of Assistance -'!$C$2:$AV$7, MATCH(Prototype_input!$C$34, 'Summary - Level of Assistance -'!$B$2:$B$7, 0), MATCH(B58, 'Summary - Level of Assistance -'!$C$1:$AV$1, 0)),""),"")</f>
        <v/>
      </c>
      <c r="X58" s="21" t="str">
        <f t="shared" si="4"/>
        <v/>
      </c>
      <c r="Y58" s="21" t="str">
        <f t="shared" si="5"/>
        <v/>
      </c>
      <c r="AA58" s="21" t="str">
        <f t="array" ref="AA58">IF(Prototype_input!$C$6="Federal or Tribal Government",IF(O58&lt;&gt;"", INDEX('Summary - Objective - Tradeoff'!$C$2:$AV$4, MATCH(Prototype_input!$C$38, 'Summary - Objective - Tradeoff'!$B$2:$B$4, 0), MATCH(B58, 'Summary - Objective - Tradeoff'!$C$1:$AV$1, 0)),""),"")</f>
        <v/>
      </c>
      <c r="AB58" s="21" t="str">
        <f t="shared" si="6"/>
        <v/>
      </c>
      <c r="AC58" s="21" t="str">
        <f t="shared" si="7"/>
        <v/>
      </c>
      <c r="AE58" s="21" t="str">
        <f t="array" ref="AE58">IF(Prototype_input!$C$6="Federal or Tribal Government",IF(O58&lt;&gt;"", INDEX('Summary- PoP - Tradeoff'!$C$2:$AV$5, MATCH(Prototype_input!$C$46, 'Summary- PoP - Tradeoff'!$B$2:$B$5, 0), MATCH(B58, 'Summary- PoP - Tradeoff'!$C$1:$AV$1, 0)),""),"")</f>
        <v/>
      </c>
      <c r="AF58" s="21" t="str">
        <f t="shared" si="8"/>
        <v/>
      </c>
      <c r="AG58" s="21" t="str">
        <f t="shared" si="9"/>
        <v/>
      </c>
      <c r="AI58" s="21" t="str">
        <f t="array" ref="AI58">IF(Prototype_input!$C$6="Federal or Tribal Government",IF(O58&lt;&gt;"", INDEX('Summary - EDV - Tradeoff'!$C$2:$AV$4, MATCH(Prototype_input!$C$54, 'Summary - EDV - Tradeoff'!$B$2:$B$4, 0), MATCH(B58, 'Summary - EDV - Tradeoff'!$C$1:$AV$1, 0)),""),"")</f>
        <v/>
      </c>
      <c r="AJ58" s="21" t="str">
        <f t="shared" si="10"/>
        <v/>
      </c>
      <c r="AK58" s="21" t="str">
        <f t="shared" si="11"/>
        <v/>
      </c>
      <c r="AL58" s="21" t="str">
        <f t="shared" si="12"/>
        <v/>
      </c>
    </row>
    <row r="59" spans="4:38" ht="12.75" x14ac:dyDescent="0.2">
      <c r="D59" s="21" t="str">
        <f t="array" ref="D59">IF(
  Prototype_input!$C$6 = "State or Local Government",
  IF(
    C59 &lt;&gt; "",
    IFERROR(
      INDEX(
        'Summary - Acquisition Need'!$C$2:$AD$4,
        MATCH(Prototype_input!$C$30, 'Summary - Acquisition Need'!$B$2:$B$4, 0),
        MATCH(C59, 'Summary - Acquisition Need'!$C$1:$AD$1, 0)
      ),
      ""
    ),
    ""
  ),
  IF(
    Prototype_input!$C$6 = "Federal or Tribal Government",
    IF(
      B59 &lt;&gt; "",
      IFERROR(
        INDEX(
          'Summary - Place of Performance'!$C$2:$AW$14,
          MATCH(Prototype_input!$C$30, 'Summary - Place of Performance'!$B$2:$B$14, 0),
          MATCH(B59, 'Summary - Place of Performance'!$C$1:$AW$1, 0)
        ),
        ""
      ),
      ""
    ),
    ""
  )
)</f>
        <v/>
      </c>
      <c r="E59" s="21" t="str">
        <f t="array" ref="E59">IF(
  Prototype_input!$C$6 = "State or Local Government",
  IF(
    C59 &lt;&gt; "",
    IFERROR(
      INDEX(
        'Summary - Contract Type'!$C$2:$BX$6,
        MATCH(Prototype_input!$C$34, 'Summary - Contract Type'!$B$2:$B$6, 0),
        MATCH(C59, 'Summary - Contract Type'!$C$1:$BX$1, 0)
      ),
      ""
    ),
    ""
  ),
  IF(
    Prototype_input!$C$6 = "Federal or Tribal Government",
    IF(
      B59 &lt;&gt; "",
      IFERROR(
        INDEX(
          'Summary - Level of Assistance'!$C$2:$AW$7,
          MATCH(Prototype_input!$C$34, 'Summary - Level of Assistance'!$B$2:$B$7, 0),
          MATCH(B59, 'Summary - Level of Assistance'!$C$1:$AW$1, 0)
        ),
        ""
      ),
      ""
    ),
    ""
  )
)</f>
        <v/>
      </c>
      <c r="F59" s="21" t="str">
        <f t="array" ref="F59">IF(
  Prototype_input!$C$6 = "State or Local Government",
  IF(
    C59 &lt;&gt; "",
    IFERROR(
      INDEX(
        'Summary - Socioeconomic'!$C$2:$BX$11,
        MATCH(Prototype_input!$C$38, 'Summary - Socioeconomic'!$B$2:$B$11, 0),
        MATCH(C59, 'Summary - Socioeconomic'!$C$1:$BX$1, 0)
      ),
      ""
    ),
    ""
  ),
  IF(
    Prototype_input!$C$6 = "Federal or Tribal Government",
    IF(
      B59 &lt;&gt; "",
      IFERROR(
        INDEX(
          'Summary - Objective'!$C$2:$AX$4,
          MATCH(Prototype_input!$C$38, 'Summary - Objective'!$B$2:$B$4, 0),
          MATCH(B59, 'Summary - Objective'!$C$1:$AX$1, 0)
        ),
        ""
      ),
      ""
    ),
    ""
  )
)</f>
        <v/>
      </c>
      <c r="G59" s="21" t="str">
        <f t="array" ref="G59">IF(
  Prototype_input!$C$6 = "Federal or Tribal Government",
  IF(
    B59 &lt;&gt; "",
    IFERROR(
      INDEX(
        'Summary - Contract Type'!$C$2:$BX$6,
        MATCH(Prototype_input!$C$42, 'Summary - Contract Type'!$B$2:$B$6, 0),
        MATCH(B59, 'Summary - Contract Type'!$C$1:$BX$1, 0)
      ),
      ""
    ),
    ""
  ),
  ""
)</f>
        <v/>
      </c>
      <c r="H59" s="21" t="str">
        <f t="array" ref="H59">IF(
  Prototype_input!$C$6 = "Federal or Tribal Government",
  IF(
    B59 &lt;&gt; "",
    IFERROR(
      INDEX(
        'Summary - Period of Performance'!$C$2:$AW$5,
        MATCH(Prototype_input!$C$46, 'Summary - Period of Performance'!$B$2:$B$5, 0),
        MATCH(B59, 'Summary - Period of Performance'!$C$1:$AW$1, 0)
      ),
      ""
    ),
    ""
  ),
  ""
)</f>
        <v/>
      </c>
      <c r="I59" s="21" t="str">
        <f t="array" ref="I59">IF(
  Prototype_input!$C$6 = "Federal or Tribal Government",
  IF(
    B59 &lt;&gt; "",
    IFERROR(
      INDEX(
        'Summary - Socioeconomic'!$C$2:$BX$11,
        MATCH(Prototype_input!$C$50, 'Summary - Socioeconomic'!$B$2:$B$11, 0),
        MATCH(B59, 'Summary - Socioeconomic'!$C$1:$BX$1, 0)
      ),
      ""
    ),
    ""
  ),
  ""
)</f>
        <v/>
      </c>
      <c r="J59" s="21" t="str">
        <f>IF(
  Prototype_input!$C$6 = "Federal or Tribal Government",
  IF(
    B59 &lt;&gt; "",
    IFERROR(
      INDEX(
        'Summary - Estimated Dollar Valu'!$C$2:$AW$4,
        MATCH(Prototype_input!$C$54, 'Summary - Estimated Dollar Valu'!$B$2:$B$4, 0),
        MATCH(B59, 'Summary - Estimated Dollar Valu'!$C$1:$AW$1, 0)
      ),
      ""
    ),
    ""
  ),
  ""
)</f>
        <v/>
      </c>
      <c r="K59" s="21" t="str">
        <f>IF(AND(Prototype_input!$C$56&lt;&gt;"",J59&lt;&gt;""),Prototype_input!$C$58,"")</f>
        <v/>
      </c>
      <c r="L59" s="21" t="str">
        <f>IF(AND(Prototype_input!$C$60&lt;&gt;"",J59&lt;&gt;""),Prototype_input!$C$62,"")</f>
        <v/>
      </c>
      <c r="M59" s="21" t="str">
        <f>IF(AND(Prototype_input!$C$64&lt;&gt;"",J59&lt;&gt;""),Prototype_input!$C$66,"")</f>
        <v/>
      </c>
      <c r="N59" s="21" t="str">
        <f>IF(AND(Prototype_input!$C$68&lt;&gt;"",J59&lt;&gt;""),Prototype_input!$C$70,"")</f>
        <v/>
      </c>
      <c r="O59" s="21" t="str">
        <f>IF(N59&lt;&gt;"",_xlfn.XLOOKUP(Prototype_input!$E$13,'ITC Offerings Mapping'!$C$1:$C$1000,'ITC Offerings Mapping'!$B$1:$B$1000),"")</f>
        <v/>
      </c>
      <c r="Q59" s="21" t="str">
        <f t="array" ref="Q59">IF(Prototype_input!$C$6="Federal or Tribal Government",IF(O59&lt;&gt;"", INDEX('Scope Scoring'!$C$2:$BX$50, MATCH(O59, 'Scope Scoring'!$B$2:$B$50, 0), MATCH(B59, 'Scope Scoring'!$C$1:$BX$1, 0)),""),"")</f>
        <v/>
      </c>
      <c r="R59" s="21" t="str">
        <f t="shared" si="0"/>
        <v/>
      </c>
      <c r="S59" s="21" t="str">
        <f t="shared" si="1"/>
        <v/>
      </c>
      <c r="T59" s="21" t="str">
        <f t="shared" si="2"/>
        <v/>
      </c>
      <c r="U59" s="21" t="str">
        <f t="shared" si="3"/>
        <v/>
      </c>
      <c r="W59" s="21" t="str">
        <f t="array" ref="W59">IF(Prototype_input!$C$6="Federal or Tribal Government",IF(O59&lt;&gt;"", INDEX('Summary - Level of Assistance -'!$C$2:$AV$7, MATCH(Prototype_input!$C$34, 'Summary - Level of Assistance -'!$B$2:$B$7, 0), MATCH(B59, 'Summary - Level of Assistance -'!$C$1:$AV$1, 0)),""),"")</f>
        <v/>
      </c>
      <c r="X59" s="21" t="str">
        <f t="shared" si="4"/>
        <v/>
      </c>
      <c r="Y59" s="21" t="str">
        <f t="shared" si="5"/>
        <v/>
      </c>
      <c r="AA59" s="21" t="str">
        <f t="array" ref="AA59">IF(Prototype_input!$C$6="Federal or Tribal Government",IF(O59&lt;&gt;"", INDEX('Summary - Objective - Tradeoff'!$C$2:$AV$4, MATCH(Prototype_input!$C$38, 'Summary - Objective - Tradeoff'!$B$2:$B$4, 0), MATCH(B59, 'Summary - Objective - Tradeoff'!$C$1:$AV$1, 0)),""),"")</f>
        <v/>
      </c>
      <c r="AB59" s="21" t="str">
        <f t="shared" si="6"/>
        <v/>
      </c>
      <c r="AC59" s="21" t="str">
        <f t="shared" si="7"/>
        <v/>
      </c>
      <c r="AE59" s="21" t="str">
        <f t="array" ref="AE59">IF(Prototype_input!$C$6="Federal or Tribal Government",IF(O59&lt;&gt;"", INDEX('Summary- PoP - Tradeoff'!$C$2:$AV$5, MATCH(Prototype_input!$C$46, 'Summary- PoP - Tradeoff'!$B$2:$B$5, 0), MATCH(B59, 'Summary- PoP - Tradeoff'!$C$1:$AV$1, 0)),""),"")</f>
        <v/>
      </c>
      <c r="AF59" s="21" t="str">
        <f t="shared" si="8"/>
        <v/>
      </c>
      <c r="AG59" s="21" t="str">
        <f t="shared" si="9"/>
        <v/>
      </c>
      <c r="AI59" s="21" t="str">
        <f t="array" ref="AI59">IF(Prototype_input!$C$6="Federal or Tribal Government",IF(O59&lt;&gt;"", INDEX('Summary - EDV - Tradeoff'!$C$2:$AV$4, MATCH(Prototype_input!$C$54, 'Summary - EDV - Tradeoff'!$B$2:$B$4, 0), MATCH(B59, 'Summary - EDV - Tradeoff'!$C$1:$AV$1, 0)),""),"")</f>
        <v/>
      </c>
      <c r="AJ59" s="21" t="str">
        <f t="shared" si="10"/>
        <v/>
      </c>
      <c r="AK59" s="21" t="str">
        <f t="shared" si="11"/>
        <v/>
      </c>
      <c r="AL59" s="21" t="str">
        <f t="shared" si="12"/>
        <v/>
      </c>
    </row>
    <row r="60" spans="4:38" ht="12.75" x14ac:dyDescent="0.2">
      <c r="D60" s="21" t="str">
        <f t="array" ref="D60">IF(
  Prototype_input!$C$6 = "State or Local Government",
  IF(
    C60 &lt;&gt; "",
    IFERROR(
      INDEX(
        'Summary - Acquisition Need'!$C$2:$AD$4,
        MATCH(Prototype_input!$C$30, 'Summary - Acquisition Need'!$B$2:$B$4, 0),
        MATCH(C60, 'Summary - Acquisition Need'!$C$1:$AD$1, 0)
      ),
      ""
    ),
    ""
  ),
  IF(
    Prototype_input!$C$6 = "Federal or Tribal Government",
    IF(
      B60 &lt;&gt; "",
      IFERROR(
        INDEX(
          'Summary - Place of Performance'!$C$2:$AW$14,
          MATCH(Prototype_input!$C$30, 'Summary - Place of Performance'!$B$2:$B$14, 0),
          MATCH(B60, 'Summary - Place of Performance'!$C$1:$AW$1, 0)
        ),
        ""
      ),
      ""
    ),
    ""
  )
)</f>
        <v/>
      </c>
      <c r="E60" s="21" t="str">
        <f t="array" ref="E60">IF(
  Prototype_input!$C$6 = "State or Local Government",
  IF(
    C60 &lt;&gt; "",
    IFERROR(
      INDEX(
        'Summary - Contract Type'!$C$2:$BX$6,
        MATCH(Prototype_input!$C$34, 'Summary - Contract Type'!$B$2:$B$6, 0),
        MATCH(C60, 'Summary - Contract Type'!$C$1:$BX$1, 0)
      ),
      ""
    ),
    ""
  ),
  IF(
    Prototype_input!$C$6 = "Federal or Tribal Government",
    IF(
      B60 &lt;&gt; "",
      IFERROR(
        INDEX(
          'Summary - Level of Assistance'!$C$2:$AW$7,
          MATCH(Prototype_input!$C$34, 'Summary - Level of Assistance'!$B$2:$B$7, 0),
          MATCH(B60, 'Summary - Level of Assistance'!$C$1:$AW$1, 0)
        ),
        ""
      ),
      ""
    ),
    ""
  )
)</f>
        <v/>
      </c>
      <c r="F60" s="21" t="str">
        <f t="array" ref="F60">IF(
  Prototype_input!$C$6 = "State or Local Government",
  IF(
    C60 &lt;&gt; "",
    IFERROR(
      INDEX(
        'Summary - Socioeconomic'!$C$2:$BX$11,
        MATCH(Prototype_input!$C$38, 'Summary - Socioeconomic'!$B$2:$B$11, 0),
        MATCH(C60, 'Summary - Socioeconomic'!$C$1:$BX$1, 0)
      ),
      ""
    ),
    ""
  ),
  IF(
    Prototype_input!$C$6 = "Federal or Tribal Government",
    IF(
      B60 &lt;&gt; "",
      IFERROR(
        INDEX(
          'Summary - Objective'!$C$2:$AX$4,
          MATCH(Prototype_input!$C$38, 'Summary - Objective'!$B$2:$B$4, 0),
          MATCH(B60, 'Summary - Objective'!$C$1:$AX$1, 0)
        ),
        ""
      ),
      ""
    ),
    ""
  )
)</f>
        <v/>
      </c>
      <c r="G60" s="21" t="str">
        <f t="array" ref="G60">IF(
  Prototype_input!$C$6 = "Federal or Tribal Government",
  IF(
    B60 &lt;&gt; "",
    IFERROR(
      INDEX(
        'Summary - Contract Type'!$C$2:$BX$6,
        MATCH(Prototype_input!$C$42, 'Summary - Contract Type'!$B$2:$B$6, 0),
        MATCH(B60, 'Summary - Contract Type'!$C$1:$BX$1, 0)
      ),
      ""
    ),
    ""
  ),
  ""
)</f>
        <v/>
      </c>
      <c r="H60" s="21" t="str">
        <f t="array" ref="H60">IF(
  Prototype_input!$C$6 = "Federal or Tribal Government",
  IF(
    B60 &lt;&gt; "",
    IFERROR(
      INDEX(
        'Summary - Period of Performance'!$C$2:$AW$5,
        MATCH(Prototype_input!$C$46, 'Summary - Period of Performance'!$B$2:$B$5, 0),
        MATCH(B60, 'Summary - Period of Performance'!$C$1:$AW$1, 0)
      ),
      ""
    ),
    ""
  ),
  ""
)</f>
        <v/>
      </c>
      <c r="I60" s="21" t="str">
        <f t="array" ref="I60">IF(
  Prototype_input!$C$6 = "Federal or Tribal Government",
  IF(
    B60 &lt;&gt; "",
    IFERROR(
      INDEX(
        'Summary - Socioeconomic'!$C$2:$BX$11,
        MATCH(Prototype_input!$C$50, 'Summary - Socioeconomic'!$B$2:$B$11, 0),
        MATCH(B60, 'Summary - Socioeconomic'!$C$1:$BX$1, 0)
      ),
      ""
    ),
    ""
  ),
  ""
)</f>
        <v/>
      </c>
      <c r="J60" s="21" t="str">
        <f>IF(
  Prototype_input!$C$6 = "Federal or Tribal Government",
  IF(
    B60 &lt;&gt; "",
    IFERROR(
      INDEX(
        'Summary - Estimated Dollar Valu'!$C$2:$AW$4,
        MATCH(Prototype_input!$C$54, 'Summary - Estimated Dollar Valu'!$B$2:$B$4, 0),
        MATCH(B60, 'Summary - Estimated Dollar Valu'!$C$1:$AW$1, 0)
      ),
      ""
    ),
    ""
  ),
  ""
)</f>
        <v/>
      </c>
      <c r="K60" s="21" t="str">
        <f>IF(AND(Prototype_input!$C$56&lt;&gt;"",J60&lt;&gt;""),Prototype_input!$C$58,"")</f>
        <v/>
      </c>
      <c r="L60" s="21" t="str">
        <f>IF(AND(Prototype_input!$C$60&lt;&gt;"",J60&lt;&gt;""),Prototype_input!$C$62,"")</f>
        <v/>
      </c>
      <c r="M60" s="21" t="str">
        <f>IF(AND(Prototype_input!$C$64&lt;&gt;"",J60&lt;&gt;""),Prototype_input!$C$66,"")</f>
        <v/>
      </c>
      <c r="N60" s="21" t="str">
        <f>IF(AND(Prototype_input!$C$68&lt;&gt;"",J60&lt;&gt;""),Prototype_input!$C$70,"")</f>
        <v/>
      </c>
      <c r="O60" s="21" t="str">
        <f>IF(N60&lt;&gt;"",_xlfn.XLOOKUP(Prototype_input!$E$13,'ITC Offerings Mapping'!$C$1:$C$1000,'ITC Offerings Mapping'!$B$1:$B$1000),"")</f>
        <v/>
      </c>
      <c r="Q60" s="21" t="str">
        <f t="array" ref="Q60">IF(Prototype_input!$C$6="Federal or Tribal Government",IF(O60&lt;&gt;"", INDEX('Scope Scoring'!$C$2:$BX$50, MATCH(O60, 'Scope Scoring'!$B$2:$B$50, 0), MATCH(B60, 'Scope Scoring'!$C$1:$BX$1, 0)),""),"")</f>
        <v/>
      </c>
      <c r="R60" s="21" t="str">
        <f t="shared" si="0"/>
        <v/>
      </c>
      <c r="S60" s="21" t="str">
        <f t="shared" si="1"/>
        <v/>
      </c>
      <c r="T60" s="21" t="str">
        <f t="shared" si="2"/>
        <v/>
      </c>
      <c r="U60" s="21" t="str">
        <f t="shared" si="3"/>
        <v/>
      </c>
      <c r="W60" s="21" t="str">
        <f t="array" ref="W60">IF(Prototype_input!$C$6="Federal or Tribal Government",IF(O60&lt;&gt;"", INDEX('Summary - Level of Assistance -'!$C$2:$AV$7, MATCH(Prototype_input!$C$34, 'Summary - Level of Assistance -'!$B$2:$B$7, 0), MATCH(B60, 'Summary - Level of Assistance -'!$C$1:$AV$1, 0)),""),"")</f>
        <v/>
      </c>
      <c r="X60" s="21" t="str">
        <f t="shared" si="4"/>
        <v/>
      </c>
      <c r="Y60" s="21" t="str">
        <f t="shared" si="5"/>
        <v/>
      </c>
      <c r="AA60" s="21" t="str">
        <f t="array" ref="AA60">IF(Prototype_input!$C$6="Federal or Tribal Government",IF(O60&lt;&gt;"", INDEX('Summary - Objective - Tradeoff'!$C$2:$AV$4, MATCH(Prototype_input!$C$38, 'Summary - Objective - Tradeoff'!$B$2:$B$4, 0), MATCH(B60, 'Summary - Objective - Tradeoff'!$C$1:$AV$1, 0)),""),"")</f>
        <v/>
      </c>
      <c r="AB60" s="21" t="str">
        <f t="shared" si="6"/>
        <v/>
      </c>
      <c r="AC60" s="21" t="str">
        <f t="shared" si="7"/>
        <v/>
      </c>
      <c r="AE60" s="21" t="str">
        <f t="array" ref="AE60">IF(Prototype_input!$C$6="Federal or Tribal Government",IF(O60&lt;&gt;"", INDEX('Summary- PoP - Tradeoff'!$C$2:$AV$5, MATCH(Prototype_input!$C$46, 'Summary- PoP - Tradeoff'!$B$2:$B$5, 0), MATCH(B60, 'Summary- PoP - Tradeoff'!$C$1:$AV$1, 0)),""),"")</f>
        <v/>
      </c>
      <c r="AF60" s="21" t="str">
        <f t="shared" si="8"/>
        <v/>
      </c>
      <c r="AG60" s="21" t="str">
        <f t="shared" si="9"/>
        <v/>
      </c>
      <c r="AI60" s="21" t="str">
        <f t="array" ref="AI60">IF(Prototype_input!$C$6="Federal or Tribal Government",IF(O60&lt;&gt;"", INDEX('Summary - EDV - Tradeoff'!$C$2:$AV$4, MATCH(Prototype_input!$C$54, 'Summary - EDV - Tradeoff'!$B$2:$B$4, 0), MATCH(B60, 'Summary - EDV - Tradeoff'!$C$1:$AV$1, 0)),""),"")</f>
        <v/>
      </c>
      <c r="AJ60" s="21" t="str">
        <f t="shared" si="10"/>
        <v/>
      </c>
      <c r="AK60" s="21" t="str">
        <f t="shared" si="11"/>
        <v/>
      </c>
      <c r="AL60" s="21" t="str">
        <f t="shared" si="12"/>
        <v/>
      </c>
    </row>
    <row r="61" spans="4:38" ht="12.75" x14ac:dyDescent="0.2">
      <c r="D61" s="21" t="str">
        <f t="array" ref="D61">IF(
  Prototype_input!$C$6 = "State or Local Government",
  IF(
    C61 &lt;&gt; "",
    IFERROR(
      INDEX(
        'Summary - Acquisition Need'!$C$2:$AD$4,
        MATCH(Prototype_input!$C$30, 'Summary - Acquisition Need'!$B$2:$B$4, 0),
        MATCH(C61, 'Summary - Acquisition Need'!$C$1:$AD$1, 0)
      ),
      ""
    ),
    ""
  ),
  IF(
    Prototype_input!$C$6 = "Federal or Tribal Government",
    IF(
      B61 &lt;&gt; "",
      IFERROR(
        INDEX(
          'Summary - Place of Performance'!$C$2:$AW$14,
          MATCH(Prototype_input!$C$30, 'Summary - Place of Performance'!$B$2:$B$14, 0),
          MATCH(B61, 'Summary - Place of Performance'!$C$1:$AW$1, 0)
        ),
        ""
      ),
      ""
    ),
    ""
  )
)</f>
        <v/>
      </c>
      <c r="E61" s="21" t="str">
        <f t="array" ref="E61">IF(
  Prototype_input!$C$6 = "State or Local Government",
  IF(
    C61 &lt;&gt; "",
    IFERROR(
      INDEX(
        'Summary - Contract Type'!$C$2:$BX$6,
        MATCH(Prototype_input!$C$34, 'Summary - Contract Type'!$B$2:$B$6, 0),
        MATCH(C61, 'Summary - Contract Type'!$C$1:$BX$1, 0)
      ),
      ""
    ),
    ""
  ),
  IF(
    Prototype_input!$C$6 = "Federal or Tribal Government",
    IF(
      B61 &lt;&gt; "",
      IFERROR(
        INDEX(
          'Summary - Level of Assistance'!$C$2:$AW$7,
          MATCH(Prototype_input!$C$34, 'Summary - Level of Assistance'!$B$2:$B$7, 0),
          MATCH(B61, 'Summary - Level of Assistance'!$C$1:$AW$1, 0)
        ),
        ""
      ),
      ""
    ),
    ""
  )
)</f>
        <v/>
      </c>
      <c r="F61" s="21" t="str">
        <f t="array" ref="F61">IF(
  Prototype_input!$C$6 = "State or Local Government",
  IF(
    C61 &lt;&gt; "",
    IFERROR(
      INDEX(
        'Summary - Socioeconomic'!$C$2:$BX$11,
        MATCH(Prototype_input!$C$38, 'Summary - Socioeconomic'!$B$2:$B$11, 0),
        MATCH(C61, 'Summary - Socioeconomic'!$C$1:$BX$1, 0)
      ),
      ""
    ),
    ""
  ),
  IF(
    Prototype_input!$C$6 = "Federal or Tribal Government",
    IF(
      B61 &lt;&gt; "",
      IFERROR(
        INDEX(
          'Summary - Objective'!$C$2:$AX$4,
          MATCH(Prototype_input!$C$38, 'Summary - Objective'!$B$2:$B$4, 0),
          MATCH(B61, 'Summary - Objective'!$C$1:$AX$1, 0)
        ),
        ""
      ),
      ""
    ),
    ""
  )
)</f>
        <v/>
      </c>
      <c r="G61" s="21" t="str">
        <f t="array" ref="G61">IF(
  Prototype_input!$C$6 = "Federal or Tribal Government",
  IF(
    B61 &lt;&gt; "",
    IFERROR(
      INDEX(
        'Summary - Contract Type'!$C$2:$BX$6,
        MATCH(Prototype_input!$C$42, 'Summary - Contract Type'!$B$2:$B$6, 0),
        MATCH(B61, 'Summary - Contract Type'!$C$1:$BX$1, 0)
      ),
      ""
    ),
    ""
  ),
  ""
)</f>
        <v/>
      </c>
      <c r="H61" s="21" t="str">
        <f t="array" ref="H61">IF(
  Prototype_input!$C$6 = "Federal or Tribal Government",
  IF(
    B61 &lt;&gt; "",
    IFERROR(
      INDEX(
        'Summary - Period of Performance'!$C$2:$AW$5,
        MATCH(Prototype_input!$C$46, 'Summary - Period of Performance'!$B$2:$B$5, 0),
        MATCH(B61, 'Summary - Period of Performance'!$C$1:$AW$1, 0)
      ),
      ""
    ),
    ""
  ),
  ""
)</f>
        <v/>
      </c>
      <c r="I61" s="21" t="str">
        <f t="array" ref="I61">IF(
  Prototype_input!$C$6 = "Federal or Tribal Government",
  IF(
    B61 &lt;&gt; "",
    IFERROR(
      INDEX(
        'Summary - Socioeconomic'!$C$2:$BX$11,
        MATCH(Prototype_input!$C$50, 'Summary - Socioeconomic'!$B$2:$B$11, 0),
        MATCH(B61, 'Summary - Socioeconomic'!$C$1:$BX$1, 0)
      ),
      ""
    ),
    ""
  ),
  ""
)</f>
        <v/>
      </c>
      <c r="J61" s="21" t="str">
        <f>IF(
  Prototype_input!$C$6 = "Federal or Tribal Government",
  IF(
    B61 &lt;&gt; "",
    IFERROR(
      INDEX(
        'Summary - Estimated Dollar Valu'!$C$2:$AW$4,
        MATCH(Prototype_input!$C$54, 'Summary - Estimated Dollar Valu'!$B$2:$B$4, 0),
        MATCH(B61, 'Summary - Estimated Dollar Valu'!$C$1:$AW$1, 0)
      ),
      ""
    ),
    ""
  ),
  ""
)</f>
        <v/>
      </c>
      <c r="K61" s="21" t="str">
        <f>IF(AND(Prototype_input!$C$56&lt;&gt;"",J61&lt;&gt;""),Prototype_input!$C$58,"")</f>
        <v/>
      </c>
      <c r="L61" s="21" t="str">
        <f>IF(AND(Prototype_input!$C$60&lt;&gt;"",J61&lt;&gt;""),Prototype_input!$C$62,"")</f>
        <v/>
      </c>
      <c r="M61" s="21" t="str">
        <f>IF(AND(Prototype_input!$C$64&lt;&gt;"",J61&lt;&gt;""),Prototype_input!$C$66,"")</f>
        <v/>
      </c>
      <c r="N61" s="21" t="str">
        <f>IF(AND(Prototype_input!$C$68&lt;&gt;"",J61&lt;&gt;""),Prototype_input!$C$70,"")</f>
        <v/>
      </c>
      <c r="O61" s="21" t="str">
        <f>IF(N61&lt;&gt;"",_xlfn.XLOOKUP(Prototype_input!$E$13,'ITC Offerings Mapping'!$C$1:$C$1000,'ITC Offerings Mapping'!$B$1:$B$1000),"")</f>
        <v/>
      </c>
      <c r="Q61" s="21" t="str">
        <f t="array" ref="Q61">IF(Prototype_input!$C$6="Federal or Tribal Government",IF(O61&lt;&gt;"", INDEX('Scope Scoring'!$C$2:$BX$50, MATCH(O61, 'Scope Scoring'!$B$2:$B$50, 0), MATCH(B61, 'Scope Scoring'!$C$1:$BX$1, 0)),""),"")</f>
        <v/>
      </c>
      <c r="R61" s="21" t="str">
        <f t="shared" si="0"/>
        <v/>
      </c>
      <c r="S61" s="21" t="str">
        <f t="shared" si="1"/>
        <v/>
      </c>
      <c r="T61" s="21" t="str">
        <f t="shared" si="2"/>
        <v/>
      </c>
      <c r="U61" s="21" t="str">
        <f t="shared" si="3"/>
        <v/>
      </c>
      <c r="W61" s="21" t="str">
        <f t="array" ref="W61">IF(Prototype_input!$C$6="Federal or Tribal Government",IF(O61&lt;&gt;"", INDEX('Summary - Level of Assistance -'!$C$2:$AV$7, MATCH(Prototype_input!$C$34, 'Summary - Level of Assistance -'!$B$2:$B$7, 0), MATCH(B61, 'Summary - Level of Assistance -'!$C$1:$AV$1, 0)),""),"")</f>
        <v/>
      </c>
      <c r="X61" s="21" t="str">
        <f t="shared" si="4"/>
        <v/>
      </c>
      <c r="Y61" s="21" t="str">
        <f t="shared" si="5"/>
        <v/>
      </c>
      <c r="AA61" s="21" t="str">
        <f t="array" ref="AA61">IF(Prototype_input!$C$6="Federal or Tribal Government",IF(O61&lt;&gt;"", INDEX('Summary - Objective - Tradeoff'!$C$2:$AV$4, MATCH(Prototype_input!$C$38, 'Summary - Objective - Tradeoff'!$B$2:$B$4, 0), MATCH(B61, 'Summary - Objective - Tradeoff'!$C$1:$AV$1, 0)),""),"")</f>
        <v/>
      </c>
      <c r="AB61" s="21" t="str">
        <f t="shared" si="6"/>
        <v/>
      </c>
      <c r="AC61" s="21" t="str">
        <f t="shared" si="7"/>
        <v/>
      </c>
      <c r="AE61" s="21" t="str">
        <f t="array" ref="AE61">IF(Prototype_input!$C$6="Federal or Tribal Government",IF(O61&lt;&gt;"", INDEX('Summary- PoP - Tradeoff'!$C$2:$AV$5, MATCH(Prototype_input!$C$46, 'Summary- PoP - Tradeoff'!$B$2:$B$5, 0), MATCH(B61, 'Summary- PoP - Tradeoff'!$C$1:$AV$1, 0)),""),"")</f>
        <v/>
      </c>
      <c r="AF61" s="21" t="str">
        <f t="shared" si="8"/>
        <v/>
      </c>
      <c r="AG61" s="21" t="str">
        <f t="shared" si="9"/>
        <v/>
      </c>
      <c r="AI61" s="21" t="str">
        <f t="array" ref="AI61">IF(Prototype_input!$C$6="Federal or Tribal Government",IF(O61&lt;&gt;"", INDEX('Summary - EDV - Tradeoff'!$C$2:$AV$4, MATCH(Prototype_input!$C$54, 'Summary - EDV - Tradeoff'!$B$2:$B$4, 0), MATCH(B61, 'Summary - EDV - Tradeoff'!$C$1:$AV$1, 0)),""),"")</f>
        <v/>
      </c>
      <c r="AJ61" s="21" t="str">
        <f t="shared" si="10"/>
        <v/>
      </c>
      <c r="AK61" s="21" t="str">
        <f t="shared" si="11"/>
        <v/>
      </c>
      <c r="AL61" s="21" t="str">
        <f t="shared" si="12"/>
        <v/>
      </c>
    </row>
    <row r="62" spans="4:38" ht="12.75" x14ac:dyDescent="0.2">
      <c r="D62" s="21" t="str">
        <f t="array" ref="D62">IF(
  Prototype_input!$C$6 = "State or Local Government",
  IF(
    C62 &lt;&gt; "",
    IFERROR(
      INDEX(
        'Summary - Acquisition Need'!$C$2:$AD$4,
        MATCH(Prototype_input!$C$30, 'Summary - Acquisition Need'!$B$2:$B$4, 0),
        MATCH(C62, 'Summary - Acquisition Need'!$C$1:$AD$1, 0)
      ),
      ""
    ),
    ""
  ),
  IF(
    Prototype_input!$C$6 = "Federal or Tribal Government",
    IF(
      B62 &lt;&gt; "",
      IFERROR(
        INDEX(
          'Summary - Place of Performance'!$C$2:$AW$14,
          MATCH(Prototype_input!$C$30, 'Summary - Place of Performance'!$B$2:$B$14, 0),
          MATCH(B62, 'Summary - Place of Performance'!$C$1:$AW$1, 0)
        ),
        ""
      ),
      ""
    ),
    ""
  )
)</f>
        <v/>
      </c>
      <c r="E62" s="21" t="str">
        <f t="array" ref="E62">IF(
  Prototype_input!$C$6 = "State or Local Government",
  IF(
    C62 &lt;&gt; "",
    IFERROR(
      INDEX(
        'Summary - Contract Type'!$C$2:$BX$6,
        MATCH(Prototype_input!$C$34, 'Summary - Contract Type'!$B$2:$B$6, 0),
        MATCH(C62, 'Summary - Contract Type'!$C$1:$BX$1, 0)
      ),
      ""
    ),
    ""
  ),
  IF(
    Prototype_input!$C$6 = "Federal or Tribal Government",
    IF(
      B62 &lt;&gt; "",
      IFERROR(
        INDEX(
          'Summary - Level of Assistance'!$C$2:$AW$7,
          MATCH(Prototype_input!$C$34, 'Summary - Level of Assistance'!$B$2:$B$7, 0),
          MATCH(B62, 'Summary - Level of Assistance'!$C$1:$AW$1, 0)
        ),
        ""
      ),
      ""
    ),
    ""
  )
)</f>
        <v/>
      </c>
      <c r="F62" s="21" t="str">
        <f t="array" ref="F62">IF(
  Prototype_input!$C$6 = "State or Local Government",
  IF(
    C62 &lt;&gt; "",
    IFERROR(
      INDEX(
        'Summary - Socioeconomic'!$C$2:$BX$11,
        MATCH(Prototype_input!$C$38, 'Summary - Socioeconomic'!$B$2:$B$11, 0),
        MATCH(C62, 'Summary - Socioeconomic'!$C$1:$BX$1, 0)
      ),
      ""
    ),
    ""
  ),
  IF(
    Prototype_input!$C$6 = "Federal or Tribal Government",
    IF(
      B62 &lt;&gt; "",
      IFERROR(
        INDEX(
          'Summary - Objective'!$C$2:$AX$4,
          MATCH(Prototype_input!$C$38, 'Summary - Objective'!$B$2:$B$4, 0),
          MATCH(B62, 'Summary - Objective'!$C$1:$AX$1, 0)
        ),
        ""
      ),
      ""
    ),
    ""
  )
)</f>
        <v/>
      </c>
      <c r="G62" s="21" t="str">
        <f t="array" ref="G62">IF(
  Prototype_input!$C$6 = "Federal or Tribal Government",
  IF(
    B62 &lt;&gt; "",
    IFERROR(
      INDEX(
        'Summary - Contract Type'!$C$2:$BX$6,
        MATCH(Prototype_input!$C$42, 'Summary - Contract Type'!$B$2:$B$6, 0),
        MATCH(B62, 'Summary - Contract Type'!$C$1:$BX$1, 0)
      ),
      ""
    ),
    ""
  ),
  ""
)</f>
        <v/>
      </c>
      <c r="H62" s="21" t="str">
        <f t="array" ref="H62">IF(
  Prototype_input!$C$6 = "Federal or Tribal Government",
  IF(
    B62 &lt;&gt; "",
    IFERROR(
      INDEX(
        'Summary - Period of Performance'!$C$2:$AW$5,
        MATCH(Prototype_input!$C$46, 'Summary - Period of Performance'!$B$2:$B$5, 0),
        MATCH(B62, 'Summary - Period of Performance'!$C$1:$AW$1, 0)
      ),
      ""
    ),
    ""
  ),
  ""
)</f>
        <v/>
      </c>
      <c r="I62" s="21" t="str">
        <f t="array" ref="I62">IF(
  Prototype_input!$C$6 = "Federal or Tribal Government",
  IF(
    B62 &lt;&gt; "",
    IFERROR(
      INDEX(
        'Summary - Socioeconomic'!$C$2:$BX$11,
        MATCH(Prototype_input!$C$50, 'Summary - Socioeconomic'!$B$2:$B$11, 0),
        MATCH(B62, 'Summary - Socioeconomic'!$C$1:$BX$1, 0)
      ),
      ""
    ),
    ""
  ),
  ""
)</f>
        <v/>
      </c>
      <c r="J62" s="21" t="str">
        <f>IF(
  Prototype_input!$C$6 = "Federal or Tribal Government",
  IF(
    B62 &lt;&gt; "",
    IFERROR(
      INDEX(
        'Summary - Estimated Dollar Valu'!$C$2:$AW$4,
        MATCH(Prototype_input!$C$54, 'Summary - Estimated Dollar Valu'!$B$2:$B$4, 0),
        MATCH(B62, 'Summary - Estimated Dollar Valu'!$C$1:$AW$1, 0)
      ),
      ""
    ),
    ""
  ),
  ""
)</f>
        <v/>
      </c>
      <c r="K62" s="21" t="str">
        <f>IF(AND(Prototype_input!$C$56&lt;&gt;"",J62&lt;&gt;""),Prototype_input!$C$58,"")</f>
        <v/>
      </c>
      <c r="L62" s="21" t="str">
        <f>IF(AND(Prototype_input!$C$60&lt;&gt;"",J62&lt;&gt;""),Prototype_input!$C$62,"")</f>
        <v/>
      </c>
      <c r="M62" s="21" t="str">
        <f>IF(AND(Prototype_input!$C$64&lt;&gt;"",J62&lt;&gt;""),Prototype_input!$C$66,"")</f>
        <v/>
      </c>
      <c r="N62" s="21" t="str">
        <f>IF(AND(Prototype_input!$C$68&lt;&gt;"",J62&lt;&gt;""),Prototype_input!$C$70,"")</f>
        <v/>
      </c>
      <c r="O62" s="21" t="str">
        <f>IF(N62&lt;&gt;"",_xlfn.XLOOKUP(Prototype_input!$E$13,'ITC Offerings Mapping'!$C$1:$C$1000,'ITC Offerings Mapping'!$B$1:$B$1000),"")</f>
        <v/>
      </c>
      <c r="Q62" s="21" t="str">
        <f t="array" ref="Q62">IF(Prototype_input!$C$6="Federal or Tribal Government",IF(O62&lt;&gt;"", INDEX('Scope Scoring'!$C$2:$BX$50, MATCH(O62, 'Scope Scoring'!$B$2:$B$50, 0), MATCH(B62, 'Scope Scoring'!$C$1:$BX$1, 0)),""),"")</f>
        <v/>
      </c>
      <c r="R62" s="21" t="str">
        <f t="shared" si="0"/>
        <v/>
      </c>
      <c r="S62" s="21" t="str">
        <f t="shared" si="1"/>
        <v/>
      </c>
      <c r="T62" s="21" t="str">
        <f t="shared" si="2"/>
        <v/>
      </c>
      <c r="U62" s="21" t="str">
        <f t="shared" si="3"/>
        <v/>
      </c>
      <c r="W62" s="21" t="str">
        <f t="array" ref="W62">IF(Prototype_input!$C$6="Federal or Tribal Government",IF(O62&lt;&gt;"", INDEX('Summary - Level of Assistance -'!$C$2:$AV$7, MATCH(Prototype_input!$C$34, 'Summary - Level of Assistance -'!$B$2:$B$7, 0), MATCH(B62, 'Summary - Level of Assistance -'!$C$1:$AV$1, 0)),""),"")</f>
        <v/>
      </c>
      <c r="X62" s="21" t="str">
        <f t="shared" si="4"/>
        <v/>
      </c>
      <c r="Y62" s="21" t="str">
        <f t="shared" si="5"/>
        <v/>
      </c>
      <c r="AA62" s="21" t="str">
        <f t="array" ref="AA62">IF(Prototype_input!$C$6="Federal or Tribal Government",IF(O62&lt;&gt;"", INDEX('Summary - Objective - Tradeoff'!$C$2:$AV$4, MATCH(Prototype_input!$C$38, 'Summary - Objective - Tradeoff'!$B$2:$B$4, 0), MATCH(B62, 'Summary - Objective - Tradeoff'!$C$1:$AV$1, 0)),""),"")</f>
        <v/>
      </c>
      <c r="AB62" s="21" t="str">
        <f t="shared" si="6"/>
        <v/>
      </c>
      <c r="AC62" s="21" t="str">
        <f t="shared" si="7"/>
        <v/>
      </c>
      <c r="AE62" s="21" t="str">
        <f t="array" ref="AE62">IF(Prototype_input!$C$6="Federal or Tribal Government",IF(O62&lt;&gt;"", INDEX('Summary- PoP - Tradeoff'!$C$2:$AV$5, MATCH(Prototype_input!$C$46, 'Summary- PoP - Tradeoff'!$B$2:$B$5, 0), MATCH(B62, 'Summary- PoP - Tradeoff'!$C$1:$AV$1, 0)),""),"")</f>
        <v/>
      </c>
      <c r="AF62" s="21" t="str">
        <f t="shared" si="8"/>
        <v/>
      </c>
      <c r="AG62" s="21" t="str">
        <f t="shared" si="9"/>
        <v/>
      </c>
      <c r="AI62" s="21" t="str">
        <f t="array" ref="AI62">IF(Prototype_input!$C$6="Federal or Tribal Government",IF(O62&lt;&gt;"", INDEX('Summary - EDV - Tradeoff'!$C$2:$AV$4, MATCH(Prototype_input!$C$54, 'Summary - EDV - Tradeoff'!$B$2:$B$4, 0), MATCH(B62, 'Summary - EDV - Tradeoff'!$C$1:$AV$1, 0)),""),"")</f>
        <v/>
      </c>
      <c r="AJ62" s="21" t="str">
        <f t="shared" si="10"/>
        <v/>
      </c>
      <c r="AK62" s="21" t="str">
        <f t="shared" si="11"/>
        <v/>
      </c>
      <c r="AL62" s="21" t="str">
        <f t="shared" si="12"/>
        <v/>
      </c>
    </row>
    <row r="63" spans="4:38" ht="12.75" x14ac:dyDescent="0.2">
      <c r="D63" s="21" t="str">
        <f t="array" ref="D63">IF(
  Prototype_input!$C$6 = "State or Local Government",
  IF(
    C63 &lt;&gt; "",
    IFERROR(
      INDEX(
        'Summary - Acquisition Need'!$C$2:$AD$4,
        MATCH(Prototype_input!$C$30, 'Summary - Acquisition Need'!$B$2:$B$4, 0),
        MATCH(C63, 'Summary - Acquisition Need'!$C$1:$AD$1, 0)
      ),
      ""
    ),
    ""
  ),
  IF(
    Prototype_input!$C$6 = "Federal or Tribal Government",
    IF(
      B63 &lt;&gt; "",
      IFERROR(
        INDEX(
          'Summary - Place of Performance'!$C$2:$AW$14,
          MATCH(Prototype_input!$C$30, 'Summary - Place of Performance'!$B$2:$B$14, 0),
          MATCH(B63, 'Summary - Place of Performance'!$C$1:$AW$1, 0)
        ),
        ""
      ),
      ""
    ),
    ""
  )
)</f>
        <v/>
      </c>
      <c r="E63" s="21" t="str">
        <f t="array" ref="E63">IF(
  Prototype_input!$C$6 = "State or Local Government",
  IF(
    C63 &lt;&gt; "",
    IFERROR(
      INDEX(
        'Summary - Contract Type'!$C$2:$BX$6,
        MATCH(Prototype_input!$C$34, 'Summary - Contract Type'!$B$2:$B$6, 0),
        MATCH(C63, 'Summary - Contract Type'!$C$1:$BX$1, 0)
      ),
      ""
    ),
    ""
  ),
  IF(
    Prototype_input!$C$6 = "Federal or Tribal Government",
    IF(
      B63 &lt;&gt; "",
      IFERROR(
        INDEX(
          'Summary - Level of Assistance'!$C$2:$AW$7,
          MATCH(Prototype_input!$C$34, 'Summary - Level of Assistance'!$B$2:$B$7, 0),
          MATCH(B63, 'Summary - Level of Assistance'!$C$1:$AW$1, 0)
        ),
        ""
      ),
      ""
    ),
    ""
  )
)</f>
        <v/>
      </c>
      <c r="F63" s="21" t="str">
        <f t="array" ref="F63">IF(
  Prototype_input!$C$6 = "State or Local Government",
  IF(
    C63 &lt;&gt; "",
    IFERROR(
      INDEX(
        'Summary - Socioeconomic'!$C$2:$BX$11,
        MATCH(Prototype_input!$C$38, 'Summary - Socioeconomic'!$B$2:$B$11, 0),
        MATCH(C63, 'Summary - Socioeconomic'!$C$1:$BX$1, 0)
      ),
      ""
    ),
    ""
  ),
  IF(
    Prototype_input!$C$6 = "Federal or Tribal Government",
    IF(
      B63 &lt;&gt; "",
      IFERROR(
        INDEX(
          'Summary - Objective'!$C$2:$AX$4,
          MATCH(Prototype_input!$C$38, 'Summary - Objective'!$B$2:$B$4, 0),
          MATCH(B63, 'Summary - Objective'!$C$1:$AX$1, 0)
        ),
        ""
      ),
      ""
    ),
    ""
  )
)</f>
        <v/>
      </c>
      <c r="G63" s="21" t="str">
        <f t="array" ref="G63">IF(
  Prototype_input!$C$6 = "Federal or Tribal Government",
  IF(
    B63 &lt;&gt; "",
    IFERROR(
      INDEX(
        'Summary - Contract Type'!$C$2:$BX$6,
        MATCH(Prototype_input!$C$42, 'Summary - Contract Type'!$B$2:$B$6, 0),
        MATCH(B63, 'Summary - Contract Type'!$C$1:$BX$1, 0)
      ),
      ""
    ),
    ""
  ),
  ""
)</f>
        <v/>
      </c>
      <c r="H63" s="21" t="str">
        <f t="array" ref="H63">IF(
  Prototype_input!$C$6 = "Federal or Tribal Government",
  IF(
    B63 &lt;&gt; "",
    IFERROR(
      INDEX(
        'Summary - Period of Performance'!$C$2:$AW$5,
        MATCH(Prototype_input!$C$46, 'Summary - Period of Performance'!$B$2:$B$5, 0),
        MATCH(B63, 'Summary - Period of Performance'!$C$1:$AW$1, 0)
      ),
      ""
    ),
    ""
  ),
  ""
)</f>
        <v/>
      </c>
      <c r="I63" s="21" t="str">
        <f t="array" ref="I63">IF(
  Prototype_input!$C$6 = "Federal or Tribal Government",
  IF(
    B63 &lt;&gt; "",
    IFERROR(
      INDEX(
        'Summary - Socioeconomic'!$C$2:$BX$11,
        MATCH(Prototype_input!$C$50, 'Summary - Socioeconomic'!$B$2:$B$11, 0),
        MATCH(B63, 'Summary - Socioeconomic'!$C$1:$BX$1, 0)
      ),
      ""
    ),
    ""
  ),
  ""
)</f>
        <v/>
      </c>
      <c r="J63" s="21" t="str">
        <f>IF(
  Prototype_input!$C$6 = "Federal or Tribal Government",
  IF(
    B63 &lt;&gt; "",
    IFERROR(
      INDEX(
        'Summary - Estimated Dollar Valu'!$C$2:$AW$4,
        MATCH(Prototype_input!$C$54, 'Summary - Estimated Dollar Valu'!$B$2:$B$4, 0),
        MATCH(B63, 'Summary - Estimated Dollar Valu'!$C$1:$AW$1, 0)
      ),
      ""
    ),
    ""
  ),
  ""
)</f>
        <v/>
      </c>
      <c r="K63" s="21" t="str">
        <f>IF(AND(Prototype_input!$C$56&lt;&gt;"",J63&lt;&gt;""),Prototype_input!$C$58,"")</f>
        <v/>
      </c>
      <c r="L63" s="21" t="str">
        <f>IF(AND(Prototype_input!$C$60&lt;&gt;"",J63&lt;&gt;""),Prototype_input!$C$62,"")</f>
        <v/>
      </c>
      <c r="M63" s="21" t="str">
        <f>IF(AND(Prototype_input!$C$64&lt;&gt;"",J63&lt;&gt;""),Prototype_input!$C$66,"")</f>
        <v/>
      </c>
      <c r="N63" s="21" t="str">
        <f>IF(AND(Prototype_input!$C$68&lt;&gt;"",J63&lt;&gt;""),Prototype_input!$C$70,"")</f>
        <v/>
      </c>
      <c r="O63" s="21" t="str">
        <f>IF(N63&lt;&gt;"",_xlfn.XLOOKUP(Prototype_input!$E$13,'ITC Offerings Mapping'!$C$1:$C$1000,'ITC Offerings Mapping'!$B$1:$B$1000),"")</f>
        <v/>
      </c>
      <c r="Q63" s="21" t="str">
        <f t="array" ref="Q63">IF(Prototype_input!$C$6="Federal or Tribal Government",IF(O63&lt;&gt;"", INDEX('Scope Scoring'!$C$2:$BX$50, MATCH(O63, 'Scope Scoring'!$B$2:$B$50, 0), MATCH(B63, 'Scope Scoring'!$C$1:$BX$1, 0)),""),"")</f>
        <v/>
      </c>
      <c r="R63" s="21" t="str">
        <f t="shared" si="0"/>
        <v/>
      </c>
      <c r="S63" s="21" t="str">
        <f t="shared" si="1"/>
        <v/>
      </c>
      <c r="T63" s="21" t="str">
        <f t="shared" si="2"/>
        <v/>
      </c>
      <c r="U63" s="21" t="str">
        <f t="shared" si="3"/>
        <v/>
      </c>
      <c r="W63" s="21" t="str">
        <f t="array" ref="W63">IF(Prototype_input!$C$6="Federal or Tribal Government",IF(O63&lt;&gt;"", INDEX('Summary - Level of Assistance -'!$C$2:$AV$7, MATCH(Prototype_input!$C$34, 'Summary - Level of Assistance -'!$B$2:$B$7, 0), MATCH(B63, 'Summary - Level of Assistance -'!$C$1:$AV$1, 0)),""),"")</f>
        <v/>
      </c>
      <c r="X63" s="21" t="str">
        <f t="shared" si="4"/>
        <v/>
      </c>
      <c r="Y63" s="21" t="str">
        <f t="shared" si="5"/>
        <v/>
      </c>
      <c r="AA63" s="21" t="str">
        <f t="array" ref="AA63">IF(Prototype_input!$C$6="Federal or Tribal Government",IF(O63&lt;&gt;"", INDEX('Summary - Objective - Tradeoff'!$C$2:$AV$4, MATCH(Prototype_input!$C$38, 'Summary - Objective - Tradeoff'!$B$2:$B$4, 0), MATCH(B63, 'Summary - Objective - Tradeoff'!$C$1:$AV$1, 0)),""),"")</f>
        <v/>
      </c>
      <c r="AB63" s="21" t="str">
        <f t="shared" si="6"/>
        <v/>
      </c>
      <c r="AC63" s="21" t="str">
        <f t="shared" si="7"/>
        <v/>
      </c>
      <c r="AE63" s="21" t="str">
        <f t="array" ref="AE63">IF(Prototype_input!$C$6="Federal or Tribal Government",IF(O63&lt;&gt;"", INDEX('Summary- PoP - Tradeoff'!$C$2:$AV$5, MATCH(Prototype_input!$C$46, 'Summary- PoP - Tradeoff'!$B$2:$B$5, 0), MATCH(B63, 'Summary- PoP - Tradeoff'!$C$1:$AV$1, 0)),""),"")</f>
        <v/>
      </c>
      <c r="AF63" s="21" t="str">
        <f t="shared" si="8"/>
        <v/>
      </c>
      <c r="AG63" s="21" t="str">
        <f t="shared" si="9"/>
        <v/>
      </c>
      <c r="AI63" s="21" t="str">
        <f t="array" ref="AI63">IF(Prototype_input!$C$6="Federal or Tribal Government",IF(O63&lt;&gt;"", INDEX('Summary - EDV - Tradeoff'!$C$2:$AV$4, MATCH(Prototype_input!$C$54, 'Summary - EDV - Tradeoff'!$B$2:$B$4, 0), MATCH(B63, 'Summary - EDV - Tradeoff'!$C$1:$AV$1, 0)),""),"")</f>
        <v/>
      </c>
      <c r="AJ63" s="21" t="str">
        <f t="shared" si="10"/>
        <v/>
      </c>
      <c r="AK63" s="21" t="str">
        <f t="shared" si="11"/>
        <v/>
      </c>
      <c r="AL63" s="21" t="str">
        <f t="shared" si="12"/>
        <v/>
      </c>
    </row>
    <row r="64" spans="4:38" ht="12.75" x14ac:dyDescent="0.2">
      <c r="D64" s="21" t="str">
        <f t="array" ref="D64">IF(
  Prototype_input!$C$6 = "State or Local Government",
  IF(
    C64 &lt;&gt; "",
    IFERROR(
      INDEX(
        'Summary - Acquisition Need'!$C$2:$AD$4,
        MATCH(Prototype_input!$C$30, 'Summary - Acquisition Need'!$B$2:$B$4, 0),
        MATCH(C64, 'Summary - Acquisition Need'!$C$1:$AD$1, 0)
      ),
      ""
    ),
    ""
  ),
  IF(
    Prototype_input!$C$6 = "Federal or Tribal Government",
    IF(
      B64 &lt;&gt; "",
      IFERROR(
        INDEX(
          'Summary - Place of Performance'!$C$2:$AW$14,
          MATCH(Prototype_input!$C$30, 'Summary - Place of Performance'!$B$2:$B$14, 0),
          MATCH(B64, 'Summary - Place of Performance'!$C$1:$AW$1, 0)
        ),
        ""
      ),
      ""
    ),
    ""
  )
)</f>
        <v/>
      </c>
      <c r="E64" s="21" t="str">
        <f t="array" ref="E64">IF(
  Prototype_input!$C$6 = "State or Local Government",
  IF(
    C64 &lt;&gt; "",
    IFERROR(
      INDEX(
        'Summary - Contract Type'!$C$2:$BX$6,
        MATCH(Prototype_input!$C$34, 'Summary - Contract Type'!$B$2:$B$6, 0),
        MATCH(C64, 'Summary - Contract Type'!$C$1:$BX$1, 0)
      ),
      ""
    ),
    ""
  ),
  IF(
    Prototype_input!$C$6 = "Federal or Tribal Government",
    IF(
      B64 &lt;&gt; "",
      IFERROR(
        INDEX(
          'Summary - Level of Assistance'!$C$2:$AW$7,
          MATCH(Prototype_input!$C$34, 'Summary - Level of Assistance'!$B$2:$B$7, 0),
          MATCH(B64, 'Summary - Level of Assistance'!$C$1:$AW$1, 0)
        ),
        ""
      ),
      ""
    ),
    ""
  )
)</f>
        <v/>
      </c>
      <c r="F64" s="21" t="str">
        <f t="array" ref="F64">IF(
  Prototype_input!$C$6 = "State or Local Government",
  IF(
    C64 &lt;&gt; "",
    IFERROR(
      INDEX(
        'Summary - Socioeconomic'!$C$2:$BX$11,
        MATCH(Prototype_input!$C$38, 'Summary - Socioeconomic'!$B$2:$B$11, 0),
        MATCH(C64, 'Summary - Socioeconomic'!$C$1:$BX$1, 0)
      ),
      ""
    ),
    ""
  ),
  IF(
    Prototype_input!$C$6 = "Federal or Tribal Government",
    IF(
      B64 &lt;&gt; "",
      IFERROR(
        INDEX(
          'Summary - Objective'!$C$2:$AX$4,
          MATCH(Prototype_input!$C$38, 'Summary - Objective'!$B$2:$B$4, 0),
          MATCH(B64, 'Summary - Objective'!$C$1:$AX$1, 0)
        ),
        ""
      ),
      ""
    ),
    ""
  )
)</f>
        <v/>
      </c>
      <c r="G64" s="21" t="str">
        <f t="array" ref="G64">IF(
  Prototype_input!$C$6 = "Federal or Tribal Government",
  IF(
    B64 &lt;&gt; "",
    IFERROR(
      INDEX(
        'Summary - Contract Type'!$C$2:$BX$6,
        MATCH(Prototype_input!$C$42, 'Summary - Contract Type'!$B$2:$B$6, 0),
        MATCH(B64, 'Summary - Contract Type'!$C$1:$BX$1, 0)
      ),
      ""
    ),
    ""
  ),
  ""
)</f>
        <v/>
      </c>
      <c r="H64" s="21" t="str">
        <f t="array" ref="H64">IF(
  Prototype_input!$C$6 = "Federal or Tribal Government",
  IF(
    B64 &lt;&gt; "",
    IFERROR(
      INDEX(
        'Summary - Period of Performance'!$C$2:$AW$5,
        MATCH(Prototype_input!$C$46, 'Summary - Period of Performance'!$B$2:$B$5, 0),
        MATCH(B64, 'Summary - Period of Performance'!$C$1:$AW$1, 0)
      ),
      ""
    ),
    ""
  ),
  ""
)</f>
        <v/>
      </c>
      <c r="I64" s="21" t="str">
        <f t="array" ref="I64">IF(
  Prototype_input!$C$6 = "Federal or Tribal Government",
  IF(
    B64 &lt;&gt; "",
    IFERROR(
      INDEX(
        'Summary - Socioeconomic'!$C$2:$BX$11,
        MATCH(Prototype_input!$C$50, 'Summary - Socioeconomic'!$B$2:$B$11, 0),
        MATCH(B64, 'Summary - Socioeconomic'!$C$1:$BX$1, 0)
      ),
      ""
    ),
    ""
  ),
  ""
)</f>
        <v/>
      </c>
      <c r="J64" s="21" t="str">
        <f>IF(
  Prototype_input!$C$6 = "Federal or Tribal Government",
  IF(
    B64 &lt;&gt; "",
    IFERROR(
      INDEX(
        'Summary - Estimated Dollar Valu'!$C$2:$AW$4,
        MATCH(Prototype_input!$C$54, 'Summary - Estimated Dollar Valu'!$B$2:$B$4, 0),
        MATCH(B64, 'Summary - Estimated Dollar Valu'!$C$1:$AW$1, 0)
      ),
      ""
    ),
    ""
  ),
  ""
)</f>
        <v/>
      </c>
      <c r="K64" s="21" t="str">
        <f>IF(AND(Prototype_input!$C$56&lt;&gt;"",J64&lt;&gt;""),Prototype_input!$C$58,"")</f>
        <v/>
      </c>
      <c r="L64" s="21" t="str">
        <f>IF(AND(Prototype_input!$C$60&lt;&gt;"",J64&lt;&gt;""),Prototype_input!$C$62,"")</f>
        <v/>
      </c>
      <c r="M64" s="21" t="str">
        <f>IF(AND(Prototype_input!$C$64&lt;&gt;"",J64&lt;&gt;""),Prototype_input!$C$66,"")</f>
        <v/>
      </c>
      <c r="N64" s="21" t="str">
        <f>IF(AND(Prototype_input!$C$68&lt;&gt;"",J64&lt;&gt;""),Prototype_input!$C$70,"")</f>
        <v/>
      </c>
      <c r="O64" s="21" t="str">
        <f>IF(N64&lt;&gt;"",_xlfn.XLOOKUP(Prototype_input!$E$13,'ITC Offerings Mapping'!$C$1:$C$1000,'ITC Offerings Mapping'!$B$1:$B$1000),"")</f>
        <v/>
      </c>
      <c r="Q64" s="21" t="str">
        <f t="array" ref="Q64">IF(Prototype_input!$C$6="Federal or Tribal Government",IF(O64&lt;&gt;"", INDEX('Scope Scoring'!$C$2:$BX$50, MATCH(O64, 'Scope Scoring'!$B$2:$B$50, 0), MATCH(B64, 'Scope Scoring'!$C$1:$BX$1, 0)),""),"")</f>
        <v/>
      </c>
      <c r="R64" s="21" t="str">
        <f t="shared" si="0"/>
        <v/>
      </c>
      <c r="S64" s="21" t="str">
        <f t="shared" si="1"/>
        <v/>
      </c>
      <c r="T64" s="21" t="str">
        <f t="shared" si="2"/>
        <v/>
      </c>
      <c r="U64" s="21" t="str">
        <f t="shared" si="3"/>
        <v/>
      </c>
      <c r="W64" s="21" t="str">
        <f t="array" ref="W64">IF(Prototype_input!$C$6="Federal or Tribal Government",IF(O64&lt;&gt;"", INDEX('Summary - Level of Assistance -'!$C$2:$AV$7, MATCH(Prototype_input!$C$34, 'Summary - Level of Assistance -'!$B$2:$B$7, 0), MATCH(B64, 'Summary - Level of Assistance -'!$C$1:$AV$1, 0)),""),"")</f>
        <v/>
      </c>
      <c r="X64" s="21" t="str">
        <f t="shared" si="4"/>
        <v/>
      </c>
      <c r="Y64" s="21" t="str">
        <f t="shared" si="5"/>
        <v/>
      </c>
      <c r="AA64" s="21" t="str">
        <f t="array" ref="AA64">IF(Prototype_input!$C$6="Federal or Tribal Government",IF(O64&lt;&gt;"", INDEX('Summary - Objective - Tradeoff'!$C$2:$AV$4, MATCH(Prototype_input!$C$38, 'Summary - Objective - Tradeoff'!$B$2:$B$4, 0), MATCH(B64, 'Summary - Objective - Tradeoff'!$C$1:$AV$1, 0)),""),"")</f>
        <v/>
      </c>
      <c r="AB64" s="21" t="str">
        <f t="shared" si="6"/>
        <v/>
      </c>
      <c r="AC64" s="21" t="str">
        <f t="shared" si="7"/>
        <v/>
      </c>
      <c r="AE64" s="21" t="str">
        <f t="array" ref="AE64">IF(Prototype_input!$C$6="Federal or Tribal Government",IF(O64&lt;&gt;"", INDEX('Summary- PoP - Tradeoff'!$C$2:$AV$5, MATCH(Prototype_input!$C$46, 'Summary- PoP - Tradeoff'!$B$2:$B$5, 0), MATCH(B64, 'Summary- PoP - Tradeoff'!$C$1:$AV$1, 0)),""),"")</f>
        <v/>
      </c>
      <c r="AF64" s="21" t="str">
        <f t="shared" si="8"/>
        <v/>
      </c>
      <c r="AG64" s="21" t="str">
        <f t="shared" si="9"/>
        <v/>
      </c>
      <c r="AI64" s="21" t="str">
        <f t="array" ref="AI64">IF(Prototype_input!$C$6="Federal or Tribal Government",IF(O64&lt;&gt;"", INDEX('Summary - EDV - Tradeoff'!$C$2:$AV$4, MATCH(Prototype_input!$C$54, 'Summary - EDV - Tradeoff'!$B$2:$B$4, 0), MATCH(B64, 'Summary - EDV - Tradeoff'!$C$1:$AV$1, 0)),""),"")</f>
        <v/>
      </c>
      <c r="AJ64" s="21" t="str">
        <f t="shared" si="10"/>
        <v/>
      </c>
      <c r="AK64" s="21" t="str">
        <f t="shared" si="11"/>
        <v/>
      </c>
      <c r="AL64" s="21" t="str">
        <f t="shared" si="12"/>
        <v/>
      </c>
    </row>
    <row r="65" spans="4:38" ht="12.75" x14ac:dyDescent="0.2">
      <c r="D65" s="21" t="str">
        <f t="array" ref="D65">IF(
  Prototype_input!$C$6 = "State or Local Government",
  IF(
    C65 &lt;&gt; "",
    IFERROR(
      INDEX(
        'Summary - Acquisition Need'!$C$2:$AD$4,
        MATCH(Prototype_input!$C$30, 'Summary - Acquisition Need'!$B$2:$B$4, 0),
        MATCH(C65, 'Summary - Acquisition Need'!$C$1:$AD$1, 0)
      ),
      ""
    ),
    ""
  ),
  IF(
    Prototype_input!$C$6 = "Federal or Tribal Government",
    IF(
      B65 &lt;&gt; "",
      IFERROR(
        INDEX(
          'Summary - Place of Performance'!$C$2:$AW$14,
          MATCH(Prototype_input!$C$30, 'Summary - Place of Performance'!$B$2:$B$14, 0),
          MATCH(B65, 'Summary - Place of Performance'!$C$1:$AW$1, 0)
        ),
        ""
      ),
      ""
    ),
    ""
  )
)</f>
        <v/>
      </c>
      <c r="E65" s="21" t="str">
        <f t="array" ref="E65">IF(
  Prototype_input!$C$6 = "State or Local Government",
  IF(
    C65 &lt;&gt; "",
    IFERROR(
      INDEX(
        'Summary - Contract Type'!$C$2:$BX$6,
        MATCH(Prototype_input!$C$34, 'Summary - Contract Type'!$B$2:$B$6, 0),
        MATCH(C65, 'Summary - Contract Type'!$C$1:$BX$1, 0)
      ),
      ""
    ),
    ""
  ),
  IF(
    Prototype_input!$C$6 = "Federal or Tribal Government",
    IF(
      B65 &lt;&gt; "",
      IFERROR(
        INDEX(
          'Summary - Level of Assistance'!$C$2:$AW$7,
          MATCH(Prototype_input!$C$34, 'Summary - Level of Assistance'!$B$2:$B$7, 0),
          MATCH(B65, 'Summary - Level of Assistance'!$C$1:$AW$1, 0)
        ),
        ""
      ),
      ""
    ),
    ""
  )
)</f>
        <v/>
      </c>
      <c r="F65" s="21" t="str">
        <f t="array" ref="F65">IF(
  Prototype_input!$C$6 = "State or Local Government",
  IF(
    C65 &lt;&gt; "",
    IFERROR(
      INDEX(
        'Summary - Socioeconomic'!$C$2:$BX$11,
        MATCH(Prototype_input!$C$38, 'Summary - Socioeconomic'!$B$2:$B$11, 0),
        MATCH(C65, 'Summary - Socioeconomic'!$C$1:$BX$1, 0)
      ),
      ""
    ),
    ""
  ),
  IF(
    Prototype_input!$C$6 = "Federal or Tribal Government",
    IF(
      B65 &lt;&gt; "",
      IFERROR(
        INDEX(
          'Summary - Objective'!$C$2:$AX$4,
          MATCH(Prototype_input!$C$38, 'Summary - Objective'!$B$2:$B$4, 0),
          MATCH(B65, 'Summary - Objective'!$C$1:$AX$1, 0)
        ),
        ""
      ),
      ""
    ),
    ""
  )
)</f>
        <v/>
      </c>
      <c r="G65" s="21" t="str">
        <f t="array" ref="G65">IF(
  Prototype_input!$C$6 = "Federal or Tribal Government",
  IF(
    B65 &lt;&gt; "",
    IFERROR(
      INDEX(
        'Summary - Contract Type'!$C$2:$BX$6,
        MATCH(Prototype_input!$C$42, 'Summary - Contract Type'!$B$2:$B$6, 0),
        MATCH(B65, 'Summary - Contract Type'!$C$1:$BX$1, 0)
      ),
      ""
    ),
    ""
  ),
  ""
)</f>
        <v/>
      </c>
      <c r="H65" s="21" t="str">
        <f t="array" ref="H65">IF(
  Prototype_input!$C$6 = "Federal or Tribal Government",
  IF(
    B65 &lt;&gt; "",
    IFERROR(
      INDEX(
        'Summary - Period of Performance'!$C$2:$AW$5,
        MATCH(Prototype_input!$C$46, 'Summary - Period of Performance'!$B$2:$B$5, 0),
        MATCH(B65, 'Summary - Period of Performance'!$C$1:$AW$1, 0)
      ),
      ""
    ),
    ""
  ),
  ""
)</f>
        <v/>
      </c>
      <c r="I65" s="21" t="str">
        <f t="array" ref="I65">IF(
  Prototype_input!$C$6 = "Federal or Tribal Government",
  IF(
    B65 &lt;&gt; "",
    IFERROR(
      INDEX(
        'Summary - Socioeconomic'!$C$2:$BX$11,
        MATCH(Prototype_input!$C$50, 'Summary - Socioeconomic'!$B$2:$B$11, 0),
        MATCH(B65, 'Summary - Socioeconomic'!$C$1:$BX$1, 0)
      ),
      ""
    ),
    ""
  ),
  ""
)</f>
        <v/>
      </c>
      <c r="J65" s="21" t="str">
        <f>IF(
  Prototype_input!$C$6 = "Federal or Tribal Government",
  IF(
    B65 &lt;&gt; "",
    IFERROR(
      INDEX(
        'Summary - Estimated Dollar Valu'!$C$2:$AW$4,
        MATCH(Prototype_input!$C$54, 'Summary - Estimated Dollar Valu'!$B$2:$B$4, 0),
        MATCH(B65, 'Summary - Estimated Dollar Valu'!$C$1:$AW$1, 0)
      ),
      ""
    ),
    ""
  ),
  ""
)</f>
        <v/>
      </c>
      <c r="K65" s="21" t="str">
        <f>IF(AND(Prototype_input!$C$56&lt;&gt;"",J65&lt;&gt;""),Prototype_input!$C$58,"")</f>
        <v/>
      </c>
      <c r="L65" s="21" t="str">
        <f>IF(AND(Prototype_input!$C$60&lt;&gt;"",J65&lt;&gt;""),Prototype_input!$C$62,"")</f>
        <v/>
      </c>
      <c r="M65" s="21" t="str">
        <f>IF(AND(Prototype_input!$C$64&lt;&gt;"",J65&lt;&gt;""),Prototype_input!$C$66,"")</f>
        <v/>
      </c>
      <c r="N65" s="21" t="str">
        <f>IF(AND(Prototype_input!$C$68&lt;&gt;"",J65&lt;&gt;""),Prototype_input!$C$70,"")</f>
        <v/>
      </c>
      <c r="O65" s="21" t="str">
        <f>IF(N65&lt;&gt;"",_xlfn.XLOOKUP(Prototype_input!$E$13,'ITC Offerings Mapping'!$C$1:$C$1000,'ITC Offerings Mapping'!$B$1:$B$1000),"")</f>
        <v/>
      </c>
      <c r="Q65" s="21" t="str">
        <f t="array" ref="Q65">IF(Prototype_input!$C$6="Federal or Tribal Government",IF(O65&lt;&gt;"", INDEX('Scope Scoring'!$C$2:$BX$50, MATCH(O65, 'Scope Scoring'!$B$2:$B$50, 0), MATCH(B65, 'Scope Scoring'!$C$1:$BX$1, 0)),""),"")</f>
        <v/>
      </c>
      <c r="R65" s="21" t="str">
        <f t="shared" si="0"/>
        <v/>
      </c>
      <c r="S65" s="21" t="str">
        <f t="shared" si="1"/>
        <v/>
      </c>
      <c r="T65" s="21" t="str">
        <f t="shared" si="2"/>
        <v/>
      </c>
      <c r="U65" s="21" t="str">
        <f t="shared" si="3"/>
        <v/>
      </c>
      <c r="W65" s="21" t="str">
        <f t="array" ref="W65">IF(Prototype_input!$C$6="Federal or Tribal Government",IF(O65&lt;&gt;"", INDEX('Summary - Level of Assistance -'!$C$2:$AV$7, MATCH(Prototype_input!$C$34, 'Summary - Level of Assistance -'!$B$2:$B$7, 0), MATCH(B65, 'Summary - Level of Assistance -'!$C$1:$AV$1, 0)),""),"")</f>
        <v/>
      </c>
      <c r="X65" s="21" t="str">
        <f t="shared" si="4"/>
        <v/>
      </c>
      <c r="Y65" s="21" t="str">
        <f t="shared" si="5"/>
        <v/>
      </c>
      <c r="AA65" s="21" t="str">
        <f t="array" ref="AA65">IF(Prototype_input!$C$6="Federal or Tribal Government",IF(O65&lt;&gt;"", INDEX('Summary - Objective - Tradeoff'!$C$2:$AV$4, MATCH(Prototype_input!$C$38, 'Summary - Objective - Tradeoff'!$B$2:$B$4, 0), MATCH(B65, 'Summary - Objective - Tradeoff'!$C$1:$AV$1, 0)),""),"")</f>
        <v/>
      </c>
      <c r="AB65" s="21" t="str">
        <f t="shared" si="6"/>
        <v/>
      </c>
      <c r="AC65" s="21" t="str">
        <f t="shared" si="7"/>
        <v/>
      </c>
      <c r="AE65" s="21" t="str">
        <f t="array" ref="AE65">IF(Prototype_input!$C$6="Federal or Tribal Government",IF(O65&lt;&gt;"", INDEX('Summary- PoP - Tradeoff'!$C$2:$AV$5, MATCH(Prototype_input!$C$46, 'Summary- PoP - Tradeoff'!$B$2:$B$5, 0), MATCH(B65, 'Summary- PoP - Tradeoff'!$C$1:$AV$1, 0)),""),"")</f>
        <v/>
      </c>
      <c r="AF65" s="21" t="str">
        <f t="shared" si="8"/>
        <v/>
      </c>
      <c r="AG65" s="21" t="str">
        <f t="shared" si="9"/>
        <v/>
      </c>
      <c r="AI65" s="21" t="str">
        <f t="array" ref="AI65">IF(Prototype_input!$C$6="Federal or Tribal Government",IF(O65&lt;&gt;"", INDEX('Summary - EDV - Tradeoff'!$C$2:$AV$4, MATCH(Prototype_input!$C$54, 'Summary - EDV - Tradeoff'!$B$2:$B$4, 0), MATCH(B65, 'Summary - EDV - Tradeoff'!$C$1:$AV$1, 0)),""),"")</f>
        <v/>
      </c>
      <c r="AJ65" s="21" t="str">
        <f t="shared" si="10"/>
        <v/>
      </c>
      <c r="AK65" s="21" t="str">
        <f t="shared" si="11"/>
        <v/>
      </c>
      <c r="AL65" s="21" t="str">
        <f t="shared" si="12"/>
        <v/>
      </c>
    </row>
    <row r="66" spans="4:38" ht="12.75" x14ac:dyDescent="0.2">
      <c r="D66" s="21" t="str">
        <f t="array" ref="D66">IF(
  Prototype_input!$C$6 = "State or Local Government",
  IF(
    C66 &lt;&gt; "",
    IFERROR(
      INDEX(
        'Summary - Acquisition Need'!$C$2:$AD$4,
        MATCH(Prototype_input!$C$30, 'Summary - Acquisition Need'!$B$2:$B$4, 0),
        MATCH(C66, 'Summary - Acquisition Need'!$C$1:$AD$1, 0)
      ),
      ""
    ),
    ""
  ),
  IF(
    Prototype_input!$C$6 = "Federal or Tribal Government",
    IF(
      B66 &lt;&gt; "",
      IFERROR(
        INDEX(
          'Summary - Place of Performance'!$C$2:$AW$14,
          MATCH(Prototype_input!$C$30, 'Summary - Place of Performance'!$B$2:$B$14, 0),
          MATCH(B66, 'Summary - Place of Performance'!$C$1:$AW$1, 0)
        ),
        ""
      ),
      ""
    ),
    ""
  )
)</f>
        <v/>
      </c>
      <c r="E66" s="21" t="str">
        <f t="array" ref="E66">IF(
  Prototype_input!$C$6 = "State or Local Government",
  IF(
    C66 &lt;&gt; "",
    IFERROR(
      INDEX(
        'Summary - Contract Type'!$C$2:$BX$6,
        MATCH(Prototype_input!$C$34, 'Summary - Contract Type'!$B$2:$B$6, 0),
        MATCH(C66, 'Summary - Contract Type'!$C$1:$BX$1, 0)
      ),
      ""
    ),
    ""
  ),
  IF(
    Prototype_input!$C$6 = "Federal or Tribal Government",
    IF(
      B66 &lt;&gt; "",
      IFERROR(
        INDEX(
          'Summary - Level of Assistance'!$C$2:$AW$7,
          MATCH(Prototype_input!$C$34, 'Summary - Level of Assistance'!$B$2:$B$7, 0),
          MATCH(B66, 'Summary - Level of Assistance'!$C$1:$AW$1, 0)
        ),
        ""
      ),
      ""
    ),
    ""
  )
)</f>
        <v/>
      </c>
      <c r="F66" s="21" t="str">
        <f t="array" ref="F66">IF(
  Prototype_input!$C$6 = "State or Local Government",
  IF(
    C66 &lt;&gt; "",
    IFERROR(
      INDEX(
        'Summary - Socioeconomic'!$C$2:$BX$11,
        MATCH(Prototype_input!$C$38, 'Summary - Socioeconomic'!$B$2:$B$11, 0),
        MATCH(C66, 'Summary - Socioeconomic'!$C$1:$BX$1, 0)
      ),
      ""
    ),
    ""
  ),
  IF(
    Prototype_input!$C$6 = "Federal or Tribal Government",
    IF(
      B66 &lt;&gt; "",
      IFERROR(
        INDEX(
          'Summary - Objective'!$C$2:$AX$4,
          MATCH(Prototype_input!$C$38, 'Summary - Objective'!$B$2:$B$4, 0),
          MATCH(B66, 'Summary - Objective'!$C$1:$AX$1, 0)
        ),
        ""
      ),
      ""
    ),
    ""
  )
)</f>
        <v/>
      </c>
      <c r="G66" s="21" t="str">
        <f t="array" ref="G66">IF(
  Prototype_input!$C$6 = "Federal or Tribal Government",
  IF(
    B66 &lt;&gt; "",
    IFERROR(
      INDEX(
        'Summary - Contract Type'!$C$2:$BX$6,
        MATCH(Prototype_input!$C$42, 'Summary - Contract Type'!$B$2:$B$6, 0),
        MATCH(B66, 'Summary - Contract Type'!$C$1:$BX$1, 0)
      ),
      ""
    ),
    ""
  ),
  ""
)</f>
        <v/>
      </c>
      <c r="H66" s="21" t="str">
        <f t="array" ref="H66">IF(
  Prototype_input!$C$6 = "Federal or Tribal Government",
  IF(
    B66 &lt;&gt; "",
    IFERROR(
      INDEX(
        'Summary - Period of Performance'!$C$2:$AW$5,
        MATCH(Prototype_input!$C$46, 'Summary - Period of Performance'!$B$2:$B$5, 0),
        MATCH(B66, 'Summary - Period of Performance'!$C$1:$AW$1, 0)
      ),
      ""
    ),
    ""
  ),
  ""
)</f>
        <v/>
      </c>
      <c r="I66" s="21" t="str">
        <f t="array" ref="I66">IF(
  Prototype_input!$C$6 = "Federal or Tribal Government",
  IF(
    B66 &lt;&gt; "",
    IFERROR(
      INDEX(
        'Summary - Socioeconomic'!$C$2:$BX$11,
        MATCH(Prototype_input!$C$50, 'Summary - Socioeconomic'!$B$2:$B$11, 0),
        MATCH(B66, 'Summary - Socioeconomic'!$C$1:$BX$1, 0)
      ),
      ""
    ),
    ""
  ),
  ""
)</f>
        <v/>
      </c>
      <c r="J66" s="21" t="str">
        <f>IF(
  Prototype_input!$C$6 = "Federal or Tribal Government",
  IF(
    B66 &lt;&gt; "",
    IFERROR(
      INDEX(
        'Summary - Estimated Dollar Valu'!$C$2:$AW$4,
        MATCH(Prototype_input!$C$54, 'Summary - Estimated Dollar Valu'!$B$2:$B$4, 0),
        MATCH(B66, 'Summary - Estimated Dollar Valu'!$C$1:$AW$1, 0)
      ),
      ""
    ),
    ""
  ),
  ""
)</f>
        <v/>
      </c>
      <c r="K66" s="21" t="str">
        <f>IF(AND(Prototype_input!$C$56&lt;&gt;"",J66&lt;&gt;""),Prototype_input!$C$58,"")</f>
        <v/>
      </c>
      <c r="L66" s="21" t="str">
        <f>IF(AND(Prototype_input!$C$60&lt;&gt;"",J66&lt;&gt;""),Prototype_input!$C$62,"")</f>
        <v/>
      </c>
      <c r="M66" s="21" t="str">
        <f>IF(AND(Prototype_input!$C$64&lt;&gt;"",J66&lt;&gt;""),Prototype_input!$C$66,"")</f>
        <v/>
      </c>
      <c r="N66" s="21" t="str">
        <f>IF(AND(Prototype_input!$C$68&lt;&gt;"",J66&lt;&gt;""),Prototype_input!$C$70,"")</f>
        <v/>
      </c>
      <c r="O66" s="21" t="str">
        <f>IF(N66&lt;&gt;"",_xlfn.XLOOKUP(Prototype_input!$E$13,'ITC Offerings Mapping'!$C$1:$C$1000,'ITC Offerings Mapping'!$B$1:$B$1000),"")</f>
        <v/>
      </c>
      <c r="Q66" s="21" t="str">
        <f t="array" ref="Q66">IF(Prototype_input!$C$6="Federal or Tribal Government",IF(O66&lt;&gt;"", INDEX('Scope Scoring'!$C$2:$BX$50, MATCH(O66, 'Scope Scoring'!$B$2:$B$50, 0), MATCH(B66, 'Scope Scoring'!$C$1:$BX$1, 0)),""),"")</f>
        <v/>
      </c>
      <c r="R66" s="21" t="str">
        <f t="shared" si="0"/>
        <v/>
      </c>
      <c r="S66" s="21" t="str">
        <f t="shared" si="1"/>
        <v/>
      </c>
      <c r="T66" s="21" t="str">
        <f t="shared" si="2"/>
        <v/>
      </c>
      <c r="U66" s="21" t="str">
        <f t="shared" si="3"/>
        <v/>
      </c>
      <c r="W66" s="21" t="str">
        <f t="array" ref="W66">IF(Prototype_input!$C$6="Federal or Tribal Government",IF(O66&lt;&gt;"", INDEX('Summary - Level of Assistance -'!$C$2:$AV$7, MATCH(Prototype_input!$C$34, 'Summary - Level of Assistance -'!$B$2:$B$7, 0), MATCH(B66, 'Summary - Level of Assistance -'!$C$1:$AV$1, 0)),""),"")</f>
        <v/>
      </c>
      <c r="X66" s="21" t="str">
        <f t="shared" si="4"/>
        <v/>
      </c>
      <c r="Y66" s="21" t="str">
        <f t="shared" si="5"/>
        <v/>
      </c>
      <c r="AA66" s="21" t="str">
        <f t="array" ref="AA66">IF(Prototype_input!$C$6="Federal or Tribal Government",IF(O66&lt;&gt;"", INDEX('Summary - Objective - Tradeoff'!$C$2:$AV$4, MATCH(Prototype_input!$C$38, 'Summary - Objective - Tradeoff'!$B$2:$B$4, 0), MATCH(B66, 'Summary - Objective - Tradeoff'!$C$1:$AV$1, 0)),""),"")</f>
        <v/>
      </c>
      <c r="AB66" s="21" t="str">
        <f t="shared" si="6"/>
        <v/>
      </c>
      <c r="AC66" s="21" t="str">
        <f t="shared" si="7"/>
        <v/>
      </c>
      <c r="AE66" s="21" t="str">
        <f t="array" ref="AE66">IF(Prototype_input!$C$6="Federal or Tribal Government",IF(O66&lt;&gt;"", INDEX('Summary- PoP - Tradeoff'!$C$2:$AV$5, MATCH(Prototype_input!$C$46, 'Summary- PoP - Tradeoff'!$B$2:$B$5, 0), MATCH(B66, 'Summary- PoP - Tradeoff'!$C$1:$AV$1, 0)),""),"")</f>
        <v/>
      </c>
      <c r="AF66" s="21" t="str">
        <f t="shared" si="8"/>
        <v/>
      </c>
      <c r="AG66" s="21" t="str">
        <f t="shared" si="9"/>
        <v/>
      </c>
      <c r="AI66" s="21" t="str">
        <f t="array" ref="AI66">IF(Prototype_input!$C$6="Federal or Tribal Government",IF(O66&lt;&gt;"", INDEX('Summary - EDV - Tradeoff'!$C$2:$AV$4, MATCH(Prototype_input!$C$54, 'Summary - EDV - Tradeoff'!$B$2:$B$4, 0), MATCH(B66, 'Summary - EDV - Tradeoff'!$C$1:$AV$1, 0)),""),"")</f>
        <v/>
      </c>
      <c r="AJ66" s="21" t="str">
        <f t="shared" si="10"/>
        <v/>
      </c>
      <c r="AK66" s="21" t="str">
        <f t="shared" si="11"/>
        <v/>
      </c>
      <c r="AL66" s="21" t="str">
        <f t="shared" si="12"/>
        <v/>
      </c>
    </row>
    <row r="67" spans="4:38" ht="12.75" x14ac:dyDescent="0.2">
      <c r="D67" s="21" t="str">
        <f t="array" ref="D67">IF(
  Prototype_input!$C$6 = "State or Local Government",
  IF(
    C67 &lt;&gt; "",
    IFERROR(
      INDEX(
        'Summary - Acquisition Need'!$C$2:$AD$4,
        MATCH(Prototype_input!$C$30, 'Summary - Acquisition Need'!$B$2:$B$4, 0),
        MATCH(C67, 'Summary - Acquisition Need'!$C$1:$AD$1, 0)
      ),
      ""
    ),
    ""
  ),
  IF(
    Prototype_input!$C$6 = "Federal or Tribal Government",
    IF(
      B67 &lt;&gt; "",
      IFERROR(
        INDEX(
          'Summary - Place of Performance'!$C$2:$AW$14,
          MATCH(Prototype_input!$C$30, 'Summary - Place of Performance'!$B$2:$B$14, 0),
          MATCH(B67, 'Summary - Place of Performance'!$C$1:$AW$1, 0)
        ),
        ""
      ),
      ""
    ),
    ""
  )
)</f>
        <v/>
      </c>
      <c r="E67" s="21" t="str">
        <f t="array" ref="E67">IF(
  Prototype_input!$C$6 = "State or Local Government",
  IF(
    C67 &lt;&gt; "",
    IFERROR(
      INDEX(
        'Summary - Contract Type'!$C$2:$BX$6,
        MATCH(Prototype_input!$C$34, 'Summary - Contract Type'!$B$2:$B$6, 0),
        MATCH(C67, 'Summary - Contract Type'!$C$1:$BX$1, 0)
      ),
      ""
    ),
    ""
  ),
  IF(
    Prototype_input!$C$6 = "Federal or Tribal Government",
    IF(
      B67 &lt;&gt; "",
      IFERROR(
        INDEX(
          'Summary - Level of Assistance'!$C$2:$AW$7,
          MATCH(Prototype_input!$C$34, 'Summary - Level of Assistance'!$B$2:$B$7, 0),
          MATCH(B67, 'Summary - Level of Assistance'!$C$1:$AW$1, 0)
        ),
        ""
      ),
      ""
    ),
    ""
  )
)</f>
        <v/>
      </c>
      <c r="F67" s="21" t="str">
        <f t="array" ref="F67">IF(
  Prototype_input!$C$6 = "State or Local Government",
  IF(
    C67 &lt;&gt; "",
    IFERROR(
      INDEX(
        'Summary - Socioeconomic'!$C$2:$BX$11,
        MATCH(Prototype_input!$C$38, 'Summary - Socioeconomic'!$B$2:$B$11, 0),
        MATCH(C67, 'Summary - Socioeconomic'!$C$1:$BX$1, 0)
      ),
      ""
    ),
    ""
  ),
  IF(
    Prototype_input!$C$6 = "Federal or Tribal Government",
    IF(
      B67 &lt;&gt; "",
      IFERROR(
        INDEX(
          'Summary - Objective'!$C$2:$AX$4,
          MATCH(Prototype_input!$C$38, 'Summary - Objective'!$B$2:$B$4, 0),
          MATCH(B67, 'Summary - Objective'!$C$1:$AX$1, 0)
        ),
        ""
      ),
      ""
    ),
    ""
  )
)</f>
        <v/>
      </c>
      <c r="G67" s="21" t="str">
        <f t="array" ref="G67">IF(
  Prototype_input!$C$6 = "Federal or Tribal Government",
  IF(
    B67 &lt;&gt; "",
    IFERROR(
      INDEX(
        'Summary - Contract Type'!$C$2:$BX$6,
        MATCH(Prototype_input!$C$42, 'Summary - Contract Type'!$B$2:$B$6, 0),
        MATCH(B67, 'Summary - Contract Type'!$C$1:$BX$1, 0)
      ),
      ""
    ),
    ""
  ),
  ""
)</f>
        <v/>
      </c>
      <c r="H67" s="21" t="str">
        <f t="array" ref="H67">IF(
  Prototype_input!$C$6 = "Federal or Tribal Government",
  IF(
    B67 &lt;&gt; "",
    IFERROR(
      INDEX(
        'Summary - Period of Performance'!$C$2:$AW$5,
        MATCH(Prototype_input!$C$46, 'Summary - Period of Performance'!$B$2:$B$5, 0),
        MATCH(B67, 'Summary - Period of Performance'!$C$1:$AW$1, 0)
      ),
      ""
    ),
    ""
  ),
  ""
)</f>
        <v/>
      </c>
      <c r="I67" s="21" t="str">
        <f t="array" ref="I67">IF(
  Prototype_input!$C$6 = "Federal or Tribal Government",
  IF(
    B67 &lt;&gt; "",
    IFERROR(
      INDEX(
        'Summary - Socioeconomic'!$C$2:$BX$11,
        MATCH(Prototype_input!$C$50, 'Summary - Socioeconomic'!$B$2:$B$11, 0),
        MATCH(B67, 'Summary - Socioeconomic'!$C$1:$BX$1, 0)
      ),
      ""
    ),
    ""
  ),
  ""
)</f>
        <v/>
      </c>
      <c r="J67" s="21" t="str">
        <f>IF(
  Prototype_input!$C$6 = "Federal or Tribal Government",
  IF(
    B67 &lt;&gt; "",
    IFERROR(
      INDEX(
        'Summary - Estimated Dollar Valu'!$C$2:$AW$4,
        MATCH(Prototype_input!$C$54, 'Summary - Estimated Dollar Valu'!$B$2:$B$4, 0),
        MATCH(B67, 'Summary - Estimated Dollar Valu'!$C$1:$AW$1, 0)
      ),
      ""
    ),
    ""
  ),
  ""
)</f>
        <v/>
      </c>
      <c r="K67" s="21" t="str">
        <f>IF(AND(Prototype_input!$C$56&lt;&gt;"",J67&lt;&gt;""),Prototype_input!$C$58,"")</f>
        <v/>
      </c>
      <c r="L67" s="21" t="str">
        <f>IF(AND(Prototype_input!$C$60&lt;&gt;"",J67&lt;&gt;""),Prototype_input!$C$62,"")</f>
        <v/>
      </c>
      <c r="M67" s="21" t="str">
        <f>IF(AND(Prototype_input!$C$64&lt;&gt;"",J67&lt;&gt;""),Prototype_input!$C$66,"")</f>
        <v/>
      </c>
      <c r="N67" s="21" t="str">
        <f>IF(AND(Prototype_input!$C$68&lt;&gt;"",J67&lt;&gt;""),Prototype_input!$C$70,"")</f>
        <v/>
      </c>
      <c r="O67" s="21" t="str">
        <f>IF(N67&lt;&gt;"",_xlfn.XLOOKUP(Prototype_input!$E$13,'ITC Offerings Mapping'!$C$1:$C$1000,'ITC Offerings Mapping'!$B$1:$B$1000),"")</f>
        <v/>
      </c>
      <c r="Q67" s="21" t="str">
        <f t="array" ref="Q67">IF(Prototype_input!$C$6="Federal or Tribal Government",IF(O67&lt;&gt;"", INDEX('Scope Scoring'!$C$2:$BX$50, MATCH(O67, 'Scope Scoring'!$B$2:$B$50, 0), MATCH(B67, 'Scope Scoring'!$C$1:$BX$1, 0)),""),"")</f>
        <v/>
      </c>
      <c r="R67" s="21" t="str">
        <f t="shared" si="0"/>
        <v/>
      </c>
      <c r="S67" s="21" t="str">
        <f t="shared" si="1"/>
        <v/>
      </c>
      <c r="T67" s="21" t="str">
        <f t="shared" si="2"/>
        <v/>
      </c>
      <c r="U67" s="21" t="str">
        <f t="shared" si="3"/>
        <v/>
      </c>
      <c r="W67" s="21" t="str">
        <f t="array" ref="W67">IF(Prototype_input!$C$6="Federal or Tribal Government",IF(O67&lt;&gt;"", INDEX('Summary - Level of Assistance -'!$C$2:$AV$7, MATCH(Prototype_input!$C$34, 'Summary - Level of Assistance -'!$B$2:$B$7, 0), MATCH(B67, 'Summary - Level of Assistance -'!$C$1:$AV$1, 0)),""),"")</f>
        <v/>
      </c>
      <c r="X67" s="21" t="str">
        <f t="shared" si="4"/>
        <v/>
      </c>
      <c r="Y67" s="21" t="str">
        <f t="shared" si="5"/>
        <v/>
      </c>
      <c r="AA67" s="21" t="str">
        <f t="array" ref="AA67">IF(Prototype_input!$C$6="Federal or Tribal Government",IF(O67&lt;&gt;"", INDEX('Summary - Objective - Tradeoff'!$C$2:$AV$4, MATCH(Prototype_input!$C$38, 'Summary - Objective - Tradeoff'!$B$2:$B$4, 0), MATCH(B67, 'Summary - Objective - Tradeoff'!$C$1:$AV$1, 0)),""),"")</f>
        <v/>
      </c>
      <c r="AB67" s="21" t="str">
        <f t="shared" si="6"/>
        <v/>
      </c>
      <c r="AC67" s="21" t="str">
        <f t="shared" si="7"/>
        <v/>
      </c>
      <c r="AE67" s="21" t="str">
        <f t="array" ref="AE67">IF(Prototype_input!$C$6="Federal or Tribal Government",IF(O67&lt;&gt;"", INDEX('Summary- PoP - Tradeoff'!$C$2:$AV$5, MATCH(Prototype_input!$C$46, 'Summary- PoP - Tradeoff'!$B$2:$B$5, 0), MATCH(B67, 'Summary- PoP - Tradeoff'!$C$1:$AV$1, 0)),""),"")</f>
        <v/>
      </c>
      <c r="AF67" s="21" t="str">
        <f t="shared" si="8"/>
        <v/>
      </c>
      <c r="AG67" s="21" t="str">
        <f t="shared" si="9"/>
        <v/>
      </c>
      <c r="AI67" s="21" t="str">
        <f t="array" ref="AI67">IF(Prototype_input!$C$6="Federal or Tribal Government",IF(O67&lt;&gt;"", INDEX('Summary - EDV - Tradeoff'!$C$2:$AV$4, MATCH(Prototype_input!$C$54, 'Summary - EDV - Tradeoff'!$B$2:$B$4, 0), MATCH(B67, 'Summary - EDV - Tradeoff'!$C$1:$AV$1, 0)),""),"")</f>
        <v/>
      </c>
      <c r="AJ67" s="21" t="str">
        <f t="shared" si="10"/>
        <v/>
      </c>
      <c r="AK67" s="21" t="str">
        <f t="shared" si="11"/>
        <v/>
      </c>
      <c r="AL67" s="21" t="str">
        <f t="shared" si="12"/>
        <v/>
      </c>
    </row>
    <row r="68" spans="4:38" ht="12.75" x14ac:dyDescent="0.2">
      <c r="D68" s="21" t="str">
        <f t="array" ref="D68">IF(
  Prototype_input!$C$6 = "State or Local Government",
  IF(
    C68 &lt;&gt; "",
    IFERROR(
      INDEX(
        'Summary - Acquisition Need'!$C$2:$AD$4,
        MATCH(Prototype_input!$C$30, 'Summary - Acquisition Need'!$B$2:$B$4, 0),
        MATCH(C68, 'Summary - Acquisition Need'!$C$1:$AD$1, 0)
      ),
      ""
    ),
    ""
  ),
  IF(
    Prototype_input!$C$6 = "Federal or Tribal Government",
    IF(
      B68 &lt;&gt; "",
      IFERROR(
        INDEX(
          'Summary - Place of Performance'!$C$2:$AW$14,
          MATCH(Prototype_input!$C$30, 'Summary - Place of Performance'!$B$2:$B$14, 0),
          MATCH(B68, 'Summary - Place of Performance'!$C$1:$AW$1, 0)
        ),
        ""
      ),
      ""
    ),
    ""
  )
)</f>
        <v/>
      </c>
      <c r="E68" s="21" t="str">
        <f t="array" ref="E68">IF(
  Prototype_input!$C$6 = "State or Local Government",
  IF(
    C68 &lt;&gt; "",
    IFERROR(
      INDEX(
        'Summary - Contract Type'!$C$2:$BX$6,
        MATCH(Prototype_input!$C$34, 'Summary - Contract Type'!$B$2:$B$6, 0),
        MATCH(C68, 'Summary - Contract Type'!$C$1:$BX$1, 0)
      ),
      ""
    ),
    ""
  ),
  IF(
    Prototype_input!$C$6 = "Federal or Tribal Government",
    IF(
      B68 &lt;&gt; "",
      IFERROR(
        INDEX(
          'Summary - Level of Assistance'!$C$2:$AW$7,
          MATCH(Prototype_input!$C$34, 'Summary - Level of Assistance'!$B$2:$B$7, 0),
          MATCH(B68, 'Summary - Level of Assistance'!$C$1:$AW$1, 0)
        ),
        ""
      ),
      ""
    ),
    ""
  )
)</f>
        <v/>
      </c>
      <c r="F68" s="21" t="str">
        <f t="array" ref="F68">IF(
  Prototype_input!$C$6 = "State or Local Government",
  IF(
    C68 &lt;&gt; "",
    IFERROR(
      INDEX(
        'Summary - Socioeconomic'!$C$2:$BX$11,
        MATCH(Prototype_input!$C$38, 'Summary - Socioeconomic'!$B$2:$B$11, 0),
        MATCH(C68, 'Summary - Socioeconomic'!$C$1:$BX$1, 0)
      ),
      ""
    ),
    ""
  ),
  IF(
    Prototype_input!$C$6 = "Federal or Tribal Government",
    IF(
      B68 &lt;&gt; "",
      IFERROR(
        INDEX(
          'Summary - Objective'!$C$2:$AX$4,
          MATCH(Prototype_input!$C$38, 'Summary - Objective'!$B$2:$B$4, 0),
          MATCH(B68, 'Summary - Objective'!$C$1:$AX$1, 0)
        ),
        ""
      ),
      ""
    ),
    ""
  )
)</f>
        <v/>
      </c>
      <c r="G68" s="21" t="str">
        <f t="array" ref="G68">IF(
  Prototype_input!$C$6 = "Federal or Tribal Government",
  IF(
    B68 &lt;&gt; "",
    IFERROR(
      INDEX(
        'Summary - Contract Type'!$C$2:$BX$6,
        MATCH(Prototype_input!$C$42, 'Summary - Contract Type'!$B$2:$B$6, 0),
        MATCH(B68, 'Summary - Contract Type'!$C$1:$BX$1, 0)
      ),
      ""
    ),
    ""
  ),
  ""
)</f>
        <v/>
      </c>
      <c r="H68" s="21" t="str">
        <f t="array" ref="H68">IF(
  Prototype_input!$C$6 = "Federal or Tribal Government",
  IF(
    B68 &lt;&gt; "",
    IFERROR(
      INDEX(
        'Summary - Period of Performance'!$C$2:$AW$5,
        MATCH(Prototype_input!$C$46, 'Summary - Period of Performance'!$B$2:$B$5, 0),
        MATCH(B68, 'Summary - Period of Performance'!$C$1:$AW$1, 0)
      ),
      ""
    ),
    ""
  ),
  ""
)</f>
        <v/>
      </c>
      <c r="I68" s="21" t="str">
        <f t="array" ref="I68">IF(
  Prototype_input!$C$6 = "Federal or Tribal Government",
  IF(
    B68 &lt;&gt; "",
    IFERROR(
      INDEX(
        'Summary - Socioeconomic'!$C$2:$BX$11,
        MATCH(Prototype_input!$C$50, 'Summary - Socioeconomic'!$B$2:$B$11, 0),
        MATCH(B68, 'Summary - Socioeconomic'!$C$1:$BX$1, 0)
      ),
      ""
    ),
    ""
  ),
  ""
)</f>
        <v/>
      </c>
      <c r="J68" s="21" t="str">
        <f>IF(
  Prototype_input!$C$6 = "Federal or Tribal Government",
  IF(
    B68 &lt;&gt; "",
    IFERROR(
      INDEX(
        'Summary - Estimated Dollar Valu'!$C$2:$AW$4,
        MATCH(Prototype_input!$C$54, 'Summary - Estimated Dollar Valu'!$B$2:$B$4, 0),
        MATCH(B68, 'Summary - Estimated Dollar Valu'!$C$1:$AW$1, 0)
      ),
      ""
    ),
    ""
  ),
  ""
)</f>
        <v/>
      </c>
      <c r="K68" s="21" t="str">
        <f>IF(AND(Prototype_input!$C$56&lt;&gt;"",J68&lt;&gt;""),Prototype_input!$C$58,"")</f>
        <v/>
      </c>
      <c r="L68" s="21" t="str">
        <f>IF(AND(Prototype_input!$C$60&lt;&gt;"",J68&lt;&gt;""),Prototype_input!$C$62,"")</f>
        <v/>
      </c>
      <c r="M68" s="21" t="str">
        <f>IF(AND(Prototype_input!$C$64&lt;&gt;"",J68&lt;&gt;""),Prototype_input!$C$66,"")</f>
        <v/>
      </c>
      <c r="N68" s="21" t="str">
        <f>IF(AND(Prototype_input!$C$68&lt;&gt;"",J68&lt;&gt;""),Prototype_input!$C$70,"")</f>
        <v/>
      </c>
      <c r="O68" s="21" t="str">
        <f>IF(N68&lt;&gt;"",_xlfn.XLOOKUP(Prototype_input!$E$13,'ITC Offerings Mapping'!$C$1:$C$1000,'ITC Offerings Mapping'!$B$1:$B$1000),"")</f>
        <v/>
      </c>
      <c r="Q68" s="21" t="str">
        <f t="array" ref="Q68">IF(Prototype_input!$C$6="Federal or Tribal Government",IF(O68&lt;&gt;"", INDEX('Scope Scoring'!$C$2:$BX$50, MATCH(O68, 'Scope Scoring'!$B$2:$B$50, 0), MATCH(B68, 'Scope Scoring'!$C$1:$BX$1, 0)),""),"")</f>
        <v/>
      </c>
      <c r="R68" s="21" t="str">
        <f t="shared" si="0"/>
        <v/>
      </c>
      <c r="S68" s="21" t="str">
        <f t="shared" si="1"/>
        <v/>
      </c>
      <c r="T68" s="21" t="str">
        <f t="shared" si="2"/>
        <v/>
      </c>
      <c r="U68" s="21" t="str">
        <f t="shared" si="3"/>
        <v/>
      </c>
      <c r="W68" s="21" t="str">
        <f t="array" ref="W68">IF(Prototype_input!$C$6="Federal or Tribal Government",IF(O68&lt;&gt;"", INDEX('Summary - Level of Assistance -'!$C$2:$AV$7, MATCH(Prototype_input!$C$34, 'Summary - Level of Assistance -'!$B$2:$B$7, 0), MATCH(B68, 'Summary - Level of Assistance -'!$C$1:$AV$1, 0)),""),"")</f>
        <v/>
      </c>
      <c r="X68" s="21" t="str">
        <f t="shared" si="4"/>
        <v/>
      </c>
      <c r="Y68" s="21" t="str">
        <f t="shared" si="5"/>
        <v/>
      </c>
      <c r="AA68" s="21" t="str">
        <f t="array" ref="AA68">IF(Prototype_input!$C$6="Federal or Tribal Government",IF(O68&lt;&gt;"", INDEX('Summary - Objective - Tradeoff'!$C$2:$AV$4, MATCH(Prototype_input!$C$38, 'Summary - Objective - Tradeoff'!$B$2:$B$4, 0), MATCH(B68, 'Summary - Objective - Tradeoff'!$C$1:$AV$1, 0)),""),"")</f>
        <v/>
      </c>
      <c r="AB68" s="21" t="str">
        <f t="shared" si="6"/>
        <v/>
      </c>
      <c r="AC68" s="21" t="str">
        <f t="shared" si="7"/>
        <v/>
      </c>
      <c r="AE68" s="21" t="str">
        <f t="array" ref="AE68">IF(Prototype_input!$C$6="Federal or Tribal Government",IF(O68&lt;&gt;"", INDEX('Summary- PoP - Tradeoff'!$C$2:$AV$5, MATCH(Prototype_input!$C$46, 'Summary- PoP - Tradeoff'!$B$2:$B$5, 0), MATCH(B68, 'Summary- PoP - Tradeoff'!$C$1:$AV$1, 0)),""),"")</f>
        <v/>
      </c>
      <c r="AF68" s="21" t="str">
        <f t="shared" si="8"/>
        <v/>
      </c>
      <c r="AG68" s="21" t="str">
        <f t="shared" si="9"/>
        <v/>
      </c>
      <c r="AI68" s="21" t="str">
        <f t="array" ref="AI68">IF(Prototype_input!$C$6="Federal or Tribal Government",IF(O68&lt;&gt;"", INDEX('Summary - EDV - Tradeoff'!$C$2:$AV$4, MATCH(Prototype_input!$C$54, 'Summary - EDV - Tradeoff'!$B$2:$B$4, 0), MATCH(B68, 'Summary - EDV - Tradeoff'!$C$1:$AV$1, 0)),""),"")</f>
        <v/>
      </c>
      <c r="AJ68" s="21" t="str">
        <f t="shared" si="10"/>
        <v/>
      </c>
      <c r="AK68" s="21" t="str">
        <f t="shared" si="11"/>
        <v/>
      </c>
      <c r="AL68" s="21" t="str">
        <f t="shared" si="12"/>
        <v/>
      </c>
    </row>
    <row r="69" spans="4:38" ht="12.75" x14ac:dyDescent="0.2">
      <c r="D69" s="21" t="str">
        <f t="array" ref="D69">IF(
  Prototype_input!$C$6 = "State or Local Government",
  IF(
    C69 &lt;&gt; "",
    IFERROR(
      INDEX(
        'Summary - Acquisition Need'!$C$2:$AD$4,
        MATCH(Prototype_input!$C$30, 'Summary - Acquisition Need'!$B$2:$B$4, 0),
        MATCH(C69, 'Summary - Acquisition Need'!$C$1:$AD$1, 0)
      ),
      ""
    ),
    ""
  ),
  IF(
    Prototype_input!$C$6 = "Federal or Tribal Government",
    IF(
      B69 &lt;&gt; "",
      IFERROR(
        INDEX(
          'Summary - Place of Performance'!$C$2:$AW$14,
          MATCH(Prototype_input!$C$30, 'Summary - Place of Performance'!$B$2:$B$14, 0),
          MATCH(B69, 'Summary - Place of Performance'!$C$1:$AW$1, 0)
        ),
        ""
      ),
      ""
    ),
    ""
  )
)</f>
        <v/>
      </c>
      <c r="E69" s="21" t="str">
        <f t="array" ref="E69">IF(
  Prototype_input!$C$6 = "State or Local Government",
  IF(
    C69 &lt;&gt; "",
    IFERROR(
      INDEX(
        'Summary - Contract Type'!$C$2:$BX$6,
        MATCH(Prototype_input!$C$34, 'Summary - Contract Type'!$B$2:$B$6, 0),
        MATCH(C69, 'Summary - Contract Type'!$C$1:$BX$1, 0)
      ),
      ""
    ),
    ""
  ),
  IF(
    Prototype_input!$C$6 = "Federal or Tribal Government",
    IF(
      B69 &lt;&gt; "",
      IFERROR(
        INDEX(
          'Summary - Level of Assistance'!$C$2:$AW$7,
          MATCH(Prototype_input!$C$34, 'Summary - Level of Assistance'!$B$2:$B$7, 0),
          MATCH(B69, 'Summary - Level of Assistance'!$C$1:$AW$1, 0)
        ),
        ""
      ),
      ""
    ),
    ""
  )
)</f>
        <v/>
      </c>
      <c r="F69" s="21" t="str">
        <f t="array" ref="F69">IF(
  Prototype_input!$C$6 = "State or Local Government",
  IF(
    C69 &lt;&gt; "",
    IFERROR(
      INDEX(
        'Summary - Socioeconomic'!$C$2:$BX$11,
        MATCH(Prototype_input!$C$38, 'Summary - Socioeconomic'!$B$2:$B$11, 0),
        MATCH(C69, 'Summary - Socioeconomic'!$C$1:$BX$1, 0)
      ),
      ""
    ),
    ""
  ),
  IF(
    Prototype_input!$C$6 = "Federal or Tribal Government",
    IF(
      B69 &lt;&gt; "",
      IFERROR(
        INDEX(
          'Summary - Objective'!$C$2:$AX$4,
          MATCH(Prototype_input!$C$38, 'Summary - Objective'!$B$2:$B$4, 0),
          MATCH(B69, 'Summary - Objective'!$C$1:$AX$1, 0)
        ),
        ""
      ),
      ""
    ),
    ""
  )
)</f>
        <v/>
      </c>
      <c r="G69" s="21" t="str">
        <f t="array" ref="G69">IF(
  Prototype_input!$C$6 = "Federal or Tribal Government",
  IF(
    B69 &lt;&gt; "",
    IFERROR(
      INDEX(
        'Summary - Contract Type'!$C$2:$BX$6,
        MATCH(Prototype_input!$C$42, 'Summary - Contract Type'!$B$2:$B$6, 0),
        MATCH(B69, 'Summary - Contract Type'!$C$1:$BX$1, 0)
      ),
      ""
    ),
    ""
  ),
  ""
)</f>
        <v/>
      </c>
      <c r="H69" s="21" t="str">
        <f t="array" ref="H69">IF(
  Prototype_input!$C$6 = "Federal or Tribal Government",
  IF(
    B69 &lt;&gt; "",
    IFERROR(
      INDEX(
        'Summary - Period of Performance'!$C$2:$AW$5,
        MATCH(Prototype_input!$C$46, 'Summary - Period of Performance'!$B$2:$B$5, 0),
        MATCH(B69, 'Summary - Period of Performance'!$C$1:$AW$1, 0)
      ),
      ""
    ),
    ""
  ),
  ""
)</f>
        <v/>
      </c>
      <c r="I69" s="21" t="str">
        <f t="array" ref="I69">IF(
  Prototype_input!$C$6 = "Federal or Tribal Government",
  IF(
    B69 &lt;&gt; "",
    IFERROR(
      INDEX(
        'Summary - Socioeconomic'!$C$2:$BX$11,
        MATCH(Prototype_input!$C$50, 'Summary - Socioeconomic'!$B$2:$B$11, 0),
        MATCH(B69, 'Summary - Socioeconomic'!$C$1:$BX$1, 0)
      ),
      ""
    ),
    ""
  ),
  ""
)</f>
        <v/>
      </c>
      <c r="J69" s="21" t="str">
        <f>IF(
  Prototype_input!$C$6 = "Federal or Tribal Government",
  IF(
    B69 &lt;&gt; "",
    IFERROR(
      INDEX(
        'Summary - Estimated Dollar Valu'!$C$2:$AW$4,
        MATCH(Prototype_input!$C$54, 'Summary - Estimated Dollar Valu'!$B$2:$B$4, 0),
        MATCH(B69, 'Summary - Estimated Dollar Valu'!$C$1:$AW$1, 0)
      ),
      ""
    ),
    ""
  ),
  ""
)</f>
        <v/>
      </c>
      <c r="K69" s="21" t="str">
        <f>IF(AND(Prototype_input!$C$56&lt;&gt;"",J69&lt;&gt;""),Prototype_input!$C$58,"")</f>
        <v/>
      </c>
      <c r="L69" s="21" t="str">
        <f>IF(AND(Prototype_input!$C$60&lt;&gt;"",J69&lt;&gt;""),Prototype_input!$C$62,"")</f>
        <v/>
      </c>
      <c r="M69" s="21" t="str">
        <f>IF(AND(Prototype_input!$C$64&lt;&gt;"",J69&lt;&gt;""),Prototype_input!$C$66,"")</f>
        <v/>
      </c>
      <c r="N69" s="21" t="str">
        <f>IF(AND(Prototype_input!$C$68&lt;&gt;"",J69&lt;&gt;""),Prototype_input!$C$70,"")</f>
        <v/>
      </c>
      <c r="O69" s="21" t="str">
        <f>IF(N69&lt;&gt;"",_xlfn.XLOOKUP(Prototype_input!$E$13,'ITC Offerings Mapping'!$C$1:$C$1000,'ITC Offerings Mapping'!$B$1:$B$1000),"")</f>
        <v/>
      </c>
      <c r="Q69" s="21" t="str">
        <f t="array" ref="Q69">IF(Prototype_input!$C$6="Federal or Tribal Government",IF(O69&lt;&gt;"", INDEX('Scope Scoring'!$C$2:$BX$50, MATCH(O69, 'Scope Scoring'!$B$2:$B$50, 0), MATCH(B69, 'Scope Scoring'!$C$1:$BX$1, 0)),""),"")</f>
        <v/>
      </c>
      <c r="R69" s="21" t="str">
        <f t="shared" si="0"/>
        <v/>
      </c>
      <c r="S69" s="21" t="str">
        <f t="shared" si="1"/>
        <v/>
      </c>
      <c r="T69" s="21" t="str">
        <f t="shared" si="2"/>
        <v/>
      </c>
      <c r="U69" s="21" t="str">
        <f t="shared" si="3"/>
        <v/>
      </c>
      <c r="W69" s="21" t="str">
        <f t="array" ref="W69">IF(Prototype_input!$C$6="Federal or Tribal Government",IF(O69&lt;&gt;"", INDEX('Summary - Level of Assistance -'!$C$2:$AV$7, MATCH(Prototype_input!$C$34, 'Summary - Level of Assistance -'!$B$2:$B$7, 0), MATCH(B69, 'Summary - Level of Assistance -'!$C$1:$AV$1, 0)),""),"")</f>
        <v/>
      </c>
      <c r="X69" s="21" t="str">
        <f t="shared" si="4"/>
        <v/>
      </c>
      <c r="Y69" s="21" t="str">
        <f t="shared" si="5"/>
        <v/>
      </c>
      <c r="AA69" s="21" t="str">
        <f t="array" ref="AA69">IF(Prototype_input!$C$6="Federal or Tribal Government",IF(O69&lt;&gt;"", INDEX('Summary - Objective - Tradeoff'!$C$2:$AV$4, MATCH(Prototype_input!$C$38, 'Summary - Objective - Tradeoff'!$B$2:$B$4, 0), MATCH(B69, 'Summary - Objective - Tradeoff'!$C$1:$AV$1, 0)),""),"")</f>
        <v/>
      </c>
      <c r="AB69" s="21" t="str">
        <f t="shared" si="6"/>
        <v/>
      </c>
      <c r="AC69" s="21" t="str">
        <f t="shared" si="7"/>
        <v/>
      </c>
      <c r="AE69" s="21" t="str">
        <f t="array" ref="AE69">IF(Prototype_input!$C$6="Federal or Tribal Government",IF(O69&lt;&gt;"", INDEX('Summary- PoP - Tradeoff'!$C$2:$AV$5, MATCH(Prototype_input!$C$46, 'Summary- PoP - Tradeoff'!$B$2:$B$5, 0), MATCH(B69, 'Summary- PoP - Tradeoff'!$C$1:$AV$1, 0)),""),"")</f>
        <v/>
      </c>
      <c r="AF69" s="21" t="str">
        <f t="shared" si="8"/>
        <v/>
      </c>
      <c r="AG69" s="21" t="str">
        <f t="shared" si="9"/>
        <v/>
      </c>
      <c r="AI69" s="21" t="str">
        <f t="array" ref="AI69">IF(Prototype_input!$C$6="Federal or Tribal Government",IF(O69&lt;&gt;"", INDEX('Summary - EDV - Tradeoff'!$C$2:$AV$4, MATCH(Prototype_input!$C$54, 'Summary - EDV - Tradeoff'!$B$2:$B$4, 0), MATCH(B69, 'Summary - EDV - Tradeoff'!$C$1:$AV$1, 0)),""),"")</f>
        <v/>
      </c>
      <c r="AJ69" s="21" t="str">
        <f t="shared" si="10"/>
        <v/>
      </c>
      <c r="AK69" s="21" t="str">
        <f t="shared" si="11"/>
        <v/>
      </c>
      <c r="AL69" s="21" t="str">
        <f t="shared" si="12"/>
        <v/>
      </c>
    </row>
    <row r="70" spans="4:38" ht="12.75" x14ac:dyDescent="0.2">
      <c r="D70" s="21" t="str">
        <f t="array" ref="D70">IF(
  Prototype_input!$C$6 = "State or Local Government",
  IF(
    C70 &lt;&gt; "",
    IFERROR(
      INDEX(
        'Summary - Acquisition Need'!$C$2:$AD$4,
        MATCH(Prototype_input!$C$30, 'Summary - Acquisition Need'!$B$2:$B$4, 0),
        MATCH(C70, 'Summary - Acquisition Need'!$C$1:$AD$1, 0)
      ),
      ""
    ),
    ""
  ),
  IF(
    Prototype_input!$C$6 = "Federal or Tribal Government",
    IF(
      B70 &lt;&gt; "",
      IFERROR(
        INDEX(
          'Summary - Place of Performance'!$C$2:$AW$14,
          MATCH(Prototype_input!$C$30, 'Summary - Place of Performance'!$B$2:$B$14, 0),
          MATCH(B70, 'Summary - Place of Performance'!$C$1:$AW$1, 0)
        ),
        ""
      ),
      ""
    ),
    ""
  )
)</f>
        <v/>
      </c>
      <c r="E70" s="21" t="str">
        <f t="array" ref="E70">IF(
  Prototype_input!$C$6 = "State or Local Government",
  IF(
    C70 &lt;&gt; "",
    IFERROR(
      INDEX(
        'Summary - Contract Type'!$C$2:$BX$6,
        MATCH(Prototype_input!$C$34, 'Summary - Contract Type'!$B$2:$B$6, 0),
        MATCH(C70, 'Summary - Contract Type'!$C$1:$BX$1, 0)
      ),
      ""
    ),
    ""
  ),
  IF(
    Prototype_input!$C$6 = "Federal or Tribal Government",
    IF(
      B70 &lt;&gt; "",
      IFERROR(
        INDEX(
          'Summary - Level of Assistance'!$C$2:$AW$7,
          MATCH(Prototype_input!$C$34, 'Summary - Level of Assistance'!$B$2:$B$7, 0),
          MATCH(B70, 'Summary - Level of Assistance'!$C$1:$AW$1, 0)
        ),
        ""
      ),
      ""
    ),
    ""
  )
)</f>
        <v/>
      </c>
      <c r="F70" s="21" t="str">
        <f t="array" ref="F70">IF(
  Prototype_input!$C$6 = "State or Local Government",
  IF(
    C70 &lt;&gt; "",
    IFERROR(
      INDEX(
        'Summary - Socioeconomic'!$C$2:$BX$11,
        MATCH(Prototype_input!$C$38, 'Summary - Socioeconomic'!$B$2:$B$11, 0),
        MATCH(C70, 'Summary - Socioeconomic'!$C$1:$BX$1, 0)
      ),
      ""
    ),
    ""
  ),
  IF(
    Prototype_input!$C$6 = "Federal or Tribal Government",
    IF(
      B70 &lt;&gt; "",
      IFERROR(
        INDEX(
          'Summary - Objective'!$C$2:$AX$4,
          MATCH(Prototype_input!$C$38, 'Summary - Objective'!$B$2:$B$4, 0),
          MATCH(B70, 'Summary - Objective'!$C$1:$AX$1, 0)
        ),
        ""
      ),
      ""
    ),
    ""
  )
)</f>
        <v/>
      </c>
      <c r="G70" s="21" t="str">
        <f t="array" ref="G70">IF(
  Prototype_input!$C$6 = "Federal or Tribal Government",
  IF(
    B70 &lt;&gt; "",
    IFERROR(
      INDEX(
        'Summary - Contract Type'!$C$2:$BX$6,
        MATCH(Prototype_input!$C$42, 'Summary - Contract Type'!$B$2:$B$6, 0),
        MATCH(B70, 'Summary - Contract Type'!$C$1:$BX$1, 0)
      ),
      ""
    ),
    ""
  ),
  ""
)</f>
        <v/>
      </c>
      <c r="H70" s="21" t="str">
        <f t="array" ref="H70">IF(
  Prototype_input!$C$6 = "Federal or Tribal Government",
  IF(
    B70 &lt;&gt; "",
    IFERROR(
      INDEX(
        'Summary - Period of Performance'!$C$2:$AW$5,
        MATCH(Prototype_input!$C$46, 'Summary - Period of Performance'!$B$2:$B$5, 0),
        MATCH(B70, 'Summary - Period of Performance'!$C$1:$AW$1, 0)
      ),
      ""
    ),
    ""
  ),
  ""
)</f>
        <v/>
      </c>
      <c r="I70" s="21" t="str">
        <f t="array" ref="I70">IF(
  Prototype_input!$C$6 = "Federal or Tribal Government",
  IF(
    B70 &lt;&gt; "",
    IFERROR(
      INDEX(
        'Summary - Socioeconomic'!$C$2:$BX$11,
        MATCH(Prototype_input!$C$50, 'Summary - Socioeconomic'!$B$2:$B$11, 0),
        MATCH(B70, 'Summary - Socioeconomic'!$C$1:$BX$1, 0)
      ),
      ""
    ),
    ""
  ),
  ""
)</f>
        <v/>
      </c>
      <c r="J70" s="21" t="str">
        <f>IF(
  Prototype_input!$C$6 = "Federal or Tribal Government",
  IF(
    B70 &lt;&gt; "",
    IFERROR(
      INDEX(
        'Summary - Estimated Dollar Valu'!$C$2:$AW$4,
        MATCH(Prototype_input!$C$54, 'Summary - Estimated Dollar Valu'!$B$2:$B$4, 0),
        MATCH(B70, 'Summary - Estimated Dollar Valu'!$C$1:$AW$1, 0)
      ),
      ""
    ),
    ""
  ),
  ""
)</f>
        <v/>
      </c>
      <c r="K70" s="21" t="str">
        <f>IF(AND(Prototype_input!$C$56&lt;&gt;"",J70&lt;&gt;""),Prototype_input!$C$58,"")</f>
        <v/>
      </c>
      <c r="L70" s="21" t="str">
        <f>IF(AND(Prototype_input!$C$60&lt;&gt;"",J70&lt;&gt;""),Prototype_input!$C$62,"")</f>
        <v/>
      </c>
      <c r="M70" s="21" t="str">
        <f>IF(AND(Prototype_input!$C$64&lt;&gt;"",J70&lt;&gt;""),Prototype_input!$C$66,"")</f>
        <v/>
      </c>
      <c r="N70" s="21" t="str">
        <f>IF(AND(Prototype_input!$C$68&lt;&gt;"",J70&lt;&gt;""),Prototype_input!$C$70,"")</f>
        <v/>
      </c>
      <c r="O70" s="21" t="str">
        <f>IF(N70&lt;&gt;"",_xlfn.XLOOKUP(Prototype_input!$E$13,'ITC Offerings Mapping'!$C$1:$C$1000,'ITC Offerings Mapping'!$B$1:$B$1000),"")</f>
        <v/>
      </c>
      <c r="Q70" s="21" t="str">
        <f t="array" ref="Q70">IF(Prototype_input!$C$6="Federal or Tribal Government",IF(O70&lt;&gt;"", INDEX('Scope Scoring'!$C$2:$BX$50, MATCH(O70, 'Scope Scoring'!$B$2:$B$50, 0), MATCH(B70, 'Scope Scoring'!$C$1:$BX$1, 0)),""),"")</f>
        <v/>
      </c>
      <c r="R70" s="21" t="str">
        <f t="shared" si="0"/>
        <v/>
      </c>
      <c r="S70" s="21" t="str">
        <f t="shared" si="1"/>
        <v/>
      </c>
      <c r="T70" s="21" t="str">
        <f t="shared" si="2"/>
        <v/>
      </c>
      <c r="U70" s="21" t="str">
        <f t="shared" si="3"/>
        <v/>
      </c>
      <c r="W70" s="21" t="str">
        <f t="array" ref="W70">IF(Prototype_input!$C$6="Federal or Tribal Government",IF(O70&lt;&gt;"", INDEX('Summary - Level of Assistance -'!$C$2:$AV$7, MATCH(Prototype_input!$C$34, 'Summary - Level of Assistance -'!$B$2:$B$7, 0), MATCH(B70, 'Summary - Level of Assistance -'!$C$1:$AV$1, 0)),""),"")</f>
        <v/>
      </c>
      <c r="X70" s="21" t="str">
        <f t="shared" si="4"/>
        <v/>
      </c>
      <c r="Y70" s="21" t="str">
        <f t="shared" si="5"/>
        <v/>
      </c>
      <c r="AA70" s="21" t="str">
        <f t="array" ref="AA70">IF(Prototype_input!$C$6="Federal or Tribal Government",IF(O70&lt;&gt;"", INDEX('Summary - Objective - Tradeoff'!$C$2:$AV$4, MATCH(Prototype_input!$C$38, 'Summary - Objective - Tradeoff'!$B$2:$B$4, 0), MATCH(B70, 'Summary - Objective - Tradeoff'!$C$1:$AV$1, 0)),""),"")</f>
        <v/>
      </c>
      <c r="AB70" s="21" t="str">
        <f t="shared" si="6"/>
        <v/>
      </c>
      <c r="AC70" s="21" t="str">
        <f t="shared" si="7"/>
        <v/>
      </c>
      <c r="AE70" s="21" t="str">
        <f t="array" ref="AE70">IF(Prototype_input!$C$6="Federal or Tribal Government",IF(O70&lt;&gt;"", INDEX('Summary- PoP - Tradeoff'!$C$2:$AV$5, MATCH(Prototype_input!$C$46, 'Summary- PoP - Tradeoff'!$B$2:$B$5, 0), MATCH(B70, 'Summary- PoP - Tradeoff'!$C$1:$AV$1, 0)),""),"")</f>
        <v/>
      </c>
      <c r="AF70" s="21" t="str">
        <f t="shared" si="8"/>
        <v/>
      </c>
      <c r="AG70" s="21" t="str">
        <f t="shared" si="9"/>
        <v/>
      </c>
      <c r="AI70" s="21" t="str">
        <f t="array" ref="AI70">IF(Prototype_input!$C$6="Federal or Tribal Government",IF(O70&lt;&gt;"", INDEX('Summary - EDV - Tradeoff'!$C$2:$AV$4, MATCH(Prototype_input!$C$54, 'Summary - EDV - Tradeoff'!$B$2:$B$4, 0), MATCH(B70, 'Summary - EDV - Tradeoff'!$C$1:$AV$1, 0)),""),"")</f>
        <v/>
      </c>
      <c r="AJ70" s="21" t="str">
        <f t="shared" si="10"/>
        <v/>
      </c>
      <c r="AK70" s="21" t="str">
        <f t="shared" si="11"/>
        <v/>
      </c>
      <c r="AL70" s="21" t="str">
        <f t="shared" si="12"/>
        <v/>
      </c>
    </row>
    <row r="71" spans="4:38" ht="12.75" x14ac:dyDescent="0.2">
      <c r="D71" s="21" t="str">
        <f t="array" ref="D71">IF(
  Prototype_input!$C$6 = "State or Local Government",
  IF(
    C71 &lt;&gt; "",
    IFERROR(
      INDEX(
        'Summary - Acquisition Need'!$C$2:$AD$4,
        MATCH(Prototype_input!$C$30, 'Summary - Acquisition Need'!$B$2:$B$4, 0),
        MATCH(C71, 'Summary - Acquisition Need'!$C$1:$AD$1, 0)
      ),
      ""
    ),
    ""
  ),
  IF(
    Prototype_input!$C$6 = "Federal or Tribal Government",
    IF(
      B71 &lt;&gt; "",
      IFERROR(
        INDEX(
          'Summary - Place of Performance'!$C$2:$AW$14,
          MATCH(Prototype_input!$C$30, 'Summary - Place of Performance'!$B$2:$B$14, 0),
          MATCH(B71, 'Summary - Place of Performance'!$C$1:$AW$1, 0)
        ),
        ""
      ),
      ""
    ),
    ""
  )
)</f>
        <v/>
      </c>
      <c r="E71" s="21" t="str">
        <f t="array" ref="E71">IF(
  Prototype_input!$C$6 = "State or Local Government",
  IF(
    C71 &lt;&gt; "",
    IFERROR(
      INDEX(
        'Summary - Contract Type'!$C$2:$BX$6,
        MATCH(Prototype_input!$C$34, 'Summary - Contract Type'!$B$2:$B$6, 0),
        MATCH(C71, 'Summary - Contract Type'!$C$1:$BX$1, 0)
      ),
      ""
    ),
    ""
  ),
  IF(
    Prototype_input!$C$6 = "Federal or Tribal Government",
    IF(
      B71 &lt;&gt; "",
      IFERROR(
        INDEX(
          'Summary - Level of Assistance'!$C$2:$AW$7,
          MATCH(Prototype_input!$C$34, 'Summary - Level of Assistance'!$B$2:$B$7, 0),
          MATCH(B71, 'Summary - Level of Assistance'!$C$1:$AW$1, 0)
        ),
        ""
      ),
      ""
    ),
    ""
  )
)</f>
        <v/>
      </c>
      <c r="F71" s="21" t="str">
        <f t="array" ref="F71">IF(
  Prototype_input!$C$6 = "State or Local Government",
  IF(
    C71 &lt;&gt; "",
    IFERROR(
      INDEX(
        'Summary - Socioeconomic'!$C$2:$BX$11,
        MATCH(Prototype_input!$C$38, 'Summary - Socioeconomic'!$B$2:$B$11, 0),
        MATCH(C71, 'Summary - Socioeconomic'!$C$1:$BX$1, 0)
      ),
      ""
    ),
    ""
  ),
  IF(
    Prototype_input!$C$6 = "Federal or Tribal Government",
    IF(
      B71 &lt;&gt; "",
      IFERROR(
        INDEX(
          'Summary - Objective'!$C$2:$AX$4,
          MATCH(Prototype_input!$C$38, 'Summary - Objective'!$B$2:$B$4, 0),
          MATCH(B71, 'Summary - Objective'!$C$1:$AX$1, 0)
        ),
        ""
      ),
      ""
    ),
    ""
  )
)</f>
        <v/>
      </c>
      <c r="G71" s="21" t="str">
        <f t="array" ref="G71">IF(
  Prototype_input!$C$6 = "Federal or Tribal Government",
  IF(
    B71 &lt;&gt; "",
    IFERROR(
      INDEX(
        'Summary - Contract Type'!$C$2:$BX$6,
        MATCH(Prototype_input!$C$42, 'Summary - Contract Type'!$B$2:$B$6, 0),
        MATCH(B71, 'Summary - Contract Type'!$C$1:$BX$1, 0)
      ),
      ""
    ),
    ""
  ),
  ""
)</f>
        <v/>
      </c>
      <c r="H71" s="21" t="str">
        <f t="array" ref="H71">IF(
  Prototype_input!$C$6 = "Federal or Tribal Government",
  IF(
    B71 &lt;&gt; "",
    IFERROR(
      INDEX(
        'Summary - Period of Performance'!$C$2:$AW$5,
        MATCH(Prototype_input!$C$46, 'Summary - Period of Performance'!$B$2:$B$5, 0),
        MATCH(B71, 'Summary - Period of Performance'!$C$1:$AW$1, 0)
      ),
      ""
    ),
    ""
  ),
  ""
)</f>
        <v/>
      </c>
      <c r="I71" s="21" t="str">
        <f t="array" ref="I71">IF(
  Prototype_input!$C$6 = "Federal or Tribal Government",
  IF(
    B71 &lt;&gt; "",
    IFERROR(
      INDEX(
        'Summary - Socioeconomic'!$C$2:$BX$11,
        MATCH(Prototype_input!$C$50, 'Summary - Socioeconomic'!$B$2:$B$11, 0),
        MATCH(B71, 'Summary - Socioeconomic'!$C$1:$BX$1, 0)
      ),
      ""
    ),
    ""
  ),
  ""
)</f>
        <v/>
      </c>
      <c r="J71" s="21" t="str">
        <f>IF(
  Prototype_input!$C$6 = "Federal or Tribal Government",
  IF(
    B71 &lt;&gt; "",
    IFERROR(
      INDEX(
        'Summary - Estimated Dollar Valu'!$C$2:$AW$4,
        MATCH(Prototype_input!$C$54, 'Summary - Estimated Dollar Valu'!$B$2:$B$4, 0),
        MATCH(B71, 'Summary - Estimated Dollar Valu'!$C$1:$AW$1, 0)
      ),
      ""
    ),
    ""
  ),
  ""
)</f>
        <v/>
      </c>
      <c r="K71" s="21" t="str">
        <f>IF(AND(Prototype_input!$C$56&lt;&gt;"",J71&lt;&gt;""),Prototype_input!$C$58,"")</f>
        <v/>
      </c>
      <c r="L71" s="21" t="str">
        <f>IF(AND(Prototype_input!$C$60&lt;&gt;"",J71&lt;&gt;""),Prototype_input!$C$62,"")</f>
        <v/>
      </c>
      <c r="M71" s="21" t="str">
        <f>IF(AND(Prototype_input!$C$64&lt;&gt;"",J71&lt;&gt;""),Prototype_input!$C$66,"")</f>
        <v/>
      </c>
      <c r="N71" s="21" t="str">
        <f>IF(AND(Prototype_input!$C$68&lt;&gt;"",J71&lt;&gt;""),Prototype_input!$C$70,"")</f>
        <v/>
      </c>
      <c r="O71" s="21" t="str">
        <f>IF(N71&lt;&gt;"",_xlfn.XLOOKUP(Prototype_input!$E$13,'ITC Offerings Mapping'!$C$1:$C$1000,'ITC Offerings Mapping'!$B$1:$B$1000),"")</f>
        <v/>
      </c>
      <c r="Q71" s="21" t="str">
        <f t="array" ref="Q71">IF(Prototype_input!$C$6="Federal or Tribal Government",IF(O71&lt;&gt;"", INDEX('Scope Scoring'!$C$2:$BX$50, MATCH(O71, 'Scope Scoring'!$B$2:$B$50, 0), MATCH(B71, 'Scope Scoring'!$C$1:$BX$1, 0)),""),"")</f>
        <v/>
      </c>
      <c r="R71" s="21" t="str">
        <f t="shared" si="0"/>
        <v/>
      </c>
      <c r="S71" s="21" t="str">
        <f t="shared" si="1"/>
        <v/>
      </c>
      <c r="T71" s="21" t="str">
        <f t="shared" si="2"/>
        <v/>
      </c>
      <c r="U71" s="21" t="str">
        <f t="shared" si="3"/>
        <v/>
      </c>
      <c r="W71" s="21" t="str">
        <f t="array" ref="W71">IF(Prototype_input!$C$6="Federal or Tribal Government",IF(O71&lt;&gt;"", INDEX('Summary - Level of Assistance -'!$C$2:$AV$7, MATCH(Prototype_input!$C$34, 'Summary - Level of Assistance -'!$B$2:$B$7, 0), MATCH(B71, 'Summary - Level of Assistance -'!$C$1:$AV$1, 0)),""),"")</f>
        <v/>
      </c>
      <c r="X71" s="21" t="str">
        <f t="shared" si="4"/>
        <v/>
      </c>
      <c r="Y71" s="21" t="str">
        <f t="shared" si="5"/>
        <v/>
      </c>
      <c r="AA71" s="21" t="str">
        <f t="array" ref="AA71">IF(Prototype_input!$C$6="Federal or Tribal Government",IF(O71&lt;&gt;"", INDEX('Summary - Objective - Tradeoff'!$C$2:$AV$4, MATCH(Prototype_input!$C$38, 'Summary - Objective - Tradeoff'!$B$2:$B$4, 0), MATCH(B71, 'Summary - Objective - Tradeoff'!$C$1:$AV$1, 0)),""),"")</f>
        <v/>
      </c>
      <c r="AB71" s="21" t="str">
        <f t="shared" si="6"/>
        <v/>
      </c>
      <c r="AC71" s="21" t="str">
        <f t="shared" si="7"/>
        <v/>
      </c>
      <c r="AE71" s="21" t="str">
        <f t="array" ref="AE71">IF(Prototype_input!$C$6="Federal or Tribal Government",IF(O71&lt;&gt;"", INDEX('Summary- PoP - Tradeoff'!$C$2:$AV$5, MATCH(Prototype_input!$C$46, 'Summary- PoP - Tradeoff'!$B$2:$B$5, 0), MATCH(B71, 'Summary- PoP - Tradeoff'!$C$1:$AV$1, 0)),""),"")</f>
        <v/>
      </c>
      <c r="AF71" s="21" t="str">
        <f t="shared" si="8"/>
        <v/>
      </c>
      <c r="AG71" s="21" t="str">
        <f t="shared" si="9"/>
        <v/>
      </c>
      <c r="AI71" s="21" t="str">
        <f t="array" ref="AI71">IF(Prototype_input!$C$6="Federal or Tribal Government",IF(O71&lt;&gt;"", INDEX('Summary - EDV - Tradeoff'!$C$2:$AV$4, MATCH(Prototype_input!$C$54, 'Summary - EDV - Tradeoff'!$B$2:$B$4, 0), MATCH(B71, 'Summary - EDV - Tradeoff'!$C$1:$AV$1, 0)),""),"")</f>
        <v/>
      </c>
      <c r="AJ71" s="21" t="str">
        <f t="shared" si="10"/>
        <v/>
      </c>
      <c r="AK71" s="21" t="str">
        <f t="shared" si="11"/>
        <v/>
      </c>
      <c r="AL71" s="21" t="str">
        <f t="shared" si="12"/>
        <v/>
      </c>
    </row>
    <row r="72" spans="4:38" ht="12.75" x14ac:dyDescent="0.2">
      <c r="D72" s="21" t="str">
        <f t="array" ref="D72">IF(
  Prototype_input!$C$6 = "State or Local Government",
  IF(
    C72 &lt;&gt; "",
    IFERROR(
      INDEX(
        'Summary - Acquisition Need'!$C$2:$AD$4,
        MATCH(Prototype_input!$C$30, 'Summary - Acquisition Need'!$B$2:$B$4, 0),
        MATCH(C72, 'Summary - Acquisition Need'!$C$1:$AD$1, 0)
      ),
      ""
    ),
    ""
  ),
  IF(
    Prototype_input!$C$6 = "Federal or Tribal Government",
    IF(
      B72 &lt;&gt; "",
      IFERROR(
        INDEX(
          'Summary - Place of Performance'!$C$2:$AW$14,
          MATCH(Prototype_input!$C$30, 'Summary - Place of Performance'!$B$2:$B$14, 0),
          MATCH(B72, 'Summary - Place of Performance'!$C$1:$AW$1, 0)
        ),
        ""
      ),
      ""
    ),
    ""
  )
)</f>
        <v/>
      </c>
      <c r="E72" s="21" t="str">
        <f t="array" ref="E72">IF(
  Prototype_input!$C$6 = "State or Local Government",
  IF(
    C72 &lt;&gt; "",
    IFERROR(
      INDEX(
        'Summary - Contract Type'!$C$2:$BX$6,
        MATCH(Prototype_input!$C$34, 'Summary - Contract Type'!$B$2:$B$6, 0),
        MATCH(C72, 'Summary - Contract Type'!$C$1:$BX$1, 0)
      ),
      ""
    ),
    ""
  ),
  IF(
    Prototype_input!$C$6 = "Federal or Tribal Government",
    IF(
      B72 &lt;&gt; "",
      IFERROR(
        INDEX(
          'Summary - Level of Assistance'!$C$2:$AW$7,
          MATCH(Prototype_input!$C$34, 'Summary - Level of Assistance'!$B$2:$B$7, 0),
          MATCH(B72, 'Summary - Level of Assistance'!$C$1:$AW$1, 0)
        ),
        ""
      ),
      ""
    ),
    ""
  )
)</f>
        <v/>
      </c>
      <c r="F72" s="21" t="str">
        <f t="array" ref="F72">IF(
  Prototype_input!$C$6 = "State or Local Government",
  IF(
    C72 &lt;&gt; "",
    IFERROR(
      INDEX(
        'Summary - Socioeconomic'!$C$2:$BX$11,
        MATCH(Prototype_input!$C$38, 'Summary - Socioeconomic'!$B$2:$B$11, 0),
        MATCH(C72, 'Summary - Socioeconomic'!$C$1:$BX$1, 0)
      ),
      ""
    ),
    ""
  ),
  IF(
    Prototype_input!$C$6 = "Federal or Tribal Government",
    IF(
      B72 &lt;&gt; "",
      IFERROR(
        INDEX(
          'Summary - Objective'!$C$2:$AX$4,
          MATCH(Prototype_input!$C$38, 'Summary - Objective'!$B$2:$B$4, 0),
          MATCH(B72, 'Summary - Objective'!$C$1:$AX$1, 0)
        ),
        ""
      ),
      ""
    ),
    ""
  )
)</f>
        <v/>
      </c>
      <c r="G72" s="21" t="str">
        <f t="array" ref="G72">IF(
  Prototype_input!$C$6 = "Federal or Tribal Government",
  IF(
    B72 &lt;&gt; "",
    IFERROR(
      INDEX(
        'Summary - Contract Type'!$C$2:$BX$6,
        MATCH(Prototype_input!$C$42, 'Summary - Contract Type'!$B$2:$B$6, 0),
        MATCH(B72, 'Summary - Contract Type'!$C$1:$BX$1, 0)
      ),
      ""
    ),
    ""
  ),
  ""
)</f>
        <v/>
      </c>
      <c r="H72" s="21" t="str">
        <f t="array" ref="H72">IF(
  Prototype_input!$C$6 = "Federal or Tribal Government",
  IF(
    B72 &lt;&gt; "",
    IFERROR(
      INDEX(
        'Summary - Period of Performance'!$C$2:$AW$5,
        MATCH(Prototype_input!$C$46, 'Summary - Period of Performance'!$B$2:$B$5, 0),
        MATCH(B72, 'Summary - Period of Performance'!$C$1:$AW$1, 0)
      ),
      ""
    ),
    ""
  ),
  ""
)</f>
        <v/>
      </c>
      <c r="I72" s="21" t="str">
        <f t="array" ref="I72">IF(
  Prototype_input!$C$6 = "Federal or Tribal Government",
  IF(
    B72 &lt;&gt; "",
    IFERROR(
      INDEX(
        'Summary - Socioeconomic'!$C$2:$BX$11,
        MATCH(Prototype_input!$C$50, 'Summary - Socioeconomic'!$B$2:$B$11, 0),
        MATCH(B72, 'Summary - Socioeconomic'!$C$1:$BX$1, 0)
      ),
      ""
    ),
    ""
  ),
  ""
)</f>
        <v/>
      </c>
      <c r="J72" s="21" t="str">
        <f>IF(
  Prototype_input!$C$6 = "Federal or Tribal Government",
  IF(
    B72 &lt;&gt; "",
    IFERROR(
      INDEX(
        'Summary - Estimated Dollar Valu'!$C$2:$AW$4,
        MATCH(Prototype_input!$C$54, 'Summary - Estimated Dollar Valu'!$B$2:$B$4, 0),
        MATCH(B72, 'Summary - Estimated Dollar Valu'!$C$1:$AW$1, 0)
      ),
      ""
    ),
    ""
  ),
  ""
)</f>
        <v/>
      </c>
      <c r="K72" s="21" t="str">
        <f>IF(AND(Prototype_input!$C$56&lt;&gt;"",J72&lt;&gt;""),Prototype_input!$C$58,"")</f>
        <v/>
      </c>
      <c r="L72" s="21" t="str">
        <f>IF(AND(Prototype_input!$C$60&lt;&gt;"",J72&lt;&gt;""),Prototype_input!$C$62,"")</f>
        <v/>
      </c>
      <c r="M72" s="21" t="str">
        <f>IF(AND(Prototype_input!$C$64&lt;&gt;"",J72&lt;&gt;""),Prototype_input!$C$66,"")</f>
        <v/>
      </c>
      <c r="N72" s="21" t="str">
        <f>IF(AND(Prototype_input!$C$68&lt;&gt;"",J72&lt;&gt;""),Prototype_input!$C$70,"")</f>
        <v/>
      </c>
      <c r="O72" s="21" t="str">
        <f>IF(N72&lt;&gt;"",_xlfn.XLOOKUP(Prototype_input!$E$13,'ITC Offerings Mapping'!$C$1:$C$1000,'ITC Offerings Mapping'!$B$1:$B$1000),"")</f>
        <v/>
      </c>
      <c r="Q72" s="21" t="str">
        <f t="array" ref="Q72">IF(Prototype_input!$C$6="Federal or Tribal Government",IF(O72&lt;&gt;"", INDEX('Scope Scoring'!$C$2:$BX$50, MATCH(O72, 'Scope Scoring'!$B$2:$B$50, 0), MATCH(B72, 'Scope Scoring'!$C$1:$BX$1, 0)),""),"")</f>
        <v/>
      </c>
      <c r="R72" s="21" t="str">
        <f t="shared" si="0"/>
        <v/>
      </c>
      <c r="S72" s="21" t="str">
        <f t="shared" si="1"/>
        <v/>
      </c>
      <c r="T72" s="21" t="str">
        <f t="shared" si="2"/>
        <v/>
      </c>
      <c r="U72" s="21" t="str">
        <f t="shared" si="3"/>
        <v/>
      </c>
      <c r="W72" s="21" t="str">
        <f t="array" ref="W72">IF(Prototype_input!$C$6="Federal or Tribal Government",IF(O72&lt;&gt;"", INDEX('Summary - Level of Assistance -'!$C$2:$AV$7, MATCH(Prototype_input!$C$34, 'Summary - Level of Assistance -'!$B$2:$B$7, 0), MATCH(B72, 'Summary - Level of Assistance -'!$C$1:$AV$1, 0)),""),"")</f>
        <v/>
      </c>
      <c r="X72" s="21" t="str">
        <f t="shared" si="4"/>
        <v/>
      </c>
      <c r="Y72" s="21" t="str">
        <f t="shared" si="5"/>
        <v/>
      </c>
      <c r="AA72" s="21" t="str">
        <f t="array" ref="AA72">IF(Prototype_input!$C$6="Federal or Tribal Government",IF(O72&lt;&gt;"", INDEX('Summary - Objective - Tradeoff'!$C$2:$AV$4, MATCH(Prototype_input!$C$38, 'Summary - Objective - Tradeoff'!$B$2:$B$4, 0), MATCH(B72, 'Summary - Objective - Tradeoff'!$C$1:$AV$1, 0)),""),"")</f>
        <v/>
      </c>
      <c r="AB72" s="21" t="str">
        <f t="shared" si="6"/>
        <v/>
      </c>
      <c r="AC72" s="21" t="str">
        <f t="shared" si="7"/>
        <v/>
      </c>
      <c r="AE72" s="21" t="str">
        <f t="array" ref="AE72">IF(Prototype_input!$C$6="Federal or Tribal Government",IF(O72&lt;&gt;"", INDEX('Summary- PoP - Tradeoff'!$C$2:$AV$5, MATCH(Prototype_input!$C$46, 'Summary- PoP - Tradeoff'!$B$2:$B$5, 0), MATCH(B72, 'Summary- PoP - Tradeoff'!$C$1:$AV$1, 0)),""),"")</f>
        <v/>
      </c>
      <c r="AF72" s="21" t="str">
        <f t="shared" si="8"/>
        <v/>
      </c>
      <c r="AG72" s="21" t="str">
        <f t="shared" si="9"/>
        <v/>
      </c>
      <c r="AI72" s="21" t="str">
        <f t="array" ref="AI72">IF(Prototype_input!$C$6="Federal or Tribal Government",IF(O72&lt;&gt;"", INDEX('Summary - EDV - Tradeoff'!$C$2:$AV$4, MATCH(Prototype_input!$C$54, 'Summary - EDV - Tradeoff'!$B$2:$B$4, 0), MATCH(B72, 'Summary - EDV - Tradeoff'!$C$1:$AV$1, 0)),""),"")</f>
        <v/>
      </c>
      <c r="AJ72" s="21" t="str">
        <f t="shared" si="10"/>
        <v/>
      </c>
      <c r="AK72" s="21" t="str">
        <f t="shared" si="11"/>
        <v/>
      </c>
      <c r="AL72" s="21" t="str">
        <f t="shared" si="12"/>
        <v/>
      </c>
    </row>
    <row r="73" spans="4:38" ht="12.75" x14ac:dyDescent="0.2">
      <c r="D73" s="21" t="str">
        <f t="array" ref="D73">IF(
  Prototype_input!$C$6 = "State or Local Government",
  IF(
    C73 &lt;&gt; "",
    IFERROR(
      INDEX(
        'Summary - Acquisition Need'!$C$2:$AD$4,
        MATCH(Prototype_input!$C$30, 'Summary - Acquisition Need'!$B$2:$B$4, 0),
        MATCH(C73, 'Summary - Acquisition Need'!$C$1:$AD$1, 0)
      ),
      ""
    ),
    ""
  ),
  IF(
    Prototype_input!$C$6 = "Federal or Tribal Government",
    IF(
      B73 &lt;&gt; "",
      IFERROR(
        INDEX(
          'Summary - Place of Performance'!$C$2:$AW$14,
          MATCH(Prototype_input!$C$30, 'Summary - Place of Performance'!$B$2:$B$14, 0),
          MATCH(B73, 'Summary - Place of Performance'!$C$1:$AW$1, 0)
        ),
        ""
      ),
      ""
    ),
    ""
  )
)</f>
        <v/>
      </c>
      <c r="E73" s="21" t="str">
        <f t="array" ref="E73">IF(
  Prototype_input!$C$6 = "State or Local Government",
  IF(
    C73 &lt;&gt; "",
    IFERROR(
      INDEX(
        'Summary - Contract Type'!$C$2:$BX$6,
        MATCH(Prototype_input!$C$34, 'Summary - Contract Type'!$B$2:$B$6, 0),
        MATCH(C73, 'Summary - Contract Type'!$C$1:$BX$1, 0)
      ),
      ""
    ),
    ""
  ),
  IF(
    Prototype_input!$C$6 = "Federal or Tribal Government",
    IF(
      B73 &lt;&gt; "",
      IFERROR(
        INDEX(
          'Summary - Level of Assistance'!$C$2:$AW$7,
          MATCH(Prototype_input!$C$34, 'Summary - Level of Assistance'!$B$2:$B$7, 0),
          MATCH(B73, 'Summary - Level of Assistance'!$C$1:$AW$1, 0)
        ),
        ""
      ),
      ""
    ),
    ""
  )
)</f>
        <v/>
      </c>
      <c r="F73" s="21" t="str">
        <f t="array" ref="F73">IF(
  Prototype_input!$C$6 = "State or Local Government",
  IF(
    C73 &lt;&gt; "",
    IFERROR(
      INDEX(
        'Summary - Socioeconomic'!$C$2:$BX$11,
        MATCH(Prototype_input!$C$38, 'Summary - Socioeconomic'!$B$2:$B$11, 0),
        MATCH(C73, 'Summary - Socioeconomic'!$C$1:$BX$1, 0)
      ),
      ""
    ),
    ""
  ),
  IF(
    Prototype_input!$C$6 = "Federal or Tribal Government",
    IF(
      B73 &lt;&gt; "",
      IFERROR(
        INDEX(
          'Summary - Objective'!$C$2:$AX$4,
          MATCH(Prototype_input!$C$38, 'Summary - Objective'!$B$2:$B$4, 0),
          MATCH(B73, 'Summary - Objective'!$C$1:$AX$1, 0)
        ),
        ""
      ),
      ""
    ),
    ""
  )
)</f>
        <v/>
      </c>
      <c r="G73" s="21" t="str">
        <f t="array" ref="G73">IF(
  Prototype_input!$C$6 = "Federal or Tribal Government",
  IF(
    B73 &lt;&gt; "",
    IFERROR(
      INDEX(
        'Summary - Contract Type'!$C$2:$BX$6,
        MATCH(Prototype_input!$C$42, 'Summary - Contract Type'!$B$2:$B$6, 0),
        MATCH(B73, 'Summary - Contract Type'!$C$1:$BX$1, 0)
      ),
      ""
    ),
    ""
  ),
  ""
)</f>
        <v/>
      </c>
      <c r="H73" s="21" t="str">
        <f t="array" ref="H73">IF(
  Prototype_input!$C$6 = "Federal or Tribal Government",
  IF(
    B73 &lt;&gt; "",
    IFERROR(
      INDEX(
        'Summary - Period of Performance'!$C$2:$AW$5,
        MATCH(Prototype_input!$C$46, 'Summary - Period of Performance'!$B$2:$B$5, 0),
        MATCH(B73, 'Summary - Period of Performance'!$C$1:$AW$1, 0)
      ),
      ""
    ),
    ""
  ),
  ""
)</f>
        <v/>
      </c>
      <c r="I73" s="21" t="str">
        <f t="array" ref="I73">IF(
  Prototype_input!$C$6 = "Federal or Tribal Government",
  IF(
    B73 &lt;&gt; "",
    IFERROR(
      INDEX(
        'Summary - Socioeconomic'!$C$2:$BX$11,
        MATCH(Prototype_input!$C$50, 'Summary - Socioeconomic'!$B$2:$B$11, 0),
        MATCH(B73, 'Summary - Socioeconomic'!$C$1:$BX$1, 0)
      ),
      ""
    ),
    ""
  ),
  ""
)</f>
        <v/>
      </c>
      <c r="J73" s="21" t="str">
        <f>IF(
  Prototype_input!$C$6 = "Federal or Tribal Government",
  IF(
    B73 &lt;&gt; "",
    IFERROR(
      INDEX(
        'Summary - Estimated Dollar Valu'!$C$2:$AW$4,
        MATCH(Prototype_input!$C$54, 'Summary - Estimated Dollar Valu'!$B$2:$B$4, 0),
        MATCH(B73, 'Summary - Estimated Dollar Valu'!$C$1:$AW$1, 0)
      ),
      ""
    ),
    ""
  ),
  ""
)</f>
        <v/>
      </c>
      <c r="K73" s="21" t="str">
        <f>IF(AND(Prototype_input!$C$56&lt;&gt;"",J73&lt;&gt;""),Prototype_input!$C$58,"")</f>
        <v/>
      </c>
      <c r="L73" s="21" t="str">
        <f>IF(AND(Prototype_input!$C$60&lt;&gt;"",J73&lt;&gt;""),Prototype_input!$C$62,"")</f>
        <v/>
      </c>
      <c r="M73" s="21" t="str">
        <f>IF(AND(Prototype_input!$C$64&lt;&gt;"",J73&lt;&gt;""),Prototype_input!$C$66,"")</f>
        <v/>
      </c>
      <c r="N73" s="21" t="str">
        <f>IF(AND(Prototype_input!$C$68&lt;&gt;"",J73&lt;&gt;""),Prototype_input!$C$70,"")</f>
        <v/>
      </c>
      <c r="O73" s="21" t="str">
        <f>IF(N73&lt;&gt;"",_xlfn.XLOOKUP(Prototype_input!$E$13,'ITC Offerings Mapping'!$C$1:$C$1000,'ITC Offerings Mapping'!$B$1:$B$1000),"")</f>
        <v/>
      </c>
      <c r="Q73" s="21" t="str">
        <f t="array" ref="Q73">IF(Prototype_input!$C$6="Federal or Tribal Government",IF(O73&lt;&gt;"", INDEX('Scope Scoring'!$C$2:$BX$50, MATCH(O73, 'Scope Scoring'!$B$2:$B$50, 0), MATCH(B73, 'Scope Scoring'!$C$1:$BX$1, 0)),""),"")</f>
        <v/>
      </c>
      <c r="R73" s="21" t="str">
        <f t="shared" si="0"/>
        <v/>
      </c>
      <c r="S73" s="21" t="str">
        <f t="shared" si="1"/>
        <v/>
      </c>
      <c r="T73" s="21" t="str">
        <f t="shared" si="2"/>
        <v/>
      </c>
      <c r="U73" s="21" t="str">
        <f t="shared" si="3"/>
        <v/>
      </c>
      <c r="W73" s="21" t="str">
        <f t="array" ref="W73">IF(Prototype_input!$C$6="Federal or Tribal Government",IF(O73&lt;&gt;"", INDEX('Summary - Level of Assistance -'!$C$2:$AV$7, MATCH(Prototype_input!$C$34, 'Summary - Level of Assistance -'!$B$2:$B$7, 0), MATCH(B73, 'Summary - Level of Assistance -'!$C$1:$AV$1, 0)),""),"")</f>
        <v/>
      </c>
      <c r="X73" s="21" t="str">
        <f t="shared" si="4"/>
        <v/>
      </c>
      <c r="Y73" s="21" t="str">
        <f t="shared" si="5"/>
        <v/>
      </c>
      <c r="AA73" s="21" t="str">
        <f t="array" ref="AA73">IF(Prototype_input!$C$6="Federal or Tribal Government",IF(O73&lt;&gt;"", INDEX('Summary - Objective - Tradeoff'!$C$2:$AV$4, MATCH(Prototype_input!$C$38, 'Summary - Objective - Tradeoff'!$B$2:$B$4, 0), MATCH(B73, 'Summary - Objective - Tradeoff'!$C$1:$AV$1, 0)),""),"")</f>
        <v/>
      </c>
      <c r="AB73" s="21" t="str">
        <f t="shared" si="6"/>
        <v/>
      </c>
      <c r="AC73" s="21" t="str">
        <f t="shared" si="7"/>
        <v/>
      </c>
      <c r="AE73" s="21" t="str">
        <f t="array" ref="AE73">IF(Prototype_input!$C$6="Federal or Tribal Government",IF(O73&lt;&gt;"", INDEX('Summary- PoP - Tradeoff'!$C$2:$AV$5, MATCH(Prototype_input!$C$46, 'Summary- PoP - Tradeoff'!$B$2:$B$5, 0), MATCH(B73, 'Summary- PoP - Tradeoff'!$C$1:$AV$1, 0)),""),"")</f>
        <v/>
      </c>
      <c r="AF73" s="21" t="str">
        <f t="shared" si="8"/>
        <v/>
      </c>
      <c r="AG73" s="21" t="str">
        <f t="shared" si="9"/>
        <v/>
      </c>
      <c r="AI73" s="21" t="str">
        <f t="array" ref="AI73">IF(Prototype_input!$C$6="Federal or Tribal Government",IF(O73&lt;&gt;"", INDEX('Summary - EDV - Tradeoff'!$C$2:$AV$4, MATCH(Prototype_input!$C$54, 'Summary - EDV - Tradeoff'!$B$2:$B$4, 0), MATCH(B73, 'Summary - EDV - Tradeoff'!$C$1:$AV$1, 0)),""),"")</f>
        <v/>
      </c>
      <c r="AJ73" s="21" t="str">
        <f t="shared" si="10"/>
        <v/>
      </c>
      <c r="AK73" s="21" t="str">
        <f t="shared" si="11"/>
        <v/>
      </c>
      <c r="AL73" s="21" t="str">
        <f t="shared" si="12"/>
        <v/>
      </c>
    </row>
    <row r="74" spans="4:38" ht="12.75" x14ac:dyDescent="0.2">
      <c r="D74" s="21" t="str">
        <f t="array" ref="D74">IF(
  Prototype_input!$C$6 = "State or Local Government",
  IF(
    C74 &lt;&gt; "",
    IFERROR(
      INDEX(
        'Summary - Acquisition Need'!$C$2:$AD$4,
        MATCH(Prototype_input!$C$30, 'Summary - Acquisition Need'!$B$2:$B$4, 0),
        MATCH(C74, 'Summary - Acquisition Need'!$C$1:$AD$1, 0)
      ),
      ""
    ),
    ""
  ),
  IF(
    Prototype_input!$C$6 = "Federal or Tribal Government",
    IF(
      B74 &lt;&gt; "",
      IFERROR(
        INDEX(
          'Summary - Place of Performance'!$C$2:$AW$14,
          MATCH(Prototype_input!$C$30, 'Summary - Place of Performance'!$B$2:$B$14, 0),
          MATCH(B74, 'Summary - Place of Performance'!$C$1:$AW$1, 0)
        ),
        ""
      ),
      ""
    ),
    ""
  )
)</f>
        <v/>
      </c>
      <c r="E74" s="21" t="str">
        <f t="array" ref="E74">IF(
  Prototype_input!$C$6 = "State or Local Government",
  IF(
    C74 &lt;&gt; "",
    IFERROR(
      INDEX(
        'Summary - Contract Type'!$C$2:$BX$6,
        MATCH(Prototype_input!$C$34, 'Summary - Contract Type'!$B$2:$B$6, 0),
        MATCH(C74, 'Summary - Contract Type'!$C$1:$BX$1, 0)
      ),
      ""
    ),
    ""
  ),
  IF(
    Prototype_input!$C$6 = "Federal or Tribal Government",
    IF(
      B74 &lt;&gt; "",
      IFERROR(
        INDEX(
          'Summary - Level of Assistance'!$C$2:$AW$7,
          MATCH(Prototype_input!$C$34, 'Summary - Level of Assistance'!$B$2:$B$7, 0),
          MATCH(B74, 'Summary - Level of Assistance'!$C$1:$AW$1, 0)
        ),
        ""
      ),
      ""
    ),
    ""
  )
)</f>
        <v/>
      </c>
      <c r="F74" s="21" t="str">
        <f t="array" ref="F74">IF(
  Prototype_input!$C$6 = "State or Local Government",
  IF(
    C74 &lt;&gt; "",
    IFERROR(
      INDEX(
        'Summary - Socioeconomic'!$C$2:$BX$11,
        MATCH(Prototype_input!$C$38, 'Summary - Socioeconomic'!$B$2:$B$11, 0),
        MATCH(C74, 'Summary - Socioeconomic'!$C$1:$BX$1, 0)
      ),
      ""
    ),
    ""
  ),
  IF(
    Prototype_input!$C$6 = "Federal or Tribal Government",
    IF(
      B74 &lt;&gt; "",
      IFERROR(
        INDEX(
          'Summary - Objective'!$C$2:$AX$4,
          MATCH(Prototype_input!$C$38, 'Summary - Objective'!$B$2:$B$4, 0),
          MATCH(B74, 'Summary - Objective'!$C$1:$AX$1, 0)
        ),
        ""
      ),
      ""
    ),
    ""
  )
)</f>
        <v/>
      </c>
      <c r="G74" s="21" t="str">
        <f t="array" ref="G74">IF(
  Prototype_input!$C$6 = "Federal or Tribal Government",
  IF(
    B74 &lt;&gt; "",
    IFERROR(
      INDEX(
        'Summary - Contract Type'!$C$2:$BX$6,
        MATCH(Prototype_input!$C$42, 'Summary - Contract Type'!$B$2:$B$6, 0),
        MATCH(B74, 'Summary - Contract Type'!$C$1:$BX$1, 0)
      ),
      ""
    ),
    ""
  ),
  ""
)</f>
        <v/>
      </c>
      <c r="H74" s="21" t="str">
        <f t="array" ref="H74">IF(
  Prototype_input!$C$6 = "Federal or Tribal Government",
  IF(
    B74 &lt;&gt; "",
    IFERROR(
      INDEX(
        'Summary - Period of Performance'!$C$2:$AW$5,
        MATCH(Prototype_input!$C$46, 'Summary - Period of Performance'!$B$2:$B$5, 0),
        MATCH(B74, 'Summary - Period of Performance'!$C$1:$AW$1, 0)
      ),
      ""
    ),
    ""
  ),
  ""
)</f>
        <v/>
      </c>
      <c r="I74" s="21" t="str">
        <f t="array" ref="I74">IF(
  Prototype_input!$C$6 = "Federal or Tribal Government",
  IF(
    B74 &lt;&gt; "",
    IFERROR(
      INDEX(
        'Summary - Socioeconomic'!$C$2:$BX$11,
        MATCH(Prototype_input!$C$50, 'Summary - Socioeconomic'!$B$2:$B$11, 0),
        MATCH(B74, 'Summary - Socioeconomic'!$C$1:$BX$1, 0)
      ),
      ""
    ),
    ""
  ),
  ""
)</f>
        <v/>
      </c>
      <c r="J74" s="21" t="str">
        <f>IF(
  Prototype_input!$C$6 = "Federal or Tribal Government",
  IF(
    B74 &lt;&gt; "",
    IFERROR(
      INDEX(
        'Summary - Estimated Dollar Valu'!$C$2:$AW$4,
        MATCH(Prototype_input!$C$54, 'Summary - Estimated Dollar Valu'!$B$2:$B$4, 0),
        MATCH(B74, 'Summary - Estimated Dollar Valu'!$C$1:$AW$1, 0)
      ),
      ""
    ),
    ""
  ),
  ""
)</f>
        <v/>
      </c>
      <c r="K74" s="21" t="str">
        <f>IF(AND(Prototype_input!$C$56&lt;&gt;"",J74&lt;&gt;""),Prototype_input!$C$58,"")</f>
        <v/>
      </c>
      <c r="L74" s="21" t="str">
        <f>IF(AND(Prototype_input!$C$60&lt;&gt;"",J74&lt;&gt;""),Prototype_input!$C$62,"")</f>
        <v/>
      </c>
      <c r="M74" s="21" t="str">
        <f>IF(AND(Prototype_input!$C$64&lt;&gt;"",J74&lt;&gt;""),Prototype_input!$C$66,"")</f>
        <v/>
      </c>
      <c r="N74" s="21" t="str">
        <f>IF(AND(Prototype_input!$C$68&lt;&gt;"",J74&lt;&gt;""),Prototype_input!$C$70,"")</f>
        <v/>
      </c>
      <c r="O74" s="21" t="str">
        <f>IF(N74&lt;&gt;"",_xlfn.XLOOKUP(Prototype_input!$E$13,'ITC Offerings Mapping'!$C$1:$C$1000,'ITC Offerings Mapping'!$B$1:$B$1000),"")</f>
        <v/>
      </c>
      <c r="Q74" s="21" t="str">
        <f t="array" ref="Q74">IF(Prototype_input!$C$6="Federal or Tribal Government",IF(O74&lt;&gt;"", INDEX('Scope Scoring'!$C$2:$BX$50, MATCH(O74, 'Scope Scoring'!$B$2:$B$50, 0), MATCH(B74, 'Scope Scoring'!$C$1:$BX$1, 0)),""),"")</f>
        <v/>
      </c>
      <c r="R74" s="21" t="str">
        <f t="shared" si="0"/>
        <v/>
      </c>
      <c r="S74" s="21" t="str">
        <f t="shared" si="1"/>
        <v/>
      </c>
      <c r="T74" s="21" t="str">
        <f t="shared" si="2"/>
        <v/>
      </c>
      <c r="U74" s="21" t="str">
        <f t="shared" si="3"/>
        <v/>
      </c>
      <c r="W74" s="21" t="str">
        <f t="array" ref="W74">IF(Prototype_input!$C$6="Federal or Tribal Government",IF(O74&lt;&gt;"", INDEX('Summary - Level of Assistance -'!$C$2:$AV$7, MATCH(Prototype_input!$C$34, 'Summary - Level of Assistance -'!$B$2:$B$7, 0), MATCH(B74, 'Summary - Level of Assistance -'!$C$1:$AV$1, 0)),""),"")</f>
        <v/>
      </c>
      <c r="X74" s="21" t="str">
        <f t="shared" si="4"/>
        <v/>
      </c>
      <c r="Y74" s="21" t="str">
        <f t="shared" si="5"/>
        <v/>
      </c>
      <c r="AA74" s="21" t="str">
        <f t="array" ref="AA74">IF(Prototype_input!$C$6="Federal or Tribal Government",IF(O74&lt;&gt;"", INDEX('Summary - Objective - Tradeoff'!$C$2:$AV$4, MATCH(Prototype_input!$C$38, 'Summary - Objective - Tradeoff'!$B$2:$B$4, 0), MATCH(B74, 'Summary - Objective - Tradeoff'!$C$1:$AV$1, 0)),""),"")</f>
        <v/>
      </c>
      <c r="AB74" s="21" t="str">
        <f t="shared" si="6"/>
        <v/>
      </c>
      <c r="AC74" s="21" t="str">
        <f t="shared" si="7"/>
        <v/>
      </c>
      <c r="AE74" s="21" t="str">
        <f t="array" ref="AE74">IF(Prototype_input!$C$6="Federal or Tribal Government",IF(O74&lt;&gt;"", INDEX('Summary- PoP - Tradeoff'!$C$2:$AV$5, MATCH(Prototype_input!$C$46, 'Summary- PoP - Tradeoff'!$B$2:$B$5, 0), MATCH(B74, 'Summary- PoP - Tradeoff'!$C$1:$AV$1, 0)),""),"")</f>
        <v/>
      </c>
      <c r="AF74" s="21" t="str">
        <f t="shared" si="8"/>
        <v/>
      </c>
      <c r="AG74" s="21" t="str">
        <f t="shared" si="9"/>
        <v/>
      </c>
      <c r="AI74" s="21" t="str">
        <f t="array" ref="AI74">IF(Prototype_input!$C$6="Federal or Tribal Government",IF(O74&lt;&gt;"", INDEX('Summary - EDV - Tradeoff'!$C$2:$AV$4, MATCH(Prototype_input!$C$54, 'Summary - EDV - Tradeoff'!$B$2:$B$4, 0), MATCH(B74, 'Summary - EDV - Tradeoff'!$C$1:$AV$1, 0)),""),"")</f>
        <v/>
      </c>
      <c r="AJ74" s="21" t="str">
        <f t="shared" si="10"/>
        <v/>
      </c>
      <c r="AK74" s="21" t="str">
        <f t="shared" si="11"/>
        <v/>
      </c>
      <c r="AL74" s="21" t="str">
        <f t="shared" si="12"/>
        <v/>
      </c>
    </row>
    <row r="75" spans="4:38" ht="12.75" x14ac:dyDescent="0.2">
      <c r="D75" s="21" t="str">
        <f t="array" ref="D75">IF(
  Prototype_input!$C$6 = "State or Local Government",
  IF(
    C75 &lt;&gt; "",
    IFERROR(
      INDEX(
        'Summary - Acquisition Need'!$C$2:$AD$4,
        MATCH(Prototype_input!$C$30, 'Summary - Acquisition Need'!$B$2:$B$4, 0),
        MATCH(C75, 'Summary - Acquisition Need'!$C$1:$AD$1, 0)
      ),
      ""
    ),
    ""
  ),
  IF(
    Prototype_input!$C$6 = "Federal or Tribal Government",
    IF(
      B75 &lt;&gt; "",
      IFERROR(
        INDEX(
          'Summary - Place of Performance'!$C$2:$AW$14,
          MATCH(Prototype_input!$C$30, 'Summary - Place of Performance'!$B$2:$B$14, 0),
          MATCH(B75, 'Summary - Place of Performance'!$C$1:$AW$1, 0)
        ),
        ""
      ),
      ""
    ),
    ""
  )
)</f>
        <v/>
      </c>
      <c r="E75" s="21" t="str">
        <f t="array" ref="E75">IF(
  Prototype_input!$C$6 = "State or Local Government",
  IF(
    C75 &lt;&gt; "",
    IFERROR(
      INDEX(
        'Summary - Contract Type'!$C$2:$BX$6,
        MATCH(Prototype_input!$C$34, 'Summary - Contract Type'!$B$2:$B$6, 0),
        MATCH(C75, 'Summary - Contract Type'!$C$1:$BX$1, 0)
      ),
      ""
    ),
    ""
  ),
  IF(
    Prototype_input!$C$6 = "Federal or Tribal Government",
    IF(
      B75 &lt;&gt; "",
      IFERROR(
        INDEX(
          'Summary - Level of Assistance'!$C$2:$AW$7,
          MATCH(Prototype_input!$C$34, 'Summary - Level of Assistance'!$B$2:$B$7, 0),
          MATCH(B75, 'Summary - Level of Assistance'!$C$1:$AW$1, 0)
        ),
        ""
      ),
      ""
    ),
    ""
  )
)</f>
        <v/>
      </c>
      <c r="F75" s="21" t="str">
        <f t="array" ref="F75">IF(
  Prototype_input!$C$6 = "State or Local Government",
  IF(
    C75 &lt;&gt; "",
    IFERROR(
      INDEX(
        'Summary - Socioeconomic'!$C$2:$BX$11,
        MATCH(Prototype_input!$C$38, 'Summary - Socioeconomic'!$B$2:$B$11, 0),
        MATCH(C75, 'Summary - Socioeconomic'!$C$1:$BX$1, 0)
      ),
      ""
    ),
    ""
  ),
  IF(
    Prototype_input!$C$6 = "Federal or Tribal Government",
    IF(
      B75 &lt;&gt; "",
      IFERROR(
        INDEX(
          'Summary - Objective'!$C$2:$AX$4,
          MATCH(Prototype_input!$C$38, 'Summary - Objective'!$B$2:$B$4, 0),
          MATCH(B75, 'Summary - Objective'!$C$1:$AX$1, 0)
        ),
        ""
      ),
      ""
    ),
    ""
  )
)</f>
        <v/>
      </c>
      <c r="G75" s="21" t="str">
        <f t="array" ref="G75">IF(
  Prototype_input!$C$6 = "Federal or Tribal Government",
  IF(
    B75 &lt;&gt; "",
    IFERROR(
      INDEX(
        'Summary - Contract Type'!$C$2:$BX$6,
        MATCH(Prototype_input!$C$42, 'Summary - Contract Type'!$B$2:$B$6, 0),
        MATCH(B75, 'Summary - Contract Type'!$C$1:$BX$1, 0)
      ),
      ""
    ),
    ""
  ),
  ""
)</f>
        <v/>
      </c>
      <c r="H75" s="21" t="str">
        <f t="array" ref="H75">IF(
  Prototype_input!$C$6 = "Federal or Tribal Government",
  IF(
    B75 &lt;&gt; "",
    IFERROR(
      INDEX(
        'Summary - Period of Performance'!$C$2:$AW$5,
        MATCH(Prototype_input!$C$46, 'Summary - Period of Performance'!$B$2:$B$5, 0),
        MATCH(B75, 'Summary - Period of Performance'!$C$1:$AW$1, 0)
      ),
      ""
    ),
    ""
  ),
  ""
)</f>
        <v/>
      </c>
      <c r="I75" s="21" t="str">
        <f t="array" ref="I75">IF(
  Prototype_input!$C$6 = "Federal or Tribal Government",
  IF(
    B75 &lt;&gt; "",
    IFERROR(
      INDEX(
        'Summary - Socioeconomic'!$C$2:$BX$11,
        MATCH(Prototype_input!$C$50, 'Summary - Socioeconomic'!$B$2:$B$11, 0),
        MATCH(B75, 'Summary - Socioeconomic'!$C$1:$BX$1, 0)
      ),
      ""
    ),
    ""
  ),
  ""
)</f>
        <v/>
      </c>
      <c r="J75" s="21" t="str">
        <f>IF(
  Prototype_input!$C$6 = "Federal or Tribal Government",
  IF(
    B75 &lt;&gt; "",
    IFERROR(
      INDEX(
        'Summary - Estimated Dollar Valu'!$C$2:$AW$4,
        MATCH(Prototype_input!$C$54, 'Summary - Estimated Dollar Valu'!$B$2:$B$4, 0),
        MATCH(B75, 'Summary - Estimated Dollar Valu'!$C$1:$AW$1, 0)
      ),
      ""
    ),
    ""
  ),
  ""
)</f>
        <v/>
      </c>
      <c r="K75" s="21" t="str">
        <f>IF(AND(Prototype_input!$C$56&lt;&gt;"",J75&lt;&gt;""),Prototype_input!$C$58,"")</f>
        <v/>
      </c>
      <c r="L75" s="21" t="str">
        <f>IF(AND(Prototype_input!$C$60&lt;&gt;"",J75&lt;&gt;""),Prototype_input!$C$62,"")</f>
        <v/>
      </c>
      <c r="M75" s="21" t="str">
        <f>IF(AND(Prototype_input!$C$64&lt;&gt;"",J75&lt;&gt;""),Prototype_input!$C$66,"")</f>
        <v/>
      </c>
      <c r="N75" s="21" t="str">
        <f>IF(AND(Prototype_input!$C$68&lt;&gt;"",J75&lt;&gt;""),Prototype_input!$C$70,"")</f>
        <v/>
      </c>
      <c r="O75" s="21" t="str">
        <f>IF(N75&lt;&gt;"",_xlfn.XLOOKUP(Prototype_input!$E$13,'ITC Offerings Mapping'!$C$1:$C$1000,'ITC Offerings Mapping'!$B$1:$B$1000),"")</f>
        <v/>
      </c>
      <c r="Q75" s="21" t="str">
        <f t="array" ref="Q75">IF(Prototype_input!$C$6="Federal or Tribal Government",IF(O75&lt;&gt;"", INDEX('Scope Scoring'!$C$2:$BX$50, MATCH(O75, 'Scope Scoring'!$B$2:$B$50, 0), MATCH(B75, 'Scope Scoring'!$C$1:$BX$1, 0)),""),"")</f>
        <v/>
      </c>
      <c r="R75" s="21" t="str">
        <f t="shared" si="0"/>
        <v/>
      </c>
      <c r="S75" s="21" t="str">
        <f t="shared" si="1"/>
        <v/>
      </c>
      <c r="T75" s="21" t="str">
        <f t="shared" si="2"/>
        <v/>
      </c>
      <c r="U75" s="21" t="str">
        <f t="shared" si="3"/>
        <v/>
      </c>
      <c r="W75" s="21" t="str">
        <f t="array" ref="W75">IF(Prototype_input!$C$6="Federal or Tribal Government",IF(O75&lt;&gt;"", INDEX('Summary - Level of Assistance -'!$C$2:$AV$7, MATCH(Prototype_input!$C$34, 'Summary - Level of Assistance -'!$B$2:$B$7, 0), MATCH(B75, 'Summary - Level of Assistance -'!$C$1:$AV$1, 0)),""),"")</f>
        <v/>
      </c>
      <c r="X75" s="21" t="str">
        <f t="shared" si="4"/>
        <v/>
      </c>
      <c r="Y75" s="21" t="str">
        <f t="shared" si="5"/>
        <v/>
      </c>
      <c r="AA75" s="21" t="str">
        <f t="array" ref="AA75">IF(Prototype_input!$C$6="Federal or Tribal Government",IF(O75&lt;&gt;"", INDEX('Summary - Objective - Tradeoff'!$C$2:$AV$4, MATCH(Prototype_input!$C$38, 'Summary - Objective - Tradeoff'!$B$2:$B$4, 0), MATCH(B75, 'Summary - Objective - Tradeoff'!$C$1:$AV$1, 0)),""),"")</f>
        <v/>
      </c>
      <c r="AB75" s="21" t="str">
        <f t="shared" si="6"/>
        <v/>
      </c>
      <c r="AC75" s="21" t="str">
        <f t="shared" si="7"/>
        <v/>
      </c>
      <c r="AE75" s="21" t="str">
        <f t="array" ref="AE75">IF(Prototype_input!$C$6="Federal or Tribal Government",IF(O75&lt;&gt;"", INDEX('Summary- PoP - Tradeoff'!$C$2:$AV$5, MATCH(Prototype_input!$C$46, 'Summary- PoP - Tradeoff'!$B$2:$B$5, 0), MATCH(B75, 'Summary- PoP - Tradeoff'!$C$1:$AV$1, 0)),""),"")</f>
        <v/>
      </c>
      <c r="AF75" s="21" t="str">
        <f t="shared" si="8"/>
        <v/>
      </c>
      <c r="AG75" s="21" t="str">
        <f t="shared" si="9"/>
        <v/>
      </c>
      <c r="AI75" s="21" t="str">
        <f t="array" ref="AI75">IF(Prototype_input!$C$6="Federal or Tribal Government",IF(O75&lt;&gt;"", INDEX('Summary - EDV - Tradeoff'!$C$2:$AV$4, MATCH(Prototype_input!$C$54, 'Summary - EDV - Tradeoff'!$B$2:$B$4, 0), MATCH(B75, 'Summary - EDV - Tradeoff'!$C$1:$AV$1, 0)),""),"")</f>
        <v/>
      </c>
      <c r="AJ75" s="21" t="str">
        <f t="shared" si="10"/>
        <v/>
      </c>
      <c r="AK75" s="21" t="str">
        <f t="shared" si="11"/>
        <v/>
      </c>
      <c r="AL75" s="21" t="str">
        <f t="shared" si="12"/>
        <v/>
      </c>
    </row>
    <row r="76" spans="4:38" ht="12.75" x14ac:dyDescent="0.2">
      <c r="D76" s="21" t="str">
        <f t="array" ref="D76">IF(
  Prototype_input!$C$6 = "State or Local Government",
  IF(
    C76 &lt;&gt; "",
    IFERROR(
      INDEX(
        'Summary - Acquisition Need'!$C$2:$AD$4,
        MATCH(Prototype_input!$C$30, 'Summary - Acquisition Need'!$B$2:$B$4, 0),
        MATCH(C76, 'Summary - Acquisition Need'!$C$1:$AD$1, 0)
      ),
      ""
    ),
    ""
  ),
  IF(
    Prototype_input!$C$6 = "Federal or Tribal Government",
    IF(
      B76 &lt;&gt; "",
      IFERROR(
        INDEX(
          'Summary - Place of Performance'!$C$2:$AW$14,
          MATCH(Prototype_input!$C$30, 'Summary - Place of Performance'!$B$2:$B$14, 0),
          MATCH(B76, 'Summary - Place of Performance'!$C$1:$AW$1, 0)
        ),
        ""
      ),
      ""
    ),
    ""
  )
)</f>
        <v/>
      </c>
      <c r="E76" s="21" t="str">
        <f t="array" ref="E76">IF(
  Prototype_input!$C$6 = "State or Local Government",
  IF(
    C76 &lt;&gt; "",
    IFERROR(
      INDEX(
        'Summary - Contract Type'!$C$2:$BX$6,
        MATCH(Prototype_input!$C$34, 'Summary - Contract Type'!$B$2:$B$6, 0),
        MATCH(C76, 'Summary - Contract Type'!$C$1:$BX$1, 0)
      ),
      ""
    ),
    ""
  ),
  IF(
    Prototype_input!$C$6 = "Federal or Tribal Government",
    IF(
      B76 &lt;&gt; "",
      IFERROR(
        INDEX(
          'Summary - Level of Assistance'!$C$2:$AW$7,
          MATCH(Prototype_input!$C$34, 'Summary - Level of Assistance'!$B$2:$B$7, 0),
          MATCH(B76, 'Summary - Level of Assistance'!$C$1:$AW$1, 0)
        ),
        ""
      ),
      ""
    ),
    ""
  )
)</f>
        <v/>
      </c>
      <c r="F76" s="21" t="str">
        <f t="array" ref="F76">IF(
  Prototype_input!$C$6 = "State or Local Government",
  IF(
    C76 &lt;&gt; "",
    IFERROR(
      INDEX(
        'Summary - Socioeconomic'!$C$2:$BX$11,
        MATCH(Prototype_input!$C$38, 'Summary - Socioeconomic'!$B$2:$B$11, 0),
        MATCH(C76, 'Summary - Socioeconomic'!$C$1:$BX$1, 0)
      ),
      ""
    ),
    ""
  ),
  IF(
    Prototype_input!$C$6 = "Federal or Tribal Government",
    IF(
      B76 &lt;&gt; "",
      IFERROR(
        INDEX(
          'Summary - Objective'!$C$2:$AX$4,
          MATCH(Prototype_input!$C$38, 'Summary - Objective'!$B$2:$B$4, 0),
          MATCH(B76, 'Summary - Objective'!$C$1:$AX$1, 0)
        ),
        ""
      ),
      ""
    ),
    ""
  )
)</f>
        <v/>
      </c>
      <c r="G76" s="21" t="str">
        <f t="array" ref="G76">IF(
  Prototype_input!$C$6 = "Federal or Tribal Government",
  IF(
    B76 &lt;&gt; "",
    IFERROR(
      INDEX(
        'Summary - Contract Type'!$C$2:$BX$6,
        MATCH(Prototype_input!$C$42, 'Summary - Contract Type'!$B$2:$B$6, 0),
        MATCH(B76, 'Summary - Contract Type'!$C$1:$BX$1, 0)
      ),
      ""
    ),
    ""
  ),
  ""
)</f>
        <v/>
      </c>
      <c r="H76" s="21" t="str">
        <f t="array" ref="H76">IF(
  Prototype_input!$C$6 = "Federal or Tribal Government",
  IF(
    B76 &lt;&gt; "",
    IFERROR(
      INDEX(
        'Summary - Period of Performance'!$C$2:$AW$5,
        MATCH(Prototype_input!$C$46, 'Summary - Period of Performance'!$B$2:$B$5, 0),
        MATCH(B76, 'Summary - Period of Performance'!$C$1:$AW$1, 0)
      ),
      ""
    ),
    ""
  ),
  ""
)</f>
        <v/>
      </c>
      <c r="I76" s="21" t="str">
        <f t="array" ref="I76">IF(
  Prototype_input!$C$6 = "Federal or Tribal Government",
  IF(
    B76 &lt;&gt; "",
    IFERROR(
      INDEX(
        'Summary - Socioeconomic'!$C$2:$BX$11,
        MATCH(Prototype_input!$C$50, 'Summary - Socioeconomic'!$B$2:$B$11, 0),
        MATCH(B76, 'Summary - Socioeconomic'!$C$1:$BX$1, 0)
      ),
      ""
    ),
    ""
  ),
  ""
)</f>
        <v/>
      </c>
      <c r="J76" s="21" t="str">
        <f>IF(
  Prototype_input!$C$6 = "Federal or Tribal Government",
  IF(
    B76 &lt;&gt; "",
    IFERROR(
      INDEX(
        'Summary - Estimated Dollar Valu'!$C$2:$AW$4,
        MATCH(Prototype_input!$C$54, 'Summary - Estimated Dollar Valu'!$B$2:$B$4, 0),
        MATCH(B76, 'Summary - Estimated Dollar Valu'!$C$1:$AW$1, 0)
      ),
      ""
    ),
    ""
  ),
  ""
)</f>
        <v/>
      </c>
      <c r="K76" s="21" t="str">
        <f>IF(AND(Prototype_input!$C$56&lt;&gt;"",J76&lt;&gt;""),Prototype_input!$C$58,"")</f>
        <v/>
      </c>
      <c r="L76" s="21" t="str">
        <f>IF(AND(Prototype_input!$C$60&lt;&gt;"",J76&lt;&gt;""),Prototype_input!$C$62,"")</f>
        <v/>
      </c>
      <c r="M76" s="21" t="str">
        <f>IF(AND(Prototype_input!$C$64&lt;&gt;"",J76&lt;&gt;""),Prototype_input!$C$66,"")</f>
        <v/>
      </c>
      <c r="N76" s="21" t="str">
        <f>IF(AND(Prototype_input!$C$68&lt;&gt;"",J76&lt;&gt;""),Prototype_input!$C$70,"")</f>
        <v/>
      </c>
      <c r="O76" s="21" t="str">
        <f>IF(N76&lt;&gt;"",_xlfn.XLOOKUP(Prototype_input!$E$13,'ITC Offerings Mapping'!$C$1:$C$1000,'ITC Offerings Mapping'!$B$1:$B$1000),"")</f>
        <v/>
      </c>
      <c r="Q76" s="21" t="str">
        <f t="array" ref="Q76">IF(Prototype_input!$C$6="Federal or Tribal Government",IF(O76&lt;&gt;"", INDEX('Scope Scoring'!$C$2:$BX$50, MATCH(O76, 'Scope Scoring'!$B$2:$B$50, 0), MATCH(B76, 'Scope Scoring'!$C$1:$BX$1, 0)),""),"")</f>
        <v/>
      </c>
      <c r="R76" s="21" t="str">
        <f t="shared" si="0"/>
        <v/>
      </c>
      <c r="S76" s="21" t="str">
        <f t="shared" si="1"/>
        <v/>
      </c>
      <c r="T76" s="21" t="str">
        <f t="shared" si="2"/>
        <v/>
      </c>
      <c r="U76" s="21" t="str">
        <f t="shared" si="3"/>
        <v/>
      </c>
      <c r="W76" s="21" t="str">
        <f t="array" ref="W76">IF(Prototype_input!$C$6="Federal or Tribal Government",IF(O76&lt;&gt;"", INDEX('Summary - Level of Assistance -'!$C$2:$AV$7, MATCH(Prototype_input!$C$34, 'Summary - Level of Assistance -'!$B$2:$B$7, 0), MATCH(B76, 'Summary - Level of Assistance -'!$C$1:$AV$1, 0)),""),"")</f>
        <v/>
      </c>
      <c r="X76" s="21" t="str">
        <f t="shared" si="4"/>
        <v/>
      </c>
      <c r="Y76" s="21" t="str">
        <f t="shared" si="5"/>
        <v/>
      </c>
      <c r="AA76" s="21" t="str">
        <f t="array" ref="AA76">IF(Prototype_input!$C$6="Federal or Tribal Government",IF(O76&lt;&gt;"", INDEX('Summary - Objective - Tradeoff'!$C$2:$AV$4, MATCH(Prototype_input!$C$38, 'Summary - Objective - Tradeoff'!$B$2:$B$4, 0), MATCH(B76, 'Summary - Objective - Tradeoff'!$C$1:$AV$1, 0)),""),"")</f>
        <v/>
      </c>
      <c r="AB76" s="21" t="str">
        <f t="shared" si="6"/>
        <v/>
      </c>
      <c r="AC76" s="21" t="str">
        <f t="shared" si="7"/>
        <v/>
      </c>
      <c r="AE76" s="21" t="str">
        <f t="array" ref="AE76">IF(Prototype_input!$C$6="Federal or Tribal Government",IF(O76&lt;&gt;"", INDEX('Summary- PoP - Tradeoff'!$C$2:$AV$5, MATCH(Prototype_input!$C$46, 'Summary- PoP - Tradeoff'!$B$2:$B$5, 0), MATCH(B76, 'Summary- PoP - Tradeoff'!$C$1:$AV$1, 0)),""),"")</f>
        <v/>
      </c>
      <c r="AF76" s="21" t="str">
        <f t="shared" si="8"/>
        <v/>
      </c>
      <c r="AG76" s="21" t="str">
        <f t="shared" si="9"/>
        <v/>
      </c>
      <c r="AI76" s="21" t="str">
        <f t="array" ref="AI76">IF(Prototype_input!$C$6="Federal or Tribal Government",IF(O76&lt;&gt;"", INDEX('Summary - EDV - Tradeoff'!$C$2:$AV$4, MATCH(Prototype_input!$C$54, 'Summary - EDV - Tradeoff'!$B$2:$B$4, 0), MATCH(B76, 'Summary - EDV - Tradeoff'!$C$1:$AV$1, 0)),""),"")</f>
        <v/>
      </c>
      <c r="AJ76" s="21" t="str">
        <f t="shared" si="10"/>
        <v/>
      </c>
      <c r="AK76" s="21" t="str">
        <f t="shared" si="11"/>
        <v/>
      </c>
      <c r="AL76" s="21" t="str">
        <f t="shared" si="12"/>
        <v/>
      </c>
    </row>
    <row r="77" spans="4:38" ht="12.75" x14ac:dyDescent="0.2">
      <c r="D77" s="21" t="str">
        <f t="array" ref="D77">IF(
  Prototype_input!$C$6 = "State or Local Government",
  IF(
    C77 &lt;&gt; "",
    IFERROR(
      INDEX(
        'Summary - Acquisition Need'!$C$2:$AD$4,
        MATCH(Prototype_input!$C$30, 'Summary - Acquisition Need'!$B$2:$B$4, 0),
        MATCH(C77, 'Summary - Acquisition Need'!$C$1:$AD$1, 0)
      ),
      ""
    ),
    ""
  ),
  IF(
    Prototype_input!$C$6 = "Federal or Tribal Government",
    IF(
      B77 &lt;&gt; "",
      IFERROR(
        INDEX(
          'Summary - Place of Performance'!$C$2:$AW$14,
          MATCH(Prototype_input!$C$30, 'Summary - Place of Performance'!$B$2:$B$14, 0),
          MATCH(B77, 'Summary - Place of Performance'!$C$1:$AW$1, 0)
        ),
        ""
      ),
      ""
    ),
    ""
  )
)</f>
        <v/>
      </c>
      <c r="E77" s="21" t="str">
        <f t="array" ref="E77">IF(
  Prototype_input!$C$6 = "State or Local Government",
  IF(
    C77 &lt;&gt; "",
    IFERROR(
      INDEX(
        'Summary - Contract Type'!$C$2:$BX$6,
        MATCH(Prototype_input!$C$34, 'Summary - Contract Type'!$B$2:$B$6, 0),
        MATCH(C77, 'Summary - Contract Type'!$C$1:$BX$1, 0)
      ),
      ""
    ),
    ""
  ),
  IF(
    Prototype_input!$C$6 = "Federal or Tribal Government",
    IF(
      B77 &lt;&gt; "",
      IFERROR(
        INDEX(
          'Summary - Level of Assistance'!$C$2:$AW$7,
          MATCH(Prototype_input!$C$34, 'Summary - Level of Assistance'!$B$2:$B$7, 0),
          MATCH(B77, 'Summary - Level of Assistance'!$C$1:$AW$1, 0)
        ),
        ""
      ),
      ""
    ),
    ""
  )
)</f>
        <v/>
      </c>
      <c r="F77" s="21" t="str">
        <f t="array" ref="F77">IF(
  Prototype_input!$C$6 = "State or Local Government",
  IF(
    C77 &lt;&gt; "",
    IFERROR(
      INDEX(
        'Summary - Socioeconomic'!$C$2:$BX$11,
        MATCH(Prototype_input!$C$38, 'Summary - Socioeconomic'!$B$2:$B$11, 0),
        MATCH(C77, 'Summary - Socioeconomic'!$C$1:$BX$1, 0)
      ),
      ""
    ),
    ""
  ),
  IF(
    Prototype_input!$C$6 = "Federal or Tribal Government",
    IF(
      B77 &lt;&gt; "",
      IFERROR(
        INDEX(
          'Summary - Objective'!$C$2:$AX$4,
          MATCH(Prototype_input!$C$38, 'Summary - Objective'!$B$2:$B$4, 0),
          MATCH(B77, 'Summary - Objective'!$C$1:$AX$1, 0)
        ),
        ""
      ),
      ""
    ),
    ""
  )
)</f>
        <v/>
      </c>
      <c r="G77" s="21" t="str">
        <f t="array" ref="G77">IF(
  Prototype_input!$C$6 = "Federal or Tribal Government",
  IF(
    B77 &lt;&gt; "",
    IFERROR(
      INDEX(
        'Summary - Contract Type'!$C$2:$BX$6,
        MATCH(Prototype_input!$C$42, 'Summary - Contract Type'!$B$2:$B$6, 0),
        MATCH(B77, 'Summary - Contract Type'!$C$1:$BX$1, 0)
      ),
      ""
    ),
    ""
  ),
  ""
)</f>
        <v/>
      </c>
      <c r="H77" s="21" t="str">
        <f t="array" ref="H77">IF(
  Prototype_input!$C$6 = "Federal or Tribal Government",
  IF(
    B77 &lt;&gt; "",
    IFERROR(
      INDEX(
        'Summary - Period of Performance'!$C$2:$AW$5,
        MATCH(Prototype_input!$C$46, 'Summary - Period of Performance'!$B$2:$B$5, 0),
        MATCH(B77, 'Summary - Period of Performance'!$C$1:$AW$1, 0)
      ),
      ""
    ),
    ""
  ),
  ""
)</f>
        <v/>
      </c>
      <c r="I77" s="21" t="str">
        <f t="array" ref="I77">IF(
  Prototype_input!$C$6 = "Federal or Tribal Government",
  IF(
    B77 &lt;&gt; "",
    IFERROR(
      INDEX(
        'Summary - Socioeconomic'!$C$2:$BX$11,
        MATCH(Prototype_input!$C$50, 'Summary - Socioeconomic'!$B$2:$B$11, 0),
        MATCH(B77, 'Summary - Socioeconomic'!$C$1:$BX$1, 0)
      ),
      ""
    ),
    ""
  ),
  ""
)</f>
        <v/>
      </c>
      <c r="J77" s="21" t="str">
        <f>IF(
  Prototype_input!$C$6 = "Federal or Tribal Government",
  IF(
    B77 &lt;&gt; "",
    IFERROR(
      INDEX(
        'Summary - Estimated Dollar Valu'!$C$2:$AW$4,
        MATCH(Prototype_input!$C$54, 'Summary - Estimated Dollar Valu'!$B$2:$B$4, 0),
        MATCH(B77, 'Summary - Estimated Dollar Valu'!$C$1:$AW$1, 0)
      ),
      ""
    ),
    ""
  ),
  ""
)</f>
        <v/>
      </c>
      <c r="K77" s="21" t="str">
        <f>IF(AND(Prototype_input!$C$56&lt;&gt;"",J77&lt;&gt;""),Prototype_input!$C$58,"")</f>
        <v/>
      </c>
      <c r="L77" s="21" t="str">
        <f>IF(AND(Prototype_input!$C$60&lt;&gt;"",J77&lt;&gt;""),Prototype_input!$C$62,"")</f>
        <v/>
      </c>
      <c r="M77" s="21" t="str">
        <f>IF(AND(Prototype_input!$C$64&lt;&gt;"",J77&lt;&gt;""),Prototype_input!$C$66,"")</f>
        <v/>
      </c>
      <c r="N77" s="21" t="str">
        <f>IF(AND(Prototype_input!$C$68&lt;&gt;"",J77&lt;&gt;""),Prototype_input!$C$70,"")</f>
        <v/>
      </c>
      <c r="O77" s="21" t="str">
        <f>IF(N77&lt;&gt;"",_xlfn.XLOOKUP(Prototype_input!$E$13,'ITC Offerings Mapping'!$C$1:$C$1000,'ITC Offerings Mapping'!$B$1:$B$1000),"")</f>
        <v/>
      </c>
      <c r="Q77" s="21" t="str">
        <f t="array" ref="Q77">IF(Prototype_input!$C$6="Federal or Tribal Government",IF(O77&lt;&gt;"", INDEX('Scope Scoring'!$C$2:$BX$50, MATCH(O77, 'Scope Scoring'!$B$2:$B$50, 0), MATCH(B77, 'Scope Scoring'!$C$1:$BX$1, 0)),""),"")</f>
        <v/>
      </c>
      <c r="R77" s="21" t="str">
        <f t="shared" si="0"/>
        <v/>
      </c>
      <c r="S77" s="21" t="str">
        <f t="shared" si="1"/>
        <v/>
      </c>
      <c r="T77" s="21" t="str">
        <f t="shared" si="2"/>
        <v/>
      </c>
      <c r="U77" s="21" t="str">
        <f t="shared" si="3"/>
        <v/>
      </c>
      <c r="W77" s="21" t="str">
        <f t="array" ref="W77">IF(Prototype_input!$C$6="Federal or Tribal Government",IF(O77&lt;&gt;"", INDEX('Summary - Level of Assistance -'!$C$2:$AV$7, MATCH(Prototype_input!$C$34, 'Summary - Level of Assistance -'!$B$2:$B$7, 0), MATCH(B77, 'Summary - Level of Assistance -'!$C$1:$AV$1, 0)),""),"")</f>
        <v/>
      </c>
      <c r="X77" s="21" t="str">
        <f t="shared" si="4"/>
        <v/>
      </c>
      <c r="Y77" s="21" t="str">
        <f t="shared" si="5"/>
        <v/>
      </c>
      <c r="AA77" s="21" t="str">
        <f t="array" ref="AA77">IF(Prototype_input!$C$6="Federal or Tribal Government",IF(O77&lt;&gt;"", INDEX('Summary - Objective - Tradeoff'!$C$2:$AV$4, MATCH(Prototype_input!$C$38, 'Summary - Objective - Tradeoff'!$B$2:$B$4, 0), MATCH(B77, 'Summary - Objective - Tradeoff'!$C$1:$AV$1, 0)),""),"")</f>
        <v/>
      </c>
      <c r="AB77" s="21" t="str">
        <f t="shared" si="6"/>
        <v/>
      </c>
      <c r="AC77" s="21" t="str">
        <f t="shared" si="7"/>
        <v/>
      </c>
      <c r="AE77" s="21" t="str">
        <f t="array" ref="AE77">IF(Prototype_input!$C$6="Federal or Tribal Government",IF(O77&lt;&gt;"", INDEX('Summary- PoP - Tradeoff'!$C$2:$AV$5, MATCH(Prototype_input!$C$46, 'Summary- PoP - Tradeoff'!$B$2:$B$5, 0), MATCH(B77, 'Summary- PoP - Tradeoff'!$C$1:$AV$1, 0)),""),"")</f>
        <v/>
      </c>
      <c r="AF77" s="21" t="str">
        <f t="shared" si="8"/>
        <v/>
      </c>
      <c r="AG77" s="21" t="str">
        <f t="shared" si="9"/>
        <v/>
      </c>
      <c r="AI77" s="21" t="str">
        <f t="array" ref="AI77">IF(Prototype_input!$C$6="Federal or Tribal Government",IF(O77&lt;&gt;"", INDEX('Summary - EDV - Tradeoff'!$C$2:$AV$4, MATCH(Prototype_input!$C$54, 'Summary - EDV - Tradeoff'!$B$2:$B$4, 0), MATCH(B77, 'Summary - EDV - Tradeoff'!$C$1:$AV$1, 0)),""),"")</f>
        <v/>
      </c>
      <c r="AJ77" s="21" t="str">
        <f t="shared" si="10"/>
        <v/>
      </c>
      <c r="AK77" s="21" t="str">
        <f t="shared" si="11"/>
        <v/>
      </c>
      <c r="AL77" s="21" t="str">
        <f t="shared" si="12"/>
        <v/>
      </c>
    </row>
    <row r="78" spans="4:38" ht="12.75" x14ac:dyDescent="0.2">
      <c r="D78" s="21" t="str">
        <f t="array" ref="D78">IF(
  Prototype_input!$C$6 = "State or Local Government",
  IF(
    C78 &lt;&gt; "",
    IFERROR(
      INDEX(
        'Summary - Acquisition Need'!$C$2:$AD$4,
        MATCH(Prototype_input!$C$30, 'Summary - Acquisition Need'!$B$2:$B$4, 0),
        MATCH(C78, 'Summary - Acquisition Need'!$C$1:$AD$1, 0)
      ),
      ""
    ),
    ""
  ),
  IF(
    Prototype_input!$C$6 = "Federal or Tribal Government",
    IF(
      B78 &lt;&gt; "",
      IFERROR(
        INDEX(
          'Summary - Place of Performance'!$C$2:$AW$14,
          MATCH(Prototype_input!$C$30, 'Summary - Place of Performance'!$B$2:$B$14, 0),
          MATCH(B78, 'Summary - Place of Performance'!$C$1:$AW$1, 0)
        ),
        ""
      ),
      ""
    ),
    ""
  )
)</f>
        <v/>
      </c>
      <c r="E78" s="21" t="str">
        <f t="array" ref="E78">IF(
  Prototype_input!$C$6 = "State or Local Government",
  IF(
    C78 &lt;&gt; "",
    IFERROR(
      INDEX(
        'Summary - Contract Type'!$C$2:$BX$6,
        MATCH(Prototype_input!$C$34, 'Summary - Contract Type'!$B$2:$B$6, 0),
        MATCH(C78, 'Summary - Contract Type'!$C$1:$BX$1, 0)
      ),
      ""
    ),
    ""
  ),
  IF(
    Prototype_input!$C$6 = "Federal or Tribal Government",
    IF(
      B78 &lt;&gt; "",
      IFERROR(
        INDEX(
          'Summary - Level of Assistance'!$C$2:$AW$7,
          MATCH(Prototype_input!$C$34, 'Summary - Level of Assistance'!$B$2:$B$7, 0),
          MATCH(B78, 'Summary - Level of Assistance'!$C$1:$AW$1, 0)
        ),
        ""
      ),
      ""
    ),
    ""
  )
)</f>
        <v/>
      </c>
      <c r="F78" s="21" t="str">
        <f t="array" ref="F78">IF(
  Prototype_input!$C$6 = "State or Local Government",
  IF(
    C78 &lt;&gt; "",
    IFERROR(
      INDEX(
        'Summary - Socioeconomic'!$C$2:$BX$11,
        MATCH(Prototype_input!$C$38, 'Summary - Socioeconomic'!$B$2:$B$11, 0),
        MATCH(C78, 'Summary - Socioeconomic'!$C$1:$BX$1, 0)
      ),
      ""
    ),
    ""
  ),
  IF(
    Prototype_input!$C$6 = "Federal or Tribal Government",
    IF(
      B78 &lt;&gt; "",
      IFERROR(
        INDEX(
          'Summary - Objective'!$C$2:$AX$4,
          MATCH(Prototype_input!$C$38, 'Summary - Objective'!$B$2:$B$4, 0),
          MATCH(B78, 'Summary - Objective'!$C$1:$AX$1, 0)
        ),
        ""
      ),
      ""
    ),
    ""
  )
)</f>
        <v/>
      </c>
      <c r="G78" s="21" t="str">
        <f t="array" ref="G78">IF(
  Prototype_input!$C$6 = "Federal or Tribal Government",
  IF(
    B78 &lt;&gt; "",
    IFERROR(
      INDEX(
        'Summary - Contract Type'!$C$2:$BX$6,
        MATCH(Prototype_input!$C$42, 'Summary - Contract Type'!$B$2:$B$6, 0),
        MATCH(B78, 'Summary - Contract Type'!$C$1:$BX$1, 0)
      ),
      ""
    ),
    ""
  ),
  ""
)</f>
        <v/>
      </c>
      <c r="H78" s="21" t="str">
        <f t="array" ref="H78">IF(
  Prototype_input!$C$6 = "Federal or Tribal Government",
  IF(
    B78 &lt;&gt; "",
    IFERROR(
      INDEX(
        'Summary - Period of Performance'!$C$2:$AW$5,
        MATCH(Prototype_input!$C$46, 'Summary - Period of Performance'!$B$2:$B$5, 0),
        MATCH(B78, 'Summary - Period of Performance'!$C$1:$AW$1, 0)
      ),
      ""
    ),
    ""
  ),
  ""
)</f>
        <v/>
      </c>
      <c r="I78" s="21" t="str">
        <f t="array" ref="I78">IF(
  Prototype_input!$C$6 = "Federal or Tribal Government",
  IF(
    B78 &lt;&gt; "",
    IFERROR(
      INDEX(
        'Summary - Socioeconomic'!$C$2:$BX$11,
        MATCH(Prototype_input!$C$50, 'Summary - Socioeconomic'!$B$2:$B$11, 0),
        MATCH(B78, 'Summary - Socioeconomic'!$C$1:$BX$1, 0)
      ),
      ""
    ),
    ""
  ),
  ""
)</f>
        <v/>
      </c>
      <c r="J78" s="21" t="str">
        <f>IF(
  Prototype_input!$C$6 = "Federal or Tribal Government",
  IF(
    B78 &lt;&gt; "",
    IFERROR(
      INDEX(
        'Summary - Estimated Dollar Valu'!$C$2:$AW$4,
        MATCH(Prototype_input!$C$54, 'Summary - Estimated Dollar Valu'!$B$2:$B$4, 0),
        MATCH(B78, 'Summary - Estimated Dollar Valu'!$C$1:$AW$1, 0)
      ),
      ""
    ),
    ""
  ),
  ""
)</f>
        <v/>
      </c>
      <c r="K78" s="21" t="str">
        <f>IF(AND(Prototype_input!$C$56&lt;&gt;"",J78&lt;&gt;""),Prototype_input!$C$58,"")</f>
        <v/>
      </c>
      <c r="L78" s="21" t="str">
        <f>IF(AND(Prototype_input!$C$60&lt;&gt;"",J78&lt;&gt;""),Prototype_input!$C$62,"")</f>
        <v/>
      </c>
      <c r="M78" s="21" t="str">
        <f>IF(AND(Prototype_input!$C$64&lt;&gt;"",J78&lt;&gt;""),Prototype_input!$C$66,"")</f>
        <v/>
      </c>
      <c r="N78" s="21" t="str">
        <f>IF(AND(Prototype_input!$C$68&lt;&gt;"",J78&lt;&gt;""),Prototype_input!$C$70,"")</f>
        <v/>
      </c>
      <c r="O78" s="21" t="str">
        <f>IF(N78&lt;&gt;"",_xlfn.XLOOKUP(Prototype_input!$E$13,'ITC Offerings Mapping'!$C$1:$C$1000,'ITC Offerings Mapping'!$B$1:$B$1000),"")</f>
        <v/>
      </c>
      <c r="Q78" s="21" t="str">
        <f t="array" ref="Q78">IF(Prototype_input!$C$6="Federal or Tribal Government",IF(O78&lt;&gt;"", INDEX('Scope Scoring'!$C$2:$BX$50, MATCH(O78, 'Scope Scoring'!$B$2:$B$50, 0), MATCH(B78, 'Scope Scoring'!$C$1:$BX$1, 0)),""),"")</f>
        <v/>
      </c>
      <c r="R78" s="21" t="str">
        <f t="shared" si="0"/>
        <v/>
      </c>
      <c r="S78" s="21" t="str">
        <f t="shared" si="1"/>
        <v/>
      </c>
      <c r="T78" s="21" t="str">
        <f t="shared" si="2"/>
        <v/>
      </c>
      <c r="U78" s="21" t="str">
        <f t="shared" si="3"/>
        <v/>
      </c>
      <c r="W78" s="21" t="str">
        <f t="array" ref="W78">IF(Prototype_input!$C$6="Federal or Tribal Government",IF(O78&lt;&gt;"", INDEX('Summary - Level of Assistance -'!$C$2:$AV$7, MATCH(Prototype_input!$C$34, 'Summary - Level of Assistance -'!$B$2:$B$7, 0), MATCH(B78, 'Summary - Level of Assistance -'!$C$1:$AV$1, 0)),""),"")</f>
        <v/>
      </c>
      <c r="X78" s="21" t="str">
        <f t="shared" si="4"/>
        <v/>
      </c>
      <c r="Y78" s="21" t="str">
        <f t="shared" si="5"/>
        <v/>
      </c>
      <c r="AA78" s="21" t="str">
        <f t="array" ref="AA78">IF(Prototype_input!$C$6="Federal or Tribal Government",IF(O78&lt;&gt;"", INDEX('Summary - Objective - Tradeoff'!$C$2:$AV$4, MATCH(Prototype_input!$C$38, 'Summary - Objective - Tradeoff'!$B$2:$B$4, 0), MATCH(B78, 'Summary - Objective - Tradeoff'!$C$1:$AV$1, 0)),""),"")</f>
        <v/>
      </c>
      <c r="AB78" s="21" t="str">
        <f t="shared" si="6"/>
        <v/>
      </c>
      <c r="AC78" s="21" t="str">
        <f t="shared" si="7"/>
        <v/>
      </c>
      <c r="AE78" s="21" t="str">
        <f t="array" ref="AE78">IF(Prototype_input!$C$6="Federal or Tribal Government",IF(O78&lt;&gt;"", INDEX('Summary- PoP - Tradeoff'!$C$2:$AV$5, MATCH(Prototype_input!$C$46, 'Summary- PoP - Tradeoff'!$B$2:$B$5, 0), MATCH(B78, 'Summary- PoP - Tradeoff'!$C$1:$AV$1, 0)),""),"")</f>
        <v/>
      </c>
      <c r="AF78" s="21" t="str">
        <f t="shared" si="8"/>
        <v/>
      </c>
      <c r="AG78" s="21" t="str">
        <f t="shared" si="9"/>
        <v/>
      </c>
      <c r="AI78" s="21" t="str">
        <f t="array" ref="AI78">IF(Prototype_input!$C$6="Federal or Tribal Government",IF(O78&lt;&gt;"", INDEX('Summary - EDV - Tradeoff'!$C$2:$AV$4, MATCH(Prototype_input!$C$54, 'Summary - EDV - Tradeoff'!$B$2:$B$4, 0), MATCH(B78, 'Summary - EDV - Tradeoff'!$C$1:$AV$1, 0)),""),"")</f>
        <v/>
      </c>
      <c r="AJ78" s="21" t="str">
        <f t="shared" si="10"/>
        <v/>
      </c>
      <c r="AK78" s="21" t="str">
        <f t="shared" si="11"/>
        <v/>
      </c>
      <c r="AL78" s="21" t="str">
        <f t="shared" si="12"/>
        <v/>
      </c>
    </row>
    <row r="79" spans="4:38" ht="12.75" x14ac:dyDescent="0.2">
      <c r="D79" s="21" t="str">
        <f t="array" ref="D79">IF(
  Prototype_input!$C$6 = "State or Local Government",
  IF(
    C79 &lt;&gt; "",
    IFERROR(
      INDEX(
        'Summary - Acquisition Need'!$C$2:$AD$4,
        MATCH(Prototype_input!$C$30, 'Summary - Acquisition Need'!$B$2:$B$4, 0),
        MATCH(C79, 'Summary - Acquisition Need'!$C$1:$AD$1, 0)
      ),
      ""
    ),
    ""
  ),
  IF(
    Prototype_input!$C$6 = "Federal or Tribal Government",
    IF(
      B79 &lt;&gt; "",
      IFERROR(
        INDEX(
          'Summary - Place of Performance'!$C$2:$AW$14,
          MATCH(Prototype_input!$C$30, 'Summary - Place of Performance'!$B$2:$B$14, 0),
          MATCH(B79, 'Summary - Place of Performance'!$C$1:$AW$1, 0)
        ),
        ""
      ),
      ""
    ),
    ""
  )
)</f>
        <v/>
      </c>
      <c r="E79" s="21" t="str">
        <f t="array" ref="E79">IF(
  Prototype_input!$C$6 = "State or Local Government",
  IF(
    C79 &lt;&gt; "",
    IFERROR(
      INDEX(
        'Summary - Contract Type'!$C$2:$BX$6,
        MATCH(Prototype_input!$C$34, 'Summary - Contract Type'!$B$2:$B$6, 0),
        MATCH(C79, 'Summary - Contract Type'!$C$1:$BX$1, 0)
      ),
      ""
    ),
    ""
  ),
  IF(
    Prototype_input!$C$6 = "Federal or Tribal Government",
    IF(
      B79 &lt;&gt; "",
      IFERROR(
        INDEX(
          'Summary - Level of Assistance'!$C$2:$AW$7,
          MATCH(Prototype_input!$C$34, 'Summary - Level of Assistance'!$B$2:$B$7, 0),
          MATCH(B79, 'Summary - Level of Assistance'!$C$1:$AW$1, 0)
        ),
        ""
      ),
      ""
    ),
    ""
  )
)</f>
        <v/>
      </c>
      <c r="F79" s="21" t="str">
        <f t="array" ref="F79">IF(
  Prototype_input!$C$6 = "State or Local Government",
  IF(
    C79 &lt;&gt; "",
    IFERROR(
      INDEX(
        'Summary - Socioeconomic'!$C$2:$BX$11,
        MATCH(Prototype_input!$C$38, 'Summary - Socioeconomic'!$B$2:$B$11, 0),
        MATCH(C79, 'Summary - Socioeconomic'!$C$1:$BX$1, 0)
      ),
      ""
    ),
    ""
  ),
  IF(
    Prototype_input!$C$6 = "Federal or Tribal Government",
    IF(
      B79 &lt;&gt; "",
      IFERROR(
        INDEX(
          'Summary - Objective'!$C$2:$AX$4,
          MATCH(Prototype_input!$C$38, 'Summary - Objective'!$B$2:$B$4, 0),
          MATCH(B79, 'Summary - Objective'!$C$1:$AX$1, 0)
        ),
        ""
      ),
      ""
    ),
    ""
  )
)</f>
        <v/>
      </c>
      <c r="G79" s="21" t="str">
        <f t="array" ref="G79">IF(
  Prototype_input!$C$6 = "Federal or Tribal Government",
  IF(
    B79 &lt;&gt; "",
    IFERROR(
      INDEX(
        'Summary - Contract Type'!$C$2:$BX$6,
        MATCH(Prototype_input!$C$42, 'Summary - Contract Type'!$B$2:$B$6, 0),
        MATCH(B79, 'Summary - Contract Type'!$C$1:$BX$1, 0)
      ),
      ""
    ),
    ""
  ),
  ""
)</f>
        <v/>
      </c>
      <c r="H79" s="21" t="str">
        <f t="array" ref="H79">IF(
  Prototype_input!$C$6 = "Federal or Tribal Government",
  IF(
    B79 &lt;&gt; "",
    IFERROR(
      INDEX(
        'Summary - Period of Performance'!$C$2:$AW$5,
        MATCH(Prototype_input!$C$46, 'Summary - Period of Performance'!$B$2:$B$5, 0),
        MATCH(B79, 'Summary - Period of Performance'!$C$1:$AW$1, 0)
      ),
      ""
    ),
    ""
  ),
  ""
)</f>
        <v/>
      </c>
      <c r="I79" s="21" t="str">
        <f t="array" ref="I79">IF(
  Prototype_input!$C$6 = "Federal or Tribal Government",
  IF(
    B79 &lt;&gt; "",
    IFERROR(
      INDEX(
        'Summary - Socioeconomic'!$C$2:$BX$11,
        MATCH(Prototype_input!$C$50, 'Summary - Socioeconomic'!$B$2:$B$11, 0),
        MATCH(B79, 'Summary - Socioeconomic'!$C$1:$BX$1, 0)
      ),
      ""
    ),
    ""
  ),
  ""
)</f>
        <v/>
      </c>
      <c r="J79" s="21" t="str">
        <f>IF(
  Prototype_input!$C$6 = "Federal or Tribal Government",
  IF(
    B79 &lt;&gt; "",
    IFERROR(
      INDEX(
        'Summary - Estimated Dollar Valu'!$C$2:$AW$4,
        MATCH(Prototype_input!$C$54, 'Summary - Estimated Dollar Valu'!$B$2:$B$4, 0),
        MATCH(B79, 'Summary - Estimated Dollar Valu'!$C$1:$AW$1, 0)
      ),
      ""
    ),
    ""
  ),
  ""
)</f>
        <v/>
      </c>
      <c r="K79" s="21" t="str">
        <f>IF(AND(Prototype_input!$C$56&lt;&gt;"",J79&lt;&gt;""),Prototype_input!$C$58,"")</f>
        <v/>
      </c>
      <c r="L79" s="21" t="str">
        <f>IF(AND(Prototype_input!$C$60&lt;&gt;"",J79&lt;&gt;""),Prototype_input!$C$62,"")</f>
        <v/>
      </c>
      <c r="M79" s="21" t="str">
        <f>IF(AND(Prototype_input!$C$64&lt;&gt;"",J79&lt;&gt;""),Prototype_input!$C$66,"")</f>
        <v/>
      </c>
      <c r="N79" s="21" t="str">
        <f>IF(AND(Prototype_input!$C$68&lt;&gt;"",J79&lt;&gt;""),Prototype_input!$C$70,"")</f>
        <v/>
      </c>
      <c r="O79" s="21" t="str">
        <f>IF(N79&lt;&gt;"",_xlfn.XLOOKUP(Prototype_input!$E$13,'ITC Offerings Mapping'!$C$1:$C$1000,'ITC Offerings Mapping'!$B$1:$B$1000),"")</f>
        <v/>
      </c>
      <c r="Q79" s="21" t="str">
        <f t="array" ref="Q79">IF(Prototype_input!$C$6="Federal or Tribal Government",IF(O79&lt;&gt;"", INDEX('Scope Scoring'!$C$2:$BX$50, MATCH(O79, 'Scope Scoring'!$B$2:$B$50, 0), MATCH(B79, 'Scope Scoring'!$C$1:$BX$1, 0)),""),"")</f>
        <v/>
      </c>
      <c r="R79" s="21" t="str">
        <f t="shared" si="0"/>
        <v/>
      </c>
      <c r="S79" s="21" t="str">
        <f t="shared" si="1"/>
        <v/>
      </c>
      <c r="T79" s="21" t="str">
        <f t="shared" si="2"/>
        <v/>
      </c>
      <c r="U79" s="21" t="str">
        <f t="shared" si="3"/>
        <v/>
      </c>
      <c r="W79" s="21" t="str">
        <f t="array" ref="W79">IF(Prototype_input!$C$6="Federal or Tribal Government",IF(O79&lt;&gt;"", INDEX('Summary - Level of Assistance -'!$C$2:$AV$7, MATCH(Prototype_input!$C$34, 'Summary - Level of Assistance -'!$B$2:$B$7, 0), MATCH(B79, 'Summary - Level of Assistance -'!$C$1:$AV$1, 0)),""),"")</f>
        <v/>
      </c>
      <c r="X79" s="21" t="str">
        <f t="shared" si="4"/>
        <v/>
      </c>
      <c r="Y79" s="21" t="str">
        <f t="shared" si="5"/>
        <v/>
      </c>
      <c r="AA79" s="21" t="str">
        <f t="array" ref="AA79">IF(Prototype_input!$C$6="Federal or Tribal Government",IF(O79&lt;&gt;"", INDEX('Summary - Objective - Tradeoff'!$C$2:$AV$4, MATCH(Prototype_input!$C$38, 'Summary - Objective - Tradeoff'!$B$2:$B$4, 0), MATCH(B79, 'Summary - Objective - Tradeoff'!$C$1:$AV$1, 0)),""),"")</f>
        <v/>
      </c>
      <c r="AB79" s="21" t="str">
        <f t="shared" si="6"/>
        <v/>
      </c>
      <c r="AC79" s="21" t="str">
        <f t="shared" si="7"/>
        <v/>
      </c>
      <c r="AE79" s="21" t="str">
        <f t="array" ref="AE79">IF(Prototype_input!$C$6="Federal or Tribal Government",IF(O79&lt;&gt;"", INDEX('Summary- PoP - Tradeoff'!$C$2:$AV$5, MATCH(Prototype_input!$C$46, 'Summary- PoP - Tradeoff'!$B$2:$B$5, 0), MATCH(B79, 'Summary- PoP - Tradeoff'!$C$1:$AV$1, 0)),""),"")</f>
        <v/>
      </c>
      <c r="AF79" s="21" t="str">
        <f t="shared" si="8"/>
        <v/>
      </c>
      <c r="AG79" s="21" t="str">
        <f t="shared" si="9"/>
        <v/>
      </c>
      <c r="AI79" s="21" t="str">
        <f t="array" ref="AI79">IF(Prototype_input!$C$6="Federal or Tribal Government",IF(O79&lt;&gt;"", INDEX('Summary - EDV - Tradeoff'!$C$2:$AV$4, MATCH(Prototype_input!$C$54, 'Summary - EDV - Tradeoff'!$B$2:$B$4, 0), MATCH(B79, 'Summary - EDV - Tradeoff'!$C$1:$AV$1, 0)),""),"")</f>
        <v/>
      </c>
      <c r="AJ79" s="21" t="str">
        <f t="shared" si="10"/>
        <v/>
      </c>
      <c r="AK79" s="21" t="str">
        <f t="shared" si="11"/>
        <v/>
      </c>
      <c r="AL79" s="21" t="str">
        <f t="shared" si="12"/>
        <v/>
      </c>
    </row>
    <row r="80" spans="4:38" ht="12.75" x14ac:dyDescent="0.2">
      <c r="D80" s="21" t="str">
        <f t="array" ref="D80">IF(
  Prototype_input!$C$6 = "State or Local Government",
  IF(
    C80 &lt;&gt; "",
    IFERROR(
      INDEX(
        'Summary - Acquisition Need'!$C$2:$AD$4,
        MATCH(Prototype_input!$C$30, 'Summary - Acquisition Need'!$B$2:$B$4, 0),
        MATCH(C80, 'Summary - Acquisition Need'!$C$1:$AD$1, 0)
      ),
      ""
    ),
    ""
  ),
  IF(
    Prototype_input!$C$6 = "Federal or Tribal Government",
    IF(
      B80 &lt;&gt; "",
      IFERROR(
        INDEX(
          'Summary - Place of Performance'!$C$2:$AW$14,
          MATCH(Prototype_input!$C$30, 'Summary - Place of Performance'!$B$2:$B$14, 0),
          MATCH(B80, 'Summary - Place of Performance'!$C$1:$AW$1, 0)
        ),
        ""
      ),
      ""
    ),
    ""
  )
)</f>
        <v/>
      </c>
      <c r="E80" s="21" t="str">
        <f t="array" ref="E80">IF(
  Prototype_input!$C$6 = "State or Local Government",
  IF(
    C80 &lt;&gt; "",
    IFERROR(
      INDEX(
        'Summary - Contract Type'!$C$2:$BX$6,
        MATCH(Prototype_input!$C$34, 'Summary - Contract Type'!$B$2:$B$6, 0),
        MATCH(C80, 'Summary - Contract Type'!$C$1:$BX$1, 0)
      ),
      ""
    ),
    ""
  ),
  IF(
    Prototype_input!$C$6 = "Federal or Tribal Government",
    IF(
      B80 &lt;&gt; "",
      IFERROR(
        INDEX(
          'Summary - Level of Assistance'!$C$2:$AW$7,
          MATCH(Prototype_input!$C$34, 'Summary - Level of Assistance'!$B$2:$B$7, 0),
          MATCH(B80, 'Summary - Level of Assistance'!$C$1:$AW$1, 0)
        ),
        ""
      ),
      ""
    ),
    ""
  )
)</f>
        <v/>
      </c>
      <c r="F80" s="21" t="str">
        <f t="array" ref="F80">IF(
  Prototype_input!$C$6 = "State or Local Government",
  IF(
    C80 &lt;&gt; "",
    IFERROR(
      INDEX(
        'Summary - Socioeconomic'!$C$2:$BX$11,
        MATCH(Prototype_input!$C$38, 'Summary - Socioeconomic'!$B$2:$B$11, 0),
        MATCH(C80, 'Summary - Socioeconomic'!$C$1:$BX$1, 0)
      ),
      ""
    ),
    ""
  ),
  IF(
    Prototype_input!$C$6 = "Federal or Tribal Government",
    IF(
      B80 &lt;&gt; "",
      IFERROR(
        INDEX(
          'Summary - Objective'!$C$2:$AX$4,
          MATCH(Prototype_input!$C$38, 'Summary - Objective'!$B$2:$B$4, 0),
          MATCH(B80, 'Summary - Objective'!$C$1:$AX$1, 0)
        ),
        ""
      ),
      ""
    ),
    ""
  )
)</f>
        <v/>
      </c>
      <c r="G80" s="21" t="str">
        <f t="array" ref="G80">IF(
  Prototype_input!$C$6 = "Federal or Tribal Government",
  IF(
    B80 &lt;&gt; "",
    IFERROR(
      INDEX(
        'Summary - Contract Type'!$C$2:$BX$6,
        MATCH(Prototype_input!$C$42, 'Summary - Contract Type'!$B$2:$B$6, 0),
        MATCH(B80, 'Summary - Contract Type'!$C$1:$BX$1, 0)
      ),
      ""
    ),
    ""
  ),
  ""
)</f>
        <v/>
      </c>
      <c r="H80" s="21" t="str">
        <f t="array" ref="H80">IF(
  Prototype_input!$C$6 = "Federal or Tribal Government",
  IF(
    B80 &lt;&gt; "",
    IFERROR(
      INDEX(
        'Summary - Period of Performance'!$C$2:$AW$5,
        MATCH(Prototype_input!$C$46, 'Summary - Period of Performance'!$B$2:$B$5, 0),
        MATCH(B80, 'Summary - Period of Performance'!$C$1:$AW$1, 0)
      ),
      ""
    ),
    ""
  ),
  ""
)</f>
        <v/>
      </c>
      <c r="I80" s="21" t="str">
        <f t="array" ref="I80">IF(
  Prototype_input!$C$6 = "Federal or Tribal Government",
  IF(
    B80 &lt;&gt; "",
    IFERROR(
      INDEX(
        'Summary - Socioeconomic'!$C$2:$BX$11,
        MATCH(Prototype_input!$C$50, 'Summary - Socioeconomic'!$B$2:$B$11, 0),
        MATCH(B80, 'Summary - Socioeconomic'!$C$1:$BX$1, 0)
      ),
      ""
    ),
    ""
  ),
  ""
)</f>
        <v/>
      </c>
      <c r="J80" s="21" t="str">
        <f>IF(
  Prototype_input!$C$6 = "Federal or Tribal Government",
  IF(
    B80 &lt;&gt; "",
    IFERROR(
      INDEX(
        'Summary - Estimated Dollar Valu'!$C$2:$AW$4,
        MATCH(Prototype_input!$C$54, 'Summary - Estimated Dollar Valu'!$B$2:$B$4, 0),
        MATCH(B80, 'Summary - Estimated Dollar Valu'!$C$1:$AW$1, 0)
      ),
      ""
    ),
    ""
  ),
  ""
)</f>
        <v/>
      </c>
      <c r="K80" s="21" t="str">
        <f>IF(AND(Prototype_input!$C$56&lt;&gt;"",J80&lt;&gt;""),Prototype_input!$C$58,"")</f>
        <v/>
      </c>
      <c r="L80" s="21" t="str">
        <f>IF(AND(Prototype_input!$C$60&lt;&gt;"",J80&lt;&gt;""),Prototype_input!$C$62,"")</f>
        <v/>
      </c>
      <c r="M80" s="21" t="str">
        <f>IF(AND(Prototype_input!$C$64&lt;&gt;"",J80&lt;&gt;""),Prototype_input!$C$66,"")</f>
        <v/>
      </c>
      <c r="N80" s="21" t="str">
        <f>IF(AND(Prototype_input!$C$68&lt;&gt;"",J80&lt;&gt;""),Prototype_input!$C$70,"")</f>
        <v/>
      </c>
      <c r="O80" s="21" t="str">
        <f>IF(N80&lt;&gt;"",_xlfn.XLOOKUP(Prototype_input!$E$13,'ITC Offerings Mapping'!$C$1:$C$1000,'ITC Offerings Mapping'!$B$1:$B$1000),"")</f>
        <v/>
      </c>
      <c r="Q80" s="21" t="str">
        <f t="array" ref="Q80">IF(Prototype_input!$C$6="Federal or Tribal Government",IF(O80&lt;&gt;"", INDEX('Scope Scoring'!$C$2:$BX$50, MATCH(O80, 'Scope Scoring'!$B$2:$B$50, 0), MATCH(B80, 'Scope Scoring'!$C$1:$BX$1, 0)),""),"")</f>
        <v/>
      </c>
      <c r="R80" s="21" t="str">
        <f t="shared" si="0"/>
        <v/>
      </c>
      <c r="S80" s="21" t="str">
        <f t="shared" si="1"/>
        <v/>
      </c>
      <c r="T80" s="21" t="str">
        <f t="shared" si="2"/>
        <v/>
      </c>
      <c r="U80" s="21" t="str">
        <f t="shared" si="3"/>
        <v/>
      </c>
      <c r="W80" s="21" t="str">
        <f t="array" ref="W80">IF(Prototype_input!$C$6="Federal or Tribal Government",IF(O80&lt;&gt;"", INDEX('Summary - Level of Assistance -'!$C$2:$AV$7, MATCH(Prototype_input!$C$34, 'Summary - Level of Assistance -'!$B$2:$B$7, 0), MATCH(B80, 'Summary - Level of Assistance -'!$C$1:$AV$1, 0)),""),"")</f>
        <v/>
      </c>
      <c r="X80" s="21" t="str">
        <f t="shared" si="4"/>
        <v/>
      </c>
      <c r="Y80" s="21" t="str">
        <f t="shared" si="5"/>
        <v/>
      </c>
      <c r="AA80" s="21" t="str">
        <f t="array" ref="AA80">IF(Prototype_input!$C$6="Federal or Tribal Government",IF(O80&lt;&gt;"", INDEX('Summary - Objective - Tradeoff'!$C$2:$AV$4, MATCH(Prototype_input!$C$38, 'Summary - Objective - Tradeoff'!$B$2:$B$4, 0), MATCH(B80, 'Summary - Objective - Tradeoff'!$C$1:$AV$1, 0)),""),"")</f>
        <v/>
      </c>
      <c r="AB80" s="21" t="str">
        <f t="shared" si="6"/>
        <v/>
      </c>
      <c r="AC80" s="21" t="str">
        <f t="shared" si="7"/>
        <v/>
      </c>
      <c r="AE80" s="21" t="str">
        <f t="array" ref="AE80">IF(Prototype_input!$C$6="Federal or Tribal Government",IF(O80&lt;&gt;"", INDEX('Summary- PoP - Tradeoff'!$C$2:$AV$5, MATCH(Prototype_input!$C$46, 'Summary- PoP - Tradeoff'!$B$2:$B$5, 0), MATCH(B80, 'Summary- PoP - Tradeoff'!$C$1:$AV$1, 0)),""),"")</f>
        <v/>
      </c>
      <c r="AF80" s="21" t="str">
        <f t="shared" si="8"/>
        <v/>
      </c>
      <c r="AG80" s="21" t="str">
        <f t="shared" si="9"/>
        <v/>
      </c>
      <c r="AI80" s="21" t="str">
        <f t="array" ref="AI80">IF(Prototype_input!$C$6="Federal or Tribal Government",IF(O80&lt;&gt;"", INDEX('Summary - EDV - Tradeoff'!$C$2:$AV$4, MATCH(Prototype_input!$C$54, 'Summary - EDV - Tradeoff'!$B$2:$B$4, 0), MATCH(B80, 'Summary - EDV - Tradeoff'!$C$1:$AV$1, 0)),""),"")</f>
        <v/>
      </c>
      <c r="AJ80" s="21" t="str">
        <f t="shared" si="10"/>
        <v/>
      </c>
      <c r="AK80" s="21" t="str">
        <f t="shared" si="11"/>
        <v/>
      </c>
      <c r="AL80" s="21" t="str">
        <f t="shared" si="12"/>
        <v/>
      </c>
    </row>
    <row r="81" spans="4:38" ht="12.75" x14ac:dyDescent="0.2">
      <c r="D81" s="21" t="str">
        <f t="array" ref="D81">IF(
  Prototype_input!$C$6 = "State or Local Government",
  IF(
    C81 &lt;&gt; "",
    IFERROR(
      INDEX(
        'Summary - Acquisition Need'!$C$2:$AD$4,
        MATCH(Prototype_input!$C$30, 'Summary - Acquisition Need'!$B$2:$B$4, 0),
        MATCH(C81, 'Summary - Acquisition Need'!$C$1:$AD$1, 0)
      ),
      ""
    ),
    ""
  ),
  IF(
    Prototype_input!$C$6 = "Federal or Tribal Government",
    IF(
      B81 &lt;&gt; "",
      IFERROR(
        INDEX(
          'Summary - Place of Performance'!$C$2:$AW$14,
          MATCH(Prototype_input!$C$30, 'Summary - Place of Performance'!$B$2:$B$14, 0),
          MATCH(B81, 'Summary - Place of Performance'!$C$1:$AW$1, 0)
        ),
        ""
      ),
      ""
    ),
    ""
  )
)</f>
        <v/>
      </c>
      <c r="E81" s="21" t="str">
        <f t="array" ref="E81">IF(
  Prototype_input!$C$6 = "State or Local Government",
  IF(
    C81 &lt;&gt; "",
    IFERROR(
      INDEX(
        'Summary - Contract Type'!$C$2:$BX$6,
        MATCH(Prototype_input!$C$34, 'Summary - Contract Type'!$B$2:$B$6, 0),
        MATCH(C81, 'Summary - Contract Type'!$C$1:$BX$1, 0)
      ),
      ""
    ),
    ""
  ),
  IF(
    Prototype_input!$C$6 = "Federal or Tribal Government",
    IF(
      B81 &lt;&gt; "",
      IFERROR(
        INDEX(
          'Summary - Level of Assistance'!$C$2:$AW$7,
          MATCH(Prototype_input!$C$34, 'Summary - Level of Assistance'!$B$2:$B$7, 0),
          MATCH(B81, 'Summary - Level of Assistance'!$C$1:$AW$1, 0)
        ),
        ""
      ),
      ""
    ),
    ""
  )
)</f>
        <v/>
      </c>
      <c r="F81" s="21" t="str">
        <f t="array" ref="F81">IF(
  Prototype_input!$C$6 = "State or Local Government",
  IF(
    C81 &lt;&gt; "",
    IFERROR(
      INDEX(
        'Summary - Socioeconomic'!$C$2:$BX$11,
        MATCH(Prototype_input!$C$38, 'Summary - Socioeconomic'!$B$2:$B$11, 0),
        MATCH(C81, 'Summary - Socioeconomic'!$C$1:$BX$1, 0)
      ),
      ""
    ),
    ""
  ),
  IF(
    Prototype_input!$C$6 = "Federal or Tribal Government",
    IF(
      B81 &lt;&gt; "",
      IFERROR(
        INDEX(
          'Summary - Objective'!$C$2:$AX$4,
          MATCH(Prototype_input!$C$38, 'Summary - Objective'!$B$2:$B$4, 0),
          MATCH(B81, 'Summary - Objective'!$C$1:$AX$1, 0)
        ),
        ""
      ),
      ""
    ),
    ""
  )
)</f>
        <v/>
      </c>
      <c r="G81" s="21" t="str">
        <f t="array" ref="G81">IF(
  Prototype_input!$C$6 = "Federal or Tribal Government",
  IF(
    B81 &lt;&gt; "",
    IFERROR(
      INDEX(
        'Summary - Contract Type'!$C$2:$BX$6,
        MATCH(Prototype_input!$C$42, 'Summary - Contract Type'!$B$2:$B$6, 0),
        MATCH(B81, 'Summary - Contract Type'!$C$1:$BX$1, 0)
      ),
      ""
    ),
    ""
  ),
  ""
)</f>
        <v/>
      </c>
      <c r="H81" s="21" t="str">
        <f t="array" ref="H81">IF(
  Prototype_input!$C$6 = "Federal or Tribal Government",
  IF(
    B81 &lt;&gt; "",
    IFERROR(
      INDEX(
        'Summary - Period of Performance'!$C$2:$AW$5,
        MATCH(Prototype_input!$C$46, 'Summary - Period of Performance'!$B$2:$B$5, 0),
        MATCH(B81, 'Summary - Period of Performance'!$C$1:$AW$1, 0)
      ),
      ""
    ),
    ""
  ),
  ""
)</f>
        <v/>
      </c>
      <c r="I81" s="21" t="str">
        <f t="array" ref="I81">IF(
  Prototype_input!$C$6 = "Federal or Tribal Government",
  IF(
    B81 &lt;&gt; "",
    IFERROR(
      INDEX(
        'Summary - Socioeconomic'!$C$2:$BX$11,
        MATCH(Prototype_input!$C$50, 'Summary - Socioeconomic'!$B$2:$B$11, 0),
        MATCH(B81, 'Summary - Socioeconomic'!$C$1:$BX$1, 0)
      ),
      ""
    ),
    ""
  ),
  ""
)</f>
        <v/>
      </c>
      <c r="J81" s="21" t="str">
        <f>IF(
  Prototype_input!$C$6 = "Federal or Tribal Government",
  IF(
    B81 &lt;&gt; "",
    IFERROR(
      INDEX(
        'Summary - Estimated Dollar Valu'!$C$2:$AW$4,
        MATCH(Prototype_input!$C$54, 'Summary - Estimated Dollar Valu'!$B$2:$B$4, 0),
        MATCH(B81, 'Summary - Estimated Dollar Valu'!$C$1:$AW$1, 0)
      ),
      ""
    ),
    ""
  ),
  ""
)</f>
        <v/>
      </c>
      <c r="K81" s="21" t="str">
        <f>IF(AND(Prototype_input!$C$56&lt;&gt;"",J81&lt;&gt;""),Prototype_input!$C$58,"")</f>
        <v/>
      </c>
      <c r="L81" s="21" t="str">
        <f>IF(AND(Prototype_input!$C$60&lt;&gt;"",J81&lt;&gt;""),Prototype_input!$C$62,"")</f>
        <v/>
      </c>
      <c r="M81" s="21" t="str">
        <f>IF(AND(Prototype_input!$C$64&lt;&gt;"",J81&lt;&gt;""),Prototype_input!$C$66,"")</f>
        <v/>
      </c>
      <c r="N81" s="21" t="str">
        <f>IF(AND(Prototype_input!$C$68&lt;&gt;"",J81&lt;&gt;""),Prototype_input!$C$70,"")</f>
        <v/>
      </c>
      <c r="O81" s="21" t="str">
        <f>IF(N81&lt;&gt;"",_xlfn.XLOOKUP(Prototype_input!$E$13,'ITC Offerings Mapping'!$C$1:$C$1000,'ITC Offerings Mapping'!$B$1:$B$1000),"")</f>
        <v/>
      </c>
      <c r="Q81" s="21" t="str">
        <f t="array" ref="Q81">IF(Prototype_input!$C$6="Federal or Tribal Government",IF(O81&lt;&gt;"", INDEX('Scope Scoring'!$C$2:$BX$50, MATCH(O81, 'Scope Scoring'!$B$2:$B$50, 0), MATCH(B81, 'Scope Scoring'!$C$1:$BX$1, 0)),""),"")</f>
        <v/>
      </c>
      <c r="R81" s="21" t="str">
        <f t="shared" si="0"/>
        <v/>
      </c>
      <c r="S81" s="21" t="str">
        <f t="shared" si="1"/>
        <v/>
      </c>
      <c r="T81" s="21" t="str">
        <f t="shared" si="2"/>
        <v/>
      </c>
      <c r="U81" s="21" t="str">
        <f t="shared" si="3"/>
        <v/>
      </c>
      <c r="W81" s="21" t="str">
        <f t="array" ref="W81">IF(Prototype_input!$C$6="Federal or Tribal Government",IF(O81&lt;&gt;"", INDEX('Summary - Level of Assistance -'!$C$2:$AV$7, MATCH(Prototype_input!$C$34, 'Summary - Level of Assistance -'!$B$2:$B$7, 0), MATCH(B81, 'Summary - Level of Assistance -'!$C$1:$AV$1, 0)),""),"")</f>
        <v/>
      </c>
      <c r="X81" s="21" t="str">
        <f t="shared" si="4"/>
        <v/>
      </c>
      <c r="Y81" s="21" t="str">
        <f t="shared" si="5"/>
        <v/>
      </c>
      <c r="AA81" s="21" t="str">
        <f t="array" ref="AA81">IF(Prototype_input!$C$6="Federal or Tribal Government",IF(O81&lt;&gt;"", INDEX('Summary - Objective - Tradeoff'!$C$2:$AV$4, MATCH(Prototype_input!$C$38, 'Summary - Objective - Tradeoff'!$B$2:$B$4, 0), MATCH(B81, 'Summary - Objective - Tradeoff'!$C$1:$AV$1, 0)),""),"")</f>
        <v/>
      </c>
      <c r="AB81" s="21" t="str">
        <f t="shared" si="6"/>
        <v/>
      </c>
      <c r="AC81" s="21" t="str">
        <f t="shared" si="7"/>
        <v/>
      </c>
      <c r="AE81" s="21" t="str">
        <f t="array" ref="AE81">IF(Prototype_input!$C$6="Federal or Tribal Government",IF(O81&lt;&gt;"", INDEX('Summary- PoP - Tradeoff'!$C$2:$AV$5, MATCH(Prototype_input!$C$46, 'Summary- PoP - Tradeoff'!$B$2:$B$5, 0), MATCH(B81, 'Summary- PoP - Tradeoff'!$C$1:$AV$1, 0)),""),"")</f>
        <v/>
      </c>
      <c r="AF81" s="21" t="str">
        <f t="shared" si="8"/>
        <v/>
      </c>
      <c r="AG81" s="21" t="str">
        <f t="shared" si="9"/>
        <v/>
      </c>
      <c r="AI81" s="21" t="str">
        <f t="array" ref="AI81">IF(Prototype_input!$C$6="Federal or Tribal Government",IF(O81&lt;&gt;"", INDEX('Summary - EDV - Tradeoff'!$C$2:$AV$4, MATCH(Prototype_input!$C$54, 'Summary - EDV - Tradeoff'!$B$2:$B$4, 0), MATCH(B81, 'Summary - EDV - Tradeoff'!$C$1:$AV$1, 0)),""),"")</f>
        <v/>
      </c>
      <c r="AJ81" s="21" t="str">
        <f t="shared" si="10"/>
        <v/>
      </c>
      <c r="AK81" s="21" t="str">
        <f t="shared" si="11"/>
        <v/>
      </c>
      <c r="AL81" s="21" t="str">
        <f t="shared" si="12"/>
        <v/>
      </c>
    </row>
    <row r="82" spans="4:38" ht="12.75" x14ac:dyDescent="0.2">
      <c r="D82" s="21" t="str">
        <f t="array" ref="D82">IF(
  Prototype_input!$C$6 = "State or Local Government",
  IF(
    C82 &lt;&gt; "",
    IFERROR(
      INDEX(
        'Summary - Acquisition Need'!$C$2:$AD$4,
        MATCH(Prototype_input!$C$30, 'Summary - Acquisition Need'!$B$2:$B$4, 0),
        MATCH(C82, 'Summary - Acquisition Need'!$C$1:$AD$1, 0)
      ),
      ""
    ),
    ""
  ),
  IF(
    Prototype_input!$C$6 = "Federal or Tribal Government",
    IF(
      B82 &lt;&gt; "",
      IFERROR(
        INDEX(
          'Summary - Place of Performance'!$C$2:$AW$14,
          MATCH(Prototype_input!$C$30, 'Summary - Place of Performance'!$B$2:$B$14, 0),
          MATCH(B82, 'Summary - Place of Performance'!$C$1:$AW$1, 0)
        ),
        ""
      ),
      ""
    ),
    ""
  )
)</f>
        <v/>
      </c>
      <c r="E82" s="21" t="str">
        <f t="array" ref="E82">IF(
  Prototype_input!$C$6 = "State or Local Government",
  IF(
    C82 &lt;&gt; "",
    IFERROR(
      INDEX(
        'Summary - Contract Type'!$C$2:$BX$6,
        MATCH(Prototype_input!$C$34, 'Summary - Contract Type'!$B$2:$B$6, 0),
        MATCH(C82, 'Summary - Contract Type'!$C$1:$BX$1, 0)
      ),
      ""
    ),
    ""
  ),
  IF(
    Prototype_input!$C$6 = "Federal or Tribal Government",
    IF(
      B82 &lt;&gt; "",
      IFERROR(
        INDEX(
          'Summary - Level of Assistance'!$C$2:$AW$7,
          MATCH(Prototype_input!$C$34, 'Summary - Level of Assistance'!$B$2:$B$7, 0),
          MATCH(B82, 'Summary - Level of Assistance'!$C$1:$AW$1, 0)
        ),
        ""
      ),
      ""
    ),
    ""
  )
)</f>
        <v/>
      </c>
      <c r="F82" s="21" t="str">
        <f t="array" ref="F82">IF(
  Prototype_input!$C$6 = "State or Local Government",
  IF(
    C82 &lt;&gt; "",
    IFERROR(
      INDEX(
        'Summary - Socioeconomic'!$C$2:$BX$11,
        MATCH(Prototype_input!$C$38, 'Summary - Socioeconomic'!$B$2:$B$11, 0),
        MATCH(C82, 'Summary - Socioeconomic'!$C$1:$BX$1, 0)
      ),
      ""
    ),
    ""
  ),
  IF(
    Prototype_input!$C$6 = "Federal or Tribal Government",
    IF(
      B82 &lt;&gt; "",
      IFERROR(
        INDEX(
          'Summary - Objective'!$C$2:$AX$4,
          MATCH(Prototype_input!$C$38, 'Summary - Objective'!$B$2:$B$4, 0),
          MATCH(B82, 'Summary - Objective'!$C$1:$AX$1, 0)
        ),
        ""
      ),
      ""
    ),
    ""
  )
)</f>
        <v/>
      </c>
      <c r="G82" s="21" t="str">
        <f t="array" ref="G82">IF(
  Prototype_input!$C$6 = "Federal or Tribal Government",
  IF(
    B82 &lt;&gt; "",
    IFERROR(
      INDEX(
        'Summary - Contract Type'!$C$2:$BX$6,
        MATCH(Prototype_input!$C$42, 'Summary - Contract Type'!$B$2:$B$6, 0),
        MATCH(B82, 'Summary - Contract Type'!$C$1:$BX$1, 0)
      ),
      ""
    ),
    ""
  ),
  ""
)</f>
        <v/>
      </c>
      <c r="H82" s="21" t="str">
        <f t="array" ref="H82">IF(
  Prototype_input!$C$6 = "Federal or Tribal Government",
  IF(
    B82 &lt;&gt; "",
    IFERROR(
      INDEX(
        'Summary - Period of Performance'!$C$2:$AW$5,
        MATCH(Prototype_input!$C$46, 'Summary - Period of Performance'!$B$2:$B$5, 0),
        MATCH(B82, 'Summary - Period of Performance'!$C$1:$AW$1, 0)
      ),
      ""
    ),
    ""
  ),
  ""
)</f>
        <v/>
      </c>
      <c r="I82" s="21" t="str">
        <f t="array" ref="I82">IF(
  Prototype_input!$C$6 = "Federal or Tribal Government",
  IF(
    B82 &lt;&gt; "",
    IFERROR(
      INDEX(
        'Summary - Socioeconomic'!$C$2:$BX$11,
        MATCH(Prototype_input!$C$50, 'Summary - Socioeconomic'!$B$2:$B$11, 0),
        MATCH(B82, 'Summary - Socioeconomic'!$C$1:$BX$1, 0)
      ),
      ""
    ),
    ""
  ),
  ""
)</f>
        <v/>
      </c>
      <c r="J82" s="21" t="str">
        <f>IF(
  Prototype_input!$C$6 = "Federal or Tribal Government",
  IF(
    B82 &lt;&gt; "",
    IFERROR(
      INDEX(
        'Summary - Estimated Dollar Valu'!$C$2:$AW$4,
        MATCH(Prototype_input!$C$54, 'Summary - Estimated Dollar Valu'!$B$2:$B$4, 0),
        MATCH(B82, 'Summary - Estimated Dollar Valu'!$C$1:$AW$1, 0)
      ),
      ""
    ),
    ""
  ),
  ""
)</f>
        <v/>
      </c>
      <c r="K82" s="21" t="str">
        <f>IF(AND(Prototype_input!$C$56&lt;&gt;"",J82&lt;&gt;""),Prototype_input!$C$58,"")</f>
        <v/>
      </c>
      <c r="L82" s="21" t="str">
        <f>IF(AND(Prototype_input!$C$60&lt;&gt;"",J82&lt;&gt;""),Prototype_input!$C$62,"")</f>
        <v/>
      </c>
      <c r="M82" s="21" t="str">
        <f>IF(AND(Prototype_input!$C$64&lt;&gt;"",J82&lt;&gt;""),Prototype_input!$C$66,"")</f>
        <v/>
      </c>
      <c r="N82" s="21" t="str">
        <f>IF(AND(Prototype_input!$C$68&lt;&gt;"",J82&lt;&gt;""),Prototype_input!$C$70,"")</f>
        <v/>
      </c>
      <c r="O82" s="21" t="str">
        <f>IF(N82&lt;&gt;"",_xlfn.XLOOKUP(Prototype_input!$E$13,'ITC Offerings Mapping'!$C$1:$C$1000,'ITC Offerings Mapping'!$B$1:$B$1000),"")</f>
        <v/>
      </c>
      <c r="Q82" s="21" t="str">
        <f t="array" ref="Q82">IF(Prototype_input!$C$6="Federal or Tribal Government",IF(O82&lt;&gt;"", INDEX('Scope Scoring'!$C$2:$BX$50, MATCH(O82, 'Scope Scoring'!$B$2:$B$50, 0), MATCH(B82, 'Scope Scoring'!$C$1:$BX$1, 0)),""),"")</f>
        <v/>
      </c>
      <c r="R82" s="21" t="str">
        <f t="shared" si="0"/>
        <v/>
      </c>
      <c r="S82" s="21" t="str">
        <f t="shared" si="1"/>
        <v/>
      </c>
      <c r="T82" s="21" t="str">
        <f t="shared" si="2"/>
        <v/>
      </c>
      <c r="U82" s="21" t="str">
        <f t="shared" si="3"/>
        <v/>
      </c>
      <c r="W82" s="21" t="str">
        <f t="array" ref="W82">IF(Prototype_input!$C$6="Federal or Tribal Government",IF(O82&lt;&gt;"", INDEX('Summary - Level of Assistance -'!$C$2:$AV$7, MATCH(Prototype_input!$C$34, 'Summary - Level of Assistance -'!$B$2:$B$7, 0), MATCH(B82, 'Summary - Level of Assistance -'!$C$1:$AV$1, 0)),""),"")</f>
        <v/>
      </c>
      <c r="X82" s="21" t="str">
        <f t="shared" si="4"/>
        <v/>
      </c>
      <c r="Y82" s="21" t="str">
        <f t="shared" si="5"/>
        <v/>
      </c>
      <c r="AA82" s="21" t="str">
        <f t="array" ref="AA82">IF(Prototype_input!$C$6="Federal or Tribal Government",IF(O82&lt;&gt;"", INDEX('Summary - Objective - Tradeoff'!$C$2:$AV$4, MATCH(Prototype_input!$C$38, 'Summary - Objective - Tradeoff'!$B$2:$B$4, 0), MATCH(B82, 'Summary - Objective - Tradeoff'!$C$1:$AV$1, 0)),""),"")</f>
        <v/>
      </c>
      <c r="AB82" s="21" t="str">
        <f t="shared" si="6"/>
        <v/>
      </c>
      <c r="AC82" s="21" t="str">
        <f t="shared" si="7"/>
        <v/>
      </c>
      <c r="AE82" s="21" t="str">
        <f t="array" ref="AE82">IF(Prototype_input!$C$6="Federal or Tribal Government",IF(O82&lt;&gt;"", INDEX('Summary- PoP - Tradeoff'!$C$2:$AV$5, MATCH(Prototype_input!$C$46, 'Summary- PoP - Tradeoff'!$B$2:$B$5, 0), MATCH(B82, 'Summary- PoP - Tradeoff'!$C$1:$AV$1, 0)),""),"")</f>
        <v/>
      </c>
      <c r="AF82" s="21" t="str">
        <f t="shared" si="8"/>
        <v/>
      </c>
      <c r="AG82" s="21" t="str">
        <f t="shared" si="9"/>
        <v/>
      </c>
      <c r="AI82" s="21" t="str">
        <f t="array" ref="AI82">IF(Prototype_input!$C$6="Federal or Tribal Government",IF(O82&lt;&gt;"", INDEX('Summary - EDV - Tradeoff'!$C$2:$AV$4, MATCH(Prototype_input!$C$54, 'Summary - EDV - Tradeoff'!$B$2:$B$4, 0), MATCH(B82, 'Summary - EDV - Tradeoff'!$C$1:$AV$1, 0)),""),"")</f>
        <v/>
      </c>
      <c r="AJ82" s="21" t="str">
        <f t="shared" si="10"/>
        <v/>
      </c>
      <c r="AK82" s="21" t="str">
        <f t="shared" si="11"/>
        <v/>
      </c>
      <c r="AL82" s="21" t="str">
        <f t="shared" si="12"/>
        <v/>
      </c>
    </row>
    <row r="83" spans="4:38" ht="12.75" x14ac:dyDescent="0.2">
      <c r="D83" s="21" t="str">
        <f t="array" ref="D83">IF(
  Prototype_input!$C$6 = "State or Local Government",
  IF(
    C83 &lt;&gt; "",
    IFERROR(
      INDEX(
        'Summary - Acquisition Need'!$C$2:$AD$4,
        MATCH(Prototype_input!$C$30, 'Summary - Acquisition Need'!$B$2:$B$4, 0),
        MATCH(C83, 'Summary - Acquisition Need'!$C$1:$AD$1, 0)
      ),
      ""
    ),
    ""
  ),
  IF(
    Prototype_input!$C$6 = "Federal or Tribal Government",
    IF(
      B83 &lt;&gt; "",
      IFERROR(
        INDEX(
          'Summary - Place of Performance'!$C$2:$AW$14,
          MATCH(Prototype_input!$C$30, 'Summary - Place of Performance'!$B$2:$B$14, 0),
          MATCH(B83, 'Summary - Place of Performance'!$C$1:$AW$1, 0)
        ),
        ""
      ),
      ""
    ),
    ""
  )
)</f>
        <v/>
      </c>
      <c r="E83" s="21" t="str">
        <f t="array" ref="E83">IF(
  Prototype_input!$C$6 = "State or Local Government",
  IF(
    C83 &lt;&gt; "",
    IFERROR(
      INDEX(
        'Summary - Contract Type'!$C$2:$BX$6,
        MATCH(Prototype_input!$C$34, 'Summary - Contract Type'!$B$2:$B$6, 0),
        MATCH(C83, 'Summary - Contract Type'!$C$1:$BX$1, 0)
      ),
      ""
    ),
    ""
  ),
  IF(
    Prototype_input!$C$6 = "Federal or Tribal Government",
    IF(
      B83 &lt;&gt; "",
      IFERROR(
        INDEX(
          'Summary - Level of Assistance'!$C$2:$AW$7,
          MATCH(Prototype_input!$C$34, 'Summary - Level of Assistance'!$B$2:$B$7, 0),
          MATCH(B83, 'Summary - Level of Assistance'!$C$1:$AW$1, 0)
        ),
        ""
      ),
      ""
    ),
    ""
  )
)</f>
        <v/>
      </c>
      <c r="F83" s="21" t="str">
        <f t="array" ref="F83">IF(
  Prototype_input!$C$6 = "State or Local Government",
  IF(
    C83 &lt;&gt; "",
    IFERROR(
      INDEX(
        'Summary - Socioeconomic'!$C$2:$BX$11,
        MATCH(Prototype_input!$C$38, 'Summary - Socioeconomic'!$B$2:$B$11, 0),
        MATCH(C83, 'Summary - Socioeconomic'!$C$1:$BX$1, 0)
      ),
      ""
    ),
    ""
  ),
  IF(
    Prototype_input!$C$6 = "Federal or Tribal Government",
    IF(
      B83 &lt;&gt; "",
      IFERROR(
        INDEX(
          'Summary - Objective'!$C$2:$AX$4,
          MATCH(Prototype_input!$C$38, 'Summary - Objective'!$B$2:$B$4, 0),
          MATCH(B83, 'Summary - Objective'!$C$1:$AX$1, 0)
        ),
        ""
      ),
      ""
    ),
    ""
  )
)</f>
        <v/>
      </c>
      <c r="G83" s="21" t="str">
        <f t="array" ref="G83">IF(
  Prototype_input!$C$6 = "Federal or Tribal Government",
  IF(
    B83 &lt;&gt; "",
    IFERROR(
      INDEX(
        'Summary - Contract Type'!$C$2:$BX$6,
        MATCH(Prototype_input!$C$42, 'Summary - Contract Type'!$B$2:$B$6, 0),
        MATCH(B83, 'Summary - Contract Type'!$C$1:$BX$1, 0)
      ),
      ""
    ),
    ""
  ),
  ""
)</f>
        <v/>
      </c>
      <c r="H83" s="21" t="str">
        <f t="array" ref="H83">IF(
  Prototype_input!$C$6 = "Federal or Tribal Government",
  IF(
    B83 &lt;&gt; "",
    IFERROR(
      INDEX(
        'Summary - Period of Performance'!$C$2:$AW$5,
        MATCH(Prototype_input!$C$46, 'Summary - Period of Performance'!$B$2:$B$5, 0),
        MATCH(B83, 'Summary - Period of Performance'!$C$1:$AW$1, 0)
      ),
      ""
    ),
    ""
  ),
  ""
)</f>
        <v/>
      </c>
      <c r="I83" s="21" t="str">
        <f t="array" ref="I83">IF(
  Prototype_input!$C$6 = "Federal or Tribal Government",
  IF(
    B83 &lt;&gt; "",
    IFERROR(
      INDEX(
        'Summary - Socioeconomic'!$C$2:$BX$11,
        MATCH(Prototype_input!$C$50, 'Summary - Socioeconomic'!$B$2:$B$11, 0),
        MATCH(B83, 'Summary - Socioeconomic'!$C$1:$BX$1, 0)
      ),
      ""
    ),
    ""
  ),
  ""
)</f>
        <v/>
      </c>
      <c r="J83" s="21" t="str">
        <f>IF(
  Prototype_input!$C$6 = "Federal or Tribal Government",
  IF(
    B83 &lt;&gt; "",
    IFERROR(
      INDEX(
        'Summary - Estimated Dollar Valu'!$C$2:$AW$4,
        MATCH(Prototype_input!$C$54, 'Summary - Estimated Dollar Valu'!$B$2:$B$4, 0),
        MATCH(B83, 'Summary - Estimated Dollar Valu'!$C$1:$AW$1, 0)
      ),
      ""
    ),
    ""
  ),
  ""
)</f>
        <v/>
      </c>
      <c r="K83" s="21" t="str">
        <f>IF(AND(Prototype_input!$C$56&lt;&gt;"",J83&lt;&gt;""),Prototype_input!$C$58,"")</f>
        <v/>
      </c>
      <c r="L83" s="21" t="str">
        <f>IF(AND(Prototype_input!$C$60&lt;&gt;"",J83&lt;&gt;""),Prototype_input!$C$62,"")</f>
        <v/>
      </c>
      <c r="M83" s="21" t="str">
        <f>IF(AND(Prototype_input!$C$64&lt;&gt;"",J83&lt;&gt;""),Prototype_input!$C$66,"")</f>
        <v/>
      </c>
      <c r="N83" s="21" t="str">
        <f>IF(AND(Prototype_input!$C$68&lt;&gt;"",J83&lt;&gt;""),Prototype_input!$C$70,"")</f>
        <v/>
      </c>
      <c r="O83" s="21" t="str">
        <f>IF(N83&lt;&gt;"",_xlfn.XLOOKUP(Prototype_input!$E$13,'ITC Offerings Mapping'!$C$1:$C$1000,'ITC Offerings Mapping'!$B$1:$B$1000),"")</f>
        <v/>
      </c>
      <c r="Q83" s="21" t="str">
        <f t="array" ref="Q83">IF(Prototype_input!$C$6="Federal or Tribal Government",IF(O83&lt;&gt;"", INDEX('Scope Scoring'!$C$2:$BX$50, MATCH(O83, 'Scope Scoring'!$B$2:$B$50, 0), MATCH(B83, 'Scope Scoring'!$C$1:$BX$1, 0)),""),"")</f>
        <v/>
      </c>
      <c r="R83" s="21" t="str">
        <f t="shared" si="0"/>
        <v/>
      </c>
      <c r="S83" s="21" t="str">
        <f t="shared" si="1"/>
        <v/>
      </c>
      <c r="T83" s="21" t="str">
        <f t="shared" si="2"/>
        <v/>
      </c>
      <c r="U83" s="21" t="str">
        <f t="shared" si="3"/>
        <v/>
      </c>
      <c r="W83" s="21" t="str">
        <f t="array" ref="W83">IF(Prototype_input!$C$6="Federal or Tribal Government",IF(O83&lt;&gt;"", INDEX('Summary - Level of Assistance -'!$C$2:$AV$7, MATCH(Prototype_input!$C$34, 'Summary - Level of Assistance -'!$B$2:$B$7, 0), MATCH(B83, 'Summary - Level of Assistance -'!$C$1:$AV$1, 0)),""),"")</f>
        <v/>
      </c>
      <c r="X83" s="21" t="str">
        <f t="shared" si="4"/>
        <v/>
      </c>
      <c r="Y83" s="21" t="str">
        <f t="shared" si="5"/>
        <v/>
      </c>
      <c r="AA83" s="21" t="str">
        <f t="array" ref="AA83">IF(Prototype_input!$C$6="Federal or Tribal Government",IF(O83&lt;&gt;"", INDEX('Summary - Objective - Tradeoff'!$C$2:$AV$4, MATCH(Prototype_input!$C$38, 'Summary - Objective - Tradeoff'!$B$2:$B$4, 0), MATCH(B83, 'Summary - Objective - Tradeoff'!$C$1:$AV$1, 0)),""),"")</f>
        <v/>
      </c>
      <c r="AB83" s="21" t="str">
        <f t="shared" si="6"/>
        <v/>
      </c>
      <c r="AC83" s="21" t="str">
        <f t="shared" si="7"/>
        <v/>
      </c>
      <c r="AE83" s="21" t="str">
        <f t="array" ref="AE83">IF(Prototype_input!$C$6="Federal or Tribal Government",IF(O83&lt;&gt;"", INDEX('Summary- PoP - Tradeoff'!$C$2:$AV$5, MATCH(Prototype_input!$C$46, 'Summary- PoP - Tradeoff'!$B$2:$B$5, 0), MATCH(B83, 'Summary- PoP - Tradeoff'!$C$1:$AV$1, 0)),""),"")</f>
        <v/>
      </c>
      <c r="AF83" s="21" t="str">
        <f t="shared" si="8"/>
        <v/>
      </c>
      <c r="AG83" s="21" t="str">
        <f t="shared" si="9"/>
        <v/>
      </c>
      <c r="AI83" s="21" t="str">
        <f t="array" ref="AI83">IF(Prototype_input!$C$6="Federal or Tribal Government",IF(O83&lt;&gt;"", INDEX('Summary - EDV - Tradeoff'!$C$2:$AV$4, MATCH(Prototype_input!$C$54, 'Summary - EDV - Tradeoff'!$B$2:$B$4, 0), MATCH(B83, 'Summary - EDV - Tradeoff'!$C$1:$AV$1, 0)),""),"")</f>
        <v/>
      </c>
      <c r="AJ83" s="21" t="str">
        <f t="shared" si="10"/>
        <v/>
      </c>
      <c r="AK83" s="21" t="str">
        <f t="shared" si="11"/>
        <v/>
      </c>
      <c r="AL83" s="21" t="str">
        <f t="shared" si="12"/>
        <v/>
      </c>
    </row>
    <row r="84" spans="4:38" ht="12.75" x14ac:dyDescent="0.2">
      <c r="D84" s="21" t="str">
        <f t="array" ref="D84">IF(
  Prototype_input!$C$6 = "State or Local Government",
  IF(
    C84 &lt;&gt; "",
    IFERROR(
      INDEX(
        'Summary - Acquisition Need'!$C$2:$AD$4,
        MATCH(Prototype_input!$C$30, 'Summary - Acquisition Need'!$B$2:$B$4, 0),
        MATCH(C84, 'Summary - Acquisition Need'!$C$1:$AD$1, 0)
      ),
      ""
    ),
    ""
  ),
  IF(
    Prototype_input!$C$6 = "Federal or Tribal Government",
    IF(
      B84 &lt;&gt; "",
      IFERROR(
        INDEX(
          'Summary - Place of Performance'!$C$2:$AW$14,
          MATCH(Prototype_input!$C$30, 'Summary - Place of Performance'!$B$2:$B$14, 0),
          MATCH(B84, 'Summary - Place of Performance'!$C$1:$AW$1, 0)
        ),
        ""
      ),
      ""
    ),
    ""
  )
)</f>
        <v/>
      </c>
      <c r="E84" s="21" t="str">
        <f t="array" ref="E84">IF(
  Prototype_input!$C$6 = "State or Local Government",
  IF(
    C84 &lt;&gt; "",
    IFERROR(
      INDEX(
        'Summary - Contract Type'!$C$2:$BX$6,
        MATCH(Prototype_input!$C$34, 'Summary - Contract Type'!$B$2:$B$6, 0),
        MATCH(C84, 'Summary - Contract Type'!$C$1:$BX$1, 0)
      ),
      ""
    ),
    ""
  ),
  IF(
    Prototype_input!$C$6 = "Federal or Tribal Government",
    IF(
      B84 &lt;&gt; "",
      IFERROR(
        INDEX(
          'Summary - Level of Assistance'!$C$2:$AW$7,
          MATCH(Prototype_input!$C$34, 'Summary - Level of Assistance'!$B$2:$B$7, 0),
          MATCH(B84, 'Summary - Level of Assistance'!$C$1:$AW$1, 0)
        ),
        ""
      ),
      ""
    ),
    ""
  )
)</f>
        <v/>
      </c>
      <c r="F84" s="21" t="str">
        <f t="array" ref="F84">IF(
  Prototype_input!$C$6 = "State or Local Government",
  IF(
    C84 &lt;&gt; "",
    IFERROR(
      INDEX(
        'Summary - Socioeconomic'!$C$2:$BX$11,
        MATCH(Prototype_input!$C$38, 'Summary - Socioeconomic'!$B$2:$B$11, 0),
        MATCH(C84, 'Summary - Socioeconomic'!$C$1:$BX$1, 0)
      ),
      ""
    ),
    ""
  ),
  IF(
    Prototype_input!$C$6 = "Federal or Tribal Government",
    IF(
      B84 &lt;&gt; "",
      IFERROR(
        INDEX(
          'Summary - Objective'!$C$2:$AX$4,
          MATCH(Prototype_input!$C$38, 'Summary - Objective'!$B$2:$B$4, 0),
          MATCH(B84, 'Summary - Objective'!$C$1:$AX$1, 0)
        ),
        ""
      ),
      ""
    ),
    ""
  )
)</f>
        <v/>
      </c>
      <c r="G84" s="21" t="str">
        <f t="array" ref="G84">IF(
  Prototype_input!$C$6 = "Federal or Tribal Government",
  IF(
    B84 &lt;&gt; "",
    IFERROR(
      INDEX(
        'Summary - Contract Type'!$C$2:$BX$6,
        MATCH(Prototype_input!$C$42, 'Summary - Contract Type'!$B$2:$B$6, 0),
        MATCH(B84, 'Summary - Contract Type'!$C$1:$BX$1, 0)
      ),
      ""
    ),
    ""
  ),
  ""
)</f>
        <v/>
      </c>
      <c r="H84" s="21" t="str">
        <f t="array" ref="H84">IF(
  Prototype_input!$C$6 = "Federal or Tribal Government",
  IF(
    B84 &lt;&gt; "",
    IFERROR(
      INDEX(
        'Summary - Period of Performance'!$C$2:$AW$5,
        MATCH(Prototype_input!$C$46, 'Summary - Period of Performance'!$B$2:$B$5, 0),
        MATCH(B84, 'Summary - Period of Performance'!$C$1:$AW$1, 0)
      ),
      ""
    ),
    ""
  ),
  ""
)</f>
        <v/>
      </c>
      <c r="I84" s="21" t="str">
        <f t="array" ref="I84">IF(
  Prototype_input!$C$6 = "Federal or Tribal Government",
  IF(
    B84 &lt;&gt; "",
    IFERROR(
      INDEX(
        'Summary - Socioeconomic'!$C$2:$BX$11,
        MATCH(Prototype_input!$C$50, 'Summary - Socioeconomic'!$B$2:$B$11, 0),
        MATCH(B84, 'Summary - Socioeconomic'!$C$1:$BX$1, 0)
      ),
      ""
    ),
    ""
  ),
  ""
)</f>
        <v/>
      </c>
      <c r="J84" s="21" t="str">
        <f>IF(
  Prototype_input!$C$6 = "Federal or Tribal Government",
  IF(
    B84 &lt;&gt; "",
    IFERROR(
      INDEX(
        'Summary - Estimated Dollar Valu'!$C$2:$AW$4,
        MATCH(Prototype_input!$C$54, 'Summary - Estimated Dollar Valu'!$B$2:$B$4, 0),
        MATCH(B84, 'Summary - Estimated Dollar Valu'!$C$1:$AW$1, 0)
      ),
      ""
    ),
    ""
  ),
  ""
)</f>
        <v/>
      </c>
      <c r="K84" s="21" t="str">
        <f>IF(AND(Prototype_input!$C$56&lt;&gt;"",J84&lt;&gt;""),Prototype_input!$C$58,"")</f>
        <v/>
      </c>
      <c r="L84" s="21" t="str">
        <f>IF(AND(Prototype_input!$C$60&lt;&gt;"",J84&lt;&gt;""),Prototype_input!$C$62,"")</f>
        <v/>
      </c>
      <c r="M84" s="21" t="str">
        <f>IF(AND(Prototype_input!$C$64&lt;&gt;"",J84&lt;&gt;""),Prototype_input!$C$66,"")</f>
        <v/>
      </c>
      <c r="N84" s="21" t="str">
        <f>IF(AND(Prototype_input!$C$68&lt;&gt;"",J84&lt;&gt;""),Prototype_input!$C$70,"")</f>
        <v/>
      </c>
      <c r="O84" s="21" t="str">
        <f>IF(N84&lt;&gt;"",_xlfn.XLOOKUP(Prototype_input!$E$13,'ITC Offerings Mapping'!$C$1:$C$1000,'ITC Offerings Mapping'!$B$1:$B$1000),"")</f>
        <v/>
      </c>
      <c r="Q84" s="21" t="str">
        <f t="array" ref="Q84">IF(Prototype_input!$C$6="Federal or Tribal Government",IF(O84&lt;&gt;"", INDEX('Scope Scoring'!$C$2:$BX$50, MATCH(O84, 'Scope Scoring'!$B$2:$B$50, 0), MATCH(B84, 'Scope Scoring'!$C$1:$BX$1, 0)),""),"")</f>
        <v/>
      </c>
      <c r="R84" s="21" t="str">
        <f t="shared" si="0"/>
        <v/>
      </c>
      <c r="S84" s="21" t="str">
        <f t="shared" si="1"/>
        <v/>
      </c>
      <c r="T84" s="21" t="str">
        <f t="shared" si="2"/>
        <v/>
      </c>
      <c r="U84" s="21" t="str">
        <f t="shared" si="3"/>
        <v/>
      </c>
      <c r="W84" s="21" t="str">
        <f t="array" ref="W84">IF(Prototype_input!$C$6="Federal or Tribal Government",IF(O84&lt;&gt;"", INDEX('Summary - Level of Assistance -'!$C$2:$AV$7, MATCH(Prototype_input!$C$34, 'Summary - Level of Assistance -'!$B$2:$B$7, 0), MATCH(B84, 'Summary - Level of Assistance -'!$C$1:$AV$1, 0)),""),"")</f>
        <v/>
      </c>
      <c r="X84" s="21" t="str">
        <f t="shared" si="4"/>
        <v/>
      </c>
      <c r="Y84" s="21" t="str">
        <f t="shared" si="5"/>
        <v/>
      </c>
      <c r="AA84" s="21" t="str">
        <f t="array" ref="AA84">IF(Prototype_input!$C$6="Federal or Tribal Government",IF(O84&lt;&gt;"", INDEX('Summary - Objective - Tradeoff'!$C$2:$AV$4, MATCH(Prototype_input!$C$38, 'Summary - Objective - Tradeoff'!$B$2:$B$4, 0), MATCH(B84, 'Summary - Objective - Tradeoff'!$C$1:$AV$1, 0)),""),"")</f>
        <v/>
      </c>
      <c r="AB84" s="21" t="str">
        <f t="shared" si="6"/>
        <v/>
      </c>
      <c r="AC84" s="21" t="str">
        <f t="shared" si="7"/>
        <v/>
      </c>
      <c r="AE84" s="21" t="str">
        <f t="array" ref="AE84">IF(Prototype_input!$C$6="Federal or Tribal Government",IF(O84&lt;&gt;"", INDEX('Summary- PoP - Tradeoff'!$C$2:$AV$5, MATCH(Prototype_input!$C$46, 'Summary- PoP - Tradeoff'!$B$2:$B$5, 0), MATCH(B84, 'Summary- PoP - Tradeoff'!$C$1:$AV$1, 0)),""),"")</f>
        <v/>
      </c>
      <c r="AF84" s="21" t="str">
        <f t="shared" si="8"/>
        <v/>
      </c>
      <c r="AG84" s="21" t="str">
        <f t="shared" si="9"/>
        <v/>
      </c>
      <c r="AI84" s="21" t="str">
        <f t="array" ref="AI84">IF(Prototype_input!$C$6="Federal or Tribal Government",IF(O84&lt;&gt;"", INDEX('Summary - EDV - Tradeoff'!$C$2:$AV$4, MATCH(Prototype_input!$C$54, 'Summary - EDV - Tradeoff'!$B$2:$B$4, 0), MATCH(B84, 'Summary - EDV - Tradeoff'!$C$1:$AV$1, 0)),""),"")</f>
        <v/>
      </c>
      <c r="AJ84" s="21" t="str">
        <f t="shared" si="10"/>
        <v/>
      </c>
      <c r="AK84" s="21" t="str">
        <f t="shared" si="11"/>
        <v/>
      </c>
      <c r="AL84" s="21" t="str">
        <f t="shared" si="12"/>
        <v/>
      </c>
    </row>
    <row r="85" spans="4:38" ht="12.75" x14ac:dyDescent="0.2">
      <c r="D85" s="21" t="str">
        <f t="array" ref="D85">IF(
  Prototype_input!$C$6 = "State or Local Government",
  IF(
    C85 &lt;&gt; "",
    IFERROR(
      INDEX(
        'Summary - Acquisition Need'!$C$2:$AD$4,
        MATCH(Prototype_input!$C$30, 'Summary - Acquisition Need'!$B$2:$B$4, 0),
        MATCH(C85, 'Summary - Acquisition Need'!$C$1:$AD$1, 0)
      ),
      ""
    ),
    ""
  ),
  IF(
    Prototype_input!$C$6 = "Federal or Tribal Government",
    IF(
      B85 &lt;&gt; "",
      IFERROR(
        INDEX(
          'Summary - Place of Performance'!$C$2:$AW$14,
          MATCH(Prototype_input!$C$30, 'Summary - Place of Performance'!$B$2:$B$14, 0),
          MATCH(B85, 'Summary - Place of Performance'!$C$1:$AW$1, 0)
        ),
        ""
      ),
      ""
    ),
    ""
  )
)</f>
        <v/>
      </c>
      <c r="E85" s="21" t="str">
        <f t="array" ref="E85">IF(
  Prototype_input!$C$6 = "State or Local Government",
  IF(
    C85 &lt;&gt; "",
    IFERROR(
      INDEX(
        'Summary - Contract Type'!$C$2:$BX$6,
        MATCH(Prototype_input!$C$34, 'Summary - Contract Type'!$B$2:$B$6, 0),
        MATCH(C85, 'Summary - Contract Type'!$C$1:$BX$1, 0)
      ),
      ""
    ),
    ""
  ),
  IF(
    Prototype_input!$C$6 = "Federal or Tribal Government",
    IF(
      B85 &lt;&gt; "",
      IFERROR(
        INDEX(
          'Summary - Level of Assistance'!$C$2:$AW$7,
          MATCH(Prototype_input!$C$34, 'Summary - Level of Assistance'!$B$2:$B$7, 0),
          MATCH(B85, 'Summary - Level of Assistance'!$C$1:$AW$1, 0)
        ),
        ""
      ),
      ""
    ),
    ""
  )
)</f>
        <v/>
      </c>
      <c r="F85" s="21" t="str">
        <f t="array" ref="F85">IF(
  Prototype_input!$C$6 = "State or Local Government",
  IF(
    C85 &lt;&gt; "",
    IFERROR(
      INDEX(
        'Summary - Socioeconomic'!$C$2:$BX$11,
        MATCH(Prototype_input!$C$38, 'Summary - Socioeconomic'!$B$2:$B$11, 0),
        MATCH(C85, 'Summary - Socioeconomic'!$C$1:$BX$1, 0)
      ),
      ""
    ),
    ""
  ),
  IF(
    Prototype_input!$C$6 = "Federal or Tribal Government",
    IF(
      B85 &lt;&gt; "",
      IFERROR(
        INDEX(
          'Summary - Objective'!$C$2:$AX$4,
          MATCH(Prototype_input!$C$38, 'Summary - Objective'!$B$2:$B$4, 0),
          MATCH(B85, 'Summary - Objective'!$C$1:$AX$1, 0)
        ),
        ""
      ),
      ""
    ),
    ""
  )
)</f>
        <v/>
      </c>
      <c r="G85" s="21" t="str">
        <f t="array" ref="G85">IF(
  Prototype_input!$C$6 = "Federal or Tribal Government",
  IF(
    B85 &lt;&gt; "",
    IFERROR(
      INDEX(
        'Summary - Contract Type'!$C$2:$BX$6,
        MATCH(Prototype_input!$C$42, 'Summary - Contract Type'!$B$2:$B$6, 0),
        MATCH(B85, 'Summary - Contract Type'!$C$1:$BX$1, 0)
      ),
      ""
    ),
    ""
  ),
  ""
)</f>
        <v/>
      </c>
      <c r="H85" s="21" t="str">
        <f t="array" ref="H85">IF(
  Prototype_input!$C$6 = "Federal or Tribal Government",
  IF(
    B85 &lt;&gt; "",
    IFERROR(
      INDEX(
        'Summary - Period of Performance'!$C$2:$AW$5,
        MATCH(Prototype_input!$C$46, 'Summary - Period of Performance'!$B$2:$B$5, 0),
        MATCH(B85, 'Summary - Period of Performance'!$C$1:$AW$1, 0)
      ),
      ""
    ),
    ""
  ),
  ""
)</f>
        <v/>
      </c>
      <c r="I85" s="21" t="str">
        <f t="array" ref="I85">IF(
  Prototype_input!$C$6 = "Federal or Tribal Government",
  IF(
    B85 &lt;&gt; "",
    IFERROR(
      INDEX(
        'Summary - Socioeconomic'!$C$2:$BX$11,
        MATCH(Prototype_input!$C$50, 'Summary - Socioeconomic'!$B$2:$B$11, 0),
        MATCH(B85, 'Summary - Socioeconomic'!$C$1:$BX$1, 0)
      ),
      ""
    ),
    ""
  ),
  ""
)</f>
        <v/>
      </c>
      <c r="J85" s="21" t="str">
        <f>IF(
  Prototype_input!$C$6 = "Federal or Tribal Government",
  IF(
    B85 &lt;&gt; "",
    IFERROR(
      INDEX(
        'Summary - Estimated Dollar Valu'!$C$2:$AW$4,
        MATCH(Prototype_input!$C$54, 'Summary - Estimated Dollar Valu'!$B$2:$B$4, 0),
        MATCH(B85, 'Summary - Estimated Dollar Valu'!$C$1:$AW$1, 0)
      ),
      ""
    ),
    ""
  ),
  ""
)</f>
        <v/>
      </c>
      <c r="K85" s="21" t="str">
        <f>IF(AND(Prototype_input!$C$56&lt;&gt;"",J85&lt;&gt;""),Prototype_input!$C$58,"")</f>
        <v/>
      </c>
      <c r="L85" s="21" t="str">
        <f>IF(AND(Prototype_input!$C$60&lt;&gt;"",J85&lt;&gt;""),Prototype_input!$C$62,"")</f>
        <v/>
      </c>
      <c r="M85" s="21" t="str">
        <f>IF(AND(Prototype_input!$C$64&lt;&gt;"",J85&lt;&gt;""),Prototype_input!$C$66,"")</f>
        <v/>
      </c>
      <c r="N85" s="21" t="str">
        <f>IF(AND(Prototype_input!$C$68&lt;&gt;"",J85&lt;&gt;""),Prototype_input!$C$70,"")</f>
        <v/>
      </c>
      <c r="O85" s="21" t="str">
        <f>IF(N85&lt;&gt;"",_xlfn.XLOOKUP(Prototype_input!$E$13,'ITC Offerings Mapping'!$C$1:$C$1000,'ITC Offerings Mapping'!$B$1:$B$1000),"")</f>
        <v/>
      </c>
      <c r="Q85" s="21" t="str">
        <f t="array" ref="Q85">IF(Prototype_input!$C$6="Federal or Tribal Government",IF(O85&lt;&gt;"", INDEX('Scope Scoring'!$C$2:$BX$50, MATCH(O85, 'Scope Scoring'!$B$2:$B$50, 0), MATCH(B85, 'Scope Scoring'!$C$1:$BX$1, 0)),""),"")</f>
        <v/>
      </c>
      <c r="R85" s="21" t="str">
        <f t="shared" si="0"/>
        <v/>
      </c>
      <c r="S85" s="21" t="str">
        <f t="shared" si="1"/>
        <v/>
      </c>
      <c r="T85" s="21" t="str">
        <f t="shared" si="2"/>
        <v/>
      </c>
      <c r="U85" s="21" t="str">
        <f t="shared" si="3"/>
        <v/>
      </c>
      <c r="W85" s="21" t="str">
        <f t="array" ref="W85">IF(Prototype_input!$C$6="Federal or Tribal Government",IF(O85&lt;&gt;"", INDEX('Summary - Level of Assistance -'!$C$2:$AV$7, MATCH(Prototype_input!$C$34, 'Summary - Level of Assistance -'!$B$2:$B$7, 0), MATCH(B85, 'Summary - Level of Assistance -'!$C$1:$AV$1, 0)),""),"")</f>
        <v/>
      </c>
      <c r="X85" s="21" t="str">
        <f t="shared" si="4"/>
        <v/>
      </c>
      <c r="Y85" s="21" t="str">
        <f t="shared" si="5"/>
        <v/>
      </c>
      <c r="AA85" s="21" t="str">
        <f t="array" ref="AA85">IF(Prototype_input!$C$6="Federal or Tribal Government",IF(O85&lt;&gt;"", INDEX('Summary - Objective - Tradeoff'!$C$2:$AV$4, MATCH(Prototype_input!$C$38, 'Summary - Objective - Tradeoff'!$B$2:$B$4, 0), MATCH(B85, 'Summary - Objective - Tradeoff'!$C$1:$AV$1, 0)),""),"")</f>
        <v/>
      </c>
      <c r="AB85" s="21" t="str">
        <f t="shared" si="6"/>
        <v/>
      </c>
      <c r="AC85" s="21" t="str">
        <f t="shared" si="7"/>
        <v/>
      </c>
      <c r="AE85" s="21" t="str">
        <f t="array" ref="AE85">IF(Prototype_input!$C$6="Federal or Tribal Government",IF(O85&lt;&gt;"", INDEX('Summary- PoP - Tradeoff'!$C$2:$AV$5, MATCH(Prototype_input!$C$46, 'Summary- PoP - Tradeoff'!$B$2:$B$5, 0), MATCH(B85, 'Summary- PoP - Tradeoff'!$C$1:$AV$1, 0)),""),"")</f>
        <v/>
      </c>
      <c r="AF85" s="21" t="str">
        <f t="shared" si="8"/>
        <v/>
      </c>
      <c r="AG85" s="21" t="str">
        <f t="shared" si="9"/>
        <v/>
      </c>
      <c r="AI85" s="21" t="str">
        <f t="array" ref="AI85">IF(Prototype_input!$C$6="Federal or Tribal Government",IF(O85&lt;&gt;"", INDEX('Summary - EDV - Tradeoff'!$C$2:$AV$4, MATCH(Prototype_input!$C$54, 'Summary - EDV - Tradeoff'!$B$2:$B$4, 0), MATCH(B85, 'Summary - EDV - Tradeoff'!$C$1:$AV$1, 0)),""),"")</f>
        <v/>
      </c>
      <c r="AJ85" s="21" t="str">
        <f t="shared" si="10"/>
        <v/>
      </c>
      <c r="AK85" s="21" t="str">
        <f t="shared" si="11"/>
        <v/>
      </c>
      <c r="AL85" s="21" t="str">
        <f t="shared" si="12"/>
        <v/>
      </c>
    </row>
    <row r="86" spans="4:38" ht="12.75" x14ac:dyDescent="0.2">
      <c r="D86" s="21" t="str">
        <f t="array" ref="D86">IF(
  Prototype_input!$C$6 = "State or Local Government",
  IF(
    C86 &lt;&gt; "",
    IFERROR(
      INDEX(
        'Summary - Acquisition Need'!$C$2:$AD$4,
        MATCH(Prototype_input!$C$30, 'Summary - Acquisition Need'!$B$2:$B$4, 0),
        MATCH(C86, 'Summary - Acquisition Need'!$C$1:$AD$1, 0)
      ),
      ""
    ),
    ""
  ),
  IF(
    Prototype_input!$C$6 = "Federal or Tribal Government",
    IF(
      B86 &lt;&gt; "",
      IFERROR(
        INDEX(
          'Summary - Place of Performance'!$C$2:$AW$14,
          MATCH(Prototype_input!$C$30, 'Summary - Place of Performance'!$B$2:$B$14, 0),
          MATCH(B86, 'Summary - Place of Performance'!$C$1:$AW$1, 0)
        ),
        ""
      ),
      ""
    ),
    ""
  )
)</f>
        <v/>
      </c>
      <c r="E86" s="21" t="str">
        <f t="array" ref="E86">IF(
  Prototype_input!$C$6 = "State or Local Government",
  IF(
    C86 &lt;&gt; "",
    IFERROR(
      INDEX(
        'Summary - Contract Type'!$C$2:$BX$6,
        MATCH(Prototype_input!$C$34, 'Summary - Contract Type'!$B$2:$B$6, 0),
        MATCH(C86, 'Summary - Contract Type'!$C$1:$BX$1, 0)
      ),
      ""
    ),
    ""
  ),
  IF(
    Prototype_input!$C$6 = "Federal or Tribal Government",
    IF(
      B86 &lt;&gt; "",
      IFERROR(
        INDEX(
          'Summary - Level of Assistance'!$C$2:$AW$7,
          MATCH(Prototype_input!$C$34, 'Summary - Level of Assistance'!$B$2:$B$7, 0),
          MATCH(B86, 'Summary - Level of Assistance'!$C$1:$AW$1, 0)
        ),
        ""
      ),
      ""
    ),
    ""
  )
)</f>
        <v/>
      </c>
      <c r="F86" s="21" t="str">
        <f t="array" ref="F86">IF(
  Prototype_input!$C$6 = "State or Local Government",
  IF(
    C86 &lt;&gt; "",
    IFERROR(
      INDEX(
        'Summary - Socioeconomic'!$C$2:$BX$11,
        MATCH(Prototype_input!$C$38, 'Summary - Socioeconomic'!$B$2:$B$11, 0),
        MATCH(C86, 'Summary - Socioeconomic'!$C$1:$BX$1, 0)
      ),
      ""
    ),
    ""
  ),
  IF(
    Prototype_input!$C$6 = "Federal or Tribal Government",
    IF(
      B86 &lt;&gt; "",
      IFERROR(
        INDEX(
          'Summary - Objective'!$C$2:$AX$4,
          MATCH(Prototype_input!$C$38, 'Summary - Objective'!$B$2:$B$4, 0),
          MATCH(B86, 'Summary - Objective'!$C$1:$AX$1, 0)
        ),
        ""
      ),
      ""
    ),
    ""
  )
)</f>
        <v/>
      </c>
      <c r="G86" s="21" t="str">
        <f t="array" ref="G86">IF(
  Prototype_input!$C$6 = "Federal or Tribal Government",
  IF(
    B86 &lt;&gt; "",
    IFERROR(
      INDEX(
        'Summary - Contract Type'!$C$2:$BX$6,
        MATCH(Prototype_input!$C$42, 'Summary - Contract Type'!$B$2:$B$6, 0),
        MATCH(B86, 'Summary - Contract Type'!$C$1:$BX$1, 0)
      ),
      ""
    ),
    ""
  ),
  ""
)</f>
        <v/>
      </c>
      <c r="H86" s="21" t="str">
        <f t="array" ref="H86">IF(
  Prototype_input!$C$6 = "Federal or Tribal Government",
  IF(
    B86 &lt;&gt; "",
    IFERROR(
      INDEX(
        'Summary - Period of Performance'!$C$2:$AW$5,
        MATCH(Prototype_input!$C$46, 'Summary - Period of Performance'!$B$2:$B$5, 0),
        MATCH(B86, 'Summary - Period of Performance'!$C$1:$AW$1, 0)
      ),
      ""
    ),
    ""
  ),
  ""
)</f>
        <v/>
      </c>
      <c r="I86" s="21" t="str">
        <f t="array" ref="I86">IF(
  Prototype_input!$C$6 = "Federal or Tribal Government",
  IF(
    B86 &lt;&gt; "",
    IFERROR(
      INDEX(
        'Summary - Socioeconomic'!$C$2:$BX$11,
        MATCH(Prototype_input!$C$50, 'Summary - Socioeconomic'!$B$2:$B$11, 0),
        MATCH(B86, 'Summary - Socioeconomic'!$C$1:$BX$1, 0)
      ),
      ""
    ),
    ""
  ),
  ""
)</f>
        <v/>
      </c>
      <c r="J86" s="21" t="str">
        <f>IF(
  Prototype_input!$C$6 = "Federal or Tribal Government",
  IF(
    B86 &lt;&gt; "",
    IFERROR(
      INDEX(
        'Summary - Estimated Dollar Valu'!$C$2:$AW$4,
        MATCH(Prototype_input!$C$54, 'Summary - Estimated Dollar Valu'!$B$2:$B$4, 0),
        MATCH(B86, 'Summary - Estimated Dollar Valu'!$C$1:$AW$1, 0)
      ),
      ""
    ),
    ""
  ),
  ""
)</f>
        <v/>
      </c>
      <c r="K86" s="21" t="str">
        <f>IF(AND(Prototype_input!$C$56&lt;&gt;"",J86&lt;&gt;""),Prototype_input!$C$58,"")</f>
        <v/>
      </c>
      <c r="L86" s="21" t="str">
        <f>IF(AND(Prototype_input!$C$60&lt;&gt;"",J86&lt;&gt;""),Prototype_input!$C$62,"")</f>
        <v/>
      </c>
      <c r="M86" s="21" t="str">
        <f>IF(AND(Prototype_input!$C$64&lt;&gt;"",J86&lt;&gt;""),Prototype_input!$C$66,"")</f>
        <v/>
      </c>
      <c r="N86" s="21" t="str">
        <f>IF(AND(Prototype_input!$C$68&lt;&gt;"",J86&lt;&gt;""),Prototype_input!$C$70,"")</f>
        <v/>
      </c>
      <c r="O86" s="21" t="str">
        <f>IF(N86&lt;&gt;"",_xlfn.XLOOKUP(Prototype_input!$E$13,'ITC Offerings Mapping'!$C$1:$C$1000,'ITC Offerings Mapping'!$B$1:$B$1000),"")</f>
        <v/>
      </c>
      <c r="Q86" s="21" t="str">
        <f t="array" ref="Q86">IF(Prototype_input!$C$6="Federal or Tribal Government",IF(O86&lt;&gt;"", INDEX('Scope Scoring'!$C$2:$BX$50, MATCH(O86, 'Scope Scoring'!$B$2:$B$50, 0), MATCH(B86, 'Scope Scoring'!$C$1:$BX$1, 0)),""),"")</f>
        <v/>
      </c>
      <c r="R86" s="21" t="str">
        <f t="shared" si="0"/>
        <v/>
      </c>
      <c r="S86" s="21" t="str">
        <f t="shared" si="1"/>
        <v/>
      </c>
      <c r="T86" s="21" t="str">
        <f t="shared" si="2"/>
        <v/>
      </c>
      <c r="U86" s="21" t="str">
        <f t="shared" si="3"/>
        <v/>
      </c>
      <c r="W86" s="21" t="str">
        <f t="array" ref="W86">IF(Prototype_input!$C$6="Federal or Tribal Government",IF(O86&lt;&gt;"", INDEX('Summary - Level of Assistance -'!$C$2:$AV$7, MATCH(Prototype_input!$C$34, 'Summary - Level of Assistance -'!$B$2:$B$7, 0), MATCH(B86, 'Summary - Level of Assistance -'!$C$1:$AV$1, 0)),""),"")</f>
        <v/>
      </c>
      <c r="X86" s="21" t="str">
        <f t="shared" si="4"/>
        <v/>
      </c>
      <c r="Y86" s="21" t="str">
        <f t="shared" si="5"/>
        <v/>
      </c>
      <c r="AA86" s="21" t="str">
        <f t="array" ref="AA86">IF(Prototype_input!$C$6="Federal or Tribal Government",IF(O86&lt;&gt;"", INDEX('Summary - Objective - Tradeoff'!$C$2:$AV$4, MATCH(Prototype_input!$C$38, 'Summary - Objective - Tradeoff'!$B$2:$B$4, 0), MATCH(B86, 'Summary - Objective - Tradeoff'!$C$1:$AV$1, 0)),""),"")</f>
        <v/>
      </c>
      <c r="AB86" s="21" t="str">
        <f t="shared" si="6"/>
        <v/>
      </c>
      <c r="AC86" s="21" t="str">
        <f t="shared" si="7"/>
        <v/>
      </c>
      <c r="AE86" s="21" t="str">
        <f t="array" ref="AE86">IF(Prototype_input!$C$6="Federal or Tribal Government",IF(O86&lt;&gt;"", INDEX('Summary- PoP - Tradeoff'!$C$2:$AV$5, MATCH(Prototype_input!$C$46, 'Summary- PoP - Tradeoff'!$B$2:$B$5, 0), MATCH(B86, 'Summary- PoP - Tradeoff'!$C$1:$AV$1, 0)),""),"")</f>
        <v/>
      </c>
      <c r="AF86" s="21" t="str">
        <f t="shared" si="8"/>
        <v/>
      </c>
      <c r="AG86" s="21" t="str">
        <f t="shared" si="9"/>
        <v/>
      </c>
      <c r="AI86" s="21" t="str">
        <f t="array" ref="AI86">IF(Prototype_input!$C$6="Federal or Tribal Government",IF(O86&lt;&gt;"", INDEX('Summary - EDV - Tradeoff'!$C$2:$AV$4, MATCH(Prototype_input!$C$54, 'Summary - EDV - Tradeoff'!$B$2:$B$4, 0), MATCH(B86, 'Summary - EDV - Tradeoff'!$C$1:$AV$1, 0)),""),"")</f>
        <v/>
      </c>
      <c r="AJ86" s="21" t="str">
        <f t="shared" si="10"/>
        <v/>
      </c>
      <c r="AK86" s="21" t="str">
        <f t="shared" si="11"/>
        <v/>
      </c>
      <c r="AL86" s="21" t="str">
        <f t="shared" si="12"/>
        <v/>
      </c>
    </row>
    <row r="87" spans="4:38" ht="12.75" x14ac:dyDescent="0.2">
      <c r="D87" s="21" t="str">
        <f t="array" ref="D87">IF(
  Prototype_input!$C$6 = "State or Local Government",
  IF(
    C87 &lt;&gt; "",
    IFERROR(
      INDEX(
        'Summary - Acquisition Need'!$C$2:$AD$4,
        MATCH(Prototype_input!$C$30, 'Summary - Acquisition Need'!$B$2:$B$4, 0),
        MATCH(C87, 'Summary - Acquisition Need'!$C$1:$AD$1, 0)
      ),
      ""
    ),
    ""
  ),
  IF(
    Prototype_input!$C$6 = "Federal or Tribal Government",
    IF(
      B87 &lt;&gt; "",
      IFERROR(
        INDEX(
          'Summary - Place of Performance'!$C$2:$AW$14,
          MATCH(Prototype_input!$C$30, 'Summary - Place of Performance'!$B$2:$B$14, 0),
          MATCH(B87, 'Summary - Place of Performance'!$C$1:$AW$1, 0)
        ),
        ""
      ),
      ""
    ),
    ""
  )
)</f>
        <v/>
      </c>
      <c r="E87" s="21" t="str">
        <f t="array" ref="E87">IF(
  Prototype_input!$C$6 = "State or Local Government",
  IF(
    C87 &lt;&gt; "",
    IFERROR(
      INDEX(
        'Summary - Contract Type'!$C$2:$BX$6,
        MATCH(Prototype_input!$C$34, 'Summary - Contract Type'!$B$2:$B$6, 0),
        MATCH(C87, 'Summary - Contract Type'!$C$1:$BX$1, 0)
      ),
      ""
    ),
    ""
  ),
  IF(
    Prototype_input!$C$6 = "Federal or Tribal Government",
    IF(
      B87 &lt;&gt; "",
      IFERROR(
        INDEX(
          'Summary - Level of Assistance'!$C$2:$AW$7,
          MATCH(Prototype_input!$C$34, 'Summary - Level of Assistance'!$B$2:$B$7, 0),
          MATCH(B87, 'Summary - Level of Assistance'!$C$1:$AW$1, 0)
        ),
        ""
      ),
      ""
    ),
    ""
  )
)</f>
        <v/>
      </c>
      <c r="F87" s="21" t="str">
        <f t="array" ref="F87">IF(
  Prototype_input!$C$6 = "State or Local Government",
  IF(
    C87 &lt;&gt; "",
    IFERROR(
      INDEX(
        'Summary - Socioeconomic'!$C$2:$BX$11,
        MATCH(Prototype_input!$C$38, 'Summary - Socioeconomic'!$B$2:$B$11, 0),
        MATCH(C87, 'Summary - Socioeconomic'!$C$1:$BX$1, 0)
      ),
      ""
    ),
    ""
  ),
  IF(
    Prototype_input!$C$6 = "Federal or Tribal Government",
    IF(
      B87 &lt;&gt; "",
      IFERROR(
        INDEX(
          'Summary - Objective'!$C$2:$AX$4,
          MATCH(Prototype_input!$C$38, 'Summary - Objective'!$B$2:$B$4, 0),
          MATCH(B87, 'Summary - Objective'!$C$1:$AX$1, 0)
        ),
        ""
      ),
      ""
    ),
    ""
  )
)</f>
        <v/>
      </c>
      <c r="G87" s="21" t="str">
        <f t="array" ref="G87">IF(
  Prototype_input!$C$6 = "Federal or Tribal Government",
  IF(
    B87 &lt;&gt; "",
    IFERROR(
      INDEX(
        'Summary - Contract Type'!$C$2:$BX$6,
        MATCH(Prototype_input!$C$42, 'Summary - Contract Type'!$B$2:$B$6, 0),
        MATCH(B87, 'Summary - Contract Type'!$C$1:$BX$1, 0)
      ),
      ""
    ),
    ""
  ),
  ""
)</f>
        <v/>
      </c>
      <c r="H87" s="21" t="str">
        <f t="array" ref="H87">IF(
  Prototype_input!$C$6 = "Federal or Tribal Government",
  IF(
    B87 &lt;&gt; "",
    IFERROR(
      INDEX(
        'Summary - Period of Performance'!$C$2:$AW$5,
        MATCH(Prototype_input!$C$46, 'Summary - Period of Performance'!$B$2:$B$5, 0),
        MATCH(B87, 'Summary - Period of Performance'!$C$1:$AW$1, 0)
      ),
      ""
    ),
    ""
  ),
  ""
)</f>
        <v/>
      </c>
      <c r="I87" s="21" t="str">
        <f t="array" ref="I87">IF(
  Prototype_input!$C$6 = "Federal or Tribal Government",
  IF(
    B87 &lt;&gt; "",
    IFERROR(
      INDEX(
        'Summary - Socioeconomic'!$C$2:$BX$11,
        MATCH(Prototype_input!$C$50, 'Summary - Socioeconomic'!$B$2:$B$11, 0),
        MATCH(B87, 'Summary - Socioeconomic'!$C$1:$BX$1, 0)
      ),
      ""
    ),
    ""
  ),
  ""
)</f>
        <v/>
      </c>
      <c r="J87" s="21" t="str">
        <f>IF(
  Prototype_input!$C$6 = "Federal or Tribal Government",
  IF(
    B87 &lt;&gt; "",
    IFERROR(
      INDEX(
        'Summary - Estimated Dollar Valu'!$C$2:$AW$4,
        MATCH(Prototype_input!$C$54, 'Summary - Estimated Dollar Valu'!$B$2:$B$4, 0),
        MATCH(B87, 'Summary - Estimated Dollar Valu'!$C$1:$AW$1, 0)
      ),
      ""
    ),
    ""
  ),
  ""
)</f>
        <v/>
      </c>
      <c r="K87" s="21" t="str">
        <f>IF(AND(Prototype_input!$C$56&lt;&gt;"",J87&lt;&gt;""),Prototype_input!$C$58,"")</f>
        <v/>
      </c>
      <c r="L87" s="21" t="str">
        <f>IF(AND(Prototype_input!$C$60&lt;&gt;"",J87&lt;&gt;""),Prototype_input!$C$62,"")</f>
        <v/>
      </c>
      <c r="M87" s="21" t="str">
        <f>IF(AND(Prototype_input!$C$64&lt;&gt;"",J87&lt;&gt;""),Prototype_input!$C$66,"")</f>
        <v/>
      </c>
      <c r="N87" s="21" t="str">
        <f>IF(AND(Prototype_input!$C$68&lt;&gt;"",J87&lt;&gt;""),Prototype_input!$C$70,"")</f>
        <v/>
      </c>
      <c r="O87" s="21" t="str">
        <f>IF(N87&lt;&gt;"",_xlfn.XLOOKUP(Prototype_input!$E$13,'ITC Offerings Mapping'!$C$1:$C$1000,'ITC Offerings Mapping'!$B$1:$B$1000),"")</f>
        <v/>
      </c>
      <c r="Q87" s="21" t="str">
        <f t="array" ref="Q87">IF(Prototype_input!$C$6="Federal or Tribal Government",IF(O87&lt;&gt;"", INDEX('Scope Scoring'!$C$2:$BX$50, MATCH(O87, 'Scope Scoring'!$B$2:$B$50, 0), MATCH(B87, 'Scope Scoring'!$C$1:$BX$1, 0)),""),"")</f>
        <v/>
      </c>
      <c r="R87" s="21" t="str">
        <f t="shared" si="0"/>
        <v/>
      </c>
      <c r="S87" s="21" t="str">
        <f t="shared" si="1"/>
        <v/>
      </c>
      <c r="T87" s="21" t="str">
        <f t="shared" si="2"/>
        <v/>
      </c>
      <c r="U87" s="21" t="str">
        <f t="shared" si="3"/>
        <v/>
      </c>
      <c r="W87" s="21" t="str">
        <f t="array" ref="W87">IF(Prototype_input!$C$6="Federal or Tribal Government",IF(O87&lt;&gt;"", INDEX('Summary - Level of Assistance -'!$C$2:$AV$7, MATCH(Prototype_input!$C$34, 'Summary - Level of Assistance -'!$B$2:$B$7, 0), MATCH(B87, 'Summary - Level of Assistance -'!$C$1:$AV$1, 0)),""),"")</f>
        <v/>
      </c>
      <c r="X87" s="21" t="str">
        <f t="shared" si="4"/>
        <v/>
      </c>
      <c r="Y87" s="21" t="str">
        <f t="shared" si="5"/>
        <v/>
      </c>
      <c r="AA87" s="21" t="str">
        <f t="array" ref="AA87">IF(Prototype_input!$C$6="Federal or Tribal Government",IF(O87&lt;&gt;"", INDEX('Summary - Objective - Tradeoff'!$C$2:$AV$4, MATCH(Prototype_input!$C$38, 'Summary - Objective - Tradeoff'!$B$2:$B$4, 0), MATCH(B87, 'Summary - Objective - Tradeoff'!$C$1:$AV$1, 0)),""),"")</f>
        <v/>
      </c>
      <c r="AB87" s="21" t="str">
        <f t="shared" si="6"/>
        <v/>
      </c>
      <c r="AC87" s="21" t="str">
        <f t="shared" si="7"/>
        <v/>
      </c>
      <c r="AE87" s="21" t="str">
        <f t="array" ref="AE87">IF(Prototype_input!$C$6="Federal or Tribal Government",IF(O87&lt;&gt;"", INDEX('Summary- PoP - Tradeoff'!$C$2:$AV$5, MATCH(Prototype_input!$C$46, 'Summary- PoP - Tradeoff'!$B$2:$B$5, 0), MATCH(B87, 'Summary- PoP - Tradeoff'!$C$1:$AV$1, 0)),""),"")</f>
        <v/>
      </c>
      <c r="AF87" s="21" t="str">
        <f t="shared" si="8"/>
        <v/>
      </c>
      <c r="AG87" s="21" t="str">
        <f t="shared" si="9"/>
        <v/>
      </c>
      <c r="AI87" s="21" t="str">
        <f t="array" ref="AI87">IF(Prototype_input!$C$6="Federal or Tribal Government",IF(O87&lt;&gt;"", INDEX('Summary - EDV - Tradeoff'!$C$2:$AV$4, MATCH(Prototype_input!$C$54, 'Summary - EDV - Tradeoff'!$B$2:$B$4, 0), MATCH(B87, 'Summary - EDV - Tradeoff'!$C$1:$AV$1, 0)),""),"")</f>
        <v/>
      </c>
      <c r="AJ87" s="21" t="str">
        <f t="shared" si="10"/>
        <v/>
      </c>
      <c r="AK87" s="21" t="str">
        <f t="shared" si="11"/>
        <v/>
      </c>
      <c r="AL87" s="21" t="str">
        <f t="shared" si="12"/>
        <v/>
      </c>
    </row>
    <row r="88" spans="4:38" ht="12.75" x14ac:dyDescent="0.2">
      <c r="D88" s="21" t="str">
        <f t="array" ref="D88">IF(
  Prototype_input!$C$6 = "State or Local Government",
  IF(
    C88 &lt;&gt; "",
    IFERROR(
      INDEX(
        'Summary - Acquisition Need'!$C$2:$AD$4,
        MATCH(Prototype_input!$C$30, 'Summary - Acquisition Need'!$B$2:$B$4, 0),
        MATCH(C88, 'Summary - Acquisition Need'!$C$1:$AD$1, 0)
      ),
      ""
    ),
    ""
  ),
  IF(
    Prototype_input!$C$6 = "Federal or Tribal Government",
    IF(
      B88 &lt;&gt; "",
      IFERROR(
        INDEX(
          'Summary - Place of Performance'!$C$2:$AW$14,
          MATCH(Prototype_input!$C$30, 'Summary - Place of Performance'!$B$2:$B$14, 0),
          MATCH(B88, 'Summary - Place of Performance'!$C$1:$AW$1, 0)
        ),
        ""
      ),
      ""
    ),
    ""
  )
)</f>
        <v/>
      </c>
      <c r="E88" s="21" t="str">
        <f t="array" ref="E88">IF(
  Prototype_input!$C$6 = "State or Local Government",
  IF(
    C88 &lt;&gt; "",
    IFERROR(
      INDEX(
        'Summary - Contract Type'!$C$2:$BX$6,
        MATCH(Prototype_input!$C$34, 'Summary - Contract Type'!$B$2:$B$6, 0),
        MATCH(C88, 'Summary - Contract Type'!$C$1:$BX$1, 0)
      ),
      ""
    ),
    ""
  ),
  IF(
    Prototype_input!$C$6 = "Federal or Tribal Government",
    IF(
      B88 &lt;&gt; "",
      IFERROR(
        INDEX(
          'Summary - Level of Assistance'!$C$2:$AW$7,
          MATCH(Prototype_input!$C$34, 'Summary - Level of Assistance'!$B$2:$B$7, 0),
          MATCH(B88, 'Summary - Level of Assistance'!$C$1:$AW$1, 0)
        ),
        ""
      ),
      ""
    ),
    ""
  )
)</f>
        <v/>
      </c>
      <c r="F88" s="21" t="str">
        <f t="array" ref="F88">IF(
  Prototype_input!$C$6 = "State or Local Government",
  IF(
    C88 &lt;&gt; "",
    IFERROR(
      INDEX(
        'Summary - Socioeconomic'!$C$2:$BX$11,
        MATCH(Prototype_input!$C$38, 'Summary - Socioeconomic'!$B$2:$B$11, 0),
        MATCH(C88, 'Summary - Socioeconomic'!$C$1:$BX$1, 0)
      ),
      ""
    ),
    ""
  ),
  IF(
    Prototype_input!$C$6 = "Federal or Tribal Government",
    IF(
      B88 &lt;&gt; "",
      IFERROR(
        INDEX(
          'Summary - Objective'!$C$2:$AX$4,
          MATCH(Prototype_input!$C$38, 'Summary - Objective'!$B$2:$B$4, 0),
          MATCH(B88, 'Summary - Objective'!$C$1:$AX$1, 0)
        ),
        ""
      ),
      ""
    ),
    ""
  )
)</f>
        <v/>
      </c>
      <c r="G88" s="21" t="str">
        <f t="array" ref="G88">IF(
  Prototype_input!$C$6 = "Federal or Tribal Government",
  IF(
    B88 &lt;&gt; "",
    IFERROR(
      INDEX(
        'Summary - Contract Type'!$C$2:$BX$6,
        MATCH(Prototype_input!$C$42, 'Summary - Contract Type'!$B$2:$B$6, 0),
        MATCH(B88, 'Summary - Contract Type'!$C$1:$BX$1, 0)
      ),
      ""
    ),
    ""
  ),
  ""
)</f>
        <v/>
      </c>
      <c r="H88" s="21" t="str">
        <f t="array" ref="H88">IF(
  Prototype_input!$C$6 = "Federal or Tribal Government",
  IF(
    B88 &lt;&gt; "",
    IFERROR(
      INDEX(
        'Summary - Period of Performance'!$C$2:$AW$5,
        MATCH(Prototype_input!$C$46, 'Summary - Period of Performance'!$B$2:$B$5, 0),
        MATCH(B88, 'Summary - Period of Performance'!$C$1:$AW$1, 0)
      ),
      ""
    ),
    ""
  ),
  ""
)</f>
        <v/>
      </c>
      <c r="I88" s="21" t="str">
        <f t="array" ref="I88">IF(
  Prototype_input!$C$6 = "Federal or Tribal Government",
  IF(
    B88 &lt;&gt; "",
    IFERROR(
      INDEX(
        'Summary - Socioeconomic'!$C$2:$BX$11,
        MATCH(Prototype_input!$C$50, 'Summary - Socioeconomic'!$B$2:$B$11, 0),
        MATCH(B88, 'Summary - Socioeconomic'!$C$1:$BX$1, 0)
      ),
      ""
    ),
    ""
  ),
  ""
)</f>
        <v/>
      </c>
      <c r="J88" s="21" t="str">
        <f>IF(
  Prototype_input!$C$6 = "Federal or Tribal Government",
  IF(
    B88 &lt;&gt; "",
    IFERROR(
      INDEX(
        'Summary - Estimated Dollar Valu'!$C$2:$AW$4,
        MATCH(Prototype_input!$C$54, 'Summary - Estimated Dollar Valu'!$B$2:$B$4, 0),
        MATCH(B88, 'Summary - Estimated Dollar Valu'!$C$1:$AW$1, 0)
      ),
      ""
    ),
    ""
  ),
  ""
)</f>
        <v/>
      </c>
      <c r="K88" s="21" t="str">
        <f>IF(AND(Prototype_input!$C$56&lt;&gt;"",J88&lt;&gt;""),Prototype_input!$C$58,"")</f>
        <v/>
      </c>
      <c r="L88" s="21" t="str">
        <f>IF(AND(Prototype_input!$C$60&lt;&gt;"",J88&lt;&gt;""),Prototype_input!$C$62,"")</f>
        <v/>
      </c>
      <c r="M88" s="21" t="str">
        <f>IF(AND(Prototype_input!$C$64&lt;&gt;"",J88&lt;&gt;""),Prototype_input!$C$66,"")</f>
        <v/>
      </c>
      <c r="N88" s="21" t="str">
        <f>IF(AND(Prototype_input!$C$68&lt;&gt;"",J88&lt;&gt;""),Prototype_input!$C$70,"")</f>
        <v/>
      </c>
      <c r="O88" s="21" t="str">
        <f>IF(N88&lt;&gt;"",_xlfn.XLOOKUP(Prototype_input!$E$13,'ITC Offerings Mapping'!$C$1:$C$1000,'ITC Offerings Mapping'!$B$1:$B$1000),"")</f>
        <v/>
      </c>
      <c r="Q88" s="21" t="str">
        <f t="array" ref="Q88">IF(Prototype_input!$C$6="Federal or Tribal Government",IF(O88&lt;&gt;"", INDEX('Scope Scoring'!$C$2:$BX$50, MATCH(O88, 'Scope Scoring'!$B$2:$B$50, 0), MATCH(B88, 'Scope Scoring'!$C$1:$BX$1, 0)),""),"")</f>
        <v/>
      </c>
      <c r="R88" s="21" t="str">
        <f t="shared" si="0"/>
        <v/>
      </c>
      <c r="S88" s="21" t="str">
        <f t="shared" si="1"/>
        <v/>
      </c>
      <c r="T88" s="21" t="str">
        <f t="shared" si="2"/>
        <v/>
      </c>
      <c r="U88" s="21" t="str">
        <f t="shared" si="3"/>
        <v/>
      </c>
      <c r="W88" s="21" t="str">
        <f t="array" ref="W88">IF(Prototype_input!$C$6="Federal or Tribal Government",IF(O88&lt;&gt;"", INDEX('Summary - Level of Assistance -'!$C$2:$AV$7, MATCH(Prototype_input!$C$34, 'Summary - Level of Assistance -'!$B$2:$B$7, 0), MATCH(B88, 'Summary - Level of Assistance -'!$C$1:$AV$1, 0)),""),"")</f>
        <v/>
      </c>
      <c r="X88" s="21" t="str">
        <f t="shared" si="4"/>
        <v/>
      </c>
      <c r="Y88" s="21" t="str">
        <f t="shared" si="5"/>
        <v/>
      </c>
      <c r="AA88" s="21" t="str">
        <f t="array" ref="AA88">IF(Prototype_input!$C$6="Federal or Tribal Government",IF(O88&lt;&gt;"", INDEX('Summary - Objective - Tradeoff'!$C$2:$AV$4, MATCH(Prototype_input!$C$38, 'Summary - Objective - Tradeoff'!$B$2:$B$4, 0), MATCH(B88, 'Summary - Objective - Tradeoff'!$C$1:$AV$1, 0)),""),"")</f>
        <v/>
      </c>
      <c r="AB88" s="21" t="str">
        <f t="shared" si="6"/>
        <v/>
      </c>
      <c r="AC88" s="21" t="str">
        <f t="shared" si="7"/>
        <v/>
      </c>
      <c r="AE88" s="21" t="str">
        <f t="array" ref="AE88">IF(Prototype_input!$C$6="Federal or Tribal Government",IF(O88&lt;&gt;"", INDEX('Summary- PoP - Tradeoff'!$C$2:$AV$5, MATCH(Prototype_input!$C$46, 'Summary- PoP - Tradeoff'!$B$2:$B$5, 0), MATCH(B88, 'Summary- PoP - Tradeoff'!$C$1:$AV$1, 0)),""),"")</f>
        <v/>
      </c>
      <c r="AF88" s="21" t="str">
        <f t="shared" si="8"/>
        <v/>
      </c>
      <c r="AG88" s="21" t="str">
        <f t="shared" si="9"/>
        <v/>
      </c>
      <c r="AI88" s="21" t="str">
        <f t="array" ref="AI88">IF(Prototype_input!$C$6="Federal or Tribal Government",IF(O88&lt;&gt;"", INDEX('Summary - EDV - Tradeoff'!$C$2:$AV$4, MATCH(Prototype_input!$C$54, 'Summary - EDV - Tradeoff'!$B$2:$B$4, 0), MATCH(B88, 'Summary - EDV - Tradeoff'!$C$1:$AV$1, 0)),""),"")</f>
        <v/>
      </c>
      <c r="AJ88" s="21" t="str">
        <f t="shared" si="10"/>
        <v/>
      </c>
      <c r="AK88" s="21" t="str">
        <f t="shared" si="11"/>
        <v/>
      </c>
      <c r="AL88" s="21" t="str">
        <f t="shared" si="12"/>
        <v/>
      </c>
    </row>
    <row r="89" spans="4:38" ht="12.75" x14ac:dyDescent="0.2">
      <c r="D89" s="21" t="str">
        <f t="array" ref="D89">IF(
  Prototype_input!$C$6 = "State or Local Government",
  IF(
    C89 &lt;&gt; "",
    IFERROR(
      INDEX(
        'Summary - Acquisition Need'!$C$2:$AD$4,
        MATCH(Prototype_input!$C$30, 'Summary - Acquisition Need'!$B$2:$B$4, 0),
        MATCH(C89, 'Summary - Acquisition Need'!$C$1:$AD$1, 0)
      ),
      ""
    ),
    ""
  ),
  IF(
    Prototype_input!$C$6 = "Federal or Tribal Government",
    IF(
      B89 &lt;&gt; "",
      IFERROR(
        INDEX(
          'Summary - Place of Performance'!$C$2:$AW$14,
          MATCH(Prototype_input!$C$30, 'Summary - Place of Performance'!$B$2:$B$14, 0),
          MATCH(B89, 'Summary - Place of Performance'!$C$1:$AW$1, 0)
        ),
        ""
      ),
      ""
    ),
    ""
  )
)</f>
        <v/>
      </c>
      <c r="E89" s="21" t="str">
        <f t="array" ref="E89">IF(
  Prototype_input!$C$6 = "State or Local Government",
  IF(
    C89 &lt;&gt; "",
    IFERROR(
      INDEX(
        'Summary - Contract Type'!$C$2:$BX$6,
        MATCH(Prototype_input!$C$34, 'Summary - Contract Type'!$B$2:$B$6, 0),
        MATCH(C89, 'Summary - Contract Type'!$C$1:$BX$1, 0)
      ),
      ""
    ),
    ""
  ),
  IF(
    Prototype_input!$C$6 = "Federal or Tribal Government",
    IF(
      B89 &lt;&gt; "",
      IFERROR(
        INDEX(
          'Summary - Level of Assistance'!$C$2:$AW$7,
          MATCH(Prototype_input!$C$34, 'Summary - Level of Assistance'!$B$2:$B$7, 0),
          MATCH(B89, 'Summary - Level of Assistance'!$C$1:$AW$1, 0)
        ),
        ""
      ),
      ""
    ),
    ""
  )
)</f>
        <v/>
      </c>
      <c r="F89" s="21" t="str">
        <f t="array" ref="F89">IF(
  Prototype_input!$C$6 = "State or Local Government",
  IF(
    C89 &lt;&gt; "",
    IFERROR(
      INDEX(
        'Summary - Socioeconomic'!$C$2:$BX$11,
        MATCH(Prototype_input!$C$38, 'Summary - Socioeconomic'!$B$2:$B$11, 0),
        MATCH(C89, 'Summary - Socioeconomic'!$C$1:$BX$1, 0)
      ),
      ""
    ),
    ""
  ),
  IF(
    Prototype_input!$C$6 = "Federal or Tribal Government",
    IF(
      B89 &lt;&gt; "",
      IFERROR(
        INDEX(
          'Summary - Objective'!$C$2:$AX$4,
          MATCH(Prototype_input!$C$38, 'Summary - Objective'!$B$2:$B$4, 0),
          MATCH(B89, 'Summary - Objective'!$C$1:$AX$1, 0)
        ),
        ""
      ),
      ""
    ),
    ""
  )
)</f>
        <v/>
      </c>
      <c r="G89" s="21" t="str">
        <f t="array" ref="G89">IF(
  Prototype_input!$C$6 = "Federal or Tribal Government",
  IF(
    B89 &lt;&gt; "",
    IFERROR(
      INDEX(
        'Summary - Contract Type'!$C$2:$BX$6,
        MATCH(Prototype_input!$C$42, 'Summary - Contract Type'!$B$2:$B$6, 0),
        MATCH(B89, 'Summary - Contract Type'!$C$1:$BX$1, 0)
      ),
      ""
    ),
    ""
  ),
  ""
)</f>
        <v/>
      </c>
      <c r="H89" s="21" t="str">
        <f t="array" ref="H89">IF(
  Prototype_input!$C$6 = "Federal or Tribal Government",
  IF(
    B89 &lt;&gt; "",
    IFERROR(
      INDEX(
        'Summary - Period of Performance'!$C$2:$AW$5,
        MATCH(Prototype_input!$C$46, 'Summary - Period of Performance'!$B$2:$B$5, 0),
        MATCH(B89, 'Summary - Period of Performance'!$C$1:$AW$1, 0)
      ),
      ""
    ),
    ""
  ),
  ""
)</f>
        <v/>
      </c>
      <c r="I89" s="21" t="str">
        <f t="array" ref="I89">IF(
  Prototype_input!$C$6 = "Federal or Tribal Government",
  IF(
    B89 &lt;&gt; "",
    IFERROR(
      INDEX(
        'Summary - Socioeconomic'!$C$2:$BX$11,
        MATCH(Prototype_input!$C$50, 'Summary - Socioeconomic'!$B$2:$B$11, 0),
        MATCH(B89, 'Summary - Socioeconomic'!$C$1:$BX$1, 0)
      ),
      ""
    ),
    ""
  ),
  ""
)</f>
        <v/>
      </c>
      <c r="J89" s="21" t="str">
        <f>IF(
  Prototype_input!$C$6 = "Federal or Tribal Government",
  IF(
    B89 &lt;&gt; "",
    IFERROR(
      INDEX(
        'Summary - Estimated Dollar Valu'!$C$2:$AW$4,
        MATCH(Prototype_input!$C$54, 'Summary - Estimated Dollar Valu'!$B$2:$B$4, 0),
        MATCH(B89, 'Summary - Estimated Dollar Valu'!$C$1:$AW$1, 0)
      ),
      ""
    ),
    ""
  ),
  ""
)</f>
        <v/>
      </c>
      <c r="K89" s="21" t="str">
        <f>IF(AND(Prototype_input!$C$56&lt;&gt;"",J89&lt;&gt;""),Prototype_input!$C$58,"")</f>
        <v/>
      </c>
      <c r="L89" s="21" t="str">
        <f>IF(AND(Prototype_input!$C$60&lt;&gt;"",J89&lt;&gt;""),Prototype_input!$C$62,"")</f>
        <v/>
      </c>
      <c r="M89" s="21" t="str">
        <f>IF(AND(Prototype_input!$C$64&lt;&gt;"",J89&lt;&gt;""),Prototype_input!$C$66,"")</f>
        <v/>
      </c>
      <c r="N89" s="21" t="str">
        <f>IF(AND(Prototype_input!$C$68&lt;&gt;"",J89&lt;&gt;""),Prototype_input!$C$70,"")</f>
        <v/>
      </c>
      <c r="O89" s="21" t="str">
        <f>IF(N89&lt;&gt;"",_xlfn.XLOOKUP(Prototype_input!$E$13,'ITC Offerings Mapping'!$C$1:$C$1000,'ITC Offerings Mapping'!$B$1:$B$1000),"")</f>
        <v/>
      </c>
      <c r="Q89" s="21" t="str">
        <f t="array" ref="Q89">IF(Prototype_input!$C$6="Federal or Tribal Government",IF(O89&lt;&gt;"", INDEX('Scope Scoring'!$C$2:$BX$50, MATCH(O89, 'Scope Scoring'!$B$2:$B$50, 0), MATCH(B89, 'Scope Scoring'!$C$1:$BX$1, 0)),""),"")</f>
        <v/>
      </c>
      <c r="R89" s="21" t="str">
        <f t="shared" si="0"/>
        <v/>
      </c>
      <c r="S89" s="21" t="str">
        <f t="shared" si="1"/>
        <v/>
      </c>
      <c r="T89" s="21" t="str">
        <f t="shared" si="2"/>
        <v/>
      </c>
      <c r="U89" s="21" t="str">
        <f t="shared" si="3"/>
        <v/>
      </c>
      <c r="W89" s="21" t="str">
        <f t="array" ref="W89">IF(Prototype_input!$C$6="Federal or Tribal Government",IF(O89&lt;&gt;"", INDEX('Summary - Level of Assistance -'!$C$2:$AV$7, MATCH(Prototype_input!$C$34, 'Summary - Level of Assistance -'!$B$2:$B$7, 0), MATCH(B89, 'Summary - Level of Assistance -'!$C$1:$AV$1, 0)),""),"")</f>
        <v/>
      </c>
      <c r="X89" s="21" t="str">
        <f t="shared" si="4"/>
        <v/>
      </c>
      <c r="Y89" s="21" t="str">
        <f t="shared" si="5"/>
        <v/>
      </c>
      <c r="AA89" s="21" t="str">
        <f t="array" ref="AA89">IF(Prototype_input!$C$6="Federal or Tribal Government",IF(O89&lt;&gt;"", INDEX('Summary - Objective - Tradeoff'!$C$2:$AV$4, MATCH(Prototype_input!$C$38, 'Summary - Objective - Tradeoff'!$B$2:$B$4, 0), MATCH(B89, 'Summary - Objective - Tradeoff'!$C$1:$AV$1, 0)),""),"")</f>
        <v/>
      </c>
      <c r="AB89" s="21" t="str">
        <f t="shared" si="6"/>
        <v/>
      </c>
      <c r="AC89" s="21" t="str">
        <f t="shared" si="7"/>
        <v/>
      </c>
      <c r="AE89" s="21" t="str">
        <f t="array" ref="AE89">IF(Prototype_input!$C$6="Federal or Tribal Government",IF(O89&lt;&gt;"", INDEX('Summary- PoP - Tradeoff'!$C$2:$AV$5, MATCH(Prototype_input!$C$46, 'Summary- PoP - Tradeoff'!$B$2:$B$5, 0), MATCH(B89, 'Summary- PoP - Tradeoff'!$C$1:$AV$1, 0)),""),"")</f>
        <v/>
      </c>
      <c r="AF89" s="21" t="str">
        <f t="shared" si="8"/>
        <v/>
      </c>
      <c r="AG89" s="21" t="str">
        <f t="shared" si="9"/>
        <v/>
      </c>
      <c r="AI89" s="21" t="str">
        <f t="array" ref="AI89">IF(Prototype_input!$C$6="Federal or Tribal Government",IF(O89&lt;&gt;"", INDEX('Summary - EDV - Tradeoff'!$C$2:$AV$4, MATCH(Prototype_input!$C$54, 'Summary - EDV - Tradeoff'!$B$2:$B$4, 0), MATCH(B89, 'Summary - EDV - Tradeoff'!$C$1:$AV$1, 0)),""),"")</f>
        <v/>
      </c>
      <c r="AJ89" s="21" t="str">
        <f t="shared" si="10"/>
        <v/>
      </c>
      <c r="AK89" s="21" t="str">
        <f t="shared" si="11"/>
        <v/>
      </c>
      <c r="AL89" s="21" t="str">
        <f t="shared" si="12"/>
        <v/>
      </c>
    </row>
    <row r="90" spans="4:38" ht="12.75" x14ac:dyDescent="0.2">
      <c r="D90" s="21" t="str">
        <f t="array" ref="D90">IF(
  Prototype_input!$C$6 = "State or Local Government",
  IF(
    C90 &lt;&gt; "",
    IFERROR(
      INDEX(
        'Summary - Acquisition Need'!$C$2:$AD$4,
        MATCH(Prototype_input!$C$30, 'Summary - Acquisition Need'!$B$2:$B$4, 0),
        MATCH(C90, 'Summary - Acquisition Need'!$C$1:$AD$1, 0)
      ),
      ""
    ),
    ""
  ),
  IF(
    Prototype_input!$C$6 = "Federal or Tribal Government",
    IF(
      B90 &lt;&gt; "",
      IFERROR(
        INDEX(
          'Summary - Place of Performance'!$C$2:$AW$14,
          MATCH(Prototype_input!$C$30, 'Summary - Place of Performance'!$B$2:$B$14, 0),
          MATCH(B90, 'Summary - Place of Performance'!$C$1:$AW$1, 0)
        ),
        ""
      ),
      ""
    ),
    ""
  )
)</f>
        <v/>
      </c>
      <c r="E90" s="21" t="str">
        <f t="array" ref="E90">IF(
  Prototype_input!$C$6 = "State or Local Government",
  IF(
    C90 &lt;&gt; "",
    IFERROR(
      INDEX(
        'Summary - Contract Type'!$C$2:$BX$6,
        MATCH(Prototype_input!$C$34, 'Summary - Contract Type'!$B$2:$B$6, 0),
        MATCH(C90, 'Summary - Contract Type'!$C$1:$BX$1, 0)
      ),
      ""
    ),
    ""
  ),
  IF(
    Prototype_input!$C$6 = "Federal or Tribal Government",
    IF(
      B90 &lt;&gt; "",
      IFERROR(
        INDEX(
          'Summary - Level of Assistance'!$C$2:$AW$7,
          MATCH(Prototype_input!$C$34, 'Summary - Level of Assistance'!$B$2:$B$7, 0),
          MATCH(B90, 'Summary - Level of Assistance'!$C$1:$AW$1, 0)
        ),
        ""
      ),
      ""
    ),
    ""
  )
)</f>
        <v/>
      </c>
      <c r="F90" s="21" t="str">
        <f t="array" ref="F90">IF(
  Prototype_input!$C$6 = "State or Local Government",
  IF(
    C90 &lt;&gt; "",
    IFERROR(
      INDEX(
        'Summary - Socioeconomic'!$C$2:$BX$11,
        MATCH(Prototype_input!$C$38, 'Summary - Socioeconomic'!$B$2:$B$11, 0),
        MATCH(C90, 'Summary - Socioeconomic'!$C$1:$BX$1, 0)
      ),
      ""
    ),
    ""
  ),
  IF(
    Prototype_input!$C$6 = "Federal or Tribal Government",
    IF(
      B90 &lt;&gt; "",
      IFERROR(
        INDEX(
          'Summary - Objective'!$C$2:$AX$4,
          MATCH(Prototype_input!$C$38, 'Summary - Objective'!$B$2:$B$4, 0),
          MATCH(B90, 'Summary - Objective'!$C$1:$AX$1, 0)
        ),
        ""
      ),
      ""
    ),
    ""
  )
)</f>
        <v/>
      </c>
      <c r="G90" s="21" t="str">
        <f t="array" ref="G90">IF(
  Prototype_input!$C$6 = "Federal or Tribal Government",
  IF(
    B90 &lt;&gt; "",
    IFERROR(
      INDEX(
        'Summary - Contract Type'!$C$2:$BX$6,
        MATCH(Prototype_input!$C$42, 'Summary - Contract Type'!$B$2:$B$6, 0),
        MATCH(B90, 'Summary - Contract Type'!$C$1:$BX$1, 0)
      ),
      ""
    ),
    ""
  ),
  ""
)</f>
        <v/>
      </c>
      <c r="H90" s="21" t="str">
        <f t="array" ref="H90">IF(
  Prototype_input!$C$6 = "Federal or Tribal Government",
  IF(
    B90 &lt;&gt; "",
    IFERROR(
      INDEX(
        'Summary - Period of Performance'!$C$2:$AW$5,
        MATCH(Prototype_input!$C$46, 'Summary - Period of Performance'!$B$2:$B$5, 0),
        MATCH(B90, 'Summary - Period of Performance'!$C$1:$AW$1, 0)
      ),
      ""
    ),
    ""
  ),
  ""
)</f>
        <v/>
      </c>
      <c r="I90" s="21" t="str">
        <f t="array" ref="I90">IF(
  Prototype_input!$C$6 = "Federal or Tribal Government",
  IF(
    B90 &lt;&gt; "",
    IFERROR(
      INDEX(
        'Summary - Socioeconomic'!$C$2:$BX$11,
        MATCH(Prototype_input!$C$50, 'Summary - Socioeconomic'!$B$2:$B$11, 0),
        MATCH(B90, 'Summary - Socioeconomic'!$C$1:$BX$1, 0)
      ),
      ""
    ),
    ""
  ),
  ""
)</f>
        <v/>
      </c>
      <c r="J90" s="21" t="str">
        <f>IF(
  Prototype_input!$C$6 = "Federal or Tribal Government",
  IF(
    B90 &lt;&gt; "",
    IFERROR(
      INDEX(
        'Summary - Estimated Dollar Valu'!$C$2:$AW$4,
        MATCH(Prototype_input!$C$54, 'Summary - Estimated Dollar Valu'!$B$2:$B$4, 0),
        MATCH(B90, 'Summary - Estimated Dollar Valu'!$C$1:$AW$1, 0)
      ),
      ""
    ),
    ""
  ),
  ""
)</f>
        <v/>
      </c>
      <c r="K90" s="21" t="str">
        <f>IF(AND(Prototype_input!$C$56&lt;&gt;"",J90&lt;&gt;""),Prototype_input!$C$58,"")</f>
        <v/>
      </c>
      <c r="L90" s="21" t="str">
        <f>IF(AND(Prototype_input!$C$60&lt;&gt;"",J90&lt;&gt;""),Prototype_input!$C$62,"")</f>
        <v/>
      </c>
      <c r="M90" s="21" t="str">
        <f>IF(AND(Prototype_input!$C$64&lt;&gt;"",J90&lt;&gt;""),Prototype_input!$C$66,"")</f>
        <v/>
      </c>
      <c r="N90" s="21" t="str">
        <f>IF(AND(Prototype_input!$C$68&lt;&gt;"",J90&lt;&gt;""),Prototype_input!$C$70,"")</f>
        <v/>
      </c>
      <c r="O90" s="21" t="str">
        <f>IF(N90&lt;&gt;"",_xlfn.XLOOKUP(Prototype_input!$E$13,'ITC Offerings Mapping'!$C$1:$C$1000,'ITC Offerings Mapping'!$B$1:$B$1000),"")</f>
        <v/>
      </c>
      <c r="Q90" s="21" t="str">
        <f t="array" ref="Q90">IF(Prototype_input!$C$6="Federal or Tribal Government",IF(O90&lt;&gt;"", INDEX('Scope Scoring'!$C$2:$BX$50, MATCH(O90, 'Scope Scoring'!$B$2:$B$50, 0), MATCH(B90, 'Scope Scoring'!$C$1:$BX$1, 0)),""),"")</f>
        <v/>
      </c>
      <c r="R90" s="21" t="str">
        <f t="shared" si="0"/>
        <v/>
      </c>
      <c r="S90" s="21" t="str">
        <f t="shared" si="1"/>
        <v/>
      </c>
      <c r="T90" s="21" t="str">
        <f t="shared" si="2"/>
        <v/>
      </c>
      <c r="U90" s="21" t="str">
        <f t="shared" si="3"/>
        <v/>
      </c>
      <c r="W90" s="21" t="str">
        <f t="array" ref="W90">IF(Prototype_input!$C$6="Federal or Tribal Government",IF(O90&lt;&gt;"", INDEX('Summary - Level of Assistance -'!$C$2:$AV$7, MATCH(Prototype_input!$C$34, 'Summary - Level of Assistance -'!$B$2:$B$7, 0), MATCH(B90, 'Summary - Level of Assistance -'!$C$1:$AV$1, 0)),""),"")</f>
        <v/>
      </c>
      <c r="X90" s="21" t="str">
        <f t="shared" si="4"/>
        <v/>
      </c>
      <c r="Y90" s="21" t="str">
        <f t="shared" si="5"/>
        <v/>
      </c>
      <c r="AA90" s="21" t="str">
        <f t="array" ref="AA90">IF(Prototype_input!$C$6="Federal or Tribal Government",IF(O90&lt;&gt;"", INDEX('Summary - Objective - Tradeoff'!$C$2:$AV$4, MATCH(Prototype_input!$C$38, 'Summary - Objective - Tradeoff'!$B$2:$B$4, 0), MATCH(B90, 'Summary - Objective - Tradeoff'!$C$1:$AV$1, 0)),""),"")</f>
        <v/>
      </c>
      <c r="AB90" s="21" t="str">
        <f t="shared" si="6"/>
        <v/>
      </c>
      <c r="AC90" s="21" t="str">
        <f t="shared" si="7"/>
        <v/>
      </c>
      <c r="AE90" s="21" t="str">
        <f t="array" ref="AE90">IF(Prototype_input!$C$6="Federal or Tribal Government",IF(O90&lt;&gt;"", INDEX('Summary- PoP - Tradeoff'!$C$2:$AV$5, MATCH(Prototype_input!$C$46, 'Summary- PoP - Tradeoff'!$B$2:$B$5, 0), MATCH(B90, 'Summary- PoP - Tradeoff'!$C$1:$AV$1, 0)),""),"")</f>
        <v/>
      </c>
      <c r="AF90" s="21" t="str">
        <f t="shared" si="8"/>
        <v/>
      </c>
      <c r="AG90" s="21" t="str">
        <f t="shared" si="9"/>
        <v/>
      </c>
      <c r="AI90" s="21" t="str">
        <f t="array" ref="AI90">IF(Prototype_input!$C$6="Federal or Tribal Government",IF(O90&lt;&gt;"", INDEX('Summary - EDV - Tradeoff'!$C$2:$AV$4, MATCH(Prototype_input!$C$54, 'Summary - EDV - Tradeoff'!$B$2:$B$4, 0), MATCH(B90, 'Summary - EDV - Tradeoff'!$C$1:$AV$1, 0)),""),"")</f>
        <v/>
      </c>
      <c r="AJ90" s="21" t="str">
        <f t="shared" si="10"/>
        <v/>
      </c>
      <c r="AK90" s="21" t="str">
        <f t="shared" si="11"/>
        <v/>
      </c>
      <c r="AL90" s="21" t="str">
        <f t="shared" si="12"/>
        <v/>
      </c>
    </row>
    <row r="91" spans="4:38" ht="12.75" x14ac:dyDescent="0.2">
      <c r="D91" s="21" t="str">
        <f t="array" ref="D91">IF(
  Prototype_input!$C$6 = "State or Local Government",
  IF(
    C91 &lt;&gt; "",
    IFERROR(
      INDEX(
        'Summary - Acquisition Need'!$C$2:$AD$4,
        MATCH(Prototype_input!$C$30, 'Summary - Acquisition Need'!$B$2:$B$4, 0),
        MATCH(C91, 'Summary - Acquisition Need'!$C$1:$AD$1, 0)
      ),
      ""
    ),
    ""
  ),
  IF(
    Prototype_input!$C$6 = "Federal or Tribal Government",
    IF(
      B91 &lt;&gt; "",
      IFERROR(
        INDEX(
          'Summary - Place of Performance'!$C$2:$AW$14,
          MATCH(Prototype_input!$C$30, 'Summary - Place of Performance'!$B$2:$B$14, 0),
          MATCH(B91, 'Summary - Place of Performance'!$C$1:$AW$1, 0)
        ),
        ""
      ),
      ""
    ),
    ""
  )
)</f>
        <v/>
      </c>
      <c r="E91" s="21" t="str">
        <f t="array" ref="E91">IF(
  Prototype_input!$C$6 = "State or Local Government",
  IF(
    C91 &lt;&gt; "",
    IFERROR(
      INDEX(
        'Summary - Contract Type'!$C$2:$BX$6,
        MATCH(Prototype_input!$C$34, 'Summary - Contract Type'!$B$2:$B$6, 0),
        MATCH(C91, 'Summary - Contract Type'!$C$1:$BX$1, 0)
      ),
      ""
    ),
    ""
  ),
  IF(
    Prototype_input!$C$6 = "Federal or Tribal Government",
    IF(
      B91 &lt;&gt; "",
      IFERROR(
        INDEX(
          'Summary - Level of Assistance'!$C$2:$AW$7,
          MATCH(Prototype_input!$C$34, 'Summary - Level of Assistance'!$B$2:$B$7, 0),
          MATCH(B91, 'Summary - Level of Assistance'!$C$1:$AW$1, 0)
        ),
        ""
      ),
      ""
    ),
    ""
  )
)</f>
        <v/>
      </c>
      <c r="F91" s="21" t="str">
        <f t="array" ref="F91">IF(
  Prototype_input!$C$6 = "State or Local Government",
  IF(
    C91 &lt;&gt; "",
    IFERROR(
      INDEX(
        'Summary - Socioeconomic'!$C$2:$BX$11,
        MATCH(Prototype_input!$C$38, 'Summary - Socioeconomic'!$B$2:$B$11, 0),
        MATCH(C91, 'Summary - Socioeconomic'!$C$1:$BX$1, 0)
      ),
      ""
    ),
    ""
  ),
  IF(
    Prototype_input!$C$6 = "Federal or Tribal Government",
    IF(
      B91 &lt;&gt; "",
      IFERROR(
        INDEX(
          'Summary - Objective'!$C$2:$AX$4,
          MATCH(Prototype_input!$C$38, 'Summary - Objective'!$B$2:$B$4, 0),
          MATCH(B91, 'Summary - Objective'!$C$1:$AX$1, 0)
        ),
        ""
      ),
      ""
    ),
    ""
  )
)</f>
        <v/>
      </c>
      <c r="G91" s="21" t="str">
        <f t="array" ref="G91">IF(
  Prototype_input!$C$6 = "Federal or Tribal Government",
  IF(
    B91 &lt;&gt; "",
    IFERROR(
      INDEX(
        'Summary - Contract Type'!$C$2:$BX$6,
        MATCH(Prototype_input!$C$42, 'Summary - Contract Type'!$B$2:$B$6, 0),
        MATCH(B91, 'Summary - Contract Type'!$C$1:$BX$1, 0)
      ),
      ""
    ),
    ""
  ),
  ""
)</f>
        <v/>
      </c>
      <c r="H91" s="21" t="str">
        <f t="array" ref="H91">IF(
  Prototype_input!$C$6 = "Federal or Tribal Government",
  IF(
    B91 &lt;&gt; "",
    IFERROR(
      INDEX(
        'Summary - Period of Performance'!$C$2:$AW$5,
        MATCH(Prototype_input!$C$46, 'Summary - Period of Performance'!$B$2:$B$5, 0),
        MATCH(B91, 'Summary - Period of Performance'!$C$1:$AW$1, 0)
      ),
      ""
    ),
    ""
  ),
  ""
)</f>
        <v/>
      </c>
      <c r="I91" s="21" t="str">
        <f t="array" ref="I91">IF(
  Prototype_input!$C$6 = "Federal or Tribal Government",
  IF(
    B91 &lt;&gt; "",
    IFERROR(
      INDEX(
        'Summary - Socioeconomic'!$C$2:$BX$11,
        MATCH(Prototype_input!$C$50, 'Summary - Socioeconomic'!$B$2:$B$11, 0),
        MATCH(B91, 'Summary - Socioeconomic'!$C$1:$BX$1, 0)
      ),
      ""
    ),
    ""
  ),
  ""
)</f>
        <v/>
      </c>
      <c r="J91" s="21" t="str">
        <f>IF(
  Prototype_input!$C$6 = "Federal or Tribal Government",
  IF(
    B91 &lt;&gt; "",
    IFERROR(
      INDEX(
        'Summary - Estimated Dollar Valu'!$C$2:$AW$4,
        MATCH(Prototype_input!$C$54, 'Summary - Estimated Dollar Valu'!$B$2:$B$4, 0),
        MATCH(B91, 'Summary - Estimated Dollar Valu'!$C$1:$AW$1, 0)
      ),
      ""
    ),
    ""
  ),
  ""
)</f>
        <v/>
      </c>
      <c r="K91" s="21" t="str">
        <f>IF(AND(Prototype_input!$C$56&lt;&gt;"",J91&lt;&gt;""),Prototype_input!$C$58,"")</f>
        <v/>
      </c>
      <c r="L91" s="21" t="str">
        <f>IF(AND(Prototype_input!$C$60&lt;&gt;"",J91&lt;&gt;""),Prototype_input!$C$62,"")</f>
        <v/>
      </c>
      <c r="M91" s="21" t="str">
        <f>IF(AND(Prototype_input!$C$64&lt;&gt;"",J91&lt;&gt;""),Prototype_input!$C$66,"")</f>
        <v/>
      </c>
      <c r="N91" s="21" t="str">
        <f>IF(AND(Prototype_input!$C$68&lt;&gt;"",J91&lt;&gt;""),Prototype_input!$C$70,"")</f>
        <v/>
      </c>
      <c r="O91" s="21" t="str">
        <f t="array" ref="O91">IF(N91&lt;&gt;"",_xludf.xlookup(Prototype_input!$E$13,'ITC Offerings Mapping'!C90:C1089,'ITC Offerings Mapping'!B90:B1089),"")</f>
        <v/>
      </c>
      <c r="Q91" s="21" t="str">
        <f t="array" ref="Q91">IF(Prototype_input!$C$6="Federal or Tribal Government",IF(O91&lt;&gt;"", INDEX('Scope Scoring'!$C$2:$BX$50, MATCH(O91, 'Scope Scoring'!$B$2:$B$50, 0), MATCH(B91, 'Scope Scoring'!$C$1:$BX$1, 0)),""),"")</f>
        <v/>
      </c>
      <c r="R91" s="21" t="str">
        <f t="shared" si="0"/>
        <v/>
      </c>
      <c r="S91" s="21" t="str">
        <f t="shared" si="1"/>
        <v/>
      </c>
      <c r="T91" s="21" t="str">
        <f t="shared" si="2"/>
        <v/>
      </c>
      <c r="U91" s="21" t="str">
        <f t="shared" si="3"/>
        <v/>
      </c>
      <c r="W91" s="21" t="str">
        <f t="array" ref="W91">IF(Prototype_input!$C$6="Federal or Tribal Government",IF(O91&lt;&gt;"", INDEX('Summary - Level of Assistance -'!$C$2:$AV$7, MATCH(Prototype_input!$C$34, 'Summary - Level of Assistance -'!$B$2:$B$7, 0), MATCH(B91, 'Summary - Level of Assistance -'!$C$1:$AV$1, 0)),""),"")</f>
        <v/>
      </c>
      <c r="X91" s="21" t="str">
        <f t="shared" si="4"/>
        <v/>
      </c>
      <c r="Y91" s="21" t="str">
        <f t="shared" si="5"/>
        <v/>
      </c>
      <c r="AA91" s="21" t="str">
        <f t="array" ref="AA91">IF(Prototype_input!$C$6="Federal or Tribal Government",IF(O91&lt;&gt;"", INDEX('Summary - Objective - Tradeoff'!$C$2:$AV$4, MATCH(Prototype_input!$C$38, 'Summary - Objective - Tradeoff'!$B$2:$B$4, 0), MATCH(B91, 'Summary - Objective - Tradeoff'!$C$1:$AV$1, 0)),""),"")</f>
        <v/>
      </c>
      <c r="AB91" s="21" t="str">
        <f t="shared" si="6"/>
        <v/>
      </c>
      <c r="AC91" s="21" t="str">
        <f t="shared" si="7"/>
        <v/>
      </c>
      <c r="AE91" s="21" t="str">
        <f t="array" ref="AE91">IF(Prototype_input!$C$6="Federal or Tribal Government",IF(O91&lt;&gt;"", INDEX('Summary- PoP - Tradeoff'!$C$2:$AV$5, MATCH(Prototype_input!$C$46, 'Summary- PoP - Tradeoff'!$B$2:$B$5, 0), MATCH(B91, 'Summary- PoP - Tradeoff'!$C$1:$AV$1, 0)),""),"")</f>
        <v/>
      </c>
      <c r="AF91" s="21" t="str">
        <f t="shared" si="8"/>
        <v/>
      </c>
      <c r="AG91" s="21" t="str">
        <f t="shared" si="9"/>
        <v/>
      </c>
      <c r="AI91" s="21" t="str">
        <f t="array" ref="AI91">IF(Prototype_input!$C$6="Federal or Tribal Government",IF(O91&lt;&gt;"", INDEX('Summary - EDV - Tradeoff'!$C$2:$AV$4, MATCH(Prototype_input!$C$54, 'Summary - EDV - Tradeoff'!$B$2:$B$4, 0), MATCH(B91, 'Summary - EDV - Tradeoff'!$C$1:$AV$1, 0)),""),"")</f>
        <v/>
      </c>
      <c r="AJ91" s="21" t="str">
        <f t="shared" si="10"/>
        <v/>
      </c>
      <c r="AK91" s="21" t="str">
        <f t="shared" si="11"/>
        <v/>
      </c>
      <c r="AL91" s="21" t="str">
        <f t="shared" si="12"/>
        <v/>
      </c>
    </row>
    <row r="92" spans="4:38" ht="12.75" x14ac:dyDescent="0.2">
      <c r="D92" s="21" t="str">
        <f t="array" ref="D92">IF(
  Prototype_input!$C$6 = "State or Local Government",
  IF(
    C92 &lt;&gt; "",
    IFERROR(
      INDEX(
        'Summary - Acquisition Need'!$C$2:$AD$4,
        MATCH(Prototype_input!$C$30, 'Summary - Acquisition Need'!$B$2:$B$4, 0),
        MATCH(C92, 'Summary - Acquisition Need'!$C$1:$AD$1, 0)
      ),
      ""
    ),
    ""
  ),
  IF(
    Prototype_input!$C$6 = "Federal or Tribal Government",
    IF(
      B92 &lt;&gt; "",
      IFERROR(
        INDEX(
          'Summary - Place of Performance'!$C$2:$AW$14,
          MATCH(Prototype_input!$C$30, 'Summary - Place of Performance'!$B$2:$B$14, 0),
          MATCH(B92, 'Summary - Place of Performance'!$C$1:$AW$1, 0)
        ),
        ""
      ),
      ""
    ),
    ""
  )
)</f>
        <v/>
      </c>
      <c r="E92" s="21" t="str">
        <f t="array" ref="E92">IF(
  Prototype_input!$C$6 = "State or Local Government",
  IF(
    C92 &lt;&gt; "",
    IFERROR(
      INDEX(
        'Summary - Contract Type'!$C$2:$BX$6,
        MATCH(Prototype_input!$C$34, 'Summary - Contract Type'!$B$2:$B$6, 0),
        MATCH(C92, 'Summary - Contract Type'!$C$1:$BX$1, 0)
      ),
      ""
    ),
    ""
  ),
  IF(
    Prototype_input!$C$6 = "Federal or Tribal Government",
    IF(
      B92 &lt;&gt; "",
      IFERROR(
        INDEX(
          'Summary - Level of Assistance'!$C$2:$AW$7,
          MATCH(Prototype_input!$C$34, 'Summary - Level of Assistance'!$B$2:$B$7, 0),
          MATCH(B92, 'Summary - Level of Assistance'!$C$1:$AW$1, 0)
        ),
        ""
      ),
      ""
    ),
    ""
  )
)</f>
        <v/>
      </c>
      <c r="F92" s="21" t="str">
        <f t="array" ref="F92">IF(
  Prototype_input!$C$6 = "State or Local Government",
  IF(
    C92 &lt;&gt; "",
    IFERROR(
      INDEX(
        'Summary - Socioeconomic'!$C$2:$BX$11,
        MATCH(Prototype_input!$C$38, 'Summary - Socioeconomic'!$B$2:$B$11, 0),
        MATCH(C92, 'Summary - Socioeconomic'!$C$1:$BX$1, 0)
      ),
      ""
    ),
    ""
  ),
  IF(
    Prototype_input!$C$6 = "Federal or Tribal Government",
    IF(
      B92 &lt;&gt; "",
      IFERROR(
        INDEX(
          'Summary - Objective'!$C$2:$AX$4,
          MATCH(Prototype_input!$C$38, 'Summary - Objective'!$B$2:$B$4, 0),
          MATCH(B92, 'Summary - Objective'!$C$1:$AX$1, 0)
        ),
        ""
      ),
      ""
    ),
    ""
  )
)</f>
        <v/>
      </c>
      <c r="G92" s="21" t="str">
        <f t="array" ref="G92">IF(
  Prototype_input!$C$6 = "Federal or Tribal Government",
  IF(
    B92 &lt;&gt; "",
    IFERROR(
      INDEX(
        'Summary - Contract Type'!$C$2:$BX$6,
        MATCH(Prototype_input!$C$42, 'Summary - Contract Type'!$B$2:$B$6, 0),
        MATCH(B92, 'Summary - Contract Type'!$C$1:$BX$1, 0)
      ),
      ""
    ),
    ""
  ),
  ""
)</f>
        <v/>
      </c>
      <c r="H92" s="21" t="str">
        <f t="array" ref="H92">IF(
  Prototype_input!$C$6 = "Federal or Tribal Government",
  IF(
    B92 &lt;&gt; "",
    IFERROR(
      INDEX(
        'Summary - Period of Performance'!$C$2:$AW$5,
        MATCH(Prototype_input!$C$46, 'Summary - Period of Performance'!$B$2:$B$5, 0),
        MATCH(B92, 'Summary - Period of Performance'!$C$1:$AW$1, 0)
      ),
      ""
    ),
    ""
  ),
  ""
)</f>
        <v/>
      </c>
      <c r="I92" s="21" t="str">
        <f t="array" ref="I92">IF(
  Prototype_input!$C$6 = "Federal or Tribal Government",
  IF(
    B92 &lt;&gt; "",
    IFERROR(
      INDEX(
        'Summary - Socioeconomic'!$C$2:$BX$11,
        MATCH(Prototype_input!$C$50, 'Summary - Socioeconomic'!$B$2:$B$11, 0),
        MATCH(B92, 'Summary - Socioeconomic'!$C$1:$BX$1, 0)
      ),
      ""
    ),
    ""
  ),
  ""
)</f>
        <v/>
      </c>
      <c r="J92" s="21" t="str">
        <f>IF(
  Prototype_input!$C$6 = "Federal or Tribal Government",
  IF(
    B92 &lt;&gt; "",
    IFERROR(
      INDEX(
        'Summary - Estimated Dollar Valu'!$C$2:$AW$4,
        MATCH(Prototype_input!$C$54, 'Summary - Estimated Dollar Valu'!$B$2:$B$4, 0),
        MATCH(B92, 'Summary - Estimated Dollar Valu'!$C$1:$AW$1, 0)
      ),
      ""
    ),
    ""
  ),
  ""
)</f>
        <v/>
      </c>
      <c r="K92" s="21" t="str">
        <f>IF(AND(Prototype_input!$C$56&lt;&gt;"",J92&lt;&gt;""),Prototype_input!$C$58,"")</f>
        <v/>
      </c>
      <c r="L92" s="21" t="str">
        <f>IF(AND(Prototype_input!$C$60&lt;&gt;"",J92&lt;&gt;""),Prototype_input!$C$62,"")</f>
        <v/>
      </c>
      <c r="M92" s="21" t="str">
        <f>IF(AND(Prototype_input!$C$64&lt;&gt;"",J92&lt;&gt;""),Prototype_input!$C$66,"")</f>
        <v/>
      </c>
      <c r="N92" s="21" t="str">
        <f>IF(AND(Prototype_input!$C$68&lt;&gt;"",J92&lt;&gt;""),Prototype_input!$C$70,"")</f>
        <v/>
      </c>
      <c r="O92" s="21" t="str">
        <f t="array" ref="O92">IF(N92&lt;&gt;"",_xludf.xlookup(Prototype_input!$E$13,'ITC Offerings Mapping'!C91:C1090,'ITC Offerings Mapping'!B91:B1090),"")</f>
        <v/>
      </c>
      <c r="Q92" s="21" t="str">
        <f t="array" ref="Q92">IF(Prototype_input!$C$6="Federal or Tribal Government",IF(O92&lt;&gt;"", INDEX('Scope Scoring'!$C$2:$BX$50, MATCH(O92, 'Scope Scoring'!$B$2:$B$50, 0), MATCH(B92, 'Scope Scoring'!$C$1:$BX$1, 0)),""),"")</f>
        <v/>
      </c>
      <c r="R92" s="21" t="str">
        <f t="shared" si="0"/>
        <v/>
      </c>
      <c r="S92" s="21" t="str">
        <f t="shared" si="1"/>
        <v/>
      </c>
      <c r="T92" s="21" t="str">
        <f t="shared" si="2"/>
        <v/>
      </c>
      <c r="U92" s="21" t="str">
        <f t="shared" si="3"/>
        <v/>
      </c>
      <c r="W92" s="21" t="str">
        <f t="array" ref="W92">IF(Prototype_input!$C$6="Federal or Tribal Government",IF(O92&lt;&gt;"", INDEX('Summary - Level of Assistance -'!$C$2:$AV$7, MATCH(Prototype_input!$C$34, 'Summary - Level of Assistance -'!$B$2:$B$7, 0), MATCH(B92, 'Summary - Level of Assistance -'!$C$1:$AV$1, 0)),""),"")</f>
        <v/>
      </c>
      <c r="X92" s="21" t="str">
        <f t="shared" si="4"/>
        <v/>
      </c>
      <c r="Y92" s="21" t="str">
        <f t="shared" si="5"/>
        <v/>
      </c>
      <c r="AA92" s="21" t="str">
        <f t="array" ref="AA92">IF(Prototype_input!$C$6="Federal or Tribal Government",IF(O92&lt;&gt;"", INDEX('Summary - Objective - Tradeoff'!$C$2:$AV$4, MATCH(Prototype_input!$C$38, 'Summary - Objective - Tradeoff'!$B$2:$B$4, 0), MATCH(B92, 'Summary - Objective - Tradeoff'!$C$1:$AV$1, 0)),""),"")</f>
        <v/>
      </c>
      <c r="AB92" s="21" t="str">
        <f t="shared" si="6"/>
        <v/>
      </c>
      <c r="AC92" s="21" t="str">
        <f t="shared" si="7"/>
        <v/>
      </c>
      <c r="AE92" s="21" t="str">
        <f t="array" ref="AE92">IF(Prototype_input!$C$6="Federal or Tribal Government",IF(O92&lt;&gt;"", INDEX('Summary- PoP - Tradeoff'!$C$2:$AV$5, MATCH(Prototype_input!$C$46, 'Summary- PoP - Tradeoff'!$B$2:$B$5, 0), MATCH(B92, 'Summary- PoP - Tradeoff'!$C$1:$AV$1, 0)),""),"")</f>
        <v/>
      </c>
      <c r="AF92" s="21" t="str">
        <f t="shared" si="8"/>
        <v/>
      </c>
      <c r="AG92" s="21" t="str">
        <f t="shared" si="9"/>
        <v/>
      </c>
      <c r="AI92" s="21" t="str">
        <f t="array" ref="AI92">IF(Prototype_input!$C$6="Federal or Tribal Government",IF(O92&lt;&gt;"", INDEX('Summary - EDV - Tradeoff'!$C$2:$AV$4, MATCH(Prototype_input!$C$54, 'Summary - EDV - Tradeoff'!$B$2:$B$4, 0), MATCH(B92, 'Summary - EDV - Tradeoff'!$C$1:$AV$1, 0)),""),"")</f>
        <v/>
      </c>
      <c r="AJ92" s="21" t="str">
        <f t="shared" si="10"/>
        <v/>
      </c>
      <c r="AK92" s="21" t="str">
        <f t="shared" si="11"/>
        <v/>
      </c>
      <c r="AL92" s="21" t="str">
        <f t="shared" si="12"/>
        <v/>
      </c>
    </row>
    <row r="93" spans="4:38" ht="12.75" x14ac:dyDescent="0.2">
      <c r="D93" s="21" t="str">
        <f t="array" ref="D93">IF(
  Prototype_input!$C$6 = "State or Local Government",
  IF(
    C93 &lt;&gt; "",
    IFERROR(
      INDEX(
        'Summary - Acquisition Need'!$C$2:$AD$4,
        MATCH(Prototype_input!$C$30, 'Summary - Acquisition Need'!$B$2:$B$4, 0),
        MATCH(C93, 'Summary - Acquisition Need'!$C$1:$AD$1, 0)
      ),
      ""
    ),
    ""
  ),
  IF(
    Prototype_input!$C$6 = "Federal or Tribal Government",
    IF(
      B93 &lt;&gt; "",
      IFERROR(
        INDEX(
          'Summary - Place of Performance'!$C$2:$AW$14,
          MATCH(Prototype_input!$C$30, 'Summary - Place of Performance'!$B$2:$B$14, 0),
          MATCH(B93, 'Summary - Place of Performance'!$C$1:$AW$1, 0)
        ),
        ""
      ),
      ""
    ),
    ""
  )
)</f>
        <v/>
      </c>
      <c r="E93" s="21" t="str">
        <f t="array" ref="E93">IF(
  Prototype_input!$C$6 = "State or Local Government",
  IF(
    C93 &lt;&gt; "",
    IFERROR(
      INDEX(
        'Summary - Contract Type'!$C$2:$BX$6,
        MATCH(Prototype_input!$C$34, 'Summary - Contract Type'!$B$2:$B$6, 0),
        MATCH(C93, 'Summary - Contract Type'!$C$1:$BX$1, 0)
      ),
      ""
    ),
    ""
  ),
  IF(
    Prototype_input!$C$6 = "Federal or Tribal Government",
    IF(
      B93 &lt;&gt; "",
      IFERROR(
        INDEX(
          'Summary - Level of Assistance'!$C$2:$AW$7,
          MATCH(Prototype_input!$C$34, 'Summary - Level of Assistance'!$B$2:$B$7, 0),
          MATCH(B93, 'Summary - Level of Assistance'!$C$1:$AW$1, 0)
        ),
        ""
      ),
      ""
    ),
    ""
  )
)</f>
        <v/>
      </c>
      <c r="F93" s="21" t="str">
        <f t="array" ref="F93">IF(
  Prototype_input!$C$6 = "State or Local Government",
  IF(
    C93 &lt;&gt; "",
    IFERROR(
      INDEX(
        'Summary - Socioeconomic'!$C$2:$BX$11,
        MATCH(Prototype_input!$C$38, 'Summary - Socioeconomic'!$B$2:$B$11, 0),
        MATCH(C93, 'Summary - Socioeconomic'!$C$1:$BX$1, 0)
      ),
      ""
    ),
    ""
  ),
  IF(
    Prototype_input!$C$6 = "Federal or Tribal Government",
    IF(
      B93 &lt;&gt; "",
      IFERROR(
        INDEX(
          'Summary - Objective'!$C$2:$AX$4,
          MATCH(Prototype_input!$C$38, 'Summary - Objective'!$B$2:$B$4, 0),
          MATCH(B93, 'Summary - Objective'!$C$1:$AX$1, 0)
        ),
        ""
      ),
      ""
    ),
    ""
  )
)</f>
        <v/>
      </c>
      <c r="G93" s="21" t="str">
        <f t="array" ref="G93">IF(
  Prototype_input!$C$6 = "Federal or Tribal Government",
  IF(
    B93 &lt;&gt; "",
    IFERROR(
      INDEX(
        'Summary - Contract Type'!$C$2:$BX$6,
        MATCH(Prototype_input!$C$42, 'Summary - Contract Type'!$B$2:$B$6, 0),
        MATCH(B93, 'Summary - Contract Type'!$C$1:$BX$1, 0)
      ),
      ""
    ),
    ""
  ),
  ""
)</f>
        <v/>
      </c>
      <c r="H93" s="21" t="str">
        <f t="array" ref="H93">IF(
  Prototype_input!$C$6 = "Federal or Tribal Government",
  IF(
    B93 &lt;&gt; "",
    IFERROR(
      INDEX(
        'Summary - Period of Performance'!$C$2:$AW$5,
        MATCH(Prototype_input!$C$46, 'Summary - Period of Performance'!$B$2:$B$5, 0),
        MATCH(B93, 'Summary - Period of Performance'!$C$1:$AW$1, 0)
      ),
      ""
    ),
    ""
  ),
  ""
)</f>
        <v/>
      </c>
      <c r="I93" s="21" t="str">
        <f t="array" ref="I93">IF(
  Prototype_input!$C$6 = "Federal or Tribal Government",
  IF(
    B93 &lt;&gt; "",
    IFERROR(
      INDEX(
        'Summary - Socioeconomic'!$C$2:$BX$11,
        MATCH(Prototype_input!$C$50, 'Summary - Socioeconomic'!$B$2:$B$11, 0),
        MATCH(B93, 'Summary - Socioeconomic'!$C$1:$BX$1, 0)
      ),
      ""
    ),
    ""
  ),
  ""
)</f>
        <v/>
      </c>
      <c r="J93" s="21" t="str">
        <f>IF(
  Prototype_input!$C$6 = "Federal or Tribal Government",
  IF(
    B93 &lt;&gt; "",
    IFERROR(
      INDEX(
        'Summary - Estimated Dollar Valu'!$C$2:$AW$4,
        MATCH(Prototype_input!$C$54, 'Summary - Estimated Dollar Valu'!$B$2:$B$4, 0),
        MATCH(B93, 'Summary - Estimated Dollar Valu'!$C$1:$AW$1, 0)
      ),
      ""
    ),
    ""
  ),
  ""
)</f>
        <v/>
      </c>
      <c r="K93" s="21" t="str">
        <f>IF(AND(Prototype_input!$C$56&lt;&gt;"",J93&lt;&gt;""),Prototype_input!$C$58,"")</f>
        <v/>
      </c>
      <c r="L93" s="21" t="str">
        <f>IF(AND(Prototype_input!$C$60&lt;&gt;"",J93&lt;&gt;""),Prototype_input!$C$62,"")</f>
        <v/>
      </c>
      <c r="M93" s="21" t="str">
        <f>IF(AND(Prototype_input!$C$64&lt;&gt;"",J93&lt;&gt;""),Prototype_input!$C$66,"")</f>
        <v/>
      </c>
      <c r="N93" s="21" t="str">
        <f>IF(AND(Prototype_input!$C$68&lt;&gt;"",J93&lt;&gt;""),Prototype_input!$C$70,"")</f>
        <v/>
      </c>
      <c r="O93" s="21" t="str">
        <f t="array" ref="O93">IF(N93&lt;&gt;"",_xludf.xlookup(Prototype_input!$E$13,'ITC Offerings Mapping'!C92:C1091,'ITC Offerings Mapping'!B92:B1091),"")</f>
        <v/>
      </c>
      <c r="Q93" s="21" t="str">
        <f t="array" ref="Q93">IF(Prototype_input!$C$6="Federal or Tribal Government",IF(O93&lt;&gt;"", INDEX('Scope Scoring'!$C$2:$BX$50, MATCH(O93, 'Scope Scoring'!$B$2:$B$50, 0), MATCH(B93, 'Scope Scoring'!$C$1:$BX$1, 0)),""),"")</f>
        <v/>
      </c>
      <c r="R93" s="21" t="str">
        <f t="shared" si="0"/>
        <v/>
      </c>
      <c r="S93" s="21" t="str">
        <f t="shared" si="1"/>
        <v/>
      </c>
      <c r="T93" s="21" t="str">
        <f t="shared" si="2"/>
        <v/>
      </c>
      <c r="U93" s="21" t="str">
        <f t="shared" si="3"/>
        <v/>
      </c>
      <c r="W93" s="21" t="str">
        <f t="array" ref="W93">IF(Prototype_input!$C$6="Federal or Tribal Government",IF(O93&lt;&gt;"", INDEX('Summary - Level of Assistance -'!$C$2:$AV$7, MATCH(Prototype_input!$C$34, 'Summary - Level of Assistance -'!$B$2:$B$7, 0), MATCH(B93, 'Summary - Level of Assistance -'!$C$1:$AV$1, 0)),""),"")</f>
        <v/>
      </c>
      <c r="X93" s="21" t="str">
        <f t="shared" si="4"/>
        <v/>
      </c>
      <c r="Y93" s="21" t="str">
        <f t="shared" si="5"/>
        <v/>
      </c>
      <c r="AA93" s="21" t="str">
        <f t="array" ref="AA93">IF(Prototype_input!$C$6="Federal or Tribal Government",IF(O93&lt;&gt;"", INDEX('Summary - Objective - Tradeoff'!$C$2:$AV$4, MATCH(Prototype_input!$C$38, 'Summary - Objective - Tradeoff'!$B$2:$B$4, 0), MATCH(B93, 'Summary - Objective - Tradeoff'!$C$1:$AV$1, 0)),""),"")</f>
        <v/>
      </c>
      <c r="AB93" s="21" t="str">
        <f t="shared" si="6"/>
        <v/>
      </c>
      <c r="AC93" s="21" t="str">
        <f t="shared" si="7"/>
        <v/>
      </c>
      <c r="AE93" s="21" t="str">
        <f t="array" ref="AE93">IF(Prototype_input!$C$6="Federal or Tribal Government",IF(O93&lt;&gt;"", INDEX('Summary- PoP - Tradeoff'!$C$2:$AV$5, MATCH(Prototype_input!$C$46, 'Summary- PoP - Tradeoff'!$B$2:$B$5, 0), MATCH(B93, 'Summary- PoP - Tradeoff'!$C$1:$AV$1, 0)),""),"")</f>
        <v/>
      </c>
      <c r="AF93" s="21" t="str">
        <f t="shared" si="8"/>
        <v/>
      </c>
      <c r="AG93" s="21" t="str">
        <f t="shared" si="9"/>
        <v/>
      </c>
      <c r="AI93" s="21" t="str">
        <f t="array" ref="AI93">IF(Prototype_input!$C$6="Federal or Tribal Government",IF(O93&lt;&gt;"", INDEX('Summary - EDV - Tradeoff'!$C$2:$AV$4, MATCH(Prototype_input!$C$54, 'Summary - EDV - Tradeoff'!$B$2:$B$4, 0), MATCH(B93, 'Summary - EDV - Tradeoff'!$C$1:$AV$1, 0)),""),"")</f>
        <v/>
      </c>
      <c r="AJ93" s="21" t="str">
        <f t="shared" si="10"/>
        <v/>
      </c>
      <c r="AK93" s="21" t="str">
        <f t="shared" si="11"/>
        <v/>
      </c>
      <c r="AL93" s="21" t="str">
        <f t="shared" si="12"/>
        <v/>
      </c>
    </row>
    <row r="94" spans="4:38" ht="12.75" x14ac:dyDescent="0.2">
      <c r="D94" s="21" t="str">
        <f t="array" ref="D94">IF(
  Prototype_input!$C$6 = "State or Local Government",
  IF(
    C94 &lt;&gt; "",
    IFERROR(
      INDEX(
        'Summary - Acquisition Need'!$C$2:$AD$4,
        MATCH(Prototype_input!$C$30, 'Summary - Acquisition Need'!$B$2:$B$4, 0),
        MATCH(C94, 'Summary - Acquisition Need'!$C$1:$AD$1, 0)
      ),
      ""
    ),
    ""
  ),
  IF(
    Prototype_input!$C$6 = "Federal or Tribal Government",
    IF(
      B94 &lt;&gt; "",
      IFERROR(
        INDEX(
          'Summary - Place of Performance'!$C$2:$AW$14,
          MATCH(Prototype_input!$C$30, 'Summary - Place of Performance'!$B$2:$B$14, 0),
          MATCH(B94, 'Summary - Place of Performance'!$C$1:$AW$1, 0)
        ),
        ""
      ),
      ""
    ),
    ""
  )
)</f>
        <v/>
      </c>
      <c r="E94" s="21" t="str">
        <f t="array" ref="E94">IF(
  Prototype_input!$C$6 = "State or Local Government",
  IF(
    C94 &lt;&gt; "",
    IFERROR(
      INDEX(
        'Summary - Contract Type'!$C$2:$BX$6,
        MATCH(Prototype_input!$C$34, 'Summary - Contract Type'!$B$2:$B$6, 0),
        MATCH(C94, 'Summary - Contract Type'!$C$1:$BX$1, 0)
      ),
      ""
    ),
    ""
  ),
  IF(
    Prototype_input!$C$6 = "Federal or Tribal Government",
    IF(
      B94 &lt;&gt; "",
      IFERROR(
        INDEX(
          'Summary - Level of Assistance'!$C$2:$AW$7,
          MATCH(Prototype_input!$C$34, 'Summary - Level of Assistance'!$B$2:$B$7, 0),
          MATCH(B94, 'Summary - Level of Assistance'!$C$1:$AW$1, 0)
        ),
        ""
      ),
      ""
    ),
    ""
  )
)</f>
        <v/>
      </c>
      <c r="F94" s="21" t="str">
        <f t="array" ref="F94">IF(
  Prototype_input!$C$6 = "State or Local Government",
  IF(
    C94 &lt;&gt; "",
    IFERROR(
      INDEX(
        'Summary - Socioeconomic'!$C$2:$BX$11,
        MATCH(Prototype_input!$C$38, 'Summary - Socioeconomic'!$B$2:$B$11, 0),
        MATCH(C94, 'Summary - Socioeconomic'!$C$1:$BX$1, 0)
      ),
      ""
    ),
    ""
  ),
  IF(
    Prototype_input!$C$6 = "Federal or Tribal Government",
    IF(
      B94 &lt;&gt; "",
      IFERROR(
        INDEX(
          'Summary - Objective'!$C$2:$AX$4,
          MATCH(Prototype_input!$C$38, 'Summary - Objective'!$B$2:$B$4, 0),
          MATCH(B94, 'Summary - Objective'!$C$1:$AX$1, 0)
        ),
        ""
      ),
      ""
    ),
    ""
  )
)</f>
        <v/>
      </c>
      <c r="G94" s="21" t="str">
        <f t="array" ref="G94">IF(
  Prototype_input!$C$6 = "Federal or Tribal Government",
  IF(
    B94 &lt;&gt; "",
    IFERROR(
      INDEX(
        'Summary - Contract Type'!$C$2:$BX$6,
        MATCH(Prototype_input!$C$42, 'Summary - Contract Type'!$B$2:$B$6, 0),
        MATCH(B94, 'Summary - Contract Type'!$C$1:$BX$1, 0)
      ),
      ""
    ),
    ""
  ),
  ""
)</f>
        <v/>
      </c>
      <c r="H94" s="21" t="str">
        <f t="array" ref="H94">IF(
  Prototype_input!$C$6 = "Federal or Tribal Government",
  IF(
    B94 &lt;&gt; "",
    IFERROR(
      INDEX(
        'Summary - Period of Performance'!$C$2:$AW$5,
        MATCH(Prototype_input!$C$46, 'Summary - Period of Performance'!$B$2:$B$5, 0),
        MATCH(B94, 'Summary - Period of Performance'!$C$1:$AW$1, 0)
      ),
      ""
    ),
    ""
  ),
  ""
)</f>
        <v/>
      </c>
      <c r="I94" s="21" t="str">
        <f t="array" ref="I94">IF(
  Prototype_input!$C$6 = "Federal or Tribal Government",
  IF(
    B94 &lt;&gt; "",
    IFERROR(
      INDEX(
        'Summary - Socioeconomic'!$C$2:$BX$11,
        MATCH(Prototype_input!$C$50, 'Summary - Socioeconomic'!$B$2:$B$11, 0),
        MATCH(B94, 'Summary - Socioeconomic'!$C$1:$BX$1, 0)
      ),
      ""
    ),
    ""
  ),
  ""
)</f>
        <v/>
      </c>
      <c r="J94" s="21" t="str">
        <f>IF(
  Prototype_input!$C$6 = "Federal or Tribal Government",
  IF(
    B94 &lt;&gt; "",
    IFERROR(
      INDEX(
        'Summary - Estimated Dollar Valu'!$C$2:$AW$4,
        MATCH(Prototype_input!$C$54, 'Summary - Estimated Dollar Valu'!$B$2:$B$4, 0),
        MATCH(B94, 'Summary - Estimated Dollar Valu'!$C$1:$AW$1, 0)
      ),
      ""
    ),
    ""
  ),
  ""
)</f>
        <v/>
      </c>
      <c r="K94" s="21" t="str">
        <f>IF(AND(Prototype_input!$C$56&lt;&gt;"",J94&lt;&gt;""),Prototype_input!$C$58,"")</f>
        <v/>
      </c>
      <c r="L94" s="21" t="str">
        <f>IF(AND(Prototype_input!$C$60&lt;&gt;"",J94&lt;&gt;""),Prototype_input!$C$62,"")</f>
        <v/>
      </c>
      <c r="M94" s="21" t="str">
        <f>IF(AND(Prototype_input!$C$64&lt;&gt;"",J94&lt;&gt;""),Prototype_input!$C$66,"")</f>
        <v/>
      </c>
      <c r="N94" s="21" t="str">
        <f>IF(AND(Prototype_input!$C$68&lt;&gt;"",J94&lt;&gt;""),Prototype_input!$C$70,"")</f>
        <v/>
      </c>
      <c r="O94" s="21" t="str">
        <f t="array" ref="O94">IF(N94&lt;&gt;"",_xludf.xlookup(Prototype_input!$E$13,'ITC Offerings Mapping'!C93:C1092,'ITC Offerings Mapping'!B93:B1092),"")</f>
        <v/>
      </c>
      <c r="Q94" s="21" t="str">
        <f t="array" ref="Q94">IF(Prototype_input!$C$6="Federal or Tribal Government",IF(O94&lt;&gt;"", INDEX('Scope Scoring'!$C$2:$BX$50, MATCH(O94, 'Scope Scoring'!$B$2:$B$50, 0), MATCH(B94, 'Scope Scoring'!$C$1:$BX$1, 0)),""),"")</f>
        <v/>
      </c>
      <c r="R94" s="21" t="str">
        <f t="shared" si="0"/>
        <v/>
      </c>
      <c r="S94" s="21" t="str">
        <f t="shared" si="1"/>
        <v/>
      </c>
      <c r="T94" s="21" t="str">
        <f t="shared" si="2"/>
        <v/>
      </c>
      <c r="U94" s="21" t="str">
        <f t="shared" si="3"/>
        <v/>
      </c>
      <c r="W94" s="21" t="str">
        <f t="array" ref="W94">IF(Prototype_input!$C$6="Federal or Tribal Government",IF(O94&lt;&gt;"", INDEX('Summary - Level of Assistance -'!$C$2:$AV$7, MATCH(Prototype_input!$C$34, 'Summary - Level of Assistance -'!$B$2:$B$7, 0), MATCH(B94, 'Summary - Level of Assistance -'!$C$1:$AV$1, 0)),""),"")</f>
        <v/>
      </c>
      <c r="X94" s="21" t="str">
        <f t="shared" si="4"/>
        <v/>
      </c>
      <c r="Y94" s="21" t="str">
        <f t="shared" si="5"/>
        <v/>
      </c>
      <c r="AA94" s="21" t="str">
        <f t="array" ref="AA94">IF(Prototype_input!$C$6="Federal or Tribal Government",IF(O94&lt;&gt;"", INDEX('Summary - Objective - Tradeoff'!$C$2:$AV$4, MATCH(Prototype_input!$C$38, 'Summary - Objective - Tradeoff'!$B$2:$B$4, 0), MATCH(B94, 'Summary - Objective - Tradeoff'!$C$1:$AV$1, 0)),""),"")</f>
        <v/>
      </c>
      <c r="AB94" s="21" t="str">
        <f t="shared" si="6"/>
        <v/>
      </c>
      <c r="AC94" s="21" t="str">
        <f t="shared" si="7"/>
        <v/>
      </c>
      <c r="AE94" s="21" t="str">
        <f t="array" ref="AE94">IF(Prototype_input!$C$6="Federal or Tribal Government",IF(O94&lt;&gt;"", INDEX('Summary- PoP - Tradeoff'!$C$2:$AV$5, MATCH(Prototype_input!$C$46, 'Summary- PoP - Tradeoff'!$B$2:$B$5, 0), MATCH(B94, 'Summary- PoP - Tradeoff'!$C$1:$AV$1, 0)),""),"")</f>
        <v/>
      </c>
      <c r="AF94" s="21" t="str">
        <f t="shared" si="8"/>
        <v/>
      </c>
      <c r="AG94" s="21" t="str">
        <f t="shared" si="9"/>
        <v/>
      </c>
      <c r="AI94" s="21" t="str">
        <f t="array" ref="AI94">IF(Prototype_input!$C$6="Federal or Tribal Government",IF(O94&lt;&gt;"", INDEX('Summary - EDV - Tradeoff'!$C$2:$AV$4, MATCH(Prototype_input!$C$54, 'Summary - EDV - Tradeoff'!$B$2:$B$4, 0), MATCH(B94, 'Summary - EDV - Tradeoff'!$C$1:$AV$1, 0)),""),"")</f>
        <v/>
      </c>
      <c r="AJ94" s="21" t="str">
        <f t="shared" si="10"/>
        <v/>
      </c>
      <c r="AK94" s="21" t="str">
        <f t="shared" si="11"/>
        <v/>
      </c>
      <c r="AL94" s="21" t="str">
        <f t="shared" si="12"/>
        <v/>
      </c>
    </row>
    <row r="95" spans="4:38" ht="12.75" x14ac:dyDescent="0.2">
      <c r="D95" s="21" t="str">
        <f t="array" ref="D95">IF(
  Prototype_input!$C$6 = "State or Local Government",
  IF(
    C95 &lt;&gt; "",
    IFERROR(
      INDEX(
        'Summary - Acquisition Need'!$C$2:$AD$4,
        MATCH(Prototype_input!$C$30, 'Summary - Acquisition Need'!$B$2:$B$4, 0),
        MATCH(C95, 'Summary - Acquisition Need'!$C$1:$AD$1, 0)
      ),
      ""
    ),
    ""
  ),
  IF(
    Prototype_input!$C$6 = "Federal or Tribal Government",
    IF(
      B95 &lt;&gt; "",
      IFERROR(
        INDEX(
          'Summary - Place of Performance'!$C$2:$AW$14,
          MATCH(Prototype_input!$C$30, 'Summary - Place of Performance'!$B$2:$B$14, 0),
          MATCH(B95, 'Summary - Place of Performance'!$C$1:$AW$1, 0)
        ),
        ""
      ),
      ""
    ),
    ""
  )
)</f>
        <v/>
      </c>
      <c r="E95" s="21" t="str">
        <f t="array" ref="E95">IF(
  Prototype_input!$C$6 = "State or Local Government",
  IF(
    C95 &lt;&gt; "",
    IFERROR(
      INDEX(
        'Summary - Contract Type'!$C$2:$BX$6,
        MATCH(Prototype_input!$C$34, 'Summary - Contract Type'!$B$2:$B$6, 0),
        MATCH(C95, 'Summary - Contract Type'!$C$1:$BX$1, 0)
      ),
      ""
    ),
    ""
  ),
  IF(
    Prototype_input!$C$6 = "Federal or Tribal Government",
    IF(
      B95 &lt;&gt; "",
      IFERROR(
        INDEX(
          'Summary - Level of Assistance'!$C$2:$AW$7,
          MATCH(Prototype_input!$C$34, 'Summary - Level of Assistance'!$B$2:$B$7, 0),
          MATCH(B95, 'Summary - Level of Assistance'!$C$1:$AW$1, 0)
        ),
        ""
      ),
      ""
    ),
    ""
  )
)</f>
        <v/>
      </c>
      <c r="F95" s="21" t="str">
        <f t="array" ref="F95">IF(
  Prototype_input!$C$6 = "State or Local Government",
  IF(
    C95 &lt;&gt; "",
    IFERROR(
      INDEX(
        'Summary - Socioeconomic'!$C$2:$BX$11,
        MATCH(Prototype_input!$C$38, 'Summary - Socioeconomic'!$B$2:$B$11, 0),
        MATCH(C95, 'Summary - Socioeconomic'!$C$1:$BX$1, 0)
      ),
      ""
    ),
    ""
  ),
  IF(
    Prototype_input!$C$6 = "Federal or Tribal Government",
    IF(
      B95 &lt;&gt; "",
      IFERROR(
        INDEX(
          'Summary - Objective'!$C$2:$AX$4,
          MATCH(Prototype_input!$C$38, 'Summary - Objective'!$B$2:$B$4, 0),
          MATCH(B95, 'Summary - Objective'!$C$1:$AX$1, 0)
        ),
        ""
      ),
      ""
    ),
    ""
  )
)</f>
        <v/>
      </c>
      <c r="G95" s="21" t="str">
        <f t="array" ref="G95">IF(
  Prototype_input!$C$6 = "Federal or Tribal Government",
  IF(
    B95 &lt;&gt; "",
    IFERROR(
      INDEX(
        'Summary - Contract Type'!$C$2:$BX$6,
        MATCH(Prototype_input!$C$42, 'Summary - Contract Type'!$B$2:$B$6, 0),
        MATCH(B95, 'Summary - Contract Type'!$C$1:$BX$1, 0)
      ),
      ""
    ),
    ""
  ),
  ""
)</f>
        <v/>
      </c>
      <c r="H95" s="21" t="str">
        <f t="array" ref="H95">IF(
  Prototype_input!$C$6 = "Federal or Tribal Government",
  IF(
    B95 &lt;&gt; "",
    IFERROR(
      INDEX(
        'Summary - Period of Performance'!$C$2:$AW$5,
        MATCH(Prototype_input!$C$46, 'Summary - Period of Performance'!$B$2:$B$5, 0),
        MATCH(B95, 'Summary - Period of Performance'!$C$1:$AW$1, 0)
      ),
      ""
    ),
    ""
  ),
  ""
)</f>
        <v/>
      </c>
      <c r="I95" s="21" t="str">
        <f t="array" ref="I95">IF(
  Prototype_input!$C$6 = "Federal or Tribal Government",
  IF(
    B95 &lt;&gt; "",
    IFERROR(
      INDEX(
        'Summary - Socioeconomic'!$C$2:$BX$11,
        MATCH(Prototype_input!$C$50, 'Summary - Socioeconomic'!$B$2:$B$11, 0),
        MATCH(B95, 'Summary - Socioeconomic'!$C$1:$BX$1, 0)
      ),
      ""
    ),
    ""
  ),
  ""
)</f>
        <v/>
      </c>
      <c r="J95" s="21" t="str">
        <f>IF(
  Prototype_input!$C$6 = "Federal or Tribal Government",
  IF(
    B95 &lt;&gt; "",
    IFERROR(
      INDEX(
        'Summary - Estimated Dollar Valu'!$C$2:$AW$4,
        MATCH(Prototype_input!$C$54, 'Summary - Estimated Dollar Valu'!$B$2:$B$4, 0),
        MATCH(B95, 'Summary - Estimated Dollar Valu'!$C$1:$AW$1, 0)
      ),
      ""
    ),
    ""
  ),
  ""
)</f>
        <v/>
      </c>
      <c r="K95" s="21" t="str">
        <f>IF(AND(Prototype_input!$C$56&lt;&gt;"",J95&lt;&gt;""),Prototype_input!$C$58,"")</f>
        <v/>
      </c>
      <c r="L95" s="21" t="str">
        <f>IF(AND(Prototype_input!$C$60&lt;&gt;"",J95&lt;&gt;""),Prototype_input!$C$62,"")</f>
        <v/>
      </c>
      <c r="M95" s="21" t="str">
        <f>IF(AND(Prototype_input!$C$64&lt;&gt;"",J95&lt;&gt;""),Prototype_input!$C$66,"")</f>
        <v/>
      </c>
      <c r="N95" s="21" t="str">
        <f>IF(AND(Prototype_input!$C$68&lt;&gt;"",J95&lt;&gt;""),Prototype_input!$C$70,"")</f>
        <v/>
      </c>
      <c r="O95" s="21" t="str">
        <f t="array" ref="O95">IF(N95&lt;&gt;"",_xludf.xlookup(Prototype_input!$E$13,'ITC Offerings Mapping'!C94:C1093,'ITC Offerings Mapping'!B94:B1093),"")</f>
        <v/>
      </c>
      <c r="Q95" s="21" t="str">
        <f t="array" ref="Q95">IF(Prototype_input!$C$6="Federal or Tribal Government",IF(O95&lt;&gt;"", INDEX('Scope Scoring'!$C$2:$BX$50, MATCH(O95, 'Scope Scoring'!$B$2:$B$50, 0), MATCH(B95, 'Scope Scoring'!$C$1:$BX$1, 0)),""),"")</f>
        <v/>
      </c>
      <c r="R95" s="21" t="str">
        <f t="shared" si="0"/>
        <v/>
      </c>
      <c r="S95" s="21" t="str">
        <f t="shared" si="1"/>
        <v/>
      </c>
      <c r="T95" s="21" t="str">
        <f t="shared" si="2"/>
        <v/>
      </c>
      <c r="U95" s="21" t="str">
        <f t="shared" si="3"/>
        <v/>
      </c>
      <c r="W95" s="21" t="str">
        <f t="array" ref="W95">IF(Prototype_input!$C$6="Federal or Tribal Government",IF(O95&lt;&gt;"", INDEX('Summary - Level of Assistance -'!$C$2:$AV$7, MATCH(Prototype_input!$C$34, 'Summary - Level of Assistance -'!$B$2:$B$7, 0), MATCH(B95, 'Summary - Level of Assistance -'!$C$1:$AV$1, 0)),""),"")</f>
        <v/>
      </c>
      <c r="X95" s="21" t="str">
        <f t="shared" si="4"/>
        <v/>
      </c>
      <c r="Y95" s="21" t="str">
        <f t="shared" si="5"/>
        <v/>
      </c>
      <c r="AA95" s="21" t="str">
        <f t="array" ref="AA95">IF(Prototype_input!$C$6="Federal or Tribal Government",IF(O95&lt;&gt;"", INDEX('Summary - Objective - Tradeoff'!$C$2:$AV$4, MATCH(Prototype_input!$C$38, 'Summary - Objective - Tradeoff'!$B$2:$B$4, 0), MATCH(B95, 'Summary - Objective - Tradeoff'!$C$1:$AV$1, 0)),""),"")</f>
        <v/>
      </c>
      <c r="AB95" s="21" t="str">
        <f t="shared" si="6"/>
        <v/>
      </c>
      <c r="AC95" s="21" t="str">
        <f t="shared" si="7"/>
        <v/>
      </c>
      <c r="AE95" s="21" t="str">
        <f t="array" ref="AE95">IF(Prototype_input!$C$6="Federal or Tribal Government",IF(O95&lt;&gt;"", INDEX('Summary- PoP - Tradeoff'!$C$2:$AV$5, MATCH(Prototype_input!$C$46, 'Summary- PoP - Tradeoff'!$B$2:$B$5, 0), MATCH(B95, 'Summary- PoP - Tradeoff'!$C$1:$AV$1, 0)),""),"")</f>
        <v/>
      </c>
      <c r="AF95" s="21" t="str">
        <f t="shared" si="8"/>
        <v/>
      </c>
      <c r="AG95" s="21" t="str">
        <f t="shared" si="9"/>
        <v/>
      </c>
      <c r="AI95" s="21" t="str">
        <f t="array" ref="AI95">IF(Prototype_input!$C$6="Federal or Tribal Government",IF(O95&lt;&gt;"", INDEX('Summary - EDV - Tradeoff'!$C$2:$AV$4, MATCH(Prototype_input!$C$54, 'Summary - EDV - Tradeoff'!$B$2:$B$4, 0), MATCH(B95, 'Summary - EDV - Tradeoff'!$C$1:$AV$1, 0)),""),"")</f>
        <v/>
      </c>
      <c r="AJ95" s="21" t="str">
        <f t="shared" si="10"/>
        <v/>
      </c>
      <c r="AK95" s="21" t="str">
        <f t="shared" si="11"/>
        <v/>
      </c>
      <c r="AL95" s="21" t="str">
        <f t="shared" si="12"/>
        <v/>
      </c>
    </row>
    <row r="96" spans="4:38" ht="12.75" x14ac:dyDescent="0.2">
      <c r="D96" s="21" t="str">
        <f t="array" ref="D96">IF(
  Prototype_input!$C$6 = "State or Local Government",
  IF(
    C96 &lt;&gt; "",
    IFERROR(
      INDEX(
        'Summary - Acquisition Need'!$C$2:$AD$4,
        MATCH(Prototype_input!$C$30, 'Summary - Acquisition Need'!$B$2:$B$4, 0),
        MATCH(C96, 'Summary - Acquisition Need'!$C$1:$AD$1, 0)
      ),
      ""
    ),
    ""
  ),
  IF(
    Prototype_input!$C$6 = "Federal or Tribal Government",
    IF(
      B96 &lt;&gt; "",
      IFERROR(
        INDEX(
          'Summary - Place of Performance'!$C$2:$AW$14,
          MATCH(Prototype_input!$C$30, 'Summary - Place of Performance'!$B$2:$B$14, 0),
          MATCH(B96, 'Summary - Place of Performance'!$C$1:$AW$1, 0)
        ),
        ""
      ),
      ""
    ),
    ""
  )
)</f>
        <v/>
      </c>
      <c r="E96" s="21" t="str">
        <f t="array" ref="E96">IF(
  Prototype_input!$C$6 = "State or Local Government",
  IF(
    C96 &lt;&gt; "",
    IFERROR(
      INDEX(
        'Summary - Contract Type'!$C$2:$BX$6,
        MATCH(Prototype_input!$C$34, 'Summary - Contract Type'!$B$2:$B$6, 0),
        MATCH(C96, 'Summary - Contract Type'!$C$1:$BX$1, 0)
      ),
      ""
    ),
    ""
  ),
  IF(
    Prototype_input!$C$6 = "Federal or Tribal Government",
    IF(
      B96 &lt;&gt; "",
      IFERROR(
        INDEX(
          'Summary - Level of Assistance'!$C$2:$AW$7,
          MATCH(Prototype_input!$C$34, 'Summary - Level of Assistance'!$B$2:$B$7, 0),
          MATCH(B96, 'Summary - Level of Assistance'!$C$1:$AW$1, 0)
        ),
        ""
      ),
      ""
    ),
    ""
  )
)</f>
        <v/>
      </c>
      <c r="F96" s="21" t="str">
        <f t="array" ref="F96">IF(
  Prototype_input!$C$6 = "State or Local Government",
  IF(
    C96 &lt;&gt; "",
    IFERROR(
      INDEX(
        'Summary - Socioeconomic'!$C$2:$BX$11,
        MATCH(Prototype_input!$C$38, 'Summary - Socioeconomic'!$B$2:$B$11, 0),
        MATCH(C96, 'Summary - Socioeconomic'!$C$1:$BX$1, 0)
      ),
      ""
    ),
    ""
  ),
  IF(
    Prototype_input!$C$6 = "Federal or Tribal Government",
    IF(
      B96 &lt;&gt; "",
      IFERROR(
        INDEX(
          'Summary - Objective'!$C$2:$AX$4,
          MATCH(Prototype_input!$C$38, 'Summary - Objective'!$B$2:$B$4, 0),
          MATCH(B96, 'Summary - Objective'!$C$1:$AX$1, 0)
        ),
        ""
      ),
      ""
    ),
    ""
  )
)</f>
        <v/>
      </c>
      <c r="G96" s="21" t="str">
        <f t="array" ref="G96">IF(
  Prototype_input!$C$6 = "Federal or Tribal Government",
  IF(
    B96 &lt;&gt; "",
    IFERROR(
      INDEX(
        'Summary - Contract Type'!$C$2:$BX$6,
        MATCH(Prototype_input!$C$42, 'Summary - Contract Type'!$B$2:$B$6, 0),
        MATCH(B96, 'Summary - Contract Type'!$C$1:$BX$1, 0)
      ),
      ""
    ),
    ""
  ),
  ""
)</f>
        <v/>
      </c>
      <c r="H96" s="21" t="str">
        <f t="array" ref="H96">IF(
  Prototype_input!$C$6 = "Federal or Tribal Government",
  IF(
    B96 &lt;&gt; "",
    IFERROR(
      INDEX(
        'Summary - Period of Performance'!$C$2:$AW$5,
        MATCH(Prototype_input!$C$46, 'Summary - Period of Performance'!$B$2:$B$5, 0),
        MATCH(B96, 'Summary - Period of Performance'!$C$1:$AW$1, 0)
      ),
      ""
    ),
    ""
  ),
  ""
)</f>
        <v/>
      </c>
      <c r="I96" s="21" t="str">
        <f t="array" ref="I96">IF(
  Prototype_input!$C$6 = "Federal or Tribal Government",
  IF(
    B96 &lt;&gt; "",
    IFERROR(
      INDEX(
        'Summary - Socioeconomic'!$C$2:$BX$11,
        MATCH(Prototype_input!$C$50, 'Summary - Socioeconomic'!$B$2:$B$11, 0),
        MATCH(B96, 'Summary - Socioeconomic'!$C$1:$BX$1, 0)
      ),
      ""
    ),
    ""
  ),
  ""
)</f>
        <v/>
      </c>
      <c r="J96" s="21" t="str">
        <f>IF(
  Prototype_input!$C$6 = "Federal or Tribal Government",
  IF(
    B96 &lt;&gt; "",
    IFERROR(
      INDEX(
        'Summary - Estimated Dollar Valu'!$C$2:$AW$4,
        MATCH(Prototype_input!$C$54, 'Summary - Estimated Dollar Valu'!$B$2:$B$4, 0),
        MATCH(B96, 'Summary - Estimated Dollar Valu'!$C$1:$AW$1, 0)
      ),
      ""
    ),
    ""
  ),
  ""
)</f>
        <v/>
      </c>
      <c r="K96" s="21" t="str">
        <f>IF(AND(Prototype_input!$C$56&lt;&gt;"",J96&lt;&gt;""),Prototype_input!$C$58,"")</f>
        <v/>
      </c>
      <c r="L96" s="21" t="str">
        <f>IF(AND(Prototype_input!$C$60&lt;&gt;"",J96&lt;&gt;""),Prototype_input!$C$62,"")</f>
        <v/>
      </c>
      <c r="M96" s="21" t="str">
        <f>IF(AND(Prototype_input!$C$64&lt;&gt;"",J96&lt;&gt;""),Prototype_input!$C$66,"")</f>
        <v/>
      </c>
      <c r="N96" s="21" t="str">
        <f>IF(AND(Prototype_input!$C$68&lt;&gt;"",J96&lt;&gt;""),Prototype_input!$C$70,"")</f>
        <v/>
      </c>
      <c r="O96" s="21" t="str">
        <f t="array" ref="O96">IF(N96&lt;&gt;"",_xludf.xlookup(Prototype_input!$E$13,'ITC Offerings Mapping'!C95:C1094,'ITC Offerings Mapping'!B95:B1094),"")</f>
        <v/>
      </c>
      <c r="Q96" s="21" t="str">
        <f t="array" ref="Q96">IF(Prototype_input!$C$6="Federal or Tribal Government",IF(O96&lt;&gt;"", INDEX('Scope Scoring'!$C$2:$BX$50, MATCH(O96, 'Scope Scoring'!$B$2:$B$50, 0), MATCH(B96, 'Scope Scoring'!$C$1:$BX$1, 0)),""),"")</f>
        <v/>
      </c>
      <c r="R96" s="21" t="str">
        <f t="shared" si="0"/>
        <v/>
      </c>
      <c r="S96" s="21" t="str">
        <f t="shared" si="1"/>
        <v/>
      </c>
      <c r="T96" s="21" t="str">
        <f t="shared" si="2"/>
        <v/>
      </c>
      <c r="U96" s="21" t="str">
        <f t="shared" si="3"/>
        <v/>
      </c>
      <c r="W96" s="21" t="str">
        <f t="array" ref="W96">IF(Prototype_input!$C$6="Federal or Tribal Government",IF(O96&lt;&gt;"", INDEX('Summary - Level of Assistance -'!$C$2:$AV$7, MATCH(Prototype_input!$C$34, 'Summary - Level of Assistance -'!$B$2:$B$7, 0), MATCH(B96, 'Summary - Level of Assistance -'!$C$1:$AV$1, 0)),""),"")</f>
        <v/>
      </c>
      <c r="X96" s="21" t="str">
        <f t="shared" si="4"/>
        <v/>
      </c>
      <c r="Y96" s="21" t="str">
        <f t="shared" si="5"/>
        <v/>
      </c>
      <c r="AA96" s="21" t="str">
        <f t="array" ref="AA96">IF(Prototype_input!$C$6="Federal or Tribal Government",IF(O96&lt;&gt;"", INDEX('Summary - Objective - Tradeoff'!$C$2:$AV$4, MATCH(Prototype_input!$C$38, 'Summary - Objective - Tradeoff'!$B$2:$B$4, 0), MATCH(B96, 'Summary - Objective - Tradeoff'!$C$1:$AV$1, 0)),""),"")</f>
        <v/>
      </c>
      <c r="AB96" s="21" t="str">
        <f t="shared" si="6"/>
        <v/>
      </c>
      <c r="AC96" s="21" t="str">
        <f t="shared" si="7"/>
        <v/>
      </c>
      <c r="AE96" s="21" t="str">
        <f t="array" ref="AE96">IF(Prototype_input!$C$6="Federal or Tribal Government",IF(O96&lt;&gt;"", INDEX('Summary- PoP - Tradeoff'!$C$2:$AV$5, MATCH(Prototype_input!$C$46, 'Summary- PoP - Tradeoff'!$B$2:$B$5, 0), MATCH(B96, 'Summary- PoP - Tradeoff'!$C$1:$AV$1, 0)),""),"")</f>
        <v/>
      </c>
      <c r="AF96" s="21" t="str">
        <f t="shared" si="8"/>
        <v/>
      </c>
      <c r="AG96" s="21" t="str">
        <f t="shared" si="9"/>
        <v/>
      </c>
      <c r="AI96" s="21" t="str">
        <f t="array" ref="AI96">IF(Prototype_input!$C$6="Federal or Tribal Government",IF(O96&lt;&gt;"", INDEX('Summary - EDV - Tradeoff'!$C$2:$AV$4, MATCH(Prototype_input!$C$54, 'Summary - EDV - Tradeoff'!$B$2:$B$4, 0), MATCH(B96, 'Summary - EDV - Tradeoff'!$C$1:$AV$1, 0)),""),"")</f>
        <v/>
      </c>
      <c r="AJ96" s="21" t="str">
        <f t="shared" si="10"/>
        <v/>
      </c>
      <c r="AK96" s="21" t="str">
        <f t="shared" si="11"/>
        <v/>
      </c>
      <c r="AL96" s="21" t="str">
        <f t="shared" si="12"/>
        <v/>
      </c>
    </row>
    <row r="97" spans="4:38" ht="12.75" x14ac:dyDescent="0.2">
      <c r="D97" s="21" t="str">
        <f t="array" ref="D97">IF(
  Prototype_input!$C$6 = "State or Local Government",
  IF(
    C97 &lt;&gt; "",
    IFERROR(
      INDEX(
        'Summary - Acquisition Need'!$C$2:$AD$4,
        MATCH(Prototype_input!$C$30, 'Summary - Acquisition Need'!$B$2:$B$4, 0),
        MATCH(C97, 'Summary - Acquisition Need'!$C$1:$AD$1, 0)
      ),
      ""
    ),
    ""
  ),
  IF(
    Prototype_input!$C$6 = "Federal or Tribal Government",
    IF(
      B97 &lt;&gt; "",
      IFERROR(
        INDEX(
          'Summary - Place of Performance'!$C$2:$AW$14,
          MATCH(Prototype_input!$C$30, 'Summary - Place of Performance'!$B$2:$B$14, 0),
          MATCH(B97, 'Summary - Place of Performance'!$C$1:$AW$1, 0)
        ),
        ""
      ),
      ""
    ),
    ""
  )
)</f>
        <v/>
      </c>
      <c r="E97" s="21" t="str">
        <f t="array" ref="E97">IF(
  Prototype_input!$C$6 = "State or Local Government",
  IF(
    C97 &lt;&gt; "",
    IFERROR(
      INDEX(
        'Summary - Contract Type'!$C$2:$BX$6,
        MATCH(Prototype_input!$C$34, 'Summary - Contract Type'!$B$2:$B$6, 0),
        MATCH(C97, 'Summary - Contract Type'!$C$1:$BX$1, 0)
      ),
      ""
    ),
    ""
  ),
  IF(
    Prototype_input!$C$6 = "Federal or Tribal Government",
    IF(
      B97 &lt;&gt; "",
      IFERROR(
        INDEX(
          'Summary - Level of Assistance'!$C$2:$AW$7,
          MATCH(Prototype_input!$C$34, 'Summary - Level of Assistance'!$B$2:$B$7, 0),
          MATCH(B97, 'Summary - Level of Assistance'!$C$1:$AW$1, 0)
        ),
        ""
      ),
      ""
    ),
    ""
  )
)</f>
        <v/>
      </c>
      <c r="F97" s="21" t="str">
        <f t="array" ref="F97">IF(
  Prototype_input!$C$6 = "State or Local Government",
  IF(
    C97 &lt;&gt; "",
    IFERROR(
      INDEX(
        'Summary - Socioeconomic'!$C$2:$BX$11,
        MATCH(Prototype_input!$C$38, 'Summary - Socioeconomic'!$B$2:$B$11, 0),
        MATCH(C97, 'Summary - Socioeconomic'!$C$1:$BX$1, 0)
      ),
      ""
    ),
    ""
  ),
  IF(
    Prototype_input!$C$6 = "Federal or Tribal Government",
    IF(
      B97 &lt;&gt; "",
      IFERROR(
        INDEX(
          'Summary - Objective'!$C$2:$AX$4,
          MATCH(Prototype_input!$C$38, 'Summary - Objective'!$B$2:$B$4, 0),
          MATCH(B97, 'Summary - Objective'!$C$1:$AX$1, 0)
        ),
        ""
      ),
      ""
    ),
    ""
  )
)</f>
        <v/>
      </c>
      <c r="G97" s="21" t="str">
        <f t="array" ref="G97">IF(
  Prototype_input!$C$6 = "Federal or Tribal Government",
  IF(
    B97 &lt;&gt; "",
    IFERROR(
      INDEX(
        'Summary - Contract Type'!$C$2:$BX$6,
        MATCH(Prototype_input!$C$42, 'Summary - Contract Type'!$B$2:$B$6, 0),
        MATCH(B97, 'Summary - Contract Type'!$C$1:$BX$1, 0)
      ),
      ""
    ),
    ""
  ),
  ""
)</f>
        <v/>
      </c>
      <c r="H97" s="21" t="str">
        <f t="array" ref="H97">IF(
  Prototype_input!$C$6 = "Federal or Tribal Government",
  IF(
    B97 &lt;&gt; "",
    IFERROR(
      INDEX(
        'Summary - Period of Performance'!$C$2:$AW$5,
        MATCH(Prototype_input!$C$46, 'Summary - Period of Performance'!$B$2:$B$5, 0),
        MATCH(B97, 'Summary - Period of Performance'!$C$1:$AW$1, 0)
      ),
      ""
    ),
    ""
  ),
  ""
)</f>
        <v/>
      </c>
      <c r="I97" s="21" t="str">
        <f t="array" ref="I97">IF(
  Prototype_input!$C$6 = "Federal or Tribal Government",
  IF(
    B97 &lt;&gt; "",
    IFERROR(
      INDEX(
        'Summary - Socioeconomic'!$C$2:$BX$11,
        MATCH(Prototype_input!$C$50, 'Summary - Socioeconomic'!$B$2:$B$11, 0),
        MATCH(B97, 'Summary - Socioeconomic'!$C$1:$BX$1, 0)
      ),
      ""
    ),
    ""
  ),
  ""
)</f>
        <v/>
      </c>
      <c r="J97" s="21" t="str">
        <f>IF(
  Prototype_input!$C$6 = "Federal or Tribal Government",
  IF(
    B97 &lt;&gt; "",
    IFERROR(
      INDEX(
        'Summary - Estimated Dollar Valu'!$C$2:$AW$4,
        MATCH(Prototype_input!$C$54, 'Summary - Estimated Dollar Valu'!$B$2:$B$4, 0),
        MATCH(B97, 'Summary - Estimated Dollar Valu'!$C$1:$AW$1, 0)
      ),
      ""
    ),
    ""
  ),
  ""
)</f>
        <v/>
      </c>
      <c r="K97" s="21" t="str">
        <f>IF(AND(Prototype_input!$C$56&lt;&gt;"",J97&lt;&gt;""),Prototype_input!$C$58,"")</f>
        <v/>
      </c>
      <c r="L97" s="21" t="str">
        <f>IF(AND(Prototype_input!$C$60&lt;&gt;"",J97&lt;&gt;""),Prototype_input!$C$62,"")</f>
        <v/>
      </c>
      <c r="M97" s="21" t="str">
        <f>IF(AND(Prototype_input!$C$64&lt;&gt;"",J97&lt;&gt;""),Prototype_input!$C$66,"")</f>
        <v/>
      </c>
      <c r="N97" s="21" t="str">
        <f>IF(AND(Prototype_input!$C$68&lt;&gt;"",J97&lt;&gt;""),Prototype_input!$C$70,"")</f>
        <v/>
      </c>
      <c r="O97" s="21" t="str">
        <f t="array" ref="O97">IF(N97&lt;&gt;"",_xludf.xlookup(Prototype_input!$E$13,'ITC Offerings Mapping'!C96:C1095,'ITC Offerings Mapping'!B96:B1095),"")</f>
        <v/>
      </c>
      <c r="Q97" s="21" t="str">
        <f t="array" ref="Q97">IF(Prototype_input!$C$6="Federal or Tribal Government",IF(O97&lt;&gt;"", INDEX('Scope Scoring'!$C$2:$BX$50, MATCH(O97, 'Scope Scoring'!$B$2:$B$50, 0), MATCH(B97, 'Scope Scoring'!$C$1:$BX$1, 0)),""),"")</f>
        <v/>
      </c>
      <c r="R97" s="21" t="str">
        <f t="shared" si="0"/>
        <v/>
      </c>
      <c r="S97" s="21" t="str">
        <f t="shared" si="1"/>
        <v/>
      </c>
      <c r="T97" s="21" t="str">
        <f t="shared" si="2"/>
        <v/>
      </c>
      <c r="U97" s="21" t="str">
        <f t="shared" si="3"/>
        <v/>
      </c>
      <c r="W97" s="21" t="str">
        <f t="array" ref="W97">IF(Prototype_input!$C$6="Federal or Tribal Government",IF(O97&lt;&gt;"", INDEX('Summary - Level of Assistance -'!$C$2:$AV$7, MATCH(Prototype_input!$C$34, 'Summary - Level of Assistance -'!$B$2:$B$7, 0), MATCH(B97, 'Summary - Level of Assistance -'!$C$1:$AV$1, 0)),""),"")</f>
        <v/>
      </c>
      <c r="X97" s="21" t="str">
        <f t="shared" si="4"/>
        <v/>
      </c>
      <c r="Y97" s="21" t="str">
        <f t="shared" si="5"/>
        <v/>
      </c>
      <c r="AA97" s="21" t="str">
        <f t="array" ref="AA97">IF(Prototype_input!$C$6="Federal or Tribal Government",IF(O97&lt;&gt;"", INDEX('Summary - Objective - Tradeoff'!$C$2:$AV$4, MATCH(Prototype_input!$C$38, 'Summary - Objective - Tradeoff'!$B$2:$B$4, 0), MATCH(B97, 'Summary - Objective - Tradeoff'!$C$1:$AV$1, 0)),""),"")</f>
        <v/>
      </c>
      <c r="AB97" s="21" t="str">
        <f t="shared" si="6"/>
        <v/>
      </c>
      <c r="AC97" s="21" t="str">
        <f t="shared" si="7"/>
        <v/>
      </c>
      <c r="AE97" s="21" t="str">
        <f t="array" ref="AE97">IF(Prototype_input!$C$6="Federal or Tribal Government",IF(O97&lt;&gt;"", INDEX('Summary- PoP - Tradeoff'!$C$2:$AV$5, MATCH(Prototype_input!$C$46, 'Summary- PoP - Tradeoff'!$B$2:$B$5, 0), MATCH(B97, 'Summary- PoP - Tradeoff'!$C$1:$AV$1, 0)),""),"")</f>
        <v/>
      </c>
      <c r="AF97" s="21" t="str">
        <f t="shared" si="8"/>
        <v/>
      </c>
      <c r="AG97" s="21" t="str">
        <f t="shared" si="9"/>
        <v/>
      </c>
      <c r="AI97" s="21" t="str">
        <f t="array" ref="AI97">IF(Prototype_input!$C$6="Federal or Tribal Government",IF(O97&lt;&gt;"", INDEX('Summary - EDV - Tradeoff'!$C$2:$AV$4, MATCH(Prototype_input!$C$54, 'Summary - EDV - Tradeoff'!$B$2:$B$4, 0), MATCH(B97, 'Summary - EDV - Tradeoff'!$C$1:$AV$1, 0)),""),"")</f>
        <v/>
      </c>
      <c r="AJ97" s="21" t="str">
        <f t="shared" si="10"/>
        <v/>
      </c>
      <c r="AK97" s="21" t="str">
        <f t="shared" si="11"/>
        <v/>
      </c>
      <c r="AL97" s="21" t="str">
        <f t="shared" si="12"/>
        <v/>
      </c>
    </row>
    <row r="98" spans="4:38" ht="12.75" x14ac:dyDescent="0.2">
      <c r="D98" s="21" t="str">
        <f t="array" ref="D98">IF(
  Prototype_input!$C$6 = "State or Local Government",
  IF(
    C98 &lt;&gt; "",
    IFERROR(
      INDEX(
        'Summary - Acquisition Need'!$C$2:$AD$4,
        MATCH(Prototype_input!$C$30, 'Summary - Acquisition Need'!$B$2:$B$4, 0),
        MATCH(C98, 'Summary - Acquisition Need'!$C$1:$AD$1, 0)
      ),
      ""
    ),
    ""
  ),
  IF(
    Prototype_input!$C$6 = "Federal or Tribal Government",
    IF(
      B98 &lt;&gt; "",
      IFERROR(
        INDEX(
          'Summary - Place of Performance'!$C$2:$AW$14,
          MATCH(Prototype_input!$C$30, 'Summary - Place of Performance'!$B$2:$B$14, 0),
          MATCH(B98, 'Summary - Place of Performance'!$C$1:$AW$1, 0)
        ),
        ""
      ),
      ""
    ),
    ""
  )
)</f>
        <v/>
      </c>
      <c r="E98" s="21" t="str">
        <f t="array" ref="E98">IF(
  Prototype_input!$C$6 = "State or Local Government",
  IF(
    C98 &lt;&gt; "",
    IFERROR(
      INDEX(
        'Summary - Contract Type'!$C$2:$BX$6,
        MATCH(Prototype_input!$C$34, 'Summary - Contract Type'!$B$2:$B$6, 0),
        MATCH(C98, 'Summary - Contract Type'!$C$1:$BX$1, 0)
      ),
      ""
    ),
    ""
  ),
  IF(
    Prototype_input!$C$6 = "Federal or Tribal Government",
    IF(
      B98 &lt;&gt; "",
      IFERROR(
        INDEX(
          'Summary - Level of Assistance'!$C$2:$AW$7,
          MATCH(Prototype_input!$C$34, 'Summary - Level of Assistance'!$B$2:$B$7, 0),
          MATCH(B98, 'Summary - Level of Assistance'!$C$1:$AW$1, 0)
        ),
        ""
      ),
      ""
    ),
    ""
  )
)</f>
        <v/>
      </c>
      <c r="F98" s="21" t="str">
        <f t="array" ref="F98">IF(
  Prototype_input!$C$6 = "State or Local Government",
  IF(
    C98 &lt;&gt; "",
    IFERROR(
      INDEX(
        'Summary - Socioeconomic'!$C$2:$BX$11,
        MATCH(Prototype_input!$C$38, 'Summary - Socioeconomic'!$B$2:$B$11, 0),
        MATCH(C98, 'Summary - Socioeconomic'!$C$1:$BX$1, 0)
      ),
      ""
    ),
    ""
  ),
  IF(
    Prototype_input!$C$6 = "Federal or Tribal Government",
    IF(
      B98 &lt;&gt; "",
      IFERROR(
        INDEX(
          'Summary - Objective'!$C$2:$AX$4,
          MATCH(Prototype_input!$C$38, 'Summary - Objective'!$B$2:$B$4, 0),
          MATCH(B98, 'Summary - Objective'!$C$1:$AX$1, 0)
        ),
        ""
      ),
      ""
    ),
    ""
  )
)</f>
        <v/>
      </c>
      <c r="G98" s="21" t="str">
        <f t="array" ref="G98">IF(
  Prototype_input!$C$6 = "Federal or Tribal Government",
  IF(
    B98 &lt;&gt; "",
    IFERROR(
      INDEX(
        'Summary - Contract Type'!$C$2:$BX$6,
        MATCH(Prototype_input!$C$42, 'Summary - Contract Type'!$B$2:$B$6, 0),
        MATCH(B98, 'Summary - Contract Type'!$C$1:$BX$1, 0)
      ),
      ""
    ),
    ""
  ),
  ""
)</f>
        <v/>
      </c>
      <c r="H98" s="21" t="str">
        <f t="array" ref="H98">IF(
  Prototype_input!$C$6 = "Federal or Tribal Government",
  IF(
    B98 &lt;&gt; "",
    IFERROR(
      INDEX(
        'Summary - Period of Performance'!$C$2:$AW$5,
        MATCH(Prototype_input!$C$46, 'Summary - Period of Performance'!$B$2:$B$5, 0),
        MATCH(B98, 'Summary - Period of Performance'!$C$1:$AW$1, 0)
      ),
      ""
    ),
    ""
  ),
  ""
)</f>
        <v/>
      </c>
      <c r="I98" s="21" t="str">
        <f t="array" ref="I98">IF(
  Prototype_input!$C$6 = "Federal or Tribal Government",
  IF(
    B98 &lt;&gt; "",
    IFERROR(
      INDEX(
        'Summary - Socioeconomic'!$C$2:$BX$11,
        MATCH(Prototype_input!$C$50, 'Summary - Socioeconomic'!$B$2:$B$11, 0),
        MATCH(B98, 'Summary - Socioeconomic'!$C$1:$BX$1, 0)
      ),
      ""
    ),
    ""
  ),
  ""
)</f>
        <v/>
      </c>
      <c r="J98" s="21" t="str">
        <f>IF(
  Prototype_input!$C$6 = "Federal or Tribal Government",
  IF(
    B98 &lt;&gt; "",
    IFERROR(
      INDEX(
        'Summary - Estimated Dollar Valu'!$C$2:$AW$4,
        MATCH(Prototype_input!$C$54, 'Summary - Estimated Dollar Valu'!$B$2:$B$4, 0),
        MATCH(B98, 'Summary - Estimated Dollar Valu'!$C$1:$AW$1, 0)
      ),
      ""
    ),
    ""
  ),
  ""
)</f>
        <v/>
      </c>
      <c r="K98" s="21" t="str">
        <f>IF(AND(Prototype_input!$C$56&lt;&gt;"",J98&lt;&gt;""),Prototype_input!$C$58,"")</f>
        <v/>
      </c>
      <c r="L98" s="21" t="str">
        <f>IF(AND(Prototype_input!$C$60&lt;&gt;"",J98&lt;&gt;""),Prototype_input!$C$62,"")</f>
        <v/>
      </c>
      <c r="M98" s="21" t="str">
        <f>IF(AND(Prototype_input!$C$64&lt;&gt;"",J98&lt;&gt;""),Prototype_input!$C$66,"")</f>
        <v/>
      </c>
      <c r="N98" s="21" t="str">
        <f>IF(AND(Prototype_input!$C$68&lt;&gt;"",J98&lt;&gt;""),Prototype_input!$C$70,"")</f>
        <v/>
      </c>
      <c r="O98" s="21" t="str">
        <f t="array" ref="O98">IF(N98&lt;&gt;"",_xludf.xlookup(Prototype_input!$E$13,'ITC Offerings Mapping'!C97:C1096,'ITC Offerings Mapping'!B97:B1096),"")</f>
        <v/>
      </c>
      <c r="Q98" s="21" t="str">
        <f t="array" ref="Q98">IF(Prototype_input!$C$6="Federal or Tribal Government",IF(O98&lt;&gt;"", INDEX('Scope Scoring'!$C$2:$BX$50, MATCH(O98, 'Scope Scoring'!$B$2:$B$50, 0), MATCH(B98, 'Scope Scoring'!$C$1:$BX$1, 0)),""),"")</f>
        <v/>
      </c>
      <c r="R98" s="21" t="str">
        <f t="shared" si="0"/>
        <v/>
      </c>
      <c r="S98" s="21" t="str">
        <f t="shared" si="1"/>
        <v/>
      </c>
      <c r="T98" s="21" t="str">
        <f t="shared" si="2"/>
        <v/>
      </c>
      <c r="U98" s="21" t="str">
        <f t="shared" si="3"/>
        <v/>
      </c>
      <c r="W98" s="21" t="str">
        <f t="array" ref="W98">IF(Prototype_input!$C$6="Federal or Tribal Government",IF(O98&lt;&gt;"", INDEX('Summary - Level of Assistance -'!$C$2:$AV$7, MATCH(Prototype_input!$C$34, 'Summary - Level of Assistance -'!$B$2:$B$7, 0), MATCH(B98, 'Summary - Level of Assistance -'!$C$1:$AV$1, 0)),""),"")</f>
        <v/>
      </c>
      <c r="X98" s="21" t="str">
        <f t="shared" si="4"/>
        <v/>
      </c>
      <c r="Y98" s="21" t="str">
        <f t="shared" si="5"/>
        <v/>
      </c>
      <c r="AA98" s="21" t="str">
        <f t="array" ref="AA98">IF(Prototype_input!$C$6="Federal or Tribal Government",IF(O98&lt;&gt;"", INDEX('Summary - Objective - Tradeoff'!$C$2:$AV$4, MATCH(Prototype_input!$C$38, 'Summary - Objective - Tradeoff'!$B$2:$B$4, 0), MATCH(B98, 'Summary - Objective - Tradeoff'!$C$1:$AV$1, 0)),""),"")</f>
        <v/>
      </c>
      <c r="AB98" s="21" t="str">
        <f t="shared" si="6"/>
        <v/>
      </c>
      <c r="AC98" s="21" t="str">
        <f t="shared" si="7"/>
        <v/>
      </c>
      <c r="AE98" s="21" t="str">
        <f t="array" ref="AE98">IF(Prototype_input!$C$6="Federal or Tribal Government",IF(O98&lt;&gt;"", INDEX('Summary- PoP - Tradeoff'!$C$2:$AV$5, MATCH(Prototype_input!$C$46, 'Summary- PoP - Tradeoff'!$B$2:$B$5, 0), MATCH(B98, 'Summary- PoP - Tradeoff'!$C$1:$AV$1, 0)),""),"")</f>
        <v/>
      </c>
      <c r="AF98" s="21" t="str">
        <f t="shared" si="8"/>
        <v/>
      </c>
      <c r="AG98" s="21" t="str">
        <f t="shared" si="9"/>
        <v/>
      </c>
      <c r="AI98" s="21" t="str">
        <f t="array" ref="AI98">IF(Prototype_input!$C$6="Federal or Tribal Government",IF(O98&lt;&gt;"", INDEX('Summary - EDV - Tradeoff'!$C$2:$AV$4, MATCH(Prototype_input!$C$54, 'Summary - EDV - Tradeoff'!$B$2:$B$4, 0), MATCH(B98, 'Summary - EDV - Tradeoff'!$C$1:$AV$1, 0)),""),"")</f>
        <v/>
      </c>
      <c r="AJ98" s="21" t="str">
        <f t="shared" si="10"/>
        <v/>
      </c>
      <c r="AK98" s="21" t="str">
        <f t="shared" si="11"/>
        <v/>
      </c>
      <c r="AL98" s="21" t="str">
        <f t="shared" si="12"/>
        <v/>
      </c>
    </row>
    <row r="99" spans="4:38" ht="12.75" x14ac:dyDescent="0.2">
      <c r="D99" s="21" t="str">
        <f t="array" ref="D99">IF(
  Prototype_input!$C$6 = "State or Local Government",
  IF(
    C99 &lt;&gt; "",
    IFERROR(
      INDEX(
        'Summary - Acquisition Need'!$C$2:$AD$4,
        MATCH(Prototype_input!$C$30, 'Summary - Acquisition Need'!$B$2:$B$4, 0),
        MATCH(C99, 'Summary - Acquisition Need'!$C$1:$AD$1, 0)
      ),
      ""
    ),
    ""
  ),
  IF(
    Prototype_input!$C$6 = "Federal or Tribal Government",
    IF(
      B99 &lt;&gt; "",
      IFERROR(
        INDEX(
          'Summary - Place of Performance'!$C$2:$AW$14,
          MATCH(Prototype_input!$C$30, 'Summary - Place of Performance'!$B$2:$B$14, 0),
          MATCH(B99, 'Summary - Place of Performance'!$C$1:$AW$1, 0)
        ),
        ""
      ),
      ""
    ),
    ""
  )
)</f>
        <v/>
      </c>
      <c r="E99" s="21" t="str">
        <f t="array" ref="E99">IF(
  Prototype_input!$C$6 = "State or Local Government",
  IF(
    C99 &lt;&gt; "",
    IFERROR(
      INDEX(
        'Summary - Contract Type'!$C$2:$BX$6,
        MATCH(Prototype_input!$C$34, 'Summary - Contract Type'!$B$2:$B$6, 0),
        MATCH(C99, 'Summary - Contract Type'!$C$1:$BX$1, 0)
      ),
      ""
    ),
    ""
  ),
  IF(
    Prototype_input!$C$6 = "Federal or Tribal Government",
    IF(
      B99 &lt;&gt; "",
      IFERROR(
        INDEX(
          'Summary - Level of Assistance'!$C$2:$AW$7,
          MATCH(Prototype_input!$C$34, 'Summary - Level of Assistance'!$B$2:$B$7, 0),
          MATCH(B99, 'Summary - Level of Assistance'!$C$1:$AW$1, 0)
        ),
        ""
      ),
      ""
    ),
    ""
  )
)</f>
        <v/>
      </c>
      <c r="F99" s="21" t="str">
        <f t="array" ref="F99">IF(
  Prototype_input!$C$6 = "State or Local Government",
  IF(
    C99 &lt;&gt; "",
    IFERROR(
      INDEX(
        'Summary - Socioeconomic'!$C$2:$BX$11,
        MATCH(Prototype_input!$C$38, 'Summary - Socioeconomic'!$B$2:$B$11, 0),
        MATCH(C99, 'Summary - Socioeconomic'!$C$1:$BX$1, 0)
      ),
      ""
    ),
    ""
  ),
  IF(
    Prototype_input!$C$6 = "Federal or Tribal Government",
    IF(
      B99 &lt;&gt; "",
      IFERROR(
        INDEX(
          'Summary - Objective'!$C$2:$AX$4,
          MATCH(Prototype_input!$C$38, 'Summary - Objective'!$B$2:$B$4, 0),
          MATCH(B99, 'Summary - Objective'!$C$1:$AX$1, 0)
        ),
        ""
      ),
      ""
    ),
    ""
  )
)</f>
        <v/>
      </c>
      <c r="G99" s="21" t="str">
        <f t="array" ref="G99">IF(
  Prototype_input!$C$6 = "Federal or Tribal Government",
  IF(
    B99 &lt;&gt; "",
    IFERROR(
      INDEX(
        'Summary - Contract Type'!$C$2:$BX$6,
        MATCH(Prototype_input!$C$42, 'Summary - Contract Type'!$B$2:$B$6, 0),
        MATCH(B99, 'Summary - Contract Type'!$C$1:$BX$1, 0)
      ),
      ""
    ),
    ""
  ),
  ""
)</f>
        <v/>
      </c>
      <c r="H99" s="21" t="str">
        <f t="array" ref="H99">IF(
  Prototype_input!$C$6 = "Federal or Tribal Government",
  IF(
    B99 &lt;&gt; "",
    IFERROR(
      INDEX(
        'Summary - Period of Performance'!$C$2:$AW$5,
        MATCH(Prototype_input!$C$46, 'Summary - Period of Performance'!$B$2:$B$5, 0),
        MATCH(B99, 'Summary - Period of Performance'!$C$1:$AW$1, 0)
      ),
      ""
    ),
    ""
  ),
  ""
)</f>
        <v/>
      </c>
      <c r="I99" s="21" t="str">
        <f t="array" ref="I99">IF(
  Prototype_input!$C$6 = "Federal or Tribal Government",
  IF(
    B99 &lt;&gt; "",
    IFERROR(
      INDEX(
        'Summary - Socioeconomic'!$C$2:$BX$11,
        MATCH(Prototype_input!$C$50, 'Summary - Socioeconomic'!$B$2:$B$11, 0),
        MATCH(B99, 'Summary - Socioeconomic'!$C$1:$BX$1, 0)
      ),
      ""
    ),
    ""
  ),
  ""
)</f>
        <v/>
      </c>
      <c r="J99" s="21" t="str">
        <f>IF(
  Prototype_input!$C$6 = "Federal or Tribal Government",
  IF(
    B99 &lt;&gt; "",
    IFERROR(
      INDEX(
        'Summary - Estimated Dollar Valu'!$C$2:$AW$4,
        MATCH(Prototype_input!$C$54, 'Summary - Estimated Dollar Valu'!$B$2:$B$4, 0),
        MATCH(B99, 'Summary - Estimated Dollar Valu'!$C$1:$AW$1, 0)
      ),
      ""
    ),
    ""
  ),
  ""
)</f>
        <v/>
      </c>
      <c r="K99" s="21" t="str">
        <f>IF(AND(Prototype_input!$C$56&lt;&gt;"",J99&lt;&gt;""),Prototype_input!$C$58,"")</f>
        <v/>
      </c>
      <c r="L99" s="21" t="str">
        <f>IF(AND(Prototype_input!$C$60&lt;&gt;"",J99&lt;&gt;""),Prototype_input!$C$62,"")</f>
        <v/>
      </c>
      <c r="M99" s="21" t="str">
        <f>IF(AND(Prototype_input!$C$64&lt;&gt;"",J99&lt;&gt;""),Prototype_input!$C$66,"")</f>
        <v/>
      </c>
      <c r="N99" s="21" t="str">
        <f>IF(AND(Prototype_input!$C$68&lt;&gt;"",J99&lt;&gt;""),Prototype_input!$C$70,"")</f>
        <v/>
      </c>
      <c r="O99" s="21" t="str">
        <f t="array" ref="O99">IF(N99&lt;&gt;"",_xludf.xlookup(Prototype_input!$E$13,'ITC Offerings Mapping'!C98:C1097,'ITC Offerings Mapping'!B98:B1097),"")</f>
        <v/>
      </c>
      <c r="Q99" s="21" t="str">
        <f t="array" ref="Q99">IF(Prototype_input!$C$6="Federal or Tribal Government",IF(O99&lt;&gt;"", INDEX('Scope Scoring'!$C$2:$BX$50, MATCH(O99, 'Scope Scoring'!$B$2:$B$50, 0), MATCH(B99, 'Scope Scoring'!$C$1:$BX$1, 0)),""),"")</f>
        <v/>
      </c>
      <c r="R99" s="21" t="str">
        <f t="shared" si="0"/>
        <v/>
      </c>
      <c r="S99" s="21" t="str">
        <f t="shared" si="1"/>
        <v/>
      </c>
      <c r="T99" s="21" t="str">
        <f t="shared" si="2"/>
        <v/>
      </c>
      <c r="U99" s="21" t="str">
        <f t="shared" si="3"/>
        <v/>
      </c>
      <c r="W99" s="21" t="str">
        <f t="array" ref="W99">IF(Prototype_input!$C$6="Federal or Tribal Government",IF(O99&lt;&gt;"", INDEX('Summary - Level of Assistance -'!$C$2:$AV$7, MATCH(Prototype_input!$C$34, 'Summary - Level of Assistance -'!$B$2:$B$7, 0), MATCH(B99, 'Summary - Level of Assistance -'!$C$1:$AV$1, 0)),""),"")</f>
        <v/>
      </c>
      <c r="X99" s="21" t="str">
        <f t="shared" si="4"/>
        <v/>
      </c>
      <c r="Y99" s="21" t="str">
        <f t="shared" si="5"/>
        <v/>
      </c>
      <c r="AA99" s="21" t="str">
        <f t="array" ref="AA99">IF(Prototype_input!$C$6="Federal or Tribal Government",IF(O99&lt;&gt;"", INDEX('Summary - Objective - Tradeoff'!$C$2:$AV$4, MATCH(Prototype_input!$C$38, 'Summary - Objective - Tradeoff'!$B$2:$B$4, 0), MATCH(B99, 'Summary - Objective - Tradeoff'!$C$1:$AV$1, 0)),""),"")</f>
        <v/>
      </c>
      <c r="AB99" s="21" t="str">
        <f t="shared" si="6"/>
        <v/>
      </c>
      <c r="AC99" s="21" t="str">
        <f t="shared" si="7"/>
        <v/>
      </c>
      <c r="AE99" s="21" t="str">
        <f t="array" ref="AE99">IF(Prototype_input!$C$6="Federal or Tribal Government",IF(O99&lt;&gt;"", INDEX('Summary- PoP - Tradeoff'!$C$2:$AV$5, MATCH(Prototype_input!$C$46, 'Summary- PoP - Tradeoff'!$B$2:$B$5, 0), MATCH(B99, 'Summary- PoP - Tradeoff'!$C$1:$AV$1, 0)),""),"")</f>
        <v/>
      </c>
      <c r="AF99" s="21" t="str">
        <f t="shared" si="8"/>
        <v/>
      </c>
      <c r="AG99" s="21" t="str">
        <f t="shared" si="9"/>
        <v/>
      </c>
      <c r="AI99" s="21" t="str">
        <f t="array" ref="AI99">IF(Prototype_input!$C$6="Federal or Tribal Government",IF(O99&lt;&gt;"", INDEX('Summary - EDV - Tradeoff'!$C$2:$AV$4, MATCH(Prototype_input!$C$54, 'Summary - EDV - Tradeoff'!$B$2:$B$4, 0), MATCH(B99, 'Summary - EDV - Tradeoff'!$C$1:$AV$1, 0)),""),"")</f>
        <v/>
      </c>
      <c r="AJ99" s="21" t="str">
        <f t="shared" si="10"/>
        <v/>
      </c>
      <c r="AK99" s="21" t="str">
        <f t="shared" si="11"/>
        <v/>
      </c>
      <c r="AL99" s="21" t="str">
        <f t="shared" si="12"/>
        <v/>
      </c>
    </row>
    <row r="100" spans="4:38" ht="12.75" x14ac:dyDescent="0.2">
      <c r="D100" s="21" t="str">
        <f t="array" ref="D100">IF(
  Prototype_input!$C$6 = "State or Local Government",
  IF(
    C100 &lt;&gt; "",
    IFERROR(
      INDEX(
        'Summary - Acquisition Need'!$C$2:$AD$4,
        MATCH(Prototype_input!$C$30, 'Summary - Acquisition Need'!$B$2:$B$4, 0),
        MATCH(C100, 'Summary - Acquisition Need'!$C$1:$AD$1, 0)
      ),
      ""
    ),
    ""
  ),
  IF(
    Prototype_input!$C$6 = "Federal or Tribal Government",
    IF(
      B100 &lt;&gt; "",
      IFERROR(
        INDEX(
          'Summary - Place of Performance'!$C$2:$AW$14,
          MATCH(Prototype_input!$C$30, 'Summary - Place of Performance'!$B$2:$B$14, 0),
          MATCH(B100, 'Summary - Place of Performance'!$C$1:$AW$1, 0)
        ),
        ""
      ),
      ""
    ),
    ""
  )
)</f>
        <v/>
      </c>
      <c r="E100" s="21" t="str">
        <f t="array" ref="E100">IF(
  Prototype_input!$C$6 = "State or Local Government",
  IF(
    C100 &lt;&gt; "",
    IFERROR(
      INDEX(
        'Summary - Contract Type'!$C$2:$BX$6,
        MATCH(Prototype_input!$C$34, 'Summary - Contract Type'!$B$2:$B$6, 0),
        MATCH(C100, 'Summary - Contract Type'!$C$1:$BX$1, 0)
      ),
      ""
    ),
    ""
  ),
  IF(
    Prototype_input!$C$6 = "Federal or Tribal Government",
    IF(
      B100 &lt;&gt; "",
      IFERROR(
        INDEX(
          'Summary - Level of Assistance'!$C$2:$AW$7,
          MATCH(Prototype_input!$C$34, 'Summary - Level of Assistance'!$B$2:$B$7, 0),
          MATCH(B100, 'Summary - Level of Assistance'!$C$1:$AW$1, 0)
        ),
        ""
      ),
      ""
    ),
    ""
  )
)</f>
        <v/>
      </c>
      <c r="F100" s="21" t="str">
        <f t="array" ref="F100">IF(
  Prototype_input!$C$6 = "State or Local Government",
  IF(
    C100 &lt;&gt; "",
    IFERROR(
      INDEX(
        'Summary - Socioeconomic'!$C$2:$BX$11,
        MATCH(Prototype_input!$C$38, 'Summary - Socioeconomic'!$B$2:$B$11, 0),
        MATCH(C100, 'Summary - Socioeconomic'!$C$1:$BX$1, 0)
      ),
      ""
    ),
    ""
  ),
  IF(
    Prototype_input!$C$6 = "Federal or Tribal Government",
    IF(
      B100 &lt;&gt; "",
      IFERROR(
        INDEX(
          'Summary - Objective'!$C$2:$AX$4,
          MATCH(Prototype_input!$C$38, 'Summary - Objective'!$B$2:$B$4, 0),
          MATCH(B100, 'Summary - Objective'!$C$1:$AX$1, 0)
        ),
        ""
      ),
      ""
    ),
    ""
  )
)</f>
        <v/>
      </c>
      <c r="G100" s="21" t="str">
        <f t="array" ref="G100">IF(
  Prototype_input!$C$6 = "Federal or Tribal Government",
  IF(
    B100 &lt;&gt; "",
    IFERROR(
      INDEX(
        'Summary - Contract Type'!$C$2:$BX$6,
        MATCH(Prototype_input!$C$42, 'Summary - Contract Type'!$B$2:$B$6, 0),
        MATCH(B100, 'Summary - Contract Type'!$C$1:$BX$1, 0)
      ),
      ""
    ),
    ""
  ),
  ""
)</f>
        <v/>
      </c>
      <c r="H100" s="21" t="str">
        <f t="array" ref="H100">IF(
  Prototype_input!$C$6 = "Federal or Tribal Government",
  IF(
    B100 &lt;&gt; "",
    IFERROR(
      INDEX(
        'Summary - Period of Performance'!$C$2:$AW$5,
        MATCH(Prototype_input!$C$46, 'Summary - Period of Performance'!$B$2:$B$5, 0),
        MATCH(B100, 'Summary - Period of Performance'!$C$1:$AW$1, 0)
      ),
      ""
    ),
    ""
  ),
  ""
)</f>
        <v/>
      </c>
      <c r="I100" s="21" t="str">
        <f t="array" ref="I100">IF(
  Prototype_input!$C$6 = "Federal or Tribal Government",
  IF(
    B100 &lt;&gt; "",
    IFERROR(
      INDEX(
        'Summary - Socioeconomic'!$C$2:$BX$11,
        MATCH(Prototype_input!$C$50, 'Summary - Socioeconomic'!$B$2:$B$11, 0),
        MATCH(B100, 'Summary - Socioeconomic'!$C$1:$BX$1, 0)
      ),
      ""
    ),
    ""
  ),
  ""
)</f>
        <v/>
      </c>
      <c r="J100" s="21" t="str">
        <f>IF(
  Prototype_input!$C$6 = "Federal or Tribal Government",
  IF(
    B100 &lt;&gt; "",
    IFERROR(
      INDEX(
        'Summary - Estimated Dollar Valu'!$C$2:$AW$4,
        MATCH(Prototype_input!$C$54, 'Summary - Estimated Dollar Valu'!$B$2:$B$4, 0),
        MATCH(B100, 'Summary - Estimated Dollar Valu'!$C$1:$AW$1, 0)
      ),
      ""
    ),
    ""
  ),
  ""
)</f>
        <v/>
      </c>
      <c r="K100" s="21" t="str">
        <f>IF(AND(Prototype_input!$C$56&lt;&gt;"",J100&lt;&gt;""),Prototype_input!$C$58,"")</f>
        <v/>
      </c>
      <c r="L100" s="21" t="str">
        <f>IF(AND(Prototype_input!$C$60&lt;&gt;"",J100&lt;&gt;""),Prototype_input!$C$62,"")</f>
        <v/>
      </c>
      <c r="M100" s="21" t="str">
        <f>IF(AND(Prototype_input!$C$64&lt;&gt;"",J100&lt;&gt;""),Prototype_input!$C$66,"")</f>
        <v/>
      </c>
      <c r="N100" s="21" t="str">
        <f>IF(AND(Prototype_input!$C$68&lt;&gt;"",J100&lt;&gt;""),Prototype_input!$C$70,"")</f>
        <v/>
      </c>
      <c r="O100" s="21" t="str">
        <f t="array" ref="O100">IF(N100&lt;&gt;"",_xludf.xlookup(Prototype_input!$E$13,'ITC Offerings Mapping'!C99:C1098,'ITC Offerings Mapping'!B99:B1098),"")</f>
        <v/>
      </c>
      <c r="Q100" s="21" t="str">
        <f t="array" ref="Q100">IF(Prototype_input!$C$6="Federal or Tribal Government",IF(O100&lt;&gt;"", INDEX('Scope Scoring'!$C$2:$BX$50, MATCH(O100, 'Scope Scoring'!$B$2:$B$50, 0), MATCH(B100, 'Scope Scoring'!$C$1:$BX$1, 0)),""),"")</f>
        <v/>
      </c>
      <c r="R100" s="21" t="str">
        <f t="shared" si="0"/>
        <v/>
      </c>
      <c r="S100" s="21" t="str">
        <f t="shared" si="1"/>
        <v/>
      </c>
      <c r="T100" s="21" t="str">
        <f t="shared" si="2"/>
        <v/>
      </c>
      <c r="U100" s="21" t="str">
        <f t="shared" si="3"/>
        <v/>
      </c>
      <c r="W100" s="21" t="str">
        <f t="array" ref="W100">IF(Prototype_input!$C$6="Federal or Tribal Government",IF(O100&lt;&gt;"", INDEX('Summary - Level of Assistance -'!$C$2:$AV$7, MATCH(Prototype_input!$C$34, 'Summary - Level of Assistance -'!$B$2:$B$7, 0), MATCH(B100, 'Summary - Level of Assistance -'!$C$1:$AV$1, 0)),""),"")</f>
        <v/>
      </c>
      <c r="X100" s="21" t="str">
        <f t="shared" si="4"/>
        <v/>
      </c>
      <c r="Y100" s="21" t="str">
        <f t="shared" si="5"/>
        <v/>
      </c>
      <c r="AA100" s="21" t="str">
        <f t="array" ref="AA100">IF(Prototype_input!$C$6="Federal or Tribal Government",IF(O100&lt;&gt;"", INDEX('Summary - Objective - Tradeoff'!$C$2:$AV$4, MATCH(Prototype_input!$C$38, 'Summary - Objective - Tradeoff'!$B$2:$B$4, 0), MATCH(B100, 'Summary - Objective - Tradeoff'!$C$1:$AV$1, 0)),""),"")</f>
        <v/>
      </c>
      <c r="AB100" s="21" t="str">
        <f t="shared" si="6"/>
        <v/>
      </c>
      <c r="AC100" s="21" t="str">
        <f t="shared" si="7"/>
        <v/>
      </c>
      <c r="AE100" s="21" t="str">
        <f t="array" ref="AE100">IF(Prototype_input!$C$6="Federal or Tribal Government",IF(O100&lt;&gt;"", INDEX('Summary- PoP - Tradeoff'!$C$2:$AV$5, MATCH(Prototype_input!$C$46, 'Summary- PoP - Tradeoff'!$B$2:$B$5, 0), MATCH(B100, 'Summary- PoP - Tradeoff'!$C$1:$AV$1, 0)),""),"")</f>
        <v/>
      </c>
      <c r="AF100" s="21" t="str">
        <f t="shared" si="8"/>
        <v/>
      </c>
      <c r="AG100" s="21" t="str">
        <f t="shared" si="9"/>
        <v/>
      </c>
      <c r="AI100" s="21" t="str">
        <f t="array" ref="AI100">IF(Prototype_input!$C$6="Federal or Tribal Government",IF(O100&lt;&gt;"", INDEX('Summary - EDV - Tradeoff'!$C$2:$AV$4, MATCH(Prototype_input!$C$54, 'Summary - EDV - Tradeoff'!$B$2:$B$4, 0), MATCH(B100, 'Summary - EDV - Tradeoff'!$C$1:$AV$1, 0)),""),"")</f>
        <v/>
      </c>
      <c r="AJ100" s="21" t="str">
        <f t="shared" si="10"/>
        <v/>
      </c>
      <c r="AK100" s="21" t="str">
        <f t="shared" si="11"/>
        <v/>
      </c>
      <c r="AL100" s="21" t="str">
        <f t="shared" si="12"/>
        <v/>
      </c>
    </row>
    <row r="101" spans="4:38" ht="12.75" x14ac:dyDescent="0.2">
      <c r="D101" s="21" t="str">
        <f t="array" ref="D101">IF(
  Prototype_input!$C$6 = "State or Local Government",
  IF(
    C101 &lt;&gt; "",
    IFERROR(
      INDEX(
        'Summary - Acquisition Need'!$C$2:$AD$4,
        MATCH(Prototype_input!$C$30, 'Summary - Acquisition Need'!$B$2:$B$4, 0),
        MATCH(C101, 'Summary - Acquisition Need'!$C$1:$AD$1, 0)
      ),
      ""
    ),
    ""
  ),
  IF(
    Prototype_input!$C$6 = "Federal or Tribal Government",
    IF(
      B101 &lt;&gt; "",
      IFERROR(
        INDEX(
          'Summary - Place of Performance'!$C$2:$AW$14,
          MATCH(Prototype_input!$C$30, 'Summary - Place of Performance'!$B$2:$B$14, 0),
          MATCH(B101, 'Summary - Place of Performance'!$C$1:$AW$1, 0)
        ),
        ""
      ),
      ""
    ),
    ""
  )
)</f>
        <v/>
      </c>
      <c r="E101" s="21" t="str">
        <f t="array" ref="E101">IF(
  Prototype_input!$C$6 = "State or Local Government",
  IF(
    C101 &lt;&gt; "",
    IFERROR(
      INDEX(
        'Summary - Contract Type'!$C$2:$BX$6,
        MATCH(Prototype_input!$C$34, 'Summary - Contract Type'!$B$2:$B$6, 0),
        MATCH(C101, 'Summary - Contract Type'!$C$1:$BX$1, 0)
      ),
      ""
    ),
    ""
  ),
  IF(
    Prototype_input!$C$6 = "Federal or Tribal Government",
    IF(
      B101 &lt;&gt; "",
      IFERROR(
        INDEX(
          'Summary - Level of Assistance'!$C$2:$AW$7,
          MATCH(Prototype_input!$C$34, 'Summary - Level of Assistance'!$B$2:$B$7, 0),
          MATCH(B101, 'Summary - Level of Assistance'!$C$1:$AW$1, 0)
        ),
        ""
      ),
      ""
    ),
    ""
  )
)</f>
        <v/>
      </c>
      <c r="F101" s="21" t="str">
        <f t="array" ref="F101">IF(
  Prototype_input!$C$6 = "State or Local Government",
  IF(
    C101 &lt;&gt; "",
    IFERROR(
      INDEX(
        'Summary - Socioeconomic'!$C$2:$BX$11,
        MATCH(Prototype_input!$C$38, 'Summary - Socioeconomic'!$B$2:$B$11, 0),
        MATCH(C101, 'Summary - Socioeconomic'!$C$1:$BX$1, 0)
      ),
      ""
    ),
    ""
  ),
  IF(
    Prototype_input!$C$6 = "Federal or Tribal Government",
    IF(
      B101 &lt;&gt; "",
      IFERROR(
        INDEX(
          'Summary - Objective'!$C$2:$AX$4,
          MATCH(Prototype_input!$C$38, 'Summary - Objective'!$B$2:$B$4, 0),
          MATCH(B101, 'Summary - Objective'!$C$1:$AX$1, 0)
        ),
        ""
      ),
      ""
    ),
    ""
  )
)</f>
        <v/>
      </c>
      <c r="G101" s="21" t="str">
        <f t="array" ref="G101">IF(
  Prototype_input!$C$6 = "Federal or Tribal Government",
  IF(
    B101 &lt;&gt; "",
    IFERROR(
      INDEX(
        'Summary - Contract Type'!$C$2:$BX$6,
        MATCH(Prototype_input!$C$42, 'Summary - Contract Type'!$B$2:$B$6, 0),
        MATCH(B101, 'Summary - Contract Type'!$C$1:$BX$1, 0)
      ),
      ""
    ),
    ""
  ),
  ""
)</f>
        <v/>
      </c>
      <c r="H101" s="21" t="str">
        <f t="array" ref="H101">IF(
  Prototype_input!$C$6 = "Federal or Tribal Government",
  IF(
    B101 &lt;&gt; "",
    IFERROR(
      INDEX(
        'Summary - Period of Performance'!$C$2:$AW$5,
        MATCH(Prototype_input!$C$46, 'Summary - Period of Performance'!$B$2:$B$5, 0),
        MATCH(B101, 'Summary - Period of Performance'!$C$1:$AW$1, 0)
      ),
      ""
    ),
    ""
  ),
  ""
)</f>
        <v/>
      </c>
      <c r="I101" s="21" t="str">
        <f t="array" ref="I101">IF(
  Prototype_input!$C$6 = "Federal or Tribal Government",
  IF(
    B101 &lt;&gt; "",
    IFERROR(
      INDEX(
        'Summary - Socioeconomic'!$C$2:$BX$11,
        MATCH(Prototype_input!$C$50, 'Summary - Socioeconomic'!$B$2:$B$11, 0),
        MATCH(B101, 'Summary - Socioeconomic'!$C$1:$BX$1, 0)
      ),
      ""
    ),
    ""
  ),
  ""
)</f>
        <v/>
      </c>
      <c r="J101" s="21" t="str">
        <f>IF(
  Prototype_input!$C$6 = "Federal or Tribal Government",
  IF(
    B101 &lt;&gt; "",
    IFERROR(
      INDEX(
        'Summary - Estimated Dollar Valu'!$C$2:$AW$4,
        MATCH(Prototype_input!$C$54, 'Summary - Estimated Dollar Valu'!$B$2:$B$4, 0),
        MATCH(B101, 'Summary - Estimated Dollar Valu'!$C$1:$AW$1, 0)
      ),
      ""
    ),
    ""
  ),
  ""
)</f>
        <v/>
      </c>
      <c r="K101" s="21" t="str">
        <f>IF(AND(Prototype_input!$C$56&lt;&gt;"",J101&lt;&gt;""),Prototype_input!$C$58,"")</f>
        <v/>
      </c>
      <c r="L101" s="21" t="str">
        <f>IF(AND(Prototype_input!$C$60&lt;&gt;"",J101&lt;&gt;""),Prototype_input!$C$62,"")</f>
        <v/>
      </c>
      <c r="M101" s="21" t="str">
        <f>IF(AND(Prototype_input!$C$64&lt;&gt;"",J101&lt;&gt;""),Prototype_input!$C$66,"")</f>
        <v/>
      </c>
      <c r="N101" s="21" t="str">
        <f>IF(AND(Prototype_input!$C$68&lt;&gt;"",J101&lt;&gt;""),Prototype_input!$C$70,"")</f>
        <v/>
      </c>
      <c r="O101" s="21" t="str">
        <f t="array" ref="O101">IF(N101&lt;&gt;"",_xludf.xlookup(Prototype_input!$E$13,'ITC Offerings Mapping'!C100:C1099,'ITC Offerings Mapping'!B100:B1099),"")</f>
        <v/>
      </c>
      <c r="Q101" s="21" t="str">
        <f t="array" ref="Q101">IF(Prototype_input!$C$6="Federal or Tribal Government",IF(O101&lt;&gt;"", INDEX('Scope Scoring'!$C$2:$BX$50, MATCH(O101, 'Scope Scoring'!$B$2:$B$50, 0), MATCH(B101, 'Scope Scoring'!$C$1:$BX$1, 0)),""),"")</f>
        <v/>
      </c>
      <c r="R101" s="21" t="str">
        <f t="shared" si="0"/>
        <v/>
      </c>
      <c r="S101" s="21" t="str">
        <f t="shared" si="1"/>
        <v/>
      </c>
      <c r="T101" s="21" t="str">
        <f t="shared" si="2"/>
        <v/>
      </c>
      <c r="U101" s="21" t="str">
        <f t="shared" si="3"/>
        <v/>
      </c>
      <c r="W101" s="21" t="str">
        <f t="array" ref="W101">IF(Prototype_input!$C$6="Federal or Tribal Government",IF(O101&lt;&gt;"", INDEX('Summary - Level of Assistance -'!$C$2:$AV$7, MATCH(Prototype_input!$C$34, 'Summary - Level of Assistance -'!$B$2:$B$7, 0), MATCH(B101, 'Summary - Level of Assistance -'!$C$1:$AV$1, 0)),""),"")</f>
        <v/>
      </c>
      <c r="X101" s="21" t="str">
        <f t="shared" si="4"/>
        <v/>
      </c>
      <c r="Y101" s="21" t="str">
        <f t="shared" si="5"/>
        <v/>
      </c>
      <c r="AA101" s="21" t="str">
        <f t="array" ref="AA101">IF(Prototype_input!$C$6="Federal or Tribal Government",IF(O101&lt;&gt;"", INDEX('Summary - Objective - Tradeoff'!$C$2:$AV$4, MATCH(Prototype_input!$C$38, 'Summary - Objective - Tradeoff'!$B$2:$B$4, 0), MATCH(B101, 'Summary - Objective - Tradeoff'!$C$1:$AV$1, 0)),""),"")</f>
        <v/>
      </c>
      <c r="AB101" s="21" t="str">
        <f t="shared" si="6"/>
        <v/>
      </c>
      <c r="AC101" s="21" t="str">
        <f t="shared" si="7"/>
        <v/>
      </c>
      <c r="AE101" s="21" t="str">
        <f t="array" ref="AE101">IF(Prototype_input!$C$6="Federal or Tribal Government",IF(O101&lt;&gt;"", INDEX('Summary- PoP - Tradeoff'!$C$2:$AV$5, MATCH(Prototype_input!$C$46, 'Summary- PoP - Tradeoff'!$B$2:$B$5, 0), MATCH(B101, 'Summary- PoP - Tradeoff'!$C$1:$AV$1, 0)),""),"")</f>
        <v/>
      </c>
      <c r="AF101" s="21" t="str">
        <f t="shared" si="8"/>
        <v/>
      </c>
      <c r="AG101" s="21" t="str">
        <f t="shared" si="9"/>
        <v/>
      </c>
      <c r="AI101" s="21" t="str">
        <f t="array" ref="AI101">IF(Prototype_input!$C$6="Federal or Tribal Government",IF(O101&lt;&gt;"", INDEX('Summary - EDV - Tradeoff'!$C$2:$AV$4, MATCH(Prototype_input!$C$54, 'Summary - EDV - Tradeoff'!$B$2:$B$4, 0), MATCH(B101, 'Summary - EDV - Tradeoff'!$C$1:$AV$1, 0)),""),"")</f>
        <v/>
      </c>
      <c r="AJ101" s="21" t="str">
        <f t="shared" si="10"/>
        <v/>
      </c>
      <c r="AK101" s="21" t="str">
        <f t="shared" si="11"/>
        <v/>
      </c>
      <c r="AL101" s="21" t="str">
        <f t="shared" si="12"/>
        <v/>
      </c>
    </row>
    <row r="102" spans="4:38" ht="12.75" x14ac:dyDescent="0.2">
      <c r="D102" s="21" t="str">
        <f t="array" ref="D102">IF(
  Prototype_input!$C$6 = "State or Local Government",
  IF(
    C102 &lt;&gt; "",
    IFERROR(
      INDEX(
        'Summary - Acquisition Need'!$C$2:$AD$4,
        MATCH(Prototype_input!$C$30, 'Summary - Acquisition Need'!$B$2:$B$4, 0),
        MATCH(C102, 'Summary - Acquisition Need'!$C$1:$AD$1, 0)
      ),
      ""
    ),
    ""
  ),
  IF(
    Prototype_input!$C$6 = "Federal or Tribal Government",
    IF(
      B102 &lt;&gt; "",
      IFERROR(
        INDEX(
          'Summary - Place of Performance'!$C$2:$AW$14,
          MATCH(Prototype_input!$C$30, 'Summary - Place of Performance'!$B$2:$B$14, 0),
          MATCH(B102, 'Summary - Place of Performance'!$C$1:$AW$1, 0)
        ),
        ""
      ),
      ""
    ),
    ""
  )
)</f>
        <v/>
      </c>
      <c r="E102" s="21" t="str">
        <f t="array" ref="E102">IF(
  Prototype_input!$C$6 = "State or Local Government",
  IF(
    C102 &lt;&gt; "",
    IFERROR(
      INDEX(
        'Summary - Contract Type'!$C$2:$BX$6,
        MATCH(Prototype_input!$C$34, 'Summary - Contract Type'!$B$2:$B$6, 0),
        MATCH(C102, 'Summary - Contract Type'!$C$1:$BX$1, 0)
      ),
      ""
    ),
    ""
  ),
  IF(
    Prototype_input!$C$6 = "Federal or Tribal Government",
    IF(
      B102 &lt;&gt; "",
      IFERROR(
        INDEX(
          'Summary - Level of Assistance'!$C$2:$AW$7,
          MATCH(Prototype_input!$C$34, 'Summary - Level of Assistance'!$B$2:$B$7, 0),
          MATCH(B102, 'Summary - Level of Assistance'!$C$1:$AW$1, 0)
        ),
        ""
      ),
      ""
    ),
    ""
  )
)</f>
        <v/>
      </c>
      <c r="F102" s="21" t="str">
        <f t="array" ref="F102">IF(
  Prototype_input!$C$6 = "State or Local Government",
  IF(
    C102 &lt;&gt; "",
    IFERROR(
      INDEX(
        'Summary - Socioeconomic'!$C$2:$BX$11,
        MATCH(Prototype_input!$C$38, 'Summary - Socioeconomic'!$B$2:$B$11, 0),
        MATCH(C102, 'Summary - Socioeconomic'!$C$1:$BX$1, 0)
      ),
      ""
    ),
    ""
  ),
  IF(
    Prototype_input!$C$6 = "Federal or Tribal Government",
    IF(
      B102 &lt;&gt; "",
      IFERROR(
        INDEX(
          'Summary - Objective'!$C$2:$AX$4,
          MATCH(Prototype_input!$C$38, 'Summary - Objective'!$B$2:$B$4, 0),
          MATCH(B102, 'Summary - Objective'!$C$1:$AX$1, 0)
        ),
        ""
      ),
      ""
    ),
    ""
  )
)</f>
        <v/>
      </c>
      <c r="G102" s="21" t="str">
        <f t="array" ref="G102">IF(
  Prototype_input!$C$6 = "Federal or Tribal Government",
  IF(
    B102 &lt;&gt; "",
    IFERROR(
      INDEX(
        'Summary - Contract Type'!$C$2:$BX$6,
        MATCH(Prototype_input!$C$42, 'Summary - Contract Type'!$B$2:$B$6, 0),
        MATCH(B102, 'Summary - Contract Type'!$C$1:$BX$1, 0)
      ),
      ""
    ),
    ""
  ),
  ""
)</f>
        <v/>
      </c>
      <c r="H102" s="21" t="str">
        <f t="array" ref="H102">IF(
  Prototype_input!$C$6 = "Federal or Tribal Government",
  IF(
    B102 &lt;&gt; "",
    IFERROR(
      INDEX(
        'Summary - Period of Performance'!$C$2:$AW$5,
        MATCH(Prototype_input!$C$46, 'Summary - Period of Performance'!$B$2:$B$5, 0),
        MATCH(B102, 'Summary - Period of Performance'!$C$1:$AW$1, 0)
      ),
      ""
    ),
    ""
  ),
  ""
)</f>
        <v/>
      </c>
      <c r="I102" s="21" t="str">
        <f t="array" ref="I102">IF(
  Prototype_input!$C$6 = "Federal or Tribal Government",
  IF(
    B102 &lt;&gt; "",
    IFERROR(
      INDEX(
        'Summary - Socioeconomic'!$C$2:$BX$11,
        MATCH(Prototype_input!$C$50, 'Summary - Socioeconomic'!$B$2:$B$11, 0),
        MATCH(B102, 'Summary - Socioeconomic'!$C$1:$BX$1, 0)
      ),
      ""
    ),
    ""
  ),
  ""
)</f>
        <v/>
      </c>
      <c r="J102" s="21" t="str">
        <f>IF(
  Prototype_input!$C$6 = "Federal or Tribal Government",
  IF(
    B102 &lt;&gt; "",
    IFERROR(
      INDEX(
        'Summary - Estimated Dollar Valu'!$C$2:$AW$4,
        MATCH(Prototype_input!$C$54, 'Summary - Estimated Dollar Valu'!$B$2:$B$4, 0),
        MATCH(B102, 'Summary - Estimated Dollar Valu'!$C$1:$AW$1, 0)
      ),
      ""
    ),
    ""
  ),
  ""
)</f>
        <v/>
      </c>
      <c r="K102" s="21" t="str">
        <f>IF(AND(Prototype_input!$C$56&lt;&gt;"",J102&lt;&gt;""),Prototype_input!$C$58,"")</f>
        <v/>
      </c>
      <c r="L102" s="21" t="str">
        <f>IF(AND(Prototype_input!$C$60&lt;&gt;"",J102&lt;&gt;""),Prototype_input!$C$62,"")</f>
        <v/>
      </c>
      <c r="M102" s="21" t="str">
        <f>IF(AND(Prototype_input!$C$64&lt;&gt;"",J102&lt;&gt;""),Prototype_input!$C$66,"")</f>
        <v/>
      </c>
      <c r="N102" s="21" t="str">
        <f>IF(AND(Prototype_input!$C$68&lt;&gt;"",J102&lt;&gt;""),Prototype_input!$C$70,"")</f>
        <v/>
      </c>
      <c r="O102" s="21" t="str">
        <f t="array" ref="O102">IF(N102&lt;&gt;"",_xludf.xlookup(Prototype_input!$E$13,'ITC Offerings Mapping'!C101:C1100,'ITC Offerings Mapping'!B101:B1100),"")</f>
        <v/>
      </c>
      <c r="Q102" s="21" t="str">
        <f t="array" ref="Q102">IF(Prototype_input!$C$6="Federal or Tribal Government",IF(O102&lt;&gt;"", INDEX('Scope Scoring'!$C$2:$BX$50, MATCH(O102, 'Scope Scoring'!$B$2:$B$50, 0), MATCH(B102, 'Scope Scoring'!$C$1:$BX$1, 0)),""),"")</f>
        <v/>
      </c>
      <c r="R102" s="21" t="str">
        <f t="shared" si="0"/>
        <v/>
      </c>
      <c r="S102" s="21" t="str">
        <f t="shared" si="1"/>
        <v/>
      </c>
      <c r="T102" s="21" t="str">
        <f t="shared" si="2"/>
        <v/>
      </c>
      <c r="U102" s="21" t="str">
        <f t="shared" si="3"/>
        <v/>
      </c>
      <c r="W102" s="21" t="str">
        <f t="array" ref="W102">IF(Prototype_input!$C$6="Federal or Tribal Government",IF(O102&lt;&gt;"", INDEX('Summary - Level of Assistance -'!$C$2:$AV$7, MATCH(Prototype_input!$C$34, 'Summary - Level of Assistance -'!$B$2:$B$7, 0), MATCH(B102, 'Summary - Level of Assistance -'!$C$1:$AV$1, 0)),""),"")</f>
        <v/>
      </c>
      <c r="X102" s="21" t="str">
        <f t="shared" si="4"/>
        <v/>
      </c>
      <c r="Y102" s="21" t="str">
        <f t="shared" si="5"/>
        <v/>
      </c>
      <c r="AA102" s="21" t="str">
        <f t="array" ref="AA102">IF(Prototype_input!$C$6="Federal or Tribal Government",IF(O102&lt;&gt;"", INDEX('Summary - Objective - Tradeoff'!$C$2:$AV$4, MATCH(Prototype_input!$C$38, 'Summary - Objective - Tradeoff'!$B$2:$B$4, 0), MATCH(B102, 'Summary - Objective - Tradeoff'!$C$1:$AV$1, 0)),""),"")</f>
        <v/>
      </c>
      <c r="AB102" s="21" t="str">
        <f t="shared" si="6"/>
        <v/>
      </c>
      <c r="AC102" s="21" t="str">
        <f t="shared" si="7"/>
        <v/>
      </c>
      <c r="AE102" s="21" t="str">
        <f t="array" ref="AE102">IF(Prototype_input!$C$6="Federal or Tribal Government",IF(O102&lt;&gt;"", INDEX('Summary- PoP - Tradeoff'!$C$2:$AV$5, MATCH(Prototype_input!$C$46, 'Summary- PoP - Tradeoff'!$B$2:$B$5, 0), MATCH(B102, 'Summary- PoP - Tradeoff'!$C$1:$AV$1, 0)),""),"")</f>
        <v/>
      </c>
      <c r="AF102" s="21" t="str">
        <f t="shared" si="8"/>
        <v/>
      </c>
      <c r="AG102" s="21" t="str">
        <f t="shared" si="9"/>
        <v/>
      </c>
      <c r="AI102" s="21" t="str">
        <f t="array" ref="AI102">IF(Prototype_input!$C$6="Federal or Tribal Government",IF(O102&lt;&gt;"", INDEX('Summary - EDV - Tradeoff'!$C$2:$AV$4, MATCH(Prototype_input!$C$54, 'Summary - EDV - Tradeoff'!$B$2:$B$4, 0), MATCH(B102, 'Summary - EDV - Tradeoff'!$C$1:$AV$1, 0)),""),"")</f>
        <v/>
      </c>
      <c r="AJ102" s="21" t="str">
        <f t="shared" si="10"/>
        <v/>
      </c>
      <c r="AK102" s="21" t="str">
        <f t="shared" si="11"/>
        <v/>
      </c>
      <c r="AL102" s="21" t="str">
        <f t="shared" si="12"/>
        <v/>
      </c>
    </row>
    <row r="103" spans="4:38" ht="12.75" x14ac:dyDescent="0.2">
      <c r="D103" s="21" t="str">
        <f t="array" ref="D103">IF(
  Prototype_input!$C$6 = "State or Local Government",
  IF(
    C103 &lt;&gt; "",
    IFERROR(
      INDEX(
        'Summary - Acquisition Need'!$C$2:$AD$4,
        MATCH(Prototype_input!$C$30, 'Summary - Acquisition Need'!$B$2:$B$4, 0),
        MATCH(C103, 'Summary - Acquisition Need'!$C$1:$AD$1, 0)
      ),
      ""
    ),
    ""
  ),
  IF(
    Prototype_input!$C$6 = "Federal or Tribal Government",
    IF(
      B103 &lt;&gt; "",
      IFERROR(
        INDEX(
          'Summary - Place of Performance'!$C$2:$AW$14,
          MATCH(Prototype_input!$C$30, 'Summary - Place of Performance'!$B$2:$B$14, 0),
          MATCH(B103, 'Summary - Place of Performance'!$C$1:$AW$1, 0)
        ),
        ""
      ),
      ""
    ),
    ""
  )
)</f>
        <v/>
      </c>
      <c r="E103" s="21" t="str">
        <f t="array" ref="E103">IF(
  Prototype_input!$C$6 = "State or Local Government",
  IF(
    C103 &lt;&gt; "",
    IFERROR(
      INDEX(
        'Summary - Contract Type'!$C$2:$BX$6,
        MATCH(Prototype_input!$C$34, 'Summary - Contract Type'!$B$2:$B$6, 0),
        MATCH(C103, 'Summary - Contract Type'!$C$1:$BX$1, 0)
      ),
      ""
    ),
    ""
  ),
  IF(
    Prototype_input!$C$6 = "Federal or Tribal Government",
    IF(
      B103 &lt;&gt; "",
      IFERROR(
        INDEX(
          'Summary - Level of Assistance'!$C$2:$AW$7,
          MATCH(Prototype_input!$C$34, 'Summary - Level of Assistance'!$B$2:$B$7, 0),
          MATCH(B103, 'Summary - Level of Assistance'!$C$1:$AW$1, 0)
        ),
        ""
      ),
      ""
    ),
    ""
  )
)</f>
        <v/>
      </c>
      <c r="F103" s="21" t="str">
        <f t="array" ref="F103">IF(
  Prototype_input!$C$6 = "State or Local Government",
  IF(
    C103 &lt;&gt; "",
    IFERROR(
      INDEX(
        'Summary - Socioeconomic'!$C$2:$BX$11,
        MATCH(Prototype_input!$C$38, 'Summary - Socioeconomic'!$B$2:$B$11, 0),
        MATCH(C103, 'Summary - Socioeconomic'!$C$1:$BX$1, 0)
      ),
      ""
    ),
    ""
  ),
  IF(
    Prototype_input!$C$6 = "Federal or Tribal Government",
    IF(
      B103 &lt;&gt; "",
      IFERROR(
        INDEX(
          'Summary - Objective'!$C$2:$AX$4,
          MATCH(Prototype_input!$C$38, 'Summary - Objective'!$B$2:$B$4, 0),
          MATCH(B103, 'Summary - Objective'!$C$1:$AX$1, 0)
        ),
        ""
      ),
      ""
    ),
    ""
  )
)</f>
        <v/>
      </c>
      <c r="G103" s="21" t="str">
        <f t="array" ref="G103">IF(
  Prototype_input!$C$6 = "Federal or Tribal Government",
  IF(
    B103 &lt;&gt; "",
    IFERROR(
      INDEX(
        'Summary - Contract Type'!$C$2:$BX$6,
        MATCH(Prototype_input!$C$42, 'Summary - Contract Type'!$B$2:$B$6, 0),
        MATCH(B103, 'Summary - Contract Type'!$C$1:$BX$1, 0)
      ),
      ""
    ),
    ""
  ),
  ""
)</f>
        <v/>
      </c>
      <c r="H103" s="21" t="str">
        <f t="array" ref="H103">IF(
  Prototype_input!$C$6 = "Federal or Tribal Government",
  IF(
    B103 &lt;&gt; "",
    IFERROR(
      INDEX(
        'Summary - Period of Performance'!$C$2:$AW$5,
        MATCH(Prototype_input!$C$46, 'Summary - Period of Performance'!$B$2:$B$5, 0),
        MATCH(B103, 'Summary - Period of Performance'!$C$1:$AW$1, 0)
      ),
      ""
    ),
    ""
  ),
  ""
)</f>
        <v/>
      </c>
      <c r="I103" s="21" t="str">
        <f t="array" ref="I103">IF(
  Prototype_input!$C$6 = "Federal or Tribal Government",
  IF(
    B103 &lt;&gt; "",
    IFERROR(
      INDEX(
        'Summary - Socioeconomic'!$C$2:$BX$11,
        MATCH(Prototype_input!$C$50, 'Summary - Socioeconomic'!$B$2:$B$11, 0),
        MATCH(B103, 'Summary - Socioeconomic'!$C$1:$BX$1, 0)
      ),
      ""
    ),
    ""
  ),
  ""
)</f>
        <v/>
      </c>
      <c r="J103" s="21" t="str">
        <f>IF(
  Prototype_input!$C$6 = "Federal or Tribal Government",
  IF(
    B103 &lt;&gt; "",
    IFERROR(
      INDEX(
        'Summary - Estimated Dollar Valu'!$C$2:$AW$4,
        MATCH(Prototype_input!$C$54, 'Summary - Estimated Dollar Valu'!$B$2:$B$4, 0),
        MATCH(B103, 'Summary - Estimated Dollar Valu'!$C$1:$AW$1, 0)
      ),
      ""
    ),
    ""
  ),
  ""
)</f>
        <v/>
      </c>
      <c r="K103" s="21" t="str">
        <f>IF(AND(Prototype_input!$C$56&lt;&gt;"",J103&lt;&gt;""),Prototype_input!$C$58,"")</f>
        <v/>
      </c>
      <c r="L103" s="21" t="str">
        <f>IF(AND(Prototype_input!$C$60&lt;&gt;"",J103&lt;&gt;""),Prototype_input!$C$62,"")</f>
        <v/>
      </c>
      <c r="M103" s="21" t="str">
        <f>IF(AND(Prototype_input!$C$64&lt;&gt;"",J103&lt;&gt;""),Prototype_input!$C$66,"")</f>
        <v/>
      </c>
      <c r="N103" s="21" t="str">
        <f>IF(AND(Prototype_input!$C$68&lt;&gt;"",J103&lt;&gt;""),Prototype_input!$C$70,"")</f>
        <v/>
      </c>
      <c r="O103" s="21" t="str">
        <f t="array" ref="O103">IF(N103&lt;&gt;"",_xludf.xlookup(Prototype_input!$E$13,'ITC Offerings Mapping'!C102:C1101,'ITC Offerings Mapping'!B102:B1101),"")</f>
        <v/>
      </c>
      <c r="Q103" s="21" t="str">
        <f t="array" ref="Q103">IF(Prototype_input!$C$6="Federal or Tribal Government",IF(O103&lt;&gt;"", INDEX('Scope Scoring'!$C$2:$BX$50, MATCH(O103, 'Scope Scoring'!$B$2:$B$50, 0), MATCH(B103, 'Scope Scoring'!$C$1:$BX$1, 0)),""),"")</f>
        <v/>
      </c>
      <c r="R103" s="21" t="str">
        <f t="shared" si="0"/>
        <v/>
      </c>
      <c r="S103" s="21" t="str">
        <f t="shared" si="1"/>
        <v/>
      </c>
      <c r="T103" s="21" t="str">
        <f t="shared" si="2"/>
        <v/>
      </c>
      <c r="U103" s="21" t="str">
        <f t="shared" si="3"/>
        <v/>
      </c>
      <c r="W103" s="21" t="str">
        <f t="array" ref="W103">IF(Prototype_input!$C$6="Federal or Tribal Government",IF(O103&lt;&gt;"", INDEX('Summary - Level of Assistance -'!$C$2:$AV$7, MATCH(Prototype_input!$C$34, 'Summary - Level of Assistance -'!$B$2:$B$7, 0), MATCH(B103, 'Summary - Level of Assistance -'!$C$1:$AV$1, 0)),""),"")</f>
        <v/>
      </c>
      <c r="X103" s="21" t="str">
        <f t="shared" si="4"/>
        <v/>
      </c>
      <c r="Y103" s="21" t="str">
        <f t="shared" si="5"/>
        <v/>
      </c>
      <c r="AA103" s="21" t="str">
        <f t="array" ref="AA103">IF(Prototype_input!$C$6="Federal or Tribal Government",IF(O103&lt;&gt;"", INDEX('Summary - Objective - Tradeoff'!$C$2:$AV$4, MATCH(Prototype_input!$C$38, 'Summary - Objective - Tradeoff'!$B$2:$B$4, 0), MATCH(B103, 'Summary - Objective - Tradeoff'!$C$1:$AV$1, 0)),""),"")</f>
        <v/>
      </c>
      <c r="AB103" s="21" t="str">
        <f t="shared" si="6"/>
        <v/>
      </c>
      <c r="AC103" s="21" t="str">
        <f t="shared" si="7"/>
        <v/>
      </c>
      <c r="AE103" s="21" t="str">
        <f t="array" ref="AE103">IF(Prototype_input!$C$6="Federal or Tribal Government",IF(O103&lt;&gt;"", INDEX('Summary- PoP - Tradeoff'!$C$2:$AV$5, MATCH(Prototype_input!$C$46, 'Summary- PoP - Tradeoff'!$B$2:$B$5, 0), MATCH(B103, 'Summary- PoP - Tradeoff'!$C$1:$AV$1, 0)),""),"")</f>
        <v/>
      </c>
      <c r="AF103" s="21" t="str">
        <f t="shared" si="8"/>
        <v/>
      </c>
      <c r="AG103" s="21" t="str">
        <f t="shared" si="9"/>
        <v/>
      </c>
      <c r="AI103" s="21" t="str">
        <f t="array" ref="AI103">IF(Prototype_input!$C$6="Federal or Tribal Government",IF(O103&lt;&gt;"", INDEX('Summary - EDV - Tradeoff'!$C$2:$AV$4, MATCH(Prototype_input!$C$54, 'Summary - EDV - Tradeoff'!$B$2:$B$4, 0), MATCH(B103, 'Summary - EDV - Tradeoff'!$C$1:$AV$1, 0)),""),"")</f>
        <v/>
      </c>
      <c r="AJ103" s="21" t="str">
        <f t="shared" si="10"/>
        <v/>
      </c>
      <c r="AK103" s="21" t="str">
        <f t="shared" si="11"/>
        <v/>
      </c>
      <c r="AL103" s="21" t="str">
        <f t="shared" si="12"/>
        <v/>
      </c>
    </row>
    <row r="104" spans="4:38" ht="12.75" x14ac:dyDescent="0.2">
      <c r="D104" s="21" t="str">
        <f t="array" ref="D104">IF(
  Prototype_input!$C$6 = "State or Local Government",
  IF(
    C104 &lt;&gt; "",
    IFERROR(
      INDEX(
        'Summary - Acquisition Need'!$C$2:$AD$4,
        MATCH(Prototype_input!$C$30, 'Summary - Acquisition Need'!$B$2:$B$4, 0),
        MATCH(C104, 'Summary - Acquisition Need'!$C$1:$AD$1, 0)
      ),
      ""
    ),
    ""
  ),
  IF(
    Prototype_input!$C$6 = "Federal or Tribal Government",
    IF(
      B104 &lt;&gt; "",
      IFERROR(
        INDEX(
          'Summary - Place of Performance'!$C$2:$AW$14,
          MATCH(Prototype_input!$C$30, 'Summary - Place of Performance'!$B$2:$B$14, 0),
          MATCH(B104, 'Summary - Place of Performance'!$C$1:$AW$1, 0)
        ),
        ""
      ),
      ""
    ),
    ""
  )
)</f>
        <v/>
      </c>
      <c r="E104" s="21" t="str">
        <f t="array" ref="E104">IF(
  Prototype_input!$C$6 = "State or Local Government",
  IF(
    C104 &lt;&gt; "",
    IFERROR(
      INDEX(
        'Summary - Contract Type'!$C$2:$BX$6,
        MATCH(Prototype_input!$C$34, 'Summary - Contract Type'!$B$2:$B$6, 0),
        MATCH(C104, 'Summary - Contract Type'!$C$1:$BX$1, 0)
      ),
      ""
    ),
    ""
  ),
  IF(
    Prototype_input!$C$6 = "Federal or Tribal Government",
    IF(
      B104 &lt;&gt; "",
      IFERROR(
        INDEX(
          'Summary - Level of Assistance'!$C$2:$AW$7,
          MATCH(Prototype_input!$C$34, 'Summary - Level of Assistance'!$B$2:$B$7, 0),
          MATCH(B104, 'Summary - Level of Assistance'!$C$1:$AW$1, 0)
        ),
        ""
      ),
      ""
    ),
    ""
  )
)</f>
        <v/>
      </c>
      <c r="F104" s="21" t="str">
        <f t="array" ref="F104">IF(
  Prototype_input!$C$6 = "State or Local Government",
  IF(
    C104 &lt;&gt; "",
    IFERROR(
      INDEX(
        'Summary - Socioeconomic'!$C$2:$BX$11,
        MATCH(Prototype_input!$C$38, 'Summary - Socioeconomic'!$B$2:$B$11, 0),
        MATCH(C104, 'Summary - Socioeconomic'!$C$1:$BX$1, 0)
      ),
      ""
    ),
    ""
  ),
  IF(
    Prototype_input!$C$6 = "Federal or Tribal Government",
    IF(
      B104 &lt;&gt; "",
      IFERROR(
        INDEX(
          'Summary - Objective'!$C$2:$AX$4,
          MATCH(Prototype_input!$C$38, 'Summary - Objective'!$B$2:$B$4, 0),
          MATCH(B104, 'Summary - Objective'!$C$1:$AX$1, 0)
        ),
        ""
      ),
      ""
    ),
    ""
  )
)</f>
        <v/>
      </c>
      <c r="G104" s="21" t="str">
        <f t="array" ref="G104">IF(
  Prototype_input!$C$6 = "Federal or Tribal Government",
  IF(
    B104 &lt;&gt; "",
    IFERROR(
      INDEX(
        'Summary - Contract Type'!$C$2:$BX$6,
        MATCH(Prototype_input!$C$42, 'Summary - Contract Type'!$B$2:$B$6, 0),
        MATCH(B104, 'Summary - Contract Type'!$C$1:$BX$1, 0)
      ),
      ""
    ),
    ""
  ),
  ""
)</f>
        <v/>
      </c>
      <c r="H104" s="21" t="str">
        <f t="array" ref="H104">IF(
  Prototype_input!$C$6 = "Federal or Tribal Government",
  IF(
    B104 &lt;&gt; "",
    IFERROR(
      INDEX(
        'Summary - Period of Performance'!$C$2:$AW$5,
        MATCH(Prototype_input!$C$46, 'Summary - Period of Performance'!$B$2:$B$5, 0),
        MATCH(B104, 'Summary - Period of Performance'!$C$1:$AW$1, 0)
      ),
      ""
    ),
    ""
  ),
  ""
)</f>
        <v/>
      </c>
      <c r="I104" s="21" t="str">
        <f t="array" ref="I104">IF(
  Prototype_input!$C$6 = "Federal or Tribal Government",
  IF(
    B104 &lt;&gt; "",
    IFERROR(
      INDEX(
        'Summary - Socioeconomic'!$C$2:$BX$11,
        MATCH(Prototype_input!$C$50, 'Summary - Socioeconomic'!$B$2:$B$11, 0),
        MATCH(B104, 'Summary - Socioeconomic'!$C$1:$BX$1, 0)
      ),
      ""
    ),
    ""
  ),
  ""
)</f>
        <v/>
      </c>
      <c r="J104" s="21" t="str">
        <f>IF(
  Prototype_input!$C$6 = "Federal or Tribal Government",
  IF(
    B104 &lt;&gt; "",
    IFERROR(
      INDEX(
        'Summary - Estimated Dollar Valu'!$C$2:$AW$4,
        MATCH(Prototype_input!$C$54, 'Summary - Estimated Dollar Valu'!$B$2:$B$4, 0),
        MATCH(B104, 'Summary - Estimated Dollar Valu'!$C$1:$AW$1, 0)
      ),
      ""
    ),
    ""
  ),
  ""
)</f>
        <v/>
      </c>
      <c r="K104" s="21" t="str">
        <f>IF(AND(Prototype_input!$C$56&lt;&gt;"",J104&lt;&gt;""),Prototype_input!$C$58,"")</f>
        <v/>
      </c>
      <c r="L104" s="21" t="str">
        <f>IF(AND(Prototype_input!$C$60&lt;&gt;"",J104&lt;&gt;""),Prototype_input!$C$62,"")</f>
        <v/>
      </c>
      <c r="M104" s="21" t="str">
        <f>IF(AND(Prototype_input!$C$64&lt;&gt;"",J104&lt;&gt;""),Prototype_input!$C$66,"")</f>
        <v/>
      </c>
      <c r="N104" s="21" t="str">
        <f>IF(AND(Prototype_input!$C$68&lt;&gt;"",J104&lt;&gt;""),Prototype_input!$C$70,"")</f>
        <v/>
      </c>
      <c r="O104" s="21" t="str">
        <f t="array" ref="O104">IF(N104&lt;&gt;"",_xludf.xlookup(Prototype_input!$E$13,'ITC Offerings Mapping'!C103:C1102,'ITC Offerings Mapping'!B103:B1102),"")</f>
        <v/>
      </c>
      <c r="Q104" s="21" t="str">
        <f t="array" ref="Q104">IF(Prototype_input!$C$6="Federal or Tribal Government",IF(O104&lt;&gt;"", INDEX('Scope Scoring'!$C$2:$BX$50, MATCH(O104, 'Scope Scoring'!$B$2:$B$50, 0), MATCH(B104, 'Scope Scoring'!$C$1:$BX$1, 0)),""),"")</f>
        <v/>
      </c>
      <c r="R104" s="21" t="str">
        <f t="shared" si="0"/>
        <v/>
      </c>
      <c r="S104" s="21" t="str">
        <f t="shared" si="1"/>
        <v/>
      </c>
      <c r="T104" s="21" t="str">
        <f t="shared" si="2"/>
        <v/>
      </c>
      <c r="U104" s="21" t="str">
        <f t="shared" si="3"/>
        <v/>
      </c>
      <c r="W104" s="21" t="str">
        <f t="array" ref="W104">IF(Prototype_input!$C$6="Federal or Tribal Government",IF(O104&lt;&gt;"", INDEX('Summary - Level of Assistance -'!$C$2:$AV$7, MATCH(Prototype_input!$C$34, 'Summary - Level of Assistance -'!$B$2:$B$7, 0), MATCH(B104, 'Summary - Level of Assistance -'!$C$1:$AV$1, 0)),""),"")</f>
        <v/>
      </c>
      <c r="X104" s="21" t="str">
        <f t="shared" si="4"/>
        <v/>
      </c>
      <c r="Y104" s="21" t="str">
        <f t="shared" si="5"/>
        <v/>
      </c>
      <c r="AA104" s="21" t="str">
        <f t="array" ref="AA104">IF(Prototype_input!$C$6="Federal or Tribal Government",IF(O104&lt;&gt;"", INDEX('Summary - Objective - Tradeoff'!$C$2:$AV$4, MATCH(Prototype_input!$C$38, 'Summary - Objective - Tradeoff'!$B$2:$B$4, 0), MATCH(B104, 'Summary - Objective - Tradeoff'!$C$1:$AV$1, 0)),""),"")</f>
        <v/>
      </c>
      <c r="AB104" s="21" t="str">
        <f t="shared" si="6"/>
        <v/>
      </c>
      <c r="AC104" s="21" t="str">
        <f t="shared" si="7"/>
        <v/>
      </c>
      <c r="AE104" s="21" t="str">
        <f t="array" ref="AE104">IF(Prototype_input!$C$6="Federal or Tribal Government",IF(O104&lt;&gt;"", INDEX('Summary- PoP - Tradeoff'!$C$2:$AV$5, MATCH(Prototype_input!$C$46, 'Summary- PoP - Tradeoff'!$B$2:$B$5, 0), MATCH(B104, 'Summary- PoP - Tradeoff'!$C$1:$AV$1, 0)),""),"")</f>
        <v/>
      </c>
      <c r="AF104" s="21" t="str">
        <f t="shared" si="8"/>
        <v/>
      </c>
      <c r="AG104" s="21" t="str">
        <f t="shared" si="9"/>
        <v/>
      </c>
      <c r="AI104" s="21" t="str">
        <f t="array" ref="AI104">IF(Prototype_input!$C$6="Federal or Tribal Government",IF(O104&lt;&gt;"", INDEX('Summary - EDV - Tradeoff'!$C$2:$AV$4, MATCH(Prototype_input!$C$54, 'Summary - EDV - Tradeoff'!$B$2:$B$4, 0), MATCH(B104, 'Summary - EDV - Tradeoff'!$C$1:$AV$1, 0)),""),"")</f>
        <v/>
      </c>
      <c r="AJ104" s="21" t="str">
        <f t="shared" si="10"/>
        <v/>
      </c>
      <c r="AK104" s="21" t="str">
        <f t="shared" si="11"/>
        <v/>
      </c>
      <c r="AL104" s="21" t="str">
        <f t="shared" si="12"/>
        <v/>
      </c>
    </row>
    <row r="105" spans="4:38" ht="12.75" x14ac:dyDescent="0.2">
      <c r="D105" s="21" t="str">
        <f t="array" ref="D105">IF(
  Prototype_input!$C$6 = "State or Local Government",
  IF(
    C105 &lt;&gt; "",
    IFERROR(
      INDEX(
        'Summary - Acquisition Need'!$C$2:$AD$4,
        MATCH(Prototype_input!$C$30, 'Summary - Acquisition Need'!$B$2:$B$4, 0),
        MATCH(C105, 'Summary - Acquisition Need'!$C$1:$AD$1, 0)
      ),
      ""
    ),
    ""
  ),
  IF(
    Prototype_input!$C$6 = "Federal or Tribal Government",
    IF(
      B105 &lt;&gt; "",
      IFERROR(
        INDEX(
          'Summary - Place of Performance'!$C$2:$AW$14,
          MATCH(Prototype_input!$C$30, 'Summary - Place of Performance'!$B$2:$B$14, 0),
          MATCH(B105, 'Summary - Place of Performance'!$C$1:$AW$1, 0)
        ),
        ""
      ),
      ""
    ),
    ""
  )
)</f>
        <v/>
      </c>
      <c r="E105" s="21" t="str">
        <f t="array" ref="E105">IF(
  Prototype_input!$C$6 = "State or Local Government",
  IF(
    C105 &lt;&gt; "",
    IFERROR(
      INDEX(
        'Summary - Contract Type'!$C$2:$BX$6,
        MATCH(Prototype_input!$C$34, 'Summary - Contract Type'!$B$2:$B$6, 0),
        MATCH(C105, 'Summary - Contract Type'!$C$1:$BX$1, 0)
      ),
      ""
    ),
    ""
  ),
  IF(
    Prototype_input!$C$6 = "Federal or Tribal Government",
    IF(
      B105 &lt;&gt; "",
      IFERROR(
        INDEX(
          'Summary - Level of Assistance'!$C$2:$AW$7,
          MATCH(Prototype_input!$C$34, 'Summary - Level of Assistance'!$B$2:$B$7, 0),
          MATCH(B105, 'Summary - Level of Assistance'!$C$1:$AW$1, 0)
        ),
        ""
      ),
      ""
    ),
    ""
  )
)</f>
        <v/>
      </c>
      <c r="F105" s="21" t="str">
        <f t="array" ref="F105">IF(
  Prototype_input!$C$6 = "State or Local Government",
  IF(
    C105 &lt;&gt; "",
    IFERROR(
      INDEX(
        'Summary - Socioeconomic'!$C$2:$BX$11,
        MATCH(Prototype_input!$C$38, 'Summary - Socioeconomic'!$B$2:$B$11, 0),
        MATCH(C105, 'Summary - Socioeconomic'!$C$1:$BX$1, 0)
      ),
      ""
    ),
    ""
  ),
  IF(
    Prototype_input!$C$6 = "Federal or Tribal Government",
    IF(
      B105 &lt;&gt; "",
      IFERROR(
        INDEX(
          'Summary - Objective'!$C$2:$AX$4,
          MATCH(Prototype_input!$C$38, 'Summary - Objective'!$B$2:$B$4, 0),
          MATCH(B105, 'Summary - Objective'!$C$1:$AX$1, 0)
        ),
        ""
      ),
      ""
    ),
    ""
  )
)</f>
        <v/>
      </c>
      <c r="G105" s="21" t="str">
        <f t="array" ref="G105">IF(
  Prototype_input!$C$6 = "Federal or Tribal Government",
  IF(
    B105 &lt;&gt; "",
    IFERROR(
      INDEX(
        'Summary - Contract Type'!$C$2:$BX$6,
        MATCH(Prototype_input!$C$42, 'Summary - Contract Type'!$B$2:$B$6, 0),
        MATCH(B105, 'Summary - Contract Type'!$C$1:$BX$1, 0)
      ),
      ""
    ),
    ""
  ),
  ""
)</f>
        <v/>
      </c>
      <c r="H105" s="21" t="str">
        <f t="array" ref="H105">IF(
  Prototype_input!$C$6 = "Federal or Tribal Government",
  IF(
    B105 &lt;&gt; "",
    IFERROR(
      INDEX(
        'Summary - Period of Performance'!$C$2:$AW$5,
        MATCH(Prototype_input!$C$46, 'Summary - Period of Performance'!$B$2:$B$5, 0),
        MATCH(B105, 'Summary - Period of Performance'!$C$1:$AW$1, 0)
      ),
      ""
    ),
    ""
  ),
  ""
)</f>
        <v/>
      </c>
      <c r="I105" s="21" t="str">
        <f t="array" ref="I105">IF(
  Prototype_input!$C$6 = "Federal or Tribal Government",
  IF(
    B105 &lt;&gt; "",
    IFERROR(
      INDEX(
        'Summary - Socioeconomic'!$C$2:$BX$11,
        MATCH(Prototype_input!$C$50, 'Summary - Socioeconomic'!$B$2:$B$11, 0),
        MATCH(B105, 'Summary - Socioeconomic'!$C$1:$BX$1, 0)
      ),
      ""
    ),
    ""
  ),
  ""
)</f>
        <v/>
      </c>
      <c r="J105" s="21" t="str">
        <f>IF(
  Prototype_input!$C$6 = "Federal or Tribal Government",
  IF(
    B105 &lt;&gt; "",
    IFERROR(
      INDEX(
        'Summary - Estimated Dollar Valu'!$C$2:$AW$4,
        MATCH(Prototype_input!$C$54, 'Summary - Estimated Dollar Valu'!$B$2:$B$4, 0),
        MATCH(B105, 'Summary - Estimated Dollar Valu'!$C$1:$AW$1, 0)
      ),
      ""
    ),
    ""
  ),
  ""
)</f>
        <v/>
      </c>
      <c r="K105" s="21" t="str">
        <f>IF(AND(Prototype_input!$C$56&lt;&gt;"",J105&lt;&gt;""),Prototype_input!$C$58,"")</f>
        <v/>
      </c>
      <c r="L105" s="21" t="str">
        <f>IF(AND(Prototype_input!$C$60&lt;&gt;"",J105&lt;&gt;""),Prototype_input!$C$62,"")</f>
        <v/>
      </c>
      <c r="M105" s="21" t="str">
        <f>IF(AND(Prototype_input!$C$64&lt;&gt;"",J105&lt;&gt;""),Prototype_input!$C$66,"")</f>
        <v/>
      </c>
      <c r="N105" s="21" t="str">
        <f>IF(AND(Prototype_input!$C$68&lt;&gt;"",J105&lt;&gt;""),Prototype_input!$C$70,"")</f>
        <v/>
      </c>
      <c r="O105" s="21" t="str">
        <f t="array" ref="O105">IF(N105&lt;&gt;"",_xludf.xlookup(Prototype_input!$E$13,'ITC Offerings Mapping'!C104:C1103,'ITC Offerings Mapping'!B104:B1103),"")</f>
        <v/>
      </c>
      <c r="Q105" s="21" t="str">
        <f t="array" ref="Q105">IF(Prototype_input!$C$6="Federal or Tribal Government",IF(O105&lt;&gt;"", INDEX('Scope Scoring'!$C$2:$BX$50, MATCH(O105, 'Scope Scoring'!$B$2:$B$50, 0), MATCH(B105, 'Scope Scoring'!$C$1:$BX$1, 0)),""),"")</f>
        <v/>
      </c>
      <c r="R105" s="21" t="str">
        <f t="shared" si="0"/>
        <v/>
      </c>
      <c r="S105" s="21" t="str">
        <f t="shared" si="1"/>
        <v/>
      </c>
      <c r="T105" s="21" t="str">
        <f t="shared" si="2"/>
        <v/>
      </c>
      <c r="U105" s="21" t="str">
        <f t="shared" si="3"/>
        <v/>
      </c>
      <c r="W105" s="21" t="str">
        <f t="array" ref="W105">IF(Prototype_input!$C$6="Federal or Tribal Government",IF(O105&lt;&gt;"", INDEX('Summary - Level of Assistance -'!$C$2:$AV$7, MATCH(Prototype_input!$C$34, 'Summary - Level of Assistance -'!$B$2:$B$7, 0), MATCH(B105, 'Summary - Level of Assistance -'!$C$1:$AV$1, 0)),""),"")</f>
        <v/>
      </c>
      <c r="X105" s="21" t="str">
        <f t="shared" si="4"/>
        <v/>
      </c>
      <c r="Y105" s="21" t="str">
        <f t="shared" si="5"/>
        <v/>
      </c>
      <c r="AA105" s="21" t="str">
        <f t="array" ref="AA105">IF(Prototype_input!$C$6="Federal or Tribal Government",IF(O105&lt;&gt;"", INDEX('Summary - Objective - Tradeoff'!$C$2:$AV$4, MATCH(Prototype_input!$C$38, 'Summary - Objective - Tradeoff'!$B$2:$B$4, 0), MATCH(B105, 'Summary - Objective - Tradeoff'!$C$1:$AV$1, 0)),""),"")</f>
        <v/>
      </c>
      <c r="AB105" s="21" t="str">
        <f t="shared" si="6"/>
        <v/>
      </c>
      <c r="AC105" s="21" t="str">
        <f t="shared" si="7"/>
        <v/>
      </c>
      <c r="AE105" s="21" t="str">
        <f t="array" ref="AE105">IF(Prototype_input!$C$6="Federal or Tribal Government",IF(O105&lt;&gt;"", INDEX('Summary- PoP - Tradeoff'!$C$2:$AV$5, MATCH(Prototype_input!$C$46, 'Summary- PoP - Tradeoff'!$B$2:$B$5, 0), MATCH(B105, 'Summary- PoP - Tradeoff'!$C$1:$AV$1, 0)),""),"")</f>
        <v/>
      </c>
      <c r="AF105" s="21" t="str">
        <f t="shared" si="8"/>
        <v/>
      </c>
      <c r="AG105" s="21" t="str">
        <f t="shared" si="9"/>
        <v/>
      </c>
      <c r="AI105" s="21" t="str">
        <f t="array" ref="AI105">IF(Prototype_input!$C$6="Federal or Tribal Government",IF(O105&lt;&gt;"", INDEX('Summary - EDV - Tradeoff'!$C$2:$AV$4, MATCH(Prototype_input!$C$54, 'Summary - EDV - Tradeoff'!$B$2:$B$4, 0), MATCH(B105, 'Summary - EDV - Tradeoff'!$C$1:$AV$1, 0)),""),"")</f>
        <v/>
      </c>
      <c r="AJ105" s="21" t="str">
        <f t="shared" si="10"/>
        <v/>
      </c>
      <c r="AK105" s="21" t="str">
        <f t="shared" si="11"/>
        <v/>
      </c>
      <c r="AL105" s="21" t="str">
        <f t="shared" si="12"/>
        <v/>
      </c>
    </row>
    <row r="106" spans="4:38" ht="12.75" x14ac:dyDescent="0.2">
      <c r="D106" s="21" t="str">
        <f t="array" ref="D106">IF(
  Prototype_input!$C$6 = "State or Local Government",
  IF(
    C106 &lt;&gt; "",
    IFERROR(
      INDEX(
        'Summary - Acquisition Need'!$C$2:$AD$4,
        MATCH(Prototype_input!$C$30, 'Summary - Acquisition Need'!$B$2:$B$4, 0),
        MATCH(C106, 'Summary - Acquisition Need'!$C$1:$AD$1, 0)
      ),
      ""
    ),
    ""
  ),
  IF(
    Prototype_input!$C$6 = "Federal or Tribal Government",
    IF(
      B106 &lt;&gt; "",
      IFERROR(
        INDEX(
          'Summary - Place of Performance'!$C$2:$AW$14,
          MATCH(Prototype_input!$C$30, 'Summary - Place of Performance'!$B$2:$B$14, 0),
          MATCH(B106, 'Summary - Place of Performance'!$C$1:$AW$1, 0)
        ),
        ""
      ),
      ""
    ),
    ""
  )
)</f>
        <v/>
      </c>
      <c r="E106" s="21" t="str">
        <f t="array" ref="E106">IF(
  Prototype_input!$C$6 = "State or Local Government",
  IF(
    C106 &lt;&gt; "",
    IFERROR(
      INDEX(
        'Summary - Contract Type'!$C$2:$BX$6,
        MATCH(Prototype_input!$C$34, 'Summary - Contract Type'!$B$2:$B$6, 0),
        MATCH(C106, 'Summary - Contract Type'!$C$1:$BX$1, 0)
      ),
      ""
    ),
    ""
  ),
  IF(
    Prototype_input!$C$6 = "Federal or Tribal Government",
    IF(
      B106 &lt;&gt; "",
      IFERROR(
        INDEX(
          'Summary - Level of Assistance'!$C$2:$AW$7,
          MATCH(Prototype_input!$C$34, 'Summary - Level of Assistance'!$B$2:$B$7, 0),
          MATCH(B106, 'Summary - Level of Assistance'!$C$1:$AW$1, 0)
        ),
        ""
      ),
      ""
    ),
    ""
  )
)</f>
        <v/>
      </c>
      <c r="F106" s="21" t="str">
        <f t="array" ref="F106">IF(
  Prototype_input!$C$6 = "State or Local Government",
  IF(
    C106 &lt;&gt; "",
    IFERROR(
      INDEX(
        'Summary - Socioeconomic'!$C$2:$BX$11,
        MATCH(Prototype_input!$C$38, 'Summary - Socioeconomic'!$B$2:$B$11, 0),
        MATCH(C106, 'Summary - Socioeconomic'!$C$1:$BX$1, 0)
      ),
      ""
    ),
    ""
  ),
  IF(
    Prototype_input!$C$6 = "Federal or Tribal Government",
    IF(
      B106 &lt;&gt; "",
      IFERROR(
        INDEX(
          'Summary - Objective'!$C$2:$AX$4,
          MATCH(Prototype_input!$C$38, 'Summary - Objective'!$B$2:$B$4, 0),
          MATCH(B106, 'Summary - Objective'!$C$1:$AX$1, 0)
        ),
        ""
      ),
      ""
    ),
    ""
  )
)</f>
        <v/>
      </c>
      <c r="G106" s="21" t="str">
        <f t="array" ref="G106">IF(
  Prototype_input!$C$6 = "Federal or Tribal Government",
  IF(
    B106 &lt;&gt; "",
    IFERROR(
      INDEX(
        'Summary - Contract Type'!$C$2:$BX$6,
        MATCH(Prototype_input!$C$42, 'Summary - Contract Type'!$B$2:$B$6, 0),
        MATCH(B106, 'Summary - Contract Type'!$C$1:$BX$1, 0)
      ),
      ""
    ),
    ""
  ),
  ""
)</f>
        <v/>
      </c>
      <c r="H106" s="21" t="str">
        <f t="array" ref="H106">IF(
  Prototype_input!$C$6 = "Federal or Tribal Government",
  IF(
    B106 &lt;&gt; "",
    IFERROR(
      INDEX(
        'Summary - Period of Performance'!$C$2:$AW$5,
        MATCH(Prototype_input!$C$46, 'Summary - Period of Performance'!$B$2:$B$5, 0),
        MATCH(B106, 'Summary - Period of Performance'!$C$1:$AW$1, 0)
      ),
      ""
    ),
    ""
  ),
  ""
)</f>
        <v/>
      </c>
      <c r="I106" s="21" t="str">
        <f t="array" ref="I106">IF(
  Prototype_input!$C$6 = "Federal or Tribal Government",
  IF(
    B106 &lt;&gt; "",
    IFERROR(
      INDEX(
        'Summary - Socioeconomic'!$C$2:$BX$11,
        MATCH(Prototype_input!$C$50, 'Summary - Socioeconomic'!$B$2:$B$11, 0),
        MATCH(B106, 'Summary - Socioeconomic'!$C$1:$BX$1, 0)
      ),
      ""
    ),
    ""
  ),
  ""
)</f>
        <v/>
      </c>
      <c r="J106" s="21" t="str">
        <f>IF(
  Prototype_input!$C$6 = "Federal or Tribal Government",
  IF(
    B106 &lt;&gt; "",
    IFERROR(
      INDEX(
        'Summary - Estimated Dollar Valu'!$C$2:$AW$4,
        MATCH(Prototype_input!$C$54, 'Summary - Estimated Dollar Valu'!$B$2:$B$4, 0),
        MATCH(B106, 'Summary - Estimated Dollar Valu'!$C$1:$AW$1, 0)
      ),
      ""
    ),
    ""
  ),
  ""
)</f>
        <v/>
      </c>
      <c r="K106" s="21" t="str">
        <f>IF(AND(Prototype_input!$C$56&lt;&gt;"",J106&lt;&gt;""),Prototype_input!$C$58,"")</f>
        <v/>
      </c>
      <c r="L106" s="21" t="str">
        <f>IF(AND(Prototype_input!$C$60&lt;&gt;"",J106&lt;&gt;""),Prototype_input!$C$62,"")</f>
        <v/>
      </c>
      <c r="M106" s="21" t="str">
        <f>IF(AND(Prototype_input!$C$64&lt;&gt;"",J106&lt;&gt;""),Prototype_input!$C$66,"")</f>
        <v/>
      </c>
      <c r="N106" s="21" t="str">
        <f>IF(AND(Prototype_input!$C$68&lt;&gt;"",J106&lt;&gt;""),Prototype_input!$C$70,"")</f>
        <v/>
      </c>
      <c r="O106" s="21" t="str">
        <f t="array" ref="O106">IF(N106&lt;&gt;"",_xludf.xlookup(Prototype_input!$E$13,'ITC Offerings Mapping'!C105:C1104,'ITC Offerings Mapping'!B105:B1104),"")</f>
        <v/>
      </c>
      <c r="Q106" s="21" t="str">
        <f t="array" ref="Q106">IF(Prototype_input!$C$6="Federal or Tribal Government",IF(O106&lt;&gt;"", INDEX('Scope Scoring'!$C$2:$BX$50, MATCH(O106, 'Scope Scoring'!$B$2:$B$50, 0), MATCH(B106, 'Scope Scoring'!$C$1:$BX$1, 0)),""),"")</f>
        <v/>
      </c>
      <c r="R106" s="21" t="str">
        <f t="shared" si="0"/>
        <v/>
      </c>
      <c r="S106" s="21" t="str">
        <f t="shared" si="1"/>
        <v/>
      </c>
      <c r="T106" s="21" t="str">
        <f t="shared" si="2"/>
        <v/>
      </c>
      <c r="U106" s="21" t="str">
        <f t="shared" si="3"/>
        <v/>
      </c>
      <c r="W106" s="21" t="str">
        <f t="array" ref="W106">IF(Prototype_input!$C$6="Federal or Tribal Government",IF(O106&lt;&gt;"", INDEX('Summary - Level of Assistance -'!$C$2:$AV$7, MATCH(Prototype_input!$C$34, 'Summary - Level of Assistance -'!$B$2:$B$7, 0), MATCH(B106, 'Summary - Level of Assistance -'!$C$1:$AV$1, 0)),""),"")</f>
        <v/>
      </c>
      <c r="X106" s="21" t="str">
        <f t="shared" si="4"/>
        <v/>
      </c>
      <c r="Y106" s="21" t="str">
        <f t="shared" si="5"/>
        <v/>
      </c>
      <c r="AA106" s="21" t="str">
        <f t="array" ref="AA106">IF(Prototype_input!$C$6="Federal or Tribal Government",IF(O106&lt;&gt;"", INDEX('Summary - Objective - Tradeoff'!$C$2:$AV$4, MATCH(Prototype_input!$C$38, 'Summary - Objective - Tradeoff'!$B$2:$B$4, 0), MATCH(B106, 'Summary - Objective - Tradeoff'!$C$1:$AV$1, 0)),""),"")</f>
        <v/>
      </c>
      <c r="AB106" s="21" t="str">
        <f t="shared" si="6"/>
        <v/>
      </c>
      <c r="AC106" s="21" t="str">
        <f t="shared" si="7"/>
        <v/>
      </c>
      <c r="AE106" s="21" t="str">
        <f t="array" ref="AE106">IF(Prototype_input!$C$6="Federal or Tribal Government",IF(O106&lt;&gt;"", INDEX('Summary- PoP - Tradeoff'!$C$2:$AV$5, MATCH(Prototype_input!$C$46, 'Summary- PoP - Tradeoff'!$B$2:$B$5, 0), MATCH(B106, 'Summary- PoP - Tradeoff'!$C$1:$AV$1, 0)),""),"")</f>
        <v/>
      </c>
      <c r="AF106" s="21" t="str">
        <f t="shared" si="8"/>
        <v/>
      </c>
      <c r="AG106" s="21" t="str">
        <f t="shared" si="9"/>
        <v/>
      </c>
      <c r="AI106" s="21" t="str">
        <f t="array" ref="AI106">IF(Prototype_input!$C$6="Federal or Tribal Government",IF(O106&lt;&gt;"", INDEX('Summary - EDV - Tradeoff'!$C$2:$AV$4, MATCH(Prototype_input!$C$54, 'Summary - EDV - Tradeoff'!$B$2:$B$4, 0), MATCH(B106, 'Summary - EDV - Tradeoff'!$C$1:$AV$1, 0)),""),"")</f>
        <v/>
      </c>
      <c r="AJ106" s="21" t="str">
        <f t="shared" si="10"/>
        <v/>
      </c>
      <c r="AK106" s="21" t="str">
        <f t="shared" si="11"/>
        <v/>
      </c>
      <c r="AL106" s="21" t="str">
        <f t="shared" si="12"/>
        <v/>
      </c>
    </row>
    <row r="107" spans="4:38" ht="12.75" x14ac:dyDescent="0.2">
      <c r="D107" s="21" t="str">
        <f t="array" ref="D107">IF(
  Prototype_input!$C$6 = "State or Local Government",
  IF(
    C107 &lt;&gt; "",
    IFERROR(
      INDEX(
        'Summary - Acquisition Need'!$C$2:$AD$4,
        MATCH(Prototype_input!$C$30, 'Summary - Acquisition Need'!$B$2:$B$4, 0),
        MATCH(C107, 'Summary - Acquisition Need'!$C$1:$AD$1, 0)
      ),
      ""
    ),
    ""
  ),
  IF(
    Prototype_input!$C$6 = "Federal or Tribal Government",
    IF(
      B107 &lt;&gt; "",
      IFERROR(
        INDEX(
          'Summary - Place of Performance'!$C$2:$AW$14,
          MATCH(Prototype_input!$C$30, 'Summary - Place of Performance'!$B$2:$B$14, 0),
          MATCH(B107, 'Summary - Place of Performance'!$C$1:$AW$1, 0)
        ),
        ""
      ),
      ""
    ),
    ""
  )
)</f>
        <v/>
      </c>
      <c r="E107" s="21" t="str">
        <f t="array" ref="E107">IF(
  Prototype_input!$C$6 = "State or Local Government",
  IF(
    C107 &lt;&gt; "",
    IFERROR(
      INDEX(
        'Summary - Contract Type'!$C$2:$BX$6,
        MATCH(Prototype_input!$C$34, 'Summary - Contract Type'!$B$2:$B$6, 0),
        MATCH(C107, 'Summary - Contract Type'!$C$1:$BX$1, 0)
      ),
      ""
    ),
    ""
  ),
  IF(
    Prototype_input!$C$6 = "Federal or Tribal Government",
    IF(
      B107 &lt;&gt; "",
      IFERROR(
        INDEX(
          'Summary - Level of Assistance'!$C$2:$AW$7,
          MATCH(Prototype_input!$C$34, 'Summary - Level of Assistance'!$B$2:$B$7, 0),
          MATCH(B107, 'Summary - Level of Assistance'!$C$1:$AW$1, 0)
        ),
        ""
      ),
      ""
    ),
    ""
  )
)</f>
        <v/>
      </c>
      <c r="F107" s="21" t="str">
        <f t="array" ref="F107">IF(
  Prototype_input!$C$6 = "State or Local Government",
  IF(
    C107 &lt;&gt; "",
    IFERROR(
      INDEX(
        'Summary - Socioeconomic'!$C$2:$BX$11,
        MATCH(Prototype_input!$C$38, 'Summary - Socioeconomic'!$B$2:$B$11, 0),
        MATCH(C107, 'Summary - Socioeconomic'!$C$1:$BX$1, 0)
      ),
      ""
    ),
    ""
  ),
  IF(
    Prototype_input!$C$6 = "Federal or Tribal Government",
    IF(
      B107 &lt;&gt; "",
      IFERROR(
        INDEX(
          'Summary - Objective'!$C$2:$AX$4,
          MATCH(Prototype_input!$C$38, 'Summary - Objective'!$B$2:$B$4, 0),
          MATCH(B107, 'Summary - Objective'!$C$1:$AX$1, 0)
        ),
        ""
      ),
      ""
    ),
    ""
  )
)</f>
        <v/>
      </c>
      <c r="G107" s="21" t="str">
        <f t="array" ref="G107">IF(
  Prototype_input!$C$6 = "Federal or Tribal Government",
  IF(
    B107 &lt;&gt; "",
    IFERROR(
      INDEX(
        'Summary - Contract Type'!$C$2:$BX$6,
        MATCH(Prototype_input!$C$42, 'Summary - Contract Type'!$B$2:$B$6, 0),
        MATCH(B107, 'Summary - Contract Type'!$C$1:$BX$1, 0)
      ),
      ""
    ),
    ""
  ),
  ""
)</f>
        <v/>
      </c>
      <c r="H107" s="21" t="str">
        <f t="array" ref="H107">IF(
  Prototype_input!$C$6 = "Federal or Tribal Government",
  IF(
    B107 &lt;&gt; "",
    IFERROR(
      INDEX(
        'Summary - Period of Performance'!$C$2:$AW$5,
        MATCH(Prototype_input!$C$46, 'Summary - Period of Performance'!$B$2:$B$5, 0),
        MATCH(B107, 'Summary - Period of Performance'!$C$1:$AW$1, 0)
      ),
      ""
    ),
    ""
  ),
  ""
)</f>
        <v/>
      </c>
      <c r="I107" s="21" t="str">
        <f t="array" ref="I107">IF(
  Prototype_input!$C$6 = "Federal or Tribal Government",
  IF(
    B107 &lt;&gt; "",
    IFERROR(
      INDEX(
        'Summary - Socioeconomic'!$C$2:$BX$11,
        MATCH(Prototype_input!$C$50, 'Summary - Socioeconomic'!$B$2:$B$11, 0),
        MATCH(B107, 'Summary - Socioeconomic'!$C$1:$BX$1, 0)
      ),
      ""
    ),
    ""
  ),
  ""
)</f>
        <v/>
      </c>
      <c r="J107" s="21" t="str">
        <f>IF(
  Prototype_input!$C$6 = "Federal or Tribal Government",
  IF(
    B107 &lt;&gt; "",
    IFERROR(
      INDEX(
        'Summary - Estimated Dollar Valu'!$C$2:$AW$4,
        MATCH(Prototype_input!$C$54, 'Summary - Estimated Dollar Valu'!$B$2:$B$4, 0),
        MATCH(B107, 'Summary - Estimated Dollar Valu'!$C$1:$AW$1, 0)
      ),
      ""
    ),
    ""
  ),
  ""
)</f>
        <v/>
      </c>
      <c r="K107" s="21" t="str">
        <f>IF(AND(Prototype_input!$C$56&lt;&gt;"",J107&lt;&gt;""),Prototype_input!$C$58,"")</f>
        <v/>
      </c>
      <c r="L107" s="21" t="str">
        <f>IF(AND(Prototype_input!$C$60&lt;&gt;"",J107&lt;&gt;""),Prototype_input!$C$62,"")</f>
        <v/>
      </c>
      <c r="M107" s="21" t="str">
        <f>IF(AND(Prototype_input!$C$64&lt;&gt;"",J107&lt;&gt;""),Prototype_input!$C$66,"")</f>
        <v/>
      </c>
      <c r="N107" s="21" t="str">
        <f>IF(AND(Prototype_input!$C$68&lt;&gt;"",J107&lt;&gt;""),Prototype_input!$C$70,"")</f>
        <v/>
      </c>
      <c r="O107" s="21" t="str">
        <f t="array" ref="O107">IF(N107&lt;&gt;"",_xludf.xlookup(Prototype_input!$E$13,'ITC Offerings Mapping'!C106:C1105,'ITC Offerings Mapping'!B106:B1105),"")</f>
        <v/>
      </c>
      <c r="Q107" s="21" t="str">
        <f t="array" ref="Q107">IF(Prototype_input!$C$6="Federal or Tribal Government",IF(O107&lt;&gt;"", INDEX('Scope Scoring'!$C$2:$BX$50, MATCH(O107, 'Scope Scoring'!$B$2:$B$50, 0), MATCH(B107, 'Scope Scoring'!$C$1:$BX$1, 0)),""),"")</f>
        <v/>
      </c>
      <c r="R107" s="21" t="str">
        <f t="shared" si="0"/>
        <v/>
      </c>
      <c r="S107" s="21" t="str">
        <f t="shared" si="1"/>
        <v/>
      </c>
      <c r="T107" s="21" t="str">
        <f t="shared" si="2"/>
        <v/>
      </c>
      <c r="U107" s="21" t="str">
        <f t="shared" si="3"/>
        <v/>
      </c>
      <c r="W107" s="21" t="str">
        <f t="array" ref="W107">IF(Prototype_input!$C$6="Federal or Tribal Government",IF(O107&lt;&gt;"", INDEX('Summary - Level of Assistance -'!$C$2:$AV$7, MATCH(Prototype_input!$C$34, 'Summary - Level of Assistance -'!$B$2:$B$7, 0), MATCH(B107, 'Summary - Level of Assistance -'!$C$1:$AV$1, 0)),""),"")</f>
        <v/>
      </c>
      <c r="X107" s="21" t="str">
        <f t="shared" si="4"/>
        <v/>
      </c>
      <c r="Y107" s="21" t="str">
        <f t="shared" si="5"/>
        <v/>
      </c>
      <c r="AA107" s="21" t="str">
        <f t="array" ref="AA107">IF(Prototype_input!$C$6="Federal or Tribal Government",IF(O107&lt;&gt;"", INDEX('Summary - Objective - Tradeoff'!$C$2:$AV$4, MATCH(Prototype_input!$C$38, 'Summary - Objective - Tradeoff'!$B$2:$B$4, 0), MATCH(B107, 'Summary - Objective - Tradeoff'!$C$1:$AV$1, 0)),""),"")</f>
        <v/>
      </c>
      <c r="AB107" s="21" t="str">
        <f t="shared" si="6"/>
        <v/>
      </c>
      <c r="AC107" s="21" t="str">
        <f t="shared" si="7"/>
        <v/>
      </c>
      <c r="AE107" s="21" t="str">
        <f t="array" ref="AE107">IF(Prototype_input!$C$6="Federal or Tribal Government",IF(O107&lt;&gt;"", INDEX('Summary- PoP - Tradeoff'!$C$2:$AV$5, MATCH(Prototype_input!$C$46, 'Summary- PoP - Tradeoff'!$B$2:$B$5, 0), MATCH(B107, 'Summary- PoP - Tradeoff'!$C$1:$AV$1, 0)),""),"")</f>
        <v/>
      </c>
      <c r="AF107" s="21" t="str">
        <f t="shared" si="8"/>
        <v/>
      </c>
      <c r="AG107" s="21" t="str">
        <f t="shared" si="9"/>
        <v/>
      </c>
      <c r="AI107" s="21" t="str">
        <f t="array" ref="AI107">IF(Prototype_input!$C$6="Federal or Tribal Government",IF(O107&lt;&gt;"", INDEX('Summary - EDV - Tradeoff'!$C$2:$AV$4, MATCH(Prototype_input!$C$54, 'Summary - EDV - Tradeoff'!$B$2:$B$4, 0), MATCH(B107, 'Summary - EDV - Tradeoff'!$C$1:$AV$1, 0)),""),"")</f>
        <v/>
      </c>
      <c r="AJ107" s="21" t="str">
        <f t="shared" si="10"/>
        <v/>
      </c>
      <c r="AK107" s="21" t="str">
        <f t="shared" si="11"/>
        <v/>
      </c>
      <c r="AL107" s="21" t="str">
        <f t="shared" si="12"/>
        <v/>
      </c>
    </row>
    <row r="108" spans="4:38" ht="12.75" x14ac:dyDescent="0.2">
      <c r="D108" s="21" t="str">
        <f t="array" ref="D108">IF(
  Prototype_input!$C$6 = "State or Local Government",
  IF(
    C108 &lt;&gt; "",
    IFERROR(
      INDEX(
        'Summary - Acquisition Need'!$C$2:$AD$4,
        MATCH(Prototype_input!$C$30, 'Summary - Acquisition Need'!$B$2:$B$4, 0),
        MATCH(C108, 'Summary - Acquisition Need'!$C$1:$AD$1, 0)
      ),
      ""
    ),
    ""
  ),
  IF(
    Prototype_input!$C$6 = "Federal or Tribal Government",
    IF(
      B108 &lt;&gt; "",
      IFERROR(
        INDEX(
          'Summary - Place of Performance'!$C$2:$AW$14,
          MATCH(Prototype_input!$C$30, 'Summary - Place of Performance'!$B$2:$B$14, 0),
          MATCH(B108, 'Summary - Place of Performance'!$C$1:$AW$1, 0)
        ),
        ""
      ),
      ""
    ),
    ""
  )
)</f>
        <v/>
      </c>
      <c r="E108" s="21" t="str">
        <f t="array" ref="E108">IF(
  Prototype_input!$C$6 = "State or Local Government",
  IF(
    C108 &lt;&gt; "",
    IFERROR(
      INDEX(
        'Summary - Contract Type'!$C$2:$BX$6,
        MATCH(Prototype_input!$C$34, 'Summary - Contract Type'!$B$2:$B$6, 0),
        MATCH(C108, 'Summary - Contract Type'!$C$1:$BX$1, 0)
      ),
      ""
    ),
    ""
  ),
  IF(
    Prototype_input!$C$6 = "Federal or Tribal Government",
    IF(
      B108 &lt;&gt; "",
      IFERROR(
        INDEX(
          'Summary - Level of Assistance'!$C$2:$AW$7,
          MATCH(Prototype_input!$C$34, 'Summary - Level of Assistance'!$B$2:$B$7, 0),
          MATCH(B108, 'Summary - Level of Assistance'!$C$1:$AW$1, 0)
        ),
        ""
      ),
      ""
    ),
    ""
  )
)</f>
        <v/>
      </c>
      <c r="F108" s="21" t="str">
        <f t="array" ref="F108">IF(
  Prototype_input!$C$6 = "State or Local Government",
  IF(
    C108 &lt;&gt; "",
    IFERROR(
      INDEX(
        'Summary - Socioeconomic'!$C$2:$BX$11,
        MATCH(Prototype_input!$C$38, 'Summary - Socioeconomic'!$B$2:$B$11, 0),
        MATCH(C108, 'Summary - Socioeconomic'!$C$1:$BX$1, 0)
      ),
      ""
    ),
    ""
  ),
  IF(
    Prototype_input!$C$6 = "Federal or Tribal Government",
    IF(
      B108 &lt;&gt; "",
      IFERROR(
        INDEX(
          'Summary - Objective'!$C$2:$AX$4,
          MATCH(Prototype_input!$C$38, 'Summary - Objective'!$B$2:$B$4, 0),
          MATCH(B108, 'Summary - Objective'!$C$1:$AX$1, 0)
        ),
        ""
      ),
      ""
    ),
    ""
  )
)</f>
        <v/>
      </c>
      <c r="G108" s="21" t="str">
        <f t="array" ref="G108">IF(
  Prototype_input!$C$6 = "Federal or Tribal Government",
  IF(
    B108 &lt;&gt; "",
    IFERROR(
      INDEX(
        'Summary - Contract Type'!$C$2:$BX$6,
        MATCH(Prototype_input!$C$42, 'Summary - Contract Type'!$B$2:$B$6, 0),
        MATCH(B108, 'Summary - Contract Type'!$C$1:$BX$1, 0)
      ),
      ""
    ),
    ""
  ),
  ""
)</f>
        <v/>
      </c>
      <c r="H108" s="21" t="str">
        <f t="array" ref="H108">IF(
  Prototype_input!$C$6 = "Federal or Tribal Government",
  IF(
    B108 &lt;&gt; "",
    IFERROR(
      INDEX(
        'Summary - Period of Performance'!$C$2:$AW$5,
        MATCH(Prototype_input!$C$46, 'Summary - Period of Performance'!$B$2:$B$5, 0),
        MATCH(B108, 'Summary - Period of Performance'!$C$1:$AW$1, 0)
      ),
      ""
    ),
    ""
  ),
  ""
)</f>
        <v/>
      </c>
      <c r="I108" s="21" t="str">
        <f t="array" ref="I108">IF(
  Prototype_input!$C$6 = "Federal or Tribal Government",
  IF(
    B108 &lt;&gt; "",
    IFERROR(
      INDEX(
        'Summary - Socioeconomic'!$C$2:$BX$11,
        MATCH(Prototype_input!$C$50, 'Summary - Socioeconomic'!$B$2:$B$11, 0),
        MATCH(B108, 'Summary - Socioeconomic'!$C$1:$BX$1, 0)
      ),
      ""
    ),
    ""
  ),
  ""
)</f>
        <v/>
      </c>
      <c r="J108" s="21" t="str">
        <f>IF(
  Prototype_input!$C$6 = "Federal or Tribal Government",
  IF(
    B108 &lt;&gt; "",
    IFERROR(
      INDEX(
        'Summary - Estimated Dollar Valu'!$C$2:$AW$4,
        MATCH(Prototype_input!$C$54, 'Summary - Estimated Dollar Valu'!$B$2:$B$4, 0),
        MATCH(B108, 'Summary - Estimated Dollar Valu'!$C$1:$AW$1, 0)
      ),
      ""
    ),
    ""
  ),
  ""
)</f>
        <v/>
      </c>
      <c r="K108" s="21" t="str">
        <f>IF(AND(Prototype_input!$C$56&lt;&gt;"",J108&lt;&gt;""),Prototype_input!$C$58,"")</f>
        <v/>
      </c>
      <c r="L108" s="21" t="str">
        <f>IF(AND(Prototype_input!$C$60&lt;&gt;"",J108&lt;&gt;""),Prototype_input!$C$62,"")</f>
        <v/>
      </c>
      <c r="M108" s="21" t="str">
        <f>IF(AND(Prototype_input!$C$64&lt;&gt;"",J108&lt;&gt;""),Prototype_input!$C$66,"")</f>
        <v/>
      </c>
      <c r="N108" s="21" t="str">
        <f>IF(AND(Prototype_input!$C$68&lt;&gt;"",J108&lt;&gt;""),Prototype_input!$C$70,"")</f>
        <v/>
      </c>
      <c r="O108" s="21" t="str">
        <f t="array" ref="O108">IF(N108&lt;&gt;"",_xludf.xlookup(Prototype_input!$E$13,'ITC Offerings Mapping'!C107:C1106,'ITC Offerings Mapping'!B107:B1106),"")</f>
        <v/>
      </c>
      <c r="Q108" s="21" t="str">
        <f t="array" ref="Q108">IF(Prototype_input!$C$6="Federal or Tribal Government",IF(O108&lt;&gt;"", INDEX('Scope Scoring'!$C$2:$BX$50, MATCH(O108, 'Scope Scoring'!$B$2:$B$50, 0), MATCH(B108, 'Scope Scoring'!$C$1:$BX$1, 0)),""),"")</f>
        <v/>
      </c>
      <c r="R108" s="21" t="str">
        <f t="shared" si="0"/>
        <v/>
      </c>
      <c r="S108" s="21" t="str">
        <f t="shared" si="1"/>
        <v/>
      </c>
      <c r="T108" s="21" t="str">
        <f t="shared" si="2"/>
        <v/>
      </c>
      <c r="U108" s="21" t="str">
        <f t="shared" si="3"/>
        <v/>
      </c>
      <c r="W108" s="21" t="str">
        <f t="array" ref="W108">IF(Prototype_input!$C$6="Federal or Tribal Government",IF(O108&lt;&gt;"", INDEX('Summary - Level of Assistance -'!$C$2:$AV$7, MATCH(Prototype_input!$C$34, 'Summary - Level of Assistance -'!$B$2:$B$7, 0), MATCH(B108, 'Summary - Level of Assistance -'!$C$1:$AV$1, 0)),""),"")</f>
        <v/>
      </c>
      <c r="X108" s="21" t="str">
        <f t="shared" si="4"/>
        <v/>
      </c>
      <c r="Y108" s="21" t="str">
        <f t="shared" si="5"/>
        <v/>
      </c>
      <c r="AA108" s="21" t="str">
        <f t="array" ref="AA108">IF(Prototype_input!$C$6="Federal or Tribal Government",IF(O108&lt;&gt;"", INDEX('Summary - Objective - Tradeoff'!$C$2:$AV$4, MATCH(Prototype_input!$C$38, 'Summary - Objective - Tradeoff'!$B$2:$B$4, 0), MATCH(B108, 'Summary - Objective - Tradeoff'!$C$1:$AV$1, 0)),""),"")</f>
        <v/>
      </c>
      <c r="AB108" s="21" t="str">
        <f t="shared" si="6"/>
        <v/>
      </c>
      <c r="AC108" s="21" t="str">
        <f t="shared" si="7"/>
        <v/>
      </c>
      <c r="AE108" s="21" t="str">
        <f t="array" ref="AE108">IF(Prototype_input!$C$6="Federal or Tribal Government",IF(O108&lt;&gt;"", INDEX('Summary- PoP - Tradeoff'!$C$2:$AV$5, MATCH(Prototype_input!$C$46, 'Summary- PoP - Tradeoff'!$B$2:$B$5, 0), MATCH(B108, 'Summary- PoP - Tradeoff'!$C$1:$AV$1, 0)),""),"")</f>
        <v/>
      </c>
      <c r="AF108" s="21" t="str">
        <f t="shared" si="8"/>
        <v/>
      </c>
      <c r="AG108" s="21" t="str">
        <f t="shared" si="9"/>
        <v/>
      </c>
      <c r="AI108" s="21" t="str">
        <f t="array" ref="AI108">IF(Prototype_input!$C$6="Federal or Tribal Government",IF(O108&lt;&gt;"", INDEX('Summary - EDV - Tradeoff'!$C$2:$AV$4, MATCH(Prototype_input!$C$54, 'Summary - EDV - Tradeoff'!$B$2:$B$4, 0), MATCH(B108, 'Summary - EDV - Tradeoff'!$C$1:$AV$1, 0)),""),"")</f>
        <v/>
      </c>
      <c r="AJ108" s="21" t="str">
        <f t="shared" si="10"/>
        <v/>
      </c>
      <c r="AK108" s="21" t="str">
        <f t="shared" si="11"/>
        <v/>
      </c>
      <c r="AL108" s="21" t="str">
        <f t="shared" si="12"/>
        <v/>
      </c>
    </row>
    <row r="109" spans="4:38" ht="12.75" x14ac:dyDescent="0.2">
      <c r="D109" s="21" t="str">
        <f t="array" ref="D109">IF(
  Prototype_input!$C$6 = "State or Local Government",
  IF(
    C109 &lt;&gt; "",
    IFERROR(
      INDEX(
        'Summary - Acquisition Need'!$C$2:$AD$4,
        MATCH(Prototype_input!$C$30, 'Summary - Acquisition Need'!$B$2:$B$4, 0),
        MATCH(C109, 'Summary - Acquisition Need'!$C$1:$AD$1, 0)
      ),
      ""
    ),
    ""
  ),
  IF(
    Prototype_input!$C$6 = "Federal or Tribal Government",
    IF(
      B109 &lt;&gt; "",
      IFERROR(
        INDEX(
          'Summary - Place of Performance'!$C$2:$AW$14,
          MATCH(Prototype_input!$C$30, 'Summary - Place of Performance'!$B$2:$B$14, 0),
          MATCH(B109, 'Summary - Place of Performance'!$C$1:$AW$1, 0)
        ),
        ""
      ),
      ""
    ),
    ""
  )
)</f>
        <v/>
      </c>
      <c r="E109" s="21" t="str">
        <f t="array" ref="E109">IF(
  Prototype_input!$C$6 = "State or Local Government",
  IF(
    C109 &lt;&gt; "",
    IFERROR(
      INDEX(
        'Summary - Contract Type'!$C$2:$BX$6,
        MATCH(Prototype_input!$C$34, 'Summary - Contract Type'!$B$2:$B$6, 0),
        MATCH(C109, 'Summary - Contract Type'!$C$1:$BX$1, 0)
      ),
      ""
    ),
    ""
  ),
  IF(
    Prototype_input!$C$6 = "Federal or Tribal Government",
    IF(
      B109 &lt;&gt; "",
      IFERROR(
        INDEX(
          'Summary - Level of Assistance'!$C$2:$AW$7,
          MATCH(Prototype_input!$C$34, 'Summary - Level of Assistance'!$B$2:$B$7, 0),
          MATCH(B109, 'Summary - Level of Assistance'!$C$1:$AW$1, 0)
        ),
        ""
      ),
      ""
    ),
    ""
  )
)</f>
        <v/>
      </c>
      <c r="F109" s="21" t="str">
        <f t="array" ref="F109">IF(
  Prototype_input!$C$6 = "State or Local Government",
  IF(
    C109 &lt;&gt; "",
    IFERROR(
      INDEX(
        'Summary - Socioeconomic'!$C$2:$BX$11,
        MATCH(Prototype_input!$C$38, 'Summary - Socioeconomic'!$B$2:$B$11, 0),
        MATCH(C109, 'Summary - Socioeconomic'!$C$1:$BX$1, 0)
      ),
      ""
    ),
    ""
  ),
  IF(
    Prototype_input!$C$6 = "Federal or Tribal Government",
    IF(
      B109 &lt;&gt; "",
      IFERROR(
        INDEX(
          'Summary - Objective'!$C$2:$AX$4,
          MATCH(Prototype_input!$C$38, 'Summary - Objective'!$B$2:$B$4, 0),
          MATCH(B109, 'Summary - Objective'!$C$1:$AX$1, 0)
        ),
        ""
      ),
      ""
    ),
    ""
  )
)</f>
        <v/>
      </c>
      <c r="G109" s="21" t="str">
        <f t="array" ref="G109">IF(
  Prototype_input!$C$6 = "Federal or Tribal Government",
  IF(
    B109 &lt;&gt; "",
    IFERROR(
      INDEX(
        'Summary - Contract Type'!$C$2:$BX$6,
        MATCH(Prototype_input!$C$42, 'Summary - Contract Type'!$B$2:$B$6, 0),
        MATCH(B109, 'Summary - Contract Type'!$C$1:$BX$1, 0)
      ),
      ""
    ),
    ""
  ),
  ""
)</f>
        <v/>
      </c>
      <c r="H109" s="21" t="str">
        <f t="array" ref="H109">IF(
  Prototype_input!$C$6 = "Federal or Tribal Government",
  IF(
    B109 &lt;&gt; "",
    IFERROR(
      INDEX(
        'Summary - Period of Performance'!$C$2:$AW$5,
        MATCH(Prototype_input!$C$46, 'Summary - Period of Performance'!$B$2:$B$5, 0),
        MATCH(B109, 'Summary - Period of Performance'!$C$1:$AW$1, 0)
      ),
      ""
    ),
    ""
  ),
  ""
)</f>
        <v/>
      </c>
      <c r="I109" s="21" t="str">
        <f t="array" ref="I109">IF(
  Prototype_input!$C$6 = "Federal or Tribal Government",
  IF(
    B109 &lt;&gt; "",
    IFERROR(
      INDEX(
        'Summary - Socioeconomic'!$C$2:$BX$11,
        MATCH(Prototype_input!$C$50, 'Summary - Socioeconomic'!$B$2:$B$11, 0),
        MATCH(B109, 'Summary - Socioeconomic'!$C$1:$BX$1, 0)
      ),
      ""
    ),
    ""
  ),
  ""
)</f>
        <v/>
      </c>
      <c r="J109" s="21" t="str">
        <f>IF(
  Prototype_input!$C$6 = "Federal or Tribal Government",
  IF(
    B109 &lt;&gt; "",
    IFERROR(
      INDEX(
        'Summary - Estimated Dollar Valu'!$C$2:$AW$4,
        MATCH(Prototype_input!$C$54, 'Summary - Estimated Dollar Valu'!$B$2:$B$4, 0),
        MATCH(B109, 'Summary - Estimated Dollar Valu'!$C$1:$AW$1, 0)
      ),
      ""
    ),
    ""
  ),
  ""
)</f>
        <v/>
      </c>
      <c r="K109" s="21" t="str">
        <f>IF(AND(Prototype_input!$C$56&lt;&gt;"",J109&lt;&gt;""),Prototype_input!$C$58,"")</f>
        <v/>
      </c>
      <c r="L109" s="21" t="str">
        <f>IF(AND(Prototype_input!$C$60&lt;&gt;"",J109&lt;&gt;""),Prototype_input!$C$62,"")</f>
        <v/>
      </c>
      <c r="M109" s="21" t="str">
        <f>IF(AND(Prototype_input!$C$64&lt;&gt;"",J109&lt;&gt;""),Prototype_input!$C$66,"")</f>
        <v/>
      </c>
      <c r="N109" s="21" t="str">
        <f>IF(AND(Prototype_input!$C$68&lt;&gt;"",J109&lt;&gt;""),Prototype_input!$C$70,"")</f>
        <v/>
      </c>
      <c r="O109" s="21" t="str">
        <f t="array" ref="O109">IF(N109&lt;&gt;"",_xludf.xlookup(Prototype_input!$E$13,'ITC Offerings Mapping'!C108:C1107,'ITC Offerings Mapping'!B108:B1107),"")</f>
        <v/>
      </c>
      <c r="Q109" s="21" t="str">
        <f t="array" ref="Q109">IF(Prototype_input!$C$6="Federal or Tribal Government",IF(O109&lt;&gt;"", INDEX('Scope Scoring'!$C$2:$BX$50, MATCH(O109, 'Scope Scoring'!$B$2:$B$50, 0), MATCH(B109, 'Scope Scoring'!$C$1:$BX$1, 0)),""),"")</f>
        <v/>
      </c>
      <c r="R109" s="21" t="str">
        <f t="shared" si="0"/>
        <v/>
      </c>
      <c r="S109" s="21" t="str">
        <f t="shared" si="1"/>
        <v/>
      </c>
      <c r="T109" s="21" t="str">
        <f t="shared" si="2"/>
        <v/>
      </c>
      <c r="U109" s="21" t="str">
        <f t="shared" si="3"/>
        <v/>
      </c>
      <c r="W109" s="21" t="str">
        <f t="array" ref="W109">IF(Prototype_input!$C$6="Federal or Tribal Government",IF(O109&lt;&gt;"", INDEX('Summary - Level of Assistance -'!$C$2:$AV$7, MATCH(Prototype_input!$C$34, 'Summary - Level of Assistance -'!$B$2:$B$7, 0), MATCH(B109, 'Summary - Level of Assistance -'!$C$1:$AV$1, 0)),""),"")</f>
        <v/>
      </c>
      <c r="X109" s="21" t="str">
        <f t="shared" si="4"/>
        <v/>
      </c>
      <c r="Y109" s="21" t="str">
        <f t="shared" si="5"/>
        <v/>
      </c>
      <c r="AA109" s="21" t="str">
        <f t="array" ref="AA109">IF(Prototype_input!$C$6="Federal or Tribal Government",IF(O109&lt;&gt;"", INDEX('Summary - Objective - Tradeoff'!$C$2:$AV$4, MATCH(Prototype_input!$C$38, 'Summary - Objective - Tradeoff'!$B$2:$B$4, 0), MATCH(B109, 'Summary - Objective - Tradeoff'!$C$1:$AV$1, 0)),""),"")</f>
        <v/>
      </c>
      <c r="AB109" s="21" t="str">
        <f t="shared" si="6"/>
        <v/>
      </c>
      <c r="AC109" s="21" t="str">
        <f t="shared" si="7"/>
        <v/>
      </c>
      <c r="AE109" s="21" t="str">
        <f t="array" ref="AE109">IF(Prototype_input!$C$6="Federal or Tribal Government",IF(O109&lt;&gt;"", INDEX('Summary- PoP - Tradeoff'!$C$2:$AV$5, MATCH(Prototype_input!$C$46, 'Summary- PoP - Tradeoff'!$B$2:$B$5, 0), MATCH(B109, 'Summary- PoP - Tradeoff'!$C$1:$AV$1, 0)),""),"")</f>
        <v/>
      </c>
      <c r="AF109" s="21" t="str">
        <f t="shared" si="8"/>
        <v/>
      </c>
      <c r="AG109" s="21" t="str">
        <f t="shared" si="9"/>
        <v/>
      </c>
      <c r="AI109" s="21" t="str">
        <f t="array" ref="AI109">IF(Prototype_input!$C$6="Federal or Tribal Government",IF(O109&lt;&gt;"", INDEX('Summary - EDV - Tradeoff'!$C$2:$AV$4, MATCH(Prototype_input!$C$54, 'Summary - EDV - Tradeoff'!$B$2:$B$4, 0), MATCH(B109, 'Summary - EDV - Tradeoff'!$C$1:$AV$1, 0)),""),"")</f>
        <v/>
      </c>
      <c r="AJ109" s="21" t="str">
        <f t="shared" si="10"/>
        <v/>
      </c>
      <c r="AK109" s="21" t="str">
        <f t="shared" si="11"/>
        <v/>
      </c>
      <c r="AL109" s="21" t="str">
        <f t="shared" si="12"/>
        <v/>
      </c>
    </row>
    <row r="110" spans="4:38" ht="12.75" x14ac:dyDescent="0.2">
      <c r="D110" s="21" t="str">
        <f t="array" ref="D110">IF(
  Prototype_input!$C$6 = "State or Local Government",
  IF(
    C110 &lt;&gt; "",
    IFERROR(
      INDEX(
        'Summary - Acquisition Need'!$C$2:$AD$4,
        MATCH(Prototype_input!$C$30, 'Summary - Acquisition Need'!$B$2:$B$4, 0),
        MATCH(C110, 'Summary - Acquisition Need'!$C$1:$AD$1, 0)
      ),
      ""
    ),
    ""
  ),
  IF(
    Prototype_input!$C$6 = "Federal or Tribal Government",
    IF(
      B110 &lt;&gt; "",
      IFERROR(
        INDEX(
          'Summary - Place of Performance'!$C$2:$AW$14,
          MATCH(Prototype_input!$C$30, 'Summary - Place of Performance'!$B$2:$B$14, 0),
          MATCH(B110, 'Summary - Place of Performance'!$C$1:$AW$1, 0)
        ),
        ""
      ),
      ""
    ),
    ""
  )
)</f>
        <v/>
      </c>
      <c r="E110" s="21" t="str">
        <f t="array" ref="E110">IF(
  Prototype_input!$C$6 = "State or Local Government",
  IF(
    C110 &lt;&gt; "",
    IFERROR(
      INDEX(
        'Summary - Contract Type'!$C$2:$BX$6,
        MATCH(Prototype_input!$C$34, 'Summary - Contract Type'!$B$2:$B$6, 0),
        MATCH(C110, 'Summary - Contract Type'!$C$1:$BX$1, 0)
      ),
      ""
    ),
    ""
  ),
  IF(
    Prototype_input!$C$6 = "Federal or Tribal Government",
    IF(
      B110 &lt;&gt; "",
      IFERROR(
        INDEX(
          'Summary - Level of Assistance'!$C$2:$AW$7,
          MATCH(Prototype_input!$C$34, 'Summary - Level of Assistance'!$B$2:$B$7, 0),
          MATCH(B110, 'Summary - Level of Assistance'!$C$1:$AW$1, 0)
        ),
        ""
      ),
      ""
    ),
    ""
  )
)</f>
        <v/>
      </c>
      <c r="F110" s="21" t="str">
        <f t="array" ref="F110">IF(
  Prototype_input!$C$6 = "State or Local Government",
  IF(
    C110 &lt;&gt; "",
    IFERROR(
      INDEX(
        'Summary - Socioeconomic'!$C$2:$BX$11,
        MATCH(Prototype_input!$C$38, 'Summary - Socioeconomic'!$B$2:$B$11, 0),
        MATCH(C110, 'Summary - Socioeconomic'!$C$1:$BX$1, 0)
      ),
      ""
    ),
    ""
  ),
  IF(
    Prototype_input!$C$6 = "Federal or Tribal Government",
    IF(
      B110 &lt;&gt; "",
      IFERROR(
        INDEX(
          'Summary - Objective'!$C$2:$AX$4,
          MATCH(Prototype_input!$C$38, 'Summary - Objective'!$B$2:$B$4, 0),
          MATCH(B110, 'Summary - Objective'!$C$1:$AX$1, 0)
        ),
        ""
      ),
      ""
    ),
    ""
  )
)</f>
        <v/>
      </c>
      <c r="G110" s="21" t="str">
        <f t="array" ref="G110">IF(
  Prototype_input!$C$6 = "Federal or Tribal Government",
  IF(
    B110 &lt;&gt; "",
    IFERROR(
      INDEX(
        'Summary - Contract Type'!$C$2:$BX$6,
        MATCH(Prototype_input!$C$42, 'Summary - Contract Type'!$B$2:$B$6, 0),
        MATCH(B110, 'Summary - Contract Type'!$C$1:$BX$1, 0)
      ),
      ""
    ),
    ""
  ),
  ""
)</f>
        <v/>
      </c>
      <c r="H110" s="21" t="str">
        <f t="array" ref="H110">IF(
  Prototype_input!$C$6 = "Federal or Tribal Government",
  IF(
    B110 &lt;&gt; "",
    IFERROR(
      INDEX(
        'Summary - Period of Performance'!$C$2:$AW$5,
        MATCH(Prototype_input!$C$46, 'Summary - Period of Performance'!$B$2:$B$5, 0),
        MATCH(B110, 'Summary - Period of Performance'!$C$1:$AW$1, 0)
      ),
      ""
    ),
    ""
  ),
  ""
)</f>
        <v/>
      </c>
      <c r="I110" s="21" t="str">
        <f t="array" ref="I110">IF(
  Prototype_input!$C$6 = "Federal or Tribal Government",
  IF(
    B110 &lt;&gt; "",
    IFERROR(
      INDEX(
        'Summary - Socioeconomic'!$C$2:$BX$11,
        MATCH(Prototype_input!$C$50, 'Summary - Socioeconomic'!$B$2:$B$11, 0),
        MATCH(B110, 'Summary - Socioeconomic'!$C$1:$BX$1, 0)
      ),
      ""
    ),
    ""
  ),
  ""
)</f>
        <v/>
      </c>
      <c r="J110" s="21" t="str">
        <f>IF(
  Prototype_input!$C$6 = "Federal or Tribal Government",
  IF(
    B110 &lt;&gt; "",
    IFERROR(
      INDEX(
        'Summary - Estimated Dollar Valu'!$C$2:$AW$4,
        MATCH(Prototype_input!$C$54, 'Summary - Estimated Dollar Valu'!$B$2:$B$4, 0),
        MATCH(B110, 'Summary - Estimated Dollar Valu'!$C$1:$AW$1, 0)
      ),
      ""
    ),
    ""
  ),
  ""
)</f>
        <v/>
      </c>
      <c r="K110" s="21" t="str">
        <f>IF(AND(Prototype_input!$C$56&lt;&gt;"",J110&lt;&gt;""),Prototype_input!$C$58,"")</f>
        <v/>
      </c>
      <c r="L110" s="21" t="str">
        <f>IF(AND(Prototype_input!$C$60&lt;&gt;"",J110&lt;&gt;""),Prototype_input!$C$62,"")</f>
        <v/>
      </c>
      <c r="M110" s="21" t="str">
        <f>IF(AND(Prototype_input!$C$64&lt;&gt;"",J110&lt;&gt;""),Prototype_input!$C$66,"")</f>
        <v/>
      </c>
      <c r="N110" s="21" t="str">
        <f>IF(AND(Prototype_input!$C$68&lt;&gt;"",J110&lt;&gt;""),Prototype_input!$C$70,"")</f>
        <v/>
      </c>
      <c r="O110" s="21" t="str">
        <f t="array" ref="O110">IF(N110&lt;&gt;"",_xludf.xlookup(Prototype_input!$E$13,'ITC Offerings Mapping'!C109:C1108,'ITC Offerings Mapping'!B109:B1108),"")</f>
        <v/>
      </c>
      <c r="Q110" s="21" t="str">
        <f t="array" ref="Q110">IF(Prototype_input!$C$6="Federal or Tribal Government",IF(O110&lt;&gt;"", INDEX('Scope Scoring'!$C$2:$BX$50, MATCH(O110, 'Scope Scoring'!$B$2:$B$50, 0), MATCH(B110, 'Scope Scoring'!$C$1:$BX$1, 0)),""),"")</f>
        <v/>
      </c>
      <c r="R110" s="21" t="str">
        <f t="shared" si="0"/>
        <v/>
      </c>
      <c r="S110" s="21" t="str">
        <f t="shared" si="1"/>
        <v/>
      </c>
      <c r="T110" s="21" t="str">
        <f t="shared" si="2"/>
        <v/>
      </c>
      <c r="U110" s="21" t="str">
        <f t="shared" si="3"/>
        <v/>
      </c>
      <c r="W110" s="21" t="str">
        <f t="array" ref="W110">IF(Prototype_input!$C$6="Federal or Tribal Government",IF(O110&lt;&gt;"", INDEX('Summary - Level of Assistance -'!$C$2:$AV$7, MATCH(Prototype_input!$C$34, 'Summary - Level of Assistance -'!$B$2:$B$7, 0), MATCH(B110, 'Summary - Level of Assistance -'!$C$1:$AV$1, 0)),""),"")</f>
        <v/>
      </c>
      <c r="X110" s="21" t="str">
        <f t="shared" si="4"/>
        <v/>
      </c>
      <c r="Y110" s="21" t="str">
        <f t="shared" si="5"/>
        <v/>
      </c>
      <c r="AA110" s="21" t="str">
        <f t="array" ref="AA110">IF(Prototype_input!$C$6="Federal or Tribal Government",IF(O110&lt;&gt;"", INDEX('Summary - Objective - Tradeoff'!$C$2:$AV$4, MATCH(Prototype_input!$C$38, 'Summary - Objective - Tradeoff'!$B$2:$B$4, 0), MATCH(B110, 'Summary - Objective - Tradeoff'!$C$1:$AV$1, 0)),""),"")</f>
        <v/>
      </c>
      <c r="AB110" s="21" t="str">
        <f t="shared" si="6"/>
        <v/>
      </c>
      <c r="AC110" s="21" t="str">
        <f t="shared" si="7"/>
        <v/>
      </c>
      <c r="AE110" s="21" t="str">
        <f t="array" ref="AE110">IF(Prototype_input!$C$6="Federal or Tribal Government",IF(O110&lt;&gt;"", INDEX('Summary- PoP - Tradeoff'!$C$2:$AV$5, MATCH(Prototype_input!$C$46, 'Summary- PoP - Tradeoff'!$B$2:$B$5, 0), MATCH(B110, 'Summary- PoP - Tradeoff'!$C$1:$AV$1, 0)),""),"")</f>
        <v/>
      </c>
      <c r="AF110" s="21" t="str">
        <f t="shared" si="8"/>
        <v/>
      </c>
      <c r="AG110" s="21" t="str">
        <f t="shared" si="9"/>
        <v/>
      </c>
      <c r="AI110" s="21" t="str">
        <f t="array" ref="AI110">IF(Prototype_input!$C$6="Federal or Tribal Government",IF(O110&lt;&gt;"", INDEX('Summary - EDV - Tradeoff'!$C$2:$AV$4, MATCH(Prototype_input!$C$54, 'Summary - EDV - Tradeoff'!$B$2:$B$4, 0), MATCH(B110, 'Summary - EDV - Tradeoff'!$C$1:$AV$1, 0)),""),"")</f>
        <v/>
      </c>
      <c r="AJ110" s="21" t="str">
        <f t="shared" si="10"/>
        <v/>
      </c>
      <c r="AK110" s="21" t="str">
        <f t="shared" si="11"/>
        <v/>
      </c>
      <c r="AL110" s="21" t="str">
        <f t="shared" si="12"/>
        <v/>
      </c>
    </row>
    <row r="111" spans="4:38" ht="12.75" x14ac:dyDescent="0.2">
      <c r="D111" s="21" t="str">
        <f t="array" ref="D111">IF(
  Prototype_input!$C$6 = "State or Local Government",
  IF(
    C111 &lt;&gt; "",
    IFERROR(
      INDEX(
        'Summary - Acquisition Need'!$C$2:$AD$4,
        MATCH(Prototype_input!$C$30, 'Summary - Acquisition Need'!$B$2:$B$4, 0),
        MATCH(C111, 'Summary - Acquisition Need'!$C$1:$AD$1, 0)
      ),
      ""
    ),
    ""
  ),
  IF(
    Prototype_input!$C$6 = "Federal or Tribal Government",
    IF(
      B111 &lt;&gt; "",
      IFERROR(
        INDEX(
          'Summary - Place of Performance'!$C$2:$AW$14,
          MATCH(Prototype_input!$C$30, 'Summary - Place of Performance'!$B$2:$B$14, 0),
          MATCH(B111, 'Summary - Place of Performance'!$C$1:$AW$1, 0)
        ),
        ""
      ),
      ""
    ),
    ""
  )
)</f>
        <v/>
      </c>
      <c r="E111" s="21" t="str">
        <f t="array" ref="E111">IF(
  Prototype_input!$C$6 = "State or Local Government",
  IF(
    C111 &lt;&gt; "",
    IFERROR(
      INDEX(
        'Summary - Contract Type'!$C$2:$BX$6,
        MATCH(Prototype_input!$C$34, 'Summary - Contract Type'!$B$2:$B$6, 0),
        MATCH(C111, 'Summary - Contract Type'!$C$1:$BX$1, 0)
      ),
      ""
    ),
    ""
  ),
  IF(
    Prototype_input!$C$6 = "Federal or Tribal Government",
    IF(
      B111 &lt;&gt; "",
      IFERROR(
        INDEX(
          'Summary - Level of Assistance'!$C$2:$AW$7,
          MATCH(Prototype_input!$C$34, 'Summary - Level of Assistance'!$B$2:$B$7, 0),
          MATCH(B111, 'Summary - Level of Assistance'!$C$1:$AW$1, 0)
        ),
        ""
      ),
      ""
    ),
    ""
  )
)</f>
        <v/>
      </c>
      <c r="F111" s="21" t="str">
        <f t="array" ref="F111">IF(
  Prototype_input!$C$6 = "State or Local Government",
  IF(
    C111 &lt;&gt; "",
    IFERROR(
      INDEX(
        'Summary - Socioeconomic'!$C$2:$BX$11,
        MATCH(Prototype_input!$C$38, 'Summary - Socioeconomic'!$B$2:$B$11, 0),
        MATCH(C111, 'Summary - Socioeconomic'!$C$1:$BX$1, 0)
      ),
      ""
    ),
    ""
  ),
  IF(
    Prototype_input!$C$6 = "Federal or Tribal Government",
    IF(
      B111 &lt;&gt; "",
      IFERROR(
        INDEX(
          'Summary - Objective'!$C$2:$AX$4,
          MATCH(Prototype_input!$C$38, 'Summary - Objective'!$B$2:$B$4, 0),
          MATCH(B111, 'Summary - Objective'!$C$1:$AX$1, 0)
        ),
        ""
      ),
      ""
    ),
    ""
  )
)</f>
        <v/>
      </c>
      <c r="G111" s="21" t="str">
        <f t="array" ref="G111">IF(
  Prototype_input!$C$6 = "Federal or Tribal Government",
  IF(
    B111 &lt;&gt; "",
    IFERROR(
      INDEX(
        'Summary - Contract Type'!$C$2:$BX$6,
        MATCH(Prototype_input!$C$42, 'Summary - Contract Type'!$B$2:$B$6, 0),
        MATCH(B111, 'Summary - Contract Type'!$C$1:$BX$1, 0)
      ),
      ""
    ),
    ""
  ),
  ""
)</f>
        <v/>
      </c>
      <c r="H111" s="21" t="str">
        <f t="array" ref="H111">IF(
  Prototype_input!$C$6 = "Federal or Tribal Government",
  IF(
    B111 &lt;&gt; "",
    IFERROR(
      INDEX(
        'Summary - Period of Performance'!$C$2:$AW$5,
        MATCH(Prototype_input!$C$46, 'Summary - Period of Performance'!$B$2:$B$5, 0),
        MATCH(B111, 'Summary - Period of Performance'!$C$1:$AW$1, 0)
      ),
      ""
    ),
    ""
  ),
  ""
)</f>
        <v/>
      </c>
      <c r="I111" s="21" t="str">
        <f t="array" ref="I111">IF(
  Prototype_input!$C$6 = "Federal or Tribal Government",
  IF(
    B111 &lt;&gt; "",
    IFERROR(
      INDEX(
        'Summary - Socioeconomic'!$C$2:$BX$11,
        MATCH(Prototype_input!$C$50, 'Summary - Socioeconomic'!$B$2:$B$11, 0),
        MATCH(B111, 'Summary - Socioeconomic'!$C$1:$BX$1, 0)
      ),
      ""
    ),
    ""
  ),
  ""
)</f>
        <v/>
      </c>
      <c r="J111" s="21" t="str">
        <f>IF(
  Prototype_input!$C$6 = "Federal or Tribal Government",
  IF(
    B111 &lt;&gt; "",
    IFERROR(
      INDEX(
        'Summary - Estimated Dollar Valu'!$C$2:$AW$4,
        MATCH(Prototype_input!$C$54, 'Summary - Estimated Dollar Valu'!$B$2:$B$4, 0),
        MATCH(B111, 'Summary - Estimated Dollar Valu'!$C$1:$AW$1, 0)
      ),
      ""
    ),
    ""
  ),
  ""
)</f>
        <v/>
      </c>
      <c r="K111" s="21" t="str">
        <f>IF(AND(Prototype_input!$C$56&lt;&gt;"",J111&lt;&gt;""),Prototype_input!$C$58,"")</f>
        <v/>
      </c>
      <c r="L111" s="21" t="str">
        <f>IF(AND(Prototype_input!$C$60&lt;&gt;"",J111&lt;&gt;""),Prototype_input!$C$62,"")</f>
        <v/>
      </c>
      <c r="M111" s="21" t="str">
        <f>IF(AND(Prototype_input!$C$64&lt;&gt;"",J111&lt;&gt;""),Prototype_input!$C$66,"")</f>
        <v/>
      </c>
      <c r="N111" s="21" t="str">
        <f>IF(AND(Prototype_input!$C$68&lt;&gt;"",J111&lt;&gt;""),Prototype_input!$C$70,"")</f>
        <v/>
      </c>
      <c r="O111" s="21" t="str">
        <f t="array" ref="O111">IF(N111&lt;&gt;"",_xludf.xlookup(Prototype_input!$E$13,'ITC Offerings Mapping'!C110:C1109,'ITC Offerings Mapping'!B110:B1109),"")</f>
        <v/>
      </c>
      <c r="Q111" s="21" t="str">
        <f t="array" ref="Q111">IF(Prototype_input!$C$6="Federal or Tribal Government",IF(O111&lt;&gt;"", INDEX('Scope Scoring'!$C$2:$BX$50, MATCH(O111, 'Scope Scoring'!$B$2:$B$50, 0), MATCH(B111, 'Scope Scoring'!$C$1:$BX$1, 0)),""),"")</f>
        <v/>
      </c>
      <c r="R111" s="21" t="str">
        <f t="shared" si="0"/>
        <v/>
      </c>
      <c r="S111" s="21" t="str">
        <f t="shared" si="1"/>
        <v/>
      </c>
      <c r="T111" s="21" t="str">
        <f t="shared" si="2"/>
        <v/>
      </c>
      <c r="U111" s="21" t="str">
        <f t="shared" si="3"/>
        <v/>
      </c>
      <c r="W111" s="21" t="str">
        <f t="array" ref="W111">IF(Prototype_input!$C$6="Federal or Tribal Government",IF(O111&lt;&gt;"", INDEX('Summary - Level of Assistance -'!$C$2:$AV$7, MATCH(Prototype_input!$C$34, 'Summary - Level of Assistance -'!$B$2:$B$7, 0), MATCH(B111, 'Summary - Level of Assistance -'!$C$1:$AV$1, 0)),""),"")</f>
        <v/>
      </c>
      <c r="X111" s="21" t="str">
        <f t="shared" si="4"/>
        <v/>
      </c>
      <c r="Y111" s="21" t="str">
        <f t="shared" si="5"/>
        <v/>
      </c>
      <c r="AA111" s="21" t="str">
        <f t="array" ref="AA111">IF(Prototype_input!$C$6="Federal or Tribal Government",IF(O111&lt;&gt;"", INDEX('Summary - Objective - Tradeoff'!$C$2:$AV$4, MATCH(Prototype_input!$C$38, 'Summary - Objective - Tradeoff'!$B$2:$B$4, 0), MATCH(B111, 'Summary - Objective - Tradeoff'!$C$1:$AV$1, 0)),""),"")</f>
        <v/>
      </c>
      <c r="AB111" s="21" t="str">
        <f t="shared" si="6"/>
        <v/>
      </c>
      <c r="AC111" s="21" t="str">
        <f t="shared" si="7"/>
        <v/>
      </c>
      <c r="AE111" s="21" t="str">
        <f t="array" ref="AE111">IF(Prototype_input!$C$6="Federal or Tribal Government",IF(O111&lt;&gt;"", INDEX('Summary- PoP - Tradeoff'!$C$2:$AV$5, MATCH(Prototype_input!$C$46, 'Summary- PoP - Tradeoff'!$B$2:$B$5, 0), MATCH(B111, 'Summary- PoP - Tradeoff'!$C$1:$AV$1, 0)),""),"")</f>
        <v/>
      </c>
      <c r="AF111" s="21" t="str">
        <f t="shared" si="8"/>
        <v/>
      </c>
      <c r="AG111" s="21" t="str">
        <f t="shared" si="9"/>
        <v/>
      </c>
      <c r="AI111" s="21" t="str">
        <f t="array" ref="AI111">IF(Prototype_input!$C$6="Federal or Tribal Government",IF(O111&lt;&gt;"", INDEX('Summary - EDV - Tradeoff'!$C$2:$AV$4, MATCH(Prototype_input!$C$54, 'Summary - EDV - Tradeoff'!$B$2:$B$4, 0), MATCH(B111, 'Summary - EDV - Tradeoff'!$C$1:$AV$1, 0)),""),"")</f>
        <v/>
      </c>
      <c r="AJ111" s="21" t="str">
        <f t="shared" si="10"/>
        <v/>
      </c>
      <c r="AK111" s="21" t="str">
        <f t="shared" si="11"/>
        <v/>
      </c>
      <c r="AL111" s="21" t="str">
        <f t="shared" si="12"/>
        <v/>
      </c>
    </row>
    <row r="112" spans="4:38" ht="12.75" x14ac:dyDescent="0.2">
      <c r="D112" s="21" t="str">
        <f t="array" ref="D112">IF(
  Prototype_input!$C$6 = "State or Local Government",
  IF(
    C112 &lt;&gt; "",
    IFERROR(
      INDEX(
        'Summary - Acquisition Need'!$C$2:$AD$4,
        MATCH(Prototype_input!$C$30, 'Summary - Acquisition Need'!$B$2:$B$4, 0),
        MATCH(C112, 'Summary - Acquisition Need'!$C$1:$AD$1, 0)
      ),
      ""
    ),
    ""
  ),
  IF(
    Prototype_input!$C$6 = "Federal or Tribal Government",
    IF(
      B112 &lt;&gt; "",
      IFERROR(
        INDEX(
          'Summary - Place of Performance'!$C$2:$AW$14,
          MATCH(Prototype_input!$C$30, 'Summary - Place of Performance'!$B$2:$B$14, 0),
          MATCH(B112, 'Summary - Place of Performance'!$C$1:$AW$1, 0)
        ),
        ""
      ),
      ""
    ),
    ""
  )
)</f>
        <v/>
      </c>
      <c r="E112" s="21" t="str">
        <f t="array" ref="E112">IF(
  Prototype_input!$C$6 = "State or Local Government",
  IF(
    C112 &lt;&gt; "",
    IFERROR(
      INDEX(
        'Summary - Contract Type'!$C$2:$BX$6,
        MATCH(Prototype_input!$C$34, 'Summary - Contract Type'!$B$2:$B$6, 0),
        MATCH(C112, 'Summary - Contract Type'!$C$1:$BX$1, 0)
      ),
      ""
    ),
    ""
  ),
  IF(
    Prototype_input!$C$6 = "Federal or Tribal Government",
    IF(
      B112 &lt;&gt; "",
      IFERROR(
        INDEX(
          'Summary - Level of Assistance'!$C$2:$AW$7,
          MATCH(Prototype_input!$C$34, 'Summary - Level of Assistance'!$B$2:$B$7, 0),
          MATCH(B112, 'Summary - Level of Assistance'!$C$1:$AW$1, 0)
        ),
        ""
      ),
      ""
    ),
    ""
  )
)</f>
        <v/>
      </c>
      <c r="F112" s="21" t="str">
        <f t="array" ref="F112">IF(
  Prototype_input!$C$6 = "State or Local Government",
  IF(
    C112 &lt;&gt; "",
    IFERROR(
      INDEX(
        'Summary - Socioeconomic'!$C$2:$BX$11,
        MATCH(Prototype_input!$C$38, 'Summary - Socioeconomic'!$B$2:$B$11, 0),
        MATCH(C112, 'Summary - Socioeconomic'!$C$1:$BX$1, 0)
      ),
      ""
    ),
    ""
  ),
  IF(
    Prototype_input!$C$6 = "Federal or Tribal Government",
    IF(
      B112 &lt;&gt; "",
      IFERROR(
        INDEX(
          'Summary - Objective'!$C$2:$AX$4,
          MATCH(Prototype_input!$C$38, 'Summary - Objective'!$B$2:$B$4, 0),
          MATCH(B112, 'Summary - Objective'!$C$1:$AX$1, 0)
        ),
        ""
      ),
      ""
    ),
    ""
  )
)</f>
        <v/>
      </c>
      <c r="G112" s="21" t="str">
        <f t="array" ref="G112">IF(
  Prototype_input!$C$6 = "Federal or Tribal Government",
  IF(
    B112 &lt;&gt; "",
    IFERROR(
      INDEX(
        'Summary - Contract Type'!$C$2:$BX$6,
        MATCH(Prototype_input!$C$42, 'Summary - Contract Type'!$B$2:$B$6, 0),
        MATCH(B112, 'Summary - Contract Type'!$C$1:$BX$1, 0)
      ),
      ""
    ),
    ""
  ),
  ""
)</f>
        <v/>
      </c>
      <c r="H112" s="21" t="str">
        <f t="array" ref="H112">IF(
  Prototype_input!$C$6 = "Federal or Tribal Government",
  IF(
    B112 &lt;&gt; "",
    IFERROR(
      INDEX(
        'Summary - Period of Performance'!$C$2:$AW$5,
        MATCH(Prototype_input!$C$46, 'Summary - Period of Performance'!$B$2:$B$5, 0),
        MATCH(B112, 'Summary - Period of Performance'!$C$1:$AW$1, 0)
      ),
      ""
    ),
    ""
  ),
  ""
)</f>
        <v/>
      </c>
      <c r="I112" s="21" t="str">
        <f t="array" ref="I112">IF(
  Prototype_input!$C$6 = "Federal or Tribal Government",
  IF(
    B112 &lt;&gt; "",
    IFERROR(
      INDEX(
        'Summary - Socioeconomic'!$C$2:$BX$11,
        MATCH(Prototype_input!$C$50, 'Summary - Socioeconomic'!$B$2:$B$11, 0),
        MATCH(B112, 'Summary - Socioeconomic'!$C$1:$BX$1, 0)
      ),
      ""
    ),
    ""
  ),
  ""
)</f>
        <v/>
      </c>
      <c r="J112" s="21" t="str">
        <f>IF(
  Prototype_input!$C$6 = "Federal or Tribal Government",
  IF(
    B112 &lt;&gt; "",
    IFERROR(
      INDEX(
        'Summary - Estimated Dollar Valu'!$C$2:$AW$4,
        MATCH(Prototype_input!$C$54, 'Summary - Estimated Dollar Valu'!$B$2:$B$4, 0),
        MATCH(B112, 'Summary - Estimated Dollar Valu'!$C$1:$AW$1, 0)
      ),
      ""
    ),
    ""
  ),
  ""
)</f>
        <v/>
      </c>
      <c r="K112" s="21" t="str">
        <f>IF(AND(Prototype_input!$C$56&lt;&gt;"",J112&lt;&gt;""),Prototype_input!$C$58,"")</f>
        <v/>
      </c>
      <c r="L112" s="21" t="str">
        <f>IF(AND(Prototype_input!$C$60&lt;&gt;"",J112&lt;&gt;""),Prototype_input!$C$62,"")</f>
        <v/>
      </c>
      <c r="M112" s="21" t="str">
        <f>IF(AND(Prototype_input!$C$64&lt;&gt;"",J112&lt;&gt;""),Prototype_input!$C$66,"")</f>
        <v/>
      </c>
      <c r="N112" s="21" t="str">
        <f>IF(AND(Prototype_input!$C$68&lt;&gt;"",J112&lt;&gt;""),Prototype_input!$C$70,"")</f>
        <v/>
      </c>
      <c r="O112" s="21" t="str">
        <f t="array" ref="O112">IF(N112&lt;&gt;"",_xludf.xlookup(Prototype_input!$E$13,'ITC Offerings Mapping'!C111:C1110,'ITC Offerings Mapping'!B111:B1110),"")</f>
        <v/>
      </c>
      <c r="Q112" s="21" t="str">
        <f t="array" ref="Q112">IF(Prototype_input!$C$6="Federal or Tribal Government",IF(O112&lt;&gt;"", INDEX('Scope Scoring'!$C$2:$BX$50, MATCH(O112, 'Scope Scoring'!$B$2:$B$50, 0), MATCH(B112, 'Scope Scoring'!$C$1:$BX$1, 0)),""),"")</f>
        <v/>
      </c>
      <c r="R112" s="21" t="str">
        <f t="shared" si="0"/>
        <v/>
      </c>
      <c r="S112" s="21" t="str">
        <f t="shared" si="1"/>
        <v/>
      </c>
      <c r="T112" s="21" t="str">
        <f t="shared" si="2"/>
        <v/>
      </c>
      <c r="U112" s="21" t="str">
        <f t="shared" si="3"/>
        <v/>
      </c>
      <c r="W112" s="21" t="str">
        <f t="array" ref="W112">IF(Prototype_input!$C$6="Federal or Tribal Government",IF(O112&lt;&gt;"", INDEX('Summary - Level of Assistance -'!$C$2:$AV$7, MATCH(Prototype_input!$C$34, 'Summary - Level of Assistance -'!$B$2:$B$7, 0), MATCH(B112, 'Summary - Level of Assistance -'!$C$1:$AV$1, 0)),""),"")</f>
        <v/>
      </c>
      <c r="X112" s="21" t="str">
        <f t="shared" si="4"/>
        <v/>
      </c>
      <c r="Y112" s="21" t="str">
        <f t="shared" si="5"/>
        <v/>
      </c>
      <c r="AA112" s="21" t="str">
        <f t="array" ref="AA112">IF(Prototype_input!$C$6="Federal or Tribal Government",IF(O112&lt;&gt;"", INDEX('Summary - Objective - Tradeoff'!$C$2:$AV$4, MATCH(Prototype_input!$C$38, 'Summary - Objective - Tradeoff'!$B$2:$B$4, 0), MATCH(B112, 'Summary - Objective - Tradeoff'!$C$1:$AV$1, 0)),""),"")</f>
        <v/>
      </c>
      <c r="AB112" s="21" t="str">
        <f t="shared" si="6"/>
        <v/>
      </c>
      <c r="AC112" s="21" t="str">
        <f t="shared" si="7"/>
        <v/>
      </c>
      <c r="AE112" s="21" t="str">
        <f t="array" ref="AE112">IF(Prototype_input!$C$6="Federal or Tribal Government",IF(O112&lt;&gt;"", INDEX('Summary- PoP - Tradeoff'!$C$2:$AV$5, MATCH(Prototype_input!$C$46, 'Summary- PoP - Tradeoff'!$B$2:$B$5, 0), MATCH(B112, 'Summary- PoP - Tradeoff'!$C$1:$AV$1, 0)),""),"")</f>
        <v/>
      </c>
      <c r="AF112" s="21" t="str">
        <f t="shared" si="8"/>
        <v/>
      </c>
      <c r="AG112" s="21" t="str">
        <f t="shared" si="9"/>
        <v/>
      </c>
      <c r="AI112" s="21" t="str">
        <f t="array" ref="AI112">IF(Prototype_input!$C$6="Federal or Tribal Government",IF(O112&lt;&gt;"", INDEX('Summary - EDV - Tradeoff'!$C$2:$AV$4, MATCH(Prototype_input!$C$54, 'Summary - EDV - Tradeoff'!$B$2:$B$4, 0), MATCH(B112, 'Summary - EDV - Tradeoff'!$C$1:$AV$1, 0)),""),"")</f>
        <v/>
      </c>
      <c r="AJ112" s="21" t="str">
        <f t="shared" si="10"/>
        <v/>
      </c>
      <c r="AK112" s="21" t="str">
        <f t="shared" si="11"/>
        <v/>
      </c>
      <c r="AL112" s="21" t="str">
        <f t="shared" si="12"/>
        <v/>
      </c>
    </row>
    <row r="113" spans="4:38" ht="12.75" x14ac:dyDescent="0.2">
      <c r="D113" s="21" t="str">
        <f t="array" ref="D113">IF(
  Prototype_input!$C$6 = "State or Local Government",
  IF(
    C113 &lt;&gt; "",
    IFERROR(
      INDEX(
        'Summary - Acquisition Need'!$C$2:$AD$4,
        MATCH(Prototype_input!$C$30, 'Summary - Acquisition Need'!$B$2:$B$4, 0),
        MATCH(C113, 'Summary - Acquisition Need'!$C$1:$AD$1, 0)
      ),
      ""
    ),
    ""
  ),
  IF(
    Prototype_input!$C$6 = "Federal or Tribal Government",
    IF(
      B113 &lt;&gt; "",
      IFERROR(
        INDEX(
          'Summary - Place of Performance'!$C$2:$AW$14,
          MATCH(Prototype_input!$C$30, 'Summary - Place of Performance'!$B$2:$B$14, 0),
          MATCH(B113, 'Summary - Place of Performance'!$C$1:$AW$1, 0)
        ),
        ""
      ),
      ""
    ),
    ""
  )
)</f>
        <v/>
      </c>
      <c r="E113" s="21" t="str">
        <f t="array" ref="E113">IF(
  Prototype_input!$C$6 = "State or Local Government",
  IF(
    C113 &lt;&gt; "",
    IFERROR(
      INDEX(
        'Summary - Contract Type'!$C$2:$BX$6,
        MATCH(Prototype_input!$C$34, 'Summary - Contract Type'!$B$2:$B$6, 0),
        MATCH(C113, 'Summary - Contract Type'!$C$1:$BX$1, 0)
      ),
      ""
    ),
    ""
  ),
  IF(
    Prototype_input!$C$6 = "Federal or Tribal Government",
    IF(
      B113 &lt;&gt; "",
      IFERROR(
        INDEX(
          'Summary - Level of Assistance'!$C$2:$AW$7,
          MATCH(Prototype_input!$C$34, 'Summary - Level of Assistance'!$B$2:$B$7, 0),
          MATCH(B113, 'Summary - Level of Assistance'!$C$1:$AW$1, 0)
        ),
        ""
      ),
      ""
    ),
    ""
  )
)</f>
        <v/>
      </c>
      <c r="F113" s="21" t="str">
        <f t="array" ref="F113">IF(
  Prototype_input!$C$6 = "State or Local Government",
  IF(
    C113 &lt;&gt; "",
    IFERROR(
      INDEX(
        'Summary - Socioeconomic'!$C$2:$BX$11,
        MATCH(Prototype_input!$C$38, 'Summary - Socioeconomic'!$B$2:$B$11, 0),
        MATCH(C113, 'Summary - Socioeconomic'!$C$1:$BX$1, 0)
      ),
      ""
    ),
    ""
  ),
  IF(
    Prototype_input!$C$6 = "Federal or Tribal Government",
    IF(
      B113 &lt;&gt; "",
      IFERROR(
        INDEX(
          'Summary - Objective'!$C$2:$AX$4,
          MATCH(Prototype_input!$C$38, 'Summary - Objective'!$B$2:$B$4, 0),
          MATCH(B113, 'Summary - Objective'!$C$1:$AX$1, 0)
        ),
        ""
      ),
      ""
    ),
    ""
  )
)</f>
        <v/>
      </c>
      <c r="G113" s="21" t="str">
        <f t="array" ref="G113">IF(
  Prototype_input!$C$6 = "Federal or Tribal Government",
  IF(
    B113 &lt;&gt; "",
    IFERROR(
      INDEX(
        'Summary - Contract Type'!$C$2:$BX$6,
        MATCH(Prototype_input!$C$42, 'Summary - Contract Type'!$B$2:$B$6, 0),
        MATCH(B113, 'Summary - Contract Type'!$C$1:$BX$1, 0)
      ),
      ""
    ),
    ""
  ),
  ""
)</f>
        <v/>
      </c>
      <c r="H113" s="21" t="str">
        <f t="array" ref="H113">IF(
  Prototype_input!$C$6 = "Federal or Tribal Government",
  IF(
    B113 &lt;&gt; "",
    IFERROR(
      INDEX(
        'Summary - Period of Performance'!$C$2:$AW$5,
        MATCH(Prototype_input!$C$46, 'Summary - Period of Performance'!$B$2:$B$5, 0),
        MATCH(B113, 'Summary - Period of Performance'!$C$1:$AW$1, 0)
      ),
      ""
    ),
    ""
  ),
  ""
)</f>
        <v/>
      </c>
      <c r="I113" s="21" t="str">
        <f t="array" ref="I113">IF(
  Prototype_input!$C$6 = "Federal or Tribal Government",
  IF(
    B113 &lt;&gt; "",
    IFERROR(
      INDEX(
        'Summary - Socioeconomic'!$C$2:$BX$11,
        MATCH(Prototype_input!$C$50, 'Summary - Socioeconomic'!$B$2:$B$11, 0),
        MATCH(B113, 'Summary - Socioeconomic'!$C$1:$BX$1, 0)
      ),
      ""
    ),
    ""
  ),
  ""
)</f>
        <v/>
      </c>
      <c r="J113" s="21" t="str">
        <f>IF(
  Prototype_input!$C$6 = "Federal or Tribal Government",
  IF(
    B113 &lt;&gt; "",
    IFERROR(
      INDEX(
        'Summary - Estimated Dollar Valu'!$C$2:$AW$4,
        MATCH(Prototype_input!$C$54, 'Summary - Estimated Dollar Valu'!$B$2:$B$4, 0),
        MATCH(B113, 'Summary - Estimated Dollar Valu'!$C$1:$AW$1, 0)
      ),
      ""
    ),
    ""
  ),
  ""
)</f>
        <v/>
      </c>
      <c r="K113" s="21" t="str">
        <f>IF(AND(Prototype_input!$C$56&lt;&gt;"",J113&lt;&gt;""),Prototype_input!$C$58,"")</f>
        <v/>
      </c>
      <c r="L113" s="21" t="str">
        <f>IF(AND(Prototype_input!$C$60&lt;&gt;"",J113&lt;&gt;""),Prototype_input!$C$62,"")</f>
        <v/>
      </c>
      <c r="M113" s="21" t="str">
        <f>IF(AND(Prototype_input!$C$64&lt;&gt;"",J113&lt;&gt;""),Prototype_input!$C$66,"")</f>
        <v/>
      </c>
      <c r="N113" s="21" t="str">
        <f>IF(AND(Prototype_input!$C$68&lt;&gt;"",J113&lt;&gt;""),Prototype_input!$C$70,"")</f>
        <v/>
      </c>
      <c r="O113" s="21" t="str">
        <f t="array" ref="O113">IF(N113&lt;&gt;"",_xludf.xlookup(Prototype_input!$E$13,'ITC Offerings Mapping'!C112:C1111,'ITC Offerings Mapping'!B112:B1111),"")</f>
        <v/>
      </c>
      <c r="Q113" s="21" t="str">
        <f t="array" ref="Q113">IF(Prototype_input!$C$6="Federal or Tribal Government",IF(O113&lt;&gt;"", INDEX('Scope Scoring'!$C$2:$BX$50, MATCH(O113, 'Scope Scoring'!$B$2:$B$50, 0), MATCH(B113, 'Scope Scoring'!$C$1:$BX$1, 0)),""),"")</f>
        <v/>
      </c>
      <c r="R113" s="21" t="str">
        <f t="shared" si="0"/>
        <v/>
      </c>
      <c r="S113" s="21" t="str">
        <f t="shared" si="1"/>
        <v/>
      </c>
      <c r="T113" s="21" t="str">
        <f t="shared" si="2"/>
        <v/>
      </c>
      <c r="U113" s="21" t="str">
        <f t="shared" si="3"/>
        <v/>
      </c>
      <c r="W113" s="21" t="str">
        <f t="array" ref="W113">IF(Prototype_input!$C$6="Federal or Tribal Government",IF(O113&lt;&gt;"", INDEX('Summary - Level of Assistance -'!$C$2:$AV$7, MATCH(Prototype_input!$C$34, 'Summary - Level of Assistance -'!$B$2:$B$7, 0), MATCH(B113, 'Summary - Level of Assistance -'!$C$1:$AV$1, 0)),""),"")</f>
        <v/>
      </c>
      <c r="X113" s="21" t="str">
        <f t="shared" si="4"/>
        <v/>
      </c>
      <c r="Y113" s="21" t="str">
        <f t="shared" si="5"/>
        <v/>
      </c>
      <c r="AA113" s="21" t="str">
        <f t="array" ref="AA113">IF(Prototype_input!$C$6="Federal or Tribal Government",IF(O113&lt;&gt;"", INDEX('Summary - Objective - Tradeoff'!$C$2:$AV$4, MATCH(Prototype_input!$C$38, 'Summary - Objective - Tradeoff'!$B$2:$B$4, 0), MATCH(B113, 'Summary - Objective - Tradeoff'!$C$1:$AV$1, 0)),""),"")</f>
        <v/>
      </c>
      <c r="AB113" s="21" t="str">
        <f t="shared" si="6"/>
        <v/>
      </c>
      <c r="AC113" s="21" t="str">
        <f t="shared" si="7"/>
        <v/>
      </c>
      <c r="AE113" s="21" t="str">
        <f t="array" ref="AE113">IF(Prototype_input!$C$6="Federal or Tribal Government",IF(O113&lt;&gt;"", INDEX('Summary- PoP - Tradeoff'!$C$2:$AV$5, MATCH(Prototype_input!$C$46, 'Summary- PoP - Tradeoff'!$B$2:$B$5, 0), MATCH(B113, 'Summary- PoP - Tradeoff'!$C$1:$AV$1, 0)),""),"")</f>
        <v/>
      </c>
      <c r="AF113" s="21" t="str">
        <f t="shared" si="8"/>
        <v/>
      </c>
      <c r="AG113" s="21" t="str">
        <f t="shared" si="9"/>
        <v/>
      </c>
      <c r="AI113" s="21" t="str">
        <f t="array" ref="AI113">IF(Prototype_input!$C$6="Federal or Tribal Government",IF(O113&lt;&gt;"", INDEX('Summary - EDV - Tradeoff'!$C$2:$AV$4, MATCH(Prototype_input!$C$54, 'Summary - EDV - Tradeoff'!$B$2:$B$4, 0), MATCH(B113, 'Summary - EDV - Tradeoff'!$C$1:$AV$1, 0)),""),"")</f>
        <v/>
      </c>
      <c r="AJ113" s="21" t="str">
        <f t="shared" si="10"/>
        <v/>
      </c>
      <c r="AK113" s="21" t="str">
        <f t="shared" si="11"/>
        <v/>
      </c>
      <c r="AL113" s="21" t="str">
        <f t="shared" si="12"/>
        <v/>
      </c>
    </row>
    <row r="114" spans="4:38" ht="12.75" x14ac:dyDescent="0.2">
      <c r="D114" s="21" t="str">
        <f t="array" ref="D114">IF(
  Prototype_input!$C$6 = "State or Local Government",
  IF(
    C114 &lt;&gt; "",
    IFERROR(
      INDEX(
        'Summary - Acquisition Need'!$C$2:$AD$4,
        MATCH(Prototype_input!$C$30, 'Summary - Acquisition Need'!$B$2:$B$4, 0),
        MATCH(C114, 'Summary - Acquisition Need'!$C$1:$AD$1, 0)
      ),
      ""
    ),
    ""
  ),
  IF(
    Prototype_input!$C$6 = "Federal or Tribal Government",
    IF(
      B114 &lt;&gt; "",
      IFERROR(
        INDEX(
          'Summary - Place of Performance'!$C$2:$AW$14,
          MATCH(Prototype_input!$C$30, 'Summary - Place of Performance'!$B$2:$B$14, 0),
          MATCH(B114, 'Summary - Place of Performance'!$C$1:$AW$1, 0)
        ),
        ""
      ),
      ""
    ),
    ""
  )
)</f>
        <v/>
      </c>
      <c r="E114" s="21" t="str">
        <f t="array" ref="E114">IF(
  Prototype_input!$C$6 = "State or Local Government",
  IF(
    C114 &lt;&gt; "",
    IFERROR(
      INDEX(
        'Summary - Contract Type'!$C$2:$BX$6,
        MATCH(Prototype_input!$C$34, 'Summary - Contract Type'!$B$2:$B$6, 0),
        MATCH(C114, 'Summary - Contract Type'!$C$1:$BX$1, 0)
      ),
      ""
    ),
    ""
  ),
  IF(
    Prototype_input!$C$6 = "Federal or Tribal Government",
    IF(
      B114 &lt;&gt; "",
      IFERROR(
        INDEX(
          'Summary - Level of Assistance'!$C$2:$AW$7,
          MATCH(Prototype_input!$C$34, 'Summary - Level of Assistance'!$B$2:$B$7, 0),
          MATCH(B114, 'Summary - Level of Assistance'!$C$1:$AW$1, 0)
        ),
        ""
      ),
      ""
    ),
    ""
  )
)</f>
        <v/>
      </c>
      <c r="F114" s="21" t="str">
        <f t="array" ref="F114">IF(
  Prototype_input!$C$6 = "State or Local Government",
  IF(
    C114 &lt;&gt; "",
    IFERROR(
      INDEX(
        'Summary - Socioeconomic'!$C$2:$BX$11,
        MATCH(Prototype_input!$C$38, 'Summary - Socioeconomic'!$B$2:$B$11, 0),
        MATCH(C114, 'Summary - Socioeconomic'!$C$1:$BX$1, 0)
      ),
      ""
    ),
    ""
  ),
  IF(
    Prototype_input!$C$6 = "Federal or Tribal Government",
    IF(
      B114 &lt;&gt; "",
      IFERROR(
        INDEX(
          'Summary - Objective'!$C$2:$AX$4,
          MATCH(Prototype_input!$C$38, 'Summary - Objective'!$B$2:$B$4, 0),
          MATCH(B114, 'Summary - Objective'!$C$1:$AX$1, 0)
        ),
        ""
      ),
      ""
    ),
    ""
  )
)</f>
        <v/>
      </c>
      <c r="G114" s="21" t="str">
        <f t="array" ref="G114">IF(
  Prototype_input!$C$6 = "Federal or Tribal Government",
  IF(
    B114 &lt;&gt; "",
    IFERROR(
      INDEX(
        'Summary - Contract Type'!$C$2:$BX$6,
        MATCH(Prototype_input!$C$42, 'Summary - Contract Type'!$B$2:$B$6, 0),
        MATCH(B114, 'Summary - Contract Type'!$C$1:$BX$1, 0)
      ),
      ""
    ),
    ""
  ),
  ""
)</f>
        <v/>
      </c>
      <c r="H114" s="21" t="str">
        <f t="array" ref="H114">IF(
  Prototype_input!$C$6 = "Federal or Tribal Government",
  IF(
    B114 &lt;&gt; "",
    IFERROR(
      INDEX(
        'Summary - Period of Performance'!$C$2:$AW$5,
        MATCH(Prototype_input!$C$46, 'Summary - Period of Performance'!$B$2:$B$5, 0),
        MATCH(B114, 'Summary - Period of Performance'!$C$1:$AW$1, 0)
      ),
      ""
    ),
    ""
  ),
  ""
)</f>
        <v/>
      </c>
      <c r="I114" s="21" t="str">
        <f t="array" ref="I114">IF(
  Prototype_input!$C$6 = "Federal or Tribal Government",
  IF(
    B114 &lt;&gt; "",
    IFERROR(
      INDEX(
        'Summary - Socioeconomic'!$C$2:$BX$11,
        MATCH(Prototype_input!$C$50, 'Summary - Socioeconomic'!$B$2:$B$11, 0),
        MATCH(B114, 'Summary - Socioeconomic'!$C$1:$BX$1, 0)
      ),
      ""
    ),
    ""
  ),
  ""
)</f>
        <v/>
      </c>
      <c r="J114" s="21" t="str">
        <f>IF(
  Prototype_input!$C$6 = "Federal or Tribal Government",
  IF(
    B114 &lt;&gt; "",
    IFERROR(
      INDEX(
        'Summary - Estimated Dollar Valu'!$C$2:$AW$4,
        MATCH(Prototype_input!$C$54, 'Summary - Estimated Dollar Valu'!$B$2:$B$4, 0),
        MATCH(B114, 'Summary - Estimated Dollar Valu'!$C$1:$AW$1, 0)
      ),
      ""
    ),
    ""
  ),
  ""
)</f>
        <v/>
      </c>
      <c r="K114" s="21" t="str">
        <f>IF(AND(Prototype_input!$C$56&lt;&gt;"",J114&lt;&gt;""),Prototype_input!$C$58,"")</f>
        <v/>
      </c>
      <c r="L114" s="21" t="str">
        <f>IF(AND(Prototype_input!$C$60&lt;&gt;"",J114&lt;&gt;""),Prototype_input!$C$62,"")</f>
        <v/>
      </c>
      <c r="M114" s="21" t="str">
        <f>IF(AND(Prototype_input!$C$64&lt;&gt;"",J114&lt;&gt;""),Prototype_input!$C$66,"")</f>
        <v/>
      </c>
      <c r="N114" s="21" t="str">
        <f>IF(AND(Prototype_input!$C$68&lt;&gt;"",J114&lt;&gt;""),Prototype_input!$C$70,"")</f>
        <v/>
      </c>
      <c r="O114" s="21" t="str">
        <f t="array" ref="O114">IF(N114&lt;&gt;"",_xludf.xlookup(Prototype_input!$E$13,'ITC Offerings Mapping'!C113:C1112,'ITC Offerings Mapping'!B113:B1112),"")</f>
        <v/>
      </c>
      <c r="Q114" s="21" t="str">
        <f t="array" ref="Q114">IF(Prototype_input!$C$6="Federal or Tribal Government",IF(O114&lt;&gt;"", INDEX('Scope Scoring'!$C$2:$BX$50, MATCH(O114, 'Scope Scoring'!$B$2:$B$50, 0), MATCH(B114, 'Scope Scoring'!$C$1:$BX$1, 0)),""),"")</f>
        <v/>
      </c>
      <c r="R114" s="21" t="str">
        <f t="shared" si="0"/>
        <v/>
      </c>
      <c r="S114" s="21" t="str">
        <f t="shared" si="1"/>
        <v/>
      </c>
      <c r="T114" s="21" t="str">
        <f t="shared" si="2"/>
        <v/>
      </c>
      <c r="U114" s="21" t="str">
        <f t="shared" si="3"/>
        <v/>
      </c>
      <c r="W114" s="21" t="str">
        <f t="array" ref="W114">IF(Prototype_input!$C$6="Federal or Tribal Government",IF(O114&lt;&gt;"", INDEX('Summary - Level of Assistance -'!$C$2:$AV$7, MATCH(Prototype_input!$C$34, 'Summary - Level of Assistance -'!$B$2:$B$7, 0), MATCH(B114, 'Summary - Level of Assistance -'!$C$1:$AV$1, 0)),""),"")</f>
        <v/>
      </c>
      <c r="X114" s="21" t="str">
        <f t="shared" si="4"/>
        <v/>
      </c>
      <c r="Y114" s="21" t="str">
        <f t="shared" si="5"/>
        <v/>
      </c>
      <c r="AA114" s="21" t="str">
        <f t="array" ref="AA114">IF(Prototype_input!$C$6="Federal or Tribal Government",IF(O114&lt;&gt;"", INDEX('Summary - Objective - Tradeoff'!$C$2:$AV$4, MATCH(Prototype_input!$C$38, 'Summary - Objective - Tradeoff'!$B$2:$B$4, 0), MATCH(B114, 'Summary - Objective - Tradeoff'!$C$1:$AV$1, 0)),""),"")</f>
        <v/>
      </c>
      <c r="AB114" s="21" t="str">
        <f t="shared" si="6"/>
        <v/>
      </c>
      <c r="AC114" s="21" t="str">
        <f t="shared" si="7"/>
        <v/>
      </c>
      <c r="AE114" s="21" t="str">
        <f t="array" ref="AE114">IF(Prototype_input!$C$6="Federal or Tribal Government",IF(O114&lt;&gt;"", INDEX('Summary- PoP - Tradeoff'!$C$2:$AV$5, MATCH(Prototype_input!$C$46, 'Summary- PoP - Tradeoff'!$B$2:$B$5, 0), MATCH(B114, 'Summary- PoP - Tradeoff'!$C$1:$AV$1, 0)),""),"")</f>
        <v/>
      </c>
      <c r="AF114" s="21" t="str">
        <f t="shared" si="8"/>
        <v/>
      </c>
      <c r="AG114" s="21" t="str">
        <f t="shared" si="9"/>
        <v/>
      </c>
      <c r="AI114" s="21" t="str">
        <f t="array" ref="AI114">IF(Prototype_input!$C$6="Federal or Tribal Government",IF(O114&lt;&gt;"", INDEX('Summary - EDV - Tradeoff'!$C$2:$AV$4, MATCH(Prototype_input!$C$54, 'Summary - EDV - Tradeoff'!$B$2:$B$4, 0), MATCH(B114, 'Summary - EDV - Tradeoff'!$C$1:$AV$1, 0)),""),"")</f>
        <v/>
      </c>
      <c r="AJ114" s="21" t="str">
        <f t="shared" si="10"/>
        <v/>
      </c>
      <c r="AK114" s="21" t="str">
        <f t="shared" si="11"/>
        <v/>
      </c>
      <c r="AL114" s="21" t="str">
        <f t="shared" si="12"/>
        <v/>
      </c>
    </row>
    <row r="115" spans="4:38" ht="12.75" x14ac:dyDescent="0.2">
      <c r="D115" s="21" t="str">
        <f t="array" ref="D115">IF(
  Prototype_input!$C$6 = "State or Local Government",
  IF(
    C115 &lt;&gt; "",
    IFERROR(
      INDEX(
        'Summary - Acquisition Need'!$C$2:$AD$4,
        MATCH(Prototype_input!$C$30, 'Summary - Acquisition Need'!$B$2:$B$4, 0),
        MATCH(C115, 'Summary - Acquisition Need'!$C$1:$AD$1, 0)
      ),
      ""
    ),
    ""
  ),
  IF(
    Prototype_input!$C$6 = "Federal or Tribal Government",
    IF(
      B115 &lt;&gt; "",
      IFERROR(
        INDEX(
          'Summary - Place of Performance'!$C$2:$AW$14,
          MATCH(Prototype_input!$C$30, 'Summary - Place of Performance'!$B$2:$B$14, 0),
          MATCH(B115, 'Summary - Place of Performance'!$C$1:$AW$1, 0)
        ),
        ""
      ),
      ""
    ),
    ""
  )
)</f>
        <v/>
      </c>
      <c r="E115" s="21" t="str">
        <f t="array" ref="E115">IF(
  Prototype_input!$C$6 = "State or Local Government",
  IF(
    C115 &lt;&gt; "",
    IFERROR(
      INDEX(
        'Summary - Contract Type'!$C$2:$BX$6,
        MATCH(Prototype_input!$C$34, 'Summary - Contract Type'!$B$2:$B$6, 0),
        MATCH(C115, 'Summary - Contract Type'!$C$1:$BX$1, 0)
      ),
      ""
    ),
    ""
  ),
  IF(
    Prototype_input!$C$6 = "Federal or Tribal Government",
    IF(
      B115 &lt;&gt; "",
      IFERROR(
        INDEX(
          'Summary - Level of Assistance'!$C$2:$AW$7,
          MATCH(Prototype_input!$C$34, 'Summary - Level of Assistance'!$B$2:$B$7, 0),
          MATCH(B115, 'Summary - Level of Assistance'!$C$1:$AW$1, 0)
        ),
        ""
      ),
      ""
    ),
    ""
  )
)</f>
        <v/>
      </c>
      <c r="F115" s="21" t="str">
        <f t="array" ref="F115">IF(
  Prototype_input!$C$6 = "State or Local Government",
  IF(
    C115 &lt;&gt; "",
    IFERROR(
      INDEX(
        'Summary - Socioeconomic'!$C$2:$BX$11,
        MATCH(Prototype_input!$C$38, 'Summary - Socioeconomic'!$B$2:$B$11, 0),
        MATCH(C115, 'Summary - Socioeconomic'!$C$1:$BX$1, 0)
      ),
      ""
    ),
    ""
  ),
  IF(
    Prototype_input!$C$6 = "Federal or Tribal Government",
    IF(
      B115 &lt;&gt; "",
      IFERROR(
        INDEX(
          'Summary - Objective'!$C$2:$AX$4,
          MATCH(Prototype_input!$C$38, 'Summary - Objective'!$B$2:$B$4, 0),
          MATCH(B115, 'Summary - Objective'!$C$1:$AX$1, 0)
        ),
        ""
      ),
      ""
    ),
    ""
  )
)</f>
        <v/>
      </c>
      <c r="G115" s="21" t="str">
        <f t="array" ref="G115">IF(
  Prototype_input!$C$6 = "Federal or Tribal Government",
  IF(
    B115 &lt;&gt; "",
    IFERROR(
      INDEX(
        'Summary - Contract Type'!$C$2:$BX$6,
        MATCH(Prototype_input!$C$42, 'Summary - Contract Type'!$B$2:$B$6, 0),
        MATCH(B115, 'Summary - Contract Type'!$C$1:$BX$1, 0)
      ),
      ""
    ),
    ""
  ),
  ""
)</f>
        <v/>
      </c>
      <c r="H115" s="21" t="str">
        <f t="array" ref="H115">IF(
  Prototype_input!$C$6 = "Federal or Tribal Government",
  IF(
    B115 &lt;&gt; "",
    IFERROR(
      INDEX(
        'Summary - Period of Performance'!$C$2:$AW$5,
        MATCH(Prototype_input!$C$46, 'Summary - Period of Performance'!$B$2:$B$5, 0),
        MATCH(B115, 'Summary - Period of Performance'!$C$1:$AW$1, 0)
      ),
      ""
    ),
    ""
  ),
  ""
)</f>
        <v/>
      </c>
      <c r="I115" s="21" t="str">
        <f t="array" ref="I115">IF(
  Prototype_input!$C$6 = "Federal or Tribal Government",
  IF(
    B115 &lt;&gt; "",
    IFERROR(
      INDEX(
        'Summary - Socioeconomic'!$C$2:$BX$11,
        MATCH(Prototype_input!$C$50, 'Summary - Socioeconomic'!$B$2:$B$11, 0),
        MATCH(B115, 'Summary - Socioeconomic'!$C$1:$BX$1, 0)
      ),
      ""
    ),
    ""
  ),
  ""
)</f>
        <v/>
      </c>
      <c r="J115" s="21" t="str">
        <f>IF(
  Prototype_input!$C$6 = "Federal or Tribal Government",
  IF(
    B115 &lt;&gt; "",
    IFERROR(
      INDEX(
        'Summary - Estimated Dollar Valu'!$C$2:$AW$4,
        MATCH(Prototype_input!$C$54, 'Summary - Estimated Dollar Valu'!$B$2:$B$4, 0),
        MATCH(B115, 'Summary - Estimated Dollar Valu'!$C$1:$AW$1, 0)
      ),
      ""
    ),
    ""
  ),
  ""
)</f>
        <v/>
      </c>
      <c r="K115" s="21" t="str">
        <f>IF(AND(Prototype_input!$C$56&lt;&gt;"",J115&lt;&gt;""),Prototype_input!$C$58,"")</f>
        <v/>
      </c>
      <c r="L115" s="21" t="str">
        <f>IF(AND(Prototype_input!$C$60&lt;&gt;"",J115&lt;&gt;""),Prototype_input!$C$62,"")</f>
        <v/>
      </c>
      <c r="M115" s="21" t="str">
        <f>IF(AND(Prototype_input!$C$64&lt;&gt;"",J115&lt;&gt;""),Prototype_input!$C$66,"")</f>
        <v/>
      </c>
      <c r="N115" s="21" t="str">
        <f>IF(AND(Prototype_input!$C$68&lt;&gt;"",J115&lt;&gt;""),Prototype_input!$C$70,"")</f>
        <v/>
      </c>
      <c r="O115" s="21" t="str">
        <f t="array" ref="O115">IF(N115&lt;&gt;"",_xludf.xlookup(Prototype_input!$E$13,'ITC Offerings Mapping'!C114:C1113,'ITC Offerings Mapping'!B114:B1113),"")</f>
        <v/>
      </c>
      <c r="Q115" s="21" t="str">
        <f t="array" ref="Q115">IF(Prototype_input!$C$6="Federal or Tribal Government",IF(O115&lt;&gt;"", INDEX('Scope Scoring'!$C$2:$BX$50, MATCH(O115, 'Scope Scoring'!$B$2:$B$50, 0), MATCH(B115, 'Scope Scoring'!$C$1:$BX$1, 0)),""),"")</f>
        <v/>
      </c>
      <c r="R115" s="21" t="str">
        <f t="shared" si="0"/>
        <v/>
      </c>
      <c r="S115" s="21" t="str">
        <f t="shared" si="1"/>
        <v/>
      </c>
      <c r="T115" s="21" t="str">
        <f t="shared" si="2"/>
        <v/>
      </c>
      <c r="U115" s="21" t="str">
        <f t="shared" si="3"/>
        <v/>
      </c>
      <c r="W115" s="21" t="str">
        <f t="array" ref="W115">IF(Prototype_input!$C$6="Federal or Tribal Government",IF(O115&lt;&gt;"", INDEX('Summary - Level of Assistance -'!$C$2:$AV$7, MATCH(Prototype_input!$C$34, 'Summary - Level of Assistance -'!$B$2:$B$7, 0), MATCH(B115, 'Summary - Level of Assistance -'!$C$1:$AV$1, 0)),""),"")</f>
        <v/>
      </c>
      <c r="X115" s="21" t="str">
        <f t="shared" si="4"/>
        <v/>
      </c>
      <c r="Y115" s="21" t="str">
        <f t="shared" si="5"/>
        <v/>
      </c>
      <c r="AA115" s="21" t="str">
        <f t="array" ref="AA115">IF(Prototype_input!$C$6="Federal or Tribal Government",IF(O115&lt;&gt;"", INDEX('Summary - Objective - Tradeoff'!$C$2:$AV$4, MATCH(Prototype_input!$C$38, 'Summary - Objective - Tradeoff'!$B$2:$B$4, 0), MATCH(B115, 'Summary - Objective - Tradeoff'!$C$1:$AV$1, 0)),""),"")</f>
        <v/>
      </c>
      <c r="AB115" s="21" t="str">
        <f t="shared" si="6"/>
        <v/>
      </c>
      <c r="AC115" s="21" t="str">
        <f t="shared" si="7"/>
        <v/>
      </c>
      <c r="AE115" s="21" t="str">
        <f t="array" ref="AE115">IF(Prototype_input!$C$6="Federal or Tribal Government",IF(O115&lt;&gt;"", INDEX('Summary- PoP - Tradeoff'!$C$2:$AV$5, MATCH(Prototype_input!$C$46, 'Summary- PoP - Tradeoff'!$B$2:$B$5, 0), MATCH(B115, 'Summary- PoP - Tradeoff'!$C$1:$AV$1, 0)),""),"")</f>
        <v/>
      </c>
      <c r="AF115" s="21" t="str">
        <f t="shared" si="8"/>
        <v/>
      </c>
      <c r="AG115" s="21" t="str">
        <f t="shared" si="9"/>
        <v/>
      </c>
      <c r="AI115" s="21" t="str">
        <f t="array" ref="AI115">IF(Prototype_input!$C$6="Federal or Tribal Government",IF(O115&lt;&gt;"", INDEX('Summary - EDV - Tradeoff'!$C$2:$AV$4, MATCH(Prototype_input!$C$54, 'Summary - EDV - Tradeoff'!$B$2:$B$4, 0), MATCH(B115, 'Summary - EDV - Tradeoff'!$C$1:$AV$1, 0)),""),"")</f>
        <v/>
      </c>
      <c r="AJ115" s="21" t="str">
        <f t="shared" si="10"/>
        <v/>
      </c>
      <c r="AK115" s="21" t="str">
        <f t="shared" si="11"/>
        <v/>
      </c>
      <c r="AL115" s="21" t="str">
        <f t="shared" si="12"/>
        <v/>
      </c>
    </row>
    <row r="116" spans="4:38" ht="12.75" x14ac:dyDescent="0.2">
      <c r="D116" s="21" t="str">
        <f t="array" ref="D116">IF(
  Prototype_input!$C$6 = "State or Local Government",
  IF(
    C116 &lt;&gt; "",
    IFERROR(
      INDEX(
        'Summary - Acquisition Need'!$C$2:$AD$4,
        MATCH(Prototype_input!$C$30, 'Summary - Acquisition Need'!$B$2:$B$4, 0),
        MATCH(C116, 'Summary - Acquisition Need'!$C$1:$AD$1, 0)
      ),
      ""
    ),
    ""
  ),
  IF(
    Prototype_input!$C$6 = "Federal or Tribal Government",
    IF(
      B116 &lt;&gt; "",
      IFERROR(
        INDEX(
          'Summary - Place of Performance'!$C$2:$AW$14,
          MATCH(Prototype_input!$C$30, 'Summary - Place of Performance'!$B$2:$B$14, 0),
          MATCH(B116, 'Summary - Place of Performance'!$C$1:$AW$1, 0)
        ),
        ""
      ),
      ""
    ),
    ""
  )
)</f>
        <v/>
      </c>
      <c r="E116" s="21" t="str">
        <f t="array" ref="E116">IF(
  Prototype_input!$C$6 = "State or Local Government",
  IF(
    C116 &lt;&gt; "",
    IFERROR(
      INDEX(
        'Summary - Contract Type'!$C$2:$BX$6,
        MATCH(Prototype_input!$C$34, 'Summary - Contract Type'!$B$2:$B$6, 0),
        MATCH(C116, 'Summary - Contract Type'!$C$1:$BX$1, 0)
      ),
      ""
    ),
    ""
  ),
  IF(
    Prototype_input!$C$6 = "Federal or Tribal Government",
    IF(
      B116 &lt;&gt; "",
      IFERROR(
        INDEX(
          'Summary - Level of Assistance'!$C$2:$AW$7,
          MATCH(Prototype_input!$C$34, 'Summary - Level of Assistance'!$B$2:$B$7, 0),
          MATCH(B116, 'Summary - Level of Assistance'!$C$1:$AW$1, 0)
        ),
        ""
      ),
      ""
    ),
    ""
  )
)</f>
        <v/>
      </c>
      <c r="F116" s="21" t="str">
        <f t="array" ref="F116">IF(
  Prototype_input!$C$6 = "State or Local Government",
  IF(
    C116 &lt;&gt; "",
    IFERROR(
      INDEX(
        'Summary - Socioeconomic'!$C$2:$BX$11,
        MATCH(Prototype_input!$C$38, 'Summary - Socioeconomic'!$B$2:$B$11, 0),
        MATCH(C116, 'Summary - Socioeconomic'!$C$1:$BX$1, 0)
      ),
      ""
    ),
    ""
  ),
  IF(
    Prototype_input!$C$6 = "Federal or Tribal Government",
    IF(
      B116 &lt;&gt; "",
      IFERROR(
        INDEX(
          'Summary - Objective'!$C$2:$AX$4,
          MATCH(Prototype_input!$C$38, 'Summary - Objective'!$B$2:$B$4, 0),
          MATCH(B116, 'Summary - Objective'!$C$1:$AX$1, 0)
        ),
        ""
      ),
      ""
    ),
    ""
  )
)</f>
        <v/>
      </c>
      <c r="G116" s="21" t="str">
        <f t="array" ref="G116">IF(
  Prototype_input!$C$6 = "Federal or Tribal Government",
  IF(
    B116 &lt;&gt; "",
    IFERROR(
      INDEX(
        'Summary - Contract Type'!$C$2:$BX$6,
        MATCH(Prototype_input!$C$42, 'Summary - Contract Type'!$B$2:$B$6, 0),
        MATCH(B116, 'Summary - Contract Type'!$C$1:$BX$1, 0)
      ),
      ""
    ),
    ""
  ),
  ""
)</f>
        <v/>
      </c>
      <c r="H116" s="21" t="str">
        <f t="array" ref="H116">IF(
  Prototype_input!$C$6 = "Federal or Tribal Government",
  IF(
    B116 &lt;&gt; "",
    IFERROR(
      INDEX(
        'Summary - Period of Performance'!$C$2:$AW$5,
        MATCH(Prototype_input!$C$46, 'Summary - Period of Performance'!$B$2:$B$5, 0),
        MATCH(B116, 'Summary - Period of Performance'!$C$1:$AW$1, 0)
      ),
      ""
    ),
    ""
  ),
  ""
)</f>
        <v/>
      </c>
      <c r="I116" s="21" t="str">
        <f t="array" ref="I116">IF(
  Prototype_input!$C$6 = "Federal or Tribal Government",
  IF(
    B116 &lt;&gt; "",
    IFERROR(
      INDEX(
        'Summary - Socioeconomic'!$C$2:$BX$11,
        MATCH(Prototype_input!$C$50, 'Summary - Socioeconomic'!$B$2:$B$11, 0),
        MATCH(B116, 'Summary - Socioeconomic'!$C$1:$BX$1, 0)
      ),
      ""
    ),
    ""
  ),
  ""
)</f>
        <v/>
      </c>
      <c r="J116" s="21" t="str">
        <f>IF(
  Prototype_input!$C$6 = "Federal or Tribal Government",
  IF(
    B116 &lt;&gt; "",
    IFERROR(
      INDEX(
        'Summary - Estimated Dollar Valu'!$C$2:$AW$4,
        MATCH(Prototype_input!$C$54, 'Summary - Estimated Dollar Valu'!$B$2:$B$4, 0),
        MATCH(B116, 'Summary - Estimated Dollar Valu'!$C$1:$AW$1, 0)
      ),
      ""
    ),
    ""
  ),
  ""
)</f>
        <v/>
      </c>
      <c r="K116" s="21" t="str">
        <f>IF(AND(Prototype_input!$C$56&lt;&gt;"",J116&lt;&gt;""),Prototype_input!$C$58,"")</f>
        <v/>
      </c>
      <c r="L116" s="21" t="str">
        <f>IF(AND(Prototype_input!$C$60&lt;&gt;"",J116&lt;&gt;""),Prototype_input!$C$62,"")</f>
        <v/>
      </c>
      <c r="M116" s="21" t="str">
        <f>IF(AND(Prototype_input!$C$64&lt;&gt;"",J116&lt;&gt;""),Prototype_input!$C$66,"")</f>
        <v/>
      </c>
      <c r="N116" s="21" t="str">
        <f>IF(AND(Prototype_input!$C$68&lt;&gt;"",J116&lt;&gt;""),Prototype_input!$C$70,"")</f>
        <v/>
      </c>
      <c r="O116" s="21" t="str">
        <f t="array" ref="O116">IF(N116&lt;&gt;"",_xludf.xlookup(Prototype_input!$E$13,'ITC Offerings Mapping'!C115:C1114,'ITC Offerings Mapping'!B115:B1114),"")</f>
        <v/>
      </c>
      <c r="Q116" s="21" t="str">
        <f t="array" ref="Q116">IF(Prototype_input!$C$6="Federal or Tribal Government",IF(O116&lt;&gt;"", INDEX('Scope Scoring'!$C$2:$BX$50, MATCH(O116, 'Scope Scoring'!$B$2:$B$50, 0), MATCH(B116, 'Scope Scoring'!$C$1:$BX$1, 0)),""),"")</f>
        <v/>
      </c>
      <c r="R116" s="21" t="str">
        <f t="shared" si="0"/>
        <v/>
      </c>
      <c r="S116" s="21" t="str">
        <f t="shared" si="1"/>
        <v/>
      </c>
      <c r="T116" s="21" t="str">
        <f t="shared" si="2"/>
        <v/>
      </c>
      <c r="U116" s="21" t="str">
        <f t="shared" si="3"/>
        <v/>
      </c>
      <c r="W116" s="21" t="str">
        <f t="array" ref="W116">IF(Prototype_input!$C$6="Federal or Tribal Government",IF(O116&lt;&gt;"", INDEX('Summary - Level of Assistance -'!$C$2:$AV$7, MATCH(Prototype_input!$C$34, 'Summary - Level of Assistance -'!$B$2:$B$7, 0), MATCH(B116, 'Summary - Level of Assistance -'!$C$1:$AV$1, 0)),""),"")</f>
        <v/>
      </c>
      <c r="X116" s="21" t="str">
        <f t="shared" si="4"/>
        <v/>
      </c>
      <c r="Y116" s="21" t="str">
        <f t="shared" si="5"/>
        <v/>
      </c>
      <c r="AA116" s="21" t="str">
        <f t="array" ref="AA116">IF(Prototype_input!$C$6="Federal or Tribal Government",IF(O116&lt;&gt;"", INDEX('Summary - Objective - Tradeoff'!$C$2:$AV$4, MATCH(Prototype_input!$C$38, 'Summary - Objective - Tradeoff'!$B$2:$B$4, 0), MATCH(B116, 'Summary - Objective - Tradeoff'!$C$1:$AV$1, 0)),""),"")</f>
        <v/>
      </c>
      <c r="AB116" s="21" t="str">
        <f t="shared" si="6"/>
        <v/>
      </c>
      <c r="AC116" s="21" t="str">
        <f t="shared" si="7"/>
        <v/>
      </c>
      <c r="AE116" s="21" t="str">
        <f t="array" ref="AE116">IF(Prototype_input!$C$6="Federal or Tribal Government",IF(O116&lt;&gt;"", INDEX('Summary- PoP - Tradeoff'!$C$2:$AV$5, MATCH(Prototype_input!$C$46, 'Summary- PoP - Tradeoff'!$B$2:$B$5, 0), MATCH(B116, 'Summary- PoP - Tradeoff'!$C$1:$AV$1, 0)),""),"")</f>
        <v/>
      </c>
      <c r="AF116" s="21" t="str">
        <f t="shared" si="8"/>
        <v/>
      </c>
      <c r="AG116" s="21" t="str">
        <f t="shared" si="9"/>
        <v/>
      </c>
      <c r="AI116" s="21" t="str">
        <f t="array" ref="AI116">IF(Prototype_input!$C$6="Federal or Tribal Government",IF(O116&lt;&gt;"", INDEX('Summary - EDV - Tradeoff'!$C$2:$AV$4, MATCH(Prototype_input!$C$54, 'Summary - EDV - Tradeoff'!$B$2:$B$4, 0), MATCH(B116, 'Summary - EDV - Tradeoff'!$C$1:$AV$1, 0)),""),"")</f>
        <v/>
      </c>
      <c r="AJ116" s="21" t="str">
        <f t="shared" si="10"/>
        <v/>
      </c>
      <c r="AK116" s="21" t="str">
        <f t="shared" si="11"/>
        <v/>
      </c>
      <c r="AL116" s="21" t="str">
        <f t="shared" si="12"/>
        <v/>
      </c>
    </row>
    <row r="117" spans="4:38" ht="12.75" x14ac:dyDescent="0.2">
      <c r="D117" s="21" t="str">
        <f t="array" ref="D117">IF(
  Prototype_input!$C$6 = "State or Local Government",
  IF(
    C117 &lt;&gt; "",
    IFERROR(
      INDEX(
        'Summary - Acquisition Need'!$C$2:$AD$4,
        MATCH(Prototype_input!$C$30, 'Summary - Acquisition Need'!$B$2:$B$4, 0),
        MATCH(C117, 'Summary - Acquisition Need'!$C$1:$AD$1, 0)
      ),
      ""
    ),
    ""
  ),
  IF(
    Prototype_input!$C$6 = "Federal or Tribal Government",
    IF(
      B117 &lt;&gt; "",
      IFERROR(
        INDEX(
          'Summary - Place of Performance'!$C$2:$AW$14,
          MATCH(Prototype_input!$C$30, 'Summary - Place of Performance'!$B$2:$B$14, 0),
          MATCH(B117, 'Summary - Place of Performance'!$C$1:$AW$1, 0)
        ),
        ""
      ),
      ""
    ),
    ""
  )
)</f>
        <v/>
      </c>
      <c r="E117" s="21" t="str">
        <f t="array" ref="E117">IF(
  Prototype_input!$C$6 = "State or Local Government",
  IF(
    C117 &lt;&gt; "",
    IFERROR(
      INDEX(
        'Summary - Contract Type'!$C$2:$BX$6,
        MATCH(Prototype_input!$C$34, 'Summary - Contract Type'!$B$2:$B$6, 0),
        MATCH(C117, 'Summary - Contract Type'!$C$1:$BX$1, 0)
      ),
      ""
    ),
    ""
  ),
  IF(
    Prototype_input!$C$6 = "Federal or Tribal Government",
    IF(
      B117 &lt;&gt; "",
      IFERROR(
        INDEX(
          'Summary - Level of Assistance'!$C$2:$AW$7,
          MATCH(Prototype_input!$C$34, 'Summary - Level of Assistance'!$B$2:$B$7, 0),
          MATCH(B117, 'Summary - Level of Assistance'!$C$1:$AW$1, 0)
        ),
        ""
      ),
      ""
    ),
    ""
  )
)</f>
        <v/>
      </c>
      <c r="F117" s="21" t="str">
        <f t="array" ref="F117">IF(
  Prototype_input!$C$6 = "State or Local Government",
  IF(
    C117 &lt;&gt; "",
    IFERROR(
      INDEX(
        'Summary - Socioeconomic'!$C$2:$BX$11,
        MATCH(Prototype_input!$C$38, 'Summary - Socioeconomic'!$B$2:$B$11, 0),
        MATCH(C117, 'Summary - Socioeconomic'!$C$1:$BX$1, 0)
      ),
      ""
    ),
    ""
  ),
  IF(
    Prototype_input!$C$6 = "Federal or Tribal Government",
    IF(
      B117 &lt;&gt; "",
      IFERROR(
        INDEX(
          'Summary - Objective'!$C$2:$AX$4,
          MATCH(Prototype_input!$C$38, 'Summary - Objective'!$B$2:$B$4, 0),
          MATCH(B117, 'Summary - Objective'!$C$1:$AX$1, 0)
        ),
        ""
      ),
      ""
    ),
    ""
  )
)</f>
        <v/>
      </c>
      <c r="G117" s="21" t="str">
        <f t="array" ref="G117">IF(
  Prototype_input!$C$6 = "Federal or Tribal Government",
  IF(
    B117 &lt;&gt; "",
    IFERROR(
      INDEX(
        'Summary - Contract Type'!$C$2:$BX$6,
        MATCH(Prototype_input!$C$42, 'Summary - Contract Type'!$B$2:$B$6, 0),
        MATCH(B117, 'Summary - Contract Type'!$C$1:$BX$1, 0)
      ),
      ""
    ),
    ""
  ),
  ""
)</f>
        <v/>
      </c>
      <c r="H117" s="21" t="str">
        <f t="array" ref="H117">IF(
  Prototype_input!$C$6 = "Federal or Tribal Government",
  IF(
    B117 &lt;&gt; "",
    IFERROR(
      INDEX(
        'Summary - Period of Performance'!$C$2:$AW$5,
        MATCH(Prototype_input!$C$46, 'Summary - Period of Performance'!$B$2:$B$5, 0),
        MATCH(B117, 'Summary - Period of Performance'!$C$1:$AW$1, 0)
      ),
      ""
    ),
    ""
  ),
  ""
)</f>
        <v/>
      </c>
      <c r="I117" s="21" t="str">
        <f t="array" ref="I117">IF(
  Prototype_input!$C$6 = "Federal or Tribal Government",
  IF(
    B117 &lt;&gt; "",
    IFERROR(
      INDEX(
        'Summary - Socioeconomic'!$C$2:$BX$11,
        MATCH(Prototype_input!$C$50, 'Summary - Socioeconomic'!$B$2:$B$11, 0),
        MATCH(B117, 'Summary - Socioeconomic'!$C$1:$BX$1, 0)
      ),
      ""
    ),
    ""
  ),
  ""
)</f>
        <v/>
      </c>
      <c r="J117" s="21" t="str">
        <f>IF(
  Prototype_input!$C$6 = "Federal or Tribal Government",
  IF(
    B117 &lt;&gt; "",
    IFERROR(
      INDEX(
        'Summary - Estimated Dollar Valu'!$C$2:$AW$4,
        MATCH(Prototype_input!$C$54, 'Summary - Estimated Dollar Valu'!$B$2:$B$4, 0),
        MATCH(B117, 'Summary - Estimated Dollar Valu'!$C$1:$AW$1, 0)
      ),
      ""
    ),
    ""
  ),
  ""
)</f>
        <v/>
      </c>
      <c r="K117" s="21" t="str">
        <f>IF(AND(Prototype_input!$C$56&lt;&gt;"",J117&lt;&gt;""),Prototype_input!$C$58,"")</f>
        <v/>
      </c>
      <c r="L117" s="21" t="str">
        <f>IF(AND(Prototype_input!$C$60&lt;&gt;"",J117&lt;&gt;""),Prototype_input!$C$62,"")</f>
        <v/>
      </c>
      <c r="M117" s="21" t="str">
        <f>IF(AND(Prototype_input!$C$64&lt;&gt;"",J117&lt;&gt;""),Prototype_input!$C$66,"")</f>
        <v/>
      </c>
      <c r="N117" s="21" t="str">
        <f>IF(AND(Prototype_input!$C$68&lt;&gt;"",J117&lt;&gt;""),Prototype_input!$C$70,"")</f>
        <v/>
      </c>
      <c r="O117" s="21" t="str">
        <f t="array" ref="O117">IF(N117&lt;&gt;"",_xludf.xlookup(Prototype_input!$E$13,'ITC Offerings Mapping'!C116:C1115,'ITC Offerings Mapping'!B116:B1115),"")</f>
        <v/>
      </c>
      <c r="Q117" s="21" t="str">
        <f t="array" ref="Q117">IF(Prototype_input!$C$6="Federal or Tribal Government",IF(O117&lt;&gt;"", INDEX('Scope Scoring'!$C$2:$BX$50, MATCH(O117, 'Scope Scoring'!$B$2:$B$50, 0), MATCH(B117, 'Scope Scoring'!$C$1:$BX$1, 0)),""),"")</f>
        <v/>
      </c>
      <c r="R117" s="21" t="str">
        <f t="shared" si="0"/>
        <v/>
      </c>
      <c r="S117" s="21" t="str">
        <f t="shared" si="1"/>
        <v/>
      </c>
      <c r="T117" s="21" t="str">
        <f t="shared" si="2"/>
        <v/>
      </c>
      <c r="U117" s="21" t="str">
        <f t="shared" si="3"/>
        <v/>
      </c>
      <c r="W117" s="21" t="str">
        <f t="array" ref="W117">IF(Prototype_input!$C$6="Federal or Tribal Government",IF(O117&lt;&gt;"", INDEX('Summary - Level of Assistance -'!$C$2:$AV$7, MATCH(Prototype_input!$C$34, 'Summary - Level of Assistance -'!$B$2:$B$7, 0), MATCH(B117, 'Summary - Level of Assistance -'!$C$1:$AV$1, 0)),""),"")</f>
        <v/>
      </c>
      <c r="X117" s="21" t="str">
        <f t="shared" si="4"/>
        <v/>
      </c>
      <c r="Y117" s="21" t="str">
        <f t="shared" si="5"/>
        <v/>
      </c>
      <c r="AA117" s="21" t="str">
        <f t="array" ref="AA117">IF(Prototype_input!$C$6="Federal or Tribal Government",IF(O117&lt;&gt;"", INDEX('Summary - Objective - Tradeoff'!$C$2:$AV$4, MATCH(Prototype_input!$C$38, 'Summary - Objective - Tradeoff'!$B$2:$B$4, 0), MATCH(B117, 'Summary - Objective - Tradeoff'!$C$1:$AV$1, 0)),""),"")</f>
        <v/>
      </c>
      <c r="AB117" s="21" t="str">
        <f t="shared" si="6"/>
        <v/>
      </c>
      <c r="AC117" s="21" t="str">
        <f t="shared" si="7"/>
        <v/>
      </c>
      <c r="AE117" s="21" t="str">
        <f t="array" ref="AE117">IF(Prototype_input!$C$6="Federal or Tribal Government",IF(O117&lt;&gt;"", INDEX('Summary- PoP - Tradeoff'!$C$2:$AV$5, MATCH(Prototype_input!$C$46, 'Summary- PoP - Tradeoff'!$B$2:$B$5, 0), MATCH(B117, 'Summary- PoP - Tradeoff'!$C$1:$AV$1, 0)),""),"")</f>
        <v/>
      </c>
      <c r="AF117" s="21" t="str">
        <f t="shared" si="8"/>
        <v/>
      </c>
      <c r="AG117" s="21" t="str">
        <f t="shared" si="9"/>
        <v/>
      </c>
      <c r="AI117" s="21" t="str">
        <f t="array" ref="AI117">IF(Prototype_input!$C$6="Federal or Tribal Government",IF(O117&lt;&gt;"", INDEX('Summary - EDV - Tradeoff'!$C$2:$AV$4, MATCH(Prototype_input!$C$54, 'Summary - EDV - Tradeoff'!$B$2:$B$4, 0), MATCH(B117, 'Summary - EDV - Tradeoff'!$C$1:$AV$1, 0)),""),"")</f>
        <v/>
      </c>
      <c r="AJ117" s="21" t="str">
        <f t="shared" si="10"/>
        <v/>
      </c>
      <c r="AK117" s="21" t="str">
        <f t="shared" si="11"/>
        <v/>
      </c>
      <c r="AL117" s="21" t="str">
        <f t="shared" si="12"/>
        <v/>
      </c>
    </row>
    <row r="118" spans="4:38" ht="12.75" x14ac:dyDescent="0.2">
      <c r="D118" s="21" t="str">
        <f t="array" ref="D118">IF(
  Prototype_input!$C$6 = "State or Local Government",
  IF(
    C118 &lt;&gt; "",
    IFERROR(
      INDEX(
        'Summary - Acquisition Need'!$C$2:$AD$4,
        MATCH(Prototype_input!$C$30, 'Summary - Acquisition Need'!$B$2:$B$4, 0),
        MATCH(C118, 'Summary - Acquisition Need'!$C$1:$AD$1, 0)
      ),
      ""
    ),
    ""
  ),
  IF(
    Prototype_input!$C$6 = "Federal or Tribal Government",
    IF(
      B118 &lt;&gt; "",
      IFERROR(
        INDEX(
          'Summary - Place of Performance'!$C$2:$AW$14,
          MATCH(Prototype_input!$C$30, 'Summary - Place of Performance'!$B$2:$B$14, 0),
          MATCH(B118, 'Summary - Place of Performance'!$C$1:$AW$1, 0)
        ),
        ""
      ),
      ""
    ),
    ""
  )
)</f>
        <v/>
      </c>
      <c r="E118" s="21" t="str">
        <f t="array" ref="E118">IF(
  Prototype_input!$C$6 = "State or Local Government",
  IF(
    C118 &lt;&gt; "",
    IFERROR(
      INDEX(
        'Summary - Contract Type'!$C$2:$BX$6,
        MATCH(Prototype_input!$C$34, 'Summary - Contract Type'!$B$2:$B$6, 0),
        MATCH(C118, 'Summary - Contract Type'!$C$1:$BX$1, 0)
      ),
      ""
    ),
    ""
  ),
  IF(
    Prototype_input!$C$6 = "Federal or Tribal Government",
    IF(
      B118 &lt;&gt; "",
      IFERROR(
        INDEX(
          'Summary - Level of Assistance'!$C$2:$AW$7,
          MATCH(Prototype_input!$C$34, 'Summary - Level of Assistance'!$B$2:$B$7, 0),
          MATCH(B118, 'Summary - Level of Assistance'!$C$1:$AW$1, 0)
        ),
        ""
      ),
      ""
    ),
    ""
  )
)</f>
        <v/>
      </c>
      <c r="F118" s="21" t="str">
        <f t="array" ref="F118">IF(
  Prototype_input!$C$6 = "State or Local Government",
  IF(
    C118 &lt;&gt; "",
    IFERROR(
      INDEX(
        'Summary - Socioeconomic'!$C$2:$BX$11,
        MATCH(Prototype_input!$C$38, 'Summary - Socioeconomic'!$B$2:$B$11, 0),
        MATCH(C118, 'Summary - Socioeconomic'!$C$1:$BX$1, 0)
      ),
      ""
    ),
    ""
  ),
  IF(
    Prototype_input!$C$6 = "Federal or Tribal Government",
    IF(
      B118 &lt;&gt; "",
      IFERROR(
        INDEX(
          'Summary - Objective'!$C$2:$AX$4,
          MATCH(Prototype_input!$C$38, 'Summary - Objective'!$B$2:$B$4, 0),
          MATCH(B118, 'Summary - Objective'!$C$1:$AX$1, 0)
        ),
        ""
      ),
      ""
    ),
    ""
  )
)</f>
        <v/>
      </c>
      <c r="G118" s="21" t="str">
        <f t="array" ref="G118">IF(
  Prototype_input!$C$6 = "Federal or Tribal Government",
  IF(
    B118 &lt;&gt; "",
    IFERROR(
      INDEX(
        'Summary - Contract Type'!$C$2:$BX$6,
        MATCH(Prototype_input!$C$42, 'Summary - Contract Type'!$B$2:$B$6, 0),
        MATCH(B118, 'Summary - Contract Type'!$C$1:$BX$1, 0)
      ),
      ""
    ),
    ""
  ),
  ""
)</f>
        <v/>
      </c>
      <c r="H118" s="21" t="str">
        <f t="array" ref="H118">IF(
  Prototype_input!$C$6 = "Federal or Tribal Government",
  IF(
    B118 &lt;&gt; "",
    IFERROR(
      INDEX(
        'Summary - Period of Performance'!$C$2:$AW$5,
        MATCH(Prototype_input!$C$46, 'Summary - Period of Performance'!$B$2:$B$5, 0),
        MATCH(B118, 'Summary - Period of Performance'!$C$1:$AW$1, 0)
      ),
      ""
    ),
    ""
  ),
  ""
)</f>
        <v/>
      </c>
      <c r="I118" s="21" t="str">
        <f t="array" ref="I118">IF(
  Prototype_input!$C$6 = "Federal or Tribal Government",
  IF(
    B118 &lt;&gt; "",
    IFERROR(
      INDEX(
        'Summary - Socioeconomic'!$C$2:$BX$11,
        MATCH(Prototype_input!$C$50, 'Summary - Socioeconomic'!$B$2:$B$11, 0),
        MATCH(B118, 'Summary - Socioeconomic'!$C$1:$BX$1, 0)
      ),
      ""
    ),
    ""
  ),
  ""
)</f>
        <v/>
      </c>
      <c r="J118" s="21" t="str">
        <f>IF(
  Prototype_input!$C$6 = "Federal or Tribal Government",
  IF(
    B118 &lt;&gt; "",
    IFERROR(
      INDEX(
        'Summary - Estimated Dollar Valu'!$C$2:$AW$4,
        MATCH(Prototype_input!$C$54, 'Summary - Estimated Dollar Valu'!$B$2:$B$4, 0),
        MATCH(B118, 'Summary - Estimated Dollar Valu'!$C$1:$AW$1, 0)
      ),
      ""
    ),
    ""
  ),
  ""
)</f>
        <v/>
      </c>
      <c r="K118" s="21" t="str">
        <f>IF(AND(Prototype_input!$C$56&lt;&gt;"",J118&lt;&gt;""),Prototype_input!$C$58,"")</f>
        <v/>
      </c>
      <c r="L118" s="21" t="str">
        <f>IF(AND(Prototype_input!$C$60&lt;&gt;"",J118&lt;&gt;""),Prototype_input!$C$62,"")</f>
        <v/>
      </c>
      <c r="M118" s="21" t="str">
        <f>IF(AND(Prototype_input!$C$64&lt;&gt;"",J118&lt;&gt;""),Prototype_input!$C$66,"")</f>
        <v/>
      </c>
      <c r="N118" s="21" t="str">
        <f>IF(AND(Prototype_input!$C$68&lt;&gt;"",J118&lt;&gt;""),Prototype_input!$C$70,"")</f>
        <v/>
      </c>
      <c r="O118" s="21" t="str">
        <f t="array" ref="O118">IF(N118&lt;&gt;"",_xludf.xlookup(Prototype_input!$E$13,'ITC Offerings Mapping'!C117:C1116,'ITC Offerings Mapping'!B117:B1116),"")</f>
        <v/>
      </c>
      <c r="Q118" s="21" t="str">
        <f t="array" ref="Q118">IF(Prototype_input!$C$6="Federal or Tribal Government",IF(O118&lt;&gt;"", INDEX('Scope Scoring'!$C$2:$BX$50, MATCH(O118, 'Scope Scoring'!$B$2:$B$50, 0), MATCH(B118, 'Scope Scoring'!$C$1:$BX$1, 0)),""),"")</f>
        <v/>
      </c>
      <c r="R118" s="21" t="str">
        <f t="shared" si="0"/>
        <v/>
      </c>
      <c r="S118" s="21" t="str">
        <f t="shared" si="1"/>
        <v/>
      </c>
      <c r="T118" s="21" t="str">
        <f t="shared" si="2"/>
        <v/>
      </c>
      <c r="U118" s="21" t="str">
        <f t="shared" si="3"/>
        <v/>
      </c>
      <c r="W118" s="21" t="str">
        <f t="array" ref="W118">IF(Prototype_input!$C$6="Federal or Tribal Government",IF(O118&lt;&gt;"", INDEX('Summary - Level of Assistance -'!$C$2:$AV$7, MATCH(Prototype_input!$C$34, 'Summary - Level of Assistance -'!$B$2:$B$7, 0), MATCH(B118, 'Summary - Level of Assistance -'!$C$1:$AV$1, 0)),""),"")</f>
        <v/>
      </c>
      <c r="X118" s="21" t="str">
        <f t="shared" si="4"/>
        <v/>
      </c>
      <c r="Y118" s="21" t="str">
        <f t="shared" si="5"/>
        <v/>
      </c>
      <c r="AA118" s="21" t="str">
        <f t="array" ref="AA118">IF(Prototype_input!$C$6="Federal or Tribal Government",IF(O118&lt;&gt;"", INDEX('Summary - Objective - Tradeoff'!$C$2:$AV$4, MATCH(Prototype_input!$C$38, 'Summary - Objective - Tradeoff'!$B$2:$B$4, 0), MATCH(B118, 'Summary - Objective - Tradeoff'!$C$1:$AV$1, 0)),""),"")</f>
        <v/>
      </c>
      <c r="AB118" s="21" t="str">
        <f t="shared" si="6"/>
        <v/>
      </c>
      <c r="AC118" s="21" t="str">
        <f t="shared" si="7"/>
        <v/>
      </c>
      <c r="AE118" s="21" t="str">
        <f t="array" ref="AE118">IF(Prototype_input!$C$6="Federal or Tribal Government",IF(O118&lt;&gt;"", INDEX('Summary- PoP - Tradeoff'!$C$2:$AV$5, MATCH(Prototype_input!$C$46, 'Summary- PoP - Tradeoff'!$B$2:$B$5, 0), MATCH(B118, 'Summary- PoP - Tradeoff'!$C$1:$AV$1, 0)),""),"")</f>
        <v/>
      </c>
      <c r="AF118" s="21" t="str">
        <f t="shared" si="8"/>
        <v/>
      </c>
      <c r="AG118" s="21" t="str">
        <f t="shared" si="9"/>
        <v/>
      </c>
      <c r="AI118" s="21" t="str">
        <f t="array" ref="AI118">IF(Prototype_input!$C$6="Federal or Tribal Government",IF(O118&lt;&gt;"", INDEX('Summary - EDV - Tradeoff'!$C$2:$AV$4, MATCH(Prototype_input!$C$54, 'Summary - EDV - Tradeoff'!$B$2:$B$4, 0), MATCH(B118, 'Summary - EDV - Tradeoff'!$C$1:$AV$1, 0)),""),"")</f>
        <v/>
      </c>
      <c r="AJ118" s="21" t="str">
        <f t="shared" si="10"/>
        <v/>
      </c>
      <c r="AK118" s="21" t="str">
        <f t="shared" si="11"/>
        <v/>
      </c>
      <c r="AL118" s="21" t="str">
        <f t="shared" si="12"/>
        <v/>
      </c>
    </row>
    <row r="119" spans="4:38" ht="12.75" x14ac:dyDescent="0.2">
      <c r="D119" s="21" t="str">
        <f t="array" ref="D119">IF(
  Prototype_input!$C$6 = "State or Local Government",
  IF(
    C119 &lt;&gt; "",
    IFERROR(
      INDEX(
        'Summary - Acquisition Need'!$C$2:$AD$4,
        MATCH(Prototype_input!$C$30, 'Summary - Acquisition Need'!$B$2:$B$4, 0),
        MATCH(C119, 'Summary - Acquisition Need'!$C$1:$AD$1, 0)
      ),
      ""
    ),
    ""
  ),
  IF(
    Prototype_input!$C$6 = "Federal or Tribal Government",
    IF(
      B119 &lt;&gt; "",
      IFERROR(
        INDEX(
          'Summary - Place of Performance'!$C$2:$AW$14,
          MATCH(Prototype_input!$C$30, 'Summary - Place of Performance'!$B$2:$B$14, 0),
          MATCH(B119, 'Summary - Place of Performance'!$C$1:$AW$1, 0)
        ),
        ""
      ),
      ""
    ),
    ""
  )
)</f>
        <v/>
      </c>
      <c r="E119" s="21" t="str">
        <f t="array" ref="E119">IF(
  Prototype_input!$C$6 = "State or Local Government",
  IF(
    C119 &lt;&gt; "",
    IFERROR(
      INDEX(
        'Summary - Contract Type'!$C$2:$BX$6,
        MATCH(Prototype_input!$C$34, 'Summary - Contract Type'!$B$2:$B$6, 0),
        MATCH(C119, 'Summary - Contract Type'!$C$1:$BX$1, 0)
      ),
      ""
    ),
    ""
  ),
  IF(
    Prototype_input!$C$6 = "Federal or Tribal Government",
    IF(
      B119 &lt;&gt; "",
      IFERROR(
        INDEX(
          'Summary - Level of Assistance'!$C$2:$AW$7,
          MATCH(Prototype_input!$C$34, 'Summary - Level of Assistance'!$B$2:$B$7, 0),
          MATCH(B119, 'Summary - Level of Assistance'!$C$1:$AW$1, 0)
        ),
        ""
      ),
      ""
    ),
    ""
  )
)</f>
        <v/>
      </c>
      <c r="F119" s="21" t="str">
        <f t="array" ref="F119">IF(
  Prototype_input!$C$6 = "State or Local Government",
  IF(
    C119 &lt;&gt; "",
    IFERROR(
      INDEX(
        'Summary - Socioeconomic'!$C$2:$BX$11,
        MATCH(Prototype_input!$C$38, 'Summary - Socioeconomic'!$B$2:$B$11, 0),
        MATCH(C119, 'Summary - Socioeconomic'!$C$1:$BX$1, 0)
      ),
      ""
    ),
    ""
  ),
  IF(
    Prototype_input!$C$6 = "Federal or Tribal Government",
    IF(
      B119 &lt;&gt; "",
      IFERROR(
        INDEX(
          'Summary - Objective'!$C$2:$AX$4,
          MATCH(Prototype_input!$C$38, 'Summary - Objective'!$B$2:$B$4, 0),
          MATCH(B119, 'Summary - Objective'!$C$1:$AX$1, 0)
        ),
        ""
      ),
      ""
    ),
    ""
  )
)</f>
        <v/>
      </c>
      <c r="G119" s="21" t="str">
        <f t="array" ref="G119">IF(
  Prototype_input!$C$6 = "Federal or Tribal Government",
  IF(
    B119 &lt;&gt; "",
    IFERROR(
      INDEX(
        'Summary - Contract Type'!$C$2:$BX$6,
        MATCH(Prototype_input!$C$42, 'Summary - Contract Type'!$B$2:$B$6, 0),
        MATCH(B119, 'Summary - Contract Type'!$C$1:$BX$1, 0)
      ),
      ""
    ),
    ""
  ),
  ""
)</f>
        <v/>
      </c>
      <c r="H119" s="21" t="str">
        <f t="array" ref="H119">IF(
  Prototype_input!$C$6 = "Federal or Tribal Government",
  IF(
    B119 &lt;&gt; "",
    IFERROR(
      INDEX(
        'Summary - Period of Performance'!$C$2:$AW$5,
        MATCH(Prototype_input!$C$46, 'Summary - Period of Performance'!$B$2:$B$5, 0),
        MATCH(B119, 'Summary - Period of Performance'!$C$1:$AW$1, 0)
      ),
      ""
    ),
    ""
  ),
  ""
)</f>
        <v/>
      </c>
      <c r="I119" s="21" t="str">
        <f t="array" ref="I119">IF(
  Prototype_input!$C$6 = "Federal or Tribal Government",
  IF(
    B119 &lt;&gt; "",
    IFERROR(
      INDEX(
        'Summary - Socioeconomic'!$C$2:$BX$11,
        MATCH(Prototype_input!$C$50, 'Summary - Socioeconomic'!$B$2:$B$11, 0),
        MATCH(B119, 'Summary - Socioeconomic'!$C$1:$BX$1, 0)
      ),
      ""
    ),
    ""
  ),
  ""
)</f>
        <v/>
      </c>
      <c r="J119" s="21" t="str">
        <f>IF(
  Prototype_input!$C$6 = "Federal or Tribal Government",
  IF(
    B119 &lt;&gt; "",
    IFERROR(
      INDEX(
        'Summary - Estimated Dollar Valu'!$C$2:$AW$4,
        MATCH(Prototype_input!$C$54, 'Summary - Estimated Dollar Valu'!$B$2:$B$4, 0),
        MATCH(B119, 'Summary - Estimated Dollar Valu'!$C$1:$AW$1, 0)
      ),
      ""
    ),
    ""
  ),
  ""
)</f>
        <v/>
      </c>
      <c r="K119" s="21" t="str">
        <f>IF(AND(Prototype_input!$C$56&lt;&gt;"",J119&lt;&gt;""),Prototype_input!$C$58,"")</f>
        <v/>
      </c>
      <c r="L119" s="21" t="str">
        <f>IF(AND(Prototype_input!$C$60&lt;&gt;"",J119&lt;&gt;""),Prototype_input!$C$62,"")</f>
        <v/>
      </c>
      <c r="M119" s="21" t="str">
        <f>IF(AND(Prototype_input!$C$64&lt;&gt;"",J119&lt;&gt;""),Prototype_input!$C$66,"")</f>
        <v/>
      </c>
      <c r="N119" s="21" t="str">
        <f>IF(AND(Prototype_input!$C$68&lt;&gt;"",J119&lt;&gt;""),Prototype_input!$C$70,"")</f>
        <v/>
      </c>
      <c r="O119" s="21" t="str">
        <f t="array" ref="O119">IF(N119&lt;&gt;"",_xludf.xlookup(Prototype_input!$E$13,'ITC Offerings Mapping'!C118:C1117,'ITC Offerings Mapping'!B118:B1117),"")</f>
        <v/>
      </c>
      <c r="Q119" s="21" t="str">
        <f t="array" ref="Q119">IF(Prototype_input!$C$6="Federal or Tribal Government",IF(O119&lt;&gt;"", INDEX('Scope Scoring'!$C$2:$BX$50, MATCH(O119, 'Scope Scoring'!$B$2:$B$50, 0), MATCH(B119, 'Scope Scoring'!$C$1:$BX$1, 0)),""),"")</f>
        <v/>
      </c>
      <c r="R119" s="21" t="str">
        <f t="shared" si="0"/>
        <v/>
      </c>
      <c r="S119" s="21" t="str">
        <f t="shared" si="1"/>
        <v/>
      </c>
      <c r="T119" s="21" t="str">
        <f t="shared" si="2"/>
        <v/>
      </c>
      <c r="U119" s="21" t="str">
        <f t="shared" si="3"/>
        <v/>
      </c>
      <c r="W119" s="21" t="str">
        <f t="array" ref="W119">IF(Prototype_input!$C$6="Federal or Tribal Government",IF(O119&lt;&gt;"", INDEX('Summary - Level of Assistance -'!$C$2:$AV$7, MATCH(Prototype_input!$C$34, 'Summary - Level of Assistance -'!$B$2:$B$7, 0), MATCH(B119, 'Summary - Level of Assistance -'!$C$1:$AV$1, 0)),""),"")</f>
        <v/>
      </c>
      <c r="X119" s="21" t="str">
        <f t="shared" si="4"/>
        <v/>
      </c>
      <c r="Y119" s="21" t="str">
        <f t="shared" si="5"/>
        <v/>
      </c>
      <c r="AA119" s="21" t="str">
        <f t="array" ref="AA119">IF(Prototype_input!$C$6="Federal or Tribal Government",IF(O119&lt;&gt;"", INDEX('Summary - Objective - Tradeoff'!$C$2:$AV$4, MATCH(Prototype_input!$C$38, 'Summary - Objective - Tradeoff'!$B$2:$B$4, 0), MATCH(B119, 'Summary - Objective - Tradeoff'!$C$1:$AV$1, 0)),""),"")</f>
        <v/>
      </c>
      <c r="AB119" s="21" t="str">
        <f t="shared" si="6"/>
        <v/>
      </c>
      <c r="AC119" s="21" t="str">
        <f t="shared" si="7"/>
        <v/>
      </c>
      <c r="AE119" s="21" t="str">
        <f t="array" ref="AE119">IF(Prototype_input!$C$6="Federal or Tribal Government",IF(O119&lt;&gt;"", INDEX('Summary- PoP - Tradeoff'!$C$2:$AV$5, MATCH(Prototype_input!$C$46, 'Summary- PoP - Tradeoff'!$B$2:$B$5, 0), MATCH(B119, 'Summary- PoP - Tradeoff'!$C$1:$AV$1, 0)),""),"")</f>
        <v/>
      </c>
      <c r="AF119" s="21" t="str">
        <f t="shared" si="8"/>
        <v/>
      </c>
      <c r="AG119" s="21" t="str">
        <f t="shared" si="9"/>
        <v/>
      </c>
      <c r="AI119" s="21" t="str">
        <f t="array" ref="AI119">IF(Prototype_input!$C$6="Federal or Tribal Government",IF(O119&lt;&gt;"", INDEX('Summary - EDV - Tradeoff'!$C$2:$AV$4, MATCH(Prototype_input!$C$54, 'Summary - EDV - Tradeoff'!$B$2:$B$4, 0), MATCH(B119, 'Summary - EDV - Tradeoff'!$C$1:$AV$1, 0)),""),"")</f>
        <v/>
      </c>
      <c r="AJ119" s="21" t="str">
        <f t="shared" si="10"/>
        <v/>
      </c>
      <c r="AK119" s="21" t="str">
        <f t="shared" si="11"/>
        <v/>
      </c>
      <c r="AL119" s="21" t="str">
        <f t="shared" si="12"/>
        <v/>
      </c>
    </row>
    <row r="120" spans="4:38" ht="12.75" x14ac:dyDescent="0.2">
      <c r="D120" s="21" t="str">
        <f t="array" ref="D120">IF(
  Prototype_input!$C$6 = "State or Local Government",
  IF(
    C120 &lt;&gt; "",
    IFERROR(
      INDEX(
        'Summary - Acquisition Need'!$C$2:$AD$4,
        MATCH(Prototype_input!$C$30, 'Summary - Acquisition Need'!$B$2:$B$4, 0),
        MATCH(C120, 'Summary - Acquisition Need'!$C$1:$AD$1, 0)
      ),
      ""
    ),
    ""
  ),
  IF(
    Prototype_input!$C$6 = "Federal or Tribal Government",
    IF(
      B120 &lt;&gt; "",
      IFERROR(
        INDEX(
          'Summary - Place of Performance'!$C$2:$AW$14,
          MATCH(Prototype_input!$C$30, 'Summary - Place of Performance'!$B$2:$B$14, 0),
          MATCH(B120, 'Summary - Place of Performance'!$C$1:$AW$1, 0)
        ),
        ""
      ),
      ""
    ),
    ""
  )
)</f>
        <v/>
      </c>
      <c r="E120" s="21" t="str">
        <f t="array" ref="E120">IF(
  Prototype_input!$C$6 = "State or Local Government",
  IF(
    C120 &lt;&gt; "",
    IFERROR(
      INDEX(
        'Summary - Contract Type'!$C$2:$BX$6,
        MATCH(Prototype_input!$C$34, 'Summary - Contract Type'!$B$2:$B$6, 0),
        MATCH(C120, 'Summary - Contract Type'!$C$1:$BX$1, 0)
      ),
      ""
    ),
    ""
  ),
  IF(
    Prototype_input!$C$6 = "Federal or Tribal Government",
    IF(
      B120 &lt;&gt; "",
      IFERROR(
        INDEX(
          'Summary - Level of Assistance'!$C$2:$AW$7,
          MATCH(Prototype_input!$C$34, 'Summary - Level of Assistance'!$B$2:$B$7, 0),
          MATCH(B120, 'Summary - Level of Assistance'!$C$1:$AW$1, 0)
        ),
        ""
      ),
      ""
    ),
    ""
  )
)</f>
        <v/>
      </c>
      <c r="F120" s="21" t="str">
        <f t="array" ref="F120">IF(
  Prototype_input!$C$6 = "State or Local Government",
  IF(
    C120 &lt;&gt; "",
    IFERROR(
      INDEX(
        'Summary - Socioeconomic'!$C$2:$BX$11,
        MATCH(Prototype_input!$C$38, 'Summary - Socioeconomic'!$B$2:$B$11, 0),
        MATCH(C120, 'Summary - Socioeconomic'!$C$1:$BX$1, 0)
      ),
      ""
    ),
    ""
  ),
  IF(
    Prototype_input!$C$6 = "Federal or Tribal Government",
    IF(
      B120 &lt;&gt; "",
      IFERROR(
        INDEX(
          'Summary - Objective'!$C$2:$AX$4,
          MATCH(Prototype_input!$C$38, 'Summary - Objective'!$B$2:$B$4, 0),
          MATCH(B120, 'Summary - Objective'!$C$1:$AX$1, 0)
        ),
        ""
      ),
      ""
    ),
    ""
  )
)</f>
        <v/>
      </c>
      <c r="G120" s="21" t="str">
        <f t="array" ref="G120">IF(
  Prototype_input!$C$6 = "Federal or Tribal Government",
  IF(
    B120 &lt;&gt; "",
    IFERROR(
      INDEX(
        'Summary - Contract Type'!$C$2:$BX$6,
        MATCH(Prototype_input!$C$42, 'Summary - Contract Type'!$B$2:$B$6, 0),
        MATCH(B120, 'Summary - Contract Type'!$C$1:$BX$1, 0)
      ),
      ""
    ),
    ""
  ),
  ""
)</f>
        <v/>
      </c>
      <c r="H120" s="21" t="str">
        <f t="array" ref="H120">IF(
  Prototype_input!$C$6 = "Federal or Tribal Government",
  IF(
    B120 &lt;&gt; "",
    IFERROR(
      INDEX(
        'Summary - Period of Performance'!$C$2:$AW$5,
        MATCH(Prototype_input!$C$46, 'Summary - Period of Performance'!$B$2:$B$5, 0),
        MATCH(B120, 'Summary - Period of Performance'!$C$1:$AW$1, 0)
      ),
      ""
    ),
    ""
  ),
  ""
)</f>
        <v/>
      </c>
      <c r="I120" s="21" t="str">
        <f t="array" ref="I120">IF(
  Prototype_input!$C$6 = "Federal or Tribal Government",
  IF(
    B120 &lt;&gt; "",
    IFERROR(
      INDEX(
        'Summary - Socioeconomic'!$C$2:$BX$11,
        MATCH(Prototype_input!$C$50, 'Summary - Socioeconomic'!$B$2:$B$11, 0),
        MATCH(B120, 'Summary - Socioeconomic'!$C$1:$BX$1, 0)
      ),
      ""
    ),
    ""
  ),
  ""
)</f>
        <v/>
      </c>
      <c r="J120" s="21" t="str">
        <f>IF(
  Prototype_input!$C$6 = "Federal or Tribal Government",
  IF(
    B120 &lt;&gt; "",
    IFERROR(
      INDEX(
        'Summary - Estimated Dollar Valu'!$C$2:$AW$4,
        MATCH(Prototype_input!$C$54, 'Summary - Estimated Dollar Valu'!$B$2:$B$4, 0),
        MATCH(B120, 'Summary - Estimated Dollar Valu'!$C$1:$AW$1, 0)
      ),
      ""
    ),
    ""
  ),
  ""
)</f>
        <v/>
      </c>
      <c r="K120" s="21" t="str">
        <f>IF(AND(Prototype_input!$C$56&lt;&gt;"",J120&lt;&gt;""),Prototype_input!$C$58,"")</f>
        <v/>
      </c>
      <c r="L120" s="21" t="str">
        <f>IF(AND(Prototype_input!$C$60&lt;&gt;"",J120&lt;&gt;""),Prototype_input!$C$62,"")</f>
        <v/>
      </c>
      <c r="M120" s="21" t="str">
        <f>IF(AND(Prototype_input!$C$64&lt;&gt;"",J120&lt;&gt;""),Prototype_input!$C$66,"")</f>
        <v/>
      </c>
      <c r="N120" s="21" t="str">
        <f>IF(AND(Prototype_input!$C$68&lt;&gt;"",J120&lt;&gt;""),Prototype_input!$C$70,"")</f>
        <v/>
      </c>
      <c r="O120" s="21" t="str">
        <f t="array" ref="O120">IF(N120&lt;&gt;"",_xludf.xlookup(Prototype_input!$E$13,'ITC Offerings Mapping'!C119:C1118,'ITC Offerings Mapping'!B119:B1118),"")</f>
        <v/>
      </c>
      <c r="Q120" s="21" t="str">
        <f t="array" ref="Q120">IF(Prototype_input!$C$6="Federal or Tribal Government",IF(O120&lt;&gt;"", INDEX('Scope Scoring'!$C$2:$BX$50, MATCH(O120, 'Scope Scoring'!$B$2:$B$50, 0), MATCH(B120, 'Scope Scoring'!$C$1:$BX$1, 0)),""),"")</f>
        <v/>
      </c>
      <c r="R120" s="21" t="str">
        <f t="shared" si="0"/>
        <v/>
      </c>
      <c r="S120" s="21" t="str">
        <f t="shared" si="1"/>
        <v/>
      </c>
      <c r="T120" s="21" t="str">
        <f t="shared" si="2"/>
        <v/>
      </c>
      <c r="U120" s="21" t="str">
        <f t="shared" si="3"/>
        <v/>
      </c>
      <c r="W120" s="21" t="str">
        <f t="array" ref="W120">IF(Prototype_input!$C$6="Federal or Tribal Government",IF(O120&lt;&gt;"", INDEX('Summary - Level of Assistance -'!$C$2:$AV$7, MATCH(Prototype_input!$C$34, 'Summary - Level of Assistance -'!$B$2:$B$7, 0), MATCH(B120, 'Summary - Level of Assistance -'!$C$1:$AV$1, 0)),""),"")</f>
        <v/>
      </c>
      <c r="X120" s="21" t="str">
        <f t="shared" si="4"/>
        <v/>
      </c>
      <c r="Y120" s="21" t="str">
        <f t="shared" si="5"/>
        <v/>
      </c>
      <c r="AA120" s="21" t="str">
        <f t="array" ref="AA120">IF(Prototype_input!$C$6="Federal or Tribal Government",IF(O120&lt;&gt;"", INDEX('Summary - Objective - Tradeoff'!$C$2:$AV$4, MATCH(Prototype_input!$C$38, 'Summary - Objective - Tradeoff'!$B$2:$B$4, 0), MATCH(B120, 'Summary - Objective - Tradeoff'!$C$1:$AV$1, 0)),""),"")</f>
        <v/>
      </c>
      <c r="AB120" s="21" t="str">
        <f t="shared" si="6"/>
        <v/>
      </c>
      <c r="AC120" s="21" t="str">
        <f t="shared" si="7"/>
        <v/>
      </c>
      <c r="AE120" s="21" t="str">
        <f t="array" ref="AE120">IF(Prototype_input!$C$6="Federal or Tribal Government",IF(O120&lt;&gt;"", INDEX('Summary- PoP - Tradeoff'!$C$2:$AV$5, MATCH(Prototype_input!$C$46, 'Summary- PoP - Tradeoff'!$B$2:$B$5, 0), MATCH(B120, 'Summary- PoP - Tradeoff'!$C$1:$AV$1, 0)),""),"")</f>
        <v/>
      </c>
      <c r="AF120" s="21" t="str">
        <f t="shared" si="8"/>
        <v/>
      </c>
      <c r="AG120" s="21" t="str">
        <f t="shared" si="9"/>
        <v/>
      </c>
      <c r="AI120" s="21" t="str">
        <f t="array" ref="AI120">IF(Prototype_input!$C$6="Federal or Tribal Government",IF(O120&lt;&gt;"", INDEX('Summary - EDV - Tradeoff'!$C$2:$AV$4, MATCH(Prototype_input!$C$54, 'Summary - EDV - Tradeoff'!$B$2:$B$4, 0), MATCH(B120, 'Summary - EDV - Tradeoff'!$C$1:$AV$1, 0)),""),"")</f>
        <v/>
      </c>
      <c r="AJ120" s="21" t="str">
        <f t="shared" si="10"/>
        <v/>
      </c>
      <c r="AK120" s="21" t="str">
        <f t="shared" si="11"/>
        <v/>
      </c>
      <c r="AL120" s="21" t="str">
        <f t="shared" si="12"/>
        <v/>
      </c>
    </row>
    <row r="121" spans="4:38" ht="12.75" x14ac:dyDescent="0.2">
      <c r="D121" s="21" t="str">
        <f t="array" ref="D121">IF(
  Prototype_input!$C$6 = "State or Local Government",
  IF(
    C121 &lt;&gt; "",
    IFERROR(
      INDEX(
        'Summary - Acquisition Need'!$C$2:$AD$4,
        MATCH(Prototype_input!$C$30, 'Summary - Acquisition Need'!$B$2:$B$4, 0),
        MATCH(C121, 'Summary - Acquisition Need'!$C$1:$AD$1, 0)
      ),
      ""
    ),
    ""
  ),
  IF(
    Prototype_input!$C$6 = "Federal or Tribal Government",
    IF(
      B121 &lt;&gt; "",
      IFERROR(
        INDEX(
          'Summary - Place of Performance'!$C$2:$AW$14,
          MATCH(Prototype_input!$C$30, 'Summary - Place of Performance'!$B$2:$B$14, 0),
          MATCH(B121, 'Summary - Place of Performance'!$C$1:$AW$1, 0)
        ),
        ""
      ),
      ""
    ),
    ""
  )
)</f>
        <v/>
      </c>
      <c r="E121" s="21" t="str">
        <f t="array" ref="E121">IF(
  Prototype_input!$C$6 = "State or Local Government",
  IF(
    C121 &lt;&gt; "",
    IFERROR(
      INDEX(
        'Summary - Contract Type'!$C$2:$BX$6,
        MATCH(Prototype_input!$C$34, 'Summary - Contract Type'!$B$2:$B$6, 0),
        MATCH(C121, 'Summary - Contract Type'!$C$1:$BX$1, 0)
      ),
      ""
    ),
    ""
  ),
  IF(
    Prototype_input!$C$6 = "Federal or Tribal Government",
    IF(
      B121 &lt;&gt; "",
      IFERROR(
        INDEX(
          'Summary - Level of Assistance'!$C$2:$AW$7,
          MATCH(Prototype_input!$C$34, 'Summary - Level of Assistance'!$B$2:$B$7, 0),
          MATCH(B121, 'Summary - Level of Assistance'!$C$1:$AW$1, 0)
        ),
        ""
      ),
      ""
    ),
    ""
  )
)</f>
        <v/>
      </c>
      <c r="F121" s="21" t="str">
        <f t="array" ref="F121">IF(
  Prototype_input!$C$6 = "State or Local Government",
  IF(
    C121 &lt;&gt; "",
    IFERROR(
      INDEX(
        'Summary - Socioeconomic'!$C$2:$BX$11,
        MATCH(Prototype_input!$C$38, 'Summary - Socioeconomic'!$B$2:$B$11, 0),
        MATCH(C121, 'Summary - Socioeconomic'!$C$1:$BX$1, 0)
      ),
      ""
    ),
    ""
  ),
  IF(
    Prototype_input!$C$6 = "Federal or Tribal Government",
    IF(
      B121 &lt;&gt; "",
      IFERROR(
        INDEX(
          'Summary - Objective'!$C$2:$AX$4,
          MATCH(Prototype_input!$C$38, 'Summary - Objective'!$B$2:$B$4, 0),
          MATCH(B121, 'Summary - Objective'!$C$1:$AX$1, 0)
        ),
        ""
      ),
      ""
    ),
    ""
  )
)</f>
        <v/>
      </c>
      <c r="G121" s="21" t="str">
        <f t="array" ref="G121">IF(
  Prototype_input!$C$6 = "Federal or Tribal Government",
  IF(
    B121 &lt;&gt; "",
    IFERROR(
      INDEX(
        'Summary - Contract Type'!$C$2:$BX$6,
        MATCH(Prototype_input!$C$42, 'Summary - Contract Type'!$B$2:$B$6, 0),
        MATCH(B121, 'Summary - Contract Type'!$C$1:$BX$1, 0)
      ),
      ""
    ),
    ""
  ),
  ""
)</f>
        <v/>
      </c>
      <c r="H121" s="21" t="str">
        <f t="array" ref="H121">IF(
  Prototype_input!$C$6 = "Federal or Tribal Government",
  IF(
    B121 &lt;&gt; "",
    IFERROR(
      INDEX(
        'Summary - Period of Performance'!$C$2:$AW$5,
        MATCH(Prototype_input!$C$46, 'Summary - Period of Performance'!$B$2:$B$5, 0),
        MATCH(B121, 'Summary - Period of Performance'!$C$1:$AW$1, 0)
      ),
      ""
    ),
    ""
  ),
  ""
)</f>
        <v/>
      </c>
      <c r="I121" s="21" t="str">
        <f t="array" ref="I121">IF(
  Prototype_input!$C$6 = "Federal or Tribal Government",
  IF(
    B121 &lt;&gt; "",
    IFERROR(
      INDEX(
        'Summary - Socioeconomic'!$C$2:$BX$11,
        MATCH(Prototype_input!$C$50, 'Summary - Socioeconomic'!$B$2:$B$11, 0),
        MATCH(B121, 'Summary - Socioeconomic'!$C$1:$BX$1, 0)
      ),
      ""
    ),
    ""
  ),
  ""
)</f>
        <v/>
      </c>
      <c r="J121" s="21" t="str">
        <f>IF(
  Prototype_input!$C$6 = "Federal or Tribal Government",
  IF(
    B121 &lt;&gt; "",
    IFERROR(
      INDEX(
        'Summary - Estimated Dollar Valu'!$C$2:$AW$4,
        MATCH(Prototype_input!$C$54, 'Summary - Estimated Dollar Valu'!$B$2:$B$4, 0),
        MATCH(B121, 'Summary - Estimated Dollar Valu'!$C$1:$AW$1, 0)
      ),
      ""
    ),
    ""
  ),
  ""
)</f>
        <v/>
      </c>
      <c r="K121" s="21" t="str">
        <f>IF(AND(Prototype_input!$C$56&lt;&gt;"",J121&lt;&gt;""),Prototype_input!$C$58,"")</f>
        <v/>
      </c>
      <c r="L121" s="21" t="str">
        <f>IF(AND(Prototype_input!$C$60&lt;&gt;"",J121&lt;&gt;""),Prototype_input!$C$62,"")</f>
        <v/>
      </c>
      <c r="M121" s="21" t="str">
        <f>IF(AND(Prototype_input!$C$64&lt;&gt;"",J121&lt;&gt;""),Prototype_input!$C$66,"")</f>
        <v/>
      </c>
      <c r="N121" s="21" t="str">
        <f>IF(AND(Prototype_input!$C$68&lt;&gt;"",J121&lt;&gt;""),Prototype_input!$C$70,"")</f>
        <v/>
      </c>
      <c r="O121" s="21" t="str">
        <f t="array" ref="O121">IF(N121&lt;&gt;"",_xludf.xlookup(Prototype_input!$E$13,'ITC Offerings Mapping'!C120:C1119,'ITC Offerings Mapping'!B120:B1119),"")</f>
        <v/>
      </c>
      <c r="Q121" s="21" t="str">
        <f t="array" ref="Q121">IF(Prototype_input!$C$6="Federal or Tribal Government",IF(O121&lt;&gt;"", INDEX('Scope Scoring'!$C$2:$BX$50, MATCH(O121, 'Scope Scoring'!$B$2:$B$50, 0), MATCH(B121, 'Scope Scoring'!$C$1:$BX$1, 0)),""),"")</f>
        <v/>
      </c>
      <c r="R121" s="21" t="str">
        <f t="shared" si="0"/>
        <v/>
      </c>
      <c r="S121" s="21" t="str">
        <f t="shared" si="1"/>
        <v/>
      </c>
      <c r="T121" s="21" t="str">
        <f t="shared" si="2"/>
        <v/>
      </c>
      <c r="U121" s="21" t="str">
        <f t="shared" si="3"/>
        <v/>
      </c>
      <c r="W121" s="21" t="str">
        <f t="array" ref="W121">IF(Prototype_input!$C$6="Federal or Tribal Government",IF(O121&lt;&gt;"", INDEX('Summary - Level of Assistance -'!$C$2:$AV$7, MATCH(Prototype_input!$C$34, 'Summary - Level of Assistance -'!$B$2:$B$7, 0), MATCH(B121, 'Summary - Level of Assistance -'!$C$1:$AV$1, 0)),""),"")</f>
        <v/>
      </c>
      <c r="X121" s="21" t="str">
        <f t="shared" si="4"/>
        <v/>
      </c>
      <c r="Y121" s="21" t="str">
        <f t="shared" si="5"/>
        <v/>
      </c>
      <c r="AA121" s="21" t="str">
        <f t="array" ref="AA121">IF(Prototype_input!$C$6="Federal or Tribal Government",IF(O121&lt;&gt;"", INDEX('Summary - Objective - Tradeoff'!$C$2:$AV$4, MATCH(Prototype_input!$C$38, 'Summary - Objective - Tradeoff'!$B$2:$B$4, 0), MATCH(B121, 'Summary - Objective - Tradeoff'!$C$1:$AV$1, 0)),""),"")</f>
        <v/>
      </c>
      <c r="AB121" s="21" t="str">
        <f t="shared" si="6"/>
        <v/>
      </c>
      <c r="AC121" s="21" t="str">
        <f t="shared" si="7"/>
        <v/>
      </c>
      <c r="AE121" s="21" t="str">
        <f t="array" ref="AE121">IF(Prototype_input!$C$6="Federal or Tribal Government",IF(O121&lt;&gt;"", INDEX('Summary- PoP - Tradeoff'!$C$2:$AV$5, MATCH(Prototype_input!$C$46, 'Summary- PoP - Tradeoff'!$B$2:$B$5, 0), MATCH(B121, 'Summary- PoP - Tradeoff'!$C$1:$AV$1, 0)),""),"")</f>
        <v/>
      </c>
      <c r="AF121" s="21" t="str">
        <f t="shared" si="8"/>
        <v/>
      </c>
      <c r="AG121" s="21" t="str">
        <f t="shared" si="9"/>
        <v/>
      </c>
      <c r="AI121" s="21" t="str">
        <f t="array" ref="AI121">IF(Prototype_input!$C$6="Federal or Tribal Government",IF(O121&lt;&gt;"", INDEX('Summary - EDV - Tradeoff'!$C$2:$AV$4, MATCH(Prototype_input!$C$54, 'Summary - EDV - Tradeoff'!$B$2:$B$4, 0), MATCH(B121, 'Summary - EDV - Tradeoff'!$C$1:$AV$1, 0)),""),"")</f>
        <v/>
      </c>
      <c r="AJ121" s="21" t="str">
        <f t="shared" si="10"/>
        <v/>
      </c>
      <c r="AK121" s="21" t="str">
        <f t="shared" si="11"/>
        <v/>
      </c>
      <c r="AL121" s="21" t="str">
        <f t="shared" si="12"/>
        <v/>
      </c>
    </row>
    <row r="122" spans="4:38" ht="12.75" x14ac:dyDescent="0.2">
      <c r="D122" s="21" t="str">
        <f t="array" ref="D122">IF(
  Prototype_input!$C$6 = "State or Local Government",
  IF(
    C122 &lt;&gt; "",
    IFERROR(
      INDEX(
        'Summary - Acquisition Need'!$C$2:$AD$4,
        MATCH(Prototype_input!$C$30, 'Summary - Acquisition Need'!$B$2:$B$4, 0),
        MATCH(C122, 'Summary - Acquisition Need'!$C$1:$AD$1, 0)
      ),
      ""
    ),
    ""
  ),
  IF(
    Prototype_input!$C$6 = "Federal or Tribal Government",
    IF(
      B122 &lt;&gt; "",
      IFERROR(
        INDEX(
          'Summary - Place of Performance'!$C$2:$AW$14,
          MATCH(Prototype_input!$C$30, 'Summary - Place of Performance'!$B$2:$B$14, 0),
          MATCH(B122, 'Summary - Place of Performance'!$C$1:$AW$1, 0)
        ),
        ""
      ),
      ""
    ),
    ""
  )
)</f>
        <v/>
      </c>
      <c r="E122" s="21" t="str">
        <f t="array" ref="E122">IF(
  Prototype_input!$C$6 = "State or Local Government",
  IF(
    C122 &lt;&gt; "",
    IFERROR(
      INDEX(
        'Summary - Contract Type'!$C$2:$BX$6,
        MATCH(Prototype_input!$C$34, 'Summary - Contract Type'!$B$2:$B$6, 0),
        MATCH(C122, 'Summary - Contract Type'!$C$1:$BX$1, 0)
      ),
      ""
    ),
    ""
  ),
  IF(
    Prototype_input!$C$6 = "Federal or Tribal Government",
    IF(
      B122 &lt;&gt; "",
      IFERROR(
        INDEX(
          'Summary - Level of Assistance'!$C$2:$AW$7,
          MATCH(Prototype_input!$C$34, 'Summary - Level of Assistance'!$B$2:$B$7, 0),
          MATCH(B122, 'Summary - Level of Assistance'!$C$1:$AW$1, 0)
        ),
        ""
      ),
      ""
    ),
    ""
  )
)</f>
        <v/>
      </c>
      <c r="F122" s="21" t="str">
        <f t="array" ref="F122">IF(
  Prototype_input!$C$6 = "State or Local Government",
  IF(
    C122 &lt;&gt; "",
    IFERROR(
      INDEX(
        'Summary - Socioeconomic'!$C$2:$BX$11,
        MATCH(Prototype_input!$C$38, 'Summary - Socioeconomic'!$B$2:$B$11, 0),
        MATCH(C122, 'Summary - Socioeconomic'!$C$1:$BX$1, 0)
      ),
      ""
    ),
    ""
  ),
  IF(
    Prototype_input!$C$6 = "Federal or Tribal Government",
    IF(
      B122 &lt;&gt; "",
      IFERROR(
        INDEX(
          'Summary - Objective'!$C$2:$AX$4,
          MATCH(Prototype_input!$C$38, 'Summary - Objective'!$B$2:$B$4, 0),
          MATCH(B122, 'Summary - Objective'!$C$1:$AX$1, 0)
        ),
        ""
      ),
      ""
    ),
    ""
  )
)</f>
        <v/>
      </c>
      <c r="G122" s="21" t="str">
        <f t="array" ref="G122">IF(
  Prototype_input!$C$6 = "Federal or Tribal Government",
  IF(
    B122 &lt;&gt; "",
    IFERROR(
      INDEX(
        'Summary - Contract Type'!$C$2:$BX$6,
        MATCH(Prototype_input!$C$42, 'Summary - Contract Type'!$B$2:$B$6, 0),
        MATCH(B122, 'Summary - Contract Type'!$C$1:$BX$1, 0)
      ),
      ""
    ),
    ""
  ),
  ""
)</f>
        <v/>
      </c>
      <c r="H122" s="21" t="str">
        <f t="array" ref="H122">IF(
  Prototype_input!$C$6 = "Federal or Tribal Government",
  IF(
    B122 &lt;&gt; "",
    IFERROR(
      INDEX(
        'Summary - Period of Performance'!$C$2:$AW$5,
        MATCH(Prototype_input!$C$46, 'Summary - Period of Performance'!$B$2:$B$5, 0),
        MATCH(B122, 'Summary - Period of Performance'!$C$1:$AW$1, 0)
      ),
      ""
    ),
    ""
  ),
  ""
)</f>
        <v/>
      </c>
      <c r="I122" s="21" t="str">
        <f t="array" ref="I122">IF(
  Prototype_input!$C$6 = "Federal or Tribal Government",
  IF(
    B122 &lt;&gt; "",
    IFERROR(
      INDEX(
        'Summary - Socioeconomic'!$C$2:$BX$11,
        MATCH(Prototype_input!$C$50, 'Summary - Socioeconomic'!$B$2:$B$11, 0),
        MATCH(B122, 'Summary - Socioeconomic'!$C$1:$BX$1, 0)
      ),
      ""
    ),
    ""
  ),
  ""
)</f>
        <v/>
      </c>
      <c r="J122" s="21" t="str">
        <f>IF(
  Prototype_input!$C$6 = "Federal or Tribal Government",
  IF(
    B122 &lt;&gt; "",
    IFERROR(
      INDEX(
        'Summary - Estimated Dollar Valu'!$C$2:$AW$4,
        MATCH(Prototype_input!$C$54, 'Summary - Estimated Dollar Valu'!$B$2:$B$4, 0),
        MATCH(B122, 'Summary - Estimated Dollar Valu'!$C$1:$AW$1, 0)
      ),
      ""
    ),
    ""
  ),
  ""
)</f>
        <v/>
      </c>
      <c r="K122" s="21" t="str">
        <f>IF(AND(Prototype_input!$C$56&lt;&gt;"",J122&lt;&gt;""),Prototype_input!$C$58,"")</f>
        <v/>
      </c>
      <c r="L122" s="21" t="str">
        <f>IF(AND(Prototype_input!$C$60&lt;&gt;"",J122&lt;&gt;""),Prototype_input!$C$62,"")</f>
        <v/>
      </c>
      <c r="M122" s="21" t="str">
        <f>IF(AND(Prototype_input!$C$64&lt;&gt;"",J122&lt;&gt;""),Prototype_input!$C$66,"")</f>
        <v/>
      </c>
      <c r="N122" s="21" t="str">
        <f>IF(AND(Prototype_input!$C$68&lt;&gt;"",J122&lt;&gt;""),Prototype_input!$C$70,"")</f>
        <v/>
      </c>
      <c r="O122" s="21" t="str">
        <f t="array" ref="O122">IF(N122&lt;&gt;"",_xludf.xlookup(Prototype_input!$E$13,'ITC Offerings Mapping'!C121:C1120,'ITC Offerings Mapping'!B121:B1120),"")</f>
        <v/>
      </c>
      <c r="Q122" s="21" t="str">
        <f t="array" ref="Q122">IF(Prototype_input!$C$6="Federal or Tribal Government",IF(O122&lt;&gt;"", INDEX('Scope Scoring'!$C$2:$BX$50, MATCH(O122, 'Scope Scoring'!$B$2:$B$50, 0), MATCH(B122, 'Scope Scoring'!$C$1:$BX$1, 0)),""),"")</f>
        <v/>
      </c>
      <c r="R122" s="21" t="str">
        <f t="shared" si="0"/>
        <v/>
      </c>
      <c r="S122" s="21" t="str">
        <f t="shared" si="1"/>
        <v/>
      </c>
      <c r="T122" s="21" t="str">
        <f t="shared" si="2"/>
        <v/>
      </c>
      <c r="U122" s="21" t="str">
        <f t="shared" si="3"/>
        <v/>
      </c>
      <c r="W122" s="21" t="str">
        <f t="array" ref="W122">IF(Prototype_input!$C$6="Federal or Tribal Government",IF(O122&lt;&gt;"", INDEX('Summary - Level of Assistance -'!$C$2:$AV$7, MATCH(Prototype_input!$C$34, 'Summary - Level of Assistance -'!$B$2:$B$7, 0), MATCH(B122, 'Summary - Level of Assistance -'!$C$1:$AV$1, 0)),""),"")</f>
        <v/>
      </c>
      <c r="X122" s="21" t="str">
        <f t="shared" si="4"/>
        <v/>
      </c>
      <c r="Y122" s="21" t="str">
        <f t="shared" si="5"/>
        <v/>
      </c>
      <c r="AA122" s="21" t="str">
        <f t="array" ref="AA122">IF(Prototype_input!$C$6="Federal or Tribal Government",IF(O122&lt;&gt;"", INDEX('Summary - Objective - Tradeoff'!$C$2:$AV$4, MATCH(Prototype_input!$C$38, 'Summary - Objective - Tradeoff'!$B$2:$B$4, 0), MATCH(B122, 'Summary - Objective - Tradeoff'!$C$1:$AV$1, 0)),""),"")</f>
        <v/>
      </c>
      <c r="AB122" s="21" t="str">
        <f t="shared" si="6"/>
        <v/>
      </c>
      <c r="AC122" s="21" t="str">
        <f t="shared" si="7"/>
        <v/>
      </c>
      <c r="AE122" s="21" t="str">
        <f t="array" ref="AE122">IF(Prototype_input!$C$6="Federal or Tribal Government",IF(O122&lt;&gt;"", INDEX('Summary- PoP - Tradeoff'!$C$2:$AV$5, MATCH(Prototype_input!$C$46, 'Summary- PoP - Tradeoff'!$B$2:$B$5, 0), MATCH(B122, 'Summary- PoP - Tradeoff'!$C$1:$AV$1, 0)),""),"")</f>
        <v/>
      </c>
      <c r="AF122" s="21" t="str">
        <f t="shared" si="8"/>
        <v/>
      </c>
      <c r="AG122" s="21" t="str">
        <f t="shared" si="9"/>
        <v/>
      </c>
      <c r="AI122" s="21" t="str">
        <f t="array" ref="AI122">IF(Prototype_input!$C$6="Federal or Tribal Government",IF(O122&lt;&gt;"", INDEX('Summary - EDV - Tradeoff'!$C$2:$AV$4, MATCH(Prototype_input!$C$54, 'Summary - EDV - Tradeoff'!$B$2:$B$4, 0), MATCH(B122, 'Summary - EDV - Tradeoff'!$C$1:$AV$1, 0)),""),"")</f>
        <v/>
      </c>
      <c r="AJ122" s="21" t="str">
        <f t="shared" si="10"/>
        <v/>
      </c>
      <c r="AK122" s="21" t="str">
        <f t="shared" si="11"/>
        <v/>
      </c>
      <c r="AL122" s="21" t="str">
        <f t="shared" si="12"/>
        <v/>
      </c>
    </row>
    <row r="123" spans="4:38" ht="12.75" x14ac:dyDescent="0.2">
      <c r="D123" s="21" t="str">
        <f t="array" ref="D123">IF(
  Prototype_input!$C$6 = "State or Local Government",
  IF(
    C123 &lt;&gt; "",
    IFERROR(
      INDEX(
        'Summary - Acquisition Need'!$C$2:$AD$4,
        MATCH(Prototype_input!$C$30, 'Summary - Acquisition Need'!$B$2:$B$4, 0),
        MATCH(C123, 'Summary - Acquisition Need'!$C$1:$AD$1, 0)
      ),
      ""
    ),
    ""
  ),
  IF(
    Prototype_input!$C$6 = "Federal or Tribal Government",
    IF(
      B123 &lt;&gt; "",
      IFERROR(
        INDEX(
          'Summary - Place of Performance'!$C$2:$AW$14,
          MATCH(Prototype_input!$C$30, 'Summary - Place of Performance'!$B$2:$B$14, 0),
          MATCH(B123, 'Summary - Place of Performance'!$C$1:$AW$1, 0)
        ),
        ""
      ),
      ""
    ),
    ""
  )
)</f>
        <v/>
      </c>
      <c r="E123" s="21" t="str">
        <f t="array" ref="E123">IF(
  Prototype_input!$C$6 = "State or Local Government",
  IF(
    C123 &lt;&gt; "",
    IFERROR(
      INDEX(
        'Summary - Contract Type'!$C$2:$BX$6,
        MATCH(Prototype_input!$C$34, 'Summary - Contract Type'!$B$2:$B$6, 0),
        MATCH(C123, 'Summary - Contract Type'!$C$1:$BX$1, 0)
      ),
      ""
    ),
    ""
  ),
  IF(
    Prototype_input!$C$6 = "Federal or Tribal Government",
    IF(
      B123 &lt;&gt; "",
      IFERROR(
        INDEX(
          'Summary - Level of Assistance'!$C$2:$AW$7,
          MATCH(Prototype_input!$C$34, 'Summary - Level of Assistance'!$B$2:$B$7, 0),
          MATCH(B123, 'Summary - Level of Assistance'!$C$1:$AW$1, 0)
        ),
        ""
      ),
      ""
    ),
    ""
  )
)</f>
        <v/>
      </c>
      <c r="F123" s="21" t="str">
        <f t="array" ref="F123">IF(
  Prototype_input!$C$6 = "State or Local Government",
  IF(
    C123 &lt;&gt; "",
    IFERROR(
      INDEX(
        'Summary - Socioeconomic'!$C$2:$BX$11,
        MATCH(Prototype_input!$C$38, 'Summary - Socioeconomic'!$B$2:$B$11, 0),
        MATCH(C123, 'Summary - Socioeconomic'!$C$1:$BX$1, 0)
      ),
      ""
    ),
    ""
  ),
  IF(
    Prototype_input!$C$6 = "Federal or Tribal Government",
    IF(
      B123 &lt;&gt; "",
      IFERROR(
        INDEX(
          'Summary - Objective'!$C$2:$AX$4,
          MATCH(Prototype_input!$C$38, 'Summary - Objective'!$B$2:$B$4, 0),
          MATCH(B123, 'Summary - Objective'!$C$1:$AX$1, 0)
        ),
        ""
      ),
      ""
    ),
    ""
  )
)</f>
        <v/>
      </c>
      <c r="G123" s="21" t="str">
        <f t="array" ref="G123">IF(
  Prototype_input!$C$6 = "Federal or Tribal Government",
  IF(
    B123 &lt;&gt; "",
    IFERROR(
      INDEX(
        'Summary - Contract Type'!$C$2:$BX$6,
        MATCH(Prototype_input!$C$42, 'Summary - Contract Type'!$B$2:$B$6, 0),
        MATCH(B123, 'Summary - Contract Type'!$C$1:$BX$1, 0)
      ),
      ""
    ),
    ""
  ),
  ""
)</f>
        <v/>
      </c>
      <c r="H123" s="21" t="str">
        <f t="array" ref="H123">IF(
  Prototype_input!$C$6 = "Federal or Tribal Government",
  IF(
    B123 &lt;&gt; "",
    IFERROR(
      INDEX(
        'Summary - Period of Performance'!$C$2:$AW$5,
        MATCH(Prototype_input!$C$46, 'Summary - Period of Performance'!$B$2:$B$5, 0),
        MATCH(B123, 'Summary - Period of Performance'!$C$1:$AW$1, 0)
      ),
      ""
    ),
    ""
  ),
  ""
)</f>
        <v/>
      </c>
      <c r="I123" s="21" t="str">
        <f t="array" ref="I123">IF(
  Prototype_input!$C$6 = "Federal or Tribal Government",
  IF(
    B123 &lt;&gt; "",
    IFERROR(
      INDEX(
        'Summary - Socioeconomic'!$C$2:$BX$11,
        MATCH(Prototype_input!$C$50, 'Summary - Socioeconomic'!$B$2:$B$11, 0),
        MATCH(B123, 'Summary - Socioeconomic'!$C$1:$BX$1, 0)
      ),
      ""
    ),
    ""
  ),
  ""
)</f>
        <v/>
      </c>
      <c r="J123" s="21" t="str">
        <f>IF(
  Prototype_input!$C$6 = "Federal or Tribal Government",
  IF(
    B123 &lt;&gt; "",
    IFERROR(
      INDEX(
        'Summary - Estimated Dollar Valu'!$C$2:$AW$4,
        MATCH(Prototype_input!$C$54, 'Summary - Estimated Dollar Valu'!$B$2:$B$4, 0),
        MATCH(B123, 'Summary - Estimated Dollar Valu'!$C$1:$AW$1, 0)
      ),
      ""
    ),
    ""
  ),
  ""
)</f>
        <v/>
      </c>
      <c r="K123" s="21" t="str">
        <f>IF(AND(Prototype_input!$C$56&lt;&gt;"",J123&lt;&gt;""),Prototype_input!$C$58,"")</f>
        <v/>
      </c>
      <c r="L123" s="21" t="str">
        <f>IF(AND(Prototype_input!$C$60&lt;&gt;"",J123&lt;&gt;""),Prototype_input!$C$62,"")</f>
        <v/>
      </c>
      <c r="M123" s="21" t="str">
        <f>IF(AND(Prototype_input!$C$64&lt;&gt;"",J123&lt;&gt;""),Prototype_input!$C$66,"")</f>
        <v/>
      </c>
      <c r="N123" s="21" t="str">
        <f>IF(AND(Prototype_input!$C$68&lt;&gt;"",J123&lt;&gt;""),Prototype_input!$C$70,"")</f>
        <v/>
      </c>
      <c r="O123" s="21" t="str">
        <f t="array" ref="O123">IF(N123&lt;&gt;"",_xludf.xlookup(Prototype_input!$E$13,'ITC Offerings Mapping'!C122:C1121,'ITC Offerings Mapping'!B122:B1121),"")</f>
        <v/>
      </c>
      <c r="Q123" s="21" t="str">
        <f t="array" ref="Q123">IF(Prototype_input!$C$6="Federal or Tribal Government",IF(O123&lt;&gt;"", INDEX('Scope Scoring'!$C$2:$BX$50, MATCH(O123, 'Scope Scoring'!$B$2:$B$50, 0), MATCH(B123, 'Scope Scoring'!$C$1:$BX$1, 0)),""),"")</f>
        <v/>
      </c>
      <c r="R123" s="21" t="str">
        <f t="shared" si="0"/>
        <v/>
      </c>
      <c r="S123" s="21" t="str">
        <f t="shared" si="1"/>
        <v/>
      </c>
      <c r="T123" s="21" t="str">
        <f t="shared" si="2"/>
        <v/>
      </c>
      <c r="U123" s="21" t="str">
        <f t="shared" si="3"/>
        <v/>
      </c>
      <c r="W123" s="21" t="str">
        <f t="array" ref="W123">IF(Prototype_input!$C$6="Federal or Tribal Government",IF(O123&lt;&gt;"", INDEX('Summary - Level of Assistance -'!$C$2:$AV$7, MATCH(Prototype_input!$C$34, 'Summary - Level of Assistance -'!$B$2:$B$7, 0), MATCH(B123, 'Summary - Level of Assistance -'!$C$1:$AV$1, 0)),""),"")</f>
        <v/>
      </c>
      <c r="X123" s="21" t="str">
        <f t="shared" si="4"/>
        <v/>
      </c>
      <c r="Y123" s="21" t="str">
        <f t="shared" si="5"/>
        <v/>
      </c>
      <c r="AA123" s="21" t="str">
        <f t="array" ref="AA123">IF(Prototype_input!$C$6="Federal or Tribal Government",IF(O123&lt;&gt;"", INDEX('Summary - Objective - Tradeoff'!$C$2:$AV$4, MATCH(Prototype_input!$C$38, 'Summary - Objective - Tradeoff'!$B$2:$B$4, 0), MATCH(B123, 'Summary - Objective - Tradeoff'!$C$1:$AV$1, 0)),""),"")</f>
        <v/>
      </c>
      <c r="AB123" s="21" t="str">
        <f t="shared" si="6"/>
        <v/>
      </c>
      <c r="AC123" s="21" t="str">
        <f t="shared" si="7"/>
        <v/>
      </c>
      <c r="AE123" s="21" t="str">
        <f t="array" ref="AE123">IF(Prototype_input!$C$6="Federal or Tribal Government",IF(O123&lt;&gt;"", INDEX('Summary- PoP - Tradeoff'!$C$2:$AV$5, MATCH(Prototype_input!$C$46, 'Summary- PoP - Tradeoff'!$B$2:$B$5, 0), MATCH(B123, 'Summary- PoP - Tradeoff'!$C$1:$AV$1, 0)),""),"")</f>
        <v/>
      </c>
      <c r="AF123" s="21" t="str">
        <f t="shared" si="8"/>
        <v/>
      </c>
      <c r="AG123" s="21" t="str">
        <f t="shared" si="9"/>
        <v/>
      </c>
      <c r="AI123" s="21" t="str">
        <f t="array" ref="AI123">IF(Prototype_input!$C$6="Federal or Tribal Government",IF(O123&lt;&gt;"", INDEX('Summary - EDV - Tradeoff'!$C$2:$AV$4, MATCH(Prototype_input!$C$54, 'Summary - EDV - Tradeoff'!$B$2:$B$4, 0), MATCH(B123, 'Summary - EDV - Tradeoff'!$C$1:$AV$1, 0)),""),"")</f>
        <v/>
      </c>
      <c r="AJ123" s="21" t="str">
        <f t="shared" si="10"/>
        <v/>
      </c>
      <c r="AK123" s="21" t="str">
        <f t="shared" si="11"/>
        <v/>
      </c>
      <c r="AL123" s="21" t="str">
        <f t="shared" si="12"/>
        <v/>
      </c>
    </row>
    <row r="124" spans="4:38" ht="12.75" x14ac:dyDescent="0.2">
      <c r="D124" s="21" t="str">
        <f t="array" ref="D124">IF(
  Prototype_input!$C$6 = "State or Local Government",
  IF(
    C124 &lt;&gt; "",
    IFERROR(
      INDEX(
        'Summary - Acquisition Need'!$C$2:$AD$4,
        MATCH(Prototype_input!$C$30, 'Summary - Acquisition Need'!$B$2:$B$4, 0),
        MATCH(C124, 'Summary - Acquisition Need'!$C$1:$AD$1, 0)
      ),
      ""
    ),
    ""
  ),
  IF(
    Prototype_input!$C$6 = "Federal or Tribal Government",
    IF(
      B124 &lt;&gt; "",
      IFERROR(
        INDEX(
          'Summary - Place of Performance'!$C$2:$AW$14,
          MATCH(Prototype_input!$C$30, 'Summary - Place of Performance'!$B$2:$B$14, 0),
          MATCH(B124, 'Summary - Place of Performance'!$C$1:$AW$1, 0)
        ),
        ""
      ),
      ""
    ),
    ""
  )
)</f>
        <v/>
      </c>
      <c r="E124" s="21" t="str">
        <f t="array" ref="E124">IF(
  Prototype_input!$C$6 = "State or Local Government",
  IF(
    C124 &lt;&gt; "",
    IFERROR(
      INDEX(
        'Summary - Contract Type'!$C$2:$BX$6,
        MATCH(Prototype_input!$C$34, 'Summary - Contract Type'!$B$2:$B$6, 0),
        MATCH(C124, 'Summary - Contract Type'!$C$1:$BX$1, 0)
      ),
      ""
    ),
    ""
  ),
  IF(
    Prototype_input!$C$6 = "Federal or Tribal Government",
    IF(
      B124 &lt;&gt; "",
      IFERROR(
        INDEX(
          'Summary - Level of Assistance'!$C$2:$AW$7,
          MATCH(Prototype_input!$C$34, 'Summary - Level of Assistance'!$B$2:$B$7, 0),
          MATCH(B124, 'Summary - Level of Assistance'!$C$1:$AW$1, 0)
        ),
        ""
      ),
      ""
    ),
    ""
  )
)</f>
        <v/>
      </c>
      <c r="F124" s="21" t="str">
        <f t="array" ref="F124">IF(
  Prototype_input!$C$6 = "State or Local Government",
  IF(
    C124 &lt;&gt; "",
    IFERROR(
      INDEX(
        'Summary - Socioeconomic'!$C$2:$BX$11,
        MATCH(Prototype_input!$C$38, 'Summary - Socioeconomic'!$B$2:$B$11, 0),
        MATCH(C124, 'Summary - Socioeconomic'!$C$1:$BX$1, 0)
      ),
      ""
    ),
    ""
  ),
  IF(
    Prototype_input!$C$6 = "Federal or Tribal Government",
    IF(
      B124 &lt;&gt; "",
      IFERROR(
        INDEX(
          'Summary - Objective'!$C$2:$AX$4,
          MATCH(Prototype_input!$C$38, 'Summary - Objective'!$B$2:$B$4, 0),
          MATCH(B124, 'Summary - Objective'!$C$1:$AX$1, 0)
        ),
        ""
      ),
      ""
    ),
    ""
  )
)</f>
        <v/>
      </c>
      <c r="G124" s="21" t="str">
        <f t="array" ref="G124">IF(
  Prototype_input!$C$6 = "Federal or Tribal Government",
  IF(
    B124 &lt;&gt; "",
    IFERROR(
      INDEX(
        'Summary - Contract Type'!$C$2:$BX$6,
        MATCH(Prototype_input!$C$42, 'Summary - Contract Type'!$B$2:$B$6, 0),
        MATCH(B124, 'Summary - Contract Type'!$C$1:$BX$1, 0)
      ),
      ""
    ),
    ""
  ),
  ""
)</f>
        <v/>
      </c>
      <c r="H124" s="21" t="str">
        <f t="array" ref="H124">IF(
  Prototype_input!$C$6 = "Federal or Tribal Government",
  IF(
    B124 &lt;&gt; "",
    IFERROR(
      INDEX(
        'Summary - Period of Performance'!$C$2:$AW$5,
        MATCH(Prototype_input!$C$46, 'Summary - Period of Performance'!$B$2:$B$5, 0),
        MATCH(B124, 'Summary - Period of Performance'!$C$1:$AW$1, 0)
      ),
      ""
    ),
    ""
  ),
  ""
)</f>
        <v/>
      </c>
      <c r="I124" s="21" t="str">
        <f t="array" ref="I124">IF(
  Prototype_input!$C$6 = "Federal or Tribal Government",
  IF(
    B124 &lt;&gt; "",
    IFERROR(
      INDEX(
        'Summary - Socioeconomic'!$C$2:$BX$11,
        MATCH(Prototype_input!$C$50, 'Summary - Socioeconomic'!$B$2:$B$11, 0),
        MATCH(B124, 'Summary - Socioeconomic'!$C$1:$BX$1, 0)
      ),
      ""
    ),
    ""
  ),
  ""
)</f>
        <v/>
      </c>
      <c r="J124" s="21" t="str">
        <f>IF(
  Prototype_input!$C$6 = "Federal or Tribal Government",
  IF(
    B124 &lt;&gt; "",
    IFERROR(
      INDEX(
        'Summary - Estimated Dollar Valu'!$C$2:$AW$4,
        MATCH(Prototype_input!$C$54, 'Summary - Estimated Dollar Valu'!$B$2:$B$4, 0),
        MATCH(B124, 'Summary - Estimated Dollar Valu'!$C$1:$AW$1, 0)
      ),
      ""
    ),
    ""
  ),
  ""
)</f>
        <v/>
      </c>
      <c r="K124" s="21" t="str">
        <f>IF(AND(Prototype_input!$C$56&lt;&gt;"",J124&lt;&gt;""),Prototype_input!$C$58,"")</f>
        <v/>
      </c>
      <c r="L124" s="21" t="str">
        <f>IF(AND(Prototype_input!$C$60&lt;&gt;"",J124&lt;&gt;""),Prototype_input!$C$62,"")</f>
        <v/>
      </c>
      <c r="M124" s="21" t="str">
        <f>IF(AND(Prototype_input!$C$64&lt;&gt;"",J124&lt;&gt;""),Prototype_input!$C$66,"")</f>
        <v/>
      </c>
      <c r="N124" s="21" t="str">
        <f>IF(AND(Prototype_input!$C$68&lt;&gt;"",J124&lt;&gt;""),Prototype_input!$C$70,"")</f>
        <v/>
      </c>
      <c r="O124" s="21" t="str">
        <f t="array" ref="O124">IF(N124&lt;&gt;"",_xludf.xlookup(Prototype_input!$E$13,'ITC Offerings Mapping'!C123:C1122,'ITC Offerings Mapping'!B123:B1122),"")</f>
        <v/>
      </c>
      <c r="Q124" s="21" t="str">
        <f t="array" ref="Q124">IF(Prototype_input!$C$6="Federal or Tribal Government",IF(O124&lt;&gt;"", INDEX('Scope Scoring'!$C$2:$BX$50, MATCH(O124, 'Scope Scoring'!$B$2:$B$50, 0), MATCH(B124, 'Scope Scoring'!$C$1:$BX$1, 0)),""),"")</f>
        <v/>
      </c>
      <c r="R124" s="21" t="str">
        <f t="shared" si="0"/>
        <v/>
      </c>
      <c r="S124" s="21" t="str">
        <f t="shared" si="1"/>
        <v/>
      </c>
      <c r="T124" s="21" t="str">
        <f t="shared" si="2"/>
        <v/>
      </c>
      <c r="U124" s="21" t="str">
        <f t="shared" si="3"/>
        <v/>
      </c>
      <c r="W124" s="21" t="str">
        <f t="array" ref="W124">IF(Prototype_input!$C$6="Federal or Tribal Government",IF(O124&lt;&gt;"", INDEX('Summary - Level of Assistance -'!$C$2:$AV$7, MATCH(Prototype_input!$C$34, 'Summary - Level of Assistance -'!$B$2:$B$7, 0), MATCH(B124, 'Summary - Level of Assistance -'!$C$1:$AV$1, 0)),""),"")</f>
        <v/>
      </c>
      <c r="X124" s="21" t="str">
        <f t="shared" si="4"/>
        <v/>
      </c>
      <c r="Y124" s="21" t="str">
        <f t="shared" si="5"/>
        <v/>
      </c>
      <c r="AA124" s="21" t="str">
        <f t="array" ref="AA124">IF(Prototype_input!$C$6="Federal or Tribal Government",IF(O124&lt;&gt;"", INDEX('Summary - Objective - Tradeoff'!$C$2:$AV$4, MATCH(Prototype_input!$C$38, 'Summary - Objective - Tradeoff'!$B$2:$B$4, 0), MATCH(B124, 'Summary - Objective - Tradeoff'!$C$1:$AV$1, 0)),""),"")</f>
        <v/>
      </c>
      <c r="AB124" s="21" t="str">
        <f t="shared" si="6"/>
        <v/>
      </c>
      <c r="AC124" s="21" t="str">
        <f t="shared" si="7"/>
        <v/>
      </c>
      <c r="AE124" s="21" t="str">
        <f t="array" ref="AE124">IF(Prototype_input!$C$6="Federal or Tribal Government",IF(O124&lt;&gt;"", INDEX('Summary- PoP - Tradeoff'!$C$2:$AV$5, MATCH(Prototype_input!$C$46, 'Summary- PoP - Tradeoff'!$B$2:$B$5, 0), MATCH(B124, 'Summary- PoP - Tradeoff'!$C$1:$AV$1, 0)),""),"")</f>
        <v/>
      </c>
      <c r="AF124" s="21" t="str">
        <f t="shared" si="8"/>
        <v/>
      </c>
      <c r="AG124" s="21" t="str">
        <f t="shared" si="9"/>
        <v/>
      </c>
      <c r="AI124" s="21" t="str">
        <f t="array" ref="AI124">IF(Prototype_input!$C$6="Federal or Tribal Government",IF(O124&lt;&gt;"", INDEX('Summary - EDV - Tradeoff'!$C$2:$AV$4, MATCH(Prototype_input!$C$54, 'Summary - EDV - Tradeoff'!$B$2:$B$4, 0), MATCH(B124, 'Summary - EDV - Tradeoff'!$C$1:$AV$1, 0)),""),"")</f>
        <v/>
      </c>
      <c r="AJ124" s="21" t="str">
        <f t="shared" si="10"/>
        <v/>
      </c>
      <c r="AK124" s="21" t="str">
        <f t="shared" si="11"/>
        <v/>
      </c>
      <c r="AL124" s="21" t="str">
        <f t="shared" si="12"/>
        <v/>
      </c>
    </row>
    <row r="125" spans="4:38" ht="12.75" x14ac:dyDescent="0.2">
      <c r="D125" s="21" t="str">
        <f t="array" ref="D125">IF(
  Prototype_input!$C$6 = "State or Local Government",
  IF(
    C125 &lt;&gt; "",
    IFERROR(
      INDEX(
        'Summary - Acquisition Need'!$C$2:$AD$4,
        MATCH(Prototype_input!$C$30, 'Summary - Acquisition Need'!$B$2:$B$4, 0),
        MATCH(C125, 'Summary - Acquisition Need'!$C$1:$AD$1, 0)
      ),
      ""
    ),
    ""
  ),
  IF(
    Prototype_input!$C$6 = "Federal or Tribal Government",
    IF(
      B125 &lt;&gt; "",
      IFERROR(
        INDEX(
          'Summary - Place of Performance'!$C$2:$AW$14,
          MATCH(Prototype_input!$C$30, 'Summary - Place of Performance'!$B$2:$B$14, 0),
          MATCH(B125, 'Summary - Place of Performance'!$C$1:$AW$1, 0)
        ),
        ""
      ),
      ""
    ),
    ""
  )
)</f>
        <v/>
      </c>
      <c r="E125" s="21" t="str">
        <f t="array" ref="E125">IF(
  Prototype_input!$C$6 = "State or Local Government",
  IF(
    C125 &lt;&gt; "",
    IFERROR(
      INDEX(
        'Summary - Contract Type'!$C$2:$BX$6,
        MATCH(Prototype_input!$C$34, 'Summary - Contract Type'!$B$2:$B$6, 0),
        MATCH(C125, 'Summary - Contract Type'!$C$1:$BX$1, 0)
      ),
      ""
    ),
    ""
  ),
  IF(
    Prototype_input!$C$6 = "Federal or Tribal Government",
    IF(
      B125 &lt;&gt; "",
      IFERROR(
        INDEX(
          'Summary - Level of Assistance'!$C$2:$AW$7,
          MATCH(Prototype_input!$C$34, 'Summary - Level of Assistance'!$B$2:$B$7, 0),
          MATCH(B125, 'Summary - Level of Assistance'!$C$1:$AW$1, 0)
        ),
        ""
      ),
      ""
    ),
    ""
  )
)</f>
        <v/>
      </c>
      <c r="F125" s="21" t="str">
        <f t="array" ref="F125">IF(
  Prototype_input!$C$6 = "State or Local Government",
  IF(
    C125 &lt;&gt; "",
    IFERROR(
      INDEX(
        'Summary - Socioeconomic'!$C$2:$BX$11,
        MATCH(Prototype_input!$C$38, 'Summary - Socioeconomic'!$B$2:$B$11, 0),
        MATCH(C125, 'Summary - Socioeconomic'!$C$1:$BX$1, 0)
      ),
      ""
    ),
    ""
  ),
  IF(
    Prototype_input!$C$6 = "Federal or Tribal Government",
    IF(
      B125 &lt;&gt; "",
      IFERROR(
        INDEX(
          'Summary - Objective'!$C$2:$AX$4,
          MATCH(Prototype_input!$C$38, 'Summary - Objective'!$B$2:$B$4, 0),
          MATCH(B125, 'Summary - Objective'!$C$1:$AX$1, 0)
        ),
        ""
      ),
      ""
    ),
    ""
  )
)</f>
        <v/>
      </c>
      <c r="G125" s="21" t="str">
        <f t="array" ref="G125">IF(
  Prototype_input!$C$6 = "Federal or Tribal Government",
  IF(
    B125 &lt;&gt; "",
    IFERROR(
      INDEX(
        'Summary - Contract Type'!$C$2:$BX$6,
        MATCH(Prototype_input!$C$42, 'Summary - Contract Type'!$B$2:$B$6, 0),
        MATCH(B125, 'Summary - Contract Type'!$C$1:$BX$1, 0)
      ),
      ""
    ),
    ""
  ),
  ""
)</f>
        <v/>
      </c>
      <c r="H125" s="21" t="str">
        <f t="array" ref="H125">IF(
  Prototype_input!$C$6 = "Federal or Tribal Government",
  IF(
    B125 &lt;&gt; "",
    IFERROR(
      INDEX(
        'Summary - Period of Performance'!$C$2:$AW$5,
        MATCH(Prototype_input!$C$46, 'Summary - Period of Performance'!$B$2:$B$5, 0),
        MATCH(B125, 'Summary - Period of Performance'!$C$1:$AW$1, 0)
      ),
      ""
    ),
    ""
  ),
  ""
)</f>
        <v/>
      </c>
      <c r="I125" s="21" t="str">
        <f t="array" ref="I125">IF(
  Prototype_input!$C$6 = "Federal or Tribal Government",
  IF(
    B125 &lt;&gt; "",
    IFERROR(
      INDEX(
        'Summary - Socioeconomic'!$C$2:$BX$11,
        MATCH(Prototype_input!$C$50, 'Summary - Socioeconomic'!$B$2:$B$11, 0),
        MATCH(B125, 'Summary - Socioeconomic'!$C$1:$BX$1, 0)
      ),
      ""
    ),
    ""
  ),
  ""
)</f>
        <v/>
      </c>
      <c r="J125" s="21" t="str">
        <f>IF(
  Prototype_input!$C$6 = "Federal or Tribal Government",
  IF(
    B125 &lt;&gt; "",
    IFERROR(
      INDEX(
        'Summary - Estimated Dollar Valu'!$C$2:$AW$4,
        MATCH(Prototype_input!$C$54, 'Summary - Estimated Dollar Valu'!$B$2:$B$4, 0),
        MATCH(B125, 'Summary - Estimated Dollar Valu'!$C$1:$AW$1, 0)
      ),
      ""
    ),
    ""
  ),
  ""
)</f>
        <v/>
      </c>
      <c r="K125" s="21" t="str">
        <f>IF(AND(Prototype_input!$C$56&lt;&gt;"",J125&lt;&gt;""),Prototype_input!$C$58,"")</f>
        <v/>
      </c>
      <c r="L125" s="21" t="str">
        <f>IF(AND(Prototype_input!$C$60&lt;&gt;"",J125&lt;&gt;""),Prototype_input!$C$62,"")</f>
        <v/>
      </c>
      <c r="M125" s="21" t="str">
        <f>IF(AND(Prototype_input!$C$64&lt;&gt;"",J125&lt;&gt;""),Prototype_input!$C$66,"")</f>
        <v/>
      </c>
      <c r="N125" s="21" t="str">
        <f>IF(AND(Prototype_input!$C$68&lt;&gt;"",J125&lt;&gt;""),Prototype_input!$C$70,"")</f>
        <v/>
      </c>
      <c r="O125" s="21" t="str">
        <f t="array" ref="O125">IF(N125&lt;&gt;"",_xludf.xlookup(Prototype_input!$E$13,'ITC Offerings Mapping'!C124:C1123,'ITC Offerings Mapping'!B124:B1123),"")</f>
        <v/>
      </c>
      <c r="Q125" s="21" t="str">
        <f t="array" ref="Q125">IF(Prototype_input!$C$6="Federal or Tribal Government",IF(O125&lt;&gt;"", INDEX('Scope Scoring'!$C$2:$BX$50, MATCH(O125, 'Scope Scoring'!$B$2:$B$50, 0), MATCH(B125, 'Scope Scoring'!$C$1:$BX$1, 0)),""),"")</f>
        <v/>
      </c>
      <c r="R125" s="21" t="str">
        <f t="shared" si="0"/>
        <v/>
      </c>
      <c r="S125" s="21" t="str">
        <f t="shared" si="1"/>
        <v/>
      </c>
      <c r="T125" s="21" t="str">
        <f t="shared" si="2"/>
        <v/>
      </c>
      <c r="U125" s="21" t="str">
        <f t="shared" si="3"/>
        <v/>
      </c>
      <c r="W125" s="21" t="str">
        <f t="array" ref="W125">IF(Prototype_input!$C$6="Federal or Tribal Government",IF(O125&lt;&gt;"", INDEX('Summary - Level of Assistance -'!$C$2:$AV$7, MATCH(Prototype_input!$C$34, 'Summary - Level of Assistance -'!$B$2:$B$7, 0), MATCH(B125, 'Summary - Level of Assistance -'!$C$1:$AV$1, 0)),""),"")</f>
        <v/>
      </c>
      <c r="X125" s="21" t="str">
        <f t="shared" si="4"/>
        <v/>
      </c>
      <c r="Y125" s="21" t="str">
        <f t="shared" si="5"/>
        <v/>
      </c>
      <c r="AA125" s="21" t="str">
        <f t="array" ref="AA125">IF(Prototype_input!$C$6="Federal or Tribal Government",IF(O125&lt;&gt;"", INDEX('Summary - Objective - Tradeoff'!$C$2:$AV$4, MATCH(Prototype_input!$C$38, 'Summary - Objective - Tradeoff'!$B$2:$B$4, 0), MATCH(B125, 'Summary - Objective - Tradeoff'!$C$1:$AV$1, 0)),""),"")</f>
        <v/>
      </c>
      <c r="AB125" s="21" t="str">
        <f t="shared" si="6"/>
        <v/>
      </c>
      <c r="AC125" s="21" t="str">
        <f t="shared" si="7"/>
        <v/>
      </c>
      <c r="AE125" s="21" t="str">
        <f t="array" ref="AE125">IF(Prototype_input!$C$6="Federal or Tribal Government",IF(O125&lt;&gt;"", INDEX('Summary- PoP - Tradeoff'!$C$2:$AV$5, MATCH(Prototype_input!$C$46, 'Summary- PoP - Tradeoff'!$B$2:$B$5, 0), MATCH(B125, 'Summary- PoP - Tradeoff'!$C$1:$AV$1, 0)),""),"")</f>
        <v/>
      </c>
      <c r="AF125" s="21" t="str">
        <f t="shared" si="8"/>
        <v/>
      </c>
      <c r="AG125" s="21" t="str">
        <f t="shared" si="9"/>
        <v/>
      </c>
      <c r="AI125" s="21" t="str">
        <f t="array" ref="AI125">IF(Prototype_input!$C$6="Federal or Tribal Government",IF(O125&lt;&gt;"", INDEX('Summary - EDV - Tradeoff'!$C$2:$AV$4, MATCH(Prototype_input!$C$54, 'Summary - EDV - Tradeoff'!$B$2:$B$4, 0), MATCH(B125, 'Summary - EDV - Tradeoff'!$C$1:$AV$1, 0)),""),"")</f>
        <v/>
      </c>
      <c r="AJ125" s="21" t="str">
        <f t="shared" si="10"/>
        <v/>
      </c>
      <c r="AK125" s="21" t="str">
        <f t="shared" si="11"/>
        <v/>
      </c>
      <c r="AL125" s="21" t="str">
        <f t="shared" si="12"/>
        <v/>
      </c>
    </row>
    <row r="126" spans="4:38" ht="12.75" x14ac:dyDescent="0.2">
      <c r="D126" s="21" t="str">
        <f t="array" ref="D126">IF(
  Prototype_input!$C$6 = "State or Local Government",
  IF(
    C126 &lt;&gt; "",
    IFERROR(
      INDEX(
        'Summary - Acquisition Need'!$C$2:$AD$4,
        MATCH(Prototype_input!$C$30, 'Summary - Acquisition Need'!$B$2:$B$4, 0),
        MATCH(C126, 'Summary - Acquisition Need'!$C$1:$AD$1, 0)
      ),
      ""
    ),
    ""
  ),
  IF(
    Prototype_input!$C$6 = "Federal or Tribal Government",
    IF(
      B126 &lt;&gt; "",
      IFERROR(
        INDEX(
          'Summary - Place of Performance'!$C$2:$AW$14,
          MATCH(Prototype_input!$C$30, 'Summary - Place of Performance'!$B$2:$B$14, 0),
          MATCH(B126, 'Summary - Place of Performance'!$C$1:$AW$1, 0)
        ),
        ""
      ),
      ""
    ),
    ""
  )
)</f>
        <v/>
      </c>
      <c r="E126" s="21" t="str">
        <f t="array" ref="E126">IF(
  Prototype_input!$C$6 = "State or Local Government",
  IF(
    C126 &lt;&gt; "",
    IFERROR(
      INDEX(
        'Summary - Contract Type'!$C$2:$BX$6,
        MATCH(Prototype_input!$C$34, 'Summary - Contract Type'!$B$2:$B$6, 0),
        MATCH(C126, 'Summary - Contract Type'!$C$1:$BX$1, 0)
      ),
      ""
    ),
    ""
  ),
  IF(
    Prototype_input!$C$6 = "Federal or Tribal Government",
    IF(
      B126 &lt;&gt; "",
      IFERROR(
        INDEX(
          'Summary - Level of Assistance'!$C$2:$AW$7,
          MATCH(Prototype_input!$C$34, 'Summary - Level of Assistance'!$B$2:$B$7, 0),
          MATCH(B126, 'Summary - Level of Assistance'!$C$1:$AW$1, 0)
        ),
        ""
      ),
      ""
    ),
    ""
  )
)</f>
        <v/>
      </c>
      <c r="F126" s="21" t="str">
        <f t="array" ref="F126">IF(
  Prototype_input!$C$6 = "State or Local Government",
  IF(
    C126 &lt;&gt; "",
    IFERROR(
      INDEX(
        'Summary - Socioeconomic'!$C$2:$BX$11,
        MATCH(Prototype_input!$C$38, 'Summary - Socioeconomic'!$B$2:$B$11, 0),
        MATCH(C126, 'Summary - Socioeconomic'!$C$1:$BX$1, 0)
      ),
      ""
    ),
    ""
  ),
  IF(
    Prototype_input!$C$6 = "Federal or Tribal Government",
    IF(
      B126 &lt;&gt; "",
      IFERROR(
        INDEX(
          'Summary - Objective'!$C$2:$AX$4,
          MATCH(Prototype_input!$C$38, 'Summary - Objective'!$B$2:$B$4, 0),
          MATCH(B126, 'Summary - Objective'!$C$1:$AX$1, 0)
        ),
        ""
      ),
      ""
    ),
    ""
  )
)</f>
        <v/>
      </c>
      <c r="G126" s="21" t="str">
        <f t="array" ref="G126">IF(
  Prototype_input!$C$6 = "Federal or Tribal Government",
  IF(
    B126 &lt;&gt; "",
    IFERROR(
      INDEX(
        'Summary - Contract Type'!$C$2:$BX$6,
        MATCH(Prototype_input!$C$42, 'Summary - Contract Type'!$B$2:$B$6, 0),
        MATCH(B126, 'Summary - Contract Type'!$C$1:$BX$1, 0)
      ),
      ""
    ),
    ""
  ),
  ""
)</f>
        <v/>
      </c>
      <c r="H126" s="21" t="str">
        <f t="array" ref="H126">IF(
  Prototype_input!$C$6 = "Federal or Tribal Government",
  IF(
    B126 &lt;&gt; "",
    IFERROR(
      INDEX(
        'Summary - Period of Performance'!$C$2:$AW$5,
        MATCH(Prototype_input!$C$46, 'Summary - Period of Performance'!$B$2:$B$5, 0),
        MATCH(B126, 'Summary - Period of Performance'!$C$1:$AW$1, 0)
      ),
      ""
    ),
    ""
  ),
  ""
)</f>
        <v/>
      </c>
      <c r="I126" s="21" t="str">
        <f t="array" ref="I126">IF(
  Prototype_input!$C$6 = "Federal or Tribal Government",
  IF(
    B126 &lt;&gt; "",
    IFERROR(
      INDEX(
        'Summary - Socioeconomic'!$C$2:$BX$11,
        MATCH(Prototype_input!$C$50, 'Summary - Socioeconomic'!$B$2:$B$11, 0),
        MATCH(B126, 'Summary - Socioeconomic'!$C$1:$BX$1, 0)
      ),
      ""
    ),
    ""
  ),
  ""
)</f>
        <v/>
      </c>
      <c r="J126" s="21" t="str">
        <f>IF(
  Prototype_input!$C$6 = "Federal or Tribal Government",
  IF(
    B126 &lt;&gt; "",
    IFERROR(
      INDEX(
        'Summary - Estimated Dollar Valu'!$C$2:$AW$4,
        MATCH(Prototype_input!$C$54, 'Summary - Estimated Dollar Valu'!$B$2:$B$4, 0),
        MATCH(B126, 'Summary - Estimated Dollar Valu'!$C$1:$AW$1, 0)
      ),
      ""
    ),
    ""
  ),
  ""
)</f>
        <v/>
      </c>
      <c r="K126" s="21" t="str">
        <f>IF(AND(Prototype_input!$C$56&lt;&gt;"",J126&lt;&gt;""),Prototype_input!$C$58,"")</f>
        <v/>
      </c>
      <c r="L126" s="21" t="str">
        <f>IF(AND(Prototype_input!$C$60&lt;&gt;"",J126&lt;&gt;""),Prototype_input!$C$62,"")</f>
        <v/>
      </c>
      <c r="M126" s="21" t="str">
        <f>IF(AND(Prototype_input!$C$64&lt;&gt;"",J126&lt;&gt;""),Prototype_input!$C$66,"")</f>
        <v/>
      </c>
      <c r="N126" s="21" t="str">
        <f>IF(AND(Prototype_input!$C$68&lt;&gt;"",J126&lt;&gt;""),Prototype_input!$C$70,"")</f>
        <v/>
      </c>
      <c r="O126" s="21" t="str">
        <f t="array" ref="O126">IF(N126&lt;&gt;"",_xludf.xlookup(Prototype_input!$E$13,'ITC Offerings Mapping'!C125:C1124,'ITC Offerings Mapping'!B125:B1124),"")</f>
        <v/>
      </c>
      <c r="Q126" s="21" t="str">
        <f t="array" ref="Q126">IF(Prototype_input!$C$6="Federal or Tribal Government",IF(O126&lt;&gt;"", INDEX('Scope Scoring'!$C$2:$BX$50, MATCH(O126, 'Scope Scoring'!$B$2:$B$50, 0), MATCH(B126, 'Scope Scoring'!$C$1:$BX$1, 0)),""),"")</f>
        <v/>
      </c>
      <c r="R126" s="21" t="str">
        <f t="shared" si="0"/>
        <v/>
      </c>
      <c r="S126" s="21" t="str">
        <f t="shared" si="1"/>
        <v/>
      </c>
      <c r="T126" s="21" t="str">
        <f t="shared" si="2"/>
        <v/>
      </c>
      <c r="U126" s="21" t="str">
        <f t="shared" si="3"/>
        <v/>
      </c>
      <c r="W126" s="21" t="str">
        <f t="array" ref="W126">IF(Prototype_input!$C$6="Federal or Tribal Government",IF(O126&lt;&gt;"", INDEX('Summary - Level of Assistance -'!$C$2:$AV$7, MATCH(Prototype_input!$C$34, 'Summary - Level of Assistance -'!$B$2:$B$7, 0), MATCH(B126, 'Summary - Level of Assistance -'!$C$1:$AV$1, 0)),""),"")</f>
        <v/>
      </c>
      <c r="X126" s="21" t="str">
        <f t="shared" si="4"/>
        <v/>
      </c>
      <c r="Y126" s="21" t="str">
        <f t="shared" si="5"/>
        <v/>
      </c>
      <c r="AA126" s="21" t="str">
        <f t="array" ref="AA126">IF(Prototype_input!$C$6="Federal or Tribal Government",IF(O126&lt;&gt;"", INDEX('Summary - Objective - Tradeoff'!$C$2:$AV$4, MATCH(Prototype_input!$C$38, 'Summary - Objective - Tradeoff'!$B$2:$B$4, 0), MATCH(B126, 'Summary - Objective - Tradeoff'!$C$1:$AV$1, 0)),""),"")</f>
        <v/>
      </c>
      <c r="AB126" s="21" t="str">
        <f t="shared" si="6"/>
        <v/>
      </c>
      <c r="AC126" s="21" t="str">
        <f t="shared" si="7"/>
        <v/>
      </c>
      <c r="AE126" s="21" t="str">
        <f t="array" ref="AE126">IF(Prototype_input!$C$6="Federal or Tribal Government",IF(O126&lt;&gt;"", INDEX('Summary- PoP - Tradeoff'!$C$2:$AV$5, MATCH(Prototype_input!$C$46, 'Summary- PoP - Tradeoff'!$B$2:$B$5, 0), MATCH(B126, 'Summary- PoP - Tradeoff'!$C$1:$AV$1, 0)),""),"")</f>
        <v/>
      </c>
      <c r="AF126" s="21" t="str">
        <f t="shared" si="8"/>
        <v/>
      </c>
      <c r="AG126" s="21" t="str">
        <f t="shared" si="9"/>
        <v/>
      </c>
      <c r="AI126" s="21" t="str">
        <f t="array" ref="AI126">IF(Prototype_input!$C$6="Federal or Tribal Government",IF(O126&lt;&gt;"", INDEX('Summary - EDV - Tradeoff'!$C$2:$AV$4, MATCH(Prototype_input!$C$54, 'Summary - EDV - Tradeoff'!$B$2:$B$4, 0), MATCH(B126, 'Summary - EDV - Tradeoff'!$C$1:$AV$1, 0)),""),"")</f>
        <v/>
      </c>
      <c r="AJ126" s="21" t="str">
        <f t="shared" si="10"/>
        <v/>
      </c>
      <c r="AK126" s="21" t="str">
        <f t="shared" si="11"/>
        <v/>
      </c>
      <c r="AL126" s="21" t="str">
        <f t="shared" si="12"/>
        <v/>
      </c>
    </row>
    <row r="127" spans="4:38" ht="12.75" x14ac:dyDescent="0.2">
      <c r="D127" s="21" t="str">
        <f t="array" ref="D127">IF(
  Prototype_input!$C$6 = "State or Local Government",
  IF(
    C127 &lt;&gt; "",
    IFERROR(
      INDEX(
        'Summary - Acquisition Need'!$C$2:$AD$4,
        MATCH(Prototype_input!$C$30, 'Summary - Acquisition Need'!$B$2:$B$4, 0),
        MATCH(C127, 'Summary - Acquisition Need'!$C$1:$AD$1, 0)
      ),
      ""
    ),
    ""
  ),
  IF(
    Prototype_input!$C$6 = "Federal or Tribal Government",
    IF(
      B127 &lt;&gt; "",
      IFERROR(
        INDEX(
          'Summary - Place of Performance'!$C$2:$AW$14,
          MATCH(Prototype_input!$C$30, 'Summary - Place of Performance'!$B$2:$B$14, 0),
          MATCH(B127, 'Summary - Place of Performance'!$C$1:$AW$1, 0)
        ),
        ""
      ),
      ""
    ),
    ""
  )
)</f>
        <v/>
      </c>
      <c r="E127" s="21" t="str">
        <f t="array" ref="E127">IF(
  Prototype_input!$C$6 = "State or Local Government",
  IF(
    C127 &lt;&gt; "",
    IFERROR(
      INDEX(
        'Summary - Contract Type'!$C$2:$BX$6,
        MATCH(Prototype_input!$C$34, 'Summary - Contract Type'!$B$2:$B$6, 0),
        MATCH(C127, 'Summary - Contract Type'!$C$1:$BX$1, 0)
      ),
      ""
    ),
    ""
  ),
  IF(
    Prototype_input!$C$6 = "Federal or Tribal Government",
    IF(
      B127 &lt;&gt; "",
      IFERROR(
        INDEX(
          'Summary - Level of Assistance'!$C$2:$AW$7,
          MATCH(Prototype_input!$C$34, 'Summary - Level of Assistance'!$B$2:$B$7, 0),
          MATCH(B127, 'Summary - Level of Assistance'!$C$1:$AW$1, 0)
        ),
        ""
      ),
      ""
    ),
    ""
  )
)</f>
        <v/>
      </c>
      <c r="F127" s="21" t="str">
        <f t="array" ref="F127">IF(
  Prototype_input!$C$6 = "State or Local Government",
  IF(
    C127 &lt;&gt; "",
    IFERROR(
      INDEX(
        'Summary - Socioeconomic'!$C$2:$BX$11,
        MATCH(Prototype_input!$C$38, 'Summary - Socioeconomic'!$B$2:$B$11, 0),
        MATCH(C127, 'Summary - Socioeconomic'!$C$1:$BX$1, 0)
      ),
      ""
    ),
    ""
  ),
  IF(
    Prototype_input!$C$6 = "Federal or Tribal Government",
    IF(
      B127 &lt;&gt; "",
      IFERROR(
        INDEX(
          'Summary - Objective'!$C$2:$AX$4,
          MATCH(Prototype_input!$C$38, 'Summary - Objective'!$B$2:$B$4, 0),
          MATCH(B127, 'Summary - Objective'!$C$1:$AX$1, 0)
        ),
        ""
      ),
      ""
    ),
    ""
  )
)</f>
        <v/>
      </c>
      <c r="G127" s="21" t="str">
        <f t="array" ref="G127">IF(
  Prototype_input!$C$6 = "Federal or Tribal Government",
  IF(
    B127 &lt;&gt; "",
    IFERROR(
      INDEX(
        'Summary - Contract Type'!$C$2:$BX$6,
        MATCH(Prototype_input!$C$42, 'Summary - Contract Type'!$B$2:$B$6, 0),
        MATCH(B127, 'Summary - Contract Type'!$C$1:$BX$1, 0)
      ),
      ""
    ),
    ""
  ),
  ""
)</f>
        <v/>
      </c>
      <c r="H127" s="21" t="str">
        <f t="array" ref="H127">IF(
  Prototype_input!$C$6 = "Federal or Tribal Government",
  IF(
    B127 &lt;&gt; "",
    IFERROR(
      INDEX(
        'Summary - Period of Performance'!$C$2:$AW$5,
        MATCH(Prototype_input!$C$46, 'Summary - Period of Performance'!$B$2:$B$5, 0),
        MATCH(B127, 'Summary - Period of Performance'!$C$1:$AW$1, 0)
      ),
      ""
    ),
    ""
  ),
  ""
)</f>
        <v/>
      </c>
      <c r="I127" s="21" t="str">
        <f t="array" ref="I127">IF(
  Prototype_input!$C$6 = "Federal or Tribal Government",
  IF(
    B127 &lt;&gt; "",
    IFERROR(
      INDEX(
        'Summary - Socioeconomic'!$C$2:$BX$11,
        MATCH(Prototype_input!$C$50, 'Summary - Socioeconomic'!$B$2:$B$11, 0),
        MATCH(B127, 'Summary - Socioeconomic'!$C$1:$BX$1, 0)
      ),
      ""
    ),
    ""
  ),
  ""
)</f>
        <v/>
      </c>
      <c r="J127" s="21" t="str">
        <f>IF(
  Prototype_input!$C$6 = "Federal or Tribal Government",
  IF(
    B127 &lt;&gt; "",
    IFERROR(
      INDEX(
        'Summary - Estimated Dollar Valu'!$C$2:$AW$4,
        MATCH(Prototype_input!$C$54, 'Summary - Estimated Dollar Valu'!$B$2:$B$4, 0),
        MATCH(B127, 'Summary - Estimated Dollar Valu'!$C$1:$AW$1, 0)
      ),
      ""
    ),
    ""
  ),
  ""
)</f>
        <v/>
      </c>
      <c r="K127" s="21" t="str">
        <f>IF(AND(Prototype_input!$C$56&lt;&gt;"",J127&lt;&gt;""),Prototype_input!$C$58,"")</f>
        <v/>
      </c>
      <c r="L127" s="21" t="str">
        <f>IF(AND(Prototype_input!$C$60&lt;&gt;"",J127&lt;&gt;""),Prototype_input!$C$62,"")</f>
        <v/>
      </c>
      <c r="M127" s="21" t="str">
        <f>IF(AND(Prototype_input!$C$64&lt;&gt;"",J127&lt;&gt;""),Prototype_input!$C$66,"")</f>
        <v/>
      </c>
      <c r="N127" s="21" t="str">
        <f>IF(AND(Prototype_input!$C$68&lt;&gt;"",J127&lt;&gt;""),Prototype_input!$C$70,"")</f>
        <v/>
      </c>
      <c r="O127" s="21" t="str">
        <f t="array" ref="O127">IF(N127&lt;&gt;"",_xludf.xlookup(Prototype_input!$E$13,'ITC Offerings Mapping'!C126:C1125,'ITC Offerings Mapping'!B126:B1125),"")</f>
        <v/>
      </c>
      <c r="Q127" s="21" t="str">
        <f t="array" ref="Q127">IF(Prototype_input!$C$6="Federal or Tribal Government",IF(O127&lt;&gt;"", INDEX('Scope Scoring'!$C$2:$BX$50, MATCH(O127, 'Scope Scoring'!$B$2:$B$50, 0), MATCH(B127, 'Scope Scoring'!$C$1:$BX$1, 0)),""),"")</f>
        <v/>
      </c>
      <c r="R127" s="21" t="str">
        <f t="shared" si="0"/>
        <v/>
      </c>
      <c r="S127" s="21" t="str">
        <f t="shared" si="1"/>
        <v/>
      </c>
      <c r="T127" s="21" t="str">
        <f t="shared" si="2"/>
        <v/>
      </c>
      <c r="U127" s="21" t="str">
        <f t="shared" si="3"/>
        <v/>
      </c>
      <c r="W127" s="21" t="str">
        <f t="array" ref="W127">IF(Prototype_input!$C$6="Federal or Tribal Government",IF(O127&lt;&gt;"", INDEX('Summary - Level of Assistance -'!$C$2:$AV$7, MATCH(Prototype_input!$C$34, 'Summary - Level of Assistance -'!$B$2:$B$7, 0), MATCH(B127, 'Summary - Level of Assistance -'!$C$1:$AV$1, 0)),""),"")</f>
        <v/>
      </c>
      <c r="X127" s="21" t="str">
        <f t="shared" si="4"/>
        <v/>
      </c>
      <c r="Y127" s="21" t="str">
        <f t="shared" si="5"/>
        <v/>
      </c>
      <c r="AA127" s="21" t="str">
        <f t="array" ref="AA127">IF(Prototype_input!$C$6="Federal or Tribal Government",IF(O127&lt;&gt;"", INDEX('Summary - Objective - Tradeoff'!$C$2:$AV$4, MATCH(Prototype_input!$C$38, 'Summary - Objective - Tradeoff'!$B$2:$B$4, 0), MATCH(B127, 'Summary - Objective - Tradeoff'!$C$1:$AV$1, 0)),""),"")</f>
        <v/>
      </c>
      <c r="AB127" s="21" t="str">
        <f t="shared" si="6"/>
        <v/>
      </c>
      <c r="AC127" s="21" t="str">
        <f t="shared" si="7"/>
        <v/>
      </c>
      <c r="AE127" s="21" t="str">
        <f t="array" ref="AE127">IF(Prototype_input!$C$6="Federal or Tribal Government",IF(O127&lt;&gt;"", INDEX('Summary- PoP - Tradeoff'!$C$2:$AV$5, MATCH(Prototype_input!$C$46, 'Summary- PoP - Tradeoff'!$B$2:$B$5, 0), MATCH(B127, 'Summary- PoP - Tradeoff'!$C$1:$AV$1, 0)),""),"")</f>
        <v/>
      </c>
      <c r="AF127" s="21" t="str">
        <f t="shared" si="8"/>
        <v/>
      </c>
      <c r="AG127" s="21" t="str">
        <f t="shared" si="9"/>
        <v/>
      </c>
      <c r="AI127" s="21" t="str">
        <f t="array" ref="AI127">IF(Prototype_input!$C$6="Federal or Tribal Government",IF(O127&lt;&gt;"", INDEX('Summary - EDV - Tradeoff'!$C$2:$AV$4, MATCH(Prototype_input!$C$54, 'Summary - EDV - Tradeoff'!$B$2:$B$4, 0), MATCH(B127, 'Summary - EDV - Tradeoff'!$C$1:$AV$1, 0)),""),"")</f>
        <v/>
      </c>
      <c r="AJ127" s="21" t="str">
        <f t="shared" si="10"/>
        <v/>
      </c>
      <c r="AK127" s="21" t="str">
        <f t="shared" si="11"/>
        <v/>
      </c>
      <c r="AL127" s="21" t="str">
        <f t="shared" si="12"/>
        <v/>
      </c>
    </row>
    <row r="128" spans="4:38" ht="12.75" x14ac:dyDescent="0.2">
      <c r="D128" s="21" t="str">
        <f t="array" ref="D128">IF(
  Prototype_input!$C$6 = "State or Local Government",
  IF(
    C128 &lt;&gt; "",
    IFERROR(
      INDEX(
        'Summary - Acquisition Need'!$C$2:$AD$4,
        MATCH(Prototype_input!$C$30, 'Summary - Acquisition Need'!$B$2:$B$4, 0),
        MATCH(C128, 'Summary - Acquisition Need'!$C$1:$AD$1, 0)
      ),
      ""
    ),
    ""
  ),
  IF(
    Prototype_input!$C$6 = "Federal or Tribal Government",
    IF(
      B128 &lt;&gt; "",
      IFERROR(
        INDEX(
          'Summary - Place of Performance'!$C$2:$AW$14,
          MATCH(Prototype_input!$C$30, 'Summary - Place of Performance'!$B$2:$B$14, 0),
          MATCH(B128, 'Summary - Place of Performance'!$C$1:$AW$1, 0)
        ),
        ""
      ),
      ""
    ),
    ""
  )
)</f>
        <v/>
      </c>
      <c r="E128" s="21" t="str">
        <f t="array" ref="E128">IF(
  Prototype_input!$C$6 = "State or Local Government",
  IF(
    C128 &lt;&gt; "",
    IFERROR(
      INDEX(
        'Summary - Contract Type'!$C$2:$BX$6,
        MATCH(Prototype_input!$C$34, 'Summary - Contract Type'!$B$2:$B$6, 0),
        MATCH(C128, 'Summary - Contract Type'!$C$1:$BX$1, 0)
      ),
      ""
    ),
    ""
  ),
  IF(
    Prototype_input!$C$6 = "Federal or Tribal Government",
    IF(
      B128 &lt;&gt; "",
      IFERROR(
        INDEX(
          'Summary - Level of Assistance'!$C$2:$AW$7,
          MATCH(Prototype_input!$C$34, 'Summary - Level of Assistance'!$B$2:$B$7, 0),
          MATCH(B128, 'Summary - Level of Assistance'!$C$1:$AW$1, 0)
        ),
        ""
      ),
      ""
    ),
    ""
  )
)</f>
        <v/>
      </c>
      <c r="F128" s="21" t="str">
        <f t="array" ref="F128">IF(
  Prototype_input!$C$6 = "State or Local Government",
  IF(
    C128 &lt;&gt; "",
    IFERROR(
      INDEX(
        'Summary - Socioeconomic'!$C$2:$BX$11,
        MATCH(Prototype_input!$C$38, 'Summary - Socioeconomic'!$B$2:$B$11, 0),
        MATCH(C128, 'Summary - Socioeconomic'!$C$1:$BX$1, 0)
      ),
      ""
    ),
    ""
  ),
  IF(
    Prototype_input!$C$6 = "Federal or Tribal Government",
    IF(
      B128 &lt;&gt; "",
      IFERROR(
        INDEX(
          'Summary - Objective'!$C$2:$AX$4,
          MATCH(Prototype_input!$C$38, 'Summary - Objective'!$B$2:$B$4, 0),
          MATCH(B128, 'Summary - Objective'!$C$1:$AX$1, 0)
        ),
        ""
      ),
      ""
    ),
    ""
  )
)</f>
        <v/>
      </c>
      <c r="G128" s="21" t="str">
        <f t="array" ref="G128">IF(
  Prototype_input!$C$6 = "Federal or Tribal Government",
  IF(
    B128 &lt;&gt; "",
    IFERROR(
      INDEX(
        'Summary - Contract Type'!$C$2:$BX$6,
        MATCH(Prototype_input!$C$42, 'Summary - Contract Type'!$B$2:$B$6, 0),
        MATCH(B128, 'Summary - Contract Type'!$C$1:$BX$1, 0)
      ),
      ""
    ),
    ""
  ),
  ""
)</f>
        <v/>
      </c>
      <c r="H128" s="21" t="str">
        <f t="array" ref="H128">IF(
  Prototype_input!$C$6 = "Federal or Tribal Government",
  IF(
    B128 &lt;&gt; "",
    IFERROR(
      INDEX(
        'Summary - Period of Performance'!$C$2:$AW$5,
        MATCH(Prototype_input!$C$46, 'Summary - Period of Performance'!$B$2:$B$5, 0),
        MATCH(B128, 'Summary - Period of Performance'!$C$1:$AW$1, 0)
      ),
      ""
    ),
    ""
  ),
  ""
)</f>
        <v/>
      </c>
      <c r="I128" s="21" t="str">
        <f t="array" ref="I128">IF(
  Prototype_input!$C$6 = "Federal or Tribal Government",
  IF(
    B128 &lt;&gt; "",
    IFERROR(
      INDEX(
        'Summary - Socioeconomic'!$C$2:$BX$11,
        MATCH(Prototype_input!$C$50, 'Summary - Socioeconomic'!$B$2:$B$11, 0),
        MATCH(B128, 'Summary - Socioeconomic'!$C$1:$BX$1, 0)
      ),
      ""
    ),
    ""
  ),
  ""
)</f>
        <v/>
      </c>
      <c r="J128" s="21" t="str">
        <f>IF(
  Prototype_input!$C$6 = "Federal or Tribal Government",
  IF(
    B128 &lt;&gt; "",
    IFERROR(
      INDEX(
        'Summary - Estimated Dollar Valu'!$C$2:$AW$4,
        MATCH(Prototype_input!$C$54, 'Summary - Estimated Dollar Valu'!$B$2:$B$4, 0),
        MATCH(B128, 'Summary - Estimated Dollar Valu'!$C$1:$AW$1, 0)
      ),
      ""
    ),
    ""
  ),
  ""
)</f>
        <v/>
      </c>
      <c r="K128" s="21" t="str">
        <f>IF(AND(Prototype_input!$C$56&lt;&gt;"",J128&lt;&gt;""),Prototype_input!$C$58,"")</f>
        <v/>
      </c>
      <c r="L128" s="21" t="str">
        <f>IF(AND(Prototype_input!$C$60&lt;&gt;"",J128&lt;&gt;""),Prototype_input!$C$62,"")</f>
        <v/>
      </c>
      <c r="M128" s="21" t="str">
        <f>IF(AND(Prototype_input!$C$64&lt;&gt;"",J128&lt;&gt;""),Prototype_input!$C$66,"")</f>
        <v/>
      </c>
      <c r="N128" s="21" t="str">
        <f>IF(AND(Prototype_input!$C$68&lt;&gt;"",J128&lt;&gt;""),Prototype_input!$C$70,"")</f>
        <v/>
      </c>
      <c r="O128" s="21" t="str">
        <f t="array" ref="O128">IF(N128&lt;&gt;"",_xludf.xlookup(Prototype_input!$E$13,'ITC Offerings Mapping'!C127:C1126,'ITC Offerings Mapping'!B127:B1126),"")</f>
        <v/>
      </c>
      <c r="Q128" s="21" t="str">
        <f t="array" ref="Q128">IF(Prototype_input!$C$6="Federal or Tribal Government",IF(O128&lt;&gt;"", INDEX('Scope Scoring'!$C$2:$BX$50, MATCH(O128, 'Scope Scoring'!$B$2:$B$50, 0), MATCH(B128, 'Scope Scoring'!$C$1:$BX$1, 0)),""),"")</f>
        <v/>
      </c>
      <c r="R128" s="21" t="str">
        <f t="shared" si="0"/>
        <v/>
      </c>
      <c r="S128" s="21" t="str">
        <f t="shared" si="1"/>
        <v/>
      </c>
      <c r="T128" s="21" t="str">
        <f t="shared" si="2"/>
        <v/>
      </c>
      <c r="U128" s="21" t="str">
        <f t="shared" si="3"/>
        <v/>
      </c>
      <c r="W128" s="21" t="str">
        <f t="array" ref="W128">IF(Prototype_input!$C$6="Federal or Tribal Government",IF(O128&lt;&gt;"", INDEX('Summary - Level of Assistance -'!$C$2:$AV$7, MATCH(Prototype_input!$C$34, 'Summary - Level of Assistance -'!$B$2:$B$7, 0), MATCH(B128, 'Summary - Level of Assistance -'!$C$1:$AV$1, 0)),""),"")</f>
        <v/>
      </c>
      <c r="X128" s="21" t="str">
        <f t="shared" si="4"/>
        <v/>
      </c>
      <c r="Y128" s="21" t="str">
        <f t="shared" si="5"/>
        <v/>
      </c>
      <c r="AA128" s="21" t="str">
        <f t="array" ref="AA128">IF(Prototype_input!$C$6="Federal or Tribal Government",IF(O128&lt;&gt;"", INDEX('Summary - Objective - Tradeoff'!$C$2:$AV$4, MATCH(Prototype_input!$C$38, 'Summary - Objective - Tradeoff'!$B$2:$B$4, 0), MATCH(B128, 'Summary - Objective - Tradeoff'!$C$1:$AV$1, 0)),""),"")</f>
        <v/>
      </c>
      <c r="AB128" s="21" t="str">
        <f t="shared" si="6"/>
        <v/>
      </c>
      <c r="AC128" s="21" t="str">
        <f t="shared" si="7"/>
        <v/>
      </c>
      <c r="AE128" s="21" t="str">
        <f t="array" ref="AE128">IF(Prototype_input!$C$6="Federal or Tribal Government",IF(O128&lt;&gt;"", INDEX('Summary- PoP - Tradeoff'!$C$2:$AV$5, MATCH(Prototype_input!$C$46, 'Summary- PoP - Tradeoff'!$B$2:$B$5, 0), MATCH(B128, 'Summary- PoP - Tradeoff'!$C$1:$AV$1, 0)),""),"")</f>
        <v/>
      </c>
      <c r="AF128" s="21" t="str">
        <f t="shared" si="8"/>
        <v/>
      </c>
      <c r="AG128" s="21" t="str">
        <f t="shared" si="9"/>
        <v/>
      </c>
      <c r="AI128" s="21" t="str">
        <f t="array" ref="AI128">IF(Prototype_input!$C$6="Federal or Tribal Government",IF(O128&lt;&gt;"", INDEX('Summary - EDV - Tradeoff'!$C$2:$AV$4, MATCH(Prototype_input!$C$54, 'Summary - EDV - Tradeoff'!$B$2:$B$4, 0), MATCH(B128, 'Summary - EDV - Tradeoff'!$C$1:$AV$1, 0)),""),"")</f>
        <v/>
      </c>
      <c r="AJ128" s="21" t="str">
        <f t="shared" si="10"/>
        <v/>
      </c>
      <c r="AK128" s="21" t="str">
        <f t="shared" si="11"/>
        <v/>
      </c>
      <c r="AL128" s="21" t="str">
        <f t="shared" si="12"/>
        <v/>
      </c>
    </row>
    <row r="129" spans="4:38" ht="12.75" x14ac:dyDescent="0.2">
      <c r="D129" s="21" t="str">
        <f t="array" ref="D129">IF(
  Prototype_input!$C$6 = "State or Local Government",
  IF(
    C129 &lt;&gt; "",
    IFERROR(
      INDEX(
        'Summary - Acquisition Need'!$C$2:$AD$4,
        MATCH(Prototype_input!$C$30, 'Summary - Acquisition Need'!$B$2:$B$4, 0),
        MATCH(C129, 'Summary - Acquisition Need'!$C$1:$AD$1, 0)
      ),
      ""
    ),
    ""
  ),
  IF(
    Prototype_input!$C$6 = "Federal or Tribal Government",
    IF(
      B129 &lt;&gt; "",
      IFERROR(
        INDEX(
          'Summary - Place of Performance'!$C$2:$AW$14,
          MATCH(Prototype_input!$C$30, 'Summary - Place of Performance'!$B$2:$B$14, 0),
          MATCH(B129, 'Summary - Place of Performance'!$C$1:$AW$1, 0)
        ),
        ""
      ),
      ""
    ),
    ""
  )
)</f>
        <v/>
      </c>
      <c r="E129" s="21" t="str">
        <f t="array" ref="E129">IF(
  Prototype_input!$C$6 = "State or Local Government",
  IF(
    C129 &lt;&gt; "",
    IFERROR(
      INDEX(
        'Summary - Contract Type'!$C$2:$BX$6,
        MATCH(Prototype_input!$C$34, 'Summary - Contract Type'!$B$2:$B$6, 0),
        MATCH(C129, 'Summary - Contract Type'!$C$1:$BX$1, 0)
      ),
      ""
    ),
    ""
  ),
  IF(
    Prototype_input!$C$6 = "Federal or Tribal Government",
    IF(
      B129 &lt;&gt; "",
      IFERROR(
        INDEX(
          'Summary - Level of Assistance'!$C$2:$AW$7,
          MATCH(Prototype_input!$C$34, 'Summary - Level of Assistance'!$B$2:$B$7, 0),
          MATCH(B129, 'Summary - Level of Assistance'!$C$1:$AW$1, 0)
        ),
        ""
      ),
      ""
    ),
    ""
  )
)</f>
        <v/>
      </c>
      <c r="F129" s="21" t="str">
        <f t="array" ref="F129">IF(
  Prototype_input!$C$6 = "State or Local Government",
  IF(
    C129 &lt;&gt; "",
    IFERROR(
      INDEX(
        'Summary - Socioeconomic'!$C$2:$BX$11,
        MATCH(Prototype_input!$C$38, 'Summary - Socioeconomic'!$B$2:$B$11, 0),
        MATCH(C129, 'Summary - Socioeconomic'!$C$1:$BX$1, 0)
      ),
      ""
    ),
    ""
  ),
  IF(
    Prototype_input!$C$6 = "Federal or Tribal Government",
    IF(
      B129 &lt;&gt; "",
      IFERROR(
        INDEX(
          'Summary - Objective'!$C$2:$AX$4,
          MATCH(Prototype_input!$C$38, 'Summary - Objective'!$B$2:$B$4, 0),
          MATCH(B129, 'Summary - Objective'!$C$1:$AX$1, 0)
        ),
        ""
      ),
      ""
    ),
    ""
  )
)</f>
        <v/>
      </c>
      <c r="G129" s="21" t="str">
        <f t="array" ref="G129">IF(
  Prototype_input!$C$6 = "Federal or Tribal Government",
  IF(
    B129 &lt;&gt; "",
    IFERROR(
      INDEX(
        'Summary - Contract Type'!$C$2:$BX$6,
        MATCH(Prototype_input!$C$42, 'Summary - Contract Type'!$B$2:$B$6, 0),
        MATCH(B129, 'Summary - Contract Type'!$C$1:$BX$1, 0)
      ),
      ""
    ),
    ""
  ),
  ""
)</f>
        <v/>
      </c>
      <c r="H129" s="21" t="str">
        <f t="array" ref="H129">IF(
  Prototype_input!$C$6 = "Federal or Tribal Government",
  IF(
    B129 &lt;&gt; "",
    IFERROR(
      INDEX(
        'Summary - Period of Performance'!$C$2:$AW$5,
        MATCH(Prototype_input!$C$46, 'Summary - Period of Performance'!$B$2:$B$5, 0),
        MATCH(B129, 'Summary - Period of Performance'!$C$1:$AW$1, 0)
      ),
      ""
    ),
    ""
  ),
  ""
)</f>
        <v/>
      </c>
      <c r="I129" s="21" t="str">
        <f t="array" ref="I129">IF(
  Prototype_input!$C$6 = "Federal or Tribal Government",
  IF(
    B129 &lt;&gt; "",
    IFERROR(
      INDEX(
        'Summary - Socioeconomic'!$C$2:$BX$11,
        MATCH(Prototype_input!$C$50, 'Summary - Socioeconomic'!$B$2:$B$11, 0),
        MATCH(B129, 'Summary - Socioeconomic'!$C$1:$BX$1, 0)
      ),
      ""
    ),
    ""
  ),
  ""
)</f>
        <v/>
      </c>
      <c r="J129" s="21" t="str">
        <f>IF(
  Prototype_input!$C$6 = "Federal or Tribal Government",
  IF(
    B129 &lt;&gt; "",
    IFERROR(
      INDEX(
        'Summary - Estimated Dollar Valu'!$C$2:$AW$4,
        MATCH(Prototype_input!$C$54, 'Summary - Estimated Dollar Valu'!$B$2:$B$4, 0),
        MATCH(B129, 'Summary - Estimated Dollar Valu'!$C$1:$AW$1, 0)
      ),
      ""
    ),
    ""
  ),
  ""
)</f>
        <v/>
      </c>
      <c r="K129" s="21" t="str">
        <f>IF(AND(Prototype_input!$C$56&lt;&gt;"",J129&lt;&gt;""),Prototype_input!$C$58,"")</f>
        <v/>
      </c>
      <c r="L129" s="21" t="str">
        <f>IF(AND(Prototype_input!$C$60&lt;&gt;"",J129&lt;&gt;""),Prototype_input!$C$62,"")</f>
        <v/>
      </c>
      <c r="M129" s="21" t="str">
        <f>IF(AND(Prototype_input!$C$64&lt;&gt;"",J129&lt;&gt;""),Prototype_input!$C$66,"")</f>
        <v/>
      </c>
      <c r="N129" s="21" t="str">
        <f>IF(AND(Prototype_input!$C$68&lt;&gt;"",J129&lt;&gt;""),Prototype_input!$C$70,"")</f>
        <v/>
      </c>
      <c r="O129" s="21" t="str">
        <f t="array" ref="O129">IF(N129&lt;&gt;"",_xludf.xlookup(Prototype_input!$E$13,'ITC Offerings Mapping'!C128:C1127,'ITC Offerings Mapping'!B128:B1127),"")</f>
        <v/>
      </c>
      <c r="Q129" s="21" t="str">
        <f t="array" ref="Q129">IF(Prototype_input!$C$6="Federal or Tribal Government",IF(O129&lt;&gt;"", INDEX('Scope Scoring'!$C$2:$BX$50, MATCH(O129, 'Scope Scoring'!$B$2:$B$50, 0), MATCH(B129, 'Scope Scoring'!$C$1:$BX$1, 0)),""),"")</f>
        <v/>
      </c>
      <c r="R129" s="21" t="str">
        <f t="shared" si="0"/>
        <v/>
      </c>
      <c r="S129" s="21" t="str">
        <f t="shared" si="1"/>
        <v/>
      </c>
      <c r="T129" s="21" t="str">
        <f t="shared" si="2"/>
        <v/>
      </c>
      <c r="U129" s="21" t="str">
        <f t="shared" si="3"/>
        <v/>
      </c>
      <c r="W129" s="21" t="str">
        <f t="array" ref="W129">IF(Prototype_input!$C$6="Federal or Tribal Government",IF(O129&lt;&gt;"", INDEX('Summary - Level of Assistance -'!$C$2:$AV$7, MATCH(Prototype_input!$C$34, 'Summary - Level of Assistance -'!$B$2:$B$7, 0), MATCH(B129, 'Summary - Level of Assistance -'!$C$1:$AV$1, 0)),""),"")</f>
        <v/>
      </c>
      <c r="X129" s="21" t="str">
        <f t="shared" si="4"/>
        <v/>
      </c>
      <c r="Y129" s="21" t="str">
        <f t="shared" si="5"/>
        <v/>
      </c>
      <c r="AA129" s="21" t="str">
        <f t="array" ref="AA129">IF(Prototype_input!$C$6="Federal or Tribal Government",IF(O129&lt;&gt;"", INDEX('Summary - Objective - Tradeoff'!$C$2:$AV$4, MATCH(Prototype_input!$C$38, 'Summary - Objective - Tradeoff'!$B$2:$B$4, 0), MATCH(B129, 'Summary - Objective - Tradeoff'!$C$1:$AV$1, 0)),""),"")</f>
        <v/>
      </c>
      <c r="AB129" s="21" t="str">
        <f t="shared" si="6"/>
        <v/>
      </c>
      <c r="AC129" s="21" t="str">
        <f t="shared" si="7"/>
        <v/>
      </c>
      <c r="AE129" s="21" t="str">
        <f t="array" ref="AE129">IF(Prototype_input!$C$6="Federal or Tribal Government",IF(O129&lt;&gt;"", INDEX('Summary- PoP - Tradeoff'!$C$2:$AV$5, MATCH(Prototype_input!$C$46, 'Summary- PoP - Tradeoff'!$B$2:$B$5, 0), MATCH(B129, 'Summary- PoP - Tradeoff'!$C$1:$AV$1, 0)),""),"")</f>
        <v/>
      </c>
      <c r="AF129" s="21" t="str">
        <f t="shared" si="8"/>
        <v/>
      </c>
      <c r="AG129" s="21" t="str">
        <f t="shared" si="9"/>
        <v/>
      </c>
      <c r="AI129" s="21" t="str">
        <f t="array" ref="AI129">IF(Prototype_input!$C$6="Federal or Tribal Government",IF(O129&lt;&gt;"", INDEX('Summary - EDV - Tradeoff'!$C$2:$AV$4, MATCH(Prototype_input!$C$54, 'Summary - EDV - Tradeoff'!$B$2:$B$4, 0), MATCH(B129, 'Summary - EDV - Tradeoff'!$C$1:$AV$1, 0)),""),"")</f>
        <v/>
      </c>
      <c r="AJ129" s="21" t="str">
        <f t="shared" si="10"/>
        <v/>
      </c>
      <c r="AK129" s="21" t="str">
        <f t="shared" si="11"/>
        <v/>
      </c>
      <c r="AL129" s="21" t="str">
        <f t="shared" si="12"/>
        <v/>
      </c>
    </row>
    <row r="130" spans="4:38" ht="12.75" x14ac:dyDescent="0.2">
      <c r="D130" s="21" t="str">
        <f t="array" ref="D130">IF(
  Prototype_input!$C$6 = "State or Local Government",
  IF(
    C130 &lt;&gt; "",
    IFERROR(
      INDEX(
        'Summary - Acquisition Need'!$C$2:$AD$4,
        MATCH(Prototype_input!$C$30, 'Summary - Acquisition Need'!$B$2:$B$4, 0),
        MATCH(C130, 'Summary - Acquisition Need'!$C$1:$AD$1, 0)
      ),
      ""
    ),
    ""
  ),
  IF(
    Prototype_input!$C$6 = "Federal or Tribal Government",
    IF(
      B130 &lt;&gt; "",
      IFERROR(
        INDEX(
          'Summary - Place of Performance'!$C$2:$AW$14,
          MATCH(Prototype_input!$C$30, 'Summary - Place of Performance'!$B$2:$B$14, 0),
          MATCH(B130, 'Summary - Place of Performance'!$C$1:$AW$1, 0)
        ),
        ""
      ),
      ""
    ),
    ""
  )
)</f>
        <v/>
      </c>
      <c r="E130" s="21" t="str">
        <f t="array" ref="E130">IF(
  Prototype_input!$C$6 = "State or Local Government",
  IF(
    C130 &lt;&gt; "",
    IFERROR(
      INDEX(
        'Summary - Contract Type'!$C$2:$BX$6,
        MATCH(Prototype_input!$C$34, 'Summary - Contract Type'!$B$2:$B$6, 0),
        MATCH(C130, 'Summary - Contract Type'!$C$1:$BX$1, 0)
      ),
      ""
    ),
    ""
  ),
  IF(
    Prototype_input!$C$6 = "Federal or Tribal Government",
    IF(
      B130 &lt;&gt; "",
      IFERROR(
        INDEX(
          'Summary - Level of Assistance'!$C$2:$AW$7,
          MATCH(Prototype_input!$C$34, 'Summary - Level of Assistance'!$B$2:$B$7, 0),
          MATCH(B130, 'Summary - Level of Assistance'!$C$1:$AW$1, 0)
        ),
        ""
      ),
      ""
    ),
    ""
  )
)</f>
        <v/>
      </c>
      <c r="F130" s="21" t="str">
        <f t="array" ref="F130">IF(
  Prototype_input!$C$6 = "State or Local Government",
  IF(
    C130 &lt;&gt; "",
    IFERROR(
      INDEX(
        'Summary - Socioeconomic'!$C$2:$BX$11,
        MATCH(Prototype_input!$C$38, 'Summary - Socioeconomic'!$B$2:$B$11, 0),
        MATCH(C130, 'Summary - Socioeconomic'!$C$1:$BX$1, 0)
      ),
      ""
    ),
    ""
  ),
  IF(
    Prototype_input!$C$6 = "Federal or Tribal Government",
    IF(
      B130 &lt;&gt; "",
      IFERROR(
        INDEX(
          'Summary - Objective'!$C$2:$AX$4,
          MATCH(Prototype_input!$C$38, 'Summary - Objective'!$B$2:$B$4, 0),
          MATCH(B130, 'Summary - Objective'!$C$1:$AX$1, 0)
        ),
        ""
      ),
      ""
    ),
    ""
  )
)</f>
        <v/>
      </c>
      <c r="G130" s="21" t="str">
        <f t="array" ref="G130">IF(
  Prototype_input!$C$6 = "Federal or Tribal Government",
  IF(
    B130 &lt;&gt; "",
    IFERROR(
      INDEX(
        'Summary - Contract Type'!$C$2:$BX$6,
        MATCH(Prototype_input!$C$42, 'Summary - Contract Type'!$B$2:$B$6, 0),
        MATCH(B130, 'Summary - Contract Type'!$C$1:$BX$1, 0)
      ),
      ""
    ),
    ""
  ),
  ""
)</f>
        <v/>
      </c>
      <c r="H130" s="21" t="str">
        <f t="array" ref="H130">IF(
  Prototype_input!$C$6 = "Federal or Tribal Government",
  IF(
    B130 &lt;&gt; "",
    IFERROR(
      INDEX(
        'Summary - Period of Performance'!$C$2:$AW$5,
        MATCH(Prototype_input!$C$46, 'Summary - Period of Performance'!$B$2:$B$5, 0),
        MATCH(B130, 'Summary - Period of Performance'!$C$1:$AW$1, 0)
      ),
      ""
    ),
    ""
  ),
  ""
)</f>
        <v/>
      </c>
      <c r="I130" s="21" t="str">
        <f t="array" ref="I130">IF(
  Prototype_input!$C$6 = "Federal or Tribal Government",
  IF(
    B130 &lt;&gt; "",
    IFERROR(
      INDEX(
        'Summary - Socioeconomic'!$C$2:$BX$11,
        MATCH(Prototype_input!$C$50, 'Summary - Socioeconomic'!$B$2:$B$11, 0),
        MATCH(B130, 'Summary - Socioeconomic'!$C$1:$BX$1, 0)
      ),
      ""
    ),
    ""
  ),
  ""
)</f>
        <v/>
      </c>
      <c r="J130" s="21" t="str">
        <f>IF(
  Prototype_input!$C$6 = "Federal or Tribal Government",
  IF(
    B130 &lt;&gt; "",
    IFERROR(
      INDEX(
        'Summary - Estimated Dollar Valu'!$C$2:$AW$4,
        MATCH(Prototype_input!$C$54, 'Summary - Estimated Dollar Valu'!$B$2:$B$4, 0),
        MATCH(B130, 'Summary - Estimated Dollar Valu'!$C$1:$AW$1, 0)
      ),
      ""
    ),
    ""
  ),
  ""
)</f>
        <v/>
      </c>
      <c r="K130" s="21" t="str">
        <f>IF(AND(Prototype_input!$C$56&lt;&gt;"",J130&lt;&gt;""),Prototype_input!$C$58,"")</f>
        <v/>
      </c>
      <c r="L130" s="21" t="str">
        <f>IF(AND(Prototype_input!$C$60&lt;&gt;"",J130&lt;&gt;""),Prototype_input!$C$62,"")</f>
        <v/>
      </c>
      <c r="M130" s="21" t="str">
        <f>IF(AND(Prototype_input!$C$64&lt;&gt;"",J130&lt;&gt;""),Prototype_input!$C$66,"")</f>
        <v/>
      </c>
      <c r="N130" s="21" t="str">
        <f>IF(AND(Prototype_input!$C$68&lt;&gt;"",J130&lt;&gt;""),Prototype_input!$C$70,"")</f>
        <v/>
      </c>
      <c r="O130" s="21" t="str">
        <f t="array" ref="O130">IF(N130&lt;&gt;"",_xludf.xlookup(Prototype_input!$E$13,'ITC Offerings Mapping'!C129:C1128,'ITC Offerings Mapping'!B129:B1128),"")</f>
        <v/>
      </c>
      <c r="Q130" s="21" t="str">
        <f t="array" ref="Q130">IF(Prototype_input!$C$6="Federal or Tribal Government",IF(O130&lt;&gt;"", INDEX('Scope Scoring'!$C$2:$BX$50, MATCH(O130, 'Scope Scoring'!$B$2:$B$50, 0), MATCH(B130, 'Scope Scoring'!$C$1:$BX$1, 0)),""),"")</f>
        <v/>
      </c>
      <c r="R130" s="21" t="str">
        <f t="shared" si="0"/>
        <v/>
      </c>
      <c r="S130" s="21" t="str">
        <f t="shared" si="1"/>
        <v/>
      </c>
      <c r="T130" s="21" t="str">
        <f t="shared" si="2"/>
        <v/>
      </c>
      <c r="U130" s="21" t="str">
        <f t="shared" si="3"/>
        <v/>
      </c>
      <c r="W130" s="21" t="str">
        <f t="array" ref="W130">IF(Prototype_input!$C$6="Federal or Tribal Government",IF(O130&lt;&gt;"", INDEX('Summary - Level of Assistance -'!$C$2:$AV$7, MATCH(Prototype_input!$C$34, 'Summary - Level of Assistance -'!$B$2:$B$7, 0), MATCH(B130, 'Summary - Level of Assistance -'!$C$1:$AV$1, 0)),""),"")</f>
        <v/>
      </c>
      <c r="X130" s="21" t="str">
        <f t="shared" si="4"/>
        <v/>
      </c>
      <c r="Y130" s="21" t="str">
        <f t="shared" si="5"/>
        <v/>
      </c>
      <c r="AA130" s="21" t="str">
        <f t="array" ref="AA130">IF(Prototype_input!$C$6="Federal or Tribal Government",IF(O130&lt;&gt;"", INDEX('Summary - Objective - Tradeoff'!$C$2:$AV$4, MATCH(Prototype_input!$C$38, 'Summary - Objective - Tradeoff'!$B$2:$B$4, 0), MATCH(B130, 'Summary - Objective - Tradeoff'!$C$1:$AV$1, 0)),""),"")</f>
        <v/>
      </c>
      <c r="AB130" s="21" t="str">
        <f t="shared" si="6"/>
        <v/>
      </c>
      <c r="AC130" s="21" t="str">
        <f t="shared" si="7"/>
        <v/>
      </c>
      <c r="AE130" s="21" t="str">
        <f t="array" ref="AE130">IF(Prototype_input!$C$6="Federal or Tribal Government",IF(O130&lt;&gt;"", INDEX('Summary- PoP - Tradeoff'!$C$2:$AV$5, MATCH(Prototype_input!$C$46, 'Summary- PoP - Tradeoff'!$B$2:$B$5, 0), MATCH(B130, 'Summary- PoP - Tradeoff'!$C$1:$AV$1, 0)),""),"")</f>
        <v/>
      </c>
      <c r="AF130" s="21" t="str">
        <f t="shared" si="8"/>
        <v/>
      </c>
      <c r="AG130" s="21" t="str">
        <f t="shared" si="9"/>
        <v/>
      </c>
      <c r="AI130" s="21" t="str">
        <f t="array" ref="AI130">IF(Prototype_input!$C$6="Federal or Tribal Government",IF(O130&lt;&gt;"", INDEX('Summary - EDV - Tradeoff'!$C$2:$AV$4, MATCH(Prototype_input!$C$54, 'Summary - EDV - Tradeoff'!$B$2:$B$4, 0), MATCH(B130, 'Summary - EDV - Tradeoff'!$C$1:$AV$1, 0)),""),"")</f>
        <v/>
      </c>
      <c r="AJ130" s="21" t="str">
        <f t="shared" si="10"/>
        <v/>
      </c>
      <c r="AK130" s="21" t="str">
        <f t="shared" si="11"/>
        <v/>
      </c>
      <c r="AL130" s="21" t="str">
        <f t="shared" si="12"/>
        <v/>
      </c>
    </row>
    <row r="131" spans="4:38" ht="12.75" x14ac:dyDescent="0.2">
      <c r="D131" s="21" t="str">
        <f t="array" ref="D131">IF(
  Prototype_input!$C$6 = "State or Local Government",
  IF(
    C131 &lt;&gt; "",
    IFERROR(
      INDEX(
        'Summary - Acquisition Need'!$C$2:$AD$4,
        MATCH(Prototype_input!$C$30, 'Summary - Acquisition Need'!$B$2:$B$4, 0),
        MATCH(C131, 'Summary - Acquisition Need'!$C$1:$AD$1, 0)
      ),
      ""
    ),
    ""
  ),
  IF(
    Prototype_input!$C$6 = "Federal or Tribal Government",
    IF(
      B131 &lt;&gt; "",
      IFERROR(
        INDEX(
          'Summary - Place of Performance'!$C$2:$AW$14,
          MATCH(Prototype_input!$C$30, 'Summary - Place of Performance'!$B$2:$B$14, 0),
          MATCH(B131, 'Summary - Place of Performance'!$C$1:$AW$1, 0)
        ),
        ""
      ),
      ""
    ),
    ""
  )
)</f>
        <v/>
      </c>
      <c r="E131" s="21" t="str">
        <f t="array" ref="E131">IF(
  Prototype_input!$C$6 = "State or Local Government",
  IF(
    C131 &lt;&gt; "",
    IFERROR(
      INDEX(
        'Summary - Contract Type'!$C$2:$BX$6,
        MATCH(Prototype_input!$C$34, 'Summary - Contract Type'!$B$2:$B$6, 0),
        MATCH(C131, 'Summary - Contract Type'!$C$1:$BX$1, 0)
      ),
      ""
    ),
    ""
  ),
  IF(
    Prototype_input!$C$6 = "Federal or Tribal Government",
    IF(
      B131 &lt;&gt; "",
      IFERROR(
        INDEX(
          'Summary - Level of Assistance'!$C$2:$AW$7,
          MATCH(Prototype_input!$C$34, 'Summary - Level of Assistance'!$B$2:$B$7, 0),
          MATCH(B131, 'Summary - Level of Assistance'!$C$1:$AW$1, 0)
        ),
        ""
      ),
      ""
    ),
    ""
  )
)</f>
        <v/>
      </c>
      <c r="F131" s="21" t="str">
        <f t="array" ref="F131">IF(
  Prototype_input!$C$6 = "State or Local Government",
  IF(
    C131 &lt;&gt; "",
    IFERROR(
      INDEX(
        'Summary - Socioeconomic'!$C$2:$BX$11,
        MATCH(Prototype_input!$C$38, 'Summary - Socioeconomic'!$B$2:$B$11, 0),
        MATCH(C131, 'Summary - Socioeconomic'!$C$1:$BX$1, 0)
      ),
      ""
    ),
    ""
  ),
  IF(
    Prototype_input!$C$6 = "Federal or Tribal Government",
    IF(
      B131 &lt;&gt; "",
      IFERROR(
        INDEX(
          'Summary - Objective'!$C$2:$AX$4,
          MATCH(Prototype_input!$C$38, 'Summary - Objective'!$B$2:$B$4, 0),
          MATCH(B131, 'Summary - Objective'!$C$1:$AX$1, 0)
        ),
        ""
      ),
      ""
    ),
    ""
  )
)</f>
        <v/>
      </c>
      <c r="G131" s="21" t="str">
        <f t="array" ref="G131">IF(
  Prototype_input!$C$6 = "Federal or Tribal Government",
  IF(
    B131 &lt;&gt; "",
    IFERROR(
      INDEX(
        'Summary - Contract Type'!$C$2:$BX$6,
        MATCH(Prototype_input!$C$42, 'Summary - Contract Type'!$B$2:$B$6, 0),
        MATCH(B131, 'Summary - Contract Type'!$C$1:$BX$1, 0)
      ),
      ""
    ),
    ""
  ),
  ""
)</f>
        <v/>
      </c>
      <c r="H131" s="21" t="str">
        <f t="array" ref="H131">IF(
  Prototype_input!$C$6 = "Federal or Tribal Government",
  IF(
    B131 &lt;&gt; "",
    IFERROR(
      INDEX(
        'Summary - Period of Performance'!$C$2:$AW$5,
        MATCH(Prototype_input!$C$46, 'Summary - Period of Performance'!$B$2:$B$5, 0),
        MATCH(B131, 'Summary - Period of Performance'!$C$1:$AW$1, 0)
      ),
      ""
    ),
    ""
  ),
  ""
)</f>
        <v/>
      </c>
      <c r="I131" s="21" t="str">
        <f t="array" ref="I131">IF(
  Prototype_input!$C$6 = "Federal or Tribal Government",
  IF(
    B131 &lt;&gt; "",
    IFERROR(
      INDEX(
        'Summary - Socioeconomic'!$C$2:$BX$11,
        MATCH(Prototype_input!$C$50, 'Summary - Socioeconomic'!$B$2:$B$11, 0),
        MATCH(B131, 'Summary - Socioeconomic'!$C$1:$BX$1, 0)
      ),
      ""
    ),
    ""
  ),
  ""
)</f>
        <v/>
      </c>
      <c r="J131" s="21" t="str">
        <f>IF(
  Prototype_input!$C$6 = "Federal or Tribal Government",
  IF(
    B131 &lt;&gt; "",
    IFERROR(
      INDEX(
        'Summary - Estimated Dollar Valu'!$C$2:$AW$4,
        MATCH(Prototype_input!$C$54, 'Summary - Estimated Dollar Valu'!$B$2:$B$4, 0),
        MATCH(B131, 'Summary - Estimated Dollar Valu'!$C$1:$AW$1, 0)
      ),
      ""
    ),
    ""
  ),
  ""
)</f>
        <v/>
      </c>
      <c r="K131" s="21" t="str">
        <f>IF(AND(Prototype_input!$C$56&lt;&gt;"",J131&lt;&gt;""),Prototype_input!$C$58,"")</f>
        <v/>
      </c>
      <c r="L131" s="21" t="str">
        <f>IF(AND(Prototype_input!$C$60&lt;&gt;"",J131&lt;&gt;""),Prototype_input!$C$62,"")</f>
        <v/>
      </c>
      <c r="M131" s="21" t="str">
        <f>IF(AND(Prototype_input!$C$64&lt;&gt;"",J131&lt;&gt;""),Prototype_input!$C$66,"")</f>
        <v/>
      </c>
      <c r="N131" s="21" t="str">
        <f>IF(AND(Prototype_input!$C$68&lt;&gt;"",J131&lt;&gt;""),Prototype_input!$C$70,"")</f>
        <v/>
      </c>
      <c r="O131" s="21" t="str">
        <f t="array" ref="O131">IF(N131&lt;&gt;"",_xludf.xlookup(Prototype_input!$E$13,'ITC Offerings Mapping'!C130:C1129,'ITC Offerings Mapping'!B130:B1129),"")</f>
        <v/>
      </c>
      <c r="Q131" s="21" t="str">
        <f t="array" ref="Q131">IF(Prototype_input!$C$6="Federal or Tribal Government",IF(O131&lt;&gt;"", INDEX('Scope Scoring'!$C$2:$BX$50, MATCH(O131, 'Scope Scoring'!$B$2:$B$50, 0), MATCH(B131, 'Scope Scoring'!$C$1:$BX$1, 0)),""),"")</f>
        <v/>
      </c>
      <c r="R131" s="21" t="str">
        <f t="shared" si="0"/>
        <v/>
      </c>
      <c r="S131" s="21" t="str">
        <f t="shared" si="1"/>
        <v/>
      </c>
      <c r="T131" s="21" t="str">
        <f t="shared" si="2"/>
        <v/>
      </c>
      <c r="U131" s="21" t="str">
        <f t="shared" si="3"/>
        <v/>
      </c>
      <c r="W131" s="21" t="str">
        <f t="array" ref="W131">IF(Prototype_input!$C$6="Federal or Tribal Government",IF(O131&lt;&gt;"", INDEX('Summary - Level of Assistance -'!$C$2:$AV$7, MATCH(Prototype_input!$C$34, 'Summary - Level of Assistance -'!$B$2:$B$7, 0), MATCH(B131, 'Summary - Level of Assistance -'!$C$1:$AV$1, 0)),""),"")</f>
        <v/>
      </c>
      <c r="X131" s="21" t="str">
        <f t="shared" si="4"/>
        <v/>
      </c>
      <c r="Y131" s="21" t="str">
        <f t="shared" si="5"/>
        <v/>
      </c>
      <c r="AA131" s="21" t="str">
        <f t="array" ref="AA131">IF(Prototype_input!$C$6="Federal or Tribal Government",IF(O131&lt;&gt;"", INDEX('Summary - Objective - Tradeoff'!$C$2:$AV$4, MATCH(Prototype_input!$C$38, 'Summary - Objective - Tradeoff'!$B$2:$B$4, 0), MATCH(B131, 'Summary - Objective - Tradeoff'!$C$1:$AV$1, 0)),""),"")</f>
        <v/>
      </c>
      <c r="AB131" s="21" t="str">
        <f t="shared" si="6"/>
        <v/>
      </c>
      <c r="AC131" s="21" t="str">
        <f t="shared" si="7"/>
        <v/>
      </c>
      <c r="AE131" s="21" t="str">
        <f t="array" ref="AE131">IF(Prototype_input!$C$6="Federal or Tribal Government",IF(O131&lt;&gt;"", INDEX('Summary- PoP - Tradeoff'!$C$2:$AV$5, MATCH(Prototype_input!$C$46, 'Summary- PoP - Tradeoff'!$B$2:$B$5, 0), MATCH(B131, 'Summary- PoP - Tradeoff'!$C$1:$AV$1, 0)),""),"")</f>
        <v/>
      </c>
      <c r="AF131" s="21" t="str">
        <f t="shared" si="8"/>
        <v/>
      </c>
      <c r="AG131" s="21" t="str">
        <f t="shared" si="9"/>
        <v/>
      </c>
      <c r="AI131" s="21" t="str">
        <f t="array" ref="AI131">IF(Prototype_input!$C$6="Federal or Tribal Government",IF(O131&lt;&gt;"", INDEX('Summary - EDV - Tradeoff'!$C$2:$AV$4, MATCH(Prototype_input!$C$54, 'Summary - EDV - Tradeoff'!$B$2:$B$4, 0), MATCH(B131, 'Summary - EDV - Tradeoff'!$C$1:$AV$1, 0)),""),"")</f>
        <v/>
      </c>
      <c r="AJ131" s="21" t="str">
        <f t="shared" si="10"/>
        <v/>
      </c>
      <c r="AK131" s="21" t="str">
        <f t="shared" si="11"/>
        <v/>
      </c>
      <c r="AL131" s="21" t="str">
        <f t="shared" si="12"/>
        <v/>
      </c>
    </row>
    <row r="132" spans="4:38" ht="12.75" x14ac:dyDescent="0.2">
      <c r="D132" s="21" t="str">
        <f t="array" ref="D132">IF(
  Prototype_input!$C$6 = "State or Local Government",
  IF(
    C132 &lt;&gt; "",
    IFERROR(
      INDEX(
        'Summary - Acquisition Need'!$C$2:$AD$4,
        MATCH(Prototype_input!$C$30, 'Summary - Acquisition Need'!$B$2:$B$4, 0),
        MATCH(C132, 'Summary - Acquisition Need'!$C$1:$AD$1, 0)
      ),
      ""
    ),
    ""
  ),
  IF(
    Prototype_input!$C$6 = "Federal or Tribal Government",
    IF(
      B132 &lt;&gt; "",
      IFERROR(
        INDEX(
          'Summary - Place of Performance'!$C$2:$AW$14,
          MATCH(Prototype_input!$C$30, 'Summary - Place of Performance'!$B$2:$B$14, 0),
          MATCH(B132, 'Summary - Place of Performance'!$C$1:$AW$1, 0)
        ),
        ""
      ),
      ""
    ),
    ""
  )
)</f>
        <v/>
      </c>
      <c r="E132" s="21" t="str">
        <f t="array" ref="E132">IF(
  Prototype_input!$C$6 = "State or Local Government",
  IF(
    C132 &lt;&gt; "",
    IFERROR(
      INDEX(
        'Summary - Contract Type'!$C$2:$BX$6,
        MATCH(Prototype_input!$C$34, 'Summary - Contract Type'!$B$2:$B$6, 0),
        MATCH(C132, 'Summary - Contract Type'!$C$1:$BX$1, 0)
      ),
      ""
    ),
    ""
  ),
  IF(
    Prototype_input!$C$6 = "Federal or Tribal Government",
    IF(
      B132 &lt;&gt; "",
      IFERROR(
        INDEX(
          'Summary - Level of Assistance'!$C$2:$AW$7,
          MATCH(Prototype_input!$C$34, 'Summary - Level of Assistance'!$B$2:$B$7, 0),
          MATCH(B132, 'Summary - Level of Assistance'!$C$1:$AW$1, 0)
        ),
        ""
      ),
      ""
    ),
    ""
  )
)</f>
        <v/>
      </c>
      <c r="F132" s="21" t="str">
        <f t="array" ref="F132">IF(
  Prototype_input!$C$6 = "State or Local Government",
  IF(
    C132 &lt;&gt; "",
    IFERROR(
      INDEX(
        'Summary - Socioeconomic'!$C$2:$BX$11,
        MATCH(Prototype_input!$C$38, 'Summary - Socioeconomic'!$B$2:$B$11, 0),
        MATCH(C132, 'Summary - Socioeconomic'!$C$1:$BX$1, 0)
      ),
      ""
    ),
    ""
  ),
  IF(
    Prototype_input!$C$6 = "Federal or Tribal Government",
    IF(
      B132 &lt;&gt; "",
      IFERROR(
        INDEX(
          'Summary - Objective'!$C$2:$AX$4,
          MATCH(Prototype_input!$C$38, 'Summary - Objective'!$B$2:$B$4, 0),
          MATCH(B132, 'Summary - Objective'!$C$1:$AX$1, 0)
        ),
        ""
      ),
      ""
    ),
    ""
  )
)</f>
        <v/>
      </c>
      <c r="G132" s="21" t="str">
        <f t="array" ref="G132">IF(
  Prototype_input!$C$6 = "Federal or Tribal Government",
  IF(
    B132 &lt;&gt; "",
    IFERROR(
      INDEX(
        'Summary - Contract Type'!$C$2:$BX$6,
        MATCH(Prototype_input!$C$42, 'Summary - Contract Type'!$B$2:$B$6, 0),
        MATCH(B132, 'Summary - Contract Type'!$C$1:$BX$1, 0)
      ),
      ""
    ),
    ""
  ),
  ""
)</f>
        <v/>
      </c>
      <c r="H132" s="21" t="str">
        <f t="array" ref="H132">IF(
  Prototype_input!$C$6 = "Federal or Tribal Government",
  IF(
    B132 &lt;&gt; "",
    IFERROR(
      INDEX(
        'Summary - Period of Performance'!$C$2:$AW$5,
        MATCH(Prototype_input!$C$46, 'Summary - Period of Performance'!$B$2:$B$5, 0),
        MATCH(B132, 'Summary - Period of Performance'!$C$1:$AW$1, 0)
      ),
      ""
    ),
    ""
  ),
  ""
)</f>
        <v/>
      </c>
      <c r="I132" s="21" t="str">
        <f t="array" ref="I132">IF(
  Prototype_input!$C$6 = "Federal or Tribal Government",
  IF(
    B132 &lt;&gt; "",
    IFERROR(
      INDEX(
        'Summary - Socioeconomic'!$C$2:$BX$11,
        MATCH(Prototype_input!$C$50, 'Summary - Socioeconomic'!$B$2:$B$11, 0),
        MATCH(B132, 'Summary - Socioeconomic'!$C$1:$BX$1, 0)
      ),
      ""
    ),
    ""
  ),
  ""
)</f>
        <v/>
      </c>
      <c r="J132" s="21" t="str">
        <f>IF(
  Prototype_input!$C$6 = "Federal or Tribal Government",
  IF(
    B132 &lt;&gt; "",
    IFERROR(
      INDEX(
        'Summary - Estimated Dollar Valu'!$C$2:$AW$4,
        MATCH(Prototype_input!$C$54, 'Summary - Estimated Dollar Valu'!$B$2:$B$4, 0),
        MATCH(B132, 'Summary - Estimated Dollar Valu'!$C$1:$AW$1, 0)
      ),
      ""
    ),
    ""
  ),
  ""
)</f>
        <v/>
      </c>
      <c r="K132" s="21" t="str">
        <f>IF(AND(Prototype_input!$C$56&lt;&gt;"",J132&lt;&gt;""),Prototype_input!$C$58,"")</f>
        <v/>
      </c>
      <c r="L132" s="21" t="str">
        <f>IF(AND(Prototype_input!$C$60&lt;&gt;"",J132&lt;&gt;""),Prototype_input!$C$62,"")</f>
        <v/>
      </c>
      <c r="M132" s="21" t="str">
        <f>IF(AND(Prototype_input!$C$64&lt;&gt;"",J132&lt;&gt;""),Prototype_input!$C$66,"")</f>
        <v/>
      </c>
      <c r="N132" s="21" t="str">
        <f>IF(AND(Prototype_input!$C$68&lt;&gt;"",J132&lt;&gt;""),Prototype_input!$C$70,"")</f>
        <v/>
      </c>
      <c r="O132" s="21" t="str">
        <f t="array" ref="O132">IF(N132&lt;&gt;"",_xludf.xlookup(Prototype_input!$E$13,'ITC Offerings Mapping'!C131:C1130,'ITC Offerings Mapping'!B131:B1130),"")</f>
        <v/>
      </c>
      <c r="Q132" s="21" t="str">
        <f t="array" ref="Q132">IF(Prototype_input!$C$6="Federal or Tribal Government",IF(O132&lt;&gt;"", INDEX('Scope Scoring'!$C$2:$BX$50, MATCH(O132, 'Scope Scoring'!$B$2:$B$50, 0), MATCH(B132, 'Scope Scoring'!$C$1:$BX$1, 0)),""),"")</f>
        <v/>
      </c>
      <c r="R132" s="21" t="str">
        <f t="shared" si="0"/>
        <v/>
      </c>
      <c r="S132" s="21" t="str">
        <f t="shared" si="1"/>
        <v/>
      </c>
      <c r="T132" s="21" t="str">
        <f t="shared" si="2"/>
        <v/>
      </c>
      <c r="U132" s="21" t="str">
        <f t="shared" si="3"/>
        <v/>
      </c>
      <c r="W132" s="21" t="str">
        <f t="array" ref="W132">IF(Prototype_input!$C$6="Federal or Tribal Government",IF(O132&lt;&gt;"", INDEX('Summary - Level of Assistance -'!$C$2:$AV$7, MATCH(Prototype_input!$C$34, 'Summary - Level of Assistance -'!$B$2:$B$7, 0), MATCH(B132, 'Summary - Level of Assistance -'!$C$1:$AV$1, 0)),""),"")</f>
        <v/>
      </c>
      <c r="X132" s="21" t="str">
        <f t="shared" si="4"/>
        <v/>
      </c>
      <c r="Y132" s="21" t="str">
        <f t="shared" si="5"/>
        <v/>
      </c>
      <c r="AA132" s="21" t="str">
        <f t="array" ref="AA132">IF(Prototype_input!$C$6="Federal or Tribal Government",IF(O132&lt;&gt;"", INDEX('Summary - Objective - Tradeoff'!$C$2:$AV$4, MATCH(Prototype_input!$C$38, 'Summary - Objective - Tradeoff'!$B$2:$B$4, 0), MATCH(B132, 'Summary - Objective - Tradeoff'!$C$1:$AV$1, 0)),""),"")</f>
        <v/>
      </c>
      <c r="AB132" s="21" t="str">
        <f t="shared" si="6"/>
        <v/>
      </c>
      <c r="AC132" s="21" t="str">
        <f t="shared" si="7"/>
        <v/>
      </c>
      <c r="AE132" s="21" t="str">
        <f t="array" ref="AE132">IF(Prototype_input!$C$6="Federal or Tribal Government",IF(O132&lt;&gt;"", INDEX('Summary- PoP - Tradeoff'!$C$2:$AV$5, MATCH(Prototype_input!$C$46, 'Summary- PoP - Tradeoff'!$B$2:$B$5, 0), MATCH(B132, 'Summary- PoP - Tradeoff'!$C$1:$AV$1, 0)),""),"")</f>
        <v/>
      </c>
      <c r="AF132" s="21" t="str">
        <f t="shared" si="8"/>
        <v/>
      </c>
      <c r="AG132" s="21" t="str">
        <f t="shared" si="9"/>
        <v/>
      </c>
      <c r="AI132" s="21" t="str">
        <f t="array" ref="AI132">IF(Prototype_input!$C$6="Federal or Tribal Government",IF(O132&lt;&gt;"", INDEX('Summary - EDV - Tradeoff'!$C$2:$AV$4, MATCH(Prototype_input!$C$54, 'Summary - EDV - Tradeoff'!$B$2:$B$4, 0), MATCH(B132, 'Summary - EDV - Tradeoff'!$C$1:$AV$1, 0)),""),"")</f>
        <v/>
      </c>
      <c r="AJ132" s="21" t="str">
        <f t="shared" si="10"/>
        <v/>
      </c>
      <c r="AK132" s="21" t="str">
        <f t="shared" si="11"/>
        <v/>
      </c>
      <c r="AL132" s="21" t="str">
        <f t="shared" si="12"/>
        <v/>
      </c>
    </row>
    <row r="133" spans="4:38" ht="12.75" x14ac:dyDescent="0.2">
      <c r="D133" s="21" t="str">
        <f t="array" ref="D133">IF(
  Prototype_input!$C$6 = "State or Local Government",
  IF(
    C133 &lt;&gt; "",
    IFERROR(
      INDEX(
        'Summary - Acquisition Need'!$C$2:$AD$4,
        MATCH(Prototype_input!$C$30, 'Summary - Acquisition Need'!$B$2:$B$4, 0),
        MATCH(C133, 'Summary - Acquisition Need'!$C$1:$AD$1, 0)
      ),
      ""
    ),
    ""
  ),
  IF(
    Prototype_input!$C$6 = "Federal or Tribal Government",
    IF(
      B133 &lt;&gt; "",
      IFERROR(
        INDEX(
          'Summary - Place of Performance'!$C$2:$AW$14,
          MATCH(Prototype_input!$C$30, 'Summary - Place of Performance'!$B$2:$B$14, 0),
          MATCH(B133, 'Summary - Place of Performance'!$C$1:$AW$1, 0)
        ),
        ""
      ),
      ""
    ),
    ""
  )
)</f>
        <v/>
      </c>
      <c r="E133" s="21" t="str">
        <f t="array" ref="E133">IF(
  Prototype_input!$C$6 = "State or Local Government",
  IF(
    C133 &lt;&gt; "",
    IFERROR(
      INDEX(
        'Summary - Contract Type'!$C$2:$BX$6,
        MATCH(Prototype_input!$C$34, 'Summary - Contract Type'!$B$2:$B$6, 0),
        MATCH(C133, 'Summary - Contract Type'!$C$1:$BX$1, 0)
      ),
      ""
    ),
    ""
  ),
  IF(
    Prototype_input!$C$6 = "Federal or Tribal Government",
    IF(
      B133 &lt;&gt; "",
      IFERROR(
        INDEX(
          'Summary - Level of Assistance'!$C$2:$AW$7,
          MATCH(Prototype_input!$C$34, 'Summary - Level of Assistance'!$B$2:$B$7, 0),
          MATCH(B133, 'Summary - Level of Assistance'!$C$1:$AW$1, 0)
        ),
        ""
      ),
      ""
    ),
    ""
  )
)</f>
        <v/>
      </c>
      <c r="F133" s="21" t="str">
        <f t="array" ref="F133">IF(
  Prototype_input!$C$6 = "State or Local Government",
  IF(
    C133 &lt;&gt; "",
    IFERROR(
      INDEX(
        'Summary - Socioeconomic'!$C$2:$BX$11,
        MATCH(Prototype_input!$C$38, 'Summary - Socioeconomic'!$B$2:$B$11, 0),
        MATCH(C133, 'Summary - Socioeconomic'!$C$1:$BX$1, 0)
      ),
      ""
    ),
    ""
  ),
  IF(
    Prototype_input!$C$6 = "Federal or Tribal Government",
    IF(
      B133 &lt;&gt; "",
      IFERROR(
        INDEX(
          'Summary - Objective'!$C$2:$AX$4,
          MATCH(Prototype_input!$C$38, 'Summary - Objective'!$B$2:$B$4, 0),
          MATCH(B133, 'Summary - Objective'!$C$1:$AX$1, 0)
        ),
        ""
      ),
      ""
    ),
    ""
  )
)</f>
        <v/>
      </c>
      <c r="G133" s="21" t="str">
        <f t="array" ref="G133">IF(
  Prototype_input!$C$6 = "Federal or Tribal Government",
  IF(
    B133 &lt;&gt; "",
    IFERROR(
      INDEX(
        'Summary - Contract Type'!$C$2:$BX$6,
        MATCH(Prototype_input!$C$42, 'Summary - Contract Type'!$B$2:$B$6, 0),
        MATCH(B133, 'Summary - Contract Type'!$C$1:$BX$1, 0)
      ),
      ""
    ),
    ""
  ),
  ""
)</f>
        <v/>
      </c>
      <c r="H133" s="21" t="str">
        <f t="array" ref="H133">IF(
  Prototype_input!$C$6 = "Federal or Tribal Government",
  IF(
    B133 &lt;&gt; "",
    IFERROR(
      INDEX(
        'Summary - Period of Performance'!$C$2:$AW$5,
        MATCH(Prototype_input!$C$46, 'Summary - Period of Performance'!$B$2:$B$5, 0),
        MATCH(B133, 'Summary - Period of Performance'!$C$1:$AW$1, 0)
      ),
      ""
    ),
    ""
  ),
  ""
)</f>
        <v/>
      </c>
      <c r="I133" s="21" t="str">
        <f t="array" ref="I133">IF(
  Prototype_input!$C$6 = "Federal or Tribal Government",
  IF(
    B133 &lt;&gt; "",
    IFERROR(
      INDEX(
        'Summary - Socioeconomic'!$C$2:$BX$11,
        MATCH(Prototype_input!$C$50, 'Summary - Socioeconomic'!$B$2:$B$11, 0),
        MATCH(B133, 'Summary - Socioeconomic'!$C$1:$BX$1, 0)
      ),
      ""
    ),
    ""
  ),
  ""
)</f>
        <v/>
      </c>
      <c r="J133" s="21" t="str">
        <f>IF(
  Prototype_input!$C$6 = "Federal or Tribal Government",
  IF(
    B133 &lt;&gt; "",
    IFERROR(
      INDEX(
        'Summary - Estimated Dollar Valu'!$C$2:$AW$4,
        MATCH(Prototype_input!$C$54, 'Summary - Estimated Dollar Valu'!$B$2:$B$4, 0),
        MATCH(B133, 'Summary - Estimated Dollar Valu'!$C$1:$AW$1, 0)
      ),
      ""
    ),
    ""
  ),
  ""
)</f>
        <v/>
      </c>
      <c r="K133" s="21" t="str">
        <f>IF(AND(Prototype_input!$C$56&lt;&gt;"",J133&lt;&gt;""),Prototype_input!$C$58,"")</f>
        <v/>
      </c>
      <c r="L133" s="21" t="str">
        <f>IF(AND(Prototype_input!$C$60&lt;&gt;"",J133&lt;&gt;""),Prototype_input!$C$62,"")</f>
        <v/>
      </c>
      <c r="M133" s="21" t="str">
        <f>IF(AND(Prototype_input!$C$64&lt;&gt;"",J133&lt;&gt;""),Prototype_input!$C$66,"")</f>
        <v/>
      </c>
      <c r="N133" s="21" t="str">
        <f>IF(AND(Prototype_input!$C$68&lt;&gt;"",J133&lt;&gt;""),Prototype_input!$C$70,"")</f>
        <v/>
      </c>
      <c r="O133" s="21" t="str">
        <f t="array" ref="O133">IF(N133&lt;&gt;"",_xludf.xlookup(Prototype_input!$E$13,'ITC Offerings Mapping'!C132:C1131,'ITC Offerings Mapping'!B132:B1131),"")</f>
        <v/>
      </c>
      <c r="Q133" s="21" t="str">
        <f t="array" ref="Q133">IF(Prototype_input!$C$6="Federal or Tribal Government",IF(O133&lt;&gt;"", INDEX('Scope Scoring'!$C$2:$BX$50, MATCH(O133, 'Scope Scoring'!$B$2:$B$50, 0), MATCH(B133, 'Scope Scoring'!$C$1:$BX$1, 0)),""),"")</f>
        <v/>
      </c>
      <c r="R133" s="21" t="str">
        <f t="shared" si="0"/>
        <v/>
      </c>
      <c r="S133" s="21" t="str">
        <f t="shared" si="1"/>
        <v/>
      </c>
      <c r="T133" s="21" t="str">
        <f t="shared" si="2"/>
        <v/>
      </c>
      <c r="U133" s="21" t="str">
        <f t="shared" si="3"/>
        <v/>
      </c>
      <c r="W133" s="21" t="str">
        <f t="array" ref="W133">IF(Prototype_input!$C$6="Federal or Tribal Government",IF(O133&lt;&gt;"", INDEX('Summary - Level of Assistance -'!$C$2:$AV$7, MATCH(Prototype_input!$C$34, 'Summary - Level of Assistance -'!$B$2:$B$7, 0), MATCH(B133, 'Summary - Level of Assistance -'!$C$1:$AV$1, 0)),""),"")</f>
        <v/>
      </c>
      <c r="X133" s="21" t="str">
        <f t="shared" si="4"/>
        <v/>
      </c>
      <c r="Y133" s="21" t="str">
        <f t="shared" si="5"/>
        <v/>
      </c>
      <c r="AA133" s="21" t="str">
        <f t="array" ref="AA133">IF(Prototype_input!$C$6="Federal or Tribal Government",IF(O133&lt;&gt;"", INDEX('Summary - Objective - Tradeoff'!$C$2:$AV$4, MATCH(Prototype_input!$C$38, 'Summary - Objective - Tradeoff'!$B$2:$B$4, 0), MATCH(B133, 'Summary - Objective - Tradeoff'!$C$1:$AV$1, 0)),""),"")</f>
        <v/>
      </c>
      <c r="AB133" s="21" t="str">
        <f t="shared" si="6"/>
        <v/>
      </c>
      <c r="AC133" s="21" t="str">
        <f t="shared" si="7"/>
        <v/>
      </c>
      <c r="AE133" s="21" t="str">
        <f t="array" ref="AE133">IF(Prototype_input!$C$6="Federal or Tribal Government",IF(O133&lt;&gt;"", INDEX('Summary- PoP - Tradeoff'!$C$2:$AV$5, MATCH(Prototype_input!$C$46, 'Summary- PoP - Tradeoff'!$B$2:$B$5, 0), MATCH(B133, 'Summary- PoP - Tradeoff'!$C$1:$AV$1, 0)),""),"")</f>
        <v/>
      </c>
      <c r="AF133" s="21" t="str">
        <f t="shared" si="8"/>
        <v/>
      </c>
      <c r="AG133" s="21" t="str">
        <f t="shared" si="9"/>
        <v/>
      </c>
      <c r="AI133" s="21" t="str">
        <f t="array" ref="AI133">IF(Prototype_input!$C$6="Federal or Tribal Government",IF(O133&lt;&gt;"", INDEX('Summary - EDV - Tradeoff'!$C$2:$AV$4, MATCH(Prototype_input!$C$54, 'Summary - EDV - Tradeoff'!$B$2:$B$4, 0), MATCH(B133, 'Summary - EDV - Tradeoff'!$C$1:$AV$1, 0)),""),"")</f>
        <v/>
      </c>
      <c r="AJ133" s="21" t="str">
        <f t="shared" si="10"/>
        <v/>
      </c>
      <c r="AK133" s="21" t="str">
        <f t="shared" si="11"/>
        <v/>
      </c>
      <c r="AL133" s="21" t="str">
        <f t="shared" si="12"/>
        <v/>
      </c>
    </row>
    <row r="134" spans="4:38" ht="12.75" x14ac:dyDescent="0.2">
      <c r="D134" s="21" t="str">
        <f t="array" ref="D134">IF(
  Prototype_input!$C$6 = "State or Local Government",
  IF(
    C134 &lt;&gt; "",
    IFERROR(
      INDEX(
        'Summary - Acquisition Need'!$C$2:$AD$4,
        MATCH(Prototype_input!$C$30, 'Summary - Acquisition Need'!$B$2:$B$4, 0),
        MATCH(C134, 'Summary - Acquisition Need'!$C$1:$AD$1, 0)
      ),
      ""
    ),
    ""
  ),
  IF(
    Prototype_input!$C$6 = "Federal or Tribal Government",
    IF(
      B134 &lt;&gt; "",
      IFERROR(
        INDEX(
          'Summary - Place of Performance'!$C$2:$AW$14,
          MATCH(Prototype_input!$C$30, 'Summary - Place of Performance'!$B$2:$B$14, 0),
          MATCH(B134, 'Summary - Place of Performance'!$C$1:$AW$1, 0)
        ),
        ""
      ),
      ""
    ),
    ""
  )
)</f>
        <v/>
      </c>
      <c r="E134" s="21" t="str">
        <f t="array" ref="E134">IF(
  Prototype_input!$C$6 = "State or Local Government",
  IF(
    C134 &lt;&gt; "",
    IFERROR(
      INDEX(
        'Summary - Contract Type'!$C$2:$BX$6,
        MATCH(Prototype_input!$C$34, 'Summary - Contract Type'!$B$2:$B$6, 0),
        MATCH(C134, 'Summary - Contract Type'!$C$1:$BX$1, 0)
      ),
      ""
    ),
    ""
  ),
  IF(
    Prototype_input!$C$6 = "Federal or Tribal Government",
    IF(
      B134 &lt;&gt; "",
      IFERROR(
        INDEX(
          'Summary - Level of Assistance'!$C$2:$AW$7,
          MATCH(Prototype_input!$C$34, 'Summary - Level of Assistance'!$B$2:$B$7, 0),
          MATCH(B134, 'Summary - Level of Assistance'!$C$1:$AW$1, 0)
        ),
        ""
      ),
      ""
    ),
    ""
  )
)</f>
        <v/>
      </c>
      <c r="F134" s="21" t="str">
        <f t="array" ref="F134">IF(
  Prototype_input!$C$6 = "State or Local Government",
  IF(
    C134 &lt;&gt; "",
    IFERROR(
      INDEX(
        'Summary - Socioeconomic'!$C$2:$BX$11,
        MATCH(Prototype_input!$C$38, 'Summary - Socioeconomic'!$B$2:$B$11, 0),
        MATCH(C134, 'Summary - Socioeconomic'!$C$1:$BX$1, 0)
      ),
      ""
    ),
    ""
  ),
  IF(
    Prototype_input!$C$6 = "Federal or Tribal Government",
    IF(
      B134 &lt;&gt; "",
      IFERROR(
        INDEX(
          'Summary - Objective'!$C$2:$AX$4,
          MATCH(Prototype_input!$C$38, 'Summary - Objective'!$B$2:$B$4, 0),
          MATCH(B134, 'Summary - Objective'!$C$1:$AX$1, 0)
        ),
        ""
      ),
      ""
    ),
    ""
  )
)</f>
        <v/>
      </c>
      <c r="G134" s="21" t="str">
        <f t="array" ref="G134">IF(
  Prototype_input!$C$6 = "Federal or Tribal Government",
  IF(
    B134 &lt;&gt; "",
    IFERROR(
      INDEX(
        'Summary - Contract Type'!$C$2:$BX$6,
        MATCH(Prototype_input!$C$42, 'Summary - Contract Type'!$B$2:$B$6, 0),
        MATCH(B134, 'Summary - Contract Type'!$C$1:$BX$1, 0)
      ),
      ""
    ),
    ""
  ),
  ""
)</f>
        <v/>
      </c>
      <c r="H134" s="21" t="str">
        <f t="array" ref="H134">IF(
  Prototype_input!$C$6 = "Federal or Tribal Government",
  IF(
    B134 &lt;&gt; "",
    IFERROR(
      INDEX(
        'Summary - Period of Performance'!$C$2:$AW$5,
        MATCH(Prototype_input!$C$46, 'Summary - Period of Performance'!$B$2:$B$5, 0),
        MATCH(B134, 'Summary - Period of Performance'!$C$1:$AW$1, 0)
      ),
      ""
    ),
    ""
  ),
  ""
)</f>
        <v/>
      </c>
      <c r="I134" s="21" t="str">
        <f t="array" ref="I134">IF(
  Prototype_input!$C$6 = "Federal or Tribal Government",
  IF(
    B134 &lt;&gt; "",
    IFERROR(
      INDEX(
        'Summary - Socioeconomic'!$C$2:$BX$11,
        MATCH(Prototype_input!$C$50, 'Summary - Socioeconomic'!$B$2:$B$11, 0),
        MATCH(B134, 'Summary - Socioeconomic'!$C$1:$BX$1, 0)
      ),
      ""
    ),
    ""
  ),
  ""
)</f>
        <v/>
      </c>
      <c r="J134" s="21" t="str">
        <f>IF(
  Prototype_input!$C$6 = "Federal or Tribal Government",
  IF(
    B134 &lt;&gt; "",
    IFERROR(
      INDEX(
        'Summary - Estimated Dollar Valu'!$C$2:$AW$4,
        MATCH(Prototype_input!$C$54, 'Summary - Estimated Dollar Valu'!$B$2:$B$4, 0),
        MATCH(B134, 'Summary - Estimated Dollar Valu'!$C$1:$AW$1, 0)
      ),
      ""
    ),
    ""
  ),
  ""
)</f>
        <v/>
      </c>
      <c r="K134" s="21" t="str">
        <f>IF(AND(Prototype_input!$C$56&lt;&gt;"",J134&lt;&gt;""),Prototype_input!$C$58,"")</f>
        <v/>
      </c>
      <c r="L134" s="21" t="str">
        <f>IF(AND(Prototype_input!$C$60&lt;&gt;"",J134&lt;&gt;""),Prototype_input!$C$62,"")</f>
        <v/>
      </c>
      <c r="M134" s="21" t="str">
        <f>IF(AND(Prototype_input!$C$64&lt;&gt;"",J134&lt;&gt;""),Prototype_input!$C$66,"")</f>
        <v/>
      </c>
      <c r="N134" s="21" t="str">
        <f>IF(AND(Prototype_input!$C$68&lt;&gt;"",J134&lt;&gt;""),Prototype_input!$C$70,"")</f>
        <v/>
      </c>
      <c r="O134" s="21" t="str">
        <f t="array" ref="O134">IF(N134&lt;&gt;"",_xludf.xlookup(Prototype_input!$E$13,'ITC Offerings Mapping'!C133:C1132,'ITC Offerings Mapping'!B133:B1132),"")</f>
        <v/>
      </c>
      <c r="Q134" s="21" t="str">
        <f t="array" ref="Q134">IF(Prototype_input!$C$6="Federal or Tribal Government",IF(O134&lt;&gt;"", INDEX('Scope Scoring'!$C$2:$BX$50, MATCH(O134, 'Scope Scoring'!$B$2:$B$50, 0), MATCH(B134, 'Scope Scoring'!$C$1:$BX$1, 0)),""),"")</f>
        <v/>
      </c>
      <c r="R134" s="21" t="str">
        <f t="shared" si="0"/>
        <v/>
      </c>
      <c r="S134" s="21" t="str">
        <f t="shared" si="1"/>
        <v/>
      </c>
      <c r="T134" s="21" t="str">
        <f t="shared" si="2"/>
        <v/>
      </c>
      <c r="U134" s="21" t="str">
        <f t="shared" si="3"/>
        <v/>
      </c>
      <c r="W134" s="21" t="str">
        <f t="array" ref="W134">IF(Prototype_input!$C$6="Federal or Tribal Government",IF(O134&lt;&gt;"", INDEX('Summary - Level of Assistance -'!$C$2:$AV$7, MATCH(Prototype_input!$C$34, 'Summary - Level of Assistance -'!$B$2:$B$7, 0), MATCH(B134, 'Summary - Level of Assistance -'!$C$1:$AV$1, 0)),""),"")</f>
        <v/>
      </c>
      <c r="X134" s="21" t="str">
        <f t="shared" si="4"/>
        <v/>
      </c>
      <c r="Y134" s="21" t="str">
        <f t="shared" si="5"/>
        <v/>
      </c>
      <c r="AA134" s="21" t="str">
        <f t="array" ref="AA134">IF(Prototype_input!$C$6="Federal or Tribal Government",IF(O134&lt;&gt;"", INDEX('Summary - Objective - Tradeoff'!$C$2:$AV$4, MATCH(Prototype_input!$C$38, 'Summary - Objective - Tradeoff'!$B$2:$B$4, 0), MATCH(B134, 'Summary - Objective - Tradeoff'!$C$1:$AV$1, 0)),""),"")</f>
        <v/>
      </c>
      <c r="AB134" s="21" t="str">
        <f t="shared" si="6"/>
        <v/>
      </c>
      <c r="AC134" s="21" t="str">
        <f t="shared" si="7"/>
        <v/>
      </c>
      <c r="AE134" s="21" t="str">
        <f t="array" ref="AE134">IF(Prototype_input!$C$6="Federal or Tribal Government",IF(O134&lt;&gt;"", INDEX('Summary- PoP - Tradeoff'!$C$2:$AV$5, MATCH(Prototype_input!$C$46, 'Summary- PoP - Tradeoff'!$B$2:$B$5, 0), MATCH(B134, 'Summary- PoP - Tradeoff'!$C$1:$AV$1, 0)),""),"")</f>
        <v/>
      </c>
      <c r="AF134" s="21" t="str">
        <f t="shared" si="8"/>
        <v/>
      </c>
      <c r="AG134" s="21" t="str">
        <f t="shared" si="9"/>
        <v/>
      </c>
      <c r="AI134" s="21" t="str">
        <f t="array" ref="AI134">IF(Prototype_input!$C$6="Federal or Tribal Government",IF(O134&lt;&gt;"", INDEX('Summary - EDV - Tradeoff'!$C$2:$AV$4, MATCH(Prototype_input!$C$54, 'Summary - EDV - Tradeoff'!$B$2:$B$4, 0), MATCH(B134, 'Summary - EDV - Tradeoff'!$C$1:$AV$1, 0)),""),"")</f>
        <v/>
      </c>
      <c r="AJ134" s="21" t="str">
        <f t="shared" si="10"/>
        <v/>
      </c>
      <c r="AK134" s="21" t="str">
        <f t="shared" si="11"/>
        <v/>
      </c>
      <c r="AL134" s="21" t="str">
        <f t="shared" si="12"/>
        <v/>
      </c>
    </row>
    <row r="135" spans="4:38" ht="12.75" x14ac:dyDescent="0.2">
      <c r="D135" s="21" t="str">
        <f t="array" ref="D135">IF(
  Prototype_input!$C$6 = "State or Local Government",
  IF(
    C135 &lt;&gt; "",
    IFERROR(
      INDEX(
        'Summary - Acquisition Need'!$C$2:$AD$4,
        MATCH(Prototype_input!$C$30, 'Summary - Acquisition Need'!$B$2:$B$4, 0),
        MATCH(C135, 'Summary - Acquisition Need'!$C$1:$AD$1, 0)
      ),
      ""
    ),
    ""
  ),
  IF(
    Prototype_input!$C$6 = "Federal or Tribal Government",
    IF(
      B135 &lt;&gt; "",
      IFERROR(
        INDEX(
          'Summary - Place of Performance'!$C$2:$AW$14,
          MATCH(Prototype_input!$C$30, 'Summary - Place of Performance'!$B$2:$B$14, 0),
          MATCH(B135, 'Summary - Place of Performance'!$C$1:$AW$1, 0)
        ),
        ""
      ),
      ""
    ),
    ""
  )
)</f>
        <v/>
      </c>
      <c r="E135" s="21" t="str">
        <f t="array" ref="E135">IF(
  Prototype_input!$C$6 = "State or Local Government",
  IF(
    C135 &lt;&gt; "",
    IFERROR(
      INDEX(
        'Summary - Contract Type'!$C$2:$BX$6,
        MATCH(Prototype_input!$C$34, 'Summary - Contract Type'!$B$2:$B$6, 0),
        MATCH(C135, 'Summary - Contract Type'!$C$1:$BX$1, 0)
      ),
      ""
    ),
    ""
  ),
  IF(
    Prototype_input!$C$6 = "Federal or Tribal Government",
    IF(
      B135 &lt;&gt; "",
      IFERROR(
        INDEX(
          'Summary - Level of Assistance'!$C$2:$AW$7,
          MATCH(Prototype_input!$C$34, 'Summary - Level of Assistance'!$B$2:$B$7, 0),
          MATCH(B135, 'Summary - Level of Assistance'!$C$1:$AW$1, 0)
        ),
        ""
      ),
      ""
    ),
    ""
  )
)</f>
        <v/>
      </c>
      <c r="F135" s="21" t="str">
        <f t="array" ref="F135">IF(
  Prototype_input!$C$6 = "State or Local Government",
  IF(
    C135 &lt;&gt; "",
    IFERROR(
      INDEX(
        'Summary - Socioeconomic'!$C$2:$BX$11,
        MATCH(Prototype_input!$C$38, 'Summary - Socioeconomic'!$B$2:$B$11, 0),
        MATCH(C135, 'Summary - Socioeconomic'!$C$1:$BX$1, 0)
      ),
      ""
    ),
    ""
  ),
  IF(
    Prototype_input!$C$6 = "Federal or Tribal Government",
    IF(
      B135 &lt;&gt; "",
      IFERROR(
        INDEX(
          'Summary - Objective'!$C$2:$AX$4,
          MATCH(Prototype_input!$C$38, 'Summary - Objective'!$B$2:$B$4, 0),
          MATCH(B135, 'Summary - Objective'!$C$1:$AX$1, 0)
        ),
        ""
      ),
      ""
    ),
    ""
  )
)</f>
        <v/>
      </c>
      <c r="G135" s="21" t="str">
        <f t="array" ref="G135">IF(
  Prototype_input!$C$6 = "Federal or Tribal Government",
  IF(
    B135 &lt;&gt; "",
    IFERROR(
      INDEX(
        'Summary - Contract Type'!$C$2:$BX$6,
        MATCH(Prototype_input!$C$42, 'Summary - Contract Type'!$B$2:$B$6, 0),
        MATCH(B135, 'Summary - Contract Type'!$C$1:$BX$1, 0)
      ),
      ""
    ),
    ""
  ),
  ""
)</f>
        <v/>
      </c>
      <c r="H135" s="21" t="str">
        <f t="array" ref="H135">IF(
  Prototype_input!$C$6 = "Federal or Tribal Government",
  IF(
    B135 &lt;&gt; "",
    IFERROR(
      INDEX(
        'Summary - Period of Performance'!$C$2:$AW$5,
        MATCH(Prototype_input!$C$46, 'Summary - Period of Performance'!$B$2:$B$5, 0),
        MATCH(B135, 'Summary - Period of Performance'!$C$1:$AW$1, 0)
      ),
      ""
    ),
    ""
  ),
  ""
)</f>
        <v/>
      </c>
      <c r="I135" s="21" t="str">
        <f t="array" ref="I135">IF(
  Prototype_input!$C$6 = "Federal or Tribal Government",
  IF(
    B135 &lt;&gt; "",
    IFERROR(
      INDEX(
        'Summary - Socioeconomic'!$C$2:$BX$11,
        MATCH(Prototype_input!$C$50, 'Summary - Socioeconomic'!$B$2:$B$11, 0),
        MATCH(B135, 'Summary - Socioeconomic'!$C$1:$BX$1, 0)
      ),
      ""
    ),
    ""
  ),
  ""
)</f>
        <v/>
      </c>
      <c r="J135" s="21" t="str">
        <f>IF(
  Prototype_input!$C$6 = "Federal or Tribal Government",
  IF(
    B135 &lt;&gt; "",
    IFERROR(
      INDEX(
        'Summary - Estimated Dollar Valu'!$C$2:$AW$4,
        MATCH(Prototype_input!$C$54, 'Summary - Estimated Dollar Valu'!$B$2:$B$4, 0),
        MATCH(B135, 'Summary - Estimated Dollar Valu'!$C$1:$AW$1, 0)
      ),
      ""
    ),
    ""
  ),
  ""
)</f>
        <v/>
      </c>
      <c r="K135" s="21" t="str">
        <f>IF(AND(Prototype_input!$C$56&lt;&gt;"",J135&lt;&gt;""),Prototype_input!$C$58,"")</f>
        <v/>
      </c>
      <c r="L135" s="21" t="str">
        <f>IF(AND(Prototype_input!$C$60&lt;&gt;"",J135&lt;&gt;""),Prototype_input!$C$62,"")</f>
        <v/>
      </c>
      <c r="M135" s="21" t="str">
        <f>IF(AND(Prototype_input!$C$64&lt;&gt;"",J135&lt;&gt;""),Prototype_input!$C$66,"")</f>
        <v/>
      </c>
      <c r="N135" s="21" t="str">
        <f>IF(AND(Prototype_input!$C$68&lt;&gt;"",J135&lt;&gt;""),Prototype_input!$C$70,"")</f>
        <v/>
      </c>
      <c r="O135" s="21" t="str">
        <f t="array" ref="O135">IF(N135&lt;&gt;"",_xludf.xlookup(Prototype_input!$E$13,'ITC Offerings Mapping'!C134:C1133,'ITC Offerings Mapping'!B134:B1133),"")</f>
        <v/>
      </c>
      <c r="Q135" s="21" t="str">
        <f t="array" ref="Q135">IF(Prototype_input!$C$6="Federal or Tribal Government",IF(O135&lt;&gt;"", INDEX('Scope Scoring'!$C$2:$BX$50, MATCH(O135, 'Scope Scoring'!$B$2:$B$50, 0), MATCH(B135, 'Scope Scoring'!$C$1:$BX$1, 0)),""),"")</f>
        <v/>
      </c>
      <c r="R135" s="21" t="str">
        <f t="shared" si="0"/>
        <v/>
      </c>
      <c r="S135" s="21" t="str">
        <f t="shared" si="1"/>
        <v/>
      </c>
      <c r="T135" s="21" t="str">
        <f t="shared" si="2"/>
        <v/>
      </c>
      <c r="U135" s="21" t="str">
        <f t="shared" si="3"/>
        <v/>
      </c>
      <c r="W135" s="21" t="str">
        <f t="array" ref="W135">IF(Prototype_input!$C$6="Federal or Tribal Government",IF(O135&lt;&gt;"", INDEX('Summary - Level of Assistance -'!$C$2:$AV$7, MATCH(Prototype_input!$C$34, 'Summary - Level of Assistance -'!$B$2:$B$7, 0), MATCH(B135, 'Summary - Level of Assistance -'!$C$1:$AV$1, 0)),""),"")</f>
        <v/>
      </c>
      <c r="X135" s="21" t="str">
        <f t="shared" si="4"/>
        <v/>
      </c>
      <c r="Y135" s="21" t="str">
        <f t="shared" si="5"/>
        <v/>
      </c>
      <c r="AA135" s="21" t="str">
        <f t="array" ref="AA135">IF(Prototype_input!$C$6="Federal or Tribal Government",IF(O135&lt;&gt;"", INDEX('Summary - Objective - Tradeoff'!$C$2:$AV$4, MATCH(Prototype_input!$C$38, 'Summary - Objective - Tradeoff'!$B$2:$B$4, 0), MATCH(B135, 'Summary - Objective - Tradeoff'!$C$1:$AV$1, 0)),""),"")</f>
        <v/>
      </c>
      <c r="AB135" s="21" t="str">
        <f t="shared" si="6"/>
        <v/>
      </c>
      <c r="AC135" s="21" t="str">
        <f t="shared" si="7"/>
        <v/>
      </c>
      <c r="AE135" s="21" t="str">
        <f t="array" ref="AE135">IF(Prototype_input!$C$6="Federal or Tribal Government",IF(O135&lt;&gt;"", INDEX('Summary- PoP - Tradeoff'!$C$2:$AV$5, MATCH(Prototype_input!$C$46, 'Summary- PoP - Tradeoff'!$B$2:$B$5, 0), MATCH(B135, 'Summary- PoP - Tradeoff'!$C$1:$AV$1, 0)),""),"")</f>
        <v/>
      </c>
      <c r="AF135" s="21" t="str">
        <f t="shared" si="8"/>
        <v/>
      </c>
      <c r="AG135" s="21" t="str">
        <f t="shared" si="9"/>
        <v/>
      </c>
      <c r="AI135" s="21" t="str">
        <f t="array" ref="AI135">IF(Prototype_input!$C$6="Federal or Tribal Government",IF(O135&lt;&gt;"", INDEX('Summary - EDV - Tradeoff'!$C$2:$AV$4, MATCH(Prototype_input!$C$54, 'Summary - EDV - Tradeoff'!$B$2:$B$4, 0), MATCH(B135, 'Summary - EDV - Tradeoff'!$C$1:$AV$1, 0)),""),"")</f>
        <v/>
      </c>
      <c r="AJ135" s="21" t="str">
        <f t="shared" si="10"/>
        <v/>
      </c>
      <c r="AK135" s="21" t="str">
        <f t="shared" si="11"/>
        <v/>
      </c>
      <c r="AL135" s="21" t="str">
        <f t="shared" si="12"/>
        <v/>
      </c>
    </row>
    <row r="136" spans="4:38" ht="12.75" x14ac:dyDescent="0.2">
      <c r="D136" s="21" t="str">
        <f t="array" ref="D136">IF(
  Prototype_input!$C$6 = "State or Local Government",
  IF(
    C136 &lt;&gt; "",
    IFERROR(
      INDEX(
        'Summary - Acquisition Need'!$C$2:$AD$4,
        MATCH(Prototype_input!$C$30, 'Summary - Acquisition Need'!$B$2:$B$4, 0),
        MATCH(C136, 'Summary - Acquisition Need'!$C$1:$AD$1, 0)
      ),
      ""
    ),
    ""
  ),
  IF(
    Prototype_input!$C$6 = "Federal or Tribal Government",
    IF(
      B136 &lt;&gt; "",
      IFERROR(
        INDEX(
          'Summary - Place of Performance'!$C$2:$AW$14,
          MATCH(Prototype_input!$C$30, 'Summary - Place of Performance'!$B$2:$B$14, 0),
          MATCH(B136, 'Summary - Place of Performance'!$C$1:$AW$1, 0)
        ),
        ""
      ),
      ""
    ),
    ""
  )
)</f>
        <v/>
      </c>
      <c r="E136" s="21" t="str">
        <f t="array" ref="E136">IF(
  Prototype_input!$C$6 = "State or Local Government",
  IF(
    C136 &lt;&gt; "",
    IFERROR(
      INDEX(
        'Summary - Contract Type'!$C$2:$BX$6,
        MATCH(Prototype_input!$C$34, 'Summary - Contract Type'!$B$2:$B$6, 0),
        MATCH(C136, 'Summary - Contract Type'!$C$1:$BX$1, 0)
      ),
      ""
    ),
    ""
  ),
  IF(
    Prototype_input!$C$6 = "Federal or Tribal Government",
    IF(
      B136 &lt;&gt; "",
      IFERROR(
        INDEX(
          'Summary - Level of Assistance'!$C$2:$AW$7,
          MATCH(Prototype_input!$C$34, 'Summary - Level of Assistance'!$B$2:$B$7, 0),
          MATCH(B136, 'Summary - Level of Assistance'!$C$1:$AW$1, 0)
        ),
        ""
      ),
      ""
    ),
    ""
  )
)</f>
        <v/>
      </c>
      <c r="F136" s="21" t="str">
        <f t="array" ref="F136">IF(
  Prototype_input!$C$6 = "State or Local Government",
  IF(
    C136 &lt;&gt; "",
    IFERROR(
      INDEX(
        'Summary - Socioeconomic'!$C$2:$BX$11,
        MATCH(Prototype_input!$C$38, 'Summary - Socioeconomic'!$B$2:$B$11, 0),
        MATCH(C136, 'Summary - Socioeconomic'!$C$1:$BX$1, 0)
      ),
      ""
    ),
    ""
  ),
  IF(
    Prototype_input!$C$6 = "Federal or Tribal Government",
    IF(
      B136 &lt;&gt; "",
      IFERROR(
        INDEX(
          'Summary - Objective'!$C$2:$AX$4,
          MATCH(Prototype_input!$C$38, 'Summary - Objective'!$B$2:$B$4, 0),
          MATCH(B136, 'Summary - Objective'!$C$1:$AX$1, 0)
        ),
        ""
      ),
      ""
    ),
    ""
  )
)</f>
        <v/>
      </c>
      <c r="G136" s="21" t="str">
        <f t="array" ref="G136">IF(
  Prototype_input!$C$6 = "Federal or Tribal Government",
  IF(
    B136 &lt;&gt; "",
    IFERROR(
      INDEX(
        'Summary - Contract Type'!$C$2:$BX$6,
        MATCH(Prototype_input!$C$42, 'Summary - Contract Type'!$B$2:$B$6, 0),
        MATCH(B136, 'Summary - Contract Type'!$C$1:$BX$1, 0)
      ),
      ""
    ),
    ""
  ),
  ""
)</f>
        <v/>
      </c>
      <c r="H136" s="21" t="str">
        <f t="array" ref="H136">IF(
  Prototype_input!$C$6 = "Federal or Tribal Government",
  IF(
    B136 &lt;&gt; "",
    IFERROR(
      INDEX(
        'Summary - Period of Performance'!$C$2:$AW$5,
        MATCH(Prototype_input!$C$46, 'Summary - Period of Performance'!$B$2:$B$5, 0),
        MATCH(B136, 'Summary - Period of Performance'!$C$1:$AW$1, 0)
      ),
      ""
    ),
    ""
  ),
  ""
)</f>
        <v/>
      </c>
      <c r="I136" s="21" t="str">
        <f t="array" ref="I136">IF(
  Prototype_input!$C$6 = "Federal or Tribal Government",
  IF(
    B136 &lt;&gt; "",
    IFERROR(
      INDEX(
        'Summary - Socioeconomic'!$C$2:$BX$11,
        MATCH(Prototype_input!$C$50, 'Summary - Socioeconomic'!$B$2:$B$11, 0),
        MATCH(B136, 'Summary - Socioeconomic'!$C$1:$BX$1, 0)
      ),
      ""
    ),
    ""
  ),
  ""
)</f>
        <v/>
      </c>
      <c r="J136" s="21" t="str">
        <f t="array" ref="J136">IF(
  Prototype_input!$C$6 = "Federal or Tribal Government",
  IF(
    B136 &lt;&gt; "",
    IFERROR(
      INDEX(
        'Summary - Estimated Dollar Valu'!$C$2:$AW$4,
        MATCH(Prototype_input!$C$54, 'Summary - Estimated Dollar Valu'!$B$2:$B$4, 0),
        MATCH(B136, 'Summary - Estimated Dollar Valu'!$C$1:$AW$1, 0)
      ),
      ""
    ),
    ""
  ),
  ""
)</f>
        <v/>
      </c>
      <c r="K136" s="21" t="str">
        <f>IF(AND(Prototype_input!$C$56&lt;&gt;"",J136&lt;&gt;""),Prototype_input!$C$58,"")</f>
        <v/>
      </c>
      <c r="L136" s="21" t="str">
        <f>IF(AND(Prototype_input!$C$60&lt;&gt;"",J136&lt;&gt;""),Prototype_input!$C$62,"")</f>
        <v/>
      </c>
      <c r="M136" s="21" t="str">
        <f>IF(AND(Prototype_input!$C$64&lt;&gt;"",J136&lt;&gt;""),Prototype_input!$C$66,"")</f>
        <v/>
      </c>
      <c r="N136" s="21" t="str">
        <f>IF(AND(Prototype_input!$C$68&lt;&gt;"",J136&lt;&gt;""),Prototype_input!$C$70,"")</f>
        <v/>
      </c>
      <c r="O136" s="21" t="str">
        <f t="array" ref="O136">IF(N136&lt;&gt;"",_xludf.xlookup(Prototype_input!$E$13,'ITC Offerings Mapping'!C135:C1134,'ITC Offerings Mapping'!B135:B1134),"")</f>
        <v/>
      </c>
      <c r="Q136" s="21" t="str">
        <f t="array" ref="Q136">IF(Prototype_input!$C$6="Federal or Tribal Government",IF(O136&lt;&gt;"", INDEX('Scope Scoring'!$C$2:$BX$50, MATCH(O136, 'Scope Scoring'!$B$2:$B$50, 0), MATCH(B136, 'Scope Scoring'!$C$1:$BX$1, 0)),""),"")</f>
        <v/>
      </c>
      <c r="R136" s="21" t="str">
        <f t="shared" si="0"/>
        <v/>
      </c>
      <c r="S136" s="21" t="str">
        <f t="shared" si="1"/>
        <v/>
      </c>
      <c r="T136" s="21" t="str">
        <f t="shared" si="2"/>
        <v/>
      </c>
      <c r="U136" s="21" t="str">
        <f t="shared" si="3"/>
        <v/>
      </c>
      <c r="W136" s="21" t="str">
        <f t="array" ref="W136">IF(Prototype_input!$C$6="Federal or Tribal Government",IF(O136&lt;&gt;"", INDEX('Summary - Level of Assistance -'!$C$2:$AV$7, MATCH(Prototype_input!$C$34, 'Summary - Level of Assistance -'!$B$2:$B$7, 0), MATCH(B136, 'Summary - Level of Assistance -'!$C$1:$AV$1, 0)),""),"")</f>
        <v/>
      </c>
      <c r="X136" s="21" t="str">
        <f t="shared" si="4"/>
        <v/>
      </c>
      <c r="Y136" s="21" t="str">
        <f t="shared" si="5"/>
        <v/>
      </c>
      <c r="AA136" s="21" t="str">
        <f t="array" ref="AA136">IF(Prototype_input!$C$6="Federal or Tribal Government",IF(O136&lt;&gt;"", INDEX('Summary - Objective - Tradeoff'!$C$2:$AV$4, MATCH(Prototype_input!$C$38, 'Summary - Objective - Tradeoff'!$B$2:$B$4, 0), MATCH(B136, 'Summary - Objective - Tradeoff'!$C$1:$AV$1, 0)),""),"")</f>
        <v/>
      </c>
      <c r="AB136" s="21" t="str">
        <f t="shared" si="6"/>
        <v/>
      </c>
      <c r="AC136" s="21" t="str">
        <f t="shared" si="7"/>
        <v/>
      </c>
      <c r="AE136" s="21" t="str">
        <f t="array" ref="AE136">IF(Prototype_input!$C$6="Federal or Tribal Government",IF(O136&lt;&gt;"", INDEX('Summary- PoP - Tradeoff'!$C$2:$AV$5, MATCH(Prototype_input!$C$46, 'Summary- PoP - Tradeoff'!$B$2:$B$5, 0), MATCH(B136, 'Summary- PoP - Tradeoff'!$C$1:$AV$1, 0)),""),"")</f>
        <v/>
      </c>
      <c r="AF136" s="21" t="str">
        <f t="shared" si="8"/>
        <v/>
      </c>
      <c r="AG136" s="21" t="str">
        <f t="shared" si="9"/>
        <v/>
      </c>
      <c r="AI136" s="21" t="str">
        <f t="array" ref="AI136">IF(Prototype_input!$C$6="Federal or Tribal Government",IF(O136&lt;&gt;"", INDEX('Summary - EDV - Tradeoff'!$C$2:$AV$4, MATCH(Prototype_input!$C$54, 'Summary - EDV - Tradeoff'!$B$2:$B$4, 0), MATCH(B136, 'Summary - EDV - Tradeoff'!$C$1:$AV$1, 0)),""),"")</f>
        <v/>
      </c>
      <c r="AJ136" s="21" t="str">
        <f t="shared" si="10"/>
        <v/>
      </c>
      <c r="AK136" s="21" t="str">
        <f t="shared" si="11"/>
        <v/>
      </c>
      <c r="AL136" s="21" t="str">
        <f t="shared" si="12"/>
        <v/>
      </c>
    </row>
    <row r="137" spans="4:38" ht="12.75" x14ac:dyDescent="0.2">
      <c r="D137" s="21" t="str">
        <f t="array" ref="D137">IF(
  Prototype_input!$C$6 = "State or Local Government",
  IF(
    C137 &lt;&gt; "",
    IFERROR(
      INDEX(
        'Summary - Acquisition Need'!$C$2:$AD$4,
        MATCH(Prototype_input!$C$30, 'Summary - Acquisition Need'!$B$2:$B$4, 0),
        MATCH(C137, 'Summary - Acquisition Need'!$C$1:$AD$1, 0)
      ),
      ""
    ),
    ""
  ),
  IF(
    Prototype_input!$C$6 = "Federal or Tribal Government",
    IF(
      B137 &lt;&gt; "",
      IFERROR(
        INDEX(
          'Summary - Place of Performance'!$C$2:$AW$14,
          MATCH(Prototype_input!$C$30, 'Summary - Place of Performance'!$B$2:$B$14, 0),
          MATCH(B137, 'Summary - Place of Performance'!$C$1:$AW$1, 0)
        ),
        ""
      ),
      ""
    ),
    ""
  )
)</f>
        <v/>
      </c>
      <c r="E137" s="21" t="str">
        <f t="array" ref="E137">IF(
  Prototype_input!$C$6 = "State or Local Government",
  IF(
    C137 &lt;&gt; "",
    IFERROR(
      INDEX(
        'Summary - Contract Type'!$C$2:$BX$6,
        MATCH(Prototype_input!$C$34, 'Summary - Contract Type'!$B$2:$B$6, 0),
        MATCH(C137, 'Summary - Contract Type'!$C$1:$BX$1, 0)
      ),
      ""
    ),
    ""
  ),
  IF(
    Prototype_input!$C$6 = "Federal or Tribal Government",
    IF(
      B137 &lt;&gt; "",
      IFERROR(
        INDEX(
          'Summary - Level of Assistance'!$C$2:$AW$7,
          MATCH(Prototype_input!$C$34, 'Summary - Level of Assistance'!$B$2:$B$7, 0),
          MATCH(B137, 'Summary - Level of Assistance'!$C$1:$AW$1, 0)
        ),
        ""
      ),
      ""
    ),
    ""
  )
)</f>
        <v/>
      </c>
      <c r="F137" s="21" t="str">
        <f t="array" ref="F137">IF(
  Prototype_input!$C$6 = "State or Local Government",
  IF(
    C137 &lt;&gt; "",
    IFERROR(
      INDEX(
        'Summary - Socioeconomic'!$C$2:$BX$11,
        MATCH(Prototype_input!$C$38, 'Summary - Socioeconomic'!$B$2:$B$11, 0),
        MATCH(C137, 'Summary - Socioeconomic'!$C$1:$BX$1, 0)
      ),
      ""
    ),
    ""
  ),
  IF(
    Prototype_input!$C$6 = "Federal or Tribal Government",
    IF(
      B137 &lt;&gt; "",
      IFERROR(
        INDEX(
          'Summary - Objective'!$C$2:$AX$4,
          MATCH(Prototype_input!$C$38, 'Summary - Objective'!$B$2:$B$4, 0),
          MATCH(B137, 'Summary - Objective'!$C$1:$AX$1, 0)
        ),
        ""
      ),
      ""
    ),
    ""
  )
)</f>
        <v/>
      </c>
      <c r="G137" s="21" t="str">
        <f t="array" ref="G137">IF(
  Prototype_input!$C$6 = "Federal or Tribal Government",
  IF(
    B137 &lt;&gt; "",
    IFERROR(
      INDEX(
        'Summary - Contract Type'!$C$2:$BX$6,
        MATCH(Prototype_input!$C$42, 'Summary - Contract Type'!$B$2:$B$6, 0),
        MATCH(B137, 'Summary - Contract Type'!$C$1:$BX$1, 0)
      ),
      ""
    ),
    ""
  ),
  ""
)</f>
        <v/>
      </c>
      <c r="H137" s="21" t="str">
        <f t="array" ref="H137">IF(
  Prototype_input!$C$6 = "Federal or Tribal Government",
  IF(
    B137 &lt;&gt; "",
    IFERROR(
      INDEX(
        'Summary - Period of Performance'!$C$2:$AW$5,
        MATCH(Prototype_input!$C$46, 'Summary - Period of Performance'!$B$2:$B$5, 0),
        MATCH(B137, 'Summary - Period of Performance'!$C$1:$AW$1, 0)
      ),
      ""
    ),
    ""
  ),
  ""
)</f>
        <v/>
      </c>
      <c r="I137" s="21" t="str">
        <f t="array" ref="I137">IF(
  Prototype_input!$C$6 = "Federal or Tribal Government",
  IF(
    B137 &lt;&gt; "",
    IFERROR(
      INDEX(
        'Summary - Socioeconomic'!$C$2:$BX$11,
        MATCH(Prototype_input!$C$50, 'Summary - Socioeconomic'!$B$2:$B$11, 0),
        MATCH(B137, 'Summary - Socioeconomic'!$C$1:$BX$1, 0)
      ),
      ""
    ),
    ""
  ),
  ""
)</f>
        <v/>
      </c>
      <c r="J137" s="21" t="str">
        <f t="array" ref="J137">IF(
  Prototype_input!$C$6 = "Federal or Tribal Government",
  IF(
    B137 &lt;&gt; "",
    IFERROR(
      INDEX(
        'Summary - Estimated Dollar Valu'!$C$2:$AW$4,
        MATCH(Prototype_input!$C$54, 'Summary - Estimated Dollar Valu'!$B$2:$B$4, 0),
        MATCH(B137, 'Summary - Estimated Dollar Valu'!$C$1:$AW$1, 0)
      ),
      ""
    ),
    ""
  ),
  ""
)</f>
        <v/>
      </c>
      <c r="K137" s="21" t="str">
        <f>IF(AND(Prototype_input!$C$56&lt;&gt;"",J137&lt;&gt;""),Prototype_input!$C$58,"")</f>
        <v/>
      </c>
      <c r="L137" s="21" t="str">
        <f>IF(AND(Prototype_input!$C$60&lt;&gt;"",J137&lt;&gt;""),Prototype_input!$C$62,"")</f>
        <v/>
      </c>
      <c r="M137" s="21" t="str">
        <f>IF(AND(Prototype_input!$C$64&lt;&gt;"",J137&lt;&gt;""),Prototype_input!$C$66,"")</f>
        <v/>
      </c>
      <c r="N137" s="21" t="str">
        <f>IF(AND(Prototype_input!$C$68&lt;&gt;"",J137&lt;&gt;""),Prototype_input!$C$70,"")</f>
        <v/>
      </c>
      <c r="O137" s="21" t="str">
        <f t="array" ref="O137">IF(N137&lt;&gt;"",_xludf.xlookup(Prototype_input!$E$13,'ITC Offerings Mapping'!C136:C1135,'ITC Offerings Mapping'!B136:B1135),"")</f>
        <v/>
      </c>
      <c r="Q137" s="21" t="str">
        <f t="array" ref="Q137">IF(Prototype_input!$C$6="Federal or Tribal Government",IF(O137&lt;&gt;"", INDEX('Scope Scoring'!$C$2:$BX$50, MATCH(O137, 'Scope Scoring'!$B$2:$B$50, 0), MATCH(B137, 'Scope Scoring'!$C$1:$BX$1, 0)),""),"")</f>
        <v/>
      </c>
      <c r="R137" s="21" t="str">
        <f t="shared" si="0"/>
        <v/>
      </c>
      <c r="S137" s="21" t="str">
        <f t="shared" si="1"/>
        <v/>
      </c>
      <c r="T137" s="21" t="str">
        <f t="shared" si="2"/>
        <v/>
      </c>
      <c r="U137" s="21" t="str">
        <f t="shared" si="3"/>
        <v/>
      </c>
      <c r="W137" s="21" t="str">
        <f t="array" ref="W137">IF(Prototype_input!$C$6="Federal or Tribal Government",IF(O137&lt;&gt;"", INDEX('Summary - Level of Assistance -'!$C$2:$AV$7, MATCH(Prototype_input!$C$34, 'Summary - Level of Assistance -'!$B$2:$B$7, 0), MATCH(B137, 'Summary - Level of Assistance -'!$C$1:$AV$1, 0)),""),"")</f>
        <v/>
      </c>
      <c r="X137" s="21" t="str">
        <f t="shared" si="4"/>
        <v/>
      </c>
      <c r="Y137" s="21" t="str">
        <f t="shared" si="5"/>
        <v/>
      </c>
      <c r="AA137" s="21" t="str">
        <f t="array" ref="AA137">IF(Prototype_input!$C$6="Federal or Tribal Government",IF(O137&lt;&gt;"", INDEX('Summary - Objective - Tradeoff'!$C$2:$AV$4, MATCH(Prototype_input!$C$38, 'Summary - Objective - Tradeoff'!$B$2:$B$4, 0), MATCH(B137, 'Summary - Objective - Tradeoff'!$C$1:$AV$1, 0)),""),"")</f>
        <v/>
      </c>
      <c r="AB137" s="21" t="str">
        <f t="shared" si="6"/>
        <v/>
      </c>
      <c r="AC137" s="21" t="str">
        <f t="shared" si="7"/>
        <v/>
      </c>
      <c r="AE137" s="21" t="str">
        <f t="array" ref="AE137">IF(Prototype_input!$C$6="Federal or Tribal Government",IF(O137&lt;&gt;"", INDEX('Summary- PoP - Tradeoff'!$C$2:$AV$5, MATCH(Prototype_input!$C$46, 'Summary- PoP - Tradeoff'!$B$2:$B$5, 0), MATCH(B137, 'Summary- PoP - Tradeoff'!$C$1:$AV$1, 0)),""),"")</f>
        <v/>
      </c>
      <c r="AF137" s="21" t="str">
        <f t="shared" si="8"/>
        <v/>
      </c>
      <c r="AG137" s="21" t="str">
        <f t="shared" si="9"/>
        <v/>
      </c>
      <c r="AI137" s="21" t="str">
        <f t="array" ref="AI137">IF(Prototype_input!$C$6="Federal or Tribal Government",IF(O137&lt;&gt;"", INDEX('Summary - EDV - Tradeoff'!$C$2:$AV$4, MATCH(Prototype_input!$C$54, 'Summary - EDV - Tradeoff'!$B$2:$B$4, 0), MATCH(B137, 'Summary - EDV - Tradeoff'!$C$1:$AV$1, 0)),""),"")</f>
        <v/>
      </c>
      <c r="AJ137" s="21" t="str">
        <f t="shared" si="10"/>
        <v/>
      </c>
      <c r="AK137" s="21" t="str">
        <f t="shared" si="11"/>
        <v/>
      </c>
      <c r="AL137" s="21" t="str">
        <f t="shared" si="12"/>
        <v/>
      </c>
    </row>
    <row r="138" spans="4:38" ht="12.75" x14ac:dyDescent="0.2">
      <c r="D138" s="21" t="str">
        <f t="array" ref="D138">IF(
  Prototype_input!$C$6 = "State or Local Government",
  IF(
    C138 &lt;&gt; "",
    IFERROR(
      INDEX(
        'Summary - Acquisition Need'!$C$2:$AD$4,
        MATCH(Prototype_input!$C$30, 'Summary - Acquisition Need'!$B$2:$B$4, 0),
        MATCH(C138, 'Summary - Acquisition Need'!$C$1:$AD$1, 0)
      ),
      ""
    ),
    ""
  ),
  IF(
    Prototype_input!$C$6 = "Federal or Tribal Government",
    IF(
      B138 &lt;&gt; "",
      IFERROR(
        INDEX(
          'Summary - Place of Performance'!$C$2:$AW$14,
          MATCH(Prototype_input!$C$30, 'Summary - Place of Performance'!$B$2:$B$14, 0),
          MATCH(B138, 'Summary - Place of Performance'!$C$1:$AW$1, 0)
        ),
        ""
      ),
      ""
    ),
    ""
  )
)</f>
        <v/>
      </c>
      <c r="E138" s="21" t="str">
        <f t="array" ref="E138">IF(
  Prototype_input!$C$6 = "State or Local Government",
  IF(
    C138 &lt;&gt; "",
    IFERROR(
      INDEX(
        'Summary - Contract Type'!$C$2:$BX$6,
        MATCH(Prototype_input!$C$34, 'Summary - Contract Type'!$B$2:$B$6, 0),
        MATCH(C138, 'Summary - Contract Type'!$C$1:$BX$1, 0)
      ),
      ""
    ),
    ""
  ),
  IF(
    Prototype_input!$C$6 = "Federal or Tribal Government",
    IF(
      B138 &lt;&gt; "",
      IFERROR(
        INDEX(
          'Summary - Level of Assistance'!$C$2:$AW$7,
          MATCH(Prototype_input!$C$34, 'Summary - Level of Assistance'!$B$2:$B$7, 0),
          MATCH(B138, 'Summary - Level of Assistance'!$C$1:$AW$1, 0)
        ),
        ""
      ),
      ""
    ),
    ""
  )
)</f>
        <v/>
      </c>
      <c r="F138" s="21" t="str">
        <f t="array" ref="F138">IF(
  Prototype_input!$C$6 = "State or Local Government",
  IF(
    C138 &lt;&gt; "",
    IFERROR(
      INDEX(
        'Summary - Socioeconomic'!$C$2:$BX$11,
        MATCH(Prototype_input!$C$38, 'Summary - Socioeconomic'!$B$2:$B$11, 0),
        MATCH(C138, 'Summary - Socioeconomic'!$C$1:$BX$1, 0)
      ),
      ""
    ),
    ""
  ),
  IF(
    Prototype_input!$C$6 = "Federal or Tribal Government",
    IF(
      B138 &lt;&gt; "",
      IFERROR(
        INDEX(
          'Summary - Objective'!$C$2:$AX$4,
          MATCH(Prototype_input!$C$38, 'Summary - Objective'!$B$2:$B$4, 0),
          MATCH(B138, 'Summary - Objective'!$C$1:$AX$1, 0)
        ),
        ""
      ),
      ""
    ),
    ""
  )
)</f>
        <v/>
      </c>
      <c r="G138" s="21" t="str">
        <f t="array" ref="G138">IF(
  Prototype_input!$C$6 = "Federal or Tribal Government",
  IF(
    B138 &lt;&gt; "",
    IFERROR(
      INDEX(
        'Summary - Contract Type'!$C$2:$BX$6,
        MATCH(Prototype_input!$C$42, 'Summary - Contract Type'!$B$2:$B$6, 0),
        MATCH(B138, 'Summary - Contract Type'!$C$1:$BX$1, 0)
      ),
      ""
    ),
    ""
  ),
  ""
)</f>
        <v/>
      </c>
      <c r="H138" s="21" t="str">
        <f t="array" ref="H138">IF(
  Prototype_input!$C$6 = "Federal or Tribal Government",
  IF(
    B138 &lt;&gt; "",
    IFERROR(
      INDEX(
        'Summary - Period of Performance'!$C$2:$AW$5,
        MATCH(Prototype_input!$C$46, 'Summary - Period of Performance'!$B$2:$B$5, 0),
        MATCH(B138, 'Summary - Period of Performance'!$C$1:$AW$1, 0)
      ),
      ""
    ),
    ""
  ),
  ""
)</f>
        <v/>
      </c>
      <c r="I138" s="21" t="str">
        <f t="array" ref="I138">IF(
  Prototype_input!$C$6 = "Federal or Tribal Government",
  IF(
    B138 &lt;&gt; "",
    IFERROR(
      INDEX(
        'Summary - Socioeconomic'!$C$2:$BX$11,
        MATCH(Prototype_input!$C$50, 'Summary - Socioeconomic'!$B$2:$B$11, 0),
        MATCH(B138, 'Summary - Socioeconomic'!$C$1:$BX$1, 0)
      ),
      ""
    ),
    ""
  ),
  ""
)</f>
        <v/>
      </c>
      <c r="J138" s="21" t="str">
        <f t="array" ref="J138">IF(
  Prototype_input!$C$6 = "Federal or Tribal Government",
  IF(
    B138 &lt;&gt; "",
    IFERROR(
      INDEX(
        'Summary - Estimated Dollar Valu'!$C$2:$AW$4,
        MATCH(Prototype_input!$C$54, 'Summary - Estimated Dollar Valu'!$B$2:$B$4, 0),
        MATCH(B138, 'Summary - Estimated Dollar Valu'!$C$1:$AW$1, 0)
      ),
      ""
    ),
    ""
  ),
  ""
)</f>
        <v/>
      </c>
      <c r="K138" s="21" t="str">
        <f>IF(AND(Prototype_input!$C$56&lt;&gt;"",J138&lt;&gt;""),Prototype_input!$C$58,"")</f>
        <v/>
      </c>
      <c r="L138" s="21" t="str">
        <f>IF(AND(Prototype_input!$C$60&lt;&gt;"",J138&lt;&gt;""),Prototype_input!$C$62,"")</f>
        <v/>
      </c>
      <c r="M138" s="21" t="str">
        <f>IF(AND(Prototype_input!$C$64&lt;&gt;"",J138&lt;&gt;""),Prototype_input!$C$66,"")</f>
        <v/>
      </c>
      <c r="N138" s="21" t="str">
        <f>IF(AND(Prototype_input!$C$68&lt;&gt;"",J138&lt;&gt;""),Prototype_input!$C$70,"")</f>
        <v/>
      </c>
      <c r="O138" s="21" t="str">
        <f t="array" ref="O138">IF(N138&lt;&gt;"",_xludf.xlookup(Prototype_input!$E$13,'ITC Offerings Mapping'!C137:C1136,'ITC Offerings Mapping'!B137:B1136),"")</f>
        <v/>
      </c>
      <c r="Q138" s="21" t="str">
        <f t="array" ref="Q138">IF(Prototype_input!$C$6="Federal or Tribal Government",IF(O138&lt;&gt;"", INDEX('Scope Scoring'!$C$2:$BX$50, MATCH(O138, 'Scope Scoring'!$B$2:$B$50, 0), MATCH(B138, 'Scope Scoring'!$C$1:$BX$1, 0)),""),"")</f>
        <v/>
      </c>
      <c r="R138" s="21" t="str">
        <f t="shared" si="0"/>
        <v/>
      </c>
      <c r="S138" s="21" t="str">
        <f t="shared" si="1"/>
        <v/>
      </c>
      <c r="T138" s="21" t="str">
        <f t="shared" si="2"/>
        <v/>
      </c>
      <c r="U138" s="21" t="str">
        <f t="shared" si="3"/>
        <v/>
      </c>
      <c r="W138" s="21" t="str">
        <f t="array" ref="W138">IF(Prototype_input!$C$6="Federal or Tribal Government",IF(O138&lt;&gt;"", INDEX('Summary - Level of Assistance -'!$C$2:$AV$7, MATCH(Prototype_input!$C$34, 'Summary - Level of Assistance -'!$B$2:$B$7, 0), MATCH(B138, 'Summary - Level of Assistance -'!$C$1:$AV$1, 0)),""),"")</f>
        <v/>
      </c>
      <c r="X138" s="21" t="str">
        <f t="shared" si="4"/>
        <v/>
      </c>
      <c r="Y138" s="21" t="str">
        <f t="shared" si="5"/>
        <v/>
      </c>
      <c r="AA138" s="21" t="str">
        <f t="array" ref="AA138">IF(Prototype_input!$C$6="Federal or Tribal Government",IF(O138&lt;&gt;"", INDEX('Summary - Objective - Tradeoff'!$C$2:$AV$4, MATCH(Prototype_input!$C$38, 'Summary - Objective - Tradeoff'!$B$2:$B$4, 0), MATCH(B138, 'Summary - Objective - Tradeoff'!$C$1:$AV$1, 0)),""),"")</f>
        <v/>
      </c>
      <c r="AB138" s="21" t="str">
        <f t="shared" si="6"/>
        <v/>
      </c>
      <c r="AC138" s="21" t="str">
        <f t="shared" si="7"/>
        <v/>
      </c>
      <c r="AE138" s="21" t="str">
        <f t="array" ref="AE138">IF(Prototype_input!$C$6="Federal or Tribal Government",IF(O138&lt;&gt;"", INDEX('Summary- PoP - Tradeoff'!$C$2:$AV$5, MATCH(Prototype_input!$C$46, 'Summary- PoP - Tradeoff'!$B$2:$B$5, 0), MATCH(B138, 'Summary- PoP - Tradeoff'!$C$1:$AV$1, 0)),""),"")</f>
        <v/>
      </c>
      <c r="AF138" s="21" t="str">
        <f t="shared" si="8"/>
        <v/>
      </c>
      <c r="AG138" s="21" t="str">
        <f t="shared" si="9"/>
        <v/>
      </c>
      <c r="AI138" s="21" t="str">
        <f t="array" ref="AI138">IF(Prototype_input!$C$6="Federal or Tribal Government",IF(O138&lt;&gt;"", INDEX('Summary - EDV - Tradeoff'!$C$2:$AV$4, MATCH(Prototype_input!$C$54, 'Summary - EDV - Tradeoff'!$B$2:$B$4, 0), MATCH(B138, 'Summary - EDV - Tradeoff'!$C$1:$AV$1, 0)),""),"")</f>
        <v/>
      </c>
      <c r="AJ138" s="21" t="str">
        <f t="shared" si="10"/>
        <v/>
      </c>
      <c r="AK138" s="21" t="str">
        <f t="shared" si="11"/>
        <v/>
      </c>
      <c r="AL138" s="21" t="str">
        <f t="shared" si="12"/>
        <v/>
      </c>
    </row>
    <row r="139" spans="4:38" ht="12.75" x14ac:dyDescent="0.2">
      <c r="D139" s="21" t="str">
        <f t="array" ref="D139">IF(
  Prototype_input!$C$6 = "State or Local Government",
  IF(
    C139 &lt;&gt; "",
    IFERROR(
      INDEX(
        'Summary - Acquisition Need'!$C$2:$AD$4,
        MATCH(Prototype_input!$C$30, 'Summary - Acquisition Need'!$B$2:$B$4, 0),
        MATCH(C139, 'Summary - Acquisition Need'!$C$1:$AD$1, 0)
      ),
      ""
    ),
    ""
  ),
  IF(
    Prototype_input!$C$6 = "Federal or Tribal Government",
    IF(
      B139 &lt;&gt; "",
      IFERROR(
        INDEX(
          'Summary - Place of Performance'!$C$2:$AW$14,
          MATCH(Prototype_input!$C$30, 'Summary - Place of Performance'!$B$2:$B$14, 0),
          MATCH(B139, 'Summary - Place of Performance'!$C$1:$AW$1, 0)
        ),
        ""
      ),
      ""
    ),
    ""
  )
)</f>
        <v/>
      </c>
      <c r="E139" s="21" t="str">
        <f t="array" ref="E139">IF(
  Prototype_input!$C$6 = "State or Local Government",
  IF(
    C139 &lt;&gt; "",
    IFERROR(
      INDEX(
        'Summary - Contract Type'!$C$2:$BX$6,
        MATCH(Prototype_input!$C$34, 'Summary - Contract Type'!$B$2:$B$6, 0),
        MATCH(C139, 'Summary - Contract Type'!$C$1:$BX$1, 0)
      ),
      ""
    ),
    ""
  ),
  IF(
    Prototype_input!$C$6 = "Federal or Tribal Government",
    IF(
      B139 &lt;&gt; "",
      IFERROR(
        INDEX(
          'Summary - Level of Assistance'!$C$2:$AW$7,
          MATCH(Prototype_input!$C$34, 'Summary - Level of Assistance'!$B$2:$B$7, 0),
          MATCH(B139, 'Summary - Level of Assistance'!$C$1:$AW$1, 0)
        ),
        ""
      ),
      ""
    ),
    ""
  )
)</f>
        <v/>
      </c>
      <c r="F139" s="21" t="str">
        <f t="array" ref="F139">IF(
  Prototype_input!$C$6 = "State or Local Government",
  IF(
    C139 &lt;&gt; "",
    IFERROR(
      INDEX(
        'Summary - Socioeconomic'!$C$2:$BX$11,
        MATCH(Prototype_input!$C$38, 'Summary - Socioeconomic'!$B$2:$B$11, 0),
        MATCH(C139, 'Summary - Socioeconomic'!$C$1:$BX$1, 0)
      ),
      ""
    ),
    ""
  ),
  IF(
    Prototype_input!$C$6 = "Federal or Tribal Government",
    IF(
      B139 &lt;&gt; "",
      IFERROR(
        INDEX(
          'Summary - Objective'!$C$2:$AX$4,
          MATCH(Prototype_input!$C$38, 'Summary - Objective'!$B$2:$B$4, 0),
          MATCH(B139, 'Summary - Objective'!$C$1:$AX$1, 0)
        ),
        ""
      ),
      ""
    ),
    ""
  )
)</f>
        <v/>
      </c>
      <c r="G139" s="21" t="str">
        <f t="array" ref="G139">IF(
  Prototype_input!$C$6 = "Federal or Tribal Government",
  IF(
    B139 &lt;&gt; "",
    IFERROR(
      INDEX(
        'Summary - Contract Type'!$C$2:$BX$6,
        MATCH(Prototype_input!$C$42, 'Summary - Contract Type'!$B$2:$B$6, 0),
        MATCH(B139, 'Summary - Contract Type'!$C$1:$BX$1, 0)
      ),
      ""
    ),
    ""
  ),
  ""
)</f>
        <v/>
      </c>
      <c r="H139" s="21" t="str">
        <f t="array" ref="H139">IF(
  Prototype_input!$C$6 = "Federal or Tribal Government",
  IF(
    B139 &lt;&gt; "",
    IFERROR(
      INDEX(
        'Summary - Period of Performance'!$C$2:$AW$5,
        MATCH(Prototype_input!$C$46, 'Summary - Period of Performance'!$B$2:$B$5, 0),
        MATCH(B139, 'Summary - Period of Performance'!$C$1:$AW$1, 0)
      ),
      ""
    ),
    ""
  ),
  ""
)</f>
        <v/>
      </c>
      <c r="I139" s="21" t="str">
        <f t="array" ref="I139">IF(
  Prototype_input!$C$6 = "Federal or Tribal Government",
  IF(
    B139 &lt;&gt; "",
    IFERROR(
      INDEX(
        'Summary - Socioeconomic'!$C$2:$BX$11,
        MATCH(Prototype_input!$C$50, 'Summary - Socioeconomic'!$B$2:$B$11, 0),
        MATCH(B139, 'Summary - Socioeconomic'!$C$1:$BX$1, 0)
      ),
      ""
    ),
    ""
  ),
  ""
)</f>
        <v/>
      </c>
      <c r="J139" s="21" t="str">
        <f t="array" ref="J139">IF(
  Prototype_input!$C$6 = "Federal or Tribal Government",
  IF(
    B139 &lt;&gt; "",
    IFERROR(
      INDEX(
        'Summary - Estimated Dollar Valu'!$C$2:$AW$4,
        MATCH(Prototype_input!$C$54, 'Summary - Estimated Dollar Valu'!$B$2:$B$4, 0),
        MATCH(B139, 'Summary - Estimated Dollar Valu'!$C$1:$AW$1, 0)
      ),
      ""
    ),
    ""
  ),
  ""
)</f>
        <v/>
      </c>
      <c r="K139" s="21" t="str">
        <f>IF(AND(Prototype_input!$C$56&lt;&gt;"",J139&lt;&gt;""),Prototype_input!$C$58,"")</f>
        <v/>
      </c>
      <c r="L139" s="21" t="str">
        <f>IF(AND(Prototype_input!$C$60&lt;&gt;"",J139&lt;&gt;""),Prototype_input!$C$62,"")</f>
        <v/>
      </c>
      <c r="M139" s="21" t="str">
        <f>IF(AND(Prototype_input!$C$64&lt;&gt;"",J139&lt;&gt;""),Prototype_input!$C$66,"")</f>
        <v/>
      </c>
      <c r="N139" s="21" t="str">
        <f>IF(AND(Prototype_input!$C$68&lt;&gt;"",J139&lt;&gt;""),Prototype_input!$C$70,"")</f>
        <v/>
      </c>
      <c r="O139" s="21" t="str">
        <f t="array" ref="O139">IF(N139&lt;&gt;"",_xludf.xlookup(Prototype_input!$E$13,'ITC Offerings Mapping'!C138:C1137,'ITC Offerings Mapping'!B138:B1137),"")</f>
        <v/>
      </c>
      <c r="Q139" s="21" t="str">
        <f t="array" ref="Q139">IF(Prototype_input!$C$6="Federal or Tribal Government",IF(O139&lt;&gt;"", INDEX('Scope Scoring'!$C$2:$BX$50, MATCH(O139, 'Scope Scoring'!$B$2:$B$50, 0), MATCH(B139, 'Scope Scoring'!$C$1:$BX$1, 0)),""),"")</f>
        <v/>
      </c>
      <c r="R139" s="21" t="str">
        <f t="shared" si="0"/>
        <v/>
      </c>
      <c r="S139" s="21" t="str">
        <f t="shared" si="1"/>
        <v/>
      </c>
      <c r="T139" s="21" t="str">
        <f t="shared" si="2"/>
        <v/>
      </c>
      <c r="U139" s="21" t="str">
        <f t="shared" si="3"/>
        <v/>
      </c>
      <c r="W139" s="21" t="str">
        <f t="array" ref="W139">IF(Prototype_input!$C$6="Federal or Tribal Government",IF(O139&lt;&gt;"", INDEX('Summary - Level of Assistance -'!$C$2:$AV$7, MATCH(Prototype_input!$C$34, 'Summary - Level of Assistance -'!$B$2:$B$7, 0), MATCH(B139, 'Summary - Level of Assistance -'!$C$1:$AV$1, 0)),""),"")</f>
        <v/>
      </c>
      <c r="X139" s="21" t="str">
        <f t="shared" si="4"/>
        <v/>
      </c>
      <c r="Y139" s="21" t="str">
        <f t="shared" si="5"/>
        <v/>
      </c>
      <c r="AA139" s="21" t="str">
        <f t="array" ref="AA139">IF(Prototype_input!$C$6="Federal or Tribal Government",IF(O139&lt;&gt;"", INDEX('Summary - Objective - Tradeoff'!$C$2:$AV$4, MATCH(Prototype_input!$C$38, 'Summary - Objective - Tradeoff'!$B$2:$B$4, 0), MATCH(B139, 'Summary - Objective - Tradeoff'!$C$1:$AV$1, 0)),""),"")</f>
        <v/>
      </c>
      <c r="AB139" s="21" t="str">
        <f t="shared" si="6"/>
        <v/>
      </c>
      <c r="AC139" s="21" t="str">
        <f t="shared" si="7"/>
        <v/>
      </c>
      <c r="AE139" s="21" t="str">
        <f t="array" ref="AE139">IF(Prototype_input!$C$6="Federal or Tribal Government",IF(O139&lt;&gt;"", INDEX('Summary- PoP - Tradeoff'!$C$2:$AV$5, MATCH(Prototype_input!$C$46, 'Summary- PoP - Tradeoff'!$B$2:$B$5, 0), MATCH(B139, 'Summary- PoP - Tradeoff'!$C$1:$AV$1, 0)),""),"")</f>
        <v/>
      </c>
      <c r="AF139" s="21" t="str">
        <f t="shared" si="8"/>
        <v/>
      </c>
      <c r="AG139" s="21" t="str">
        <f t="shared" si="9"/>
        <v/>
      </c>
      <c r="AI139" s="21" t="str">
        <f t="array" ref="AI139">IF(Prototype_input!$C$6="Federal or Tribal Government",IF(O139&lt;&gt;"", INDEX('Summary - EDV - Tradeoff'!$C$2:$AV$4, MATCH(Prototype_input!$C$54, 'Summary - EDV - Tradeoff'!$B$2:$B$4, 0), MATCH(B139, 'Summary - EDV - Tradeoff'!$C$1:$AV$1, 0)),""),"")</f>
        <v/>
      </c>
      <c r="AJ139" s="21" t="str">
        <f t="shared" si="10"/>
        <v/>
      </c>
      <c r="AK139" s="21" t="str">
        <f t="shared" si="11"/>
        <v/>
      </c>
      <c r="AL139" s="21" t="str">
        <f t="shared" si="12"/>
        <v/>
      </c>
    </row>
    <row r="140" spans="4:38" ht="12.75" x14ac:dyDescent="0.2">
      <c r="D140" s="21" t="str">
        <f t="array" ref="D140">IF(
  Prototype_input!$C$6 = "State or Local Government",
  IF(
    C140 &lt;&gt; "",
    IFERROR(
      INDEX(
        'Summary - Acquisition Need'!$C$2:$AD$4,
        MATCH(Prototype_input!$C$30, 'Summary - Acquisition Need'!$B$2:$B$4, 0),
        MATCH(C140, 'Summary - Acquisition Need'!$C$1:$AD$1, 0)
      ),
      ""
    ),
    ""
  ),
  IF(
    Prototype_input!$C$6 = "Federal or Tribal Government",
    IF(
      B140 &lt;&gt; "",
      IFERROR(
        INDEX(
          'Summary - Place of Performance'!$C$2:$AW$14,
          MATCH(Prototype_input!$C$30, 'Summary - Place of Performance'!$B$2:$B$14, 0),
          MATCH(B140, 'Summary - Place of Performance'!$C$1:$AW$1, 0)
        ),
        ""
      ),
      ""
    ),
    ""
  )
)</f>
        <v/>
      </c>
      <c r="E140" s="21" t="str">
        <f t="array" ref="E140">IF(
  Prototype_input!$C$6 = "State or Local Government",
  IF(
    C140 &lt;&gt; "",
    IFERROR(
      INDEX(
        'Summary - Contract Type'!$C$2:$BX$6,
        MATCH(Prototype_input!$C$34, 'Summary - Contract Type'!$B$2:$B$6, 0),
        MATCH(C140, 'Summary - Contract Type'!$C$1:$BX$1, 0)
      ),
      ""
    ),
    ""
  ),
  IF(
    Prototype_input!$C$6 = "Federal or Tribal Government",
    IF(
      B140 &lt;&gt; "",
      IFERROR(
        INDEX(
          'Summary - Level of Assistance'!$C$2:$AW$7,
          MATCH(Prototype_input!$C$34, 'Summary - Level of Assistance'!$B$2:$B$7, 0),
          MATCH(B140, 'Summary - Level of Assistance'!$C$1:$AW$1, 0)
        ),
        ""
      ),
      ""
    ),
    ""
  )
)</f>
        <v/>
      </c>
      <c r="F140" s="21" t="str">
        <f t="array" ref="F140">IF(
  Prototype_input!$C$6 = "State or Local Government",
  IF(
    C140 &lt;&gt; "",
    IFERROR(
      INDEX(
        'Summary - Socioeconomic'!$C$2:$BX$11,
        MATCH(Prototype_input!$C$38, 'Summary - Socioeconomic'!$B$2:$B$11, 0),
        MATCH(C140, 'Summary - Socioeconomic'!$C$1:$BX$1, 0)
      ),
      ""
    ),
    ""
  ),
  IF(
    Prototype_input!$C$6 = "Federal or Tribal Government",
    IF(
      B140 &lt;&gt; "",
      IFERROR(
        INDEX(
          'Summary - Objective'!$C$2:$AX$4,
          MATCH(Prototype_input!$C$38, 'Summary - Objective'!$B$2:$B$4, 0),
          MATCH(B140, 'Summary - Objective'!$C$1:$AX$1, 0)
        ),
        ""
      ),
      ""
    ),
    ""
  )
)</f>
        <v/>
      </c>
      <c r="G140" s="21" t="str">
        <f t="array" ref="G140">IF(
  Prototype_input!$C$6 = "Federal or Tribal Government",
  IF(
    B140 &lt;&gt; "",
    IFERROR(
      INDEX(
        'Summary - Contract Type'!$C$2:$BX$6,
        MATCH(Prototype_input!$C$42, 'Summary - Contract Type'!$B$2:$B$6, 0),
        MATCH(B140, 'Summary - Contract Type'!$C$1:$BX$1, 0)
      ),
      ""
    ),
    ""
  ),
  ""
)</f>
        <v/>
      </c>
      <c r="H140" s="21" t="str">
        <f t="array" ref="H140">IF(
  Prototype_input!$C$6 = "Federal or Tribal Government",
  IF(
    B140 &lt;&gt; "",
    IFERROR(
      INDEX(
        'Summary - Period of Performance'!$C$2:$AW$5,
        MATCH(Prototype_input!$C$46, 'Summary - Period of Performance'!$B$2:$B$5, 0),
        MATCH(B140, 'Summary - Period of Performance'!$C$1:$AW$1, 0)
      ),
      ""
    ),
    ""
  ),
  ""
)</f>
        <v/>
      </c>
      <c r="I140" s="21" t="str">
        <f t="array" ref="I140">IF(
  Prototype_input!$C$6 = "Federal or Tribal Government",
  IF(
    B140 &lt;&gt; "",
    IFERROR(
      INDEX(
        'Summary - Socioeconomic'!$C$2:$BX$11,
        MATCH(Prototype_input!$C$50, 'Summary - Socioeconomic'!$B$2:$B$11, 0),
        MATCH(B140, 'Summary - Socioeconomic'!$C$1:$BX$1, 0)
      ),
      ""
    ),
    ""
  ),
  ""
)</f>
        <v/>
      </c>
      <c r="J140" s="21" t="str">
        <f t="array" ref="J140">IF(
  Prototype_input!$C$6 = "Federal or Tribal Government",
  IF(
    B140 &lt;&gt; "",
    IFERROR(
      INDEX(
        'Summary - Estimated Dollar Valu'!$C$2:$AW$4,
        MATCH(Prototype_input!$C$54, 'Summary - Estimated Dollar Valu'!$B$2:$B$4, 0),
        MATCH(B140, 'Summary - Estimated Dollar Valu'!$C$1:$AW$1, 0)
      ),
      ""
    ),
    ""
  ),
  ""
)</f>
        <v/>
      </c>
      <c r="K140" s="21" t="str">
        <f>IF(AND(Prototype_input!$C$56&lt;&gt;"",J140&lt;&gt;""),Prototype_input!$C$58,"")</f>
        <v/>
      </c>
      <c r="L140" s="21" t="str">
        <f>IF(AND(Prototype_input!$C$60&lt;&gt;"",J140&lt;&gt;""),Prototype_input!$C$62,"")</f>
        <v/>
      </c>
      <c r="M140" s="21" t="str">
        <f>IF(AND(Prototype_input!$C$64&lt;&gt;"",J140&lt;&gt;""),Prototype_input!$C$66,"")</f>
        <v/>
      </c>
      <c r="N140" s="21" t="str">
        <f>IF(AND(Prototype_input!$C$68&lt;&gt;"",J140&lt;&gt;""),Prototype_input!$C$70,"")</f>
        <v/>
      </c>
      <c r="O140" s="21" t="str">
        <f t="array" ref="O140">IF(N140&lt;&gt;"",_xludf.xlookup(Prototype_input!$E$13,'ITC Offerings Mapping'!C139:C1138,'ITC Offerings Mapping'!B139:B1138),"")</f>
        <v/>
      </c>
      <c r="Q140" s="21" t="str">
        <f t="array" ref="Q140">IF(Prototype_input!$C$6="Federal or Tribal Government",IF(O140&lt;&gt;"", INDEX('Scope Scoring'!$C$2:$BX$50, MATCH(O140, 'Scope Scoring'!$B$2:$B$50, 0), MATCH(B140, 'Scope Scoring'!$C$1:$BX$1, 0)),""),"")</f>
        <v/>
      </c>
      <c r="R140" s="21" t="str">
        <f t="shared" si="0"/>
        <v/>
      </c>
      <c r="S140" s="21" t="str">
        <f t="shared" si="1"/>
        <v/>
      </c>
      <c r="T140" s="21" t="str">
        <f t="shared" si="2"/>
        <v/>
      </c>
      <c r="U140" s="21" t="str">
        <f t="shared" si="3"/>
        <v/>
      </c>
      <c r="W140" s="21" t="str">
        <f t="array" ref="W140">IF(Prototype_input!$C$6="Federal or Tribal Government",IF(O140&lt;&gt;"", INDEX('Summary - Level of Assistance -'!$C$2:$AV$7, MATCH(Prototype_input!$C$34, 'Summary - Level of Assistance -'!$B$2:$B$7, 0), MATCH(B140, 'Summary - Level of Assistance -'!$C$1:$AV$1, 0)),""),"")</f>
        <v/>
      </c>
      <c r="X140" s="21" t="str">
        <f t="shared" si="4"/>
        <v/>
      </c>
      <c r="Y140" s="21" t="str">
        <f t="shared" si="5"/>
        <v/>
      </c>
      <c r="AA140" s="21" t="str">
        <f t="array" ref="AA140">IF(Prototype_input!$C$6="Federal or Tribal Government",IF(O140&lt;&gt;"", INDEX('Summary - Objective - Tradeoff'!$C$2:$AV$4, MATCH(Prototype_input!$C$38, 'Summary - Objective - Tradeoff'!$B$2:$B$4, 0), MATCH(B140, 'Summary - Objective - Tradeoff'!$C$1:$AV$1, 0)),""),"")</f>
        <v/>
      </c>
      <c r="AB140" s="21" t="str">
        <f t="shared" si="6"/>
        <v/>
      </c>
      <c r="AC140" s="21" t="str">
        <f t="shared" si="7"/>
        <v/>
      </c>
      <c r="AE140" s="21" t="str">
        <f t="array" ref="AE140">IF(Prototype_input!$C$6="Federal or Tribal Government",IF(O140&lt;&gt;"", INDEX('Summary- PoP - Tradeoff'!$C$2:$AV$5, MATCH(Prototype_input!$C$46, 'Summary- PoP - Tradeoff'!$B$2:$B$5, 0), MATCH(B140, 'Summary- PoP - Tradeoff'!$C$1:$AV$1, 0)),""),"")</f>
        <v/>
      </c>
      <c r="AF140" s="21" t="str">
        <f t="shared" si="8"/>
        <v/>
      </c>
      <c r="AG140" s="21" t="str">
        <f t="shared" si="9"/>
        <v/>
      </c>
      <c r="AI140" s="21" t="str">
        <f t="array" ref="AI140">IF(Prototype_input!$C$6="Federal or Tribal Government",IF(O140&lt;&gt;"", INDEX('Summary - EDV - Tradeoff'!$C$2:$AV$4, MATCH(Prototype_input!$C$54, 'Summary - EDV - Tradeoff'!$B$2:$B$4, 0), MATCH(B140, 'Summary - EDV - Tradeoff'!$C$1:$AV$1, 0)),""),"")</f>
        <v/>
      </c>
      <c r="AJ140" s="21" t="str">
        <f t="shared" si="10"/>
        <v/>
      </c>
      <c r="AK140" s="21" t="str">
        <f t="shared" si="11"/>
        <v/>
      </c>
      <c r="AL140" s="21" t="str">
        <f t="shared" si="12"/>
        <v/>
      </c>
    </row>
    <row r="141" spans="4:38" ht="12.75" x14ac:dyDescent="0.2">
      <c r="D141" s="21" t="str">
        <f t="array" ref="D141">IF(
  Prototype_input!$C$6 = "State or Local Government",
  IF(
    C141 &lt;&gt; "",
    IFERROR(
      INDEX(
        'Summary - Acquisition Need'!$C$2:$AD$4,
        MATCH(Prototype_input!$C$30, 'Summary - Acquisition Need'!$B$2:$B$4, 0),
        MATCH(C141, 'Summary - Acquisition Need'!$C$1:$AD$1, 0)
      ),
      ""
    ),
    ""
  ),
  IF(
    Prototype_input!$C$6 = "Federal or Tribal Government",
    IF(
      B141 &lt;&gt; "",
      IFERROR(
        INDEX(
          'Summary - Place of Performance'!$C$2:$AW$14,
          MATCH(Prototype_input!$C$30, 'Summary - Place of Performance'!$B$2:$B$14, 0),
          MATCH(B141, 'Summary - Place of Performance'!$C$1:$AW$1, 0)
        ),
        ""
      ),
      ""
    ),
    ""
  )
)</f>
        <v/>
      </c>
      <c r="E141" s="21" t="str">
        <f t="array" ref="E141">IF(
  Prototype_input!$C$6 = "State or Local Government",
  IF(
    C141 &lt;&gt; "",
    IFERROR(
      INDEX(
        'Summary - Contract Type'!$C$2:$BX$6,
        MATCH(Prototype_input!$C$34, 'Summary - Contract Type'!$B$2:$B$6, 0),
        MATCH(C141, 'Summary - Contract Type'!$C$1:$BX$1, 0)
      ),
      ""
    ),
    ""
  ),
  IF(
    Prototype_input!$C$6 = "Federal or Tribal Government",
    IF(
      B141 &lt;&gt; "",
      IFERROR(
        INDEX(
          'Summary - Level of Assistance'!$C$2:$AW$7,
          MATCH(Prototype_input!$C$34, 'Summary - Level of Assistance'!$B$2:$B$7, 0),
          MATCH(B141, 'Summary - Level of Assistance'!$C$1:$AW$1, 0)
        ),
        ""
      ),
      ""
    ),
    ""
  )
)</f>
        <v/>
      </c>
      <c r="F141" s="21" t="str">
        <f t="array" ref="F141">IF(
  Prototype_input!$C$6 = "State or Local Government",
  IF(
    C141 &lt;&gt; "",
    IFERROR(
      INDEX(
        'Summary - Socioeconomic'!$C$2:$BX$11,
        MATCH(Prototype_input!$C$38, 'Summary - Socioeconomic'!$B$2:$B$11, 0),
        MATCH(C141, 'Summary - Socioeconomic'!$C$1:$BX$1, 0)
      ),
      ""
    ),
    ""
  ),
  IF(
    Prototype_input!$C$6 = "Federal or Tribal Government",
    IF(
      B141 &lt;&gt; "",
      IFERROR(
        INDEX(
          'Summary - Objective'!$C$2:$AX$4,
          MATCH(Prototype_input!$C$38, 'Summary - Objective'!$B$2:$B$4, 0),
          MATCH(B141, 'Summary - Objective'!$C$1:$AX$1, 0)
        ),
        ""
      ),
      ""
    ),
    ""
  )
)</f>
        <v/>
      </c>
      <c r="G141" s="21" t="str">
        <f t="array" ref="G141">IF(
  Prototype_input!$C$6 = "Federal or Tribal Government",
  IF(
    B141 &lt;&gt; "",
    IFERROR(
      INDEX(
        'Summary - Contract Type'!$C$2:$BX$6,
        MATCH(Prototype_input!$C$42, 'Summary - Contract Type'!$B$2:$B$6, 0),
        MATCH(B141, 'Summary - Contract Type'!$C$1:$BX$1, 0)
      ),
      ""
    ),
    ""
  ),
  ""
)</f>
        <v/>
      </c>
      <c r="H141" s="21" t="str">
        <f t="array" ref="H141">IF(
  Prototype_input!$C$6 = "Federal or Tribal Government",
  IF(
    B141 &lt;&gt; "",
    IFERROR(
      INDEX(
        'Summary - Period of Performance'!$C$2:$AW$5,
        MATCH(Prototype_input!$C$46, 'Summary - Period of Performance'!$B$2:$B$5, 0),
        MATCH(B141, 'Summary - Period of Performance'!$C$1:$AW$1, 0)
      ),
      ""
    ),
    ""
  ),
  ""
)</f>
        <v/>
      </c>
      <c r="I141" s="21" t="str">
        <f t="array" ref="I141">IF(
  Prototype_input!$C$6 = "Federal or Tribal Government",
  IF(
    B141 &lt;&gt; "",
    IFERROR(
      INDEX(
        'Summary - Socioeconomic'!$C$2:$BX$11,
        MATCH(Prototype_input!$C$50, 'Summary - Socioeconomic'!$B$2:$B$11, 0),
        MATCH(B141, 'Summary - Socioeconomic'!$C$1:$BX$1, 0)
      ),
      ""
    ),
    ""
  ),
  ""
)</f>
        <v/>
      </c>
      <c r="J141" s="21" t="str">
        <f t="array" ref="J141">IF(
  Prototype_input!$C$6 = "Federal or Tribal Government",
  IF(
    B141 &lt;&gt; "",
    IFERROR(
      INDEX(
        'Summary - Estimated Dollar Valu'!$C$2:$AW$4,
        MATCH(Prototype_input!$C$54, 'Summary - Estimated Dollar Valu'!$B$2:$B$4, 0),
        MATCH(B141, 'Summary - Estimated Dollar Valu'!$C$1:$AW$1, 0)
      ),
      ""
    ),
    ""
  ),
  ""
)</f>
        <v/>
      </c>
      <c r="K141" s="21" t="str">
        <f>IF(AND(Prototype_input!$C$56&lt;&gt;"",J141&lt;&gt;""),Prototype_input!$C$58,"")</f>
        <v/>
      </c>
      <c r="L141" s="21" t="str">
        <f>IF(AND(Prototype_input!$C$60&lt;&gt;"",J141&lt;&gt;""),Prototype_input!$C$62,"")</f>
        <v/>
      </c>
      <c r="M141" s="21" t="str">
        <f>IF(AND(Prototype_input!$C$64&lt;&gt;"",J141&lt;&gt;""),Prototype_input!$C$66,"")</f>
        <v/>
      </c>
      <c r="N141" s="21" t="str">
        <f>IF(AND(Prototype_input!$C$68&lt;&gt;"",J141&lt;&gt;""),Prototype_input!$C$70,"")</f>
        <v/>
      </c>
      <c r="O141" s="21" t="str">
        <f t="array" ref="O141">IF(N141&lt;&gt;"",_xludf.xlookup(Prototype_input!$E$13,'ITC Offerings Mapping'!C140:C1139,'ITC Offerings Mapping'!B140:B1139),"")</f>
        <v/>
      </c>
      <c r="Q141" s="21" t="str">
        <f t="array" ref="Q141">IF(Prototype_input!$C$6="Federal or Tribal Government",IF(O141&lt;&gt;"", INDEX('Scope Scoring'!$C$2:$BX$50, MATCH(O141, 'Scope Scoring'!$B$2:$B$50, 0), MATCH(B141, 'Scope Scoring'!$C$1:$BX$1, 0)),""),"")</f>
        <v/>
      </c>
      <c r="R141" s="21" t="str">
        <f t="shared" si="0"/>
        <v/>
      </c>
      <c r="S141" s="21" t="str">
        <f t="shared" si="1"/>
        <v/>
      </c>
      <c r="T141" s="21" t="str">
        <f t="shared" si="2"/>
        <v/>
      </c>
      <c r="U141" s="21" t="str">
        <f t="shared" si="3"/>
        <v/>
      </c>
      <c r="W141" s="21" t="str">
        <f t="array" ref="W141">IF(Prototype_input!$C$6="Federal or Tribal Government",IF(O141&lt;&gt;"", INDEX('Summary - Level of Assistance -'!$C$2:$AV$7, MATCH(Prototype_input!$C$34, 'Summary - Level of Assistance -'!$B$2:$B$7, 0), MATCH(B141, 'Summary - Level of Assistance -'!$C$1:$AV$1, 0)),""),"")</f>
        <v/>
      </c>
      <c r="X141" s="21" t="str">
        <f t="shared" si="4"/>
        <v/>
      </c>
      <c r="Y141" s="21" t="str">
        <f t="shared" si="5"/>
        <v/>
      </c>
      <c r="AA141" s="21" t="str">
        <f t="array" ref="AA141">IF(Prototype_input!$C$6="Federal or Tribal Government",IF(O141&lt;&gt;"", INDEX('Summary - Objective - Tradeoff'!$C$2:$AV$4, MATCH(Prototype_input!$C$38, 'Summary - Objective - Tradeoff'!$B$2:$B$4, 0), MATCH(B141, 'Summary - Objective - Tradeoff'!$C$1:$AV$1, 0)),""),"")</f>
        <v/>
      </c>
      <c r="AB141" s="21" t="str">
        <f t="shared" si="6"/>
        <v/>
      </c>
      <c r="AC141" s="21" t="str">
        <f t="shared" si="7"/>
        <v/>
      </c>
      <c r="AE141" s="21" t="str">
        <f t="array" ref="AE141">IF(Prototype_input!$C$6="Federal or Tribal Government",IF(O141&lt;&gt;"", INDEX('Summary- PoP - Tradeoff'!$C$2:$AV$5, MATCH(Prototype_input!$C$46, 'Summary- PoP - Tradeoff'!$B$2:$B$5, 0), MATCH(B141, 'Summary- PoP - Tradeoff'!$C$1:$AV$1, 0)),""),"")</f>
        <v/>
      </c>
      <c r="AF141" s="21" t="str">
        <f t="shared" si="8"/>
        <v/>
      </c>
      <c r="AG141" s="21" t="str">
        <f t="shared" si="9"/>
        <v/>
      </c>
      <c r="AI141" s="21" t="str">
        <f t="array" ref="AI141">IF(Prototype_input!$C$6="Federal or Tribal Government",IF(O141&lt;&gt;"", INDEX('Summary - EDV - Tradeoff'!$C$2:$AV$4, MATCH(Prototype_input!$C$54, 'Summary - EDV - Tradeoff'!$B$2:$B$4, 0), MATCH(B141, 'Summary - EDV - Tradeoff'!$C$1:$AV$1, 0)),""),"")</f>
        <v/>
      </c>
      <c r="AJ141" s="21" t="str">
        <f t="shared" si="10"/>
        <v/>
      </c>
      <c r="AK141" s="21" t="str">
        <f t="shared" si="11"/>
        <v/>
      </c>
      <c r="AL141" s="21" t="str">
        <f t="shared" si="12"/>
        <v/>
      </c>
    </row>
    <row r="142" spans="4:38" ht="12.75" x14ac:dyDescent="0.2">
      <c r="D142" s="21" t="str">
        <f t="array" ref="D142">IF(
  Prototype_input!$C$6 = "State or Local Government",
  IF(
    C142 &lt;&gt; "",
    IFERROR(
      INDEX(
        'Summary - Acquisition Need'!$C$2:$AD$4,
        MATCH(Prototype_input!$C$30, 'Summary - Acquisition Need'!$B$2:$B$4, 0),
        MATCH(C142, 'Summary - Acquisition Need'!$C$1:$AD$1, 0)
      ),
      ""
    ),
    ""
  ),
  IF(
    Prototype_input!$C$6 = "Federal or Tribal Government",
    IF(
      B142 &lt;&gt; "",
      IFERROR(
        INDEX(
          'Summary - Place of Performance'!$C$2:$AW$14,
          MATCH(Prototype_input!$C$30, 'Summary - Place of Performance'!$B$2:$B$14, 0),
          MATCH(B142, 'Summary - Place of Performance'!$C$1:$AW$1, 0)
        ),
        ""
      ),
      ""
    ),
    ""
  )
)</f>
        <v/>
      </c>
      <c r="E142" s="21" t="str">
        <f t="array" ref="E142">IF(
  Prototype_input!$C$6 = "State or Local Government",
  IF(
    C142 &lt;&gt; "",
    IFERROR(
      INDEX(
        'Summary - Contract Type'!$C$2:$BX$6,
        MATCH(Prototype_input!$C$34, 'Summary - Contract Type'!$B$2:$B$6, 0),
        MATCH(C142, 'Summary - Contract Type'!$C$1:$BX$1, 0)
      ),
      ""
    ),
    ""
  ),
  IF(
    Prototype_input!$C$6 = "Federal or Tribal Government",
    IF(
      B142 &lt;&gt; "",
      IFERROR(
        INDEX(
          'Summary - Level of Assistance'!$C$2:$AW$7,
          MATCH(Prototype_input!$C$34, 'Summary - Level of Assistance'!$B$2:$B$7, 0),
          MATCH(B142, 'Summary - Level of Assistance'!$C$1:$AW$1, 0)
        ),
        ""
      ),
      ""
    ),
    ""
  )
)</f>
        <v/>
      </c>
      <c r="F142" s="21" t="str">
        <f t="array" ref="F142">IF(
  Prototype_input!$C$6 = "State or Local Government",
  IF(
    C142 &lt;&gt; "",
    IFERROR(
      INDEX(
        'Summary - Socioeconomic'!$C$2:$BX$11,
        MATCH(Prototype_input!$C$38, 'Summary - Socioeconomic'!$B$2:$B$11, 0),
        MATCH(C142, 'Summary - Socioeconomic'!$C$1:$BX$1, 0)
      ),
      ""
    ),
    ""
  ),
  IF(
    Prototype_input!$C$6 = "Federal or Tribal Government",
    IF(
      B142 &lt;&gt; "",
      IFERROR(
        INDEX(
          'Summary - Objective'!$C$2:$AX$4,
          MATCH(Prototype_input!$C$38, 'Summary - Objective'!$B$2:$B$4, 0),
          MATCH(B142, 'Summary - Objective'!$C$1:$AX$1, 0)
        ),
        ""
      ),
      ""
    ),
    ""
  )
)</f>
        <v/>
      </c>
      <c r="G142" s="21" t="str">
        <f t="array" ref="G142">IF(
  Prototype_input!$C$6 = "Federal or Tribal Government",
  IF(
    B142 &lt;&gt; "",
    IFERROR(
      INDEX(
        'Summary - Contract Type'!$C$2:$BX$6,
        MATCH(Prototype_input!$C$42, 'Summary - Contract Type'!$B$2:$B$6, 0),
        MATCH(B142, 'Summary - Contract Type'!$C$1:$BX$1, 0)
      ),
      ""
    ),
    ""
  ),
  ""
)</f>
        <v/>
      </c>
      <c r="H142" s="21" t="str">
        <f t="array" ref="H142">IF(
  Prototype_input!$C$6 = "Federal or Tribal Government",
  IF(
    B142 &lt;&gt; "",
    IFERROR(
      INDEX(
        'Summary - Period of Performance'!$C$2:$AW$5,
        MATCH(Prototype_input!$C$46, 'Summary - Period of Performance'!$B$2:$B$5, 0),
        MATCH(B142, 'Summary - Period of Performance'!$C$1:$AW$1, 0)
      ),
      ""
    ),
    ""
  ),
  ""
)</f>
        <v/>
      </c>
      <c r="I142" s="21" t="str">
        <f t="array" ref="I142">IF(
  Prototype_input!$C$6 = "Federal or Tribal Government",
  IF(
    B142 &lt;&gt; "",
    IFERROR(
      INDEX(
        'Summary - Socioeconomic'!$C$2:$BX$11,
        MATCH(Prototype_input!$C$50, 'Summary - Socioeconomic'!$B$2:$B$11, 0),
        MATCH(B142, 'Summary - Socioeconomic'!$C$1:$BX$1, 0)
      ),
      ""
    ),
    ""
  ),
  ""
)</f>
        <v/>
      </c>
      <c r="J142" s="21" t="str">
        <f t="array" ref="J142">IF(
  Prototype_input!$C$6 = "Federal or Tribal Government",
  IF(
    B142 &lt;&gt; "",
    IFERROR(
      INDEX(
        'Summary - Estimated Dollar Valu'!$C$2:$AW$4,
        MATCH(Prototype_input!$C$54, 'Summary - Estimated Dollar Valu'!$B$2:$B$4, 0),
        MATCH(B142, 'Summary - Estimated Dollar Valu'!$C$1:$AW$1, 0)
      ),
      ""
    ),
    ""
  ),
  ""
)</f>
        <v/>
      </c>
      <c r="K142" s="21" t="str">
        <f>IF(AND(Prototype_input!$C$56&lt;&gt;"",J142&lt;&gt;""),Prototype_input!$C$58,"")</f>
        <v/>
      </c>
      <c r="L142" s="21" t="str">
        <f>IF(AND(Prototype_input!$C$60&lt;&gt;"",J142&lt;&gt;""),Prototype_input!$C$62,"")</f>
        <v/>
      </c>
      <c r="M142" s="21" t="str">
        <f>IF(AND(Prototype_input!$C$64&lt;&gt;"",J142&lt;&gt;""),Prototype_input!$C$66,"")</f>
        <v/>
      </c>
      <c r="N142" s="21" t="str">
        <f>IF(AND(Prototype_input!$C$68&lt;&gt;"",J142&lt;&gt;""),Prototype_input!$C$70,"")</f>
        <v/>
      </c>
      <c r="O142" s="21" t="str">
        <f t="array" ref="O142">IF(N142&lt;&gt;"",_xludf.xlookup(Prototype_input!$E$13,'ITC Offerings Mapping'!C141:C1140,'ITC Offerings Mapping'!B141:B1140),"")</f>
        <v/>
      </c>
      <c r="Q142" s="21" t="str">
        <f t="array" ref="Q142">IF(Prototype_input!$C$6="Federal or Tribal Government",IF(O142&lt;&gt;"", INDEX('Scope Scoring'!$C$2:$BX$50, MATCH(O142, 'Scope Scoring'!$B$2:$B$50, 0), MATCH(B142, 'Scope Scoring'!$C$1:$BX$1, 0)),""),"")</f>
        <v/>
      </c>
      <c r="R142" s="21" t="str">
        <f t="shared" si="0"/>
        <v/>
      </c>
      <c r="S142" s="21" t="str">
        <f t="shared" si="1"/>
        <v/>
      </c>
      <c r="T142" s="21" t="str">
        <f t="shared" si="2"/>
        <v/>
      </c>
      <c r="U142" s="21" t="str">
        <f t="shared" si="3"/>
        <v/>
      </c>
      <c r="W142" s="21" t="str">
        <f t="array" ref="W142">IF(Prototype_input!$C$6="Federal or Tribal Government",IF(O142&lt;&gt;"", INDEX('Summary - Level of Assistance -'!$C$2:$AV$7, MATCH(Prototype_input!$C$34, 'Summary - Level of Assistance -'!$B$2:$B$7, 0), MATCH(B142, 'Summary - Level of Assistance -'!$C$1:$AV$1, 0)),""),"")</f>
        <v/>
      </c>
      <c r="X142" s="21" t="str">
        <f t="shared" si="4"/>
        <v/>
      </c>
      <c r="Y142" s="21" t="str">
        <f t="shared" si="5"/>
        <v/>
      </c>
      <c r="AA142" s="21" t="str">
        <f t="array" ref="AA142">IF(Prototype_input!$C$6="Federal or Tribal Government",IF(O142&lt;&gt;"", INDEX('Summary - Objective - Tradeoff'!$C$2:$AV$4, MATCH(Prototype_input!$C$38, 'Summary - Objective - Tradeoff'!$B$2:$B$4, 0), MATCH(B142, 'Summary - Objective - Tradeoff'!$C$1:$AV$1, 0)),""),"")</f>
        <v/>
      </c>
      <c r="AB142" s="21" t="str">
        <f t="shared" si="6"/>
        <v/>
      </c>
      <c r="AC142" s="21" t="str">
        <f t="shared" si="7"/>
        <v/>
      </c>
      <c r="AE142" s="21" t="str">
        <f t="array" ref="AE142">IF(Prototype_input!$C$6="Federal or Tribal Government",IF(O142&lt;&gt;"", INDEX('Summary- PoP - Tradeoff'!$C$2:$AV$5, MATCH(Prototype_input!$C$46, 'Summary- PoP - Tradeoff'!$B$2:$B$5, 0), MATCH(B142, 'Summary- PoP - Tradeoff'!$C$1:$AV$1, 0)),""),"")</f>
        <v/>
      </c>
      <c r="AF142" s="21" t="str">
        <f t="shared" si="8"/>
        <v/>
      </c>
      <c r="AG142" s="21" t="str">
        <f t="shared" si="9"/>
        <v/>
      </c>
      <c r="AI142" s="21" t="str">
        <f t="array" ref="AI142">IF(Prototype_input!$C$6="Federal or Tribal Government",IF(O142&lt;&gt;"", INDEX('Summary - EDV - Tradeoff'!$C$2:$AV$4, MATCH(Prototype_input!$C$54, 'Summary - EDV - Tradeoff'!$B$2:$B$4, 0), MATCH(B142, 'Summary - EDV - Tradeoff'!$C$1:$AV$1, 0)),""),"")</f>
        <v/>
      </c>
      <c r="AJ142" s="21" t="str">
        <f t="shared" si="10"/>
        <v/>
      </c>
      <c r="AK142" s="21" t="str">
        <f t="shared" si="11"/>
        <v/>
      </c>
      <c r="AL142" s="21" t="str">
        <f t="shared" si="12"/>
        <v/>
      </c>
    </row>
    <row r="143" spans="4:38" ht="12.75" x14ac:dyDescent="0.2">
      <c r="D143" s="21" t="str">
        <f t="array" ref="D143">IF(
  Prototype_input!$C$6 = "State or Local Government",
  IF(
    C143 &lt;&gt; "",
    IFERROR(
      INDEX(
        'Summary - Acquisition Need'!$C$2:$AD$4,
        MATCH(Prototype_input!$C$30, 'Summary - Acquisition Need'!$B$2:$B$4, 0),
        MATCH(C143, 'Summary - Acquisition Need'!$C$1:$AD$1, 0)
      ),
      ""
    ),
    ""
  ),
  IF(
    Prototype_input!$C$6 = "Federal or Tribal Government",
    IF(
      B143 &lt;&gt; "",
      IFERROR(
        INDEX(
          'Summary - Place of Performance'!$C$2:$AW$14,
          MATCH(Prototype_input!$C$30, 'Summary - Place of Performance'!$B$2:$B$14, 0),
          MATCH(B143, 'Summary - Place of Performance'!$C$1:$AW$1, 0)
        ),
        ""
      ),
      ""
    ),
    ""
  )
)</f>
        <v/>
      </c>
      <c r="E143" s="21" t="str">
        <f t="array" ref="E143">IF(
  Prototype_input!$C$6 = "State or Local Government",
  IF(
    C143 &lt;&gt; "",
    IFERROR(
      INDEX(
        'Summary - Contract Type'!$C$2:$BX$6,
        MATCH(Prototype_input!$C$34, 'Summary - Contract Type'!$B$2:$B$6, 0),
        MATCH(C143, 'Summary - Contract Type'!$C$1:$BX$1, 0)
      ),
      ""
    ),
    ""
  ),
  IF(
    Prototype_input!$C$6 = "Federal or Tribal Government",
    IF(
      B143 &lt;&gt; "",
      IFERROR(
        INDEX(
          'Summary - Level of Assistance'!$C$2:$AW$7,
          MATCH(Prototype_input!$C$34, 'Summary - Level of Assistance'!$B$2:$B$7, 0),
          MATCH(B143, 'Summary - Level of Assistance'!$C$1:$AW$1, 0)
        ),
        ""
      ),
      ""
    ),
    ""
  )
)</f>
        <v/>
      </c>
      <c r="F143" s="21" t="str">
        <f t="array" ref="F143">IF(
  Prototype_input!$C$6 = "State or Local Government",
  IF(
    C143 &lt;&gt; "",
    IFERROR(
      INDEX(
        'Summary - Socioeconomic'!$C$2:$BX$11,
        MATCH(Prototype_input!$C$38, 'Summary - Socioeconomic'!$B$2:$B$11, 0),
        MATCH(C143, 'Summary - Socioeconomic'!$C$1:$BX$1, 0)
      ),
      ""
    ),
    ""
  ),
  IF(
    Prototype_input!$C$6 = "Federal or Tribal Government",
    IF(
      B143 &lt;&gt; "",
      IFERROR(
        INDEX(
          'Summary - Objective'!$C$2:$AX$4,
          MATCH(Prototype_input!$C$38, 'Summary - Objective'!$B$2:$B$4, 0),
          MATCH(B143, 'Summary - Objective'!$C$1:$AX$1, 0)
        ),
        ""
      ),
      ""
    ),
    ""
  )
)</f>
        <v/>
      </c>
      <c r="G143" s="21" t="str">
        <f t="array" ref="G143">IF(
  Prototype_input!$C$6 = "Federal or Tribal Government",
  IF(
    B143 &lt;&gt; "",
    IFERROR(
      INDEX(
        'Summary - Contract Type'!$C$2:$BX$6,
        MATCH(Prototype_input!$C$42, 'Summary - Contract Type'!$B$2:$B$6, 0),
        MATCH(B143, 'Summary - Contract Type'!$C$1:$BX$1, 0)
      ),
      ""
    ),
    ""
  ),
  ""
)</f>
        <v/>
      </c>
      <c r="H143" s="21" t="str">
        <f t="array" ref="H143">IF(
  Prototype_input!$C$6 = "Federal or Tribal Government",
  IF(
    B143 &lt;&gt; "",
    IFERROR(
      INDEX(
        'Summary - Period of Performance'!$C$2:$AW$5,
        MATCH(Prototype_input!$C$46, 'Summary - Period of Performance'!$B$2:$B$5, 0),
        MATCH(B143, 'Summary - Period of Performance'!$C$1:$AW$1, 0)
      ),
      ""
    ),
    ""
  ),
  ""
)</f>
        <v/>
      </c>
      <c r="I143" s="21" t="str">
        <f t="array" ref="I143">IF(
  Prototype_input!$C$6 = "Federal or Tribal Government",
  IF(
    B143 &lt;&gt; "",
    IFERROR(
      INDEX(
        'Summary - Socioeconomic'!$C$2:$BX$11,
        MATCH(Prototype_input!$C$50, 'Summary - Socioeconomic'!$B$2:$B$11, 0),
        MATCH(B143, 'Summary - Socioeconomic'!$C$1:$BX$1, 0)
      ),
      ""
    ),
    ""
  ),
  ""
)</f>
        <v/>
      </c>
      <c r="J143" s="21" t="str">
        <f t="array" ref="J143">IF(
  Prototype_input!$C$6 = "Federal or Tribal Government",
  IF(
    B143 &lt;&gt; "",
    IFERROR(
      INDEX(
        'Summary - Estimated Dollar Valu'!$C$2:$AW$4,
        MATCH(Prototype_input!$C$54, 'Summary - Estimated Dollar Valu'!$B$2:$B$4, 0),
        MATCH(B143, 'Summary - Estimated Dollar Valu'!$C$1:$AW$1, 0)
      ),
      ""
    ),
    ""
  ),
  ""
)</f>
        <v/>
      </c>
      <c r="K143" s="21" t="str">
        <f>IF(AND(Prototype_input!$C$56&lt;&gt;"",J143&lt;&gt;""),Prototype_input!$C$58,"")</f>
        <v/>
      </c>
      <c r="L143" s="21" t="str">
        <f>IF(AND(Prototype_input!$C$60&lt;&gt;"",J143&lt;&gt;""),Prototype_input!$C$62,"")</f>
        <v/>
      </c>
      <c r="M143" s="21" t="str">
        <f>IF(AND(Prototype_input!$C$64&lt;&gt;"",J143&lt;&gt;""),Prototype_input!$C$66,"")</f>
        <v/>
      </c>
      <c r="N143" s="21" t="str">
        <f>IF(AND(Prototype_input!$C$68&lt;&gt;"",J143&lt;&gt;""),Prototype_input!$C$70,"")</f>
        <v/>
      </c>
      <c r="O143" s="21" t="str">
        <f t="array" ref="O143">IF(N143&lt;&gt;"",_xludf.xlookup(Prototype_input!$E$13,'ITC Offerings Mapping'!C142:C1141,'ITC Offerings Mapping'!B142:B1141),"")</f>
        <v/>
      </c>
      <c r="Q143" s="21" t="str">
        <f t="array" ref="Q143">IF(Prototype_input!$C$6="Federal or Tribal Government",IF(O143&lt;&gt;"", INDEX('Scope Scoring'!$C$2:$BX$50, MATCH(O143, 'Scope Scoring'!$B$2:$B$50, 0), MATCH(B143, 'Scope Scoring'!$C$1:$BX$1, 0)),""),"")</f>
        <v/>
      </c>
      <c r="R143" s="21" t="str">
        <f t="shared" si="0"/>
        <v/>
      </c>
      <c r="S143" s="21" t="str">
        <f t="shared" si="1"/>
        <v/>
      </c>
      <c r="T143" s="21" t="str">
        <f t="shared" si="2"/>
        <v/>
      </c>
      <c r="U143" s="21" t="str">
        <f t="shared" si="3"/>
        <v/>
      </c>
      <c r="W143" s="21" t="str">
        <f t="array" ref="W143">IF(Prototype_input!$C$6="Federal or Tribal Government",IF(O143&lt;&gt;"", INDEX('Summary - Level of Assistance -'!$C$2:$AV$7, MATCH(Prototype_input!$C$34, 'Summary - Level of Assistance -'!$B$2:$B$7, 0), MATCH(B143, 'Summary - Level of Assistance -'!$C$1:$AV$1, 0)),""),"")</f>
        <v/>
      </c>
      <c r="X143" s="21" t="str">
        <f t="shared" si="4"/>
        <v/>
      </c>
      <c r="Y143" s="21" t="str">
        <f t="shared" si="5"/>
        <v/>
      </c>
      <c r="AA143" s="21" t="str">
        <f t="array" ref="AA143">IF(Prototype_input!$C$6="Federal or Tribal Government",IF(O143&lt;&gt;"", INDEX('Summary - Objective - Tradeoff'!$C$2:$AV$4, MATCH(Prototype_input!$C$38, 'Summary - Objective - Tradeoff'!$B$2:$B$4, 0), MATCH(B143, 'Summary - Objective - Tradeoff'!$C$1:$AV$1, 0)),""),"")</f>
        <v/>
      </c>
      <c r="AB143" s="21" t="str">
        <f t="shared" si="6"/>
        <v/>
      </c>
      <c r="AC143" s="21" t="str">
        <f t="shared" si="7"/>
        <v/>
      </c>
      <c r="AE143" s="21" t="str">
        <f t="array" ref="AE143">IF(Prototype_input!$C$6="Federal or Tribal Government",IF(O143&lt;&gt;"", INDEX('Summary- PoP - Tradeoff'!$C$2:$AV$5, MATCH(Prototype_input!$C$46, 'Summary- PoP - Tradeoff'!$B$2:$B$5, 0), MATCH(B143, 'Summary- PoP - Tradeoff'!$C$1:$AV$1, 0)),""),"")</f>
        <v/>
      </c>
      <c r="AF143" s="21" t="str">
        <f t="shared" si="8"/>
        <v/>
      </c>
      <c r="AG143" s="21" t="str">
        <f t="shared" si="9"/>
        <v/>
      </c>
      <c r="AI143" s="21" t="str">
        <f t="array" ref="AI143">IF(Prototype_input!$C$6="Federal or Tribal Government",IF(O143&lt;&gt;"", INDEX('Summary - EDV - Tradeoff'!$C$2:$AV$4, MATCH(Prototype_input!$C$54, 'Summary - EDV - Tradeoff'!$B$2:$B$4, 0), MATCH(B143, 'Summary - EDV - Tradeoff'!$C$1:$AV$1, 0)),""),"")</f>
        <v/>
      </c>
      <c r="AJ143" s="21" t="str">
        <f t="shared" si="10"/>
        <v/>
      </c>
      <c r="AK143" s="21" t="str">
        <f t="shared" si="11"/>
        <v/>
      </c>
      <c r="AL143" s="21" t="str">
        <f t="shared" si="12"/>
        <v/>
      </c>
    </row>
    <row r="144" spans="4:38" ht="12.75" x14ac:dyDescent="0.2">
      <c r="D144" s="21" t="str">
        <f t="array" ref="D144">IF(
  Prototype_input!$C$6 = "State or Local Government",
  IF(
    C144 &lt;&gt; "",
    IFERROR(
      INDEX(
        'Summary - Acquisition Need'!$C$2:$AD$4,
        MATCH(Prototype_input!$C$30, 'Summary - Acquisition Need'!$B$2:$B$4, 0),
        MATCH(C144, 'Summary - Acquisition Need'!$C$1:$AD$1, 0)
      ),
      ""
    ),
    ""
  ),
  IF(
    Prototype_input!$C$6 = "Federal or Tribal Government",
    IF(
      B144 &lt;&gt; "",
      IFERROR(
        INDEX(
          'Summary - Place of Performance'!$C$2:$AW$14,
          MATCH(Prototype_input!$C$30, 'Summary - Place of Performance'!$B$2:$B$14, 0),
          MATCH(B144, 'Summary - Place of Performance'!$C$1:$AW$1, 0)
        ),
        ""
      ),
      ""
    ),
    ""
  )
)</f>
        <v/>
      </c>
      <c r="E144" s="21" t="str">
        <f t="array" ref="E144">IF(
  Prototype_input!$C$6 = "State or Local Government",
  IF(
    C144 &lt;&gt; "",
    IFERROR(
      INDEX(
        'Summary - Contract Type'!$C$2:$BX$6,
        MATCH(Prototype_input!$C$34, 'Summary - Contract Type'!$B$2:$B$6, 0),
        MATCH(C144, 'Summary - Contract Type'!$C$1:$BX$1, 0)
      ),
      ""
    ),
    ""
  ),
  IF(
    Prototype_input!$C$6 = "Federal or Tribal Government",
    IF(
      B144 &lt;&gt; "",
      IFERROR(
        INDEX(
          'Summary - Level of Assistance'!$C$2:$AW$7,
          MATCH(Prototype_input!$C$34, 'Summary - Level of Assistance'!$B$2:$B$7, 0),
          MATCH(B144, 'Summary - Level of Assistance'!$C$1:$AW$1, 0)
        ),
        ""
      ),
      ""
    ),
    ""
  )
)</f>
        <v/>
      </c>
      <c r="F144" s="21" t="str">
        <f t="array" ref="F144">IF(
  Prototype_input!$C$6 = "State or Local Government",
  IF(
    C144 &lt;&gt; "",
    IFERROR(
      INDEX(
        'Summary - Socioeconomic'!$C$2:$BX$11,
        MATCH(Prototype_input!$C$38, 'Summary - Socioeconomic'!$B$2:$B$11, 0),
        MATCH(C144, 'Summary - Socioeconomic'!$C$1:$BX$1, 0)
      ),
      ""
    ),
    ""
  ),
  IF(
    Prototype_input!$C$6 = "Federal or Tribal Government",
    IF(
      B144 &lt;&gt; "",
      IFERROR(
        INDEX(
          'Summary - Objective'!$C$2:$AX$4,
          MATCH(Prototype_input!$C$38, 'Summary - Objective'!$B$2:$B$4, 0),
          MATCH(B144, 'Summary - Objective'!$C$1:$AX$1, 0)
        ),
        ""
      ),
      ""
    ),
    ""
  )
)</f>
        <v/>
      </c>
      <c r="G144" s="21" t="str">
        <f t="array" ref="G144">IF(
  Prototype_input!$C$6 = "Federal or Tribal Government",
  IF(
    B144 &lt;&gt; "",
    IFERROR(
      INDEX(
        'Summary - Contract Type'!$C$2:$BX$6,
        MATCH(Prototype_input!$C$42, 'Summary - Contract Type'!$B$2:$B$6, 0),
        MATCH(B144, 'Summary - Contract Type'!$C$1:$BX$1, 0)
      ),
      ""
    ),
    ""
  ),
  ""
)</f>
        <v/>
      </c>
      <c r="H144" s="21" t="str">
        <f t="array" ref="H144">IF(
  Prototype_input!$C$6 = "Federal or Tribal Government",
  IF(
    B144 &lt;&gt; "",
    IFERROR(
      INDEX(
        'Summary - Period of Performance'!$C$2:$AW$5,
        MATCH(Prototype_input!$C$46, 'Summary - Period of Performance'!$B$2:$B$5, 0),
        MATCH(B144, 'Summary - Period of Performance'!$C$1:$AW$1, 0)
      ),
      ""
    ),
    ""
  ),
  ""
)</f>
        <v/>
      </c>
      <c r="I144" s="21" t="str">
        <f t="array" ref="I144">IF(
  Prototype_input!$C$6 = "Federal or Tribal Government",
  IF(
    B144 &lt;&gt; "",
    IFERROR(
      INDEX(
        'Summary - Socioeconomic'!$C$2:$BX$11,
        MATCH(Prototype_input!$C$50, 'Summary - Socioeconomic'!$B$2:$B$11, 0),
        MATCH(B144, 'Summary - Socioeconomic'!$C$1:$BX$1, 0)
      ),
      ""
    ),
    ""
  ),
  ""
)</f>
        <v/>
      </c>
      <c r="J144" s="21" t="str">
        <f t="array" ref="J144">IF(
  Prototype_input!$C$6 = "Federal or Tribal Government",
  IF(
    B144 &lt;&gt; "",
    IFERROR(
      INDEX(
        'Summary - Estimated Dollar Valu'!$C$2:$AW$4,
        MATCH(Prototype_input!$C$54, 'Summary - Estimated Dollar Valu'!$B$2:$B$4, 0),
        MATCH(B144, 'Summary - Estimated Dollar Valu'!$C$1:$AW$1, 0)
      ),
      ""
    ),
    ""
  ),
  ""
)</f>
        <v/>
      </c>
      <c r="K144" s="21" t="str">
        <f>IF(AND(Prototype_input!$C$56&lt;&gt;"",J144&lt;&gt;""),Prototype_input!$C$58,"")</f>
        <v/>
      </c>
      <c r="L144" s="21" t="str">
        <f>IF(AND(Prototype_input!$C$60&lt;&gt;"",J144&lt;&gt;""),Prototype_input!$C$62,"")</f>
        <v/>
      </c>
      <c r="M144" s="21" t="str">
        <f>IF(AND(Prototype_input!$C$64&lt;&gt;"",J144&lt;&gt;""),Prototype_input!$C$66,"")</f>
        <v/>
      </c>
      <c r="N144" s="21" t="str">
        <f>IF(AND(Prototype_input!$C$68&lt;&gt;"",J144&lt;&gt;""),Prototype_input!$C$70,"")</f>
        <v/>
      </c>
      <c r="O144" s="21" t="str">
        <f t="array" ref="O144">IF(N144&lt;&gt;"",_xludf.xlookup(Prototype_input!$E$13,'ITC Offerings Mapping'!C143:C1142,'ITC Offerings Mapping'!B143:B1142),"")</f>
        <v/>
      </c>
      <c r="Q144" s="21" t="str">
        <f t="array" ref="Q144">IF(Prototype_input!$C$6="Federal or Tribal Government",IF(O144&lt;&gt;"", INDEX('Scope Scoring'!$C$2:$BX$50, MATCH(O144, 'Scope Scoring'!$B$2:$B$50, 0), MATCH(B144, 'Scope Scoring'!$C$1:$BX$1, 0)),""),"")</f>
        <v/>
      </c>
      <c r="R144" s="21" t="str">
        <f t="shared" si="0"/>
        <v/>
      </c>
      <c r="S144" s="21" t="str">
        <f t="shared" si="1"/>
        <v/>
      </c>
      <c r="T144" s="21" t="str">
        <f t="shared" si="2"/>
        <v/>
      </c>
      <c r="U144" s="21" t="str">
        <f t="shared" si="3"/>
        <v/>
      </c>
      <c r="W144" s="21" t="str">
        <f t="array" ref="W144">IF(Prototype_input!$C$6="Federal or Tribal Government",IF(O144&lt;&gt;"", INDEX('Summary - Level of Assistance -'!$C$2:$AV$7, MATCH(Prototype_input!$C$34, 'Summary - Level of Assistance -'!$B$2:$B$7, 0), MATCH(B144, 'Summary - Level of Assistance -'!$C$1:$AV$1, 0)),""),"")</f>
        <v/>
      </c>
      <c r="X144" s="21" t="str">
        <f t="shared" si="4"/>
        <v/>
      </c>
      <c r="Y144" s="21" t="str">
        <f t="shared" si="5"/>
        <v/>
      </c>
      <c r="AA144" s="21" t="str">
        <f t="array" ref="AA144">IF(Prototype_input!$C$6="Federal or Tribal Government",IF(O144&lt;&gt;"", INDEX('Summary - Objective - Tradeoff'!$C$2:$AV$4, MATCH(Prototype_input!$C$38, 'Summary - Objective - Tradeoff'!$B$2:$B$4, 0), MATCH(B144, 'Summary - Objective - Tradeoff'!$C$1:$AV$1, 0)),""),"")</f>
        <v/>
      </c>
      <c r="AB144" s="21" t="str">
        <f t="shared" si="6"/>
        <v/>
      </c>
      <c r="AC144" s="21" t="str">
        <f t="shared" si="7"/>
        <v/>
      </c>
      <c r="AE144" s="21" t="str">
        <f t="array" ref="AE144">IF(Prototype_input!$C$6="Federal or Tribal Government",IF(O144&lt;&gt;"", INDEX('Summary- PoP - Tradeoff'!$C$2:$AV$5, MATCH(Prototype_input!$C$46, 'Summary- PoP - Tradeoff'!$B$2:$B$5, 0), MATCH(B144, 'Summary- PoP - Tradeoff'!$C$1:$AV$1, 0)),""),"")</f>
        <v/>
      </c>
      <c r="AF144" s="21" t="str">
        <f t="shared" si="8"/>
        <v/>
      </c>
      <c r="AG144" s="21" t="str">
        <f t="shared" si="9"/>
        <v/>
      </c>
      <c r="AI144" s="21" t="str">
        <f t="array" ref="AI144">IF(Prototype_input!$C$6="Federal or Tribal Government",IF(O144&lt;&gt;"", INDEX('Summary - EDV - Tradeoff'!$C$2:$AV$4, MATCH(Prototype_input!$C$54, 'Summary - EDV - Tradeoff'!$B$2:$B$4, 0), MATCH(B144, 'Summary - EDV - Tradeoff'!$C$1:$AV$1, 0)),""),"")</f>
        <v/>
      </c>
      <c r="AJ144" s="21" t="str">
        <f t="shared" si="10"/>
        <v/>
      </c>
      <c r="AK144" s="21" t="str">
        <f t="shared" si="11"/>
        <v/>
      </c>
      <c r="AL144" s="21" t="str">
        <f t="shared" si="12"/>
        <v/>
      </c>
    </row>
    <row r="145" spans="4:38" ht="12.75" x14ac:dyDescent="0.2">
      <c r="D145" s="21" t="str">
        <f t="array" ref="D145">IF(
  Prototype_input!$C$6 = "State or Local Government",
  IF(
    C145 &lt;&gt; "",
    IFERROR(
      INDEX(
        'Summary - Acquisition Need'!$C$2:$AD$4,
        MATCH(Prototype_input!$C$30, 'Summary - Acquisition Need'!$B$2:$B$4, 0),
        MATCH(C145, 'Summary - Acquisition Need'!$C$1:$AD$1, 0)
      ),
      ""
    ),
    ""
  ),
  IF(
    Prototype_input!$C$6 = "Federal or Tribal Government",
    IF(
      B145 &lt;&gt; "",
      IFERROR(
        INDEX(
          'Summary - Place of Performance'!$C$2:$AW$14,
          MATCH(Prototype_input!$C$30, 'Summary - Place of Performance'!$B$2:$B$14, 0),
          MATCH(B145, 'Summary - Place of Performance'!$C$1:$AW$1, 0)
        ),
        ""
      ),
      ""
    ),
    ""
  )
)</f>
        <v/>
      </c>
      <c r="E145" s="21" t="str">
        <f t="array" ref="E145">IF(
  Prototype_input!$C$6 = "State or Local Government",
  IF(
    C145 &lt;&gt; "",
    IFERROR(
      INDEX(
        'Summary - Contract Type'!$C$2:$BX$6,
        MATCH(Prototype_input!$C$34, 'Summary - Contract Type'!$B$2:$B$6, 0),
        MATCH(C145, 'Summary - Contract Type'!$C$1:$BX$1, 0)
      ),
      ""
    ),
    ""
  ),
  IF(
    Prototype_input!$C$6 = "Federal or Tribal Government",
    IF(
      B145 &lt;&gt; "",
      IFERROR(
        INDEX(
          'Summary - Level of Assistance'!$C$2:$AW$7,
          MATCH(Prototype_input!$C$34, 'Summary - Level of Assistance'!$B$2:$B$7, 0),
          MATCH(B145, 'Summary - Level of Assistance'!$C$1:$AW$1, 0)
        ),
        ""
      ),
      ""
    ),
    ""
  )
)</f>
        <v/>
      </c>
      <c r="F145" s="21" t="str">
        <f t="array" ref="F145">IF(
  Prototype_input!$C$6 = "State or Local Government",
  IF(
    C145 &lt;&gt; "",
    IFERROR(
      INDEX(
        'Summary - Socioeconomic'!$C$2:$BX$11,
        MATCH(Prototype_input!$C$38, 'Summary - Socioeconomic'!$B$2:$B$11, 0),
        MATCH(C145, 'Summary - Socioeconomic'!$C$1:$BX$1, 0)
      ),
      ""
    ),
    ""
  ),
  IF(
    Prototype_input!$C$6 = "Federal or Tribal Government",
    IF(
      B145 &lt;&gt; "",
      IFERROR(
        INDEX(
          'Summary - Objective'!$C$2:$AX$4,
          MATCH(Prototype_input!$C$38, 'Summary - Objective'!$B$2:$B$4, 0),
          MATCH(B145, 'Summary - Objective'!$C$1:$AX$1, 0)
        ),
        ""
      ),
      ""
    ),
    ""
  )
)</f>
        <v/>
      </c>
      <c r="G145" s="21" t="str">
        <f t="array" ref="G145">IF(
  Prototype_input!$C$6 = "Federal or Tribal Government",
  IF(
    B145 &lt;&gt; "",
    IFERROR(
      INDEX(
        'Summary - Contract Type'!$C$2:$BX$6,
        MATCH(Prototype_input!$C$42, 'Summary - Contract Type'!$B$2:$B$6, 0),
        MATCH(B145, 'Summary - Contract Type'!$C$1:$BX$1, 0)
      ),
      ""
    ),
    ""
  ),
  ""
)</f>
        <v/>
      </c>
      <c r="H145" s="21" t="str">
        <f t="array" ref="H145">IF(
  Prototype_input!$C$6 = "Federal or Tribal Government",
  IF(
    B145 &lt;&gt; "",
    IFERROR(
      INDEX(
        'Summary - Period of Performance'!$C$2:$AW$5,
        MATCH(Prototype_input!$C$46, 'Summary - Period of Performance'!$B$2:$B$5, 0),
        MATCH(B145, 'Summary - Period of Performance'!$C$1:$AW$1, 0)
      ),
      ""
    ),
    ""
  ),
  ""
)</f>
        <v/>
      </c>
      <c r="I145" s="21" t="str">
        <f t="array" ref="I145">IF(
  Prototype_input!$C$6 = "Federal or Tribal Government",
  IF(
    B145 &lt;&gt; "",
    IFERROR(
      INDEX(
        'Summary - Socioeconomic'!$C$2:$BX$11,
        MATCH(Prototype_input!$C$50, 'Summary - Socioeconomic'!$B$2:$B$11, 0),
        MATCH(B145, 'Summary - Socioeconomic'!$C$1:$BX$1, 0)
      ),
      ""
    ),
    ""
  ),
  ""
)</f>
        <v/>
      </c>
      <c r="J145" s="21" t="str">
        <f t="array" ref="J145">IF(
  Prototype_input!$C$6 = "Federal or Tribal Government",
  IF(
    B145 &lt;&gt; "",
    IFERROR(
      INDEX(
        'Summary - Estimated Dollar Valu'!$C$2:$AW$4,
        MATCH(Prototype_input!$C$54, 'Summary - Estimated Dollar Valu'!$B$2:$B$4, 0),
        MATCH(B145, 'Summary - Estimated Dollar Valu'!$C$1:$AW$1, 0)
      ),
      ""
    ),
    ""
  ),
  ""
)</f>
        <v/>
      </c>
      <c r="K145" s="21" t="str">
        <f>IF(AND(Prototype_input!$C$56&lt;&gt;"",J145&lt;&gt;""),Prototype_input!$C$58,"")</f>
        <v/>
      </c>
      <c r="L145" s="21" t="str">
        <f>IF(AND(Prototype_input!$C$60&lt;&gt;"",J145&lt;&gt;""),Prototype_input!$C$62,"")</f>
        <v/>
      </c>
      <c r="M145" s="21" t="str">
        <f>IF(AND(Prototype_input!$C$64&lt;&gt;"",J145&lt;&gt;""),Prototype_input!$C$66,"")</f>
        <v/>
      </c>
      <c r="N145" s="21" t="str">
        <f>IF(AND(Prototype_input!$C$68&lt;&gt;"",J145&lt;&gt;""),Prototype_input!$C$70,"")</f>
        <v/>
      </c>
      <c r="O145" s="21" t="str">
        <f t="array" ref="O145">IF(N145&lt;&gt;"",_xludf.xlookup(Prototype_input!$E$13,'ITC Offerings Mapping'!C144:C1143,'ITC Offerings Mapping'!B144:B1143),"")</f>
        <v/>
      </c>
      <c r="Q145" s="21" t="str">
        <f t="array" ref="Q145">IF(Prototype_input!$C$6="Federal or Tribal Government",IF(O145&lt;&gt;"", INDEX('Scope Scoring'!$C$2:$BX$50, MATCH(O145, 'Scope Scoring'!$B$2:$B$50, 0), MATCH(B145, 'Scope Scoring'!$C$1:$BX$1, 0)),""),"")</f>
        <v/>
      </c>
      <c r="R145" s="21" t="str">
        <f t="shared" si="0"/>
        <v/>
      </c>
      <c r="S145" s="21" t="str">
        <f t="shared" si="1"/>
        <v/>
      </c>
      <c r="T145" s="21" t="str">
        <f t="shared" si="2"/>
        <v/>
      </c>
      <c r="U145" s="21" t="str">
        <f t="shared" si="3"/>
        <v/>
      </c>
      <c r="W145" s="21" t="str">
        <f t="array" ref="W145">IF(Prototype_input!$C$6="Federal or Tribal Government",IF(O145&lt;&gt;"", INDEX('Summary - Level of Assistance -'!$C$2:$AV$7, MATCH(Prototype_input!$C$34, 'Summary - Level of Assistance -'!$B$2:$B$7, 0), MATCH(B145, 'Summary - Level of Assistance -'!$C$1:$AV$1, 0)),""),"")</f>
        <v/>
      </c>
      <c r="X145" s="21" t="str">
        <f t="shared" si="4"/>
        <v/>
      </c>
      <c r="Y145" s="21" t="str">
        <f t="shared" si="5"/>
        <v/>
      </c>
      <c r="AA145" s="21" t="str">
        <f t="array" ref="AA145">IF(Prototype_input!$C$6="Federal or Tribal Government",IF(O145&lt;&gt;"", INDEX('Summary - Objective - Tradeoff'!$C$2:$AV$4, MATCH(Prototype_input!$C$38, 'Summary - Objective - Tradeoff'!$B$2:$B$4, 0), MATCH(B145, 'Summary - Objective - Tradeoff'!$C$1:$AV$1, 0)),""),"")</f>
        <v/>
      </c>
      <c r="AB145" s="21" t="str">
        <f t="shared" si="6"/>
        <v/>
      </c>
      <c r="AC145" s="21" t="str">
        <f t="shared" si="7"/>
        <v/>
      </c>
      <c r="AE145" s="21" t="str">
        <f t="array" ref="AE145">IF(Prototype_input!$C$6="Federal or Tribal Government",IF(O145&lt;&gt;"", INDEX('Summary- PoP - Tradeoff'!$C$2:$AV$5, MATCH(Prototype_input!$C$46, 'Summary- PoP - Tradeoff'!$B$2:$B$5, 0), MATCH(B145, 'Summary- PoP - Tradeoff'!$C$1:$AV$1, 0)),""),"")</f>
        <v/>
      </c>
      <c r="AF145" s="21" t="str">
        <f t="shared" si="8"/>
        <v/>
      </c>
      <c r="AG145" s="21" t="str">
        <f t="shared" si="9"/>
        <v/>
      </c>
      <c r="AI145" s="21" t="str">
        <f t="array" ref="AI145">IF(Prototype_input!$C$6="Federal or Tribal Government",IF(O145&lt;&gt;"", INDEX('Summary - EDV - Tradeoff'!$C$2:$AV$4, MATCH(Prototype_input!$C$54, 'Summary - EDV - Tradeoff'!$B$2:$B$4, 0), MATCH(B145, 'Summary - EDV - Tradeoff'!$C$1:$AV$1, 0)),""),"")</f>
        <v/>
      </c>
      <c r="AJ145" s="21" t="str">
        <f t="shared" si="10"/>
        <v/>
      </c>
      <c r="AK145" s="21" t="str">
        <f t="shared" si="11"/>
        <v/>
      </c>
      <c r="AL145" s="21" t="str">
        <f t="shared" si="12"/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4:K36"/>
  <sheetViews>
    <sheetView topLeftCell="A13" workbookViewId="0">
      <selection activeCell="C29" sqref="C29"/>
    </sheetView>
  </sheetViews>
  <sheetFormatPr defaultColWidth="12.5703125" defaultRowHeight="15.75" customHeight="1" x14ac:dyDescent="0.2"/>
  <cols>
    <col min="1" max="1" width="37.7109375" bestFit="1" customWidth="1"/>
    <col min="2" max="2" width="28.140625" customWidth="1"/>
    <col min="3" max="3" width="76.28515625" customWidth="1"/>
    <col min="6" max="6" width="55.140625" customWidth="1"/>
    <col min="8" max="9" width="19.140625" bestFit="1" customWidth="1"/>
  </cols>
  <sheetData>
    <row r="14" spans="1:11" ht="15.75" customHeight="1" x14ac:dyDescent="0.2">
      <c r="A14" s="21" t="s">
        <v>14</v>
      </c>
      <c r="B14" s="21" t="s">
        <v>14</v>
      </c>
      <c r="C14" s="21" t="s">
        <v>14</v>
      </c>
      <c r="D14" s="21" t="s">
        <v>14</v>
      </c>
      <c r="E14" s="21" t="s">
        <v>14</v>
      </c>
      <c r="F14" s="21" t="s">
        <v>14</v>
      </c>
      <c r="G14" s="21" t="s">
        <v>14</v>
      </c>
      <c r="H14" s="21" t="s">
        <v>14</v>
      </c>
      <c r="I14" s="21" t="s">
        <v>14</v>
      </c>
      <c r="J14" s="21" t="s">
        <v>14</v>
      </c>
      <c r="K14" s="21" t="s">
        <v>14</v>
      </c>
    </row>
    <row r="15" spans="1:11" ht="15.75" customHeight="1" x14ac:dyDescent="0.2">
      <c r="A15" s="21" t="str" cm="1">
        <f t="array" ref="A15">IF(IF(
Prototype_input!C28&lt;&gt;"",
TRANSPOSE(_xlfn._xlws.FILTER(
Questions!E2:Z1000,
(Questions!A2:A1000=Prototype_input!$C$6)*
(Questions!B2:B1000=ROW()-14)
)),
""
)=0,"",IF(
Prototype_input!C28&lt;&gt;"",
TRANSPOSE(_xlfn._xlws.FILTER(
Questions!E2:Z1000,
(Questions!A2:A1000=Prototype_input!$C$6)*
(Questions!B2:B1000=ROW()-14)
)),
""
))</f>
        <v/>
      </c>
      <c r="B15" s="21" t="str" cm="1">
        <f t="array" ref="B15">IF(IF(
Prototype_input!C32&lt;&gt;"",
TRANSPOSE(_xlfn._xlws.FILTER(
Questions!E2:Z1000,
(Questions!A2:A1000=Prototype_input!$C$6)*
(Questions!B2:B1000=ROW()-13)
)),
""
)=0,"",IF(
Prototype_input!C32&lt;&gt;"",
TRANSPOSE(_xlfn._xlws.FILTER(
Questions!E2:Z1000,
(Questions!A2:A1000=Prototype_input!$C$6)*
(Questions!B2:B1000=ROW()-13)
)),
""
))</f>
        <v/>
      </c>
      <c r="C15" s="21" t="str" cm="1">
        <f t="array" ref="C15">IF(IF(
Prototype_input!C36&lt;&gt;"",
TRANSPOSE(_xlfn._xlws.FILTER(
Questions!E2:Z1000,
(Questions!A2:A1000=Prototype_input!$C$6)*
(Questions!B2:B1000=ROW()-12)
)),
""
)=0,"",IF(
Prototype_input!C36&lt;&gt;"",
TRANSPOSE(_xlfn._xlws.FILTER(
Questions!E2:Z1000,
(Questions!A2:A1000=Prototype_input!$C$6)*
(Questions!B2:B1000=ROW()-12)
)),
""
))</f>
        <v/>
      </c>
      <c r="D15" s="21" t="str" cm="1">
        <f t="array" ref="D15">IF(IF(
Prototype_input!C40&lt;&gt;"",
TRANSPOSE(_xlfn._xlws.FILTER(
Questions!E2:Z1000,
(Questions!A2:A1000=Prototype_input!$C$6)*
(Questions!B2:B1000=ROW()-11)
)),
""
)=0,"",IF(
Prototype_input!C40&lt;&gt;"",
TRANSPOSE(_xlfn._xlws.FILTER(
Questions!E2:Z1000,
(Questions!A2:A1000=Prototype_input!$C$6)*
(Questions!B2:B1000=ROW()-11)
)),
""
))</f>
        <v/>
      </c>
      <c r="E15" s="21" t="str" cm="1">
        <f t="array" ref="E15">IF(IF(
Prototype_input!C44&lt;&gt;"",
TRANSPOSE(_xlfn._xlws.FILTER(
Questions!E2:Z1000,
(Questions!A2:A1000=Prototype_input!$C$6)*
(Questions!B2:B1000=ROW()-10)
)),
""
)=0,"",IF(
Prototype_input!C44&lt;&gt;"",
TRANSPOSE(_xlfn._xlws.FILTER(
Questions!E2:Z1000,
(Questions!A2:A1000=Prototype_input!$C$6)*
(Questions!B2:B1000=ROW()-10)
)),
""
))</f>
        <v/>
      </c>
      <c r="F15" s="21" t="str" cm="1">
        <f t="array" ref="F15">IF(IF(
Prototype_input!C48&lt;&gt;"",
TRANSPOSE(_xlfn._xlws.FILTER(
Questions!E2:Z1000,
(Questions!A2:A1000=Prototype_input!$C$6)*
(Questions!B2:B1000=ROW()-9)
)),
""
)=0,"",IF(
Prototype_input!C48&lt;&gt;"",
TRANSPOSE(_xlfn._xlws.FILTER(
Questions!E2:Z1000,
(Questions!A2:A1000=Prototype_input!$C$6)*
(Questions!B2:B1000=ROW()-9)
)),
""
))</f>
        <v/>
      </c>
      <c r="G15" s="21" t="str" cm="1">
        <f t="array" ref="G15">IF(IF(
Prototype_input!C52&lt;&gt;"",
TRANSPOSE(_xlfn._xlws.FILTER(
Questions!E2:Z1000,
(Questions!A2:A1000=Prototype_input!$C$6)*
(Questions!B2:B1000=ROW()-8)
)),
""
)=0,"",IF(
Prototype_input!C52&lt;&gt;"",
TRANSPOSE(_xlfn._xlws.FILTER(
Questions!E2:Z1000,
(Questions!A2:A1000=Prototype_input!$C$6)*
(Questions!B2:B1000=ROW()-8)
)),
""
))</f>
        <v/>
      </c>
      <c r="H15" s="21" t="s">
        <v>28</v>
      </c>
      <c r="I15" s="21" t="str" cm="1">
        <f t="array" ref="I15:I18">_xlfn.LET( _xlpm.a, _xlfn._xlws.FILTER(Answers!H15:H18,Answers!H15:H18&lt;&gt;Prototype_input!C58), IF( _xlpm.a = 0, "", _xlpm.a) )</f>
        <v>Level of Assistance</v>
      </c>
      <c r="J15" s="21" t="str" cm="1">
        <f t="array" ref="J15:J18">_xlfn.LET( _xlpm.a, _xlfn._xlws.FILTER(Answers!I15:I18,Answers!I15:I18&lt;&gt;Prototype_input!C62), IF( _xlpm.a = 0, "", _xlpm.a) )</f>
        <v>Level of Assistance</v>
      </c>
      <c r="K15" s="21" t="str" cm="1">
        <f t="array" ref="K15:K18">_xlfn.LET( _xlpm.a, _xlfn._xlws.FILTER(Answers!J15:J18,Answers!J15:J18&lt;&gt;Prototype_input!C66), IF( _xlpm.a = 0, "", _xlpm.a) )</f>
        <v>Level of Assistance</v>
      </c>
    </row>
    <row r="16" spans="1:11" ht="15.75" customHeight="1" x14ac:dyDescent="0.2">
      <c r="A16" s="21"/>
      <c r="B16" s="21"/>
      <c r="C16" s="21"/>
      <c r="D16" s="21"/>
      <c r="E16" s="21"/>
      <c r="F16" s="21"/>
      <c r="G16" s="21"/>
      <c r="H16" s="21" t="s">
        <v>30</v>
      </c>
      <c r="I16" s="21" t="str">
        <v>Objective</v>
      </c>
      <c r="J16" s="21" t="str">
        <v>Objective</v>
      </c>
      <c r="K16" s="21" t="str">
        <v>Objective</v>
      </c>
    </row>
    <row r="17" spans="1:11" ht="15.75" customHeight="1" x14ac:dyDescent="0.2">
      <c r="A17" s="21"/>
      <c r="B17" s="21"/>
      <c r="C17" s="21"/>
      <c r="D17" s="21"/>
      <c r="E17" s="21"/>
      <c r="F17" s="21"/>
      <c r="G17" s="21"/>
      <c r="H17" s="21" t="s">
        <v>32</v>
      </c>
      <c r="I17" s="21" t="str">
        <v>Period of Performance</v>
      </c>
      <c r="J17" s="21" t="str">
        <v>Period of Performance</v>
      </c>
      <c r="K17" s="21" t="str">
        <v>Period of Performance</v>
      </c>
    </row>
    <row r="18" spans="1:11" ht="15.75" customHeight="1" x14ac:dyDescent="0.2">
      <c r="A18" s="21"/>
      <c r="B18" s="21"/>
      <c r="C18" s="21"/>
      <c r="D18" s="21"/>
      <c r="E18" s="21"/>
      <c r="F18" s="21"/>
      <c r="G18" s="21"/>
      <c r="H18" s="21" t="s">
        <v>34</v>
      </c>
      <c r="I18" t="str">
        <v>Estimated Dollar Value</v>
      </c>
      <c r="J18" t="str">
        <v>Estimated Dollar Value</v>
      </c>
      <c r="K18" t="str">
        <v>Estimated Dollar Value</v>
      </c>
    </row>
    <row r="19" spans="1:11" ht="15.75" customHeight="1" x14ac:dyDescent="0.2">
      <c r="A19" s="21"/>
      <c r="B19" s="21"/>
      <c r="C19" s="21"/>
      <c r="D19" s="21"/>
      <c r="E19" s="21"/>
      <c r="F19" s="21"/>
      <c r="G19" s="21"/>
    </row>
    <row r="20" spans="1:11" ht="12.75" x14ac:dyDescent="0.2">
      <c r="A20" s="21"/>
      <c r="B20" s="21"/>
      <c r="C20" s="21"/>
      <c r="D20" s="21"/>
      <c r="E20" s="21"/>
      <c r="F20" s="21"/>
      <c r="G20" s="21"/>
    </row>
    <row r="21" spans="1:11" ht="12.75" x14ac:dyDescent="0.2">
      <c r="A21" s="21"/>
      <c r="B21" s="21"/>
      <c r="C21" s="21"/>
      <c r="D21" s="21"/>
      <c r="E21" s="21"/>
      <c r="F21" s="21"/>
      <c r="G21" s="21"/>
    </row>
    <row r="22" spans="1:11" ht="12.75" x14ac:dyDescent="0.2">
      <c r="A22" s="21"/>
      <c r="B22" s="21"/>
      <c r="C22" s="21"/>
      <c r="D22" s="21"/>
      <c r="E22" s="21"/>
      <c r="F22" s="21"/>
      <c r="G22" s="21"/>
    </row>
    <row r="23" spans="1:11" ht="12.75" x14ac:dyDescent="0.2">
      <c r="A23" s="21"/>
      <c r="B23" s="21"/>
      <c r="C23" s="21"/>
      <c r="D23" s="21"/>
      <c r="E23" s="21"/>
      <c r="F23" s="21"/>
      <c r="G23" s="21"/>
    </row>
    <row r="24" spans="1:11" ht="12.75" x14ac:dyDescent="0.2">
      <c r="A24" s="21"/>
      <c r="B24" s="21"/>
      <c r="C24" s="21"/>
      <c r="D24" s="21"/>
      <c r="E24" s="21"/>
      <c r="F24" s="21"/>
      <c r="G24" s="21"/>
    </row>
    <row r="25" spans="1:11" ht="12.75" x14ac:dyDescent="0.2">
      <c r="A25" s="21"/>
      <c r="B25" s="21"/>
      <c r="C25" s="21"/>
      <c r="D25" s="21"/>
      <c r="E25" s="21"/>
      <c r="F25" s="21"/>
      <c r="G25" s="21"/>
    </row>
    <row r="26" spans="1:11" ht="12.75" x14ac:dyDescent="0.2">
      <c r="A26" s="21"/>
      <c r="B26" s="21"/>
      <c r="C26" s="21"/>
      <c r="D26" s="21"/>
      <c r="E26" s="21"/>
      <c r="F26" s="21"/>
      <c r="G26" s="21"/>
    </row>
    <row r="27" spans="1:11" ht="12.75" x14ac:dyDescent="0.2">
      <c r="A27" s="21"/>
      <c r="B27" s="21"/>
      <c r="C27" s="21"/>
      <c r="D27" s="21"/>
      <c r="E27" s="21"/>
      <c r="F27" s="21"/>
      <c r="G27" s="21"/>
    </row>
    <row r="28" spans="1:11" ht="12.75" x14ac:dyDescent="0.2">
      <c r="A28" s="21"/>
      <c r="B28" s="21"/>
      <c r="C28" s="21"/>
      <c r="D28" s="21"/>
      <c r="E28" s="21"/>
      <c r="F28" s="21"/>
      <c r="G28" s="21"/>
    </row>
    <row r="29" spans="1:11" ht="12.75" x14ac:dyDescent="0.2">
      <c r="A29" s="21"/>
      <c r="B29" s="21"/>
      <c r="C29" s="21"/>
      <c r="D29" s="21"/>
      <c r="E29" s="21"/>
      <c r="F29" s="21"/>
      <c r="G29" s="21"/>
    </row>
    <row r="30" spans="1:11" ht="12.75" x14ac:dyDescent="0.2">
      <c r="A30" s="21"/>
      <c r="B30" s="21"/>
      <c r="C30" s="21"/>
      <c r="D30" s="21"/>
      <c r="E30" s="21"/>
      <c r="F30" s="21"/>
      <c r="G30" s="21"/>
    </row>
    <row r="31" spans="1:11" ht="12.75" x14ac:dyDescent="0.2">
      <c r="A31" s="21"/>
      <c r="B31" s="21"/>
      <c r="C31" s="21"/>
      <c r="D31" s="21"/>
      <c r="E31" s="21"/>
      <c r="F31" s="21"/>
      <c r="G31" s="21"/>
    </row>
    <row r="32" spans="1:11" ht="12.75" x14ac:dyDescent="0.2">
      <c r="A32" s="21"/>
      <c r="B32" s="21"/>
      <c r="C32" s="21"/>
      <c r="D32" s="21"/>
      <c r="E32" s="21"/>
      <c r="F32" s="21"/>
      <c r="G32" s="21"/>
    </row>
    <row r="33" spans="1:7" ht="12.75" x14ac:dyDescent="0.2">
      <c r="A33" s="21"/>
      <c r="B33" s="21"/>
      <c r="C33" s="21"/>
      <c r="D33" s="21"/>
      <c r="E33" s="21"/>
      <c r="F33" s="21"/>
      <c r="G33" s="21"/>
    </row>
    <row r="34" spans="1:7" ht="12.75" x14ac:dyDescent="0.2">
      <c r="A34" s="21"/>
      <c r="B34" s="21"/>
      <c r="C34" s="21"/>
      <c r="D34" s="21"/>
      <c r="E34" s="21"/>
      <c r="F34" s="21"/>
      <c r="G34" s="21"/>
    </row>
    <row r="35" spans="1:7" ht="12.75" x14ac:dyDescent="0.2">
      <c r="A35" s="21"/>
      <c r="B35" s="21"/>
      <c r="C35" s="21"/>
      <c r="D35" s="21"/>
      <c r="E35" s="21"/>
      <c r="F35" s="21"/>
      <c r="G35" s="21"/>
    </row>
    <row r="36" spans="1:7" ht="12.75" x14ac:dyDescent="0.2">
      <c r="A36" s="21"/>
      <c r="B36" s="21"/>
      <c r="C36" s="21"/>
      <c r="D36" s="21"/>
      <c r="E36" s="21"/>
      <c r="F36" s="21"/>
      <c r="G36" s="21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L159"/>
  <sheetViews>
    <sheetView workbookViewId="0">
      <selection activeCell="A2" sqref="A2:XFD2"/>
    </sheetView>
  </sheetViews>
  <sheetFormatPr defaultColWidth="12.5703125" defaultRowHeight="15.75" customHeight="1" x14ac:dyDescent="0.2"/>
  <cols>
    <col min="2" max="2" width="48.5703125" customWidth="1"/>
    <col min="3" max="3" width="69.7109375" customWidth="1"/>
    <col min="4" max="4" width="33.42578125" customWidth="1"/>
    <col min="5" max="5" width="15.42578125" customWidth="1"/>
    <col min="8" max="8" width="17.5703125" customWidth="1"/>
    <col min="10" max="10" width="17.85546875" customWidth="1"/>
    <col min="11" max="11" width="30.42578125" customWidth="1"/>
    <col min="12" max="12" width="23.140625" customWidth="1"/>
    <col min="13" max="13" width="32.85546875" customWidth="1"/>
    <col min="14" max="14" width="33" customWidth="1"/>
    <col min="15" max="15" width="21.42578125" customWidth="1"/>
    <col min="22" max="22" width="4.7109375" customWidth="1"/>
    <col min="23" max="23" width="20.42578125" customWidth="1"/>
    <col min="24" max="24" width="22.42578125" customWidth="1"/>
    <col min="25" max="25" width="20.42578125" customWidth="1"/>
    <col min="26" max="26" width="3.85546875" customWidth="1"/>
    <col min="27" max="27" width="13.5703125" customWidth="1"/>
    <col min="28" max="28" width="15.140625" customWidth="1"/>
    <col min="31" max="31" width="23.28515625" customWidth="1"/>
    <col min="32" max="32" width="24.7109375" customWidth="1"/>
    <col min="33" max="33" width="22.7109375" customWidth="1"/>
    <col min="36" max="36" width="21.42578125" customWidth="1"/>
    <col min="37" max="38" width="19.42578125" customWidth="1"/>
  </cols>
  <sheetData>
    <row r="1" spans="1:38" ht="15.75" customHeight="1" x14ac:dyDescent="0.2">
      <c r="B1" s="21" t="s">
        <v>40</v>
      </c>
      <c r="C1" s="21" t="s">
        <v>114</v>
      </c>
      <c r="D1" s="24" t="str">
        <f>IF(Prototype_input!C28&lt;&gt;"",Prototype_input!C28,"")</f>
        <v/>
      </c>
      <c r="E1" s="25" t="str">
        <f>IF(Prototype_input!C32&lt;&gt;"",Prototype_input!C32,"")</f>
        <v/>
      </c>
      <c r="F1" s="26" t="str">
        <f>IF(Prototype_input!C36&lt;&gt;"",Prototype_input!C36,"")</f>
        <v/>
      </c>
      <c r="G1" s="24" t="str">
        <f>IF(Prototype_input!C40&lt;&gt;"",Prototype_input!C40,"")</f>
        <v/>
      </c>
      <c r="H1" s="26" t="str">
        <f>IF(Prototype_input!C44&lt;&gt;"",Prototype_input!C44,"")</f>
        <v/>
      </c>
      <c r="I1" s="24" t="str">
        <f>IF(Prototype_input!C48&lt;&gt;"",Prototype_input!C48,"")</f>
        <v/>
      </c>
      <c r="J1" s="26" t="str">
        <f>IF(Prototype_input!C52&lt;&gt;"",Prototype_input!C52,"")</f>
        <v/>
      </c>
      <c r="K1" s="21" t="str">
        <f>IF(Prototype_input!C56&lt;&gt;"",Prototype_input!C56,"")</f>
        <v/>
      </c>
      <c r="L1" s="21" t="str">
        <f>IF(Prototype_input!C60&lt;&gt;"",Prototype_input!C60,"")</f>
        <v/>
      </c>
      <c r="M1" s="21" t="str">
        <f>IF(Prototype_input!C64&lt;&gt;"",Prototype_input!C64,"")</f>
        <v/>
      </c>
      <c r="N1" s="21" t="str">
        <f>IF(Prototype_input!C68&lt;&gt;"",Prototype_input!C68,"")</f>
        <v/>
      </c>
      <c r="O1" s="21" t="s">
        <v>115</v>
      </c>
      <c r="P1" s="21"/>
      <c r="Q1" s="21" t="s">
        <v>116</v>
      </c>
      <c r="R1" s="21" t="s">
        <v>53</v>
      </c>
      <c r="S1" s="21" t="s">
        <v>47</v>
      </c>
      <c r="T1" s="21" t="s">
        <v>54</v>
      </c>
      <c r="U1" s="21" t="s">
        <v>117</v>
      </c>
      <c r="W1" s="21" t="s">
        <v>118</v>
      </c>
      <c r="X1" s="21" t="s">
        <v>119</v>
      </c>
      <c r="Y1" s="21" t="s">
        <v>120</v>
      </c>
      <c r="AA1" s="21" t="s">
        <v>121</v>
      </c>
      <c r="AB1" s="21" t="s">
        <v>122</v>
      </c>
      <c r="AC1" s="21" t="s">
        <v>123</v>
      </c>
      <c r="AD1" s="21"/>
      <c r="AE1" s="21" t="s">
        <v>124</v>
      </c>
      <c r="AF1" s="21" t="s">
        <v>125</v>
      </c>
      <c r="AG1" s="21" t="s">
        <v>126</v>
      </c>
      <c r="AH1" s="21"/>
      <c r="AI1" s="21" t="s">
        <v>127</v>
      </c>
      <c r="AJ1" s="21" t="s">
        <v>128</v>
      </c>
      <c r="AK1" s="21" t="s">
        <v>129</v>
      </c>
      <c r="AL1" s="21" t="s">
        <v>130</v>
      </c>
    </row>
    <row r="2" spans="1:38" ht="15.75" customHeight="1" x14ac:dyDescent="0.2">
      <c r="A2" s="21">
        <f>COUNTIF(Prototype_input!E13:E26,"Please input")</f>
        <v>10</v>
      </c>
      <c r="B2" s="21" t="str" cm="1">
        <f t="array" ref="B2">IFERROR(
  IF(
    Prototype_input!C6="Federal or Tribal Government",
    IF(
      AND(Prototype_input!E17&lt;&gt;"",Prototype_input!D17&lt;&gt;"",Prototype_input!D17&lt;&gt;"Please input",Prototype_input!E17&lt;&gt;"Please input"),
      TRANSPOSE(
        _xlfn._xlws.FILTER(
          'ITC Offerings Mapping'!$D$1:$BY$1,
          IF(
            A2&gt;=8,
            INDEX('ITC Offerings Mapping'!D1:BY1000, MATCH(Prototype_input!E16, 'ITC Offerings Mapping'!C1:C1000, 0), 0)="X",
            (
              (INDEX('ITC Offerings Mapping'!D1:BY1000, MATCH(Prototype_input!E16, 'ITC Offerings Mapping'!C1:C1000, 0), 0)="X") +
              (INDEX('ITC Offerings Mapping'!D1:BY1000, MATCH(Prototype_input!E16, 'ITC Offerings Mapping'!C1:C1000, 0), 0)="S")
            )&gt;0
          )
          *
          ISERROR(SEARCH("state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C2" s="21" t="str" cm="1">
        <f t="array" ref="C2">IFERROR(
  IF(
    Prototype_input!C6 = "State or Local Government",
    IF(
      AND(
        Prototype_input!E17 &lt;&gt; "",
        Prototype_input!D17 &lt;&gt; "",
        Prototype_input!D17 &lt;&gt; "Please input",
        Prototype_input!E17 &lt;&gt; "Please input"
      ),
      TRANSPOSE(
        _xlfn._xlws.FILTER(
          'ITC Offerings Mapping'!$D$1:$BY$1,
          IF(
            A2 &gt;= 8,
            INDEX('ITC Offerings Mapping'!$D$2:$BY$1000, MATCH(Prototype_input!E16, 'ITC Offerings Mapping'!$C$2:$C$1000, 0), 0) = "X",
            (
              (INDEX('ITC Offerings Mapping'!$D$2:$BY$1000, MATCH(Prototype_input!E16, 'ITC Offerings Mapping'!$C$2:$C$1000, 0), 0) = "X") +
              (INDEX('ITC Offerings Mapping'!$D$2:$BY$1000, MATCH(Prototype_input!E16, 'ITC Offerings Mapping'!$C$2:$C$1000, 0), 0) = "S")
            ) &gt; 0
          )
          *
          ISNUMBER(SEARCH("Available to 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D2" s="21" t="str">
        <f>IF(
  Prototype_input!$C$6 = "State or Local Government",
  IF(
    C2 &lt;&gt; "",
    IFERROR(
      INDEX(
        'Summary - Acquisition Need'!$C$2:$AD$4,
        MATCH(Prototype_input!$C$30, 'Summary - Acquisition Need'!$B$2:$B$4, 0),
        MATCH(C2, 'Summary - Acquisition Need'!$C$1:$AD$1, 0)
      ),
      ""
    ),
    ""
  ),
  IF(
    Prototype_input!$C$6 = "Federal or Tribal Government",
    IF(
      B2 &lt;&gt; "",
      IFERROR(
        INDEX(
          'Summary - Place of Performance'!$C$2:$AW$14,
          MATCH(Prototype_input!$C$30, 'Summary - Place of Performance'!$B$2:$B$14, 0),
          MATCH(B2, 'Summary - Place of Performance'!$C$1:$AW$1, 0)
        ),
        ""
      ),
      ""
    ),
    ""
  )
)</f>
        <v/>
      </c>
      <c r="E2" s="21" t="str">
        <f>IF(
  Prototype_input!$C$6 = "State or Local Government",
  IF(
    C2 &lt;&gt; "",
    IFERROR(
      INDEX(
        'Summary - Contract Type'!$C$2:$BX$6,
        MATCH(Prototype_input!$C$34, 'Summary - Contract Type'!$B$2:$B$6, 0),
        MATCH(C2, 'Summary - Contract Type'!$C$1:$BX$1, 0)
      ),
      ""
    ),
    ""
  ),
  IF(
    Prototype_input!$C$6 = "Federal or Tribal Government",
    IF(
      B2 &lt;&gt; "",
      IFERROR(
        INDEX(
          'Summary - Level of Assistance'!$C$2:$AW$7,
          MATCH(Prototype_input!$C$34, 'Summary - Level of Assistance'!$B$2:$B$7, 0),
          MATCH(B2, 'Summary - Level of Assistance'!$C$1:$AW$1, 0)
        ),
        ""
      ),
      ""
    ),
    ""
  )
)</f>
        <v/>
      </c>
      <c r="F2" s="21" t="str">
        <f>IF(
  Prototype_input!$C$6 = "State or Local Government",
  IF(
    C2 &lt;&gt; "",
    IFERROR(
      INDEX(
        'Summary - Socioeconomic'!$C$2:$BX$11,
        MATCH(Prototype_input!$C$38, 'Summary - Socioeconomic'!$B$2:$B$11, 0),
        MATCH(C2, 'Summary - Socioeconomic'!$C$1:$BX$1, 0)
      ),
      ""
    ),
    ""
  ),
  IF(
    Prototype_input!$C$6 = "Federal or Tribal Government",
    IF(
      B2 &lt;&gt; "",
      IFERROR(
        INDEX(
          'Summary - Objective'!$C$2:$AX$4,
          MATCH(Prototype_input!$C$38, 'Summary - Objective'!$B$2:$B$4, 0),
          MATCH(B2, 'Summary - Objective'!$C$1:$AX$1, 0)
        ),
        ""
      ),
      ""
    ),
    ""
  )
)</f>
        <v/>
      </c>
      <c r="G2" s="21" t="str">
        <f>IF(
  Prototype_input!$C$6 = "Federal or Tribal Government",
  IF(
    B2 &lt;&gt; "",
    IFERROR(
      INDEX(
        'Summary - Contract Type'!$C$2:$BX$6,
        MATCH(Prototype_input!$C$42, 'Summary - Contract Type'!$B$2:$B$6, 0),
        MATCH(B2, 'Summary - Contract Type'!$C$1:$BX$1, 0)
      ),
      ""
    ),
    ""
  ),
  ""
)</f>
        <v/>
      </c>
      <c r="H2" s="21" t="str">
        <f>IF(
  Prototype_input!$C$6 = "Federal or Tribal Government",
  IF(
    B2 &lt;&gt; "",
    IFERROR(
      INDEX(
        'Summary - Period of Performance'!$C$2:$AW$5,
        MATCH(Prototype_input!$C$46, 'Summary - Period of Performance'!$B$2:$B$5, 0),
        MATCH(B2, 'Summary - Period of Performance'!$C$1:$AW$1, 0)
      ),
      ""
    ),
    ""
  ),
  ""
)</f>
        <v/>
      </c>
      <c r="I2" s="21" t="str">
        <f>IF(
  Prototype_input!$C$6 = "Federal or Tribal Government",
  IF(
    B2 &lt;&gt; "",
    IFERROR(
      INDEX(
        'Summary - Socioeconomic'!$C$2:$BX$11,
        MATCH(Prototype_input!$C$50, 'Summary - Socioeconomic'!$B$2:$B$11, 0),
        MATCH(B2, 'Summary - Socioeconomic'!$C$1:$BX$1, 0)
      ),
      ""
    ),
    ""
  ),
  ""
)</f>
        <v/>
      </c>
      <c r="J2" s="21" t="str">
        <f>IF(
  Prototype_input!$C$6 = "Federal or Tribal Government",
  IF(
    B2 &lt;&gt; "",
    IFERROR(
      INDEX(
        'Summary - Estimated Dollar Valu'!$C$2:$AW$4,
        MATCH(Prototype_input!$C$54, 'Summary - Estimated Dollar Valu'!$B$2:$B$4, 0),
        MATCH(B2, 'Summary - Estimated Dollar Valu'!$C$1:$AW$1, 0)
      ),
      ""
    ),
    ""
  ),
  ""
)</f>
        <v/>
      </c>
      <c r="K2" s="21" t="str">
        <f>IF(AND(Prototype_input!$C$56&lt;&gt;"",J2&lt;&gt;""),Prototype_input!$C$58,"")</f>
        <v/>
      </c>
      <c r="L2" s="21" t="str">
        <f>IF(AND(Prototype_input!$C$60&lt;&gt;"",J2&lt;&gt;""),Prototype_input!$C$62,"")</f>
        <v/>
      </c>
      <c r="M2" s="21" t="str">
        <f>IF(AND(Prototype_input!$C$64&lt;&gt;"",J2&lt;&gt;""),Prototype_input!$C$66,"")</f>
        <v/>
      </c>
      <c r="N2" s="21" t="str">
        <f>IF(AND(Prototype_input!$C$68&lt;&gt;"",J2&lt;&gt;""),Prototype_input!$C$70,"")</f>
        <v/>
      </c>
      <c r="O2" s="21" t="str">
        <f>IF(N2&lt;&gt;"",_xlfn.XLOOKUP(Prototype_input!$E$16,'ITC Offerings Mapping'!$C$1:$C$1000,'ITC Offerings Mapping'!$B$1:$B$1000),"")</f>
        <v/>
      </c>
      <c r="Q2" s="21" t="str">
        <f t="array" ref="Q2">IF(Prototype_input!$C$6="Federal or Tribal Government",IF(O2&lt;&gt;"", INDEX('Scope Scoring'!$C$2:$BX$50, MATCH(O2, 'Scope Scoring'!$B$2:$B$50, 0), MATCH(B2, 'Scope Scoring'!$C$1:$BX$1, 0)),""),"")</f>
        <v/>
      </c>
      <c r="R2" s="21" t="str">
        <f t="shared" ref="R2" si="0">IF(Q2&lt;&gt;"",Q2*60,"")</f>
        <v/>
      </c>
      <c r="S2" s="21" t="str">
        <f t="shared" ref="S2" si="1">IF(R2&lt;&gt;"",((Y2+AC2+AG2+AK2)*40)/100,"")</f>
        <v/>
      </c>
      <c r="T2" s="21" t="str">
        <f t="shared" ref="T2" si="2">IF(R2&lt;&gt;"", SUM(R2:S2),"")</f>
        <v/>
      </c>
      <c r="U2" s="21" t="str">
        <f t="shared" ref="U2" si="3">IF(B2&lt;&gt;"",IF(OR(D2="No",E2="No",G2="No",I2="No"),"Fail","Pass"),"")</f>
        <v/>
      </c>
      <c r="W2" s="21" t="str">
        <f t="array" ref="W2">IF(Prototype_input!$C$6="Federal or Tribal Government",IF(O2&lt;&gt;"", INDEX('Summary - Level of Assistance -'!$C$2:$AV$7, MATCH(Prototype_input!$C$34, 'Summary - Level of Assistance -'!$B$2:$B$7, 0), MATCH(B2, 'Summary - Level of Assistance -'!$C$1:$AV$1, 0)),""),"")</f>
        <v/>
      </c>
      <c r="X2" s="21" t="str">
        <f t="shared" ref="X2" si="4">IF(K2="Level of Assistance",4,IF(L2="Level of Assistance",3,IF(M2="Level of Assistance",2,IF(N2="Level of Assistance",1,""))))</f>
        <v/>
      </c>
      <c r="Y2" s="21" t="str">
        <f t="shared" ref="Y2" si="5">IF(X2&lt;&gt;"",W2*10*X2,"")</f>
        <v/>
      </c>
      <c r="AA2" s="21" t="str">
        <f t="array" ref="AA2">IF(Prototype_input!$C$6="Federal or Tribal Government",IF(O2&lt;&gt;"", INDEX('Summary - Objective - Tradeoff'!$C$2:$AV$4, MATCH(Prototype_input!$C$38, 'Summary - Objective - Tradeoff'!$B$2:$B$4, 0), MATCH(B2, 'Summary - Objective - Tradeoff'!$C$1:$AV$1, 0)),""),"")</f>
        <v/>
      </c>
      <c r="AB2" s="21" t="str">
        <f t="shared" ref="AB2" si="6">IF(K2="Objective",4,IF(L2="Objective",3,IF(M2="Objective",2,IF(N2="Objective",1,""))))</f>
        <v/>
      </c>
      <c r="AC2" s="21" t="str">
        <f t="shared" ref="AC2" si="7">IF(AB2&lt;&gt;"",AA2*10*AB2,"")</f>
        <v/>
      </c>
      <c r="AE2" s="21" t="str">
        <f t="array" ref="AE2">IF(Prototype_input!$C$6="Federal or Tribal Government",IF(O2&lt;&gt;"", INDEX('Summary- PoP - Tradeoff'!$C$2:$AV$5, MATCH(Prototype_input!$C$46, 'Summary- PoP - Tradeoff'!$B$2:$B$5, 0), MATCH(B2, 'Summary- PoP - Tradeoff'!$C$1:$AV$1, 0)),""),"")</f>
        <v/>
      </c>
      <c r="AF2" s="21" t="str">
        <f t="shared" ref="AF2" si="8">IF(K2="Period of Performance",4,IF(L2="Period of Performance",3,IF(M2="Period of Performance",2,IF(N2="Period of Performance",1,""))))</f>
        <v/>
      </c>
      <c r="AG2" s="21" t="str">
        <f t="shared" ref="AG2" si="9">IF(AF2&lt;&gt;"",AE2*10*AF2,"")</f>
        <v/>
      </c>
      <c r="AI2" s="21" t="str">
        <f t="array" ref="AI2">IF(Prototype_input!$C$6="Federal or Tribal Government",IF(O2&lt;&gt;"", INDEX('Summary - EDV - Tradeoff'!$C$2:$AV$4, MATCH(Prototype_input!$C$54, 'Summary - EDV - Tradeoff'!$B$2:$B$4, 0), MATCH(B2, 'Summary - EDV - Tradeoff'!$C$1:$AV$1, 0)),""),"")</f>
        <v/>
      </c>
      <c r="AJ2" s="21" t="str">
        <f t="shared" ref="AJ2" si="10">IF(K2="Estimated Dollar Value",4,IF(L2="Estimated Dollar Value",3,IF(M2="Estimated Dollar Value",2,IF(N2="Estimated Dollar Value",1,""))))</f>
        <v/>
      </c>
      <c r="AK2" s="21" t="str">
        <f t="shared" ref="AK2" si="11">IF(AI2&lt;&gt;"",AJ2*10*AI2,"")</f>
        <v/>
      </c>
      <c r="AL2" s="21" t="str">
        <f t="shared" ref="AL2" si="12">IF(C2&lt;&gt;"",IF(OR(D2="No",E2="No",F2="No"),"Fail","Pass"),"")</f>
        <v/>
      </c>
    </row>
    <row r="3" spans="1:38" ht="15.75" customHeight="1" x14ac:dyDescent="0.2">
      <c r="B3" s="21"/>
      <c r="D3" s="21" t="str">
        <f>IF(
  Prototype_input!$C$6 = "State or Local Government",
  IF(
    C3 &lt;&gt; "",
    IFERROR(
      INDEX(
        'Summary - Acquisition Need'!$C$2:$AD$4,
        MATCH(Prototype_input!$C$30, 'Summary - Acquisition Need'!$B$2:$B$4, 0),
        MATCH(C3, 'Summary - Acquisition Need'!$C$1:$AD$1, 0)
      ),
      ""
    ),
    ""
  ),
  IF(
    Prototype_input!$C$6 = "Federal or Tribal Government",
    IF(
      B3 &lt;&gt; "",
      IFERROR(
        INDEX(
          'Summary - Place of Performance'!$C$2:$AW$14,
          MATCH(Prototype_input!$C$30, 'Summary - Place of Performance'!$B$2:$B$14, 0),
          MATCH(B3, 'Summary - Place of Performance'!$C$1:$AW$1, 0)
        ),
        ""
      ),
      ""
    ),
    ""
  )
)</f>
        <v/>
      </c>
      <c r="E3" s="21" t="str">
        <f>IF(
  Prototype_input!$C$6 = "State or Local Government",
  IF(
    C3 &lt;&gt; "",
    IFERROR(
      INDEX(
        'Summary - Contract Type'!$C$2:$BX$6,
        MATCH(Prototype_input!$C$34, 'Summary - Contract Type'!$B$2:$B$6, 0),
        MATCH(C3, 'Summary - Contract Type'!$C$1:$BX$1, 0)
      ),
      ""
    ),
    ""
  ),
  IF(
    Prototype_input!$C$6 = "Federal or Tribal Government",
    IF(
      B3 &lt;&gt; "",
      IFERROR(
        INDEX(
          'Summary - Level of Assistance'!$C$2:$AW$7,
          MATCH(Prototype_input!$C$34, 'Summary - Level of Assistance'!$B$2:$B$7, 0),
          MATCH(B3, 'Summary - Level of Assistance'!$C$1:$AW$1, 0)
        ),
        ""
      ),
      ""
    ),
    ""
  )
)</f>
        <v/>
      </c>
      <c r="F3" s="21" t="str">
        <f>IF(
  Prototype_input!$C$6 = "State or Local Government",
  IF(
    C3 &lt;&gt; "",
    IFERROR(
      INDEX(
        'Summary - Socioeconomic'!$C$2:$BX$11,
        MATCH(Prototype_input!$C$38, 'Summary - Socioeconomic'!$B$2:$B$11, 0),
        MATCH(C3, 'Summary - Socioeconomic'!$C$1:$BX$1, 0)
      ),
      ""
    ),
    ""
  ),
  IF(
    Prototype_input!$C$6 = "Federal or Tribal Government",
    IF(
      B3 &lt;&gt; "",
      IFERROR(
        INDEX(
          'Summary - Objective'!$C$2:$AX$4,
          MATCH(Prototype_input!$C$38, 'Summary - Objective'!$B$2:$B$4, 0),
          MATCH(B3, 'Summary - Objective'!$C$1:$AX$1, 0)
        ),
        ""
      ),
      ""
    ),
    ""
  )
)</f>
        <v/>
      </c>
      <c r="G3" s="21" t="str">
        <f>IF(
  Prototype_input!$C$6 = "Federal or Tribal Government",
  IF(
    B3 &lt;&gt; "",
    IFERROR(
      INDEX(
        'Summary - Contract Type'!$C$2:$BX$6,
        MATCH(Prototype_input!$C$42, 'Summary - Contract Type'!$B$2:$B$6, 0),
        MATCH(B3, 'Summary - Contract Type'!$C$1:$BX$1, 0)
      ),
      ""
    ),
    ""
  ),
  ""
)</f>
        <v/>
      </c>
      <c r="H3" s="21" t="str">
        <f>IF(
  Prototype_input!$C$6 = "Federal or Tribal Government",
  IF(
    B3 &lt;&gt; "",
    IFERROR(
      INDEX(
        'Summary - Period of Performance'!$C$2:$AW$5,
        MATCH(Prototype_input!$C$46, 'Summary - Period of Performance'!$B$2:$B$5, 0),
        MATCH(B3, 'Summary - Period of Performance'!$C$1:$AW$1, 0)
      ),
      ""
    ),
    ""
  ),
  ""
)</f>
        <v/>
      </c>
      <c r="I3" s="21" t="str">
        <f>IF(
  Prototype_input!$C$6 = "Federal or Tribal Government",
  IF(
    B3 &lt;&gt; "",
    IFERROR(
      INDEX(
        'Summary - Socioeconomic'!$C$2:$BX$11,
        MATCH(Prototype_input!$C$50, 'Summary - Socioeconomic'!$B$2:$B$11, 0),
        MATCH(B3, 'Summary - Socioeconomic'!$C$1:$BX$1, 0)
      ),
      ""
    ),
    ""
  ),
  ""
)</f>
        <v/>
      </c>
      <c r="J3" s="21" t="str">
        <f>IF(
  Prototype_input!$C$6 = "Federal or Tribal Government",
  IF(
    B3 &lt;&gt; "",
    IFERROR(
      INDEX(
        'Summary - Estimated Dollar Valu'!$C$2:$AW$4,
        MATCH(Prototype_input!$C$54, 'Summary - Estimated Dollar Valu'!$B$2:$B$4, 0),
        MATCH(B3, 'Summary - Estimated Dollar Valu'!$C$1:$AW$1, 0)
      ),
      ""
    ),
    ""
  ),
  ""
)</f>
        <v/>
      </c>
      <c r="K3" s="21" t="str">
        <f>IF(AND(Prototype_input!$C$56&lt;&gt;"",J3&lt;&gt;""),Prototype_input!$C$58,"")</f>
        <v/>
      </c>
      <c r="L3" s="21" t="str">
        <f>IF(AND(Prototype_input!$C$60&lt;&gt;"",J3&lt;&gt;""),Prototype_input!$C$62,"")</f>
        <v/>
      </c>
      <c r="M3" s="21" t="str">
        <f>IF(AND(Prototype_input!$C$64&lt;&gt;"",J3&lt;&gt;""),Prototype_input!$C$66,"")</f>
        <v/>
      </c>
      <c r="N3" s="21" t="str">
        <f>IF(AND(Prototype_input!$C$68&lt;&gt;"",J3&lt;&gt;""),Prototype_input!$C$70,"")</f>
        <v/>
      </c>
      <c r="O3" s="21" t="str">
        <f>IF(N3&lt;&gt;"",_xlfn.XLOOKUP(Prototype_input!$E$16,'ITC Offerings Mapping'!$C$1:$C$1000,'ITC Offerings Mapping'!$B$1:$B$1000),"")</f>
        <v/>
      </c>
      <c r="Q3" s="21" t="str">
        <f t="array" ref="Q3">IF(Prototype_input!$C$6="Federal or Tribal Government",IF(O3&lt;&gt;"", INDEX('Scope Scoring'!$C$2:$BX$50, MATCH(O3, 'Scope Scoring'!$B$2:$B$50, 0), MATCH(B3, 'Scope Scoring'!$C$1:$BX$1, 0)),""),"")</f>
        <v/>
      </c>
      <c r="R3" s="21" t="str">
        <f t="shared" ref="R3:R66" si="13">IF(Q3&lt;&gt;"",Q3*60,"")</f>
        <v/>
      </c>
      <c r="S3" s="21" t="str">
        <f t="shared" ref="S3:S66" si="14">IF(R3&lt;&gt;"",((Y3+AC3+AG3+AK3)*40)/100,"")</f>
        <v/>
      </c>
      <c r="T3" s="21" t="str">
        <f t="shared" ref="T3:T66" si="15">IF(R3&lt;&gt;"", SUM(R3:S3),"")</f>
        <v/>
      </c>
      <c r="U3" s="21" t="str">
        <f t="shared" ref="U3:U66" si="16">IF(B3&lt;&gt;"",IF(OR(D3="No",E3="No",G3="No",I3="No"),"Fail","Pass"),"")</f>
        <v/>
      </c>
      <c r="W3" s="21" t="str">
        <f t="array" ref="W3">IF(Prototype_input!$C$6="Federal or Tribal Government",IF(O3&lt;&gt;"", INDEX('Summary - Level of Assistance -'!$C$2:$AV$7, MATCH(Prototype_input!$C$34, 'Summary - Level of Assistance -'!$B$2:$B$7, 0), MATCH(B3, 'Summary - Level of Assistance -'!$C$1:$AV$1, 0)),""),"")</f>
        <v/>
      </c>
      <c r="X3" s="21" t="str">
        <f t="shared" ref="X3:X66" si="17">IF(K3="Level of Assistance",4,IF(L3="Level of Assistance",3,IF(M3="Level of Assistance",2,IF(N3="Level of Assistance",1,""))))</f>
        <v/>
      </c>
      <c r="Y3" s="21" t="str">
        <f t="shared" ref="Y3:Y66" si="18">IF(X3&lt;&gt;"",W3*10*X3,"")</f>
        <v/>
      </c>
      <c r="AA3" s="21" t="str">
        <f t="array" ref="AA3">IF(Prototype_input!$C$6="Federal or Tribal Government",IF(O3&lt;&gt;"", INDEX('Summary - Objective - Tradeoff'!$C$2:$AV$4, MATCH(Prototype_input!$C$38, 'Summary - Objective - Tradeoff'!$B$2:$B$4, 0), MATCH(B3, 'Summary - Objective - Tradeoff'!$C$1:$AV$1, 0)),""),"")</f>
        <v/>
      </c>
      <c r="AB3" s="21" t="str">
        <f t="shared" ref="AB3:AB66" si="19">IF(K3="Objective",4,IF(L3="Objective",3,IF(M3="Objective",2,IF(N3="Objective",1,""))))</f>
        <v/>
      </c>
      <c r="AC3" s="21" t="str">
        <f t="shared" ref="AC3:AC66" si="20">IF(AB3&lt;&gt;"",AA3*10*AB3,"")</f>
        <v/>
      </c>
      <c r="AE3" s="21" t="str">
        <f t="array" ref="AE3">IF(Prototype_input!$C$6="Federal or Tribal Government",IF(O3&lt;&gt;"", INDEX('Summary- PoP - Tradeoff'!$C$2:$AV$5, MATCH(Prototype_input!$C$46, 'Summary- PoP - Tradeoff'!$B$2:$B$5, 0), MATCH(B3, 'Summary- PoP - Tradeoff'!$C$1:$AV$1, 0)),""),"")</f>
        <v/>
      </c>
      <c r="AF3" s="21" t="str">
        <f t="shared" ref="AF3:AF66" si="21">IF(K3="Period of Performance",4,IF(L3="Period of Performance",3,IF(M3="Period of Performance",2,IF(N3="Period of Performance",1,""))))</f>
        <v/>
      </c>
      <c r="AG3" s="21" t="str">
        <f t="shared" ref="AG3:AG66" si="22">IF(AF3&lt;&gt;"",AE3*10*AF3,"")</f>
        <v/>
      </c>
      <c r="AI3" s="21" t="str">
        <f t="array" ref="AI3">IF(Prototype_input!$C$6="Federal or Tribal Government",IF(O3&lt;&gt;"", INDEX('Summary - EDV - Tradeoff'!$C$2:$AV$4, MATCH(Prototype_input!$C$54, 'Summary - EDV - Tradeoff'!$B$2:$B$4, 0), MATCH(B3, 'Summary - EDV - Tradeoff'!$C$1:$AV$1, 0)),""),"")</f>
        <v/>
      </c>
      <c r="AJ3" s="21" t="str">
        <f t="shared" ref="AJ3:AJ66" si="23">IF(K3="Estimated Dollar Value",4,IF(L3="Estimated Dollar Value",3,IF(M3="Estimated Dollar Value",2,IF(N3="Estimated Dollar Value",1,""))))</f>
        <v/>
      </c>
      <c r="AK3" s="21" t="str">
        <f t="shared" ref="AK3:AK66" si="24">IF(AI3&lt;&gt;"",AJ3*10*AI3,"")</f>
        <v/>
      </c>
      <c r="AL3" s="21" t="str">
        <f t="shared" ref="AL3:AL66" si="25">IF(C3&lt;&gt;"",IF(OR(D3="No",E3="No",F3="No"),"Fail","Pass"),"")</f>
        <v/>
      </c>
    </row>
    <row r="4" spans="1:38" ht="15.75" customHeight="1" x14ac:dyDescent="0.2">
      <c r="B4" s="21"/>
      <c r="D4" s="21" t="str">
        <f>IF(
  Prototype_input!$C$6 = "State or Local Government",
  IF(
    C4 &lt;&gt; "",
    IFERROR(
      INDEX(
        'Summary - Acquisition Need'!$C$2:$AD$4,
        MATCH(Prototype_input!$C$30, 'Summary - Acquisition Need'!$B$2:$B$4, 0),
        MATCH(C4, 'Summary - Acquisition Need'!$C$1:$AD$1, 0)
      ),
      ""
    ),
    ""
  ),
  IF(
    Prototype_input!$C$6 = "Federal or Tribal Government",
    IF(
      B4 &lt;&gt; "",
      IFERROR(
        INDEX(
          'Summary - Place of Performance'!$C$2:$AW$14,
          MATCH(Prototype_input!$C$30, 'Summary - Place of Performance'!$B$2:$B$14, 0),
          MATCH(B4, 'Summary - Place of Performance'!$C$1:$AW$1, 0)
        ),
        ""
      ),
      ""
    ),
    ""
  )
)</f>
        <v/>
      </c>
      <c r="E4" s="21" t="str">
        <f>IF(
  Prototype_input!$C$6 = "State or Local Government",
  IF(
    C4 &lt;&gt; "",
    IFERROR(
      INDEX(
        'Summary - Contract Type'!$C$2:$BX$6,
        MATCH(Prototype_input!$C$34, 'Summary - Contract Type'!$B$2:$B$6, 0),
        MATCH(C4, 'Summary - Contract Type'!$C$1:$BX$1, 0)
      ),
      ""
    ),
    ""
  ),
  IF(
    Prototype_input!$C$6 = "Federal or Tribal Government",
    IF(
      B4 &lt;&gt; "",
      IFERROR(
        INDEX(
          'Summary - Level of Assistance'!$C$2:$AW$7,
          MATCH(Prototype_input!$C$34, 'Summary - Level of Assistance'!$B$2:$B$7, 0),
          MATCH(B4, 'Summary - Level of Assistance'!$C$1:$AW$1, 0)
        ),
        ""
      ),
      ""
    ),
    ""
  )
)</f>
        <v/>
      </c>
      <c r="F4" s="21" t="str">
        <f>IF(
  Prototype_input!$C$6 = "State or Local Government",
  IF(
    C4 &lt;&gt; "",
    IFERROR(
      INDEX(
        'Summary - Socioeconomic'!$C$2:$BX$11,
        MATCH(Prototype_input!$C$38, 'Summary - Socioeconomic'!$B$2:$B$11, 0),
        MATCH(C4, 'Summary - Socioeconomic'!$C$1:$BX$1, 0)
      ),
      ""
    ),
    ""
  ),
  IF(
    Prototype_input!$C$6 = "Federal or Tribal Government",
    IF(
      B4 &lt;&gt; "",
      IFERROR(
        INDEX(
          'Summary - Objective'!$C$2:$AX$4,
          MATCH(Prototype_input!$C$38, 'Summary - Objective'!$B$2:$B$4, 0),
          MATCH(B4, 'Summary - Objective'!$C$1:$AX$1, 0)
        ),
        ""
      ),
      ""
    ),
    ""
  )
)</f>
        <v/>
      </c>
      <c r="G4" s="21" t="str">
        <f>IF(
  Prototype_input!$C$6 = "Federal or Tribal Government",
  IF(
    B4 &lt;&gt; "",
    IFERROR(
      INDEX(
        'Summary - Contract Type'!$C$2:$BX$6,
        MATCH(Prototype_input!$C$42, 'Summary - Contract Type'!$B$2:$B$6, 0),
        MATCH(B4, 'Summary - Contract Type'!$C$1:$BX$1, 0)
      ),
      ""
    ),
    ""
  ),
  ""
)</f>
        <v/>
      </c>
      <c r="H4" s="21" t="str">
        <f>IF(
  Prototype_input!$C$6 = "Federal or Tribal Government",
  IF(
    B4 &lt;&gt; "",
    IFERROR(
      INDEX(
        'Summary - Period of Performance'!$C$2:$AW$5,
        MATCH(Prototype_input!$C$46, 'Summary - Period of Performance'!$B$2:$B$5, 0),
        MATCH(B4, 'Summary - Period of Performance'!$C$1:$AW$1, 0)
      ),
      ""
    ),
    ""
  ),
  ""
)</f>
        <v/>
      </c>
      <c r="I4" s="21" t="str">
        <f>IF(
  Prototype_input!$C$6 = "Federal or Tribal Government",
  IF(
    B4 &lt;&gt; "",
    IFERROR(
      INDEX(
        'Summary - Socioeconomic'!$C$2:$BX$11,
        MATCH(Prototype_input!$C$50, 'Summary - Socioeconomic'!$B$2:$B$11, 0),
        MATCH(B4, 'Summary - Socioeconomic'!$C$1:$BX$1, 0)
      ),
      ""
    ),
    ""
  ),
  ""
)</f>
        <v/>
      </c>
      <c r="J4" s="21" t="str">
        <f>IF(
  Prototype_input!$C$6 = "Federal or Tribal Government",
  IF(
    B4 &lt;&gt; "",
    IFERROR(
      INDEX(
        'Summary - Estimated Dollar Valu'!$C$2:$AW$4,
        MATCH(Prototype_input!$C$54, 'Summary - Estimated Dollar Valu'!$B$2:$B$4, 0),
        MATCH(B4, 'Summary - Estimated Dollar Valu'!$C$1:$AW$1, 0)
      ),
      ""
    ),
    ""
  ),
  ""
)</f>
        <v/>
      </c>
      <c r="K4" s="21" t="str">
        <f>IF(AND(Prototype_input!$C$56&lt;&gt;"",J4&lt;&gt;""),Prototype_input!$C$58,"")</f>
        <v/>
      </c>
      <c r="L4" s="21" t="str">
        <f>IF(AND(Prototype_input!$C$60&lt;&gt;"",J4&lt;&gt;""),Prototype_input!$C$62,"")</f>
        <v/>
      </c>
      <c r="M4" s="21" t="str">
        <f>IF(AND(Prototype_input!$C$64&lt;&gt;"",J4&lt;&gt;""),Prototype_input!$C$66,"")</f>
        <v/>
      </c>
      <c r="N4" s="21" t="str">
        <f>IF(AND(Prototype_input!$C$68&lt;&gt;"",J4&lt;&gt;""),Prototype_input!$C$70,"")</f>
        <v/>
      </c>
      <c r="O4" s="21" t="str">
        <f>IF(N4&lt;&gt;"",_xlfn.XLOOKUP(Prototype_input!$E$16,'ITC Offerings Mapping'!$C$1:$C$1000,'ITC Offerings Mapping'!$B$1:$B$1000),"")</f>
        <v/>
      </c>
      <c r="Q4" s="21" t="str">
        <f t="array" ref="Q4">IF(Prototype_input!$C$6="Federal or Tribal Government",IF(O4&lt;&gt;"", INDEX('Scope Scoring'!$C$2:$BX$50, MATCH(O4, 'Scope Scoring'!$B$2:$B$50, 0), MATCH(B4, 'Scope Scoring'!$C$1:$BX$1, 0)),""),"")</f>
        <v/>
      </c>
      <c r="R4" s="21" t="str">
        <f t="shared" si="13"/>
        <v/>
      </c>
      <c r="S4" s="21" t="str">
        <f t="shared" si="14"/>
        <v/>
      </c>
      <c r="T4" s="21" t="str">
        <f t="shared" si="15"/>
        <v/>
      </c>
      <c r="U4" s="21" t="str">
        <f t="shared" si="16"/>
        <v/>
      </c>
      <c r="W4" s="21" t="str">
        <f t="array" ref="W4">IF(Prototype_input!$C$6="Federal or Tribal Government",IF(O4&lt;&gt;"", INDEX('Summary - Level of Assistance -'!$C$2:$AV$7, MATCH(Prototype_input!$C$34, 'Summary - Level of Assistance -'!$B$2:$B$7, 0), MATCH(B4, 'Summary - Level of Assistance -'!$C$1:$AV$1, 0)),""),"")</f>
        <v/>
      </c>
      <c r="X4" s="21" t="str">
        <f t="shared" si="17"/>
        <v/>
      </c>
      <c r="Y4" s="21" t="str">
        <f t="shared" si="18"/>
        <v/>
      </c>
      <c r="AA4" s="21" t="str">
        <f t="array" ref="AA4">IF(Prototype_input!$C$6="Federal or Tribal Government",IF(O4&lt;&gt;"", INDEX('Summary - Objective - Tradeoff'!$C$2:$AV$4, MATCH(Prototype_input!$C$38, 'Summary - Objective - Tradeoff'!$B$2:$B$4, 0), MATCH(B4, 'Summary - Objective - Tradeoff'!$C$1:$AV$1, 0)),""),"")</f>
        <v/>
      </c>
      <c r="AB4" s="21" t="str">
        <f t="shared" si="19"/>
        <v/>
      </c>
      <c r="AC4" s="21" t="str">
        <f t="shared" si="20"/>
        <v/>
      </c>
      <c r="AE4" s="21" t="str">
        <f t="array" ref="AE4">IF(Prototype_input!$C$6="Federal or Tribal Government",IF(O4&lt;&gt;"", INDEX('Summary- PoP - Tradeoff'!$C$2:$AV$5, MATCH(Prototype_input!$C$46, 'Summary- PoP - Tradeoff'!$B$2:$B$5, 0), MATCH(B4, 'Summary- PoP - Tradeoff'!$C$1:$AV$1, 0)),""),"")</f>
        <v/>
      </c>
      <c r="AF4" s="21" t="str">
        <f t="shared" si="21"/>
        <v/>
      </c>
      <c r="AG4" s="21" t="str">
        <f t="shared" si="22"/>
        <v/>
      </c>
      <c r="AI4" s="21" t="str">
        <f t="array" ref="AI4">IF(Prototype_input!$C$6="Federal or Tribal Government",IF(O4&lt;&gt;"", INDEX('Summary - EDV - Tradeoff'!$C$2:$AV$4, MATCH(Prototype_input!$C$54, 'Summary - EDV - Tradeoff'!$B$2:$B$4, 0), MATCH(B4, 'Summary - EDV - Tradeoff'!$C$1:$AV$1, 0)),""),"")</f>
        <v/>
      </c>
      <c r="AJ4" s="21" t="str">
        <f t="shared" si="23"/>
        <v/>
      </c>
      <c r="AK4" s="21" t="str">
        <f t="shared" si="24"/>
        <v/>
      </c>
      <c r="AL4" s="21" t="str">
        <f t="shared" si="25"/>
        <v/>
      </c>
    </row>
    <row r="5" spans="1:38" ht="15.75" customHeight="1" x14ac:dyDescent="0.2">
      <c r="B5" s="21"/>
      <c r="D5" s="21" t="str">
        <f>IF(
  Prototype_input!$C$6 = "State or Local Government",
  IF(
    C5 &lt;&gt; "",
    IFERROR(
      INDEX(
        'Summary - Acquisition Need'!$C$2:$AD$4,
        MATCH(Prototype_input!$C$30, 'Summary - Acquisition Need'!$B$2:$B$4, 0),
        MATCH(C5, 'Summary - Acquisition Need'!$C$1:$AD$1, 0)
      ),
      ""
    ),
    ""
  ),
  IF(
    Prototype_input!$C$6 = "Federal or Tribal Government",
    IF(
      B5 &lt;&gt; "",
      IFERROR(
        INDEX(
          'Summary - Place of Performance'!$C$2:$AW$14,
          MATCH(Prototype_input!$C$30, 'Summary - Place of Performance'!$B$2:$B$14, 0),
          MATCH(B5, 'Summary - Place of Performance'!$C$1:$AW$1, 0)
        ),
        ""
      ),
      ""
    ),
    ""
  )
)</f>
        <v/>
      </c>
      <c r="E5" s="21" t="str">
        <f>IF(
  Prototype_input!$C$6 = "State or Local Government",
  IF(
    C5 &lt;&gt; "",
    IFERROR(
      INDEX(
        'Summary - Contract Type'!$C$2:$BX$6,
        MATCH(Prototype_input!$C$34, 'Summary - Contract Type'!$B$2:$B$6, 0),
        MATCH(C5, 'Summary - Contract Type'!$C$1:$BX$1, 0)
      ),
      ""
    ),
    ""
  ),
  IF(
    Prototype_input!$C$6 = "Federal or Tribal Government",
    IF(
      B5 &lt;&gt; "",
      IFERROR(
        INDEX(
          'Summary - Level of Assistance'!$C$2:$AW$7,
          MATCH(Prototype_input!$C$34, 'Summary - Level of Assistance'!$B$2:$B$7, 0),
          MATCH(B5, 'Summary - Level of Assistance'!$C$1:$AW$1, 0)
        ),
        ""
      ),
      ""
    ),
    ""
  )
)</f>
        <v/>
      </c>
      <c r="F5" s="21" t="str">
        <f>IF(
  Prototype_input!$C$6 = "State or Local Government",
  IF(
    C5 &lt;&gt; "",
    IFERROR(
      INDEX(
        'Summary - Socioeconomic'!$C$2:$BX$11,
        MATCH(Prototype_input!$C$38, 'Summary - Socioeconomic'!$B$2:$B$11, 0),
        MATCH(C5, 'Summary - Socioeconomic'!$C$1:$BX$1, 0)
      ),
      ""
    ),
    ""
  ),
  IF(
    Prototype_input!$C$6 = "Federal or Tribal Government",
    IF(
      B5 &lt;&gt; "",
      IFERROR(
        INDEX(
          'Summary - Objective'!$C$2:$AX$4,
          MATCH(Prototype_input!$C$38, 'Summary - Objective'!$B$2:$B$4, 0),
          MATCH(B5, 'Summary - Objective'!$C$1:$AX$1, 0)
        ),
        ""
      ),
      ""
    ),
    ""
  )
)</f>
        <v/>
      </c>
      <c r="G5" s="21" t="str">
        <f>IF(
  Prototype_input!$C$6 = "Federal or Tribal Government",
  IF(
    B5 &lt;&gt; "",
    IFERROR(
      INDEX(
        'Summary - Contract Type'!$C$2:$BX$6,
        MATCH(Prototype_input!$C$42, 'Summary - Contract Type'!$B$2:$B$6, 0),
        MATCH(B5, 'Summary - Contract Type'!$C$1:$BX$1, 0)
      ),
      ""
    ),
    ""
  ),
  ""
)</f>
        <v/>
      </c>
      <c r="H5" s="21" t="str">
        <f>IF(
  Prototype_input!$C$6 = "Federal or Tribal Government",
  IF(
    B5 &lt;&gt; "",
    IFERROR(
      INDEX(
        'Summary - Period of Performance'!$C$2:$AW$5,
        MATCH(Prototype_input!$C$46, 'Summary - Period of Performance'!$B$2:$B$5, 0),
        MATCH(B5, 'Summary - Period of Performance'!$C$1:$AW$1, 0)
      ),
      ""
    ),
    ""
  ),
  ""
)</f>
        <v/>
      </c>
      <c r="I5" s="21" t="str">
        <f>IF(
  Prototype_input!$C$6 = "Federal or Tribal Government",
  IF(
    B5 &lt;&gt; "",
    IFERROR(
      INDEX(
        'Summary - Socioeconomic'!$C$2:$BX$11,
        MATCH(Prototype_input!$C$50, 'Summary - Socioeconomic'!$B$2:$B$11, 0),
        MATCH(B5, 'Summary - Socioeconomic'!$C$1:$BX$1, 0)
      ),
      ""
    ),
    ""
  ),
  ""
)</f>
        <v/>
      </c>
      <c r="J5" s="21" t="str">
        <f>IF(
  Prototype_input!$C$6 = "Federal or Tribal Government",
  IF(
    B5 &lt;&gt; "",
    IFERROR(
      INDEX(
        'Summary - Estimated Dollar Valu'!$C$2:$AW$4,
        MATCH(Prototype_input!$C$54, 'Summary - Estimated Dollar Valu'!$B$2:$B$4, 0),
        MATCH(B5, 'Summary - Estimated Dollar Valu'!$C$1:$AW$1, 0)
      ),
      ""
    ),
    ""
  ),
  ""
)</f>
        <v/>
      </c>
      <c r="K5" s="21" t="str">
        <f>IF(AND(Prototype_input!$C$56&lt;&gt;"",J5&lt;&gt;""),Prototype_input!$C$58,"")</f>
        <v/>
      </c>
      <c r="L5" s="21" t="str">
        <f>IF(AND(Prototype_input!$C$60&lt;&gt;"",J5&lt;&gt;""),Prototype_input!$C$62,"")</f>
        <v/>
      </c>
      <c r="M5" s="21" t="str">
        <f>IF(AND(Prototype_input!$C$64&lt;&gt;"",J5&lt;&gt;""),Prototype_input!$C$66,"")</f>
        <v/>
      </c>
      <c r="N5" s="21" t="str">
        <f>IF(AND(Prototype_input!$C$68&lt;&gt;"",J5&lt;&gt;""),Prototype_input!$C$70,"")</f>
        <v/>
      </c>
      <c r="O5" s="21" t="str">
        <f>IF(N5&lt;&gt;"",_xlfn.XLOOKUP(Prototype_input!$E$16,'ITC Offerings Mapping'!$C$1:$C$1000,'ITC Offerings Mapping'!$B$1:$B$1000),"")</f>
        <v/>
      </c>
      <c r="Q5" s="21" t="str">
        <f t="array" ref="Q5">IF(Prototype_input!$C$6="Federal or Tribal Government",IF(O5&lt;&gt;"", INDEX('Scope Scoring'!$C$2:$BX$50, MATCH(O5, 'Scope Scoring'!$B$2:$B$50, 0), MATCH(B5, 'Scope Scoring'!$C$1:$BX$1, 0)),""),"")</f>
        <v/>
      </c>
      <c r="R5" s="21" t="str">
        <f t="shared" si="13"/>
        <v/>
      </c>
      <c r="S5" s="21" t="str">
        <f t="shared" si="14"/>
        <v/>
      </c>
      <c r="T5" s="21" t="str">
        <f t="shared" si="15"/>
        <v/>
      </c>
      <c r="U5" s="21" t="str">
        <f t="shared" si="16"/>
        <v/>
      </c>
      <c r="W5" s="21" t="str">
        <f t="array" ref="W5">IF(Prototype_input!$C$6="Federal or Tribal Government",IF(O5&lt;&gt;"", INDEX('Summary - Level of Assistance -'!$C$2:$AV$7, MATCH(Prototype_input!$C$34, 'Summary - Level of Assistance -'!$B$2:$B$7, 0), MATCH(B5, 'Summary - Level of Assistance -'!$C$1:$AV$1, 0)),""),"")</f>
        <v/>
      </c>
      <c r="X5" s="21" t="str">
        <f t="shared" si="17"/>
        <v/>
      </c>
      <c r="Y5" s="21" t="str">
        <f t="shared" si="18"/>
        <v/>
      </c>
      <c r="AA5" s="21" t="str">
        <f t="array" ref="AA5">IF(Prototype_input!$C$6="Federal or Tribal Government",IF(O5&lt;&gt;"", INDEX('Summary - Objective - Tradeoff'!$C$2:$AV$4, MATCH(Prototype_input!$C$38, 'Summary - Objective - Tradeoff'!$B$2:$B$4, 0), MATCH(B5, 'Summary - Objective - Tradeoff'!$C$1:$AV$1, 0)),""),"")</f>
        <v/>
      </c>
      <c r="AB5" s="21" t="str">
        <f t="shared" si="19"/>
        <v/>
      </c>
      <c r="AC5" s="21" t="str">
        <f t="shared" si="20"/>
        <v/>
      </c>
      <c r="AE5" s="21" t="str">
        <f t="array" ref="AE5">IF(Prototype_input!$C$6="Federal or Tribal Government",IF(O5&lt;&gt;"", INDEX('Summary- PoP - Tradeoff'!$C$2:$AV$5, MATCH(Prototype_input!$C$46, 'Summary- PoP - Tradeoff'!$B$2:$B$5, 0), MATCH(B5, 'Summary- PoP - Tradeoff'!$C$1:$AV$1, 0)),""),"")</f>
        <v/>
      </c>
      <c r="AF5" s="21" t="str">
        <f t="shared" si="21"/>
        <v/>
      </c>
      <c r="AG5" s="21" t="str">
        <f t="shared" si="22"/>
        <v/>
      </c>
      <c r="AI5" s="21" t="str">
        <f t="array" ref="AI5">IF(Prototype_input!$C$6="Federal or Tribal Government",IF(O5&lt;&gt;"", INDEX('Summary - EDV - Tradeoff'!$C$2:$AV$4, MATCH(Prototype_input!$C$54, 'Summary - EDV - Tradeoff'!$B$2:$B$4, 0), MATCH(B5, 'Summary - EDV - Tradeoff'!$C$1:$AV$1, 0)),""),"")</f>
        <v/>
      </c>
      <c r="AJ5" s="21" t="str">
        <f t="shared" si="23"/>
        <v/>
      </c>
      <c r="AK5" s="21" t="str">
        <f t="shared" si="24"/>
        <v/>
      </c>
      <c r="AL5" s="21" t="str">
        <f t="shared" si="25"/>
        <v/>
      </c>
    </row>
    <row r="6" spans="1:38" ht="15.75" customHeight="1" x14ac:dyDescent="0.2">
      <c r="B6" s="21"/>
      <c r="D6" s="21" t="str">
        <f>IF(
  Prototype_input!$C$6 = "State or Local Government",
  IF(
    C6 &lt;&gt; "",
    IFERROR(
      INDEX(
        'Summary - Acquisition Need'!$C$2:$AD$4,
        MATCH(Prototype_input!$C$30, 'Summary - Acquisition Need'!$B$2:$B$4, 0),
        MATCH(C6, 'Summary - Acquisition Need'!$C$1:$AD$1, 0)
      ),
      ""
    ),
    ""
  ),
  IF(
    Prototype_input!$C$6 = "Federal or Tribal Government",
    IF(
      B6 &lt;&gt; "",
      IFERROR(
        INDEX(
          'Summary - Place of Performance'!$C$2:$AW$14,
          MATCH(Prototype_input!$C$30, 'Summary - Place of Performance'!$B$2:$B$14, 0),
          MATCH(B6, 'Summary - Place of Performance'!$C$1:$AW$1, 0)
        ),
        ""
      ),
      ""
    ),
    ""
  )
)</f>
        <v/>
      </c>
      <c r="E6" s="21" t="str">
        <f>IF(
  Prototype_input!$C$6 = "State or Local Government",
  IF(
    C6 &lt;&gt; "",
    IFERROR(
      INDEX(
        'Summary - Contract Type'!$C$2:$BX$6,
        MATCH(Prototype_input!$C$34, 'Summary - Contract Type'!$B$2:$B$6, 0),
        MATCH(C6, 'Summary - Contract Type'!$C$1:$BX$1, 0)
      ),
      ""
    ),
    ""
  ),
  IF(
    Prototype_input!$C$6 = "Federal or Tribal Government",
    IF(
      B6 &lt;&gt; "",
      IFERROR(
        INDEX(
          'Summary - Level of Assistance'!$C$2:$AW$7,
          MATCH(Prototype_input!$C$34, 'Summary - Level of Assistance'!$B$2:$B$7, 0),
          MATCH(B6, 'Summary - Level of Assistance'!$C$1:$AW$1, 0)
        ),
        ""
      ),
      ""
    ),
    ""
  )
)</f>
        <v/>
      </c>
      <c r="F6" s="21" t="str">
        <f>IF(
  Prototype_input!$C$6 = "State or Local Government",
  IF(
    C6 &lt;&gt; "",
    IFERROR(
      INDEX(
        'Summary - Socioeconomic'!$C$2:$BX$11,
        MATCH(Prototype_input!$C$38, 'Summary - Socioeconomic'!$B$2:$B$11, 0),
        MATCH(C6, 'Summary - Socioeconomic'!$C$1:$BX$1, 0)
      ),
      ""
    ),
    ""
  ),
  IF(
    Prototype_input!$C$6 = "Federal or Tribal Government",
    IF(
      B6 &lt;&gt; "",
      IFERROR(
        INDEX(
          'Summary - Objective'!$C$2:$AX$4,
          MATCH(Prototype_input!$C$38, 'Summary - Objective'!$B$2:$B$4, 0),
          MATCH(B6, 'Summary - Objective'!$C$1:$AX$1, 0)
        ),
        ""
      ),
      ""
    ),
    ""
  )
)</f>
        <v/>
      </c>
      <c r="G6" s="21" t="str">
        <f>IF(
  Prototype_input!$C$6 = "Federal or Tribal Government",
  IF(
    B6 &lt;&gt; "",
    IFERROR(
      INDEX(
        'Summary - Contract Type'!$C$2:$BX$6,
        MATCH(Prototype_input!$C$42, 'Summary - Contract Type'!$B$2:$B$6, 0),
        MATCH(B6, 'Summary - Contract Type'!$C$1:$BX$1, 0)
      ),
      ""
    ),
    ""
  ),
  ""
)</f>
        <v/>
      </c>
      <c r="H6" s="21" t="str">
        <f>IF(
  Prototype_input!$C$6 = "Federal or Tribal Government",
  IF(
    B6 &lt;&gt; "",
    IFERROR(
      INDEX(
        'Summary - Period of Performance'!$C$2:$AW$5,
        MATCH(Prototype_input!$C$46, 'Summary - Period of Performance'!$B$2:$B$5, 0),
        MATCH(B6, 'Summary - Period of Performance'!$C$1:$AW$1, 0)
      ),
      ""
    ),
    ""
  ),
  ""
)</f>
        <v/>
      </c>
      <c r="I6" s="21" t="str">
        <f>IF(
  Prototype_input!$C$6 = "Federal or Tribal Government",
  IF(
    B6 &lt;&gt; "",
    IFERROR(
      INDEX(
        'Summary - Socioeconomic'!$C$2:$BX$11,
        MATCH(Prototype_input!$C$50, 'Summary - Socioeconomic'!$B$2:$B$11, 0),
        MATCH(B6, 'Summary - Socioeconomic'!$C$1:$BX$1, 0)
      ),
      ""
    ),
    ""
  ),
  ""
)</f>
        <v/>
      </c>
      <c r="J6" s="21" t="str">
        <f>IF(
  Prototype_input!$C$6 = "Federal or Tribal Government",
  IF(
    B6 &lt;&gt; "",
    IFERROR(
      INDEX(
        'Summary - Estimated Dollar Valu'!$C$2:$AW$4,
        MATCH(Prototype_input!$C$54, 'Summary - Estimated Dollar Valu'!$B$2:$B$4, 0),
        MATCH(B6, 'Summary - Estimated Dollar Valu'!$C$1:$AW$1, 0)
      ),
      ""
    ),
    ""
  ),
  ""
)</f>
        <v/>
      </c>
      <c r="K6" s="21" t="str">
        <f>IF(AND(Prototype_input!$C$56&lt;&gt;"",J6&lt;&gt;""),Prototype_input!$C$58,"")</f>
        <v/>
      </c>
      <c r="L6" s="21" t="str">
        <f>IF(AND(Prototype_input!$C$60&lt;&gt;"",J6&lt;&gt;""),Prototype_input!$C$62,"")</f>
        <v/>
      </c>
      <c r="M6" s="21" t="str">
        <f>IF(AND(Prototype_input!$C$64&lt;&gt;"",J6&lt;&gt;""),Prototype_input!$C$66,"")</f>
        <v/>
      </c>
      <c r="N6" s="21" t="str">
        <f>IF(AND(Prototype_input!$C$68&lt;&gt;"",J6&lt;&gt;""),Prototype_input!$C$70,"")</f>
        <v/>
      </c>
      <c r="O6" s="21" t="str">
        <f>IF(N6&lt;&gt;"",_xlfn.XLOOKUP(Prototype_input!$E$16,'ITC Offerings Mapping'!$C$1:$C$1000,'ITC Offerings Mapping'!$B$1:$B$1000),"")</f>
        <v/>
      </c>
      <c r="Q6" s="21" t="str">
        <f t="array" ref="Q6">IF(Prototype_input!$C$6="Federal or Tribal Government",IF(O6&lt;&gt;"", INDEX('Scope Scoring'!$C$2:$BX$50, MATCH(O6, 'Scope Scoring'!$B$2:$B$50, 0), MATCH(B6, 'Scope Scoring'!$C$1:$BX$1, 0)),""),"")</f>
        <v/>
      </c>
      <c r="R6" s="21" t="str">
        <f t="shared" si="13"/>
        <v/>
      </c>
      <c r="S6" s="21" t="str">
        <f t="shared" si="14"/>
        <v/>
      </c>
      <c r="T6" s="21" t="str">
        <f t="shared" si="15"/>
        <v/>
      </c>
      <c r="U6" s="21" t="str">
        <f t="shared" si="16"/>
        <v/>
      </c>
      <c r="W6" s="21" t="str">
        <f t="array" ref="W6">IF(Prototype_input!$C$6="Federal or Tribal Government",IF(O6&lt;&gt;"", INDEX('Summary - Level of Assistance -'!$C$2:$AV$7, MATCH(Prototype_input!$C$34, 'Summary - Level of Assistance -'!$B$2:$B$7, 0), MATCH(B6, 'Summary - Level of Assistance -'!$C$1:$AV$1, 0)),""),"")</f>
        <v/>
      </c>
      <c r="X6" s="21" t="str">
        <f t="shared" si="17"/>
        <v/>
      </c>
      <c r="Y6" s="21" t="str">
        <f t="shared" si="18"/>
        <v/>
      </c>
      <c r="AA6" s="21" t="str">
        <f t="array" ref="AA6">IF(Prototype_input!$C$6="Federal or Tribal Government",IF(O6&lt;&gt;"", INDEX('Summary - Objective - Tradeoff'!$C$2:$AV$4, MATCH(Prototype_input!$C$38, 'Summary - Objective - Tradeoff'!$B$2:$B$4, 0), MATCH(B6, 'Summary - Objective - Tradeoff'!$C$1:$AV$1, 0)),""),"")</f>
        <v/>
      </c>
      <c r="AB6" s="21" t="str">
        <f t="shared" si="19"/>
        <v/>
      </c>
      <c r="AC6" s="21" t="str">
        <f t="shared" si="20"/>
        <v/>
      </c>
      <c r="AE6" s="21" t="str">
        <f t="array" ref="AE6">IF(Prototype_input!$C$6="Federal or Tribal Government",IF(O6&lt;&gt;"", INDEX('Summary- PoP - Tradeoff'!$C$2:$AV$5, MATCH(Prototype_input!$C$46, 'Summary- PoP - Tradeoff'!$B$2:$B$5, 0), MATCH(B6, 'Summary- PoP - Tradeoff'!$C$1:$AV$1, 0)),""),"")</f>
        <v/>
      </c>
      <c r="AF6" s="21" t="str">
        <f t="shared" si="21"/>
        <v/>
      </c>
      <c r="AG6" s="21" t="str">
        <f t="shared" si="22"/>
        <v/>
      </c>
      <c r="AI6" s="21" t="str">
        <f t="array" ref="AI6">IF(Prototype_input!$C$6="Federal or Tribal Government",IF(O6&lt;&gt;"", INDEX('Summary - EDV - Tradeoff'!$C$2:$AV$4, MATCH(Prototype_input!$C$54, 'Summary - EDV - Tradeoff'!$B$2:$B$4, 0), MATCH(B6, 'Summary - EDV - Tradeoff'!$C$1:$AV$1, 0)),""),"")</f>
        <v/>
      </c>
      <c r="AJ6" s="21" t="str">
        <f t="shared" si="23"/>
        <v/>
      </c>
      <c r="AK6" s="21" t="str">
        <f t="shared" si="24"/>
        <v/>
      </c>
      <c r="AL6" s="21" t="str">
        <f t="shared" si="25"/>
        <v/>
      </c>
    </row>
    <row r="7" spans="1:38" ht="15.75" customHeight="1" x14ac:dyDescent="0.2">
      <c r="B7" s="21"/>
      <c r="D7" s="21" t="str">
        <f>IF(
  Prototype_input!$C$6 = "State or Local Government",
  IF(
    C7 &lt;&gt; "",
    IFERROR(
      INDEX(
        'Summary - Acquisition Need'!$C$2:$AD$4,
        MATCH(Prototype_input!$C$30, 'Summary - Acquisition Need'!$B$2:$B$4, 0),
        MATCH(C7, 'Summary - Acquisition Need'!$C$1:$AD$1, 0)
      ),
      ""
    ),
    ""
  ),
  IF(
    Prototype_input!$C$6 = "Federal or Tribal Government",
    IF(
      B7 &lt;&gt; "",
      IFERROR(
        INDEX(
          'Summary - Place of Performance'!$C$2:$AW$14,
          MATCH(Prototype_input!$C$30, 'Summary - Place of Performance'!$B$2:$B$14, 0),
          MATCH(B7, 'Summary - Place of Performance'!$C$1:$AW$1, 0)
        ),
        ""
      ),
      ""
    ),
    ""
  )
)</f>
        <v/>
      </c>
      <c r="E7" s="21" t="str">
        <f>IF(
  Prototype_input!$C$6 = "State or Local Government",
  IF(
    C7 &lt;&gt; "",
    IFERROR(
      INDEX(
        'Summary - Contract Type'!$C$2:$BX$6,
        MATCH(Prototype_input!$C$34, 'Summary - Contract Type'!$B$2:$B$6, 0),
        MATCH(C7, 'Summary - Contract Type'!$C$1:$BX$1, 0)
      ),
      ""
    ),
    ""
  ),
  IF(
    Prototype_input!$C$6 = "Federal or Tribal Government",
    IF(
      B7 &lt;&gt; "",
      IFERROR(
        INDEX(
          'Summary - Level of Assistance'!$C$2:$AW$7,
          MATCH(Prototype_input!$C$34, 'Summary - Level of Assistance'!$B$2:$B$7, 0),
          MATCH(B7, 'Summary - Level of Assistance'!$C$1:$AW$1, 0)
        ),
        ""
      ),
      ""
    ),
    ""
  )
)</f>
        <v/>
      </c>
      <c r="F7" s="21" t="str">
        <f>IF(
  Prototype_input!$C$6 = "State or Local Government",
  IF(
    C7 &lt;&gt; "",
    IFERROR(
      INDEX(
        'Summary - Socioeconomic'!$C$2:$BX$11,
        MATCH(Prototype_input!$C$38, 'Summary - Socioeconomic'!$B$2:$B$11, 0),
        MATCH(C7, 'Summary - Socioeconomic'!$C$1:$BX$1, 0)
      ),
      ""
    ),
    ""
  ),
  IF(
    Prototype_input!$C$6 = "Federal or Tribal Government",
    IF(
      B7 &lt;&gt; "",
      IFERROR(
        INDEX(
          'Summary - Objective'!$C$2:$AX$4,
          MATCH(Prototype_input!$C$38, 'Summary - Objective'!$B$2:$B$4, 0),
          MATCH(B7, 'Summary - Objective'!$C$1:$AX$1, 0)
        ),
        ""
      ),
      ""
    ),
    ""
  )
)</f>
        <v/>
      </c>
      <c r="G7" s="21" t="str">
        <f>IF(
  Prototype_input!$C$6 = "Federal or Tribal Government",
  IF(
    B7 &lt;&gt; "",
    IFERROR(
      INDEX(
        'Summary - Contract Type'!$C$2:$BX$6,
        MATCH(Prototype_input!$C$42, 'Summary - Contract Type'!$B$2:$B$6, 0),
        MATCH(B7, 'Summary - Contract Type'!$C$1:$BX$1, 0)
      ),
      ""
    ),
    ""
  ),
  ""
)</f>
        <v/>
      </c>
      <c r="H7" s="21" t="str">
        <f>IF(
  Prototype_input!$C$6 = "Federal or Tribal Government",
  IF(
    B7 &lt;&gt; "",
    IFERROR(
      INDEX(
        'Summary - Period of Performance'!$C$2:$AW$5,
        MATCH(Prototype_input!$C$46, 'Summary - Period of Performance'!$B$2:$B$5, 0),
        MATCH(B7, 'Summary - Period of Performance'!$C$1:$AW$1, 0)
      ),
      ""
    ),
    ""
  ),
  ""
)</f>
        <v/>
      </c>
      <c r="I7" s="21" t="str">
        <f>IF(
  Prototype_input!$C$6 = "Federal or Tribal Government",
  IF(
    B7 &lt;&gt; "",
    IFERROR(
      INDEX(
        'Summary - Socioeconomic'!$C$2:$BX$11,
        MATCH(Prototype_input!$C$50, 'Summary - Socioeconomic'!$B$2:$B$11, 0),
        MATCH(B7, 'Summary - Socioeconomic'!$C$1:$BX$1, 0)
      ),
      ""
    ),
    ""
  ),
  ""
)</f>
        <v/>
      </c>
      <c r="J7" s="21" t="str">
        <f>IF(
  Prototype_input!$C$6 = "Federal or Tribal Government",
  IF(
    B7 &lt;&gt; "",
    IFERROR(
      INDEX(
        'Summary - Estimated Dollar Valu'!$C$2:$AW$4,
        MATCH(Prototype_input!$C$54, 'Summary - Estimated Dollar Valu'!$B$2:$B$4, 0),
        MATCH(B7, 'Summary - Estimated Dollar Valu'!$C$1:$AW$1, 0)
      ),
      ""
    ),
    ""
  ),
  ""
)</f>
        <v/>
      </c>
      <c r="K7" s="21" t="str">
        <f>IF(AND(Prototype_input!$C$56&lt;&gt;"",J7&lt;&gt;""),Prototype_input!$C$58,"")</f>
        <v/>
      </c>
      <c r="L7" s="21" t="str">
        <f>IF(AND(Prototype_input!$C$60&lt;&gt;"",J7&lt;&gt;""),Prototype_input!$C$62,"")</f>
        <v/>
      </c>
      <c r="M7" s="21" t="str">
        <f>IF(AND(Prototype_input!$C$64&lt;&gt;"",J7&lt;&gt;""),Prototype_input!$C$66,"")</f>
        <v/>
      </c>
      <c r="N7" s="21" t="str">
        <f>IF(AND(Prototype_input!$C$68&lt;&gt;"",J7&lt;&gt;""),Prototype_input!$C$70,"")</f>
        <v/>
      </c>
      <c r="O7" s="21" t="str">
        <f>IF(N7&lt;&gt;"",_xlfn.XLOOKUP(Prototype_input!$E$16,'ITC Offerings Mapping'!$C$1:$C$1000,'ITC Offerings Mapping'!$B$1:$B$1000),"")</f>
        <v/>
      </c>
      <c r="Q7" s="21" t="str">
        <f t="array" ref="Q7">IF(Prototype_input!$C$6="Federal or Tribal Government",IF(O7&lt;&gt;"", INDEX('Scope Scoring'!$C$2:$BX$50, MATCH(O7, 'Scope Scoring'!$B$2:$B$50, 0), MATCH(B7, 'Scope Scoring'!$C$1:$BX$1, 0)),""),"")</f>
        <v/>
      </c>
      <c r="R7" s="21" t="str">
        <f t="shared" si="13"/>
        <v/>
      </c>
      <c r="S7" s="21" t="str">
        <f t="shared" si="14"/>
        <v/>
      </c>
      <c r="T7" s="21" t="str">
        <f t="shared" si="15"/>
        <v/>
      </c>
      <c r="U7" s="21" t="str">
        <f t="shared" si="16"/>
        <v/>
      </c>
      <c r="W7" s="21" t="str">
        <f t="array" ref="W7">IF(Prototype_input!$C$6="Federal or Tribal Government",IF(O7&lt;&gt;"", INDEX('Summary - Level of Assistance -'!$C$2:$AV$7, MATCH(Prototype_input!$C$34, 'Summary - Level of Assistance -'!$B$2:$B$7, 0), MATCH(B7, 'Summary - Level of Assistance -'!$C$1:$AV$1, 0)),""),"")</f>
        <v/>
      </c>
      <c r="X7" s="21" t="str">
        <f t="shared" si="17"/>
        <v/>
      </c>
      <c r="Y7" s="21" t="str">
        <f t="shared" si="18"/>
        <v/>
      </c>
      <c r="AA7" s="21" t="str">
        <f t="array" ref="AA7">IF(Prototype_input!$C$6="Federal or Tribal Government",IF(O7&lt;&gt;"", INDEX('Summary - Objective - Tradeoff'!$C$2:$AV$4, MATCH(Prototype_input!$C$38, 'Summary - Objective - Tradeoff'!$B$2:$B$4, 0), MATCH(B7, 'Summary - Objective - Tradeoff'!$C$1:$AV$1, 0)),""),"")</f>
        <v/>
      </c>
      <c r="AB7" s="21" t="str">
        <f t="shared" si="19"/>
        <v/>
      </c>
      <c r="AC7" s="21" t="str">
        <f t="shared" si="20"/>
        <v/>
      </c>
      <c r="AE7" s="21" t="str">
        <f t="array" ref="AE7">IF(Prototype_input!$C$6="Federal or Tribal Government",IF(O7&lt;&gt;"", INDEX('Summary- PoP - Tradeoff'!$C$2:$AV$5, MATCH(Prototype_input!$C$46, 'Summary- PoP - Tradeoff'!$B$2:$B$5, 0), MATCH(B7, 'Summary- PoP - Tradeoff'!$C$1:$AV$1, 0)),""),"")</f>
        <v/>
      </c>
      <c r="AF7" s="21" t="str">
        <f t="shared" si="21"/>
        <v/>
      </c>
      <c r="AG7" s="21" t="str">
        <f t="shared" si="22"/>
        <v/>
      </c>
      <c r="AI7" s="21" t="str">
        <f t="array" ref="AI7">IF(Prototype_input!$C$6="Federal or Tribal Government",IF(O7&lt;&gt;"", INDEX('Summary - EDV - Tradeoff'!$C$2:$AV$4, MATCH(Prototype_input!$C$54, 'Summary - EDV - Tradeoff'!$B$2:$B$4, 0), MATCH(B7, 'Summary - EDV - Tradeoff'!$C$1:$AV$1, 0)),""),"")</f>
        <v/>
      </c>
      <c r="AJ7" s="21" t="str">
        <f t="shared" si="23"/>
        <v/>
      </c>
      <c r="AK7" s="21" t="str">
        <f t="shared" si="24"/>
        <v/>
      </c>
      <c r="AL7" s="21" t="str">
        <f t="shared" si="25"/>
        <v/>
      </c>
    </row>
    <row r="8" spans="1:38" ht="15.75" customHeight="1" x14ac:dyDescent="0.2">
      <c r="B8" s="21"/>
      <c r="D8" s="21" t="str">
        <f>IF(
  Prototype_input!$C$6 = "State or Local Government",
  IF(
    C8 &lt;&gt; "",
    IFERROR(
      INDEX(
        'Summary - Acquisition Need'!$C$2:$AD$4,
        MATCH(Prototype_input!$C$30, 'Summary - Acquisition Need'!$B$2:$B$4, 0),
        MATCH(C8, 'Summary - Acquisition Need'!$C$1:$AD$1, 0)
      ),
      ""
    ),
    ""
  ),
  IF(
    Prototype_input!$C$6 = "Federal or Tribal Government",
    IF(
      B8 &lt;&gt; "",
      IFERROR(
        INDEX(
          'Summary - Place of Performance'!$C$2:$AW$14,
          MATCH(Prototype_input!$C$30, 'Summary - Place of Performance'!$B$2:$B$14, 0),
          MATCH(B8, 'Summary - Place of Performance'!$C$1:$AW$1, 0)
        ),
        ""
      ),
      ""
    ),
    ""
  )
)</f>
        <v/>
      </c>
      <c r="E8" s="21" t="str">
        <f>IF(
  Prototype_input!$C$6 = "State or Local Government",
  IF(
    C8 &lt;&gt; "",
    IFERROR(
      INDEX(
        'Summary - Contract Type'!$C$2:$BX$6,
        MATCH(Prototype_input!$C$34, 'Summary - Contract Type'!$B$2:$B$6, 0),
        MATCH(C8, 'Summary - Contract Type'!$C$1:$BX$1, 0)
      ),
      ""
    ),
    ""
  ),
  IF(
    Prototype_input!$C$6 = "Federal or Tribal Government",
    IF(
      B8 &lt;&gt; "",
      IFERROR(
        INDEX(
          'Summary - Level of Assistance'!$C$2:$AW$7,
          MATCH(Prototype_input!$C$34, 'Summary - Level of Assistance'!$B$2:$B$7, 0),
          MATCH(B8, 'Summary - Level of Assistance'!$C$1:$AW$1, 0)
        ),
        ""
      ),
      ""
    ),
    ""
  )
)</f>
        <v/>
      </c>
      <c r="F8" s="21" t="str">
        <f>IF(
  Prototype_input!$C$6 = "State or Local Government",
  IF(
    C8 &lt;&gt; "",
    IFERROR(
      INDEX(
        'Summary - Socioeconomic'!$C$2:$BX$11,
        MATCH(Prototype_input!$C$38, 'Summary - Socioeconomic'!$B$2:$B$11, 0),
        MATCH(C8, 'Summary - Socioeconomic'!$C$1:$BX$1, 0)
      ),
      ""
    ),
    ""
  ),
  IF(
    Prototype_input!$C$6 = "Federal or Tribal Government",
    IF(
      B8 &lt;&gt; "",
      IFERROR(
        INDEX(
          'Summary - Objective'!$C$2:$AX$4,
          MATCH(Prototype_input!$C$38, 'Summary - Objective'!$B$2:$B$4, 0),
          MATCH(B8, 'Summary - Objective'!$C$1:$AX$1, 0)
        ),
        ""
      ),
      ""
    ),
    ""
  )
)</f>
        <v/>
      </c>
      <c r="G8" s="21" t="str">
        <f>IF(
  Prototype_input!$C$6 = "Federal or Tribal Government",
  IF(
    B8 &lt;&gt; "",
    IFERROR(
      INDEX(
        'Summary - Contract Type'!$C$2:$BX$6,
        MATCH(Prototype_input!$C$42, 'Summary - Contract Type'!$B$2:$B$6, 0),
        MATCH(B8, 'Summary - Contract Type'!$C$1:$BX$1, 0)
      ),
      ""
    ),
    ""
  ),
  ""
)</f>
        <v/>
      </c>
      <c r="H8" s="21" t="str">
        <f>IF(
  Prototype_input!$C$6 = "Federal or Tribal Government",
  IF(
    B8 &lt;&gt; "",
    IFERROR(
      INDEX(
        'Summary - Period of Performance'!$C$2:$AW$5,
        MATCH(Prototype_input!$C$46, 'Summary - Period of Performance'!$B$2:$B$5, 0),
        MATCH(B8, 'Summary - Period of Performance'!$C$1:$AW$1, 0)
      ),
      ""
    ),
    ""
  ),
  ""
)</f>
        <v/>
      </c>
      <c r="I8" s="21" t="str">
        <f>IF(
  Prototype_input!$C$6 = "Federal or Tribal Government",
  IF(
    B8 &lt;&gt; "",
    IFERROR(
      INDEX(
        'Summary - Socioeconomic'!$C$2:$BX$11,
        MATCH(Prototype_input!$C$50, 'Summary - Socioeconomic'!$B$2:$B$11, 0),
        MATCH(B8, 'Summary - Socioeconomic'!$C$1:$BX$1, 0)
      ),
      ""
    ),
    ""
  ),
  ""
)</f>
        <v/>
      </c>
      <c r="J8" s="21" t="str">
        <f>IF(
  Prototype_input!$C$6 = "Federal or Tribal Government",
  IF(
    B8 &lt;&gt; "",
    IFERROR(
      INDEX(
        'Summary - Estimated Dollar Valu'!$C$2:$AW$4,
        MATCH(Prototype_input!$C$54, 'Summary - Estimated Dollar Valu'!$B$2:$B$4, 0),
        MATCH(B8, 'Summary - Estimated Dollar Valu'!$C$1:$AW$1, 0)
      ),
      ""
    ),
    ""
  ),
  ""
)</f>
        <v/>
      </c>
      <c r="K8" s="21" t="str">
        <f>IF(AND(Prototype_input!$C$56&lt;&gt;"",J8&lt;&gt;""),Prototype_input!$C$58,"")</f>
        <v/>
      </c>
      <c r="L8" s="21" t="str">
        <f>IF(AND(Prototype_input!$C$60&lt;&gt;"",J8&lt;&gt;""),Prototype_input!$C$62,"")</f>
        <v/>
      </c>
      <c r="M8" s="21" t="str">
        <f>IF(AND(Prototype_input!$C$64&lt;&gt;"",J8&lt;&gt;""),Prototype_input!$C$66,"")</f>
        <v/>
      </c>
      <c r="N8" s="21" t="str">
        <f>IF(AND(Prototype_input!$C$68&lt;&gt;"",J8&lt;&gt;""),Prototype_input!$C$70,"")</f>
        <v/>
      </c>
      <c r="O8" s="21" t="str">
        <f>IF(N8&lt;&gt;"",_xlfn.XLOOKUP(Prototype_input!$E$16,'ITC Offerings Mapping'!$C$1:$C$1000,'ITC Offerings Mapping'!$B$1:$B$1000),"")</f>
        <v/>
      </c>
      <c r="Q8" s="21" t="str">
        <f t="array" ref="Q8">IF(Prototype_input!$C$6="Federal or Tribal Government",IF(O8&lt;&gt;"", INDEX('Scope Scoring'!$C$2:$BX$50, MATCH(O8, 'Scope Scoring'!$B$2:$B$50, 0), MATCH(B8, 'Scope Scoring'!$C$1:$BX$1, 0)),""),"")</f>
        <v/>
      </c>
      <c r="R8" s="21" t="str">
        <f t="shared" si="13"/>
        <v/>
      </c>
      <c r="S8" s="21" t="str">
        <f t="shared" si="14"/>
        <v/>
      </c>
      <c r="T8" s="21" t="str">
        <f t="shared" si="15"/>
        <v/>
      </c>
      <c r="U8" s="21" t="str">
        <f t="shared" si="16"/>
        <v/>
      </c>
      <c r="W8" s="21" t="str">
        <f t="array" ref="W8">IF(Prototype_input!$C$6="Federal or Tribal Government",IF(O8&lt;&gt;"", INDEX('Summary - Level of Assistance -'!$C$2:$AV$7, MATCH(Prototype_input!$C$34, 'Summary - Level of Assistance -'!$B$2:$B$7, 0), MATCH(B8, 'Summary - Level of Assistance -'!$C$1:$AV$1, 0)),""),"")</f>
        <v/>
      </c>
      <c r="X8" s="21" t="str">
        <f t="shared" si="17"/>
        <v/>
      </c>
      <c r="Y8" s="21" t="str">
        <f t="shared" si="18"/>
        <v/>
      </c>
      <c r="AA8" s="21" t="str">
        <f t="array" ref="AA8">IF(Prototype_input!$C$6="Federal or Tribal Government",IF(O8&lt;&gt;"", INDEX('Summary - Objective - Tradeoff'!$C$2:$AV$4, MATCH(Prototype_input!$C$38, 'Summary - Objective - Tradeoff'!$B$2:$B$4, 0), MATCH(B8, 'Summary - Objective - Tradeoff'!$C$1:$AV$1, 0)),""),"")</f>
        <v/>
      </c>
      <c r="AB8" s="21" t="str">
        <f t="shared" si="19"/>
        <v/>
      </c>
      <c r="AC8" s="21" t="str">
        <f t="shared" si="20"/>
        <v/>
      </c>
      <c r="AE8" s="21" t="str">
        <f t="array" ref="AE8">IF(Prototype_input!$C$6="Federal or Tribal Government",IF(O8&lt;&gt;"", INDEX('Summary- PoP - Tradeoff'!$C$2:$AV$5, MATCH(Prototype_input!$C$46, 'Summary- PoP - Tradeoff'!$B$2:$B$5, 0), MATCH(B8, 'Summary- PoP - Tradeoff'!$C$1:$AV$1, 0)),""),"")</f>
        <v/>
      </c>
      <c r="AF8" s="21" t="str">
        <f t="shared" si="21"/>
        <v/>
      </c>
      <c r="AG8" s="21" t="str">
        <f t="shared" si="22"/>
        <v/>
      </c>
      <c r="AI8" s="21" t="str">
        <f t="array" ref="AI8">IF(Prototype_input!$C$6="Federal or Tribal Government",IF(O8&lt;&gt;"", INDEX('Summary - EDV - Tradeoff'!$C$2:$AV$4, MATCH(Prototype_input!$C$54, 'Summary - EDV - Tradeoff'!$B$2:$B$4, 0), MATCH(B8, 'Summary - EDV - Tradeoff'!$C$1:$AV$1, 0)),""),"")</f>
        <v/>
      </c>
      <c r="AJ8" s="21" t="str">
        <f t="shared" si="23"/>
        <v/>
      </c>
      <c r="AK8" s="21" t="str">
        <f t="shared" si="24"/>
        <v/>
      </c>
      <c r="AL8" s="21" t="str">
        <f t="shared" si="25"/>
        <v/>
      </c>
    </row>
    <row r="9" spans="1:38" ht="15.75" customHeight="1" x14ac:dyDescent="0.2">
      <c r="B9" s="21"/>
      <c r="D9" s="21" t="str">
        <f>IF(
  Prototype_input!$C$6 = "State or Local Government",
  IF(
    C9 &lt;&gt; "",
    IFERROR(
      INDEX(
        'Summary - Acquisition Need'!$C$2:$AD$4,
        MATCH(Prototype_input!$C$30, 'Summary - Acquisition Need'!$B$2:$B$4, 0),
        MATCH(C9, 'Summary - Acquisition Need'!$C$1:$AD$1, 0)
      ),
      ""
    ),
    ""
  ),
  IF(
    Prototype_input!$C$6 = "Federal or Tribal Government",
    IF(
      B9 &lt;&gt; "",
      IFERROR(
        INDEX(
          'Summary - Place of Performance'!$C$2:$AW$14,
          MATCH(Prototype_input!$C$30, 'Summary - Place of Performance'!$B$2:$B$14, 0),
          MATCH(B9, 'Summary - Place of Performance'!$C$1:$AW$1, 0)
        ),
        ""
      ),
      ""
    ),
    ""
  )
)</f>
        <v/>
      </c>
      <c r="E9" s="21" t="str">
        <f>IF(
  Prototype_input!$C$6 = "State or Local Government",
  IF(
    C9 &lt;&gt; "",
    IFERROR(
      INDEX(
        'Summary - Contract Type'!$C$2:$BX$6,
        MATCH(Prototype_input!$C$34, 'Summary - Contract Type'!$B$2:$B$6, 0),
        MATCH(C9, 'Summary - Contract Type'!$C$1:$BX$1, 0)
      ),
      ""
    ),
    ""
  ),
  IF(
    Prototype_input!$C$6 = "Federal or Tribal Government",
    IF(
      B9 &lt;&gt; "",
      IFERROR(
        INDEX(
          'Summary - Level of Assistance'!$C$2:$AW$7,
          MATCH(Prototype_input!$C$34, 'Summary - Level of Assistance'!$B$2:$B$7, 0),
          MATCH(B9, 'Summary - Level of Assistance'!$C$1:$AW$1, 0)
        ),
        ""
      ),
      ""
    ),
    ""
  )
)</f>
        <v/>
      </c>
      <c r="F9" s="21" t="str">
        <f>IF(
  Prototype_input!$C$6 = "State or Local Government",
  IF(
    C9 &lt;&gt; "",
    IFERROR(
      INDEX(
        'Summary - Socioeconomic'!$C$2:$BX$11,
        MATCH(Prototype_input!$C$38, 'Summary - Socioeconomic'!$B$2:$B$11, 0),
        MATCH(C9, 'Summary - Socioeconomic'!$C$1:$BX$1, 0)
      ),
      ""
    ),
    ""
  ),
  IF(
    Prototype_input!$C$6 = "Federal or Tribal Government",
    IF(
      B9 &lt;&gt; "",
      IFERROR(
        INDEX(
          'Summary - Objective'!$C$2:$AX$4,
          MATCH(Prototype_input!$C$38, 'Summary - Objective'!$B$2:$B$4, 0),
          MATCH(B9, 'Summary - Objective'!$C$1:$AX$1, 0)
        ),
        ""
      ),
      ""
    ),
    ""
  )
)</f>
        <v/>
      </c>
      <c r="G9" s="21" t="str">
        <f>IF(
  Prototype_input!$C$6 = "Federal or Tribal Government",
  IF(
    B9 &lt;&gt; "",
    IFERROR(
      INDEX(
        'Summary - Contract Type'!$C$2:$BX$6,
        MATCH(Prototype_input!$C$42, 'Summary - Contract Type'!$B$2:$B$6, 0),
        MATCH(B9, 'Summary - Contract Type'!$C$1:$BX$1, 0)
      ),
      ""
    ),
    ""
  ),
  ""
)</f>
        <v/>
      </c>
      <c r="H9" s="21" t="str">
        <f>IF(
  Prototype_input!$C$6 = "Federal or Tribal Government",
  IF(
    B9 &lt;&gt; "",
    IFERROR(
      INDEX(
        'Summary - Period of Performance'!$C$2:$AW$5,
        MATCH(Prototype_input!$C$46, 'Summary - Period of Performance'!$B$2:$B$5, 0),
        MATCH(B9, 'Summary - Period of Performance'!$C$1:$AW$1, 0)
      ),
      ""
    ),
    ""
  ),
  ""
)</f>
        <v/>
      </c>
      <c r="I9" s="21" t="str">
        <f>IF(
  Prototype_input!$C$6 = "Federal or Tribal Government",
  IF(
    B9 &lt;&gt; "",
    IFERROR(
      INDEX(
        'Summary - Socioeconomic'!$C$2:$BX$11,
        MATCH(Prototype_input!$C$50, 'Summary - Socioeconomic'!$B$2:$B$11, 0),
        MATCH(B9, 'Summary - Socioeconomic'!$C$1:$BX$1, 0)
      ),
      ""
    ),
    ""
  ),
  ""
)</f>
        <v/>
      </c>
      <c r="J9" s="21" t="str">
        <f>IF(
  Prototype_input!$C$6 = "Federal or Tribal Government",
  IF(
    B9 &lt;&gt; "",
    IFERROR(
      INDEX(
        'Summary - Estimated Dollar Valu'!$C$2:$AW$4,
        MATCH(Prototype_input!$C$54, 'Summary - Estimated Dollar Valu'!$B$2:$B$4, 0),
        MATCH(B9, 'Summary - Estimated Dollar Valu'!$C$1:$AW$1, 0)
      ),
      ""
    ),
    ""
  ),
  ""
)</f>
        <v/>
      </c>
      <c r="K9" s="21" t="str">
        <f>IF(AND(Prototype_input!$C$56&lt;&gt;"",J9&lt;&gt;""),Prototype_input!$C$58,"")</f>
        <v/>
      </c>
      <c r="L9" s="21" t="str">
        <f>IF(AND(Prototype_input!$C$60&lt;&gt;"",J9&lt;&gt;""),Prototype_input!$C$62,"")</f>
        <v/>
      </c>
      <c r="M9" s="21" t="str">
        <f>IF(AND(Prototype_input!$C$64&lt;&gt;"",J9&lt;&gt;""),Prototype_input!$C$66,"")</f>
        <v/>
      </c>
      <c r="N9" s="21" t="str">
        <f>IF(AND(Prototype_input!$C$68&lt;&gt;"",J9&lt;&gt;""),Prototype_input!$C$70,"")</f>
        <v/>
      </c>
      <c r="O9" s="21" t="str">
        <f>IF(N9&lt;&gt;"",_xlfn.XLOOKUP(Prototype_input!$E$16,'ITC Offerings Mapping'!$C$1:$C$1000,'ITC Offerings Mapping'!$B$1:$B$1000),"")</f>
        <v/>
      </c>
      <c r="Q9" s="21" t="str">
        <f t="array" ref="Q9">IF(Prototype_input!$C$6="Federal or Tribal Government",IF(O9&lt;&gt;"", INDEX('Scope Scoring'!$C$2:$BX$50, MATCH(O9, 'Scope Scoring'!$B$2:$B$50, 0), MATCH(B9, 'Scope Scoring'!$C$1:$BX$1, 0)),""),"")</f>
        <v/>
      </c>
      <c r="R9" s="21" t="str">
        <f t="shared" si="13"/>
        <v/>
      </c>
      <c r="S9" s="21" t="str">
        <f t="shared" si="14"/>
        <v/>
      </c>
      <c r="T9" s="21" t="str">
        <f t="shared" si="15"/>
        <v/>
      </c>
      <c r="U9" s="21" t="str">
        <f t="shared" si="16"/>
        <v/>
      </c>
      <c r="W9" s="21" t="str">
        <f t="array" ref="W9">IF(Prototype_input!$C$6="Federal or Tribal Government",IF(O9&lt;&gt;"", INDEX('Summary - Level of Assistance -'!$C$2:$AV$7, MATCH(Prototype_input!$C$34, 'Summary - Level of Assistance -'!$B$2:$B$7, 0), MATCH(B9, 'Summary - Level of Assistance -'!$C$1:$AV$1, 0)),""),"")</f>
        <v/>
      </c>
      <c r="X9" s="21" t="str">
        <f t="shared" si="17"/>
        <v/>
      </c>
      <c r="Y9" s="21" t="str">
        <f t="shared" si="18"/>
        <v/>
      </c>
      <c r="AA9" s="21" t="str">
        <f t="array" ref="AA9">IF(Prototype_input!$C$6="Federal or Tribal Government",IF(O9&lt;&gt;"", INDEX('Summary - Objective - Tradeoff'!$C$2:$AV$4, MATCH(Prototype_input!$C$38, 'Summary - Objective - Tradeoff'!$B$2:$B$4, 0), MATCH(B9, 'Summary - Objective - Tradeoff'!$C$1:$AV$1, 0)),""),"")</f>
        <v/>
      </c>
      <c r="AB9" s="21" t="str">
        <f t="shared" si="19"/>
        <v/>
      </c>
      <c r="AC9" s="21" t="str">
        <f t="shared" si="20"/>
        <v/>
      </c>
      <c r="AE9" s="21" t="str">
        <f t="array" ref="AE9">IF(Prototype_input!$C$6="Federal or Tribal Government",IF(O9&lt;&gt;"", INDEX('Summary- PoP - Tradeoff'!$C$2:$AV$5, MATCH(Prototype_input!$C$46, 'Summary- PoP - Tradeoff'!$B$2:$B$5, 0), MATCH(B9, 'Summary- PoP - Tradeoff'!$C$1:$AV$1, 0)),""),"")</f>
        <v/>
      </c>
      <c r="AF9" s="21" t="str">
        <f t="shared" si="21"/>
        <v/>
      </c>
      <c r="AG9" s="21" t="str">
        <f t="shared" si="22"/>
        <v/>
      </c>
      <c r="AI9" s="21" t="str">
        <f t="array" ref="AI9">IF(Prototype_input!$C$6="Federal or Tribal Government",IF(O9&lt;&gt;"", INDEX('Summary - EDV - Tradeoff'!$C$2:$AV$4, MATCH(Prototype_input!$C$54, 'Summary - EDV - Tradeoff'!$B$2:$B$4, 0), MATCH(B9, 'Summary - EDV - Tradeoff'!$C$1:$AV$1, 0)),""),"")</f>
        <v/>
      </c>
      <c r="AJ9" s="21" t="str">
        <f t="shared" si="23"/>
        <v/>
      </c>
      <c r="AK9" s="21" t="str">
        <f t="shared" si="24"/>
        <v/>
      </c>
      <c r="AL9" s="21" t="str">
        <f t="shared" si="25"/>
        <v/>
      </c>
    </row>
    <row r="10" spans="1:38" ht="15.75" customHeight="1" x14ac:dyDescent="0.2">
      <c r="B10" s="21"/>
      <c r="D10" s="21" t="str">
        <f>IF(
  Prototype_input!$C$6 = "State or Local Government",
  IF(
    C10 &lt;&gt; "",
    IFERROR(
      INDEX(
        'Summary - Acquisition Need'!$C$2:$AD$4,
        MATCH(Prototype_input!$C$30, 'Summary - Acquisition Need'!$B$2:$B$4, 0),
        MATCH(C10, 'Summary - Acquisition Need'!$C$1:$AD$1, 0)
      ),
      ""
    ),
    ""
  ),
  IF(
    Prototype_input!$C$6 = "Federal or Tribal Government",
    IF(
      B10 &lt;&gt; "",
      IFERROR(
        INDEX(
          'Summary - Place of Performance'!$C$2:$AW$14,
          MATCH(Prototype_input!$C$30, 'Summary - Place of Performance'!$B$2:$B$14, 0),
          MATCH(B10, 'Summary - Place of Performance'!$C$1:$AW$1, 0)
        ),
        ""
      ),
      ""
    ),
    ""
  )
)</f>
        <v/>
      </c>
      <c r="E10" s="21" t="str">
        <f>IF(
  Prototype_input!$C$6 = "State or Local Government",
  IF(
    C10 &lt;&gt; "",
    IFERROR(
      INDEX(
        'Summary - Contract Type'!$C$2:$BX$6,
        MATCH(Prototype_input!$C$34, 'Summary - Contract Type'!$B$2:$B$6, 0),
        MATCH(C10, 'Summary - Contract Type'!$C$1:$BX$1, 0)
      ),
      ""
    ),
    ""
  ),
  IF(
    Prototype_input!$C$6 = "Federal or Tribal Government",
    IF(
      B10 &lt;&gt; "",
      IFERROR(
        INDEX(
          'Summary - Level of Assistance'!$C$2:$AW$7,
          MATCH(Prototype_input!$C$34, 'Summary - Level of Assistance'!$B$2:$B$7, 0),
          MATCH(B10, 'Summary - Level of Assistance'!$C$1:$AW$1, 0)
        ),
        ""
      ),
      ""
    ),
    ""
  )
)</f>
        <v/>
      </c>
      <c r="F10" s="21" t="str">
        <f>IF(
  Prototype_input!$C$6 = "State or Local Government",
  IF(
    C10 &lt;&gt; "",
    IFERROR(
      INDEX(
        'Summary - Socioeconomic'!$C$2:$BX$11,
        MATCH(Prototype_input!$C$38, 'Summary - Socioeconomic'!$B$2:$B$11, 0),
        MATCH(C10, 'Summary - Socioeconomic'!$C$1:$BX$1, 0)
      ),
      ""
    ),
    ""
  ),
  IF(
    Prototype_input!$C$6 = "Federal or Tribal Government",
    IF(
      B10 &lt;&gt; "",
      IFERROR(
        INDEX(
          'Summary - Objective'!$C$2:$AX$4,
          MATCH(Prototype_input!$C$38, 'Summary - Objective'!$B$2:$B$4, 0),
          MATCH(B10, 'Summary - Objective'!$C$1:$AX$1, 0)
        ),
        ""
      ),
      ""
    ),
    ""
  )
)</f>
        <v/>
      </c>
      <c r="G10" s="21" t="str">
        <f>IF(
  Prototype_input!$C$6 = "Federal or Tribal Government",
  IF(
    B10 &lt;&gt; "",
    IFERROR(
      INDEX(
        'Summary - Contract Type'!$C$2:$BX$6,
        MATCH(Prototype_input!$C$42, 'Summary - Contract Type'!$B$2:$B$6, 0),
        MATCH(B10, 'Summary - Contract Type'!$C$1:$BX$1, 0)
      ),
      ""
    ),
    ""
  ),
  ""
)</f>
        <v/>
      </c>
      <c r="H10" s="21" t="str">
        <f>IF(
  Prototype_input!$C$6 = "Federal or Tribal Government",
  IF(
    B10 &lt;&gt; "",
    IFERROR(
      INDEX(
        'Summary - Period of Performance'!$C$2:$AW$5,
        MATCH(Prototype_input!$C$46, 'Summary - Period of Performance'!$B$2:$B$5, 0),
        MATCH(B10, 'Summary - Period of Performance'!$C$1:$AW$1, 0)
      ),
      ""
    ),
    ""
  ),
  ""
)</f>
        <v/>
      </c>
      <c r="I10" s="21" t="str">
        <f>IF(
  Prototype_input!$C$6 = "Federal or Tribal Government",
  IF(
    B10 &lt;&gt; "",
    IFERROR(
      INDEX(
        'Summary - Socioeconomic'!$C$2:$BX$11,
        MATCH(Prototype_input!$C$50, 'Summary - Socioeconomic'!$B$2:$B$11, 0),
        MATCH(B10, 'Summary - Socioeconomic'!$C$1:$BX$1, 0)
      ),
      ""
    ),
    ""
  ),
  ""
)</f>
        <v/>
      </c>
      <c r="J10" s="21" t="str">
        <f>IF(
  Prototype_input!$C$6 = "Federal or Tribal Government",
  IF(
    B10 &lt;&gt; "",
    IFERROR(
      INDEX(
        'Summary - Estimated Dollar Valu'!$C$2:$AW$4,
        MATCH(Prototype_input!$C$54, 'Summary - Estimated Dollar Valu'!$B$2:$B$4, 0),
        MATCH(B10, 'Summary - Estimated Dollar Valu'!$C$1:$AW$1, 0)
      ),
      ""
    ),
    ""
  ),
  ""
)</f>
        <v/>
      </c>
      <c r="K10" s="21" t="str">
        <f>IF(AND(Prototype_input!$C$56&lt;&gt;"",J10&lt;&gt;""),Prototype_input!$C$58,"")</f>
        <v/>
      </c>
      <c r="L10" s="21" t="str">
        <f>IF(AND(Prototype_input!$C$60&lt;&gt;"",J10&lt;&gt;""),Prototype_input!$C$62,"")</f>
        <v/>
      </c>
      <c r="M10" s="21" t="str">
        <f>IF(AND(Prototype_input!$C$64&lt;&gt;"",J10&lt;&gt;""),Prototype_input!$C$66,"")</f>
        <v/>
      </c>
      <c r="N10" s="21" t="str">
        <f>IF(AND(Prototype_input!$C$68&lt;&gt;"",J10&lt;&gt;""),Prototype_input!$C$70,"")</f>
        <v/>
      </c>
      <c r="O10" s="21" t="str">
        <f>IF(N10&lt;&gt;"",_xlfn.XLOOKUP(Prototype_input!$E$16,'ITC Offerings Mapping'!$C$1:$C$1000,'ITC Offerings Mapping'!$B$1:$B$1000),"")</f>
        <v/>
      </c>
      <c r="Q10" s="21" t="str">
        <f t="array" ref="Q10">IF(Prototype_input!$C$6="Federal or Tribal Government",IF(O10&lt;&gt;"", INDEX('Scope Scoring'!$C$2:$BX$50, MATCH(O10, 'Scope Scoring'!$B$2:$B$50, 0), MATCH(B10, 'Scope Scoring'!$C$1:$BX$1, 0)),""),"")</f>
        <v/>
      </c>
      <c r="R10" s="21" t="str">
        <f t="shared" si="13"/>
        <v/>
      </c>
      <c r="S10" s="21" t="str">
        <f t="shared" si="14"/>
        <v/>
      </c>
      <c r="T10" s="21" t="str">
        <f t="shared" si="15"/>
        <v/>
      </c>
      <c r="U10" s="21" t="str">
        <f t="shared" si="16"/>
        <v/>
      </c>
      <c r="W10" s="21" t="str">
        <f t="array" ref="W10">IF(Prototype_input!$C$6="Federal or Tribal Government",IF(O10&lt;&gt;"", INDEX('Summary - Level of Assistance -'!$C$2:$AV$7, MATCH(Prototype_input!$C$34, 'Summary - Level of Assistance -'!$B$2:$B$7, 0), MATCH(B10, 'Summary - Level of Assistance -'!$C$1:$AV$1, 0)),""),"")</f>
        <v/>
      </c>
      <c r="X10" s="21" t="str">
        <f t="shared" si="17"/>
        <v/>
      </c>
      <c r="Y10" s="21" t="str">
        <f t="shared" si="18"/>
        <v/>
      </c>
      <c r="AA10" s="21" t="str">
        <f t="array" ref="AA10">IF(Prototype_input!$C$6="Federal or Tribal Government",IF(O10&lt;&gt;"", INDEX('Summary - Objective - Tradeoff'!$C$2:$AV$4, MATCH(Prototype_input!$C$38, 'Summary - Objective - Tradeoff'!$B$2:$B$4, 0), MATCH(B10, 'Summary - Objective - Tradeoff'!$C$1:$AV$1, 0)),""),"")</f>
        <v/>
      </c>
      <c r="AB10" s="21" t="str">
        <f t="shared" si="19"/>
        <v/>
      </c>
      <c r="AC10" s="21" t="str">
        <f t="shared" si="20"/>
        <v/>
      </c>
      <c r="AE10" s="21" t="str">
        <f t="array" ref="AE10">IF(Prototype_input!$C$6="Federal or Tribal Government",IF(O10&lt;&gt;"", INDEX('Summary- PoP - Tradeoff'!$C$2:$AV$5, MATCH(Prototype_input!$C$46, 'Summary- PoP - Tradeoff'!$B$2:$B$5, 0), MATCH(B10, 'Summary- PoP - Tradeoff'!$C$1:$AV$1, 0)),""),"")</f>
        <v/>
      </c>
      <c r="AF10" s="21" t="str">
        <f t="shared" si="21"/>
        <v/>
      </c>
      <c r="AG10" s="21" t="str">
        <f t="shared" si="22"/>
        <v/>
      </c>
      <c r="AI10" s="21" t="str">
        <f t="array" ref="AI10">IF(Prototype_input!$C$6="Federal or Tribal Government",IF(O10&lt;&gt;"", INDEX('Summary - EDV - Tradeoff'!$C$2:$AV$4, MATCH(Prototype_input!$C$54, 'Summary - EDV - Tradeoff'!$B$2:$B$4, 0), MATCH(B10, 'Summary - EDV - Tradeoff'!$C$1:$AV$1, 0)),""),"")</f>
        <v/>
      </c>
      <c r="AJ10" s="21" t="str">
        <f t="shared" si="23"/>
        <v/>
      </c>
      <c r="AK10" s="21" t="str">
        <f t="shared" si="24"/>
        <v/>
      </c>
      <c r="AL10" s="21" t="str">
        <f t="shared" si="25"/>
        <v/>
      </c>
    </row>
    <row r="11" spans="1:38" ht="15.75" customHeight="1" x14ac:dyDescent="0.2">
      <c r="B11" s="21"/>
      <c r="D11" s="21" t="str">
        <f>IF(
  Prototype_input!$C$6 = "State or Local Government",
  IF(
    C11 &lt;&gt; "",
    IFERROR(
      INDEX(
        'Summary - Acquisition Need'!$C$2:$AD$4,
        MATCH(Prototype_input!$C$30, 'Summary - Acquisition Need'!$B$2:$B$4, 0),
        MATCH(C11, 'Summary - Acquisition Need'!$C$1:$AD$1, 0)
      ),
      ""
    ),
    ""
  ),
  IF(
    Prototype_input!$C$6 = "Federal or Tribal Government",
    IF(
      B11 &lt;&gt; "",
      IFERROR(
        INDEX(
          'Summary - Place of Performance'!$C$2:$AW$14,
          MATCH(Prototype_input!$C$30, 'Summary - Place of Performance'!$B$2:$B$14, 0),
          MATCH(B11, 'Summary - Place of Performance'!$C$1:$AW$1, 0)
        ),
        ""
      ),
      ""
    ),
    ""
  )
)</f>
        <v/>
      </c>
      <c r="E11" s="21" t="str">
        <f>IF(
  Prototype_input!$C$6 = "State or Local Government",
  IF(
    C11 &lt;&gt; "",
    IFERROR(
      INDEX(
        'Summary - Contract Type'!$C$2:$BX$6,
        MATCH(Prototype_input!$C$34, 'Summary - Contract Type'!$B$2:$B$6, 0),
        MATCH(C11, 'Summary - Contract Type'!$C$1:$BX$1, 0)
      ),
      ""
    ),
    ""
  ),
  IF(
    Prototype_input!$C$6 = "Federal or Tribal Government",
    IF(
      B11 &lt;&gt; "",
      IFERROR(
        INDEX(
          'Summary - Level of Assistance'!$C$2:$AW$7,
          MATCH(Prototype_input!$C$34, 'Summary - Level of Assistance'!$B$2:$B$7, 0),
          MATCH(B11, 'Summary - Level of Assistance'!$C$1:$AW$1, 0)
        ),
        ""
      ),
      ""
    ),
    ""
  )
)</f>
        <v/>
      </c>
      <c r="F11" s="21" t="str">
        <f>IF(
  Prototype_input!$C$6 = "State or Local Government",
  IF(
    C11 &lt;&gt; "",
    IFERROR(
      INDEX(
        'Summary - Socioeconomic'!$C$2:$BX$11,
        MATCH(Prototype_input!$C$38, 'Summary - Socioeconomic'!$B$2:$B$11, 0),
        MATCH(C11, 'Summary - Socioeconomic'!$C$1:$BX$1, 0)
      ),
      ""
    ),
    ""
  ),
  IF(
    Prototype_input!$C$6 = "Federal or Tribal Government",
    IF(
      B11 &lt;&gt; "",
      IFERROR(
        INDEX(
          'Summary - Objective'!$C$2:$AX$4,
          MATCH(Prototype_input!$C$38, 'Summary - Objective'!$B$2:$B$4, 0),
          MATCH(B11, 'Summary - Objective'!$C$1:$AX$1, 0)
        ),
        ""
      ),
      ""
    ),
    ""
  )
)</f>
        <v/>
      </c>
      <c r="G11" s="21" t="str">
        <f>IF(
  Prototype_input!$C$6 = "Federal or Tribal Government",
  IF(
    B11 &lt;&gt; "",
    IFERROR(
      INDEX(
        'Summary - Contract Type'!$C$2:$BX$6,
        MATCH(Prototype_input!$C$42, 'Summary - Contract Type'!$B$2:$B$6, 0),
        MATCH(B11, 'Summary - Contract Type'!$C$1:$BX$1, 0)
      ),
      ""
    ),
    ""
  ),
  ""
)</f>
        <v/>
      </c>
      <c r="H11" s="21" t="str">
        <f>IF(
  Prototype_input!$C$6 = "Federal or Tribal Government",
  IF(
    B11 &lt;&gt; "",
    IFERROR(
      INDEX(
        'Summary - Period of Performance'!$C$2:$AW$5,
        MATCH(Prototype_input!$C$46, 'Summary - Period of Performance'!$B$2:$B$5, 0),
        MATCH(B11, 'Summary - Period of Performance'!$C$1:$AW$1, 0)
      ),
      ""
    ),
    ""
  ),
  ""
)</f>
        <v/>
      </c>
      <c r="I11" s="21" t="str">
        <f>IF(
  Prototype_input!$C$6 = "Federal or Tribal Government",
  IF(
    B11 &lt;&gt; "",
    IFERROR(
      INDEX(
        'Summary - Socioeconomic'!$C$2:$BX$11,
        MATCH(Prototype_input!$C$50, 'Summary - Socioeconomic'!$B$2:$B$11, 0),
        MATCH(B11, 'Summary - Socioeconomic'!$C$1:$BX$1, 0)
      ),
      ""
    ),
    ""
  ),
  ""
)</f>
        <v/>
      </c>
      <c r="J11" s="21" t="str">
        <f>IF(
  Prototype_input!$C$6 = "Federal or Tribal Government",
  IF(
    B11 &lt;&gt; "",
    IFERROR(
      INDEX(
        'Summary - Estimated Dollar Valu'!$C$2:$AW$4,
        MATCH(Prototype_input!$C$54, 'Summary - Estimated Dollar Valu'!$B$2:$B$4, 0),
        MATCH(B11, 'Summary - Estimated Dollar Valu'!$C$1:$AW$1, 0)
      ),
      ""
    ),
    ""
  ),
  ""
)</f>
        <v/>
      </c>
      <c r="K11" s="21" t="str">
        <f>IF(AND(Prototype_input!$C$56&lt;&gt;"",J11&lt;&gt;""),Prototype_input!$C$58,"")</f>
        <v/>
      </c>
      <c r="L11" s="21" t="str">
        <f>IF(AND(Prototype_input!$C$60&lt;&gt;"",J11&lt;&gt;""),Prototype_input!$C$62,"")</f>
        <v/>
      </c>
      <c r="M11" s="21" t="str">
        <f>IF(AND(Prototype_input!$C$64&lt;&gt;"",J11&lt;&gt;""),Prototype_input!$C$66,"")</f>
        <v/>
      </c>
      <c r="N11" s="21" t="str">
        <f>IF(AND(Prototype_input!$C$68&lt;&gt;"",J11&lt;&gt;""),Prototype_input!$C$70,"")</f>
        <v/>
      </c>
      <c r="O11" s="21" t="str">
        <f>IF(N11&lt;&gt;"",_xlfn.XLOOKUP(Prototype_input!$E$16,'ITC Offerings Mapping'!$C$1:$C$1000,'ITC Offerings Mapping'!$B$1:$B$1000),"")</f>
        <v/>
      </c>
      <c r="Q11" s="21" t="str">
        <f t="array" ref="Q11">IF(Prototype_input!$C$6="Federal or Tribal Government",IF(O11&lt;&gt;"", INDEX('Scope Scoring'!$C$2:$BX$50, MATCH(O11, 'Scope Scoring'!$B$2:$B$50, 0), MATCH(B11, 'Scope Scoring'!$C$1:$BX$1, 0)),""),"")</f>
        <v/>
      </c>
      <c r="R11" s="21" t="str">
        <f t="shared" si="13"/>
        <v/>
      </c>
      <c r="S11" s="21" t="str">
        <f t="shared" si="14"/>
        <v/>
      </c>
      <c r="T11" s="21" t="str">
        <f t="shared" si="15"/>
        <v/>
      </c>
      <c r="U11" s="21" t="str">
        <f t="shared" si="16"/>
        <v/>
      </c>
      <c r="W11" s="21" t="str">
        <f t="array" ref="W11">IF(Prototype_input!$C$6="Federal or Tribal Government",IF(O11&lt;&gt;"", INDEX('Summary - Level of Assistance -'!$C$2:$AV$7, MATCH(Prototype_input!$C$34, 'Summary - Level of Assistance -'!$B$2:$B$7, 0), MATCH(B11, 'Summary - Level of Assistance -'!$C$1:$AV$1, 0)),""),"")</f>
        <v/>
      </c>
      <c r="X11" s="21" t="str">
        <f t="shared" si="17"/>
        <v/>
      </c>
      <c r="Y11" s="21" t="str">
        <f t="shared" si="18"/>
        <v/>
      </c>
      <c r="AA11" s="21" t="str">
        <f t="array" ref="AA11">IF(Prototype_input!$C$6="Federal or Tribal Government",IF(O11&lt;&gt;"", INDEX('Summary - Objective - Tradeoff'!$C$2:$AV$4, MATCH(Prototype_input!$C$38, 'Summary - Objective - Tradeoff'!$B$2:$B$4, 0), MATCH(B11, 'Summary - Objective - Tradeoff'!$C$1:$AV$1, 0)),""),"")</f>
        <v/>
      </c>
      <c r="AB11" s="21" t="str">
        <f t="shared" si="19"/>
        <v/>
      </c>
      <c r="AC11" s="21" t="str">
        <f t="shared" si="20"/>
        <v/>
      </c>
      <c r="AE11" s="21" t="str">
        <f t="array" ref="AE11">IF(Prototype_input!$C$6="Federal or Tribal Government",IF(O11&lt;&gt;"", INDEX('Summary- PoP - Tradeoff'!$C$2:$AV$5, MATCH(Prototype_input!$C$46, 'Summary- PoP - Tradeoff'!$B$2:$B$5, 0), MATCH(B11, 'Summary- PoP - Tradeoff'!$C$1:$AV$1, 0)),""),"")</f>
        <v/>
      </c>
      <c r="AF11" s="21" t="str">
        <f t="shared" si="21"/>
        <v/>
      </c>
      <c r="AG11" s="21" t="str">
        <f t="shared" si="22"/>
        <v/>
      </c>
      <c r="AI11" s="21" t="str">
        <f t="array" ref="AI11">IF(Prototype_input!$C$6="Federal or Tribal Government",IF(O11&lt;&gt;"", INDEX('Summary - EDV - Tradeoff'!$C$2:$AV$4, MATCH(Prototype_input!$C$54, 'Summary - EDV - Tradeoff'!$B$2:$B$4, 0), MATCH(B11, 'Summary - EDV - Tradeoff'!$C$1:$AV$1, 0)),""),"")</f>
        <v/>
      </c>
      <c r="AJ11" s="21" t="str">
        <f t="shared" si="23"/>
        <v/>
      </c>
      <c r="AK11" s="21" t="str">
        <f t="shared" si="24"/>
        <v/>
      </c>
      <c r="AL11" s="21" t="str">
        <f t="shared" si="25"/>
        <v/>
      </c>
    </row>
    <row r="12" spans="1:38" ht="15.75" customHeight="1" x14ac:dyDescent="0.2">
      <c r="B12" s="21"/>
      <c r="D12" s="21" t="str">
        <f>IF(
  Prototype_input!$C$6 = "State or Local Government",
  IF(
    C12 &lt;&gt; "",
    IFERROR(
      INDEX(
        'Summary - Acquisition Need'!$C$2:$AD$4,
        MATCH(Prototype_input!$C$30, 'Summary - Acquisition Need'!$B$2:$B$4, 0),
        MATCH(C12, 'Summary - Acquisition Need'!$C$1:$AD$1, 0)
      ),
      ""
    ),
    ""
  ),
  IF(
    Prototype_input!$C$6 = "Federal or Tribal Government",
    IF(
      B12 &lt;&gt; "",
      IFERROR(
        INDEX(
          'Summary - Place of Performance'!$C$2:$AW$14,
          MATCH(Prototype_input!$C$30, 'Summary - Place of Performance'!$B$2:$B$14, 0),
          MATCH(B12, 'Summary - Place of Performance'!$C$1:$AW$1, 0)
        ),
        ""
      ),
      ""
    ),
    ""
  )
)</f>
        <v/>
      </c>
      <c r="E12" s="21" t="str">
        <f>IF(
  Prototype_input!$C$6 = "State or Local Government",
  IF(
    C12 &lt;&gt; "",
    IFERROR(
      INDEX(
        'Summary - Contract Type'!$C$2:$BX$6,
        MATCH(Prototype_input!$C$34, 'Summary - Contract Type'!$B$2:$B$6, 0),
        MATCH(C12, 'Summary - Contract Type'!$C$1:$BX$1, 0)
      ),
      ""
    ),
    ""
  ),
  IF(
    Prototype_input!$C$6 = "Federal or Tribal Government",
    IF(
      B12 &lt;&gt; "",
      IFERROR(
        INDEX(
          'Summary - Level of Assistance'!$C$2:$AW$7,
          MATCH(Prototype_input!$C$34, 'Summary - Level of Assistance'!$B$2:$B$7, 0),
          MATCH(B12, 'Summary - Level of Assistance'!$C$1:$AW$1, 0)
        ),
        ""
      ),
      ""
    ),
    ""
  )
)</f>
        <v/>
      </c>
      <c r="F12" s="21" t="str">
        <f>IF(
  Prototype_input!$C$6 = "State or Local Government",
  IF(
    C12 &lt;&gt; "",
    IFERROR(
      INDEX(
        'Summary - Socioeconomic'!$C$2:$BX$11,
        MATCH(Prototype_input!$C$38, 'Summary - Socioeconomic'!$B$2:$B$11, 0),
        MATCH(C12, 'Summary - Socioeconomic'!$C$1:$BX$1, 0)
      ),
      ""
    ),
    ""
  ),
  IF(
    Prototype_input!$C$6 = "Federal or Tribal Government",
    IF(
      B12 &lt;&gt; "",
      IFERROR(
        INDEX(
          'Summary - Objective'!$C$2:$AX$4,
          MATCH(Prototype_input!$C$38, 'Summary - Objective'!$B$2:$B$4, 0),
          MATCH(B12, 'Summary - Objective'!$C$1:$AX$1, 0)
        ),
        ""
      ),
      ""
    ),
    ""
  )
)</f>
        <v/>
      </c>
      <c r="G12" s="21" t="str">
        <f>IF(
  Prototype_input!$C$6 = "Federal or Tribal Government",
  IF(
    B12 &lt;&gt; "",
    IFERROR(
      INDEX(
        'Summary - Contract Type'!$C$2:$BX$6,
        MATCH(Prototype_input!$C$42, 'Summary - Contract Type'!$B$2:$B$6, 0),
        MATCH(B12, 'Summary - Contract Type'!$C$1:$BX$1, 0)
      ),
      ""
    ),
    ""
  ),
  ""
)</f>
        <v/>
      </c>
      <c r="H12" s="21" t="str">
        <f>IF(
  Prototype_input!$C$6 = "Federal or Tribal Government",
  IF(
    B12 &lt;&gt; "",
    IFERROR(
      INDEX(
        'Summary - Period of Performance'!$C$2:$AW$5,
        MATCH(Prototype_input!$C$46, 'Summary - Period of Performance'!$B$2:$B$5, 0),
        MATCH(B12, 'Summary - Period of Performance'!$C$1:$AW$1, 0)
      ),
      ""
    ),
    ""
  ),
  ""
)</f>
        <v/>
      </c>
      <c r="I12" s="21" t="str">
        <f>IF(
  Prototype_input!$C$6 = "Federal or Tribal Government",
  IF(
    B12 &lt;&gt; "",
    IFERROR(
      INDEX(
        'Summary - Socioeconomic'!$C$2:$BX$11,
        MATCH(Prototype_input!$C$50, 'Summary - Socioeconomic'!$B$2:$B$11, 0),
        MATCH(B12, 'Summary - Socioeconomic'!$C$1:$BX$1, 0)
      ),
      ""
    ),
    ""
  ),
  ""
)</f>
        <v/>
      </c>
      <c r="J12" s="21" t="str">
        <f>IF(
  Prototype_input!$C$6 = "Federal or Tribal Government",
  IF(
    B12 &lt;&gt; "",
    IFERROR(
      INDEX(
        'Summary - Estimated Dollar Valu'!$C$2:$AW$4,
        MATCH(Prototype_input!$C$54, 'Summary - Estimated Dollar Valu'!$B$2:$B$4, 0),
        MATCH(B12, 'Summary - Estimated Dollar Valu'!$C$1:$AW$1, 0)
      ),
      ""
    ),
    ""
  ),
  ""
)</f>
        <v/>
      </c>
      <c r="K12" s="21" t="str">
        <f>IF(AND(Prototype_input!$C$56&lt;&gt;"",J12&lt;&gt;""),Prototype_input!$C$58,"")</f>
        <v/>
      </c>
      <c r="L12" s="21" t="str">
        <f>IF(AND(Prototype_input!$C$60&lt;&gt;"",J12&lt;&gt;""),Prototype_input!$C$62,"")</f>
        <v/>
      </c>
      <c r="M12" s="21" t="str">
        <f>IF(AND(Prototype_input!$C$64&lt;&gt;"",J12&lt;&gt;""),Prototype_input!$C$66,"")</f>
        <v/>
      </c>
      <c r="N12" s="21" t="str">
        <f>IF(AND(Prototype_input!$C$68&lt;&gt;"",J12&lt;&gt;""),Prototype_input!$C$70,"")</f>
        <v/>
      </c>
      <c r="O12" s="21" t="str">
        <f>IF(N12&lt;&gt;"",_xlfn.XLOOKUP(Prototype_input!$E$16,'ITC Offerings Mapping'!$C$1:$C$1000,'ITC Offerings Mapping'!$B$1:$B$1000),"")</f>
        <v/>
      </c>
      <c r="Q12" s="21" t="str">
        <f t="array" ref="Q12">IF(Prototype_input!$C$6="Federal or Tribal Government",IF(O12&lt;&gt;"", INDEX('Scope Scoring'!$C$2:$BX$50, MATCH(O12, 'Scope Scoring'!$B$2:$B$50, 0), MATCH(B12, 'Scope Scoring'!$C$1:$BX$1, 0)),""),"")</f>
        <v/>
      </c>
      <c r="R12" s="21" t="str">
        <f t="shared" si="13"/>
        <v/>
      </c>
      <c r="S12" s="21" t="str">
        <f t="shared" si="14"/>
        <v/>
      </c>
      <c r="T12" s="21" t="str">
        <f t="shared" si="15"/>
        <v/>
      </c>
      <c r="U12" s="21" t="str">
        <f t="shared" si="16"/>
        <v/>
      </c>
      <c r="W12" s="21" t="str">
        <f t="array" ref="W12">IF(Prototype_input!$C$6="Federal or Tribal Government",IF(O12&lt;&gt;"", INDEX('Summary - Level of Assistance -'!$C$2:$AV$7, MATCH(Prototype_input!$C$34, 'Summary - Level of Assistance -'!$B$2:$B$7, 0), MATCH(B12, 'Summary - Level of Assistance -'!$C$1:$AV$1, 0)),""),"")</f>
        <v/>
      </c>
      <c r="X12" s="21" t="str">
        <f t="shared" si="17"/>
        <v/>
      </c>
      <c r="Y12" s="21" t="str">
        <f t="shared" si="18"/>
        <v/>
      </c>
      <c r="AA12" s="21" t="str">
        <f t="array" ref="AA12">IF(Prototype_input!$C$6="Federal or Tribal Government",IF(O12&lt;&gt;"", INDEX('Summary - Objective - Tradeoff'!$C$2:$AV$4, MATCH(Prototype_input!$C$38, 'Summary - Objective - Tradeoff'!$B$2:$B$4, 0), MATCH(B12, 'Summary - Objective - Tradeoff'!$C$1:$AV$1, 0)),""),"")</f>
        <v/>
      </c>
      <c r="AB12" s="21" t="str">
        <f t="shared" si="19"/>
        <v/>
      </c>
      <c r="AC12" s="21" t="str">
        <f t="shared" si="20"/>
        <v/>
      </c>
      <c r="AE12" s="21" t="str">
        <f t="array" ref="AE12">IF(Prototype_input!$C$6="Federal or Tribal Government",IF(O12&lt;&gt;"", INDEX('Summary- PoP - Tradeoff'!$C$2:$AV$5, MATCH(Prototype_input!$C$46, 'Summary- PoP - Tradeoff'!$B$2:$B$5, 0), MATCH(B12, 'Summary- PoP - Tradeoff'!$C$1:$AV$1, 0)),""),"")</f>
        <v/>
      </c>
      <c r="AF12" s="21" t="str">
        <f t="shared" si="21"/>
        <v/>
      </c>
      <c r="AG12" s="21" t="str">
        <f t="shared" si="22"/>
        <v/>
      </c>
      <c r="AI12" s="21" t="str">
        <f t="array" ref="AI12">IF(Prototype_input!$C$6="Federal or Tribal Government",IF(O12&lt;&gt;"", INDEX('Summary - EDV - Tradeoff'!$C$2:$AV$4, MATCH(Prototype_input!$C$54, 'Summary - EDV - Tradeoff'!$B$2:$B$4, 0), MATCH(B12, 'Summary - EDV - Tradeoff'!$C$1:$AV$1, 0)),""),"")</f>
        <v/>
      </c>
      <c r="AJ12" s="21" t="str">
        <f t="shared" si="23"/>
        <v/>
      </c>
      <c r="AK12" s="21" t="str">
        <f t="shared" si="24"/>
        <v/>
      </c>
      <c r="AL12" s="21" t="str">
        <f t="shared" si="25"/>
        <v/>
      </c>
    </row>
    <row r="13" spans="1:38" ht="15.75" customHeight="1" x14ac:dyDescent="0.2">
      <c r="D13" s="21" t="str">
        <f>IF(
  Prototype_input!$C$6 = "State or Local Government",
  IF(
    C13 &lt;&gt; "",
    IFERROR(
      INDEX(
        'Summary - Acquisition Need'!$C$2:$AD$4,
        MATCH(Prototype_input!$C$30, 'Summary - Acquisition Need'!$B$2:$B$4, 0),
        MATCH(C13, 'Summary - Acquisition Need'!$C$1:$AD$1, 0)
      ),
      ""
    ),
    ""
  ),
  IF(
    Prototype_input!$C$6 = "Federal or Tribal Government",
    IF(
      B13 &lt;&gt; "",
      IFERROR(
        INDEX(
          'Summary - Place of Performance'!$C$2:$AW$14,
          MATCH(Prototype_input!$C$30, 'Summary - Place of Performance'!$B$2:$B$14, 0),
          MATCH(B13, 'Summary - Place of Performance'!$C$1:$AW$1, 0)
        ),
        ""
      ),
      ""
    ),
    ""
  )
)</f>
        <v/>
      </c>
      <c r="E13" s="21" t="str">
        <f>IF(
  Prototype_input!$C$6 = "State or Local Government",
  IF(
    C13 &lt;&gt; "",
    IFERROR(
      INDEX(
        'Summary - Contract Type'!$C$2:$BX$6,
        MATCH(Prototype_input!$C$34, 'Summary - Contract Type'!$B$2:$B$6, 0),
        MATCH(C13, 'Summary - Contract Type'!$C$1:$BX$1, 0)
      ),
      ""
    ),
    ""
  ),
  IF(
    Prototype_input!$C$6 = "Federal or Tribal Government",
    IF(
      B13 &lt;&gt; "",
      IFERROR(
        INDEX(
          'Summary - Level of Assistance'!$C$2:$AW$7,
          MATCH(Prototype_input!$C$34, 'Summary - Level of Assistance'!$B$2:$B$7, 0),
          MATCH(B13, 'Summary - Level of Assistance'!$C$1:$AW$1, 0)
        ),
        ""
      ),
      ""
    ),
    ""
  )
)</f>
        <v/>
      </c>
      <c r="F13" s="21" t="str">
        <f>IF(
  Prototype_input!$C$6 = "State or Local Government",
  IF(
    C13 &lt;&gt; "",
    IFERROR(
      INDEX(
        'Summary - Socioeconomic'!$C$2:$BX$11,
        MATCH(Prototype_input!$C$38, 'Summary - Socioeconomic'!$B$2:$B$11, 0),
        MATCH(C13, 'Summary - Socioeconomic'!$C$1:$BX$1, 0)
      ),
      ""
    ),
    ""
  ),
  IF(
    Prototype_input!$C$6 = "Federal or Tribal Government",
    IF(
      B13 &lt;&gt; "",
      IFERROR(
        INDEX(
          'Summary - Objective'!$C$2:$AX$4,
          MATCH(Prototype_input!$C$38, 'Summary - Objective'!$B$2:$B$4, 0),
          MATCH(B13, 'Summary - Objective'!$C$1:$AX$1, 0)
        ),
        ""
      ),
      ""
    ),
    ""
  )
)</f>
        <v/>
      </c>
      <c r="G13" s="21" t="str">
        <f>IF(
  Prototype_input!$C$6 = "Federal or Tribal Government",
  IF(
    B13 &lt;&gt; "",
    IFERROR(
      INDEX(
        'Summary - Contract Type'!$C$2:$BX$6,
        MATCH(Prototype_input!$C$42, 'Summary - Contract Type'!$B$2:$B$6, 0),
        MATCH(B13, 'Summary - Contract Type'!$C$1:$BX$1, 0)
      ),
      ""
    ),
    ""
  ),
  ""
)</f>
        <v/>
      </c>
      <c r="H13" s="21" t="str">
        <f>IF(
  Prototype_input!$C$6 = "Federal or Tribal Government",
  IF(
    B13 &lt;&gt; "",
    IFERROR(
      INDEX(
        'Summary - Period of Performance'!$C$2:$AW$5,
        MATCH(Prototype_input!$C$46, 'Summary - Period of Performance'!$B$2:$B$5, 0),
        MATCH(B13, 'Summary - Period of Performance'!$C$1:$AW$1, 0)
      ),
      ""
    ),
    ""
  ),
  ""
)</f>
        <v/>
      </c>
      <c r="I13" s="21" t="str">
        <f>IF(
  Prototype_input!$C$6 = "Federal or Tribal Government",
  IF(
    B13 &lt;&gt; "",
    IFERROR(
      INDEX(
        'Summary - Socioeconomic'!$C$2:$BX$11,
        MATCH(Prototype_input!$C$50, 'Summary - Socioeconomic'!$B$2:$B$11, 0),
        MATCH(B13, 'Summary - Socioeconomic'!$C$1:$BX$1, 0)
      ),
      ""
    ),
    ""
  ),
  ""
)</f>
        <v/>
      </c>
      <c r="J13" s="21" t="str">
        <f>IF(
  Prototype_input!$C$6 = "Federal or Tribal Government",
  IF(
    B13 &lt;&gt; "",
    IFERROR(
      INDEX(
        'Summary - Estimated Dollar Valu'!$C$2:$AW$4,
        MATCH(Prototype_input!$C$54, 'Summary - Estimated Dollar Valu'!$B$2:$B$4, 0),
        MATCH(B13, 'Summary - Estimated Dollar Valu'!$C$1:$AW$1, 0)
      ),
      ""
    ),
    ""
  ),
  ""
)</f>
        <v/>
      </c>
      <c r="K13" s="21" t="str">
        <f>IF(AND(Prototype_input!$C$56&lt;&gt;"",J13&lt;&gt;""),Prototype_input!$C$58,"")</f>
        <v/>
      </c>
      <c r="L13" s="21" t="str">
        <f>IF(AND(Prototype_input!$C$60&lt;&gt;"",J13&lt;&gt;""),Prototype_input!$C$62,"")</f>
        <v/>
      </c>
      <c r="M13" s="21" t="str">
        <f>IF(AND(Prototype_input!$C$64&lt;&gt;"",J13&lt;&gt;""),Prototype_input!$C$66,"")</f>
        <v/>
      </c>
      <c r="N13" s="21" t="str">
        <f>IF(AND(Prototype_input!$C$68&lt;&gt;"",J13&lt;&gt;""),Prototype_input!$C$70,"")</f>
        <v/>
      </c>
      <c r="O13" s="21" t="str">
        <f>IF(N13&lt;&gt;"",_xlfn.XLOOKUP(Prototype_input!$E$16,'ITC Offerings Mapping'!$C$1:$C$1000,'ITC Offerings Mapping'!$B$1:$B$1000),"")</f>
        <v/>
      </c>
      <c r="Q13" s="21" t="str">
        <f t="array" ref="Q13">IF(Prototype_input!$C$6="Federal or Tribal Government",IF(O13&lt;&gt;"", INDEX('Scope Scoring'!$C$2:$BX$50, MATCH(O13, 'Scope Scoring'!$B$2:$B$50, 0), MATCH(B13, 'Scope Scoring'!$C$1:$BX$1, 0)),""),"")</f>
        <v/>
      </c>
      <c r="R13" s="21" t="str">
        <f t="shared" si="13"/>
        <v/>
      </c>
      <c r="S13" s="21" t="str">
        <f t="shared" si="14"/>
        <v/>
      </c>
      <c r="T13" s="21" t="str">
        <f t="shared" si="15"/>
        <v/>
      </c>
      <c r="U13" s="21" t="str">
        <f t="shared" si="16"/>
        <v/>
      </c>
      <c r="W13" s="21" t="str">
        <f t="array" ref="W13">IF(Prototype_input!$C$6="Federal or Tribal Government",IF(O13&lt;&gt;"", INDEX('Summary - Level of Assistance -'!$C$2:$AV$7, MATCH(Prototype_input!$C$34, 'Summary - Level of Assistance -'!$B$2:$B$7, 0), MATCH(B13, 'Summary - Level of Assistance -'!$C$1:$AV$1, 0)),""),"")</f>
        <v/>
      </c>
      <c r="X13" s="21" t="str">
        <f t="shared" si="17"/>
        <v/>
      </c>
      <c r="Y13" s="21" t="str">
        <f t="shared" si="18"/>
        <v/>
      </c>
      <c r="AA13" s="21" t="str">
        <f t="array" ref="AA13">IF(Prototype_input!$C$6="Federal or Tribal Government",IF(O13&lt;&gt;"", INDEX('Summary - Objective - Tradeoff'!$C$2:$AV$4, MATCH(Prototype_input!$C$38, 'Summary - Objective - Tradeoff'!$B$2:$B$4, 0), MATCH(B13, 'Summary - Objective - Tradeoff'!$C$1:$AV$1, 0)),""),"")</f>
        <v/>
      </c>
      <c r="AB13" s="21" t="str">
        <f t="shared" si="19"/>
        <v/>
      </c>
      <c r="AC13" s="21" t="str">
        <f t="shared" si="20"/>
        <v/>
      </c>
      <c r="AE13" s="21" t="str">
        <f t="array" ref="AE13">IF(Prototype_input!$C$6="Federal or Tribal Government",IF(O13&lt;&gt;"", INDEX('Summary- PoP - Tradeoff'!$C$2:$AV$5, MATCH(Prototype_input!$C$46, 'Summary- PoP - Tradeoff'!$B$2:$B$5, 0), MATCH(B13, 'Summary- PoP - Tradeoff'!$C$1:$AV$1, 0)),""),"")</f>
        <v/>
      </c>
      <c r="AF13" s="21" t="str">
        <f t="shared" si="21"/>
        <v/>
      </c>
      <c r="AG13" s="21" t="str">
        <f t="shared" si="22"/>
        <v/>
      </c>
      <c r="AI13" s="21" t="str">
        <f t="array" ref="AI13">IF(Prototype_input!$C$6="Federal or Tribal Government",IF(O13&lt;&gt;"", INDEX('Summary - EDV - Tradeoff'!$C$2:$AV$4, MATCH(Prototype_input!$C$54, 'Summary - EDV - Tradeoff'!$B$2:$B$4, 0), MATCH(B13, 'Summary - EDV - Tradeoff'!$C$1:$AV$1, 0)),""),"")</f>
        <v/>
      </c>
      <c r="AJ13" s="21" t="str">
        <f t="shared" si="23"/>
        <v/>
      </c>
      <c r="AK13" s="21" t="str">
        <f t="shared" si="24"/>
        <v/>
      </c>
      <c r="AL13" s="21" t="str">
        <f t="shared" si="25"/>
        <v/>
      </c>
    </row>
    <row r="14" spans="1:38" ht="15.75" customHeight="1" x14ac:dyDescent="0.2">
      <c r="D14" s="21" t="str">
        <f>IF(
  Prototype_input!$C$6 = "State or Local Government",
  IF(
    C14 &lt;&gt; "",
    IFERROR(
      INDEX(
        'Summary - Acquisition Need'!$C$2:$AD$4,
        MATCH(Prototype_input!$C$30, 'Summary - Acquisition Need'!$B$2:$B$4, 0),
        MATCH(C14, 'Summary - Acquisition Need'!$C$1:$AD$1, 0)
      ),
      ""
    ),
    ""
  ),
  IF(
    Prototype_input!$C$6 = "Federal or Tribal Government",
    IF(
      B14 &lt;&gt; "",
      IFERROR(
        INDEX(
          'Summary - Place of Performance'!$C$2:$AW$14,
          MATCH(Prototype_input!$C$30, 'Summary - Place of Performance'!$B$2:$B$14, 0),
          MATCH(B14, 'Summary - Place of Performance'!$C$1:$AW$1, 0)
        ),
        ""
      ),
      ""
    ),
    ""
  )
)</f>
        <v/>
      </c>
      <c r="E14" s="21" t="str">
        <f>IF(
  Prototype_input!$C$6 = "State or Local Government",
  IF(
    C14 &lt;&gt; "",
    IFERROR(
      INDEX(
        'Summary - Contract Type'!$C$2:$BX$6,
        MATCH(Prototype_input!$C$34, 'Summary - Contract Type'!$B$2:$B$6, 0),
        MATCH(C14, 'Summary - Contract Type'!$C$1:$BX$1, 0)
      ),
      ""
    ),
    ""
  ),
  IF(
    Prototype_input!$C$6 = "Federal or Tribal Government",
    IF(
      B14 &lt;&gt; "",
      IFERROR(
        INDEX(
          'Summary - Level of Assistance'!$C$2:$AW$7,
          MATCH(Prototype_input!$C$34, 'Summary - Level of Assistance'!$B$2:$B$7, 0),
          MATCH(B14, 'Summary - Level of Assistance'!$C$1:$AW$1, 0)
        ),
        ""
      ),
      ""
    ),
    ""
  )
)</f>
        <v/>
      </c>
      <c r="F14" s="21" t="str">
        <f>IF(
  Prototype_input!$C$6 = "State or Local Government",
  IF(
    C14 &lt;&gt; "",
    IFERROR(
      INDEX(
        'Summary - Socioeconomic'!$C$2:$BX$11,
        MATCH(Prototype_input!$C$38, 'Summary - Socioeconomic'!$B$2:$B$11, 0),
        MATCH(C14, 'Summary - Socioeconomic'!$C$1:$BX$1, 0)
      ),
      ""
    ),
    ""
  ),
  IF(
    Prototype_input!$C$6 = "Federal or Tribal Government",
    IF(
      B14 &lt;&gt; "",
      IFERROR(
        INDEX(
          'Summary - Objective'!$C$2:$AX$4,
          MATCH(Prototype_input!$C$38, 'Summary - Objective'!$B$2:$B$4, 0),
          MATCH(B14, 'Summary - Objective'!$C$1:$AX$1, 0)
        ),
        ""
      ),
      ""
    ),
    ""
  )
)</f>
        <v/>
      </c>
      <c r="G14" s="21" t="str">
        <f>IF(
  Prototype_input!$C$6 = "Federal or Tribal Government",
  IF(
    B14 &lt;&gt; "",
    IFERROR(
      INDEX(
        'Summary - Contract Type'!$C$2:$BX$6,
        MATCH(Prototype_input!$C$42, 'Summary - Contract Type'!$B$2:$B$6, 0),
        MATCH(B14, 'Summary - Contract Type'!$C$1:$BX$1, 0)
      ),
      ""
    ),
    ""
  ),
  ""
)</f>
        <v/>
      </c>
      <c r="H14" s="21" t="str">
        <f>IF(
  Prototype_input!$C$6 = "Federal or Tribal Government",
  IF(
    B14 &lt;&gt; "",
    IFERROR(
      INDEX(
        'Summary - Period of Performance'!$C$2:$AW$5,
        MATCH(Prototype_input!$C$46, 'Summary - Period of Performance'!$B$2:$B$5, 0),
        MATCH(B14, 'Summary - Period of Performance'!$C$1:$AW$1, 0)
      ),
      ""
    ),
    ""
  ),
  ""
)</f>
        <v/>
      </c>
      <c r="I14" s="21" t="str">
        <f>IF(
  Prototype_input!$C$6 = "Federal or Tribal Government",
  IF(
    B14 &lt;&gt; "",
    IFERROR(
      INDEX(
        'Summary - Socioeconomic'!$C$2:$BX$11,
        MATCH(Prototype_input!$C$50, 'Summary - Socioeconomic'!$B$2:$B$11, 0),
        MATCH(B14, 'Summary - Socioeconomic'!$C$1:$BX$1, 0)
      ),
      ""
    ),
    ""
  ),
  ""
)</f>
        <v/>
      </c>
      <c r="J14" s="21" t="str">
        <f>IF(
  Prototype_input!$C$6 = "Federal or Tribal Government",
  IF(
    B14 &lt;&gt; "",
    IFERROR(
      INDEX(
        'Summary - Estimated Dollar Valu'!$C$2:$AW$4,
        MATCH(Prototype_input!$C$54, 'Summary - Estimated Dollar Valu'!$B$2:$B$4, 0),
        MATCH(B14, 'Summary - Estimated Dollar Valu'!$C$1:$AW$1, 0)
      ),
      ""
    ),
    ""
  ),
  ""
)</f>
        <v/>
      </c>
      <c r="K14" s="21" t="str">
        <f>IF(AND(Prototype_input!$C$56&lt;&gt;"",J14&lt;&gt;""),Prototype_input!$C$58,"")</f>
        <v/>
      </c>
      <c r="L14" s="21" t="str">
        <f>IF(AND(Prototype_input!$C$60&lt;&gt;"",J14&lt;&gt;""),Prototype_input!$C$62,"")</f>
        <v/>
      </c>
      <c r="M14" s="21" t="str">
        <f>IF(AND(Prototype_input!$C$64&lt;&gt;"",J14&lt;&gt;""),Prototype_input!$C$66,"")</f>
        <v/>
      </c>
      <c r="N14" s="21" t="str">
        <f>IF(AND(Prototype_input!$C$68&lt;&gt;"",J14&lt;&gt;""),Prototype_input!$C$70,"")</f>
        <v/>
      </c>
      <c r="O14" s="21" t="str">
        <f>IF(N14&lt;&gt;"",_xlfn.XLOOKUP(Prototype_input!$E$16,'ITC Offerings Mapping'!$C$1:$C$1000,'ITC Offerings Mapping'!$B$1:$B$1000),"")</f>
        <v/>
      </c>
      <c r="Q14" s="21" t="str">
        <f t="array" ref="Q14">IF(Prototype_input!$C$6="Federal or Tribal Government",IF(O14&lt;&gt;"", INDEX('Scope Scoring'!$C$2:$BX$50, MATCH(O14, 'Scope Scoring'!$B$2:$B$50, 0), MATCH(B14, 'Scope Scoring'!$C$1:$BX$1, 0)),""),"")</f>
        <v/>
      </c>
      <c r="R14" s="21" t="str">
        <f t="shared" si="13"/>
        <v/>
      </c>
      <c r="S14" s="21" t="str">
        <f t="shared" si="14"/>
        <v/>
      </c>
      <c r="T14" s="21" t="str">
        <f t="shared" si="15"/>
        <v/>
      </c>
      <c r="U14" s="21" t="str">
        <f t="shared" si="16"/>
        <v/>
      </c>
      <c r="W14" s="21" t="str">
        <f t="array" ref="W14">IF(Prototype_input!$C$6="Federal or Tribal Government",IF(O14&lt;&gt;"", INDEX('Summary - Level of Assistance -'!$C$2:$AV$7, MATCH(Prototype_input!$C$34, 'Summary - Level of Assistance -'!$B$2:$B$7, 0), MATCH(B14, 'Summary - Level of Assistance -'!$C$1:$AV$1, 0)),""),"")</f>
        <v/>
      </c>
      <c r="X14" s="21" t="str">
        <f t="shared" si="17"/>
        <v/>
      </c>
      <c r="Y14" s="21" t="str">
        <f t="shared" si="18"/>
        <v/>
      </c>
      <c r="AA14" s="21" t="str">
        <f t="array" ref="AA14">IF(Prototype_input!$C$6="Federal or Tribal Government",IF(O14&lt;&gt;"", INDEX('Summary - Objective - Tradeoff'!$C$2:$AV$4, MATCH(Prototype_input!$C$38, 'Summary - Objective - Tradeoff'!$B$2:$B$4, 0), MATCH(B14, 'Summary - Objective - Tradeoff'!$C$1:$AV$1, 0)),""),"")</f>
        <v/>
      </c>
      <c r="AB14" s="21" t="str">
        <f t="shared" si="19"/>
        <v/>
      </c>
      <c r="AC14" s="21" t="str">
        <f t="shared" si="20"/>
        <v/>
      </c>
      <c r="AE14" s="21" t="str">
        <f t="array" ref="AE14">IF(Prototype_input!$C$6="Federal or Tribal Government",IF(O14&lt;&gt;"", INDEX('Summary- PoP - Tradeoff'!$C$2:$AV$5, MATCH(Prototype_input!$C$46, 'Summary- PoP - Tradeoff'!$B$2:$B$5, 0), MATCH(B14, 'Summary- PoP - Tradeoff'!$C$1:$AV$1, 0)),""),"")</f>
        <v/>
      </c>
      <c r="AF14" s="21" t="str">
        <f t="shared" si="21"/>
        <v/>
      </c>
      <c r="AG14" s="21" t="str">
        <f t="shared" si="22"/>
        <v/>
      </c>
      <c r="AI14" s="21" t="str">
        <f t="array" ref="AI14">IF(Prototype_input!$C$6="Federal or Tribal Government",IF(O14&lt;&gt;"", INDEX('Summary - EDV - Tradeoff'!$C$2:$AV$4, MATCH(Prototype_input!$C$54, 'Summary - EDV - Tradeoff'!$B$2:$B$4, 0), MATCH(B14, 'Summary - EDV - Tradeoff'!$C$1:$AV$1, 0)),""),"")</f>
        <v/>
      </c>
      <c r="AJ14" s="21" t="str">
        <f t="shared" si="23"/>
        <v/>
      </c>
      <c r="AK14" s="21" t="str">
        <f t="shared" si="24"/>
        <v/>
      </c>
      <c r="AL14" s="21" t="str">
        <f t="shared" si="25"/>
        <v/>
      </c>
    </row>
    <row r="15" spans="1:38" ht="15.75" customHeight="1" x14ac:dyDescent="0.2">
      <c r="D15" s="21" t="str">
        <f>IF(
  Prototype_input!$C$6 = "State or Local Government",
  IF(
    C15 &lt;&gt; "",
    IFERROR(
      INDEX(
        'Summary - Acquisition Need'!$C$2:$AD$4,
        MATCH(Prototype_input!$C$30, 'Summary - Acquisition Need'!$B$2:$B$4, 0),
        MATCH(C15, 'Summary - Acquisition Need'!$C$1:$AD$1, 0)
      ),
      ""
    ),
    ""
  ),
  IF(
    Prototype_input!$C$6 = "Federal or Tribal Government",
    IF(
      B15 &lt;&gt; "",
      IFERROR(
        INDEX(
          'Summary - Place of Performance'!$C$2:$AW$14,
          MATCH(Prototype_input!$C$30, 'Summary - Place of Performance'!$B$2:$B$14, 0),
          MATCH(B15, 'Summary - Place of Performance'!$C$1:$AW$1, 0)
        ),
        ""
      ),
      ""
    ),
    ""
  )
)</f>
        <v/>
      </c>
      <c r="E15" s="21" t="str">
        <f>IF(
  Prototype_input!$C$6 = "State or Local Government",
  IF(
    C15 &lt;&gt; "",
    IFERROR(
      INDEX(
        'Summary - Contract Type'!$C$2:$BX$6,
        MATCH(Prototype_input!$C$34, 'Summary - Contract Type'!$B$2:$B$6, 0),
        MATCH(C15, 'Summary - Contract Type'!$C$1:$BX$1, 0)
      ),
      ""
    ),
    ""
  ),
  IF(
    Prototype_input!$C$6 = "Federal or Tribal Government",
    IF(
      B15 &lt;&gt; "",
      IFERROR(
        INDEX(
          'Summary - Level of Assistance'!$C$2:$AW$7,
          MATCH(Prototype_input!$C$34, 'Summary - Level of Assistance'!$B$2:$B$7, 0),
          MATCH(B15, 'Summary - Level of Assistance'!$C$1:$AW$1, 0)
        ),
        ""
      ),
      ""
    ),
    ""
  )
)</f>
        <v/>
      </c>
      <c r="F15" s="21" t="str">
        <f>IF(
  Prototype_input!$C$6 = "State or Local Government",
  IF(
    C15 &lt;&gt; "",
    IFERROR(
      INDEX(
        'Summary - Socioeconomic'!$C$2:$BX$11,
        MATCH(Prototype_input!$C$38, 'Summary - Socioeconomic'!$B$2:$B$11, 0),
        MATCH(C15, 'Summary - Socioeconomic'!$C$1:$BX$1, 0)
      ),
      ""
    ),
    ""
  ),
  IF(
    Prototype_input!$C$6 = "Federal or Tribal Government",
    IF(
      B15 &lt;&gt; "",
      IFERROR(
        INDEX(
          'Summary - Objective'!$C$2:$AX$4,
          MATCH(Prototype_input!$C$38, 'Summary - Objective'!$B$2:$B$4, 0),
          MATCH(B15, 'Summary - Objective'!$C$1:$AX$1, 0)
        ),
        ""
      ),
      ""
    ),
    ""
  )
)</f>
        <v/>
      </c>
      <c r="G15" s="21" t="str">
        <f>IF(
  Prototype_input!$C$6 = "Federal or Tribal Government",
  IF(
    B15 &lt;&gt; "",
    IFERROR(
      INDEX(
        'Summary - Contract Type'!$C$2:$BX$6,
        MATCH(Prototype_input!$C$42, 'Summary - Contract Type'!$B$2:$B$6, 0),
        MATCH(B15, 'Summary - Contract Type'!$C$1:$BX$1, 0)
      ),
      ""
    ),
    ""
  ),
  ""
)</f>
        <v/>
      </c>
      <c r="H15" s="21" t="str">
        <f>IF(
  Prototype_input!$C$6 = "Federal or Tribal Government",
  IF(
    B15 &lt;&gt; "",
    IFERROR(
      INDEX(
        'Summary - Period of Performance'!$C$2:$AW$5,
        MATCH(Prototype_input!$C$46, 'Summary - Period of Performance'!$B$2:$B$5, 0),
        MATCH(B15, 'Summary - Period of Performance'!$C$1:$AW$1, 0)
      ),
      ""
    ),
    ""
  ),
  ""
)</f>
        <v/>
      </c>
      <c r="I15" s="21" t="str">
        <f>IF(
  Prototype_input!$C$6 = "Federal or Tribal Government",
  IF(
    B15 &lt;&gt; "",
    IFERROR(
      INDEX(
        'Summary - Socioeconomic'!$C$2:$BX$11,
        MATCH(Prototype_input!$C$50, 'Summary - Socioeconomic'!$B$2:$B$11, 0),
        MATCH(B15, 'Summary - Socioeconomic'!$C$1:$BX$1, 0)
      ),
      ""
    ),
    ""
  ),
  ""
)</f>
        <v/>
      </c>
      <c r="J15" s="21" t="str">
        <f>IF(
  Prototype_input!$C$6 = "Federal or Tribal Government",
  IF(
    B15 &lt;&gt; "",
    IFERROR(
      INDEX(
        'Summary - Estimated Dollar Valu'!$C$2:$AW$4,
        MATCH(Prototype_input!$C$54, 'Summary - Estimated Dollar Valu'!$B$2:$B$4, 0),
        MATCH(B15, 'Summary - Estimated Dollar Valu'!$C$1:$AW$1, 0)
      ),
      ""
    ),
    ""
  ),
  ""
)</f>
        <v/>
      </c>
      <c r="K15" s="21" t="str">
        <f>IF(AND(Prototype_input!$C$56&lt;&gt;"",J15&lt;&gt;""),Prototype_input!$C$58,"")</f>
        <v/>
      </c>
      <c r="L15" s="21" t="str">
        <f>IF(AND(Prototype_input!$C$60&lt;&gt;"",J15&lt;&gt;""),Prototype_input!$C$62,"")</f>
        <v/>
      </c>
      <c r="M15" s="21" t="str">
        <f>IF(AND(Prototype_input!$C$64&lt;&gt;"",J15&lt;&gt;""),Prototype_input!$C$66,"")</f>
        <v/>
      </c>
      <c r="N15" s="21" t="str">
        <f>IF(AND(Prototype_input!$C$68&lt;&gt;"",J15&lt;&gt;""),Prototype_input!$C$70,"")</f>
        <v/>
      </c>
      <c r="O15" s="21" t="str">
        <f>IF(N15&lt;&gt;"",_xlfn.XLOOKUP(Prototype_input!$E$16,'ITC Offerings Mapping'!$C$1:$C$1000,'ITC Offerings Mapping'!$B$1:$B$1000),"")</f>
        <v/>
      </c>
      <c r="Q15" s="21" t="str">
        <f t="array" ref="Q15">IF(Prototype_input!$C$6="Federal or Tribal Government",IF(O15&lt;&gt;"", INDEX('Scope Scoring'!$C$2:$BX$50, MATCH(O15, 'Scope Scoring'!$B$2:$B$50, 0), MATCH(B15, 'Scope Scoring'!$C$1:$BX$1, 0)),""),"")</f>
        <v/>
      </c>
      <c r="R15" s="21" t="str">
        <f t="shared" si="13"/>
        <v/>
      </c>
      <c r="S15" s="21" t="str">
        <f t="shared" si="14"/>
        <v/>
      </c>
      <c r="T15" s="21" t="str">
        <f t="shared" si="15"/>
        <v/>
      </c>
      <c r="U15" s="21" t="str">
        <f t="shared" si="16"/>
        <v/>
      </c>
      <c r="W15" s="21" t="str">
        <f t="array" ref="W15">IF(Prototype_input!$C$6="Federal or Tribal Government",IF(O15&lt;&gt;"", INDEX('Summary - Level of Assistance -'!$C$2:$AV$7, MATCH(Prototype_input!$C$34, 'Summary - Level of Assistance -'!$B$2:$B$7, 0), MATCH(B15, 'Summary - Level of Assistance -'!$C$1:$AV$1, 0)),""),"")</f>
        <v/>
      </c>
      <c r="X15" s="21" t="str">
        <f t="shared" si="17"/>
        <v/>
      </c>
      <c r="Y15" s="21" t="str">
        <f t="shared" si="18"/>
        <v/>
      </c>
      <c r="AA15" s="21" t="str">
        <f t="array" ref="AA15">IF(Prototype_input!$C$6="Federal or Tribal Government",IF(O15&lt;&gt;"", INDEX('Summary - Objective - Tradeoff'!$C$2:$AV$4, MATCH(Prototype_input!$C$38, 'Summary - Objective - Tradeoff'!$B$2:$B$4, 0), MATCH(B15, 'Summary - Objective - Tradeoff'!$C$1:$AV$1, 0)),""),"")</f>
        <v/>
      </c>
      <c r="AB15" s="21" t="str">
        <f t="shared" si="19"/>
        <v/>
      </c>
      <c r="AC15" s="21" t="str">
        <f t="shared" si="20"/>
        <v/>
      </c>
      <c r="AE15" s="21" t="str">
        <f t="array" ref="AE15">IF(Prototype_input!$C$6="Federal or Tribal Government",IF(O15&lt;&gt;"", INDEX('Summary- PoP - Tradeoff'!$C$2:$AV$5, MATCH(Prototype_input!$C$46, 'Summary- PoP - Tradeoff'!$B$2:$B$5, 0), MATCH(B15, 'Summary- PoP - Tradeoff'!$C$1:$AV$1, 0)),""),"")</f>
        <v/>
      </c>
      <c r="AF15" s="21" t="str">
        <f t="shared" si="21"/>
        <v/>
      </c>
      <c r="AG15" s="21" t="str">
        <f t="shared" si="22"/>
        <v/>
      </c>
      <c r="AI15" s="21" t="str">
        <f t="array" ref="AI15">IF(Prototype_input!$C$6="Federal or Tribal Government",IF(O15&lt;&gt;"", INDEX('Summary - EDV - Tradeoff'!$C$2:$AV$4, MATCH(Prototype_input!$C$54, 'Summary - EDV - Tradeoff'!$B$2:$B$4, 0), MATCH(B15, 'Summary - EDV - Tradeoff'!$C$1:$AV$1, 0)),""),"")</f>
        <v/>
      </c>
      <c r="AJ15" s="21" t="str">
        <f t="shared" si="23"/>
        <v/>
      </c>
      <c r="AK15" s="21" t="str">
        <f t="shared" si="24"/>
        <v/>
      </c>
      <c r="AL15" s="21" t="str">
        <f t="shared" si="25"/>
        <v/>
      </c>
    </row>
    <row r="16" spans="1:38" ht="15.75" customHeight="1" x14ac:dyDescent="0.2">
      <c r="D16" s="21" t="str">
        <f>IF(
  Prototype_input!$C$6 = "State or Local Government",
  IF(
    C16 &lt;&gt; "",
    IFERROR(
      INDEX(
        'Summary - Acquisition Need'!$C$2:$AD$4,
        MATCH(Prototype_input!$C$30, 'Summary - Acquisition Need'!$B$2:$B$4, 0),
        MATCH(C16, 'Summary - Acquisition Need'!$C$1:$AD$1, 0)
      ),
      ""
    ),
    ""
  ),
  IF(
    Prototype_input!$C$6 = "Federal or Tribal Government",
    IF(
      B16 &lt;&gt; "",
      IFERROR(
        INDEX(
          'Summary - Place of Performance'!$C$2:$AW$14,
          MATCH(Prototype_input!$C$30, 'Summary - Place of Performance'!$B$2:$B$14, 0),
          MATCH(B16, 'Summary - Place of Performance'!$C$1:$AW$1, 0)
        ),
        ""
      ),
      ""
    ),
    ""
  )
)</f>
        <v/>
      </c>
      <c r="E16" s="21" t="str">
        <f>IF(
  Prototype_input!$C$6 = "State or Local Government",
  IF(
    C16 &lt;&gt; "",
    IFERROR(
      INDEX(
        'Summary - Contract Type'!$C$2:$BX$6,
        MATCH(Prototype_input!$C$34, 'Summary - Contract Type'!$B$2:$B$6, 0),
        MATCH(C16, 'Summary - Contract Type'!$C$1:$BX$1, 0)
      ),
      ""
    ),
    ""
  ),
  IF(
    Prototype_input!$C$6 = "Federal or Tribal Government",
    IF(
      B16 &lt;&gt; "",
      IFERROR(
        INDEX(
          'Summary - Level of Assistance'!$C$2:$AW$7,
          MATCH(Prototype_input!$C$34, 'Summary - Level of Assistance'!$B$2:$B$7, 0),
          MATCH(B16, 'Summary - Level of Assistance'!$C$1:$AW$1, 0)
        ),
        ""
      ),
      ""
    ),
    ""
  )
)</f>
        <v/>
      </c>
      <c r="F16" s="21" t="str">
        <f>IF(
  Prototype_input!$C$6 = "State or Local Government",
  IF(
    C16 &lt;&gt; "",
    IFERROR(
      INDEX(
        'Summary - Socioeconomic'!$C$2:$BX$11,
        MATCH(Prototype_input!$C$38, 'Summary - Socioeconomic'!$B$2:$B$11, 0),
        MATCH(C16, 'Summary - Socioeconomic'!$C$1:$BX$1, 0)
      ),
      ""
    ),
    ""
  ),
  IF(
    Prototype_input!$C$6 = "Federal or Tribal Government",
    IF(
      B16 &lt;&gt; "",
      IFERROR(
        INDEX(
          'Summary - Objective'!$C$2:$AX$4,
          MATCH(Prototype_input!$C$38, 'Summary - Objective'!$B$2:$B$4, 0),
          MATCH(B16, 'Summary - Objective'!$C$1:$AX$1, 0)
        ),
        ""
      ),
      ""
    ),
    ""
  )
)</f>
        <v/>
      </c>
      <c r="G16" s="21" t="str">
        <f>IF(
  Prototype_input!$C$6 = "Federal or Tribal Government",
  IF(
    B16 &lt;&gt; "",
    IFERROR(
      INDEX(
        'Summary - Contract Type'!$C$2:$BX$6,
        MATCH(Prototype_input!$C$42, 'Summary - Contract Type'!$B$2:$B$6, 0),
        MATCH(B16, 'Summary - Contract Type'!$C$1:$BX$1, 0)
      ),
      ""
    ),
    ""
  ),
  ""
)</f>
        <v/>
      </c>
      <c r="H16" s="21" t="str">
        <f>IF(
  Prototype_input!$C$6 = "Federal or Tribal Government",
  IF(
    B16 &lt;&gt; "",
    IFERROR(
      INDEX(
        'Summary - Period of Performance'!$C$2:$AW$5,
        MATCH(Prototype_input!$C$46, 'Summary - Period of Performance'!$B$2:$B$5, 0),
        MATCH(B16, 'Summary - Period of Performance'!$C$1:$AW$1, 0)
      ),
      ""
    ),
    ""
  ),
  ""
)</f>
        <v/>
      </c>
      <c r="I16" s="21" t="str">
        <f>IF(
  Prototype_input!$C$6 = "Federal or Tribal Government",
  IF(
    B16 &lt;&gt; "",
    IFERROR(
      INDEX(
        'Summary - Socioeconomic'!$C$2:$BX$11,
        MATCH(Prototype_input!$C$50, 'Summary - Socioeconomic'!$B$2:$B$11, 0),
        MATCH(B16, 'Summary - Socioeconomic'!$C$1:$BX$1, 0)
      ),
      ""
    ),
    ""
  ),
  ""
)</f>
        <v/>
      </c>
      <c r="J16" s="21" t="str">
        <f>IF(
  Prototype_input!$C$6 = "Federal or Tribal Government",
  IF(
    B16 &lt;&gt; "",
    IFERROR(
      INDEX(
        'Summary - Estimated Dollar Valu'!$C$2:$AW$4,
        MATCH(Prototype_input!$C$54, 'Summary - Estimated Dollar Valu'!$B$2:$B$4, 0),
        MATCH(B16, 'Summary - Estimated Dollar Valu'!$C$1:$AW$1, 0)
      ),
      ""
    ),
    ""
  ),
  ""
)</f>
        <v/>
      </c>
      <c r="K16" s="21" t="str">
        <f>IF(AND(Prototype_input!$C$56&lt;&gt;"",J16&lt;&gt;""),Prototype_input!$C$58,"")</f>
        <v/>
      </c>
      <c r="L16" s="21" t="str">
        <f>IF(AND(Prototype_input!$C$60&lt;&gt;"",J16&lt;&gt;""),Prototype_input!$C$62,"")</f>
        <v/>
      </c>
      <c r="M16" s="21" t="str">
        <f>IF(AND(Prototype_input!$C$64&lt;&gt;"",J16&lt;&gt;""),Prototype_input!$C$66,"")</f>
        <v/>
      </c>
      <c r="N16" s="21" t="str">
        <f>IF(AND(Prototype_input!$C$68&lt;&gt;"",J16&lt;&gt;""),Prototype_input!$C$70,"")</f>
        <v/>
      </c>
      <c r="O16" s="21" t="str">
        <f>IF(N16&lt;&gt;"",_xlfn.XLOOKUP(Prototype_input!$E$16,'ITC Offerings Mapping'!$C$1:$C$1000,'ITC Offerings Mapping'!$B$1:$B$1000),"")</f>
        <v/>
      </c>
      <c r="Q16" s="21" t="str">
        <f t="array" ref="Q16">IF(Prototype_input!$C$6="Federal or Tribal Government",IF(O16&lt;&gt;"", INDEX('Scope Scoring'!$C$2:$BX$50, MATCH(O16, 'Scope Scoring'!$B$2:$B$50, 0), MATCH(B16, 'Scope Scoring'!$C$1:$BX$1, 0)),""),"")</f>
        <v/>
      </c>
      <c r="R16" s="21" t="str">
        <f t="shared" si="13"/>
        <v/>
      </c>
      <c r="S16" s="21" t="str">
        <f t="shared" si="14"/>
        <v/>
      </c>
      <c r="T16" s="21" t="str">
        <f t="shared" si="15"/>
        <v/>
      </c>
      <c r="U16" s="21" t="str">
        <f t="shared" si="16"/>
        <v/>
      </c>
      <c r="W16" s="21" t="str">
        <f t="array" ref="W16">IF(Prototype_input!$C$6="Federal or Tribal Government",IF(O16&lt;&gt;"", INDEX('Summary - Level of Assistance -'!$C$2:$AV$7, MATCH(Prototype_input!$C$34, 'Summary - Level of Assistance -'!$B$2:$B$7, 0), MATCH(B16, 'Summary - Level of Assistance -'!$C$1:$AV$1, 0)),""),"")</f>
        <v/>
      </c>
      <c r="X16" s="21" t="str">
        <f t="shared" si="17"/>
        <v/>
      </c>
      <c r="Y16" s="21" t="str">
        <f t="shared" si="18"/>
        <v/>
      </c>
      <c r="AA16" s="21" t="str">
        <f t="array" ref="AA16">IF(Prototype_input!$C$6="Federal or Tribal Government",IF(O16&lt;&gt;"", INDEX('Summary - Objective - Tradeoff'!$C$2:$AV$4, MATCH(Prototype_input!$C$38, 'Summary - Objective - Tradeoff'!$B$2:$B$4, 0), MATCH(B16, 'Summary - Objective - Tradeoff'!$C$1:$AV$1, 0)),""),"")</f>
        <v/>
      </c>
      <c r="AB16" s="21" t="str">
        <f t="shared" si="19"/>
        <v/>
      </c>
      <c r="AC16" s="21" t="str">
        <f t="shared" si="20"/>
        <v/>
      </c>
      <c r="AE16" s="21" t="str">
        <f t="array" ref="AE16">IF(Prototype_input!$C$6="Federal or Tribal Government",IF(O16&lt;&gt;"", INDEX('Summary- PoP - Tradeoff'!$C$2:$AV$5, MATCH(Prototype_input!$C$46, 'Summary- PoP - Tradeoff'!$B$2:$B$5, 0), MATCH(B16, 'Summary- PoP - Tradeoff'!$C$1:$AV$1, 0)),""),"")</f>
        <v/>
      </c>
      <c r="AF16" s="21" t="str">
        <f t="shared" si="21"/>
        <v/>
      </c>
      <c r="AG16" s="21" t="str">
        <f t="shared" si="22"/>
        <v/>
      </c>
      <c r="AI16" s="21" t="str">
        <f t="array" ref="AI16">IF(Prototype_input!$C$6="Federal or Tribal Government",IF(O16&lt;&gt;"", INDEX('Summary - EDV - Tradeoff'!$C$2:$AV$4, MATCH(Prototype_input!$C$54, 'Summary - EDV - Tradeoff'!$B$2:$B$4, 0), MATCH(B16, 'Summary - EDV - Tradeoff'!$C$1:$AV$1, 0)),""),"")</f>
        <v/>
      </c>
      <c r="AJ16" s="21" t="str">
        <f t="shared" si="23"/>
        <v/>
      </c>
      <c r="AK16" s="21" t="str">
        <f t="shared" si="24"/>
        <v/>
      </c>
      <c r="AL16" s="21" t="str">
        <f t="shared" si="25"/>
        <v/>
      </c>
    </row>
    <row r="17" spans="4:38" ht="15.75" customHeight="1" x14ac:dyDescent="0.2">
      <c r="D17" s="21" t="str">
        <f>IF(
  Prototype_input!$C$6 = "State or Local Government",
  IF(
    C17 &lt;&gt; "",
    IFERROR(
      INDEX(
        'Summary - Acquisition Need'!$C$2:$AD$4,
        MATCH(Prototype_input!$C$30, 'Summary - Acquisition Need'!$B$2:$B$4, 0),
        MATCH(C17, 'Summary - Acquisition Need'!$C$1:$AD$1, 0)
      ),
      ""
    ),
    ""
  ),
  IF(
    Prototype_input!$C$6 = "Federal or Tribal Government",
    IF(
      B17 &lt;&gt; "",
      IFERROR(
        INDEX(
          'Summary - Place of Performance'!$C$2:$AW$14,
          MATCH(Prototype_input!$C$30, 'Summary - Place of Performance'!$B$2:$B$14, 0),
          MATCH(B17, 'Summary - Place of Performance'!$C$1:$AW$1, 0)
        ),
        ""
      ),
      ""
    ),
    ""
  )
)</f>
        <v/>
      </c>
      <c r="E17" s="21" t="str">
        <f>IF(
  Prototype_input!$C$6 = "State or Local Government",
  IF(
    C17 &lt;&gt; "",
    IFERROR(
      INDEX(
        'Summary - Contract Type'!$C$2:$BX$6,
        MATCH(Prototype_input!$C$34, 'Summary - Contract Type'!$B$2:$B$6, 0),
        MATCH(C17, 'Summary - Contract Type'!$C$1:$BX$1, 0)
      ),
      ""
    ),
    ""
  ),
  IF(
    Prototype_input!$C$6 = "Federal or Tribal Government",
    IF(
      B17 &lt;&gt; "",
      IFERROR(
        INDEX(
          'Summary - Level of Assistance'!$C$2:$AW$7,
          MATCH(Prototype_input!$C$34, 'Summary - Level of Assistance'!$B$2:$B$7, 0),
          MATCH(B17, 'Summary - Level of Assistance'!$C$1:$AW$1, 0)
        ),
        ""
      ),
      ""
    ),
    ""
  )
)</f>
        <v/>
      </c>
      <c r="F17" s="21" t="str">
        <f>IF(
  Prototype_input!$C$6 = "State or Local Government",
  IF(
    C17 &lt;&gt; "",
    IFERROR(
      INDEX(
        'Summary - Socioeconomic'!$C$2:$BX$11,
        MATCH(Prototype_input!$C$38, 'Summary - Socioeconomic'!$B$2:$B$11, 0),
        MATCH(C17, 'Summary - Socioeconomic'!$C$1:$BX$1, 0)
      ),
      ""
    ),
    ""
  ),
  IF(
    Prototype_input!$C$6 = "Federal or Tribal Government",
    IF(
      B17 &lt;&gt; "",
      IFERROR(
        INDEX(
          'Summary - Objective'!$C$2:$AX$4,
          MATCH(Prototype_input!$C$38, 'Summary - Objective'!$B$2:$B$4, 0),
          MATCH(B17, 'Summary - Objective'!$C$1:$AX$1, 0)
        ),
        ""
      ),
      ""
    ),
    ""
  )
)</f>
        <v/>
      </c>
      <c r="G17" s="21" t="str">
        <f>IF(
  Prototype_input!$C$6 = "Federal or Tribal Government",
  IF(
    B17 &lt;&gt; "",
    IFERROR(
      INDEX(
        'Summary - Contract Type'!$C$2:$BX$6,
        MATCH(Prototype_input!$C$42, 'Summary - Contract Type'!$B$2:$B$6, 0),
        MATCH(B17, 'Summary - Contract Type'!$C$1:$BX$1, 0)
      ),
      ""
    ),
    ""
  ),
  ""
)</f>
        <v/>
      </c>
      <c r="H17" s="21" t="str">
        <f>IF(
  Prototype_input!$C$6 = "Federal or Tribal Government",
  IF(
    B17 &lt;&gt; "",
    IFERROR(
      INDEX(
        'Summary - Period of Performance'!$C$2:$AW$5,
        MATCH(Prototype_input!$C$46, 'Summary - Period of Performance'!$B$2:$B$5, 0),
        MATCH(B17, 'Summary - Period of Performance'!$C$1:$AW$1, 0)
      ),
      ""
    ),
    ""
  ),
  ""
)</f>
        <v/>
      </c>
      <c r="I17" s="21" t="str">
        <f>IF(
  Prototype_input!$C$6 = "Federal or Tribal Government",
  IF(
    B17 &lt;&gt; "",
    IFERROR(
      INDEX(
        'Summary - Socioeconomic'!$C$2:$BX$11,
        MATCH(Prototype_input!$C$50, 'Summary - Socioeconomic'!$B$2:$B$11, 0),
        MATCH(B17, 'Summary - Socioeconomic'!$C$1:$BX$1, 0)
      ),
      ""
    ),
    ""
  ),
  ""
)</f>
        <v/>
      </c>
      <c r="J17" s="21" t="str">
        <f>IF(
  Prototype_input!$C$6 = "Federal or Tribal Government",
  IF(
    B17 &lt;&gt; "",
    IFERROR(
      INDEX(
        'Summary - Estimated Dollar Valu'!$C$2:$AW$4,
        MATCH(Prototype_input!$C$54, 'Summary - Estimated Dollar Valu'!$B$2:$B$4, 0),
        MATCH(B17, 'Summary - Estimated Dollar Valu'!$C$1:$AW$1, 0)
      ),
      ""
    ),
    ""
  ),
  ""
)</f>
        <v/>
      </c>
      <c r="K17" s="21" t="str">
        <f>IF(AND(Prototype_input!$C$56&lt;&gt;"",J17&lt;&gt;""),Prototype_input!$C$58,"")</f>
        <v/>
      </c>
      <c r="L17" s="21" t="str">
        <f>IF(AND(Prototype_input!$C$60&lt;&gt;"",J17&lt;&gt;""),Prototype_input!$C$62,"")</f>
        <v/>
      </c>
      <c r="M17" s="21" t="str">
        <f>IF(AND(Prototype_input!$C$64&lt;&gt;"",J17&lt;&gt;""),Prototype_input!$C$66,"")</f>
        <v/>
      </c>
      <c r="N17" s="21" t="str">
        <f>IF(AND(Prototype_input!$C$68&lt;&gt;"",J17&lt;&gt;""),Prototype_input!$C$70,"")</f>
        <v/>
      </c>
      <c r="O17" s="21" t="str">
        <f>IF(N17&lt;&gt;"",_xlfn.XLOOKUP(Prototype_input!$E$16,'ITC Offerings Mapping'!$C$1:$C$1000,'ITC Offerings Mapping'!$B$1:$B$1000),"")</f>
        <v/>
      </c>
      <c r="Q17" s="21" t="str">
        <f t="array" ref="Q17">IF(Prototype_input!$C$6="Federal or Tribal Government",IF(O17&lt;&gt;"", INDEX('Scope Scoring'!$C$2:$BX$50, MATCH(O17, 'Scope Scoring'!$B$2:$B$50, 0), MATCH(B17, 'Scope Scoring'!$C$1:$BX$1, 0)),""),"")</f>
        <v/>
      </c>
      <c r="R17" s="21" t="str">
        <f t="shared" si="13"/>
        <v/>
      </c>
      <c r="S17" s="21" t="str">
        <f t="shared" si="14"/>
        <v/>
      </c>
      <c r="T17" s="21" t="str">
        <f t="shared" si="15"/>
        <v/>
      </c>
      <c r="U17" s="21" t="str">
        <f t="shared" si="16"/>
        <v/>
      </c>
      <c r="W17" s="21" t="str">
        <f t="array" ref="W17">IF(Prototype_input!$C$6="Federal or Tribal Government",IF(O17&lt;&gt;"", INDEX('Summary - Level of Assistance -'!$C$2:$AV$7, MATCH(Prototype_input!$C$34, 'Summary - Level of Assistance -'!$B$2:$B$7, 0), MATCH(B17, 'Summary - Level of Assistance -'!$C$1:$AV$1, 0)),""),"")</f>
        <v/>
      </c>
      <c r="X17" s="21" t="str">
        <f t="shared" si="17"/>
        <v/>
      </c>
      <c r="Y17" s="21" t="str">
        <f t="shared" si="18"/>
        <v/>
      </c>
      <c r="AA17" s="21" t="str">
        <f t="array" ref="AA17">IF(Prototype_input!$C$6="Federal or Tribal Government",IF(O17&lt;&gt;"", INDEX('Summary - Objective - Tradeoff'!$C$2:$AV$4, MATCH(Prototype_input!$C$38, 'Summary - Objective - Tradeoff'!$B$2:$B$4, 0), MATCH(B17, 'Summary - Objective - Tradeoff'!$C$1:$AV$1, 0)),""),"")</f>
        <v/>
      </c>
      <c r="AB17" s="21" t="str">
        <f t="shared" si="19"/>
        <v/>
      </c>
      <c r="AC17" s="21" t="str">
        <f t="shared" si="20"/>
        <v/>
      </c>
      <c r="AE17" s="21" t="str">
        <f t="array" ref="AE17">IF(Prototype_input!$C$6="Federal or Tribal Government",IF(O17&lt;&gt;"", INDEX('Summary- PoP - Tradeoff'!$C$2:$AV$5, MATCH(Prototype_input!$C$46, 'Summary- PoP - Tradeoff'!$B$2:$B$5, 0), MATCH(B17, 'Summary- PoP - Tradeoff'!$C$1:$AV$1, 0)),""),"")</f>
        <v/>
      </c>
      <c r="AF17" s="21" t="str">
        <f t="shared" si="21"/>
        <v/>
      </c>
      <c r="AG17" s="21" t="str">
        <f t="shared" si="22"/>
        <v/>
      </c>
      <c r="AI17" s="21" t="str">
        <f t="array" ref="AI17">IF(Prototype_input!$C$6="Federal or Tribal Government",IF(O17&lt;&gt;"", INDEX('Summary - EDV - Tradeoff'!$C$2:$AV$4, MATCH(Prototype_input!$C$54, 'Summary - EDV - Tradeoff'!$B$2:$B$4, 0), MATCH(B17, 'Summary - EDV - Tradeoff'!$C$1:$AV$1, 0)),""),"")</f>
        <v/>
      </c>
      <c r="AJ17" s="21" t="str">
        <f t="shared" si="23"/>
        <v/>
      </c>
      <c r="AK17" s="21" t="str">
        <f t="shared" si="24"/>
        <v/>
      </c>
      <c r="AL17" s="21" t="str">
        <f t="shared" si="25"/>
        <v/>
      </c>
    </row>
    <row r="18" spans="4:38" ht="15.75" customHeight="1" x14ac:dyDescent="0.2">
      <c r="D18" s="21" t="str">
        <f>IF(
  Prototype_input!$C$6 = "State or Local Government",
  IF(
    C18 &lt;&gt; "",
    IFERROR(
      INDEX(
        'Summary - Acquisition Need'!$C$2:$AD$4,
        MATCH(Prototype_input!$C$30, 'Summary - Acquisition Need'!$B$2:$B$4, 0),
        MATCH(C18, 'Summary - Acquisition Need'!$C$1:$AD$1, 0)
      ),
      ""
    ),
    ""
  ),
  IF(
    Prototype_input!$C$6 = "Federal or Tribal Government",
    IF(
      B18 &lt;&gt; "",
      IFERROR(
        INDEX(
          'Summary - Place of Performance'!$C$2:$AW$14,
          MATCH(Prototype_input!$C$30, 'Summary - Place of Performance'!$B$2:$B$14, 0),
          MATCH(B18, 'Summary - Place of Performance'!$C$1:$AW$1, 0)
        ),
        ""
      ),
      ""
    ),
    ""
  )
)</f>
        <v/>
      </c>
      <c r="E18" s="21" t="str">
        <f>IF(
  Prototype_input!$C$6 = "State or Local Government",
  IF(
    C18 &lt;&gt; "",
    IFERROR(
      INDEX(
        'Summary - Contract Type'!$C$2:$BX$6,
        MATCH(Prototype_input!$C$34, 'Summary - Contract Type'!$B$2:$B$6, 0),
        MATCH(C18, 'Summary - Contract Type'!$C$1:$BX$1, 0)
      ),
      ""
    ),
    ""
  ),
  IF(
    Prototype_input!$C$6 = "Federal or Tribal Government",
    IF(
      B18 &lt;&gt; "",
      IFERROR(
        INDEX(
          'Summary - Level of Assistance'!$C$2:$AW$7,
          MATCH(Prototype_input!$C$34, 'Summary - Level of Assistance'!$B$2:$B$7, 0),
          MATCH(B18, 'Summary - Level of Assistance'!$C$1:$AW$1, 0)
        ),
        ""
      ),
      ""
    ),
    ""
  )
)</f>
        <v/>
      </c>
      <c r="F18" s="21" t="str">
        <f>IF(
  Prototype_input!$C$6 = "State or Local Government",
  IF(
    C18 &lt;&gt; "",
    IFERROR(
      INDEX(
        'Summary - Socioeconomic'!$C$2:$BX$11,
        MATCH(Prototype_input!$C$38, 'Summary - Socioeconomic'!$B$2:$B$11, 0),
        MATCH(C18, 'Summary - Socioeconomic'!$C$1:$BX$1, 0)
      ),
      ""
    ),
    ""
  ),
  IF(
    Prototype_input!$C$6 = "Federal or Tribal Government",
    IF(
      B18 &lt;&gt; "",
      IFERROR(
        INDEX(
          'Summary - Objective'!$C$2:$AX$4,
          MATCH(Prototype_input!$C$38, 'Summary - Objective'!$B$2:$B$4, 0),
          MATCH(B18, 'Summary - Objective'!$C$1:$AX$1, 0)
        ),
        ""
      ),
      ""
    ),
    ""
  )
)</f>
        <v/>
      </c>
      <c r="G18" s="21" t="str">
        <f>IF(
  Prototype_input!$C$6 = "Federal or Tribal Government",
  IF(
    B18 &lt;&gt; "",
    IFERROR(
      INDEX(
        'Summary - Contract Type'!$C$2:$BX$6,
        MATCH(Prototype_input!$C$42, 'Summary - Contract Type'!$B$2:$B$6, 0),
        MATCH(B18, 'Summary - Contract Type'!$C$1:$BX$1, 0)
      ),
      ""
    ),
    ""
  ),
  ""
)</f>
        <v/>
      </c>
      <c r="H18" s="21" t="str">
        <f>IF(
  Prototype_input!$C$6 = "Federal or Tribal Government",
  IF(
    B18 &lt;&gt; "",
    IFERROR(
      INDEX(
        'Summary - Period of Performance'!$C$2:$AW$5,
        MATCH(Prototype_input!$C$46, 'Summary - Period of Performance'!$B$2:$B$5, 0),
        MATCH(B18, 'Summary - Period of Performance'!$C$1:$AW$1, 0)
      ),
      ""
    ),
    ""
  ),
  ""
)</f>
        <v/>
      </c>
      <c r="I18" s="21" t="str">
        <f>IF(
  Prototype_input!$C$6 = "Federal or Tribal Government",
  IF(
    B18 &lt;&gt; "",
    IFERROR(
      INDEX(
        'Summary - Socioeconomic'!$C$2:$BX$11,
        MATCH(Prototype_input!$C$50, 'Summary - Socioeconomic'!$B$2:$B$11, 0),
        MATCH(B18, 'Summary - Socioeconomic'!$C$1:$BX$1, 0)
      ),
      ""
    ),
    ""
  ),
  ""
)</f>
        <v/>
      </c>
      <c r="J18" s="21" t="str">
        <f>IF(
  Prototype_input!$C$6 = "Federal or Tribal Government",
  IF(
    B18 &lt;&gt; "",
    IFERROR(
      INDEX(
        'Summary - Estimated Dollar Valu'!$C$2:$AW$4,
        MATCH(Prototype_input!$C$54, 'Summary - Estimated Dollar Valu'!$B$2:$B$4, 0),
        MATCH(B18, 'Summary - Estimated Dollar Valu'!$C$1:$AW$1, 0)
      ),
      ""
    ),
    ""
  ),
  ""
)</f>
        <v/>
      </c>
      <c r="K18" s="21" t="str">
        <f>IF(AND(Prototype_input!$C$56&lt;&gt;"",J18&lt;&gt;""),Prototype_input!$C$58,"")</f>
        <v/>
      </c>
      <c r="L18" s="21" t="str">
        <f>IF(AND(Prototype_input!$C$60&lt;&gt;"",J18&lt;&gt;""),Prototype_input!$C$62,"")</f>
        <v/>
      </c>
      <c r="M18" s="21" t="str">
        <f>IF(AND(Prototype_input!$C$64&lt;&gt;"",J18&lt;&gt;""),Prototype_input!$C$66,"")</f>
        <v/>
      </c>
      <c r="N18" s="21" t="str">
        <f>IF(AND(Prototype_input!$C$68&lt;&gt;"",J18&lt;&gt;""),Prototype_input!$C$70,"")</f>
        <v/>
      </c>
      <c r="O18" s="21" t="str">
        <f>IF(N18&lt;&gt;"",_xlfn.XLOOKUP(Prototype_input!$E$16,'ITC Offerings Mapping'!$C$1:$C$1000,'ITC Offerings Mapping'!$B$1:$B$1000),"")</f>
        <v/>
      </c>
      <c r="Q18" s="21" t="str">
        <f t="array" ref="Q18">IF(Prototype_input!$C$6="Federal or Tribal Government",IF(O18&lt;&gt;"", INDEX('Scope Scoring'!$C$2:$BX$50, MATCH(O18, 'Scope Scoring'!$B$2:$B$50, 0), MATCH(B18, 'Scope Scoring'!$C$1:$BX$1, 0)),""),"")</f>
        <v/>
      </c>
      <c r="R18" s="21" t="str">
        <f t="shared" si="13"/>
        <v/>
      </c>
      <c r="S18" s="21" t="str">
        <f t="shared" si="14"/>
        <v/>
      </c>
      <c r="T18" s="21" t="str">
        <f t="shared" si="15"/>
        <v/>
      </c>
      <c r="U18" s="21" t="str">
        <f t="shared" si="16"/>
        <v/>
      </c>
      <c r="W18" s="21" t="str">
        <f t="array" ref="W18">IF(Prototype_input!$C$6="Federal or Tribal Government",IF(O18&lt;&gt;"", INDEX('Summary - Level of Assistance -'!$C$2:$AV$7, MATCH(Prototype_input!$C$34, 'Summary - Level of Assistance -'!$B$2:$B$7, 0), MATCH(B18, 'Summary - Level of Assistance -'!$C$1:$AV$1, 0)),""),"")</f>
        <v/>
      </c>
      <c r="X18" s="21" t="str">
        <f t="shared" si="17"/>
        <v/>
      </c>
      <c r="Y18" s="21" t="str">
        <f t="shared" si="18"/>
        <v/>
      </c>
      <c r="AA18" s="21" t="str">
        <f t="array" ref="AA18">IF(Prototype_input!$C$6="Federal or Tribal Government",IF(O18&lt;&gt;"", INDEX('Summary - Objective - Tradeoff'!$C$2:$AV$4, MATCH(Prototype_input!$C$38, 'Summary - Objective - Tradeoff'!$B$2:$B$4, 0), MATCH(B18, 'Summary - Objective - Tradeoff'!$C$1:$AV$1, 0)),""),"")</f>
        <v/>
      </c>
      <c r="AB18" s="21" t="str">
        <f t="shared" si="19"/>
        <v/>
      </c>
      <c r="AC18" s="21" t="str">
        <f t="shared" si="20"/>
        <v/>
      </c>
      <c r="AE18" s="21" t="str">
        <f t="array" ref="AE18">IF(Prototype_input!$C$6="Federal or Tribal Government",IF(O18&lt;&gt;"", INDEX('Summary- PoP - Tradeoff'!$C$2:$AV$5, MATCH(Prototype_input!$C$46, 'Summary- PoP - Tradeoff'!$B$2:$B$5, 0), MATCH(B18, 'Summary- PoP - Tradeoff'!$C$1:$AV$1, 0)),""),"")</f>
        <v/>
      </c>
      <c r="AF18" s="21" t="str">
        <f t="shared" si="21"/>
        <v/>
      </c>
      <c r="AG18" s="21" t="str">
        <f t="shared" si="22"/>
        <v/>
      </c>
      <c r="AI18" s="21" t="str">
        <f t="array" ref="AI18">IF(Prototype_input!$C$6="Federal or Tribal Government",IF(O18&lt;&gt;"", INDEX('Summary - EDV - Tradeoff'!$C$2:$AV$4, MATCH(Prototype_input!$C$54, 'Summary - EDV - Tradeoff'!$B$2:$B$4, 0), MATCH(B18, 'Summary - EDV - Tradeoff'!$C$1:$AV$1, 0)),""),"")</f>
        <v/>
      </c>
      <c r="AJ18" s="21" t="str">
        <f t="shared" si="23"/>
        <v/>
      </c>
      <c r="AK18" s="21" t="str">
        <f t="shared" si="24"/>
        <v/>
      </c>
      <c r="AL18" s="21" t="str">
        <f t="shared" si="25"/>
        <v/>
      </c>
    </row>
    <row r="19" spans="4:38" ht="15.75" customHeight="1" x14ac:dyDescent="0.2">
      <c r="D19" s="21" t="str">
        <f>IF(
  Prototype_input!$C$6 = "State or Local Government",
  IF(
    C19 &lt;&gt; "",
    IFERROR(
      INDEX(
        'Summary - Acquisition Need'!$C$2:$AD$4,
        MATCH(Prototype_input!$C$30, 'Summary - Acquisition Need'!$B$2:$B$4, 0),
        MATCH(C19, 'Summary - Acquisition Need'!$C$1:$AD$1, 0)
      ),
      ""
    ),
    ""
  ),
  IF(
    Prototype_input!$C$6 = "Federal or Tribal Government",
    IF(
      B19 &lt;&gt; "",
      IFERROR(
        INDEX(
          'Summary - Place of Performance'!$C$2:$AW$14,
          MATCH(Prototype_input!$C$30, 'Summary - Place of Performance'!$B$2:$B$14, 0),
          MATCH(B19, 'Summary - Place of Performance'!$C$1:$AW$1, 0)
        ),
        ""
      ),
      ""
    ),
    ""
  )
)</f>
        <v/>
      </c>
      <c r="E19" s="21" t="str">
        <f>IF(
  Prototype_input!$C$6 = "State or Local Government",
  IF(
    C19 &lt;&gt; "",
    IFERROR(
      INDEX(
        'Summary - Contract Type'!$C$2:$BX$6,
        MATCH(Prototype_input!$C$34, 'Summary - Contract Type'!$B$2:$B$6, 0),
        MATCH(C19, 'Summary - Contract Type'!$C$1:$BX$1, 0)
      ),
      ""
    ),
    ""
  ),
  IF(
    Prototype_input!$C$6 = "Federal or Tribal Government",
    IF(
      B19 &lt;&gt; "",
      IFERROR(
        INDEX(
          'Summary - Level of Assistance'!$C$2:$AW$7,
          MATCH(Prototype_input!$C$34, 'Summary - Level of Assistance'!$B$2:$B$7, 0),
          MATCH(B19, 'Summary - Level of Assistance'!$C$1:$AW$1, 0)
        ),
        ""
      ),
      ""
    ),
    ""
  )
)</f>
        <v/>
      </c>
      <c r="F19" s="21" t="str">
        <f>IF(
  Prototype_input!$C$6 = "State or Local Government",
  IF(
    C19 &lt;&gt; "",
    IFERROR(
      INDEX(
        'Summary - Socioeconomic'!$C$2:$BX$11,
        MATCH(Prototype_input!$C$38, 'Summary - Socioeconomic'!$B$2:$B$11, 0),
        MATCH(C19, 'Summary - Socioeconomic'!$C$1:$BX$1, 0)
      ),
      ""
    ),
    ""
  ),
  IF(
    Prototype_input!$C$6 = "Federal or Tribal Government",
    IF(
      B19 &lt;&gt; "",
      IFERROR(
        INDEX(
          'Summary - Objective'!$C$2:$AX$4,
          MATCH(Prototype_input!$C$38, 'Summary - Objective'!$B$2:$B$4, 0),
          MATCH(B19, 'Summary - Objective'!$C$1:$AX$1, 0)
        ),
        ""
      ),
      ""
    ),
    ""
  )
)</f>
        <v/>
      </c>
      <c r="G19" s="21" t="str">
        <f>IF(
  Prototype_input!$C$6 = "Federal or Tribal Government",
  IF(
    B19 &lt;&gt; "",
    IFERROR(
      INDEX(
        'Summary - Contract Type'!$C$2:$BX$6,
        MATCH(Prototype_input!$C$42, 'Summary - Contract Type'!$B$2:$B$6, 0),
        MATCH(B19, 'Summary - Contract Type'!$C$1:$BX$1, 0)
      ),
      ""
    ),
    ""
  ),
  ""
)</f>
        <v/>
      </c>
      <c r="H19" s="21" t="str">
        <f>IF(
  Prototype_input!$C$6 = "Federal or Tribal Government",
  IF(
    B19 &lt;&gt; "",
    IFERROR(
      INDEX(
        'Summary - Period of Performance'!$C$2:$AW$5,
        MATCH(Prototype_input!$C$46, 'Summary - Period of Performance'!$B$2:$B$5, 0),
        MATCH(B19, 'Summary - Period of Performance'!$C$1:$AW$1, 0)
      ),
      ""
    ),
    ""
  ),
  ""
)</f>
        <v/>
      </c>
      <c r="I19" s="21" t="str">
        <f>IF(
  Prototype_input!$C$6 = "Federal or Tribal Government",
  IF(
    B19 &lt;&gt; "",
    IFERROR(
      INDEX(
        'Summary - Socioeconomic'!$C$2:$BX$11,
        MATCH(Prototype_input!$C$50, 'Summary - Socioeconomic'!$B$2:$B$11, 0),
        MATCH(B19, 'Summary - Socioeconomic'!$C$1:$BX$1, 0)
      ),
      ""
    ),
    ""
  ),
  ""
)</f>
        <v/>
      </c>
      <c r="J19" s="21" t="str">
        <f>IF(
  Prototype_input!$C$6 = "Federal or Tribal Government",
  IF(
    B19 &lt;&gt; "",
    IFERROR(
      INDEX(
        'Summary - Estimated Dollar Valu'!$C$2:$AW$4,
        MATCH(Prototype_input!$C$54, 'Summary - Estimated Dollar Valu'!$B$2:$B$4, 0),
        MATCH(B19, 'Summary - Estimated Dollar Valu'!$C$1:$AW$1, 0)
      ),
      ""
    ),
    ""
  ),
  ""
)</f>
        <v/>
      </c>
      <c r="K19" s="21" t="str">
        <f>IF(AND(Prototype_input!$C$56&lt;&gt;"",J19&lt;&gt;""),Prototype_input!$C$58,"")</f>
        <v/>
      </c>
      <c r="L19" s="21" t="str">
        <f>IF(AND(Prototype_input!$C$60&lt;&gt;"",J19&lt;&gt;""),Prototype_input!$C$62,"")</f>
        <v/>
      </c>
      <c r="M19" s="21" t="str">
        <f>IF(AND(Prototype_input!$C$64&lt;&gt;"",J19&lt;&gt;""),Prototype_input!$C$66,"")</f>
        <v/>
      </c>
      <c r="N19" s="21" t="str">
        <f>IF(AND(Prototype_input!$C$68&lt;&gt;"",J19&lt;&gt;""),Prototype_input!$C$70,"")</f>
        <v/>
      </c>
      <c r="O19" s="21" t="str">
        <f>IF(N19&lt;&gt;"",_xlfn.XLOOKUP(Prototype_input!$E$16,'ITC Offerings Mapping'!$C$1:$C$1000,'ITC Offerings Mapping'!$B$1:$B$1000),"")</f>
        <v/>
      </c>
      <c r="Q19" s="21" t="str">
        <f t="array" ref="Q19">IF(Prototype_input!$C$6="Federal or Tribal Government",IF(O19&lt;&gt;"", INDEX('Scope Scoring'!$C$2:$BX$50, MATCH(O19, 'Scope Scoring'!$B$2:$B$50, 0), MATCH(B19, 'Scope Scoring'!$C$1:$BX$1, 0)),""),"")</f>
        <v/>
      </c>
      <c r="R19" s="21" t="str">
        <f t="shared" si="13"/>
        <v/>
      </c>
      <c r="S19" s="21" t="str">
        <f t="shared" si="14"/>
        <v/>
      </c>
      <c r="T19" s="21" t="str">
        <f t="shared" si="15"/>
        <v/>
      </c>
      <c r="U19" s="21" t="str">
        <f t="shared" si="16"/>
        <v/>
      </c>
      <c r="W19" s="21" t="str">
        <f t="array" ref="W19">IF(Prototype_input!$C$6="Federal or Tribal Government",IF(O19&lt;&gt;"", INDEX('Summary - Level of Assistance -'!$C$2:$AV$7, MATCH(Prototype_input!$C$34, 'Summary - Level of Assistance -'!$B$2:$B$7, 0), MATCH(B19, 'Summary - Level of Assistance -'!$C$1:$AV$1, 0)),""),"")</f>
        <v/>
      </c>
      <c r="X19" s="21" t="str">
        <f t="shared" si="17"/>
        <v/>
      </c>
      <c r="Y19" s="21" t="str">
        <f t="shared" si="18"/>
        <v/>
      </c>
      <c r="AA19" s="21" t="str">
        <f t="array" ref="AA19">IF(Prototype_input!$C$6="Federal or Tribal Government",IF(O19&lt;&gt;"", INDEX('Summary - Objective - Tradeoff'!$C$2:$AV$4, MATCH(Prototype_input!$C$38, 'Summary - Objective - Tradeoff'!$B$2:$B$4, 0), MATCH(B19, 'Summary - Objective - Tradeoff'!$C$1:$AV$1, 0)),""),"")</f>
        <v/>
      </c>
      <c r="AB19" s="21" t="str">
        <f t="shared" si="19"/>
        <v/>
      </c>
      <c r="AC19" s="21" t="str">
        <f t="shared" si="20"/>
        <v/>
      </c>
      <c r="AE19" s="21" t="str">
        <f t="array" ref="AE19">IF(Prototype_input!$C$6="Federal or Tribal Government",IF(O19&lt;&gt;"", INDEX('Summary- PoP - Tradeoff'!$C$2:$AV$5, MATCH(Prototype_input!$C$46, 'Summary- PoP - Tradeoff'!$B$2:$B$5, 0), MATCH(B19, 'Summary- PoP - Tradeoff'!$C$1:$AV$1, 0)),""),"")</f>
        <v/>
      </c>
      <c r="AF19" s="21" t="str">
        <f t="shared" si="21"/>
        <v/>
      </c>
      <c r="AG19" s="21" t="str">
        <f t="shared" si="22"/>
        <v/>
      </c>
      <c r="AI19" s="21" t="str">
        <f t="array" ref="AI19">IF(Prototype_input!$C$6="Federal or Tribal Government",IF(O19&lt;&gt;"", INDEX('Summary - EDV - Tradeoff'!$C$2:$AV$4, MATCH(Prototype_input!$C$54, 'Summary - EDV - Tradeoff'!$B$2:$B$4, 0), MATCH(B19, 'Summary - EDV - Tradeoff'!$C$1:$AV$1, 0)),""),"")</f>
        <v/>
      </c>
      <c r="AJ19" s="21" t="str">
        <f t="shared" si="23"/>
        <v/>
      </c>
      <c r="AK19" s="21" t="str">
        <f t="shared" si="24"/>
        <v/>
      </c>
      <c r="AL19" s="21" t="str">
        <f t="shared" si="25"/>
        <v/>
      </c>
    </row>
    <row r="20" spans="4:38" ht="12.75" x14ac:dyDescent="0.2">
      <c r="D20" s="21" t="str">
        <f>IF(
  Prototype_input!$C$6 = "State or Local Government",
  IF(
    C20 &lt;&gt; "",
    IFERROR(
      INDEX(
        'Summary - Acquisition Need'!$C$2:$AD$4,
        MATCH(Prototype_input!$C$30, 'Summary - Acquisition Need'!$B$2:$B$4, 0),
        MATCH(C20, 'Summary - Acquisition Need'!$C$1:$AD$1, 0)
      ),
      ""
    ),
    ""
  ),
  IF(
    Prototype_input!$C$6 = "Federal or Tribal Government",
    IF(
      B20 &lt;&gt; "",
      IFERROR(
        INDEX(
          'Summary - Place of Performance'!$C$2:$AW$14,
          MATCH(Prototype_input!$C$30, 'Summary - Place of Performance'!$B$2:$B$14, 0),
          MATCH(B20, 'Summary - Place of Performance'!$C$1:$AW$1, 0)
        ),
        ""
      ),
      ""
    ),
    ""
  )
)</f>
        <v/>
      </c>
      <c r="E20" s="21" t="str">
        <f>IF(
  Prototype_input!$C$6 = "State or Local Government",
  IF(
    C20 &lt;&gt; "",
    IFERROR(
      INDEX(
        'Summary - Contract Type'!$C$2:$BX$6,
        MATCH(Prototype_input!$C$34, 'Summary - Contract Type'!$B$2:$B$6, 0),
        MATCH(C20, 'Summary - Contract Type'!$C$1:$BX$1, 0)
      ),
      ""
    ),
    ""
  ),
  IF(
    Prototype_input!$C$6 = "Federal or Tribal Government",
    IF(
      B20 &lt;&gt; "",
      IFERROR(
        INDEX(
          'Summary - Level of Assistance'!$C$2:$AW$7,
          MATCH(Prototype_input!$C$34, 'Summary - Level of Assistance'!$B$2:$B$7, 0),
          MATCH(B20, 'Summary - Level of Assistance'!$C$1:$AW$1, 0)
        ),
        ""
      ),
      ""
    ),
    ""
  )
)</f>
        <v/>
      </c>
      <c r="F20" s="21" t="str">
        <f>IF(
  Prototype_input!$C$6 = "State or Local Government",
  IF(
    C20 &lt;&gt; "",
    IFERROR(
      INDEX(
        'Summary - Socioeconomic'!$C$2:$BX$11,
        MATCH(Prototype_input!$C$38, 'Summary - Socioeconomic'!$B$2:$B$11, 0),
        MATCH(C20, 'Summary - Socioeconomic'!$C$1:$BX$1, 0)
      ),
      ""
    ),
    ""
  ),
  IF(
    Prototype_input!$C$6 = "Federal or Tribal Government",
    IF(
      B20 &lt;&gt; "",
      IFERROR(
        INDEX(
          'Summary - Objective'!$C$2:$AX$4,
          MATCH(Prototype_input!$C$38, 'Summary - Objective'!$B$2:$B$4, 0),
          MATCH(B20, 'Summary - Objective'!$C$1:$AX$1, 0)
        ),
        ""
      ),
      ""
    ),
    ""
  )
)</f>
        <v/>
      </c>
      <c r="G20" s="21" t="str">
        <f>IF(
  Prototype_input!$C$6 = "Federal or Tribal Government",
  IF(
    B20 &lt;&gt; "",
    IFERROR(
      INDEX(
        'Summary - Contract Type'!$C$2:$BX$6,
        MATCH(Prototype_input!$C$42, 'Summary - Contract Type'!$B$2:$B$6, 0),
        MATCH(B20, 'Summary - Contract Type'!$C$1:$BX$1, 0)
      ),
      ""
    ),
    ""
  ),
  ""
)</f>
        <v/>
      </c>
      <c r="H20" s="21" t="str">
        <f>IF(
  Prototype_input!$C$6 = "Federal or Tribal Government",
  IF(
    B20 &lt;&gt; "",
    IFERROR(
      INDEX(
        'Summary - Period of Performance'!$C$2:$AW$5,
        MATCH(Prototype_input!$C$46, 'Summary - Period of Performance'!$B$2:$B$5, 0),
        MATCH(B20, 'Summary - Period of Performance'!$C$1:$AW$1, 0)
      ),
      ""
    ),
    ""
  ),
  ""
)</f>
        <v/>
      </c>
      <c r="I20" s="21" t="str">
        <f>IF(
  Prototype_input!$C$6 = "Federal or Tribal Government",
  IF(
    B20 &lt;&gt; "",
    IFERROR(
      INDEX(
        'Summary - Socioeconomic'!$C$2:$BX$11,
        MATCH(Prototype_input!$C$50, 'Summary - Socioeconomic'!$B$2:$B$11, 0),
        MATCH(B20, 'Summary - Socioeconomic'!$C$1:$BX$1, 0)
      ),
      ""
    ),
    ""
  ),
  ""
)</f>
        <v/>
      </c>
      <c r="J20" s="21" t="str">
        <f>IF(
  Prototype_input!$C$6 = "Federal or Tribal Government",
  IF(
    B20 &lt;&gt; "",
    IFERROR(
      INDEX(
        'Summary - Estimated Dollar Valu'!$C$2:$AW$4,
        MATCH(Prototype_input!$C$54, 'Summary - Estimated Dollar Valu'!$B$2:$B$4, 0),
        MATCH(B20, 'Summary - Estimated Dollar Valu'!$C$1:$AW$1, 0)
      ),
      ""
    ),
    ""
  ),
  ""
)</f>
        <v/>
      </c>
      <c r="K20" s="21" t="str">
        <f>IF(AND(Prototype_input!$C$56&lt;&gt;"",J20&lt;&gt;""),Prototype_input!$C$58,"")</f>
        <v/>
      </c>
      <c r="L20" s="21" t="str">
        <f>IF(AND(Prototype_input!$C$60&lt;&gt;"",J20&lt;&gt;""),Prototype_input!$C$62,"")</f>
        <v/>
      </c>
      <c r="M20" s="21" t="str">
        <f>IF(AND(Prototype_input!$C$64&lt;&gt;"",J20&lt;&gt;""),Prototype_input!$C$66,"")</f>
        <v/>
      </c>
      <c r="N20" s="21" t="str">
        <f>IF(AND(Prototype_input!$C$68&lt;&gt;"",J20&lt;&gt;""),Prototype_input!$C$70,"")</f>
        <v/>
      </c>
      <c r="O20" s="21" t="str">
        <f>IF(N20&lt;&gt;"",_xlfn.XLOOKUP(Prototype_input!$E$16,'ITC Offerings Mapping'!$C$1:$C$1000,'ITC Offerings Mapping'!$B$1:$B$1000),"")</f>
        <v/>
      </c>
      <c r="Q20" s="21" t="str">
        <f t="array" ref="Q20">IF(Prototype_input!$C$6="Federal or Tribal Government",IF(O20&lt;&gt;"", INDEX('Scope Scoring'!$C$2:$BX$50, MATCH(O20, 'Scope Scoring'!$B$2:$B$50, 0), MATCH(B20, 'Scope Scoring'!$C$1:$BX$1, 0)),""),"")</f>
        <v/>
      </c>
      <c r="R20" s="21" t="str">
        <f t="shared" si="13"/>
        <v/>
      </c>
      <c r="S20" s="21" t="str">
        <f t="shared" si="14"/>
        <v/>
      </c>
      <c r="T20" s="21" t="str">
        <f t="shared" si="15"/>
        <v/>
      </c>
      <c r="U20" s="21" t="str">
        <f t="shared" si="16"/>
        <v/>
      </c>
      <c r="W20" s="21" t="str">
        <f t="array" ref="W20">IF(Prototype_input!$C$6="Federal or Tribal Government",IF(O20&lt;&gt;"", INDEX('Summary - Level of Assistance -'!$C$2:$AV$7, MATCH(Prototype_input!$C$34, 'Summary - Level of Assistance -'!$B$2:$B$7, 0), MATCH(B20, 'Summary - Level of Assistance -'!$C$1:$AV$1, 0)),""),"")</f>
        <v/>
      </c>
      <c r="X20" s="21" t="str">
        <f t="shared" si="17"/>
        <v/>
      </c>
      <c r="Y20" s="21" t="str">
        <f t="shared" si="18"/>
        <v/>
      </c>
      <c r="AA20" s="21" t="str">
        <f t="array" ref="AA20">IF(Prototype_input!$C$6="Federal or Tribal Government",IF(O20&lt;&gt;"", INDEX('Summary - Objective - Tradeoff'!$C$2:$AV$4, MATCH(Prototype_input!$C$38, 'Summary - Objective - Tradeoff'!$B$2:$B$4, 0), MATCH(B20, 'Summary - Objective - Tradeoff'!$C$1:$AV$1, 0)),""),"")</f>
        <v/>
      </c>
      <c r="AB20" s="21" t="str">
        <f t="shared" si="19"/>
        <v/>
      </c>
      <c r="AC20" s="21" t="str">
        <f t="shared" si="20"/>
        <v/>
      </c>
      <c r="AE20" s="21" t="str">
        <f t="array" ref="AE20">IF(Prototype_input!$C$6="Federal or Tribal Government",IF(O20&lt;&gt;"", INDEX('Summary- PoP - Tradeoff'!$C$2:$AV$5, MATCH(Prototype_input!$C$46, 'Summary- PoP - Tradeoff'!$B$2:$B$5, 0), MATCH(B20, 'Summary- PoP - Tradeoff'!$C$1:$AV$1, 0)),""),"")</f>
        <v/>
      </c>
      <c r="AF20" s="21" t="str">
        <f t="shared" si="21"/>
        <v/>
      </c>
      <c r="AG20" s="21" t="str">
        <f t="shared" si="22"/>
        <v/>
      </c>
      <c r="AI20" s="21" t="str">
        <f t="array" ref="AI20">IF(Prototype_input!$C$6="Federal or Tribal Government",IF(O20&lt;&gt;"", INDEX('Summary - EDV - Tradeoff'!$C$2:$AV$4, MATCH(Prototype_input!$C$54, 'Summary - EDV - Tradeoff'!$B$2:$B$4, 0), MATCH(B20, 'Summary - EDV - Tradeoff'!$C$1:$AV$1, 0)),""),"")</f>
        <v/>
      </c>
      <c r="AJ20" s="21" t="str">
        <f t="shared" si="23"/>
        <v/>
      </c>
      <c r="AK20" s="21" t="str">
        <f t="shared" si="24"/>
        <v/>
      </c>
      <c r="AL20" s="21" t="str">
        <f t="shared" si="25"/>
        <v/>
      </c>
    </row>
    <row r="21" spans="4:38" ht="12.75" x14ac:dyDescent="0.2">
      <c r="D21" s="21" t="str">
        <f>IF(
  Prototype_input!$C$6 = "State or Local Government",
  IF(
    C21 &lt;&gt; "",
    IFERROR(
      INDEX(
        'Summary - Acquisition Need'!$C$2:$AD$4,
        MATCH(Prototype_input!$C$30, 'Summary - Acquisition Need'!$B$2:$B$4, 0),
        MATCH(C21, 'Summary - Acquisition Need'!$C$1:$AD$1, 0)
      ),
      ""
    ),
    ""
  ),
  IF(
    Prototype_input!$C$6 = "Federal or Tribal Government",
    IF(
      B21 &lt;&gt; "",
      IFERROR(
        INDEX(
          'Summary - Place of Performance'!$C$2:$AW$14,
          MATCH(Prototype_input!$C$30, 'Summary - Place of Performance'!$B$2:$B$14, 0),
          MATCH(B21, 'Summary - Place of Performance'!$C$1:$AW$1, 0)
        ),
        ""
      ),
      ""
    ),
    ""
  )
)</f>
        <v/>
      </c>
      <c r="E21" s="21" t="str">
        <f>IF(
  Prototype_input!$C$6 = "State or Local Government",
  IF(
    C21 &lt;&gt; "",
    IFERROR(
      INDEX(
        'Summary - Contract Type'!$C$2:$BX$6,
        MATCH(Prototype_input!$C$34, 'Summary - Contract Type'!$B$2:$B$6, 0),
        MATCH(C21, 'Summary - Contract Type'!$C$1:$BX$1, 0)
      ),
      ""
    ),
    ""
  ),
  IF(
    Prototype_input!$C$6 = "Federal or Tribal Government",
    IF(
      B21 &lt;&gt; "",
      IFERROR(
        INDEX(
          'Summary - Level of Assistance'!$C$2:$AW$7,
          MATCH(Prototype_input!$C$34, 'Summary - Level of Assistance'!$B$2:$B$7, 0),
          MATCH(B21, 'Summary - Level of Assistance'!$C$1:$AW$1, 0)
        ),
        ""
      ),
      ""
    ),
    ""
  )
)</f>
        <v/>
      </c>
      <c r="F21" s="21" t="str">
        <f>IF(
  Prototype_input!$C$6 = "State or Local Government",
  IF(
    C21 &lt;&gt; "",
    IFERROR(
      INDEX(
        'Summary - Socioeconomic'!$C$2:$BX$11,
        MATCH(Prototype_input!$C$38, 'Summary - Socioeconomic'!$B$2:$B$11, 0),
        MATCH(C21, 'Summary - Socioeconomic'!$C$1:$BX$1, 0)
      ),
      ""
    ),
    ""
  ),
  IF(
    Prototype_input!$C$6 = "Federal or Tribal Government",
    IF(
      B21 &lt;&gt; "",
      IFERROR(
        INDEX(
          'Summary - Objective'!$C$2:$AX$4,
          MATCH(Prototype_input!$C$38, 'Summary - Objective'!$B$2:$B$4, 0),
          MATCH(B21, 'Summary - Objective'!$C$1:$AX$1, 0)
        ),
        ""
      ),
      ""
    ),
    ""
  )
)</f>
        <v/>
      </c>
      <c r="G21" s="21" t="str">
        <f>IF(
  Prototype_input!$C$6 = "Federal or Tribal Government",
  IF(
    B21 &lt;&gt; "",
    IFERROR(
      INDEX(
        'Summary - Contract Type'!$C$2:$BX$6,
        MATCH(Prototype_input!$C$42, 'Summary - Contract Type'!$B$2:$B$6, 0),
        MATCH(B21, 'Summary - Contract Type'!$C$1:$BX$1, 0)
      ),
      ""
    ),
    ""
  ),
  ""
)</f>
        <v/>
      </c>
      <c r="H21" s="21" t="str">
        <f>IF(
  Prototype_input!$C$6 = "Federal or Tribal Government",
  IF(
    B21 &lt;&gt; "",
    IFERROR(
      INDEX(
        'Summary - Period of Performance'!$C$2:$AW$5,
        MATCH(Prototype_input!$C$46, 'Summary - Period of Performance'!$B$2:$B$5, 0),
        MATCH(B21, 'Summary - Period of Performance'!$C$1:$AW$1, 0)
      ),
      ""
    ),
    ""
  ),
  ""
)</f>
        <v/>
      </c>
      <c r="I21" s="21" t="str">
        <f>IF(
  Prototype_input!$C$6 = "Federal or Tribal Government",
  IF(
    B21 &lt;&gt; "",
    IFERROR(
      INDEX(
        'Summary - Socioeconomic'!$C$2:$BX$11,
        MATCH(Prototype_input!$C$50, 'Summary - Socioeconomic'!$B$2:$B$11, 0),
        MATCH(B21, 'Summary - Socioeconomic'!$C$1:$BX$1, 0)
      ),
      ""
    ),
    ""
  ),
  ""
)</f>
        <v/>
      </c>
      <c r="J21" s="21" t="str">
        <f>IF(
  Prototype_input!$C$6 = "Federal or Tribal Government",
  IF(
    B21 &lt;&gt; "",
    IFERROR(
      INDEX(
        'Summary - Estimated Dollar Valu'!$C$2:$AW$4,
        MATCH(Prototype_input!$C$54, 'Summary - Estimated Dollar Valu'!$B$2:$B$4, 0),
        MATCH(B21, 'Summary - Estimated Dollar Valu'!$C$1:$AW$1, 0)
      ),
      ""
    ),
    ""
  ),
  ""
)</f>
        <v/>
      </c>
      <c r="K21" s="21" t="str">
        <f>IF(AND(Prototype_input!$C$56&lt;&gt;"",J21&lt;&gt;""),Prototype_input!$C$58,"")</f>
        <v/>
      </c>
      <c r="L21" s="21" t="str">
        <f>IF(AND(Prototype_input!$C$60&lt;&gt;"",J21&lt;&gt;""),Prototype_input!$C$62,"")</f>
        <v/>
      </c>
      <c r="M21" s="21" t="str">
        <f>IF(AND(Prototype_input!$C$64&lt;&gt;"",J21&lt;&gt;""),Prototype_input!$C$66,"")</f>
        <v/>
      </c>
      <c r="N21" s="21" t="str">
        <f>IF(AND(Prototype_input!$C$68&lt;&gt;"",J21&lt;&gt;""),Prototype_input!$C$70,"")</f>
        <v/>
      </c>
      <c r="O21" s="21" t="str">
        <f>IF(N21&lt;&gt;"",_xlfn.XLOOKUP(Prototype_input!$E$16,'ITC Offerings Mapping'!$C$1:$C$1000,'ITC Offerings Mapping'!$B$1:$B$1000),"")</f>
        <v/>
      </c>
      <c r="Q21" s="21" t="str">
        <f t="array" ref="Q21">IF(Prototype_input!$C$6="Federal or Tribal Government",IF(O21&lt;&gt;"", INDEX('Scope Scoring'!$C$2:$BX$50, MATCH(O21, 'Scope Scoring'!$B$2:$B$50, 0), MATCH(B21, 'Scope Scoring'!$C$1:$BX$1, 0)),""),"")</f>
        <v/>
      </c>
      <c r="R21" s="21" t="str">
        <f t="shared" si="13"/>
        <v/>
      </c>
      <c r="S21" s="21" t="str">
        <f t="shared" si="14"/>
        <v/>
      </c>
      <c r="T21" s="21" t="str">
        <f t="shared" si="15"/>
        <v/>
      </c>
      <c r="U21" s="21" t="str">
        <f t="shared" si="16"/>
        <v/>
      </c>
      <c r="W21" s="21" t="str">
        <f t="array" ref="W21">IF(Prototype_input!$C$6="Federal or Tribal Government",IF(O21&lt;&gt;"", INDEX('Summary - Level of Assistance -'!$C$2:$AV$7, MATCH(Prototype_input!$C$34, 'Summary - Level of Assistance -'!$B$2:$B$7, 0), MATCH(B21, 'Summary - Level of Assistance -'!$C$1:$AV$1, 0)),""),"")</f>
        <v/>
      </c>
      <c r="X21" s="21" t="str">
        <f t="shared" si="17"/>
        <v/>
      </c>
      <c r="Y21" s="21" t="str">
        <f t="shared" si="18"/>
        <v/>
      </c>
      <c r="AA21" s="21" t="str">
        <f t="array" ref="AA21">IF(Prototype_input!$C$6="Federal or Tribal Government",IF(O21&lt;&gt;"", INDEX('Summary - Objective - Tradeoff'!$C$2:$AV$4, MATCH(Prototype_input!$C$38, 'Summary - Objective - Tradeoff'!$B$2:$B$4, 0), MATCH(B21, 'Summary - Objective - Tradeoff'!$C$1:$AV$1, 0)),""),"")</f>
        <v/>
      </c>
      <c r="AB21" s="21" t="str">
        <f t="shared" si="19"/>
        <v/>
      </c>
      <c r="AC21" s="21" t="str">
        <f t="shared" si="20"/>
        <v/>
      </c>
      <c r="AE21" s="21" t="str">
        <f t="array" ref="AE21">IF(Prototype_input!$C$6="Federal or Tribal Government",IF(O21&lt;&gt;"", INDEX('Summary- PoP - Tradeoff'!$C$2:$AV$5, MATCH(Prototype_input!$C$46, 'Summary- PoP - Tradeoff'!$B$2:$B$5, 0), MATCH(B21, 'Summary- PoP - Tradeoff'!$C$1:$AV$1, 0)),""),"")</f>
        <v/>
      </c>
      <c r="AF21" s="21" t="str">
        <f t="shared" si="21"/>
        <v/>
      </c>
      <c r="AG21" s="21" t="str">
        <f t="shared" si="22"/>
        <v/>
      </c>
      <c r="AI21" s="21" t="str">
        <f t="array" ref="AI21">IF(Prototype_input!$C$6="Federal or Tribal Government",IF(O21&lt;&gt;"", INDEX('Summary - EDV - Tradeoff'!$C$2:$AV$4, MATCH(Prototype_input!$C$54, 'Summary - EDV - Tradeoff'!$B$2:$B$4, 0), MATCH(B21, 'Summary - EDV - Tradeoff'!$C$1:$AV$1, 0)),""),"")</f>
        <v/>
      </c>
      <c r="AJ21" s="21" t="str">
        <f t="shared" si="23"/>
        <v/>
      </c>
      <c r="AK21" s="21" t="str">
        <f t="shared" si="24"/>
        <v/>
      </c>
      <c r="AL21" s="21" t="str">
        <f t="shared" si="25"/>
        <v/>
      </c>
    </row>
    <row r="22" spans="4:38" ht="12.75" x14ac:dyDescent="0.2">
      <c r="D22" s="21" t="str">
        <f>IF(
  Prototype_input!$C$6 = "State or Local Government",
  IF(
    C22 &lt;&gt; "",
    IFERROR(
      INDEX(
        'Summary - Acquisition Need'!$C$2:$AD$4,
        MATCH(Prototype_input!$C$30, 'Summary - Acquisition Need'!$B$2:$B$4, 0),
        MATCH(C22, 'Summary - Acquisition Need'!$C$1:$AD$1, 0)
      ),
      ""
    ),
    ""
  ),
  IF(
    Prototype_input!$C$6 = "Federal or Tribal Government",
    IF(
      B22 &lt;&gt; "",
      IFERROR(
        INDEX(
          'Summary - Place of Performance'!$C$2:$AW$14,
          MATCH(Prototype_input!$C$30, 'Summary - Place of Performance'!$B$2:$B$14, 0),
          MATCH(B22, 'Summary - Place of Performance'!$C$1:$AW$1, 0)
        ),
        ""
      ),
      ""
    ),
    ""
  )
)</f>
        <v/>
      </c>
      <c r="E22" s="21" t="str">
        <f>IF(
  Prototype_input!$C$6 = "State or Local Government",
  IF(
    C22 &lt;&gt; "",
    IFERROR(
      INDEX(
        'Summary - Contract Type'!$C$2:$BX$6,
        MATCH(Prototype_input!$C$34, 'Summary - Contract Type'!$B$2:$B$6, 0),
        MATCH(C22, 'Summary - Contract Type'!$C$1:$BX$1, 0)
      ),
      ""
    ),
    ""
  ),
  IF(
    Prototype_input!$C$6 = "Federal or Tribal Government",
    IF(
      B22 &lt;&gt; "",
      IFERROR(
        INDEX(
          'Summary - Level of Assistance'!$C$2:$AW$7,
          MATCH(Prototype_input!$C$34, 'Summary - Level of Assistance'!$B$2:$B$7, 0),
          MATCH(B22, 'Summary - Level of Assistance'!$C$1:$AW$1, 0)
        ),
        ""
      ),
      ""
    ),
    ""
  )
)</f>
        <v/>
      </c>
      <c r="F22" s="21" t="str">
        <f>IF(
  Prototype_input!$C$6 = "State or Local Government",
  IF(
    C22 &lt;&gt; "",
    IFERROR(
      INDEX(
        'Summary - Socioeconomic'!$C$2:$BX$11,
        MATCH(Prototype_input!$C$38, 'Summary - Socioeconomic'!$B$2:$B$11, 0),
        MATCH(C22, 'Summary - Socioeconomic'!$C$1:$BX$1, 0)
      ),
      ""
    ),
    ""
  ),
  IF(
    Prototype_input!$C$6 = "Federal or Tribal Government",
    IF(
      B22 &lt;&gt; "",
      IFERROR(
        INDEX(
          'Summary - Objective'!$C$2:$AX$4,
          MATCH(Prototype_input!$C$38, 'Summary - Objective'!$B$2:$B$4, 0),
          MATCH(B22, 'Summary - Objective'!$C$1:$AX$1, 0)
        ),
        ""
      ),
      ""
    ),
    ""
  )
)</f>
        <v/>
      </c>
      <c r="G22" s="21" t="str">
        <f>IF(
  Prototype_input!$C$6 = "Federal or Tribal Government",
  IF(
    B22 &lt;&gt; "",
    IFERROR(
      INDEX(
        'Summary - Contract Type'!$C$2:$BX$6,
        MATCH(Prototype_input!$C$42, 'Summary - Contract Type'!$B$2:$B$6, 0),
        MATCH(B22, 'Summary - Contract Type'!$C$1:$BX$1, 0)
      ),
      ""
    ),
    ""
  ),
  ""
)</f>
        <v/>
      </c>
      <c r="H22" s="21" t="str">
        <f>IF(
  Prototype_input!$C$6 = "Federal or Tribal Government",
  IF(
    B22 &lt;&gt; "",
    IFERROR(
      INDEX(
        'Summary - Period of Performance'!$C$2:$AW$5,
        MATCH(Prototype_input!$C$46, 'Summary - Period of Performance'!$B$2:$B$5, 0),
        MATCH(B22, 'Summary - Period of Performance'!$C$1:$AW$1, 0)
      ),
      ""
    ),
    ""
  ),
  ""
)</f>
        <v/>
      </c>
      <c r="I22" s="21" t="str">
        <f>IF(
  Prototype_input!$C$6 = "Federal or Tribal Government",
  IF(
    B22 &lt;&gt; "",
    IFERROR(
      INDEX(
        'Summary - Socioeconomic'!$C$2:$BX$11,
        MATCH(Prototype_input!$C$50, 'Summary - Socioeconomic'!$B$2:$B$11, 0),
        MATCH(B22, 'Summary - Socioeconomic'!$C$1:$BX$1, 0)
      ),
      ""
    ),
    ""
  ),
  ""
)</f>
        <v/>
      </c>
      <c r="J22" s="21" t="str">
        <f>IF(
  Prototype_input!$C$6 = "Federal or Tribal Government",
  IF(
    B22 &lt;&gt; "",
    IFERROR(
      INDEX(
        'Summary - Estimated Dollar Valu'!$C$2:$AW$4,
        MATCH(Prototype_input!$C$54, 'Summary - Estimated Dollar Valu'!$B$2:$B$4, 0),
        MATCH(B22, 'Summary - Estimated Dollar Valu'!$C$1:$AW$1, 0)
      ),
      ""
    ),
    ""
  ),
  ""
)</f>
        <v/>
      </c>
      <c r="K22" s="21" t="str">
        <f>IF(AND(Prototype_input!$C$56&lt;&gt;"",J22&lt;&gt;""),Prototype_input!$C$58,"")</f>
        <v/>
      </c>
      <c r="L22" s="21" t="str">
        <f>IF(AND(Prototype_input!$C$60&lt;&gt;"",J22&lt;&gt;""),Prototype_input!$C$62,"")</f>
        <v/>
      </c>
      <c r="M22" s="21" t="str">
        <f>IF(AND(Prototype_input!$C$64&lt;&gt;"",J22&lt;&gt;""),Prototype_input!$C$66,"")</f>
        <v/>
      </c>
      <c r="N22" s="21" t="str">
        <f>IF(AND(Prototype_input!$C$68&lt;&gt;"",J22&lt;&gt;""),Prototype_input!$C$70,"")</f>
        <v/>
      </c>
      <c r="O22" s="21" t="str">
        <f>IF(N22&lt;&gt;"",_xlfn.XLOOKUP(Prototype_input!$E$16,'ITC Offerings Mapping'!$C$1:$C$1000,'ITC Offerings Mapping'!$B$1:$B$1000),"")</f>
        <v/>
      </c>
      <c r="Q22" s="21" t="str">
        <f t="array" ref="Q22">IF(Prototype_input!$C$6="Federal or Tribal Government",IF(O22&lt;&gt;"", INDEX('Scope Scoring'!$C$2:$BX$50, MATCH(O22, 'Scope Scoring'!$B$2:$B$50, 0), MATCH(B22, 'Scope Scoring'!$C$1:$BX$1, 0)),""),"")</f>
        <v/>
      </c>
      <c r="R22" s="21" t="str">
        <f t="shared" si="13"/>
        <v/>
      </c>
      <c r="S22" s="21" t="str">
        <f t="shared" si="14"/>
        <v/>
      </c>
      <c r="T22" s="21" t="str">
        <f t="shared" si="15"/>
        <v/>
      </c>
      <c r="U22" s="21" t="str">
        <f t="shared" si="16"/>
        <v/>
      </c>
      <c r="W22" s="21" t="str">
        <f t="array" ref="W22">IF(Prototype_input!$C$6="Federal or Tribal Government",IF(O22&lt;&gt;"", INDEX('Summary - Level of Assistance -'!$C$2:$AV$7, MATCH(Prototype_input!$C$34, 'Summary - Level of Assistance -'!$B$2:$B$7, 0), MATCH(B22, 'Summary - Level of Assistance -'!$C$1:$AV$1, 0)),""),"")</f>
        <v/>
      </c>
      <c r="X22" s="21" t="str">
        <f t="shared" si="17"/>
        <v/>
      </c>
      <c r="Y22" s="21" t="str">
        <f t="shared" si="18"/>
        <v/>
      </c>
      <c r="AA22" s="21" t="str">
        <f t="array" ref="AA22">IF(Prototype_input!$C$6="Federal or Tribal Government",IF(O22&lt;&gt;"", INDEX('Summary - Objective - Tradeoff'!$C$2:$AV$4, MATCH(Prototype_input!$C$38, 'Summary - Objective - Tradeoff'!$B$2:$B$4, 0), MATCH(B22, 'Summary - Objective - Tradeoff'!$C$1:$AV$1, 0)),""),"")</f>
        <v/>
      </c>
      <c r="AB22" s="21" t="str">
        <f t="shared" si="19"/>
        <v/>
      </c>
      <c r="AC22" s="21" t="str">
        <f t="shared" si="20"/>
        <v/>
      </c>
      <c r="AE22" s="21" t="str">
        <f t="array" ref="AE22">IF(Prototype_input!$C$6="Federal or Tribal Government",IF(O22&lt;&gt;"", INDEX('Summary- PoP - Tradeoff'!$C$2:$AV$5, MATCH(Prototype_input!$C$46, 'Summary- PoP - Tradeoff'!$B$2:$B$5, 0), MATCH(B22, 'Summary- PoP - Tradeoff'!$C$1:$AV$1, 0)),""),"")</f>
        <v/>
      </c>
      <c r="AF22" s="21" t="str">
        <f t="shared" si="21"/>
        <v/>
      </c>
      <c r="AG22" s="21" t="str">
        <f t="shared" si="22"/>
        <v/>
      </c>
      <c r="AI22" s="21" t="str">
        <f t="array" ref="AI22">IF(Prototype_input!$C$6="Federal or Tribal Government",IF(O22&lt;&gt;"", INDEX('Summary - EDV - Tradeoff'!$C$2:$AV$4, MATCH(Prototype_input!$C$54, 'Summary - EDV - Tradeoff'!$B$2:$B$4, 0), MATCH(B22, 'Summary - EDV - Tradeoff'!$C$1:$AV$1, 0)),""),"")</f>
        <v/>
      </c>
      <c r="AJ22" s="21" t="str">
        <f t="shared" si="23"/>
        <v/>
      </c>
      <c r="AK22" s="21" t="str">
        <f t="shared" si="24"/>
        <v/>
      </c>
      <c r="AL22" s="21" t="str">
        <f t="shared" si="25"/>
        <v/>
      </c>
    </row>
    <row r="23" spans="4:38" ht="12.75" x14ac:dyDescent="0.2">
      <c r="D23" s="21" t="str">
        <f>IF(
  Prototype_input!$C$6 = "State or Local Government",
  IF(
    C23 &lt;&gt; "",
    IFERROR(
      INDEX(
        'Summary - Acquisition Need'!$C$2:$AD$4,
        MATCH(Prototype_input!$C$30, 'Summary - Acquisition Need'!$B$2:$B$4, 0),
        MATCH(C23, 'Summary - Acquisition Need'!$C$1:$AD$1, 0)
      ),
      ""
    ),
    ""
  ),
  IF(
    Prototype_input!$C$6 = "Federal or Tribal Government",
    IF(
      B23 &lt;&gt; "",
      IFERROR(
        INDEX(
          'Summary - Place of Performance'!$C$2:$AW$14,
          MATCH(Prototype_input!$C$30, 'Summary - Place of Performance'!$B$2:$B$14, 0),
          MATCH(B23, 'Summary - Place of Performance'!$C$1:$AW$1, 0)
        ),
        ""
      ),
      ""
    ),
    ""
  )
)</f>
        <v/>
      </c>
      <c r="E23" s="21" t="str">
        <f>IF(
  Prototype_input!$C$6 = "State or Local Government",
  IF(
    C23 &lt;&gt; "",
    IFERROR(
      INDEX(
        'Summary - Contract Type'!$C$2:$BX$6,
        MATCH(Prototype_input!$C$34, 'Summary - Contract Type'!$B$2:$B$6, 0),
        MATCH(C23, 'Summary - Contract Type'!$C$1:$BX$1, 0)
      ),
      ""
    ),
    ""
  ),
  IF(
    Prototype_input!$C$6 = "Federal or Tribal Government",
    IF(
      B23 &lt;&gt; "",
      IFERROR(
        INDEX(
          'Summary - Level of Assistance'!$C$2:$AW$7,
          MATCH(Prototype_input!$C$34, 'Summary - Level of Assistance'!$B$2:$B$7, 0),
          MATCH(B23, 'Summary - Level of Assistance'!$C$1:$AW$1, 0)
        ),
        ""
      ),
      ""
    ),
    ""
  )
)</f>
        <v/>
      </c>
      <c r="F23" s="21" t="str">
        <f>IF(
  Prototype_input!$C$6 = "State or Local Government",
  IF(
    C23 &lt;&gt; "",
    IFERROR(
      INDEX(
        'Summary - Socioeconomic'!$C$2:$BX$11,
        MATCH(Prototype_input!$C$38, 'Summary - Socioeconomic'!$B$2:$B$11, 0),
        MATCH(C23, 'Summary - Socioeconomic'!$C$1:$BX$1, 0)
      ),
      ""
    ),
    ""
  ),
  IF(
    Prototype_input!$C$6 = "Federal or Tribal Government",
    IF(
      B23 &lt;&gt; "",
      IFERROR(
        INDEX(
          'Summary - Objective'!$C$2:$AX$4,
          MATCH(Prototype_input!$C$38, 'Summary - Objective'!$B$2:$B$4, 0),
          MATCH(B23, 'Summary - Objective'!$C$1:$AX$1, 0)
        ),
        ""
      ),
      ""
    ),
    ""
  )
)</f>
        <v/>
      </c>
      <c r="G23" s="21" t="str">
        <f>IF(
  Prototype_input!$C$6 = "Federal or Tribal Government",
  IF(
    B23 &lt;&gt; "",
    IFERROR(
      INDEX(
        'Summary - Contract Type'!$C$2:$BX$6,
        MATCH(Prototype_input!$C$42, 'Summary - Contract Type'!$B$2:$B$6, 0),
        MATCH(B23, 'Summary - Contract Type'!$C$1:$BX$1, 0)
      ),
      ""
    ),
    ""
  ),
  ""
)</f>
        <v/>
      </c>
      <c r="H23" s="21" t="str">
        <f>IF(
  Prototype_input!$C$6 = "Federal or Tribal Government",
  IF(
    B23 &lt;&gt; "",
    IFERROR(
      INDEX(
        'Summary - Period of Performance'!$C$2:$AW$5,
        MATCH(Prototype_input!$C$46, 'Summary - Period of Performance'!$B$2:$B$5, 0),
        MATCH(B23, 'Summary - Period of Performance'!$C$1:$AW$1, 0)
      ),
      ""
    ),
    ""
  ),
  ""
)</f>
        <v/>
      </c>
      <c r="I23" s="21" t="str">
        <f>IF(
  Prototype_input!$C$6 = "Federal or Tribal Government",
  IF(
    B23 &lt;&gt; "",
    IFERROR(
      INDEX(
        'Summary - Socioeconomic'!$C$2:$BX$11,
        MATCH(Prototype_input!$C$50, 'Summary - Socioeconomic'!$B$2:$B$11, 0),
        MATCH(B23, 'Summary - Socioeconomic'!$C$1:$BX$1, 0)
      ),
      ""
    ),
    ""
  ),
  ""
)</f>
        <v/>
      </c>
      <c r="J23" s="21" t="str">
        <f>IF(
  Prototype_input!$C$6 = "Federal or Tribal Government",
  IF(
    B23 &lt;&gt; "",
    IFERROR(
      INDEX(
        'Summary - Estimated Dollar Valu'!$C$2:$AW$4,
        MATCH(Prototype_input!$C$54, 'Summary - Estimated Dollar Valu'!$B$2:$B$4, 0),
        MATCH(B23, 'Summary - Estimated Dollar Valu'!$C$1:$AW$1, 0)
      ),
      ""
    ),
    ""
  ),
  ""
)</f>
        <v/>
      </c>
      <c r="K23" s="21" t="str">
        <f>IF(AND(Prototype_input!$C$56&lt;&gt;"",J23&lt;&gt;""),Prototype_input!$C$58,"")</f>
        <v/>
      </c>
      <c r="L23" s="21" t="str">
        <f>IF(AND(Prototype_input!$C$60&lt;&gt;"",J23&lt;&gt;""),Prototype_input!$C$62,"")</f>
        <v/>
      </c>
      <c r="M23" s="21" t="str">
        <f>IF(AND(Prototype_input!$C$64&lt;&gt;"",J23&lt;&gt;""),Prototype_input!$C$66,"")</f>
        <v/>
      </c>
      <c r="N23" s="21" t="str">
        <f>IF(AND(Prototype_input!$C$68&lt;&gt;"",J23&lt;&gt;""),Prototype_input!$C$70,"")</f>
        <v/>
      </c>
      <c r="O23" s="21" t="str">
        <f>IF(N23&lt;&gt;"",_xlfn.XLOOKUP(Prototype_input!$E$16,'ITC Offerings Mapping'!$C$1:$C$1000,'ITC Offerings Mapping'!$B$1:$B$1000),"")</f>
        <v/>
      </c>
      <c r="Q23" s="21" t="str">
        <f t="array" ref="Q23">IF(Prototype_input!$C$6="Federal or Tribal Government",IF(O23&lt;&gt;"", INDEX('Scope Scoring'!$C$2:$BX$50, MATCH(O23, 'Scope Scoring'!$B$2:$B$50, 0), MATCH(B23, 'Scope Scoring'!$C$1:$BX$1, 0)),""),"")</f>
        <v/>
      </c>
      <c r="R23" s="21" t="str">
        <f t="shared" si="13"/>
        <v/>
      </c>
      <c r="S23" s="21" t="str">
        <f t="shared" si="14"/>
        <v/>
      </c>
      <c r="T23" s="21" t="str">
        <f t="shared" si="15"/>
        <v/>
      </c>
      <c r="U23" s="21" t="str">
        <f t="shared" si="16"/>
        <v/>
      </c>
      <c r="W23" s="21" t="str">
        <f t="array" ref="W23">IF(Prototype_input!$C$6="Federal or Tribal Government",IF(O23&lt;&gt;"", INDEX('Summary - Level of Assistance -'!$C$2:$AV$7, MATCH(Prototype_input!$C$34, 'Summary - Level of Assistance -'!$B$2:$B$7, 0), MATCH(B23, 'Summary - Level of Assistance -'!$C$1:$AV$1, 0)),""),"")</f>
        <v/>
      </c>
      <c r="X23" s="21" t="str">
        <f t="shared" si="17"/>
        <v/>
      </c>
      <c r="Y23" s="21" t="str">
        <f t="shared" si="18"/>
        <v/>
      </c>
      <c r="AA23" s="21" t="str">
        <f t="array" ref="AA23">IF(Prototype_input!$C$6="Federal or Tribal Government",IF(O23&lt;&gt;"", INDEX('Summary - Objective - Tradeoff'!$C$2:$AV$4, MATCH(Prototype_input!$C$38, 'Summary - Objective - Tradeoff'!$B$2:$B$4, 0), MATCH(B23, 'Summary - Objective - Tradeoff'!$C$1:$AV$1, 0)),""),"")</f>
        <v/>
      </c>
      <c r="AB23" s="21" t="str">
        <f t="shared" si="19"/>
        <v/>
      </c>
      <c r="AC23" s="21" t="str">
        <f t="shared" si="20"/>
        <v/>
      </c>
      <c r="AE23" s="21" t="str">
        <f t="array" ref="AE23">IF(Prototype_input!$C$6="Federal or Tribal Government",IF(O23&lt;&gt;"", INDEX('Summary- PoP - Tradeoff'!$C$2:$AV$5, MATCH(Prototype_input!$C$46, 'Summary- PoP - Tradeoff'!$B$2:$B$5, 0), MATCH(B23, 'Summary- PoP - Tradeoff'!$C$1:$AV$1, 0)),""),"")</f>
        <v/>
      </c>
      <c r="AF23" s="21" t="str">
        <f t="shared" si="21"/>
        <v/>
      </c>
      <c r="AG23" s="21" t="str">
        <f t="shared" si="22"/>
        <v/>
      </c>
      <c r="AI23" s="21" t="str">
        <f t="array" ref="AI23">IF(Prototype_input!$C$6="Federal or Tribal Government",IF(O23&lt;&gt;"", INDEX('Summary - EDV - Tradeoff'!$C$2:$AV$4, MATCH(Prototype_input!$C$54, 'Summary - EDV - Tradeoff'!$B$2:$B$4, 0), MATCH(B23, 'Summary - EDV - Tradeoff'!$C$1:$AV$1, 0)),""),"")</f>
        <v/>
      </c>
      <c r="AJ23" s="21" t="str">
        <f t="shared" si="23"/>
        <v/>
      </c>
      <c r="AK23" s="21" t="str">
        <f t="shared" si="24"/>
        <v/>
      </c>
      <c r="AL23" s="21" t="str">
        <f t="shared" si="25"/>
        <v/>
      </c>
    </row>
    <row r="24" spans="4:38" ht="12.75" x14ac:dyDescent="0.2">
      <c r="D24" s="21" t="str">
        <f>IF(
  Prototype_input!$C$6 = "State or Local Government",
  IF(
    C24 &lt;&gt; "",
    IFERROR(
      INDEX(
        'Summary - Acquisition Need'!$C$2:$AD$4,
        MATCH(Prototype_input!$C$30, 'Summary - Acquisition Need'!$B$2:$B$4, 0),
        MATCH(C24, 'Summary - Acquisition Need'!$C$1:$AD$1, 0)
      ),
      ""
    ),
    ""
  ),
  IF(
    Prototype_input!$C$6 = "Federal or Tribal Government",
    IF(
      B24 &lt;&gt; "",
      IFERROR(
        INDEX(
          'Summary - Place of Performance'!$C$2:$AW$14,
          MATCH(Prototype_input!$C$30, 'Summary - Place of Performance'!$B$2:$B$14, 0),
          MATCH(B24, 'Summary - Place of Performance'!$C$1:$AW$1, 0)
        ),
        ""
      ),
      ""
    ),
    ""
  )
)</f>
        <v/>
      </c>
      <c r="E24" s="21" t="str">
        <f>IF(
  Prototype_input!$C$6 = "State or Local Government",
  IF(
    C24 &lt;&gt; "",
    IFERROR(
      INDEX(
        'Summary - Contract Type'!$C$2:$BX$6,
        MATCH(Prototype_input!$C$34, 'Summary - Contract Type'!$B$2:$B$6, 0),
        MATCH(C24, 'Summary - Contract Type'!$C$1:$BX$1, 0)
      ),
      ""
    ),
    ""
  ),
  IF(
    Prototype_input!$C$6 = "Federal or Tribal Government",
    IF(
      B24 &lt;&gt; "",
      IFERROR(
        INDEX(
          'Summary - Level of Assistance'!$C$2:$AW$7,
          MATCH(Prototype_input!$C$34, 'Summary - Level of Assistance'!$B$2:$B$7, 0),
          MATCH(B24, 'Summary - Level of Assistance'!$C$1:$AW$1, 0)
        ),
        ""
      ),
      ""
    ),
    ""
  )
)</f>
        <v/>
      </c>
      <c r="F24" s="21" t="str">
        <f>IF(
  Prototype_input!$C$6 = "State or Local Government",
  IF(
    C24 &lt;&gt; "",
    IFERROR(
      INDEX(
        'Summary - Socioeconomic'!$C$2:$BX$11,
        MATCH(Prototype_input!$C$38, 'Summary - Socioeconomic'!$B$2:$B$11, 0),
        MATCH(C24, 'Summary - Socioeconomic'!$C$1:$BX$1, 0)
      ),
      ""
    ),
    ""
  ),
  IF(
    Prototype_input!$C$6 = "Federal or Tribal Government",
    IF(
      B24 &lt;&gt; "",
      IFERROR(
        INDEX(
          'Summary - Objective'!$C$2:$AX$4,
          MATCH(Prototype_input!$C$38, 'Summary - Objective'!$B$2:$B$4, 0),
          MATCH(B24, 'Summary - Objective'!$C$1:$AX$1, 0)
        ),
        ""
      ),
      ""
    ),
    ""
  )
)</f>
        <v/>
      </c>
      <c r="G24" s="21" t="str">
        <f>IF(
  Prototype_input!$C$6 = "Federal or Tribal Government",
  IF(
    B24 &lt;&gt; "",
    IFERROR(
      INDEX(
        'Summary - Contract Type'!$C$2:$BX$6,
        MATCH(Prototype_input!$C$42, 'Summary - Contract Type'!$B$2:$B$6, 0),
        MATCH(B24, 'Summary - Contract Type'!$C$1:$BX$1, 0)
      ),
      ""
    ),
    ""
  ),
  ""
)</f>
        <v/>
      </c>
      <c r="H24" s="21" t="str">
        <f>IF(
  Prototype_input!$C$6 = "Federal or Tribal Government",
  IF(
    B24 &lt;&gt; "",
    IFERROR(
      INDEX(
        'Summary - Period of Performance'!$C$2:$AW$5,
        MATCH(Prototype_input!$C$46, 'Summary - Period of Performance'!$B$2:$B$5, 0),
        MATCH(B24, 'Summary - Period of Performance'!$C$1:$AW$1, 0)
      ),
      ""
    ),
    ""
  ),
  ""
)</f>
        <v/>
      </c>
      <c r="I24" s="21" t="str">
        <f>IF(
  Prototype_input!$C$6 = "Federal or Tribal Government",
  IF(
    B24 &lt;&gt; "",
    IFERROR(
      INDEX(
        'Summary - Socioeconomic'!$C$2:$BX$11,
        MATCH(Prototype_input!$C$50, 'Summary - Socioeconomic'!$B$2:$B$11, 0),
        MATCH(B24, 'Summary - Socioeconomic'!$C$1:$BX$1, 0)
      ),
      ""
    ),
    ""
  ),
  ""
)</f>
        <v/>
      </c>
      <c r="J24" s="21" t="str">
        <f>IF(
  Prototype_input!$C$6 = "Federal or Tribal Government",
  IF(
    B24 &lt;&gt; "",
    IFERROR(
      INDEX(
        'Summary - Estimated Dollar Valu'!$C$2:$AW$4,
        MATCH(Prototype_input!$C$54, 'Summary - Estimated Dollar Valu'!$B$2:$B$4, 0),
        MATCH(B24, 'Summary - Estimated Dollar Valu'!$C$1:$AW$1, 0)
      ),
      ""
    ),
    ""
  ),
  ""
)</f>
        <v/>
      </c>
      <c r="K24" s="21" t="str">
        <f>IF(AND(Prototype_input!$C$56&lt;&gt;"",J24&lt;&gt;""),Prototype_input!$C$58,"")</f>
        <v/>
      </c>
      <c r="L24" s="21" t="str">
        <f>IF(AND(Prototype_input!$C$60&lt;&gt;"",J24&lt;&gt;""),Prototype_input!$C$62,"")</f>
        <v/>
      </c>
      <c r="M24" s="21" t="str">
        <f>IF(AND(Prototype_input!$C$64&lt;&gt;"",J24&lt;&gt;""),Prototype_input!$C$66,"")</f>
        <v/>
      </c>
      <c r="N24" s="21" t="str">
        <f>IF(AND(Prototype_input!$C$68&lt;&gt;"",J24&lt;&gt;""),Prototype_input!$C$70,"")</f>
        <v/>
      </c>
      <c r="O24" s="21" t="str">
        <f>IF(N24&lt;&gt;"",_xlfn.XLOOKUP(Prototype_input!$E$16,'ITC Offerings Mapping'!$C$1:$C$1000,'ITC Offerings Mapping'!$B$1:$B$1000),"")</f>
        <v/>
      </c>
      <c r="Q24" s="21" t="str">
        <f t="array" ref="Q24">IF(Prototype_input!$C$6="Federal or Tribal Government",IF(O24&lt;&gt;"", INDEX('Scope Scoring'!$C$2:$BX$50, MATCH(O24, 'Scope Scoring'!$B$2:$B$50, 0), MATCH(B24, 'Scope Scoring'!$C$1:$BX$1, 0)),""),"")</f>
        <v/>
      </c>
      <c r="R24" s="21" t="str">
        <f t="shared" si="13"/>
        <v/>
      </c>
      <c r="S24" s="21" t="str">
        <f t="shared" si="14"/>
        <v/>
      </c>
      <c r="T24" s="21" t="str">
        <f t="shared" si="15"/>
        <v/>
      </c>
      <c r="U24" s="21" t="str">
        <f t="shared" si="16"/>
        <v/>
      </c>
      <c r="W24" s="21" t="str">
        <f t="array" ref="W24">IF(Prototype_input!$C$6="Federal or Tribal Government",IF(O24&lt;&gt;"", INDEX('Summary - Level of Assistance -'!$C$2:$AV$7, MATCH(Prototype_input!$C$34, 'Summary - Level of Assistance -'!$B$2:$B$7, 0), MATCH(B24, 'Summary - Level of Assistance -'!$C$1:$AV$1, 0)),""),"")</f>
        <v/>
      </c>
      <c r="X24" s="21" t="str">
        <f t="shared" si="17"/>
        <v/>
      </c>
      <c r="Y24" s="21" t="str">
        <f t="shared" si="18"/>
        <v/>
      </c>
      <c r="AA24" s="21" t="str">
        <f t="array" ref="AA24">IF(Prototype_input!$C$6="Federal or Tribal Government",IF(O24&lt;&gt;"", INDEX('Summary - Objective - Tradeoff'!$C$2:$AV$4, MATCH(Prototype_input!$C$38, 'Summary - Objective - Tradeoff'!$B$2:$B$4, 0), MATCH(B24, 'Summary - Objective - Tradeoff'!$C$1:$AV$1, 0)),""),"")</f>
        <v/>
      </c>
      <c r="AB24" s="21" t="str">
        <f t="shared" si="19"/>
        <v/>
      </c>
      <c r="AC24" s="21" t="str">
        <f t="shared" si="20"/>
        <v/>
      </c>
      <c r="AE24" s="21" t="str">
        <f t="array" ref="AE24">IF(Prototype_input!$C$6="Federal or Tribal Government",IF(O24&lt;&gt;"", INDEX('Summary- PoP - Tradeoff'!$C$2:$AV$5, MATCH(Prototype_input!$C$46, 'Summary- PoP - Tradeoff'!$B$2:$B$5, 0), MATCH(B24, 'Summary- PoP - Tradeoff'!$C$1:$AV$1, 0)),""),"")</f>
        <v/>
      </c>
      <c r="AF24" s="21" t="str">
        <f t="shared" si="21"/>
        <v/>
      </c>
      <c r="AG24" s="21" t="str">
        <f t="shared" si="22"/>
        <v/>
      </c>
      <c r="AI24" s="21" t="str">
        <f t="array" ref="AI24">IF(Prototype_input!$C$6="Federal or Tribal Government",IF(O24&lt;&gt;"", INDEX('Summary - EDV - Tradeoff'!$C$2:$AV$4, MATCH(Prototype_input!$C$54, 'Summary - EDV - Tradeoff'!$B$2:$B$4, 0), MATCH(B24, 'Summary - EDV - Tradeoff'!$C$1:$AV$1, 0)),""),"")</f>
        <v/>
      </c>
      <c r="AJ24" s="21" t="str">
        <f t="shared" si="23"/>
        <v/>
      </c>
      <c r="AK24" s="21" t="str">
        <f t="shared" si="24"/>
        <v/>
      </c>
      <c r="AL24" s="21" t="str">
        <f t="shared" si="25"/>
        <v/>
      </c>
    </row>
    <row r="25" spans="4:38" ht="12.75" x14ac:dyDescent="0.2">
      <c r="D25" s="21" t="str">
        <f>IF(
  Prototype_input!$C$6 = "State or Local Government",
  IF(
    C25 &lt;&gt; "",
    IFERROR(
      INDEX(
        'Summary - Acquisition Need'!$C$2:$AD$4,
        MATCH(Prototype_input!$C$30, 'Summary - Acquisition Need'!$B$2:$B$4, 0),
        MATCH(C25, 'Summary - Acquisition Need'!$C$1:$AD$1, 0)
      ),
      ""
    ),
    ""
  ),
  IF(
    Prototype_input!$C$6 = "Federal or Tribal Government",
    IF(
      B25 &lt;&gt; "",
      IFERROR(
        INDEX(
          'Summary - Place of Performance'!$C$2:$AW$14,
          MATCH(Prototype_input!$C$30, 'Summary - Place of Performance'!$B$2:$B$14, 0),
          MATCH(B25, 'Summary - Place of Performance'!$C$1:$AW$1, 0)
        ),
        ""
      ),
      ""
    ),
    ""
  )
)</f>
        <v/>
      </c>
      <c r="E25" s="21" t="str">
        <f>IF(
  Prototype_input!$C$6 = "State or Local Government",
  IF(
    C25 &lt;&gt; "",
    IFERROR(
      INDEX(
        'Summary - Contract Type'!$C$2:$BX$6,
        MATCH(Prototype_input!$C$34, 'Summary - Contract Type'!$B$2:$B$6, 0),
        MATCH(C25, 'Summary - Contract Type'!$C$1:$BX$1, 0)
      ),
      ""
    ),
    ""
  ),
  IF(
    Prototype_input!$C$6 = "Federal or Tribal Government",
    IF(
      B25 &lt;&gt; "",
      IFERROR(
        INDEX(
          'Summary - Level of Assistance'!$C$2:$AW$7,
          MATCH(Prototype_input!$C$34, 'Summary - Level of Assistance'!$B$2:$B$7, 0),
          MATCH(B25, 'Summary - Level of Assistance'!$C$1:$AW$1, 0)
        ),
        ""
      ),
      ""
    ),
    ""
  )
)</f>
        <v/>
      </c>
      <c r="F25" s="21" t="str">
        <f>IF(
  Prototype_input!$C$6 = "State or Local Government",
  IF(
    C25 &lt;&gt; "",
    IFERROR(
      INDEX(
        'Summary - Socioeconomic'!$C$2:$BX$11,
        MATCH(Prototype_input!$C$38, 'Summary - Socioeconomic'!$B$2:$B$11, 0),
        MATCH(C25, 'Summary - Socioeconomic'!$C$1:$BX$1, 0)
      ),
      ""
    ),
    ""
  ),
  IF(
    Prototype_input!$C$6 = "Federal or Tribal Government",
    IF(
      B25 &lt;&gt; "",
      IFERROR(
        INDEX(
          'Summary - Objective'!$C$2:$AX$4,
          MATCH(Prototype_input!$C$38, 'Summary - Objective'!$B$2:$B$4, 0),
          MATCH(B25, 'Summary - Objective'!$C$1:$AX$1, 0)
        ),
        ""
      ),
      ""
    ),
    ""
  )
)</f>
        <v/>
      </c>
      <c r="G25" s="21" t="str">
        <f>IF(
  Prototype_input!$C$6 = "Federal or Tribal Government",
  IF(
    B25 &lt;&gt; "",
    IFERROR(
      INDEX(
        'Summary - Contract Type'!$C$2:$BX$6,
        MATCH(Prototype_input!$C$42, 'Summary - Contract Type'!$B$2:$B$6, 0),
        MATCH(B25, 'Summary - Contract Type'!$C$1:$BX$1, 0)
      ),
      ""
    ),
    ""
  ),
  ""
)</f>
        <v/>
      </c>
      <c r="H25" s="21" t="str">
        <f>IF(
  Prototype_input!$C$6 = "Federal or Tribal Government",
  IF(
    B25 &lt;&gt; "",
    IFERROR(
      INDEX(
        'Summary - Period of Performance'!$C$2:$AW$5,
        MATCH(Prototype_input!$C$46, 'Summary - Period of Performance'!$B$2:$B$5, 0),
        MATCH(B25, 'Summary - Period of Performance'!$C$1:$AW$1, 0)
      ),
      ""
    ),
    ""
  ),
  ""
)</f>
        <v/>
      </c>
      <c r="I25" s="21" t="str">
        <f>IF(
  Prototype_input!$C$6 = "Federal or Tribal Government",
  IF(
    B25 &lt;&gt; "",
    IFERROR(
      INDEX(
        'Summary - Socioeconomic'!$C$2:$BX$11,
        MATCH(Prototype_input!$C$50, 'Summary - Socioeconomic'!$B$2:$B$11, 0),
        MATCH(B25, 'Summary - Socioeconomic'!$C$1:$BX$1, 0)
      ),
      ""
    ),
    ""
  ),
  ""
)</f>
        <v/>
      </c>
      <c r="J25" s="21" t="str">
        <f>IF(
  Prototype_input!$C$6 = "Federal or Tribal Government",
  IF(
    B25 &lt;&gt; "",
    IFERROR(
      INDEX(
        'Summary - Estimated Dollar Valu'!$C$2:$AW$4,
        MATCH(Prototype_input!$C$54, 'Summary - Estimated Dollar Valu'!$B$2:$B$4, 0),
        MATCH(B25, 'Summary - Estimated Dollar Valu'!$C$1:$AW$1, 0)
      ),
      ""
    ),
    ""
  ),
  ""
)</f>
        <v/>
      </c>
      <c r="K25" s="21" t="str">
        <f>IF(AND(Prototype_input!$C$56&lt;&gt;"",J25&lt;&gt;""),Prototype_input!$C$58,"")</f>
        <v/>
      </c>
      <c r="L25" s="21" t="str">
        <f>IF(AND(Prototype_input!$C$60&lt;&gt;"",J25&lt;&gt;""),Prototype_input!$C$62,"")</f>
        <v/>
      </c>
      <c r="M25" s="21" t="str">
        <f>IF(AND(Prototype_input!$C$64&lt;&gt;"",J25&lt;&gt;""),Prototype_input!$C$66,"")</f>
        <v/>
      </c>
      <c r="N25" s="21" t="str">
        <f>IF(AND(Prototype_input!$C$68&lt;&gt;"",J25&lt;&gt;""),Prototype_input!$C$70,"")</f>
        <v/>
      </c>
      <c r="O25" s="21" t="str">
        <f>IF(N25&lt;&gt;"",_xlfn.XLOOKUP(Prototype_input!$E$16,'ITC Offerings Mapping'!$C$1:$C$1000,'ITC Offerings Mapping'!$B$1:$B$1000),"")</f>
        <v/>
      </c>
      <c r="Q25" s="21" t="str">
        <f t="array" ref="Q25">IF(Prototype_input!$C$6="Federal or Tribal Government",IF(O25&lt;&gt;"", INDEX('Scope Scoring'!$C$2:$BX$50, MATCH(O25, 'Scope Scoring'!$B$2:$B$50, 0), MATCH(B25, 'Scope Scoring'!$C$1:$BX$1, 0)),""),"")</f>
        <v/>
      </c>
      <c r="R25" s="21" t="str">
        <f t="shared" si="13"/>
        <v/>
      </c>
      <c r="S25" s="21" t="str">
        <f t="shared" si="14"/>
        <v/>
      </c>
      <c r="T25" s="21" t="str">
        <f t="shared" si="15"/>
        <v/>
      </c>
      <c r="U25" s="21" t="str">
        <f t="shared" si="16"/>
        <v/>
      </c>
      <c r="W25" s="21" t="str">
        <f t="array" ref="W25">IF(Prototype_input!$C$6="Federal or Tribal Government",IF(O25&lt;&gt;"", INDEX('Summary - Level of Assistance -'!$C$2:$AV$7, MATCH(Prototype_input!$C$34, 'Summary - Level of Assistance -'!$B$2:$B$7, 0), MATCH(B25, 'Summary - Level of Assistance -'!$C$1:$AV$1, 0)),""),"")</f>
        <v/>
      </c>
      <c r="X25" s="21" t="str">
        <f t="shared" si="17"/>
        <v/>
      </c>
      <c r="Y25" s="21" t="str">
        <f t="shared" si="18"/>
        <v/>
      </c>
      <c r="AA25" s="21" t="str">
        <f t="array" ref="AA25">IF(Prototype_input!$C$6="Federal or Tribal Government",IF(O25&lt;&gt;"", INDEX('Summary - Objective - Tradeoff'!$C$2:$AV$4, MATCH(Prototype_input!$C$38, 'Summary - Objective - Tradeoff'!$B$2:$B$4, 0), MATCH(B25, 'Summary - Objective - Tradeoff'!$C$1:$AV$1, 0)),""),"")</f>
        <v/>
      </c>
      <c r="AB25" s="21" t="str">
        <f t="shared" si="19"/>
        <v/>
      </c>
      <c r="AC25" s="21" t="str">
        <f t="shared" si="20"/>
        <v/>
      </c>
      <c r="AE25" s="21" t="str">
        <f t="array" ref="AE25">IF(Prototype_input!$C$6="Federal or Tribal Government",IF(O25&lt;&gt;"", INDEX('Summary- PoP - Tradeoff'!$C$2:$AV$5, MATCH(Prototype_input!$C$46, 'Summary- PoP - Tradeoff'!$B$2:$B$5, 0), MATCH(B25, 'Summary- PoP - Tradeoff'!$C$1:$AV$1, 0)),""),"")</f>
        <v/>
      </c>
      <c r="AF25" s="21" t="str">
        <f t="shared" si="21"/>
        <v/>
      </c>
      <c r="AG25" s="21" t="str">
        <f t="shared" si="22"/>
        <v/>
      </c>
      <c r="AI25" s="21" t="str">
        <f t="array" ref="AI25">IF(Prototype_input!$C$6="Federal or Tribal Government",IF(O25&lt;&gt;"", INDEX('Summary - EDV - Tradeoff'!$C$2:$AV$4, MATCH(Prototype_input!$C$54, 'Summary - EDV - Tradeoff'!$B$2:$B$4, 0), MATCH(B25, 'Summary - EDV - Tradeoff'!$C$1:$AV$1, 0)),""),"")</f>
        <v/>
      </c>
      <c r="AJ25" s="21" t="str">
        <f t="shared" si="23"/>
        <v/>
      </c>
      <c r="AK25" s="21" t="str">
        <f t="shared" si="24"/>
        <v/>
      </c>
      <c r="AL25" s="21" t="str">
        <f t="shared" si="25"/>
        <v/>
      </c>
    </row>
    <row r="26" spans="4:38" ht="12.75" x14ac:dyDescent="0.2">
      <c r="D26" s="21" t="str">
        <f>IF(
  Prototype_input!$C$6 = "State or Local Government",
  IF(
    C26 &lt;&gt; "",
    IFERROR(
      INDEX(
        'Summary - Acquisition Need'!$C$2:$AD$4,
        MATCH(Prototype_input!$C$30, 'Summary - Acquisition Need'!$B$2:$B$4, 0),
        MATCH(C26, 'Summary - Acquisition Need'!$C$1:$AD$1, 0)
      ),
      ""
    ),
    ""
  ),
  IF(
    Prototype_input!$C$6 = "Federal or Tribal Government",
    IF(
      B26 &lt;&gt; "",
      IFERROR(
        INDEX(
          'Summary - Place of Performance'!$C$2:$AW$14,
          MATCH(Prototype_input!$C$30, 'Summary - Place of Performance'!$B$2:$B$14, 0),
          MATCH(B26, 'Summary - Place of Performance'!$C$1:$AW$1, 0)
        ),
        ""
      ),
      ""
    ),
    ""
  )
)</f>
        <v/>
      </c>
      <c r="E26" s="21" t="str">
        <f>IF(
  Prototype_input!$C$6 = "State or Local Government",
  IF(
    C26 &lt;&gt; "",
    IFERROR(
      INDEX(
        'Summary - Contract Type'!$C$2:$BX$6,
        MATCH(Prototype_input!$C$34, 'Summary - Contract Type'!$B$2:$B$6, 0),
        MATCH(C26, 'Summary - Contract Type'!$C$1:$BX$1, 0)
      ),
      ""
    ),
    ""
  ),
  IF(
    Prototype_input!$C$6 = "Federal or Tribal Government",
    IF(
      B26 &lt;&gt; "",
      IFERROR(
        INDEX(
          'Summary - Level of Assistance'!$C$2:$AW$7,
          MATCH(Prototype_input!$C$34, 'Summary - Level of Assistance'!$B$2:$B$7, 0),
          MATCH(B26, 'Summary - Level of Assistance'!$C$1:$AW$1, 0)
        ),
        ""
      ),
      ""
    ),
    ""
  )
)</f>
        <v/>
      </c>
      <c r="F26" s="21" t="str">
        <f>IF(
  Prototype_input!$C$6 = "State or Local Government",
  IF(
    C26 &lt;&gt; "",
    IFERROR(
      INDEX(
        'Summary - Socioeconomic'!$C$2:$BX$11,
        MATCH(Prototype_input!$C$38, 'Summary - Socioeconomic'!$B$2:$B$11, 0),
        MATCH(C26, 'Summary - Socioeconomic'!$C$1:$BX$1, 0)
      ),
      ""
    ),
    ""
  ),
  IF(
    Prototype_input!$C$6 = "Federal or Tribal Government",
    IF(
      B26 &lt;&gt; "",
      IFERROR(
        INDEX(
          'Summary - Objective'!$C$2:$AX$4,
          MATCH(Prototype_input!$C$38, 'Summary - Objective'!$B$2:$B$4, 0),
          MATCH(B26, 'Summary - Objective'!$C$1:$AX$1, 0)
        ),
        ""
      ),
      ""
    ),
    ""
  )
)</f>
        <v/>
      </c>
      <c r="G26" s="21" t="str">
        <f>IF(
  Prototype_input!$C$6 = "Federal or Tribal Government",
  IF(
    B26 &lt;&gt; "",
    IFERROR(
      INDEX(
        'Summary - Contract Type'!$C$2:$BX$6,
        MATCH(Prototype_input!$C$42, 'Summary - Contract Type'!$B$2:$B$6, 0),
        MATCH(B26, 'Summary - Contract Type'!$C$1:$BX$1, 0)
      ),
      ""
    ),
    ""
  ),
  ""
)</f>
        <v/>
      </c>
      <c r="H26" s="21" t="str">
        <f>IF(
  Prototype_input!$C$6 = "Federal or Tribal Government",
  IF(
    B26 &lt;&gt; "",
    IFERROR(
      INDEX(
        'Summary - Period of Performance'!$C$2:$AW$5,
        MATCH(Prototype_input!$C$46, 'Summary - Period of Performance'!$B$2:$B$5, 0),
        MATCH(B26, 'Summary - Period of Performance'!$C$1:$AW$1, 0)
      ),
      ""
    ),
    ""
  ),
  ""
)</f>
        <v/>
      </c>
      <c r="I26" s="21" t="str">
        <f>IF(
  Prototype_input!$C$6 = "Federal or Tribal Government",
  IF(
    B26 &lt;&gt; "",
    IFERROR(
      INDEX(
        'Summary - Socioeconomic'!$C$2:$BX$11,
        MATCH(Prototype_input!$C$50, 'Summary - Socioeconomic'!$B$2:$B$11, 0),
        MATCH(B26, 'Summary - Socioeconomic'!$C$1:$BX$1, 0)
      ),
      ""
    ),
    ""
  ),
  ""
)</f>
        <v/>
      </c>
      <c r="J26" s="21" t="str">
        <f>IF(
  Prototype_input!$C$6 = "Federal or Tribal Government",
  IF(
    B26 &lt;&gt; "",
    IFERROR(
      INDEX(
        'Summary - Estimated Dollar Valu'!$C$2:$AW$4,
        MATCH(Prototype_input!$C$54, 'Summary - Estimated Dollar Valu'!$B$2:$B$4, 0),
        MATCH(B26, 'Summary - Estimated Dollar Valu'!$C$1:$AW$1, 0)
      ),
      ""
    ),
    ""
  ),
  ""
)</f>
        <v/>
      </c>
      <c r="K26" s="21" t="str">
        <f>IF(AND(Prototype_input!$C$56&lt;&gt;"",J26&lt;&gt;""),Prototype_input!$C$58,"")</f>
        <v/>
      </c>
      <c r="L26" s="21" t="str">
        <f>IF(AND(Prototype_input!$C$60&lt;&gt;"",J26&lt;&gt;""),Prototype_input!$C$62,"")</f>
        <v/>
      </c>
      <c r="M26" s="21" t="str">
        <f>IF(AND(Prototype_input!$C$64&lt;&gt;"",J26&lt;&gt;""),Prototype_input!$C$66,"")</f>
        <v/>
      </c>
      <c r="N26" s="21" t="str">
        <f>IF(AND(Prototype_input!$C$68&lt;&gt;"",J26&lt;&gt;""),Prototype_input!$C$70,"")</f>
        <v/>
      </c>
      <c r="O26" s="21" t="str">
        <f>IF(N26&lt;&gt;"",_xlfn.XLOOKUP(Prototype_input!$E$16,'ITC Offerings Mapping'!$C$1:$C$1000,'ITC Offerings Mapping'!$B$1:$B$1000),"")</f>
        <v/>
      </c>
      <c r="Q26" s="21" t="str">
        <f t="array" ref="Q26">IF(Prototype_input!$C$6="Federal or Tribal Government",IF(O26&lt;&gt;"", INDEX('Scope Scoring'!$C$2:$BX$50, MATCH(O26, 'Scope Scoring'!$B$2:$B$50, 0), MATCH(B26, 'Scope Scoring'!$C$1:$BX$1, 0)),""),"")</f>
        <v/>
      </c>
      <c r="R26" s="21" t="str">
        <f t="shared" si="13"/>
        <v/>
      </c>
      <c r="S26" s="21" t="str">
        <f t="shared" si="14"/>
        <v/>
      </c>
      <c r="T26" s="21" t="str">
        <f t="shared" si="15"/>
        <v/>
      </c>
      <c r="U26" s="21" t="str">
        <f t="shared" si="16"/>
        <v/>
      </c>
      <c r="W26" s="21" t="str">
        <f t="array" ref="W26">IF(Prototype_input!$C$6="Federal or Tribal Government",IF(O26&lt;&gt;"", INDEX('Summary - Level of Assistance -'!$C$2:$AV$7, MATCH(Prototype_input!$C$34, 'Summary - Level of Assistance -'!$B$2:$B$7, 0), MATCH(B26, 'Summary - Level of Assistance -'!$C$1:$AV$1, 0)),""),"")</f>
        <v/>
      </c>
      <c r="X26" s="21" t="str">
        <f t="shared" si="17"/>
        <v/>
      </c>
      <c r="Y26" s="21" t="str">
        <f t="shared" si="18"/>
        <v/>
      </c>
      <c r="AA26" s="21" t="str">
        <f t="array" ref="AA26">IF(Prototype_input!$C$6="Federal or Tribal Government",IF(O26&lt;&gt;"", INDEX('Summary - Objective - Tradeoff'!$C$2:$AV$4, MATCH(Prototype_input!$C$38, 'Summary - Objective - Tradeoff'!$B$2:$B$4, 0), MATCH(B26, 'Summary - Objective - Tradeoff'!$C$1:$AV$1, 0)),""),"")</f>
        <v/>
      </c>
      <c r="AB26" s="21" t="str">
        <f t="shared" si="19"/>
        <v/>
      </c>
      <c r="AC26" s="21" t="str">
        <f t="shared" si="20"/>
        <v/>
      </c>
      <c r="AE26" s="21" t="str">
        <f t="array" ref="AE26">IF(Prototype_input!$C$6="Federal or Tribal Government",IF(O26&lt;&gt;"", INDEX('Summary- PoP - Tradeoff'!$C$2:$AV$5, MATCH(Prototype_input!$C$46, 'Summary- PoP - Tradeoff'!$B$2:$B$5, 0), MATCH(B26, 'Summary- PoP - Tradeoff'!$C$1:$AV$1, 0)),""),"")</f>
        <v/>
      </c>
      <c r="AF26" s="21" t="str">
        <f t="shared" si="21"/>
        <v/>
      </c>
      <c r="AG26" s="21" t="str">
        <f t="shared" si="22"/>
        <v/>
      </c>
      <c r="AI26" s="21" t="str">
        <f t="array" ref="AI26">IF(Prototype_input!$C$6="Federal or Tribal Government",IF(O26&lt;&gt;"", INDEX('Summary - EDV - Tradeoff'!$C$2:$AV$4, MATCH(Prototype_input!$C$54, 'Summary - EDV - Tradeoff'!$B$2:$B$4, 0), MATCH(B26, 'Summary - EDV - Tradeoff'!$C$1:$AV$1, 0)),""),"")</f>
        <v/>
      </c>
      <c r="AJ26" s="21" t="str">
        <f t="shared" si="23"/>
        <v/>
      </c>
      <c r="AK26" s="21" t="str">
        <f t="shared" si="24"/>
        <v/>
      </c>
      <c r="AL26" s="21" t="str">
        <f t="shared" si="25"/>
        <v/>
      </c>
    </row>
    <row r="27" spans="4:38" ht="12.75" x14ac:dyDescent="0.2">
      <c r="D27" s="21" t="str">
        <f>IF(
  Prototype_input!$C$6 = "State or Local Government",
  IF(
    C27 &lt;&gt; "",
    IFERROR(
      INDEX(
        'Summary - Acquisition Need'!$C$2:$AD$4,
        MATCH(Prototype_input!$C$30, 'Summary - Acquisition Need'!$B$2:$B$4, 0),
        MATCH(C27, 'Summary - Acquisition Need'!$C$1:$AD$1, 0)
      ),
      ""
    ),
    ""
  ),
  IF(
    Prototype_input!$C$6 = "Federal or Tribal Government",
    IF(
      B27 &lt;&gt; "",
      IFERROR(
        INDEX(
          'Summary - Place of Performance'!$C$2:$AW$14,
          MATCH(Prototype_input!$C$30, 'Summary - Place of Performance'!$B$2:$B$14, 0),
          MATCH(B27, 'Summary - Place of Performance'!$C$1:$AW$1, 0)
        ),
        ""
      ),
      ""
    ),
    ""
  )
)</f>
        <v/>
      </c>
      <c r="E27" s="21" t="str">
        <f>IF(
  Prototype_input!$C$6 = "State or Local Government",
  IF(
    C27 &lt;&gt; "",
    IFERROR(
      INDEX(
        'Summary - Contract Type'!$C$2:$BX$6,
        MATCH(Prototype_input!$C$34, 'Summary - Contract Type'!$B$2:$B$6, 0),
        MATCH(C27, 'Summary - Contract Type'!$C$1:$BX$1, 0)
      ),
      ""
    ),
    ""
  ),
  IF(
    Prototype_input!$C$6 = "Federal or Tribal Government",
    IF(
      B27 &lt;&gt; "",
      IFERROR(
        INDEX(
          'Summary - Level of Assistance'!$C$2:$AW$7,
          MATCH(Prototype_input!$C$34, 'Summary - Level of Assistance'!$B$2:$B$7, 0),
          MATCH(B27, 'Summary - Level of Assistance'!$C$1:$AW$1, 0)
        ),
        ""
      ),
      ""
    ),
    ""
  )
)</f>
        <v/>
      </c>
      <c r="F27" s="21" t="str">
        <f>IF(
  Prototype_input!$C$6 = "State or Local Government",
  IF(
    C27 &lt;&gt; "",
    IFERROR(
      INDEX(
        'Summary - Socioeconomic'!$C$2:$BX$11,
        MATCH(Prototype_input!$C$38, 'Summary - Socioeconomic'!$B$2:$B$11, 0),
        MATCH(C27, 'Summary - Socioeconomic'!$C$1:$BX$1, 0)
      ),
      ""
    ),
    ""
  ),
  IF(
    Prototype_input!$C$6 = "Federal or Tribal Government",
    IF(
      B27 &lt;&gt; "",
      IFERROR(
        INDEX(
          'Summary - Objective'!$C$2:$AX$4,
          MATCH(Prototype_input!$C$38, 'Summary - Objective'!$B$2:$B$4, 0),
          MATCH(B27, 'Summary - Objective'!$C$1:$AX$1, 0)
        ),
        ""
      ),
      ""
    ),
    ""
  )
)</f>
        <v/>
      </c>
      <c r="G27" s="21" t="str">
        <f>IF(
  Prototype_input!$C$6 = "Federal or Tribal Government",
  IF(
    B27 &lt;&gt; "",
    IFERROR(
      INDEX(
        'Summary - Contract Type'!$C$2:$BX$6,
        MATCH(Prototype_input!$C$42, 'Summary - Contract Type'!$B$2:$B$6, 0),
        MATCH(B27, 'Summary - Contract Type'!$C$1:$BX$1, 0)
      ),
      ""
    ),
    ""
  ),
  ""
)</f>
        <v/>
      </c>
      <c r="H27" s="21" t="str">
        <f>IF(
  Prototype_input!$C$6 = "Federal or Tribal Government",
  IF(
    B27 &lt;&gt; "",
    IFERROR(
      INDEX(
        'Summary - Period of Performance'!$C$2:$AW$5,
        MATCH(Prototype_input!$C$46, 'Summary - Period of Performance'!$B$2:$B$5, 0),
        MATCH(B27, 'Summary - Period of Performance'!$C$1:$AW$1, 0)
      ),
      ""
    ),
    ""
  ),
  ""
)</f>
        <v/>
      </c>
      <c r="I27" s="21" t="str">
        <f>IF(
  Prototype_input!$C$6 = "Federal or Tribal Government",
  IF(
    B27 &lt;&gt; "",
    IFERROR(
      INDEX(
        'Summary - Socioeconomic'!$C$2:$BX$11,
        MATCH(Prototype_input!$C$50, 'Summary - Socioeconomic'!$B$2:$B$11, 0),
        MATCH(B27, 'Summary - Socioeconomic'!$C$1:$BX$1, 0)
      ),
      ""
    ),
    ""
  ),
  ""
)</f>
        <v/>
      </c>
      <c r="J27" s="21" t="str">
        <f>IF(
  Prototype_input!$C$6 = "Federal or Tribal Government",
  IF(
    B27 &lt;&gt; "",
    IFERROR(
      INDEX(
        'Summary - Estimated Dollar Valu'!$C$2:$AW$4,
        MATCH(Prototype_input!$C$54, 'Summary - Estimated Dollar Valu'!$B$2:$B$4, 0),
        MATCH(B27, 'Summary - Estimated Dollar Valu'!$C$1:$AW$1, 0)
      ),
      ""
    ),
    ""
  ),
  ""
)</f>
        <v/>
      </c>
      <c r="K27" s="21" t="str">
        <f>IF(AND(Prototype_input!$C$56&lt;&gt;"",J27&lt;&gt;""),Prototype_input!$C$58,"")</f>
        <v/>
      </c>
      <c r="L27" s="21" t="str">
        <f>IF(AND(Prototype_input!$C$60&lt;&gt;"",J27&lt;&gt;""),Prototype_input!$C$62,"")</f>
        <v/>
      </c>
      <c r="M27" s="21" t="str">
        <f>IF(AND(Prototype_input!$C$64&lt;&gt;"",J27&lt;&gt;""),Prototype_input!$C$66,"")</f>
        <v/>
      </c>
      <c r="N27" s="21" t="str">
        <f>IF(AND(Prototype_input!$C$68&lt;&gt;"",J27&lt;&gt;""),Prototype_input!$C$70,"")</f>
        <v/>
      </c>
      <c r="O27" s="21" t="str">
        <f>IF(N27&lt;&gt;"",_xlfn.XLOOKUP(Prototype_input!$E$16,'ITC Offerings Mapping'!$C$1:$C$1000,'ITC Offerings Mapping'!$B$1:$B$1000),"")</f>
        <v/>
      </c>
      <c r="Q27" s="21" t="str">
        <f t="array" ref="Q27">IF(Prototype_input!$C$6="Federal or Tribal Government",IF(O27&lt;&gt;"", INDEX('Scope Scoring'!$C$2:$BX$50, MATCH(O27, 'Scope Scoring'!$B$2:$B$50, 0), MATCH(B27, 'Scope Scoring'!$C$1:$BX$1, 0)),""),"")</f>
        <v/>
      </c>
      <c r="R27" s="21" t="str">
        <f t="shared" si="13"/>
        <v/>
      </c>
      <c r="S27" s="21" t="str">
        <f t="shared" si="14"/>
        <v/>
      </c>
      <c r="T27" s="21" t="str">
        <f t="shared" si="15"/>
        <v/>
      </c>
      <c r="U27" s="21" t="str">
        <f t="shared" si="16"/>
        <v/>
      </c>
      <c r="W27" s="21" t="str">
        <f t="array" ref="W27">IF(Prototype_input!$C$6="Federal or Tribal Government",IF(O27&lt;&gt;"", INDEX('Summary - Level of Assistance -'!$C$2:$AV$7, MATCH(Prototype_input!$C$34, 'Summary - Level of Assistance -'!$B$2:$B$7, 0), MATCH(B27, 'Summary - Level of Assistance -'!$C$1:$AV$1, 0)),""),"")</f>
        <v/>
      </c>
      <c r="X27" s="21" t="str">
        <f t="shared" si="17"/>
        <v/>
      </c>
      <c r="Y27" s="21" t="str">
        <f t="shared" si="18"/>
        <v/>
      </c>
      <c r="AA27" s="21" t="str">
        <f t="array" ref="AA27">IF(Prototype_input!$C$6="Federal or Tribal Government",IF(O27&lt;&gt;"", INDEX('Summary - Objective - Tradeoff'!$C$2:$AV$4, MATCH(Prototype_input!$C$38, 'Summary - Objective - Tradeoff'!$B$2:$B$4, 0), MATCH(B27, 'Summary - Objective - Tradeoff'!$C$1:$AV$1, 0)),""),"")</f>
        <v/>
      </c>
      <c r="AB27" s="21" t="str">
        <f t="shared" si="19"/>
        <v/>
      </c>
      <c r="AC27" s="21" t="str">
        <f t="shared" si="20"/>
        <v/>
      </c>
      <c r="AE27" s="21" t="str">
        <f t="array" ref="AE27">IF(Prototype_input!$C$6="Federal or Tribal Government",IF(O27&lt;&gt;"", INDEX('Summary- PoP - Tradeoff'!$C$2:$AV$5, MATCH(Prototype_input!$C$46, 'Summary- PoP - Tradeoff'!$B$2:$B$5, 0), MATCH(B27, 'Summary- PoP - Tradeoff'!$C$1:$AV$1, 0)),""),"")</f>
        <v/>
      </c>
      <c r="AF27" s="21" t="str">
        <f t="shared" si="21"/>
        <v/>
      </c>
      <c r="AG27" s="21" t="str">
        <f t="shared" si="22"/>
        <v/>
      </c>
      <c r="AI27" s="21" t="str">
        <f t="array" ref="AI27">IF(Prototype_input!$C$6="Federal or Tribal Government",IF(O27&lt;&gt;"", INDEX('Summary - EDV - Tradeoff'!$C$2:$AV$4, MATCH(Prototype_input!$C$54, 'Summary - EDV - Tradeoff'!$B$2:$B$4, 0), MATCH(B27, 'Summary - EDV - Tradeoff'!$C$1:$AV$1, 0)),""),"")</f>
        <v/>
      </c>
      <c r="AJ27" s="21" t="str">
        <f t="shared" si="23"/>
        <v/>
      </c>
      <c r="AK27" s="21" t="str">
        <f t="shared" si="24"/>
        <v/>
      </c>
      <c r="AL27" s="21" t="str">
        <f t="shared" si="25"/>
        <v/>
      </c>
    </row>
    <row r="28" spans="4:38" ht="12.75" x14ac:dyDescent="0.2">
      <c r="D28" s="21" t="str">
        <f>IF(
  Prototype_input!$C$6 = "State or Local Government",
  IF(
    C28 &lt;&gt; "",
    IFERROR(
      INDEX(
        'Summary - Acquisition Need'!$C$2:$AD$4,
        MATCH(Prototype_input!$C$30, 'Summary - Acquisition Need'!$B$2:$B$4, 0),
        MATCH(C28, 'Summary - Acquisition Need'!$C$1:$AD$1, 0)
      ),
      ""
    ),
    ""
  ),
  IF(
    Prototype_input!$C$6 = "Federal or Tribal Government",
    IF(
      B28 &lt;&gt; "",
      IFERROR(
        INDEX(
          'Summary - Place of Performance'!$C$2:$AW$14,
          MATCH(Prototype_input!$C$30, 'Summary - Place of Performance'!$B$2:$B$14, 0),
          MATCH(B28, 'Summary - Place of Performance'!$C$1:$AW$1, 0)
        ),
        ""
      ),
      ""
    ),
    ""
  )
)</f>
        <v/>
      </c>
      <c r="E28" s="21" t="str">
        <f>IF(
  Prototype_input!$C$6 = "State or Local Government",
  IF(
    C28 &lt;&gt; "",
    IFERROR(
      INDEX(
        'Summary - Contract Type'!$C$2:$BX$6,
        MATCH(Prototype_input!$C$34, 'Summary - Contract Type'!$B$2:$B$6, 0),
        MATCH(C28, 'Summary - Contract Type'!$C$1:$BX$1, 0)
      ),
      ""
    ),
    ""
  ),
  IF(
    Prototype_input!$C$6 = "Federal or Tribal Government",
    IF(
      B28 &lt;&gt; "",
      IFERROR(
        INDEX(
          'Summary - Level of Assistance'!$C$2:$AW$7,
          MATCH(Prototype_input!$C$34, 'Summary - Level of Assistance'!$B$2:$B$7, 0),
          MATCH(B28, 'Summary - Level of Assistance'!$C$1:$AW$1, 0)
        ),
        ""
      ),
      ""
    ),
    ""
  )
)</f>
        <v/>
      </c>
      <c r="F28" s="21" t="str">
        <f>IF(
  Prototype_input!$C$6 = "State or Local Government",
  IF(
    C28 &lt;&gt; "",
    IFERROR(
      INDEX(
        'Summary - Socioeconomic'!$C$2:$BX$11,
        MATCH(Prototype_input!$C$38, 'Summary - Socioeconomic'!$B$2:$B$11, 0),
        MATCH(C28, 'Summary - Socioeconomic'!$C$1:$BX$1, 0)
      ),
      ""
    ),
    ""
  ),
  IF(
    Prototype_input!$C$6 = "Federal or Tribal Government",
    IF(
      B28 &lt;&gt; "",
      IFERROR(
        INDEX(
          'Summary - Objective'!$C$2:$AX$4,
          MATCH(Prototype_input!$C$38, 'Summary - Objective'!$B$2:$B$4, 0),
          MATCH(B28, 'Summary - Objective'!$C$1:$AX$1, 0)
        ),
        ""
      ),
      ""
    ),
    ""
  )
)</f>
        <v/>
      </c>
      <c r="G28" s="21" t="str">
        <f>IF(
  Prototype_input!$C$6 = "Federal or Tribal Government",
  IF(
    B28 &lt;&gt; "",
    IFERROR(
      INDEX(
        'Summary - Contract Type'!$C$2:$BX$6,
        MATCH(Prototype_input!$C$42, 'Summary - Contract Type'!$B$2:$B$6, 0),
        MATCH(B28, 'Summary - Contract Type'!$C$1:$BX$1, 0)
      ),
      ""
    ),
    ""
  ),
  ""
)</f>
        <v/>
      </c>
      <c r="H28" s="21" t="str">
        <f>IF(
  Prototype_input!$C$6 = "Federal or Tribal Government",
  IF(
    B28 &lt;&gt; "",
    IFERROR(
      INDEX(
        'Summary - Period of Performance'!$C$2:$AW$5,
        MATCH(Prototype_input!$C$46, 'Summary - Period of Performance'!$B$2:$B$5, 0),
        MATCH(B28, 'Summary - Period of Performance'!$C$1:$AW$1, 0)
      ),
      ""
    ),
    ""
  ),
  ""
)</f>
        <v/>
      </c>
      <c r="I28" s="21" t="str">
        <f>IF(
  Prototype_input!$C$6 = "Federal or Tribal Government",
  IF(
    B28 &lt;&gt; "",
    IFERROR(
      INDEX(
        'Summary - Socioeconomic'!$C$2:$BX$11,
        MATCH(Prototype_input!$C$50, 'Summary - Socioeconomic'!$B$2:$B$11, 0),
        MATCH(B28, 'Summary - Socioeconomic'!$C$1:$BX$1, 0)
      ),
      ""
    ),
    ""
  ),
  ""
)</f>
        <v/>
      </c>
      <c r="J28" s="21" t="str">
        <f>IF(
  Prototype_input!$C$6 = "Federal or Tribal Government",
  IF(
    B28 &lt;&gt; "",
    IFERROR(
      INDEX(
        'Summary - Estimated Dollar Valu'!$C$2:$AW$4,
        MATCH(Prototype_input!$C$54, 'Summary - Estimated Dollar Valu'!$B$2:$B$4, 0),
        MATCH(B28, 'Summary - Estimated Dollar Valu'!$C$1:$AW$1, 0)
      ),
      ""
    ),
    ""
  ),
  ""
)</f>
        <v/>
      </c>
      <c r="K28" s="21" t="str">
        <f>IF(AND(Prototype_input!$C$56&lt;&gt;"",J28&lt;&gt;""),Prototype_input!$C$58,"")</f>
        <v/>
      </c>
      <c r="L28" s="21" t="str">
        <f>IF(AND(Prototype_input!$C$60&lt;&gt;"",J28&lt;&gt;""),Prototype_input!$C$62,"")</f>
        <v/>
      </c>
      <c r="M28" s="21" t="str">
        <f>IF(AND(Prototype_input!$C$64&lt;&gt;"",J28&lt;&gt;""),Prototype_input!$C$66,"")</f>
        <v/>
      </c>
      <c r="N28" s="21" t="str">
        <f>IF(AND(Prototype_input!$C$68&lt;&gt;"",J28&lt;&gt;""),Prototype_input!$C$70,"")</f>
        <v/>
      </c>
      <c r="O28" s="21" t="str">
        <f>IF(N28&lt;&gt;"",_xlfn.XLOOKUP(Prototype_input!$E$16,'ITC Offerings Mapping'!$C$1:$C$1000,'ITC Offerings Mapping'!$B$1:$B$1000),"")</f>
        <v/>
      </c>
      <c r="Q28" s="21" t="str">
        <f t="array" ref="Q28">IF(Prototype_input!$C$6="Federal or Tribal Government",IF(O28&lt;&gt;"", INDEX('Scope Scoring'!$C$2:$BX$50, MATCH(O28, 'Scope Scoring'!$B$2:$B$50, 0), MATCH(B28, 'Scope Scoring'!$C$1:$BX$1, 0)),""),"")</f>
        <v/>
      </c>
      <c r="R28" s="21" t="str">
        <f t="shared" si="13"/>
        <v/>
      </c>
      <c r="S28" s="21" t="str">
        <f t="shared" si="14"/>
        <v/>
      </c>
      <c r="T28" s="21" t="str">
        <f t="shared" si="15"/>
        <v/>
      </c>
      <c r="U28" s="21" t="str">
        <f t="shared" si="16"/>
        <v/>
      </c>
      <c r="W28" s="21" t="str">
        <f t="array" ref="W28">IF(Prototype_input!$C$6="Federal or Tribal Government",IF(O28&lt;&gt;"", INDEX('Summary - Level of Assistance -'!$C$2:$AV$7, MATCH(Prototype_input!$C$34, 'Summary - Level of Assistance -'!$B$2:$B$7, 0), MATCH(B28, 'Summary - Level of Assistance -'!$C$1:$AV$1, 0)),""),"")</f>
        <v/>
      </c>
      <c r="X28" s="21" t="str">
        <f t="shared" si="17"/>
        <v/>
      </c>
      <c r="Y28" s="21" t="str">
        <f t="shared" si="18"/>
        <v/>
      </c>
      <c r="AA28" s="21" t="str">
        <f t="array" ref="AA28">IF(Prototype_input!$C$6="Federal or Tribal Government",IF(O28&lt;&gt;"", INDEX('Summary - Objective - Tradeoff'!$C$2:$AV$4, MATCH(Prototype_input!$C$38, 'Summary - Objective - Tradeoff'!$B$2:$B$4, 0), MATCH(B28, 'Summary - Objective - Tradeoff'!$C$1:$AV$1, 0)),""),"")</f>
        <v/>
      </c>
      <c r="AB28" s="21" t="str">
        <f t="shared" si="19"/>
        <v/>
      </c>
      <c r="AC28" s="21" t="str">
        <f t="shared" si="20"/>
        <v/>
      </c>
      <c r="AE28" s="21" t="str">
        <f t="array" ref="AE28">IF(Prototype_input!$C$6="Federal or Tribal Government",IF(O28&lt;&gt;"", INDEX('Summary- PoP - Tradeoff'!$C$2:$AV$5, MATCH(Prototype_input!$C$46, 'Summary- PoP - Tradeoff'!$B$2:$B$5, 0), MATCH(B28, 'Summary- PoP - Tradeoff'!$C$1:$AV$1, 0)),""),"")</f>
        <v/>
      </c>
      <c r="AF28" s="21" t="str">
        <f t="shared" si="21"/>
        <v/>
      </c>
      <c r="AG28" s="21" t="str">
        <f t="shared" si="22"/>
        <v/>
      </c>
      <c r="AI28" s="21" t="str">
        <f t="array" ref="AI28">IF(Prototype_input!$C$6="Federal or Tribal Government",IF(O28&lt;&gt;"", INDEX('Summary - EDV - Tradeoff'!$C$2:$AV$4, MATCH(Prototype_input!$C$54, 'Summary - EDV - Tradeoff'!$B$2:$B$4, 0), MATCH(B28, 'Summary - EDV - Tradeoff'!$C$1:$AV$1, 0)),""),"")</f>
        <v/>
      </c>
      <c r="AJ28" s="21" t="str">
        <f t="shared" si="23"/>
        <v/>
      </c>
      <c r="AK28" s="21" t="str">
        <f t="shared" si="24"/>
        <v/>
      </c>
      <c r="AL28" s="21" t="str">
        <f t="shared" si="25"/>
        <v/>
      </c>
    </row>
    <row r="29" spans="4:38" ht="12.75" x14ac:dyDescent="0.2">
      <c r="D29" s="21" t="str">
        <f>IF(
  Prototype_input!$C$6 = "State or Local Government",
  IF(
    C29 &lt;&gt; "",
    IFERROR(
      INDEX(
        'Summary - Acquisition Need'!$C$2:$AD$4,
        MATCH(Prototype_input!$C$30, 'Summary - Acquisition Need'!$B$2:$B$4, 0),
        MATCH(C29, 'Summary - Acquisition Need'!$C$1:$AD$1, 0)
      ),
      ""
    ),
    ""
  ),
  IF(
    Prototype_input!$C$6 = "Federal or Tribal Government",
    IF(
      B29 &lt;&gt; "",
      IFERROR(
        INDEX(
          'Summary - Place of Performance'!$C$2:$AW$14,
          MATCH(Prototype_input!$C$30, 'Summary - Place of Performance'!$B$2:$B$14, 0),
          MATCH(B29, 'Summary - Place of Performance'!$C$1:$AW$1, 0)
        ),
        ""
      ),
      ""
    ),
    ""
  )
)</f>
        <v/>
      </c>
      <c r="E29" s="21" t="str">
        <f>IF(
  Prototype_input!$C$6 = "State or Local Government",
  IF(
    C29 &lt;&gt; "",
    IFERROR(
      INDEX(
        'Summary - Contract Type'!$C$2:$BX$6,
        MATCH(Prototype_input!$C$34, 'Summary - Contract Type'!$B$2:$B$6, 0),
        MATCH(C29, 'Summary - Contract Type'!$C$1:$BX$1, 0)
      ),
      ""
    ),
    ""
  ),
  IF(
    Prototype_input!$C$6 = "Federal or Tribal Government",
    IF(
      B29 &lt;&gt; "",
      IFERROR(
        INDEX(
          'Summary - Level of Assistance'!$C$2:$AW$7,
          MATCH(Prototype_input!$C$34, 'Summary - Level of Assistance'!$B$2:$B$7, 0),
          MATCH(B29, 'Summary - Level of Assistance'!$C$1:$AW$1, 0)
        ),
        ""
      ),
      ""
    ),
    ""
  )
)</f>
        <v/>
      </c>
      <c r="F29" s="21" t="str">
        <f>IF(
  Prototype_input!$C$6 = "State or Local Government",
  IF(
    C29 &lt;&gt; "",
    IFERROR(
      INDEX(
        'Summary - Socioeconomic'!$C$2:$BX$11,
        MATCH(Prototype_input!$C$38, 'Summary - Socioeconomic'!$B$2:$B$11, 0),
        MATCH(C29, 'Summary - Socioeconomic'!$C$1:$BX$1, 0)
      ),
      ""
    ),
    ""
  ),
  IF(
    Prototype_input!$C$6 = "Federal or Tribal Government",
    IF(
      B29 &lt;&gt; "",
      IFERROR(
        INDEX(
          'Summary - Objective'!$C$2:$AX$4,
          MATCH(Prototype_input!$C$38, 'Summary - Objective'!$B$2:$B$4, 0),
          MATCH(B29, 'Summary - Objective'!$C$1:$AX$1, 0)
        ),
        ""
      ),
      ""
    ),
    ""
  )
)</f>
        <v/>
      </c>
      <c r="G29" s="21" t="str">
        <f>IF(
  Prototype_input!$C$6 = "Federal or Tribal Government",
  IF(
    B29 &lt;&gt; "",
    IFERROR(
      INDEX(
        'Summary - Contract Type'!$C$2:$BX$6,
        MATCH(Prototype_input!$C$42, 'Summary - Contract Type'!$B$2:$B$6, 0),
        MATCH(B29, 'Summary - Contract Type'!$C$1:$BX$1, 0)
      ),
      ""
    ),
    ""
  ),
  ""
)</f>
        <v/>
      </c>
      <c r="H29" s="21" t="str">
        <f>IF(
  Prototype_input!$C$6 = "Federal or Tribal Government",
  IF(
    B29 &lt;&gt; "",
    IFERROR(
      INDEX(
        'Summary - Period of Performance'!$C$2:$AW$5,
        MATCH(Prototype_input!$C$46, 'Summary - Period of Performance'!$B$2:$B$5, 0),
        MATCH(B29, 'Summary - Period of Performance'!$C$1:$AW$1, 0)
      ),
      ""
    ),
    ""
  ),
  ""
)</f>
        <v/>
      </c>
      <c r="I29" s="21" t="str">
        <f>IF(
  Prototype_input!$C$6 = "Federal or Tribal Government",
  IF(
    B29 &lt;&gt; "",
    IFERROR(
      INDEX(
        'Summary - Socioeconomic'!$C$2:$BX$11,
        MATCH(Prototype_input!$C$50, 'Summary - Socioeconomic'!$B$2:$B$11, 0),
        MATCH(B29, 'Summary - Socioeconomic'!$C$1:$BX$1, 0)
      ),
      ""
    ),
    ""
  ),
  ""
)</f>
        <v/>
      </c>
      <c r="J29" s="21" t="str">
        <f>IF(
  Prototype_input!$C$6 = "Federal or Tribal Government",
  IF(
    B29 &lt;&gt; "",
    IFERROR(
      INDEX(
        'Summary - Estimated Dollar Valu'!$C$2:$AW$4,
        MATCH(Prototype_input!$C$54, 'Summary - Estimated Dollar Valu'!$B$2:$B$4, 0),
        MATCH(B29, 'Summary - Estimated Dollar Valu'!$C$1:$AW$1, 0)
      ),
      ""
    ),
    ""
  ),
  ""
)</f>
        <v/>
      </c>
      <c r="K29" s="21" t="str">
        <f>IF(AND(Prototype_input!$C$56&lt;&gt;"",J29&lt;&gt;""),Prototype_input!$C$58,"")</f>
        <v/>
      </c>
      <c r="L29" s="21" t="str">
        <f>IF(AND(Prototype_input!$C$60&lt;&gt;"",J29&lt;&gt;""),Prototype_input!$C$62,"")</f>
        <v/>
      </c>
      <c r="M29" s="21" t="str">
        <f>IF(AND(Prototype_input!$C$64&lt;&gt;"",J29&lt;&gt;""),Prototype_input!$C$66,"")</f>
        <v/>
      </c>
      <c r="N29" s="21" t="str">
        <f>IF(AND(Prototype_input!$C$68&lt;&gt;"",J29&lt;&gt;""),Prototype_input!$C$70,"")</f>
        <v/>
      </c>
      <c r="O29" s="21" t="str">
        <f>IF(N29&lt;&gt;"",_xlfn.XLOOKUP(Prototype_input!$E$16,'ITC Offerings Mapping'!$C$1:$C$1000,'ITC Offerings Mapping'!$B$1:$B$1000),"")</f>
        <v/>
      </c>
      <c r="Q29" s="21" t="str">
        <f t="array" ref="Q29">IF(Prototype_input!$C$6="Federal or Tribal Government",IF(O29&lt;&gt;"", INDEX('Scope Scoring'!$C$2:$BX$50, MATCH(O29, 'Scope Scoring'!$B$2:$B$50, 0), MATCH(B29, 'Scope Scoring'!$C$1:$BX$1, 0)),""),"")</f>
        <v/>
      </c>
      <c r="R29" s="21" t="str">
        <f t="shared" si="13"/>
        <v/>
      </c>
      <c r="S29" s="21" t="str">
        <f t="shared" si="14"/>
        <v/>
      </c>
      <c r="T29" s="21" t="str">
        <f t="shared" si="15"/>
        <v/>
      </c>
      <c r="U29" s="21" t="str">
        <f t="shared" si="16"/>
        <v/>
      </c>
      <c r="W29" s="21" t="str">
        <f t="array" ref="W29">IF(Prototype_input!$C$6="Federal or Tribal Government",IF(O29&lt;&gt;"", INDEX('Summary - Level of Assistance -'!$C$2:$AV$7, MATCH(Prototype_input!$C$34, 'Summary - Level of Assistance -'!$B$2:$B$7, 0), MATCH(B29, 'Summary - Level of Assistance -'!$C$1:$AV$1, 0)),""),"")</f>
        <v/>
      </c>
      <c r="X29" s="21" t="str">
        <f t="shared" si="17"/>
        <v/>
      </c>
      <c r="Y29" s="21" t="str">
        <f t="shared" si="18"/>
        <v/>
      </c>
      <c r="AA29" s="21" t="str">
        <f t="array" ref="AA29">IF(Prototype_input!$C$6="Federal or Tribal Government",IF(O29&lt;&gt;"", INDEX('Summary - Objective - Tradeoff'!$C$2:$AV$4, MATCH(Prototype_input!$C$38, 'Summary - Objective - Tradeoff'!$B$2:$B$4, 0), MATCH(B29, 'Summary - Objective - Tradeoff'!$C$1:$AV$1, 0)),""),"")</f>
        <v/>
      </c>
      <c r="AB29" s="21" t="str">
        <f t="shared" si="19"/>
        <v/>
      </c>
      <c r="AC29" s="21" t="str">
        <f t="shared" si="20"/>
        <v/>
      </c>
      <c r="AE29" s="21" t="str">
        <f t="array" ref="AE29">IF(Prototype_input!$C$6="Federal or Tribal Government",IF(O29&lt;&gt;"", INDEX('Summary- PoP - Tradeoff'!$C$2:$AV$5, MATCH(Prototype_input!$C$46, 'Summary- PoP - Tradeoff'!$B$2:$B$5, 0), MATCH(B29, 'Summary- PoP - Tradeoff'!$C$1:$AV$1, 0)),""),"")</f>
        <v/>
      </c>
      <c r="AF29" s="21" t="str">
        <f t="shared" si="21"/>
        <v/>
      </c>
      <c r="AG29" s="21" t="str">
        <f t="shared" si="22"/>
        <v/>
      </c>
      <c r="AI29" s="21" t="str">
        <f t="array" ref="AI29">IF(Prototype_input!$C$6="Federal or Tribal Government",IF(O29&lt;&gt;"", INDEX('Summary - EDV - Tradeoff'!$C$2:$AV$4, MATCH(Prototype_input!$C$54, 'Summary - EDV - Tradeoff'!$B$2:$B$4, 0), MATCH(B29, 'Summary - EDV - Tradeoff'!$C$1:$AV$1, 0)),""),"")</f>
        <v/>
      </c>
      <c r="AJ29" s="21" t="str">
        <f t="shared" si="23"/>
        <v/>
      </c>
      <c r="AK29" s="21" t="str">
        <f t="shared" si="24"/>
        <v/>
      </c>
      <c r="AL29" s="21" t="str">
        <f t="shared" si="25"/>
        <v/>
      </c>
    </row>
    <row r="30" spans="4:38" ht="12.75" x14ac:dyDescent="0.2">
      <c r="D30" s="21" t="str">
        <f>IF(
  Prototype_input!$C$6 = "State or Local Government",
  IF(
    C30 &lt;&gt; "",
    IFERROR(
      INDEX(
        'Summary - Acquisition Need'!$C$2:$AD$4,
        MATCH(Prototype_input!$C$30, 'Summary - Acquisition Need'!$B$2:$B$4, 0),
        MATCH(C30, 'Summary - Acquisition Need'!$C$1:$AD$1, 0)
      ),
      ""
    ),
    ""
  ),
  IF(
    Prototype_input!$C$6 = "Federal or Tribal Government",
    IF(
      B30 &lt;&gt; "",
      IFERROR(
        INDEX(
          'Summary - Place of Performance'!$C$2:$AW$14,
          MATCH(Prototype_input!$C$30, 'Summary - Place of Performance'!$B$2:$B$14, 0),
          MATCH(B30, 'Summary - Place of Performance'!$C$1:$AW$1, 0)
        ),
        ""
      ),
      ""
    ),
    ""
  )
)</f>
        <v/>
      </c>
      <c r="E30" s="21" t="str">
        <f>IF(
  Prototype_input!$C$6 = "State or Local Government",
  IF(
    C30 &lt;&gt; "",
    IFERROR(
      INDEX(
        'Summary - Contract Type'!$C$2:$BX$6,
        MATCH(Prototype_input!$C$34, 'Summary - Contract Type'!$B$2:$B$6, 0),
        MATCH(C30, 'Summary - Contract Type'!$C$1:$BX$1, 0)
      ),
      ""
    ),
    ""
  ),
  IF(
    Prototype_input!$C$6 = "Federal or Tribal Government",
    IF(
      B30 &lt;&gt; "",
      IFERROR(
        INDEX(
          'Summary - Level of Assistance'!$C$2:$AW$7,
          MATCH(Prototype_input!$C$34, 'Summary - Level of Assistance'!$B$2:$B$7, 0),
          MATCH(B30, 'Summary - Level of Assistance'!$C$1:$AW$1, 0)
        ),
        ""
      ),
      ""
    ),
    ""
  )
)</f>
        <v/>
      </c>
      <c r="F30" s="21" t="str">
        <f>IF(
  Prototype_input!$C$6 = "State or Local Government",
  IF(
    C30 &lt;&gt; "",
    IFERROR(
      INDEX(
        'Summary - Socioeconomic'!$C$2:$BX$11,
        MATCH(Prototype_input!$C$38, 'Summary - Socioeconomic'!$B$2:$B$11, 0),
        MATCH(C30, 'Summary - Socioeconomic'!$C$1:$BX$1, 0)
      ),
      ""
    ),
    ""
  ),
  IF(
    Prototype_input!$C$6 = "Federal or Tribal Government",
    IF(
      B30 &lt;&gt; "",
      IFERROR(
        INDEX(
          'Summary - Objective'!$C$2:$AX$4,
          MATCH(Prototype_input!$C$38, 'Summary - Objective'!$B$2:$B$4, 0),
          MATCH(B30, 'Summary - Objective'!$C$1:$AX$1, 0)
        ),
        ""
      ),
      ""
    ),
    ""
  )
)</f>
        <v/>
      </c>
      <c r="G30" s="21" t="str">
        <f>IF(
  Prototype_input!$C$6 = "Federal or Tribal Government",
  IF(
    B30 &lt;&gt; "",
    IFERROR(
      INDEX(
        'Summary - Contract Type'!$C$2:$BX$6,
        MATCH(Prototype_input!$C$42, 'Summary - Contract Type'!$B$2:$B$6, 0),
        MATCH(B30, 'Summary - Contract Type'!$C$1:$BX$1, 0)
      ),
      ""
    ),
    ""
  ),
  ""
)</f>
        <v/>
      </c>
      <c r="H30" s="21" t="str">
        <f>IF(
  Prototype_input!$C$6 = "Federal or Tribal Government",
  IF(
    B30 &lt;&gt; "",
    IFERROR(
      INDEX(
        'Summary - Period of Performance'!$C$2:$AW$5,
        MATCH(Prototype_input!$C$46, 'Summary - Period of Performance'!$B$2:$B$5, 0),
        MATCH(B30, 'Summary - Period of Performance'!$C$1:$AW$1, 0)
      ),
      ""
    ),
    ""
  ),
  ""
)</f>
        <v/>
      </c>
      <c r="I30" s="21" t="str">
        <f>IF(
  Prototype_input!$C$6 = "Federal or Tribal Government",
  IF(
    B30 &lt;&gt; "",
    IFERROR(
      INDEX(
        'Summary - Socioeconomic'!$C$2:$BX$11,
        MATCH(Prototype_input!$C$50, 'Summary - Socioeconomic'!$B$2:$B$11, 0),
        MATCH(B30, 'Summary - Socioeconomic'!$C$1:$BX$1, 0)
      ),
      ""
    ),
    ""
  ),
  ""
)</f>
        <v/>
      </c>
      <c r="J30" s="21" t="str">
        <f>IF(
  Prototype_input!$C$6 = "Federal or Tribal Government",
  IF(
    B30 &lt;&gt; "",
    IFERROR(
      INDEX(
        'Summary - Estimated Dollar Valu'!$C$2:$AW$4,
        MATCH(Prototype_input!$C$54, 'Summary - Estimated Dollar Valu'!$B$2:$B$4, 0),
        MATCH(B30, 'Summary - Estimated Dollar Valu'!$C$1:$AW$1, 0)
      ),
      ""
    ),
    ""
  ),
  ""
)</f>
        <v/>
      </c>
      <c r="K30" s="21" t="str">
        <f>IF(AND(Prototype_input!$C$56&lt;&gt;"",J30&lt;&gt;""),Prototype_input!$C$58,"")</f>
        <v/>
      </c>
      <c r="L30" s="21" t="str">
        <f>IF(AND(Prototype_input!$C$60&lt;&gt;"",J30&lt;&gt;""),Prototype_input!$C$62,"")</f>
        <v/>
      </c>
      <c r="M30" s="21" t="str">
        <f>IF(AND(Prototype_input!$C$64&lt;&gt;"",J30&lt;&gt;""),Prototype_input!$C$66,"")</f>
        <v/>
      </c>
      <c r="N30" s="21" t="str">
        <f>IF(AND(Prototype_input!$C$68&lt;&gt;"",J30&lt;&gt;""),Prototype_input!$C$70,"")</f>
        <v/>
      </c>
      <c r="O30" s="21" t="str">
        <f>IF(N30&lt;&gt;"",_xlfn.XLOOKUP(Prototype_input!$E$16,'ITC Offerings Mapping'!$C$1:$C$1000,'ITC Offerings Mapping'!$B$1:$B$1000),"")</f>
        <v/>
      </c>
      <c r="Q30" s="21" t="str">
        <f t="array" ref="Q30">IF(Prototype_input!$C$6="Federal or Tribal Government",IF(O30&lt;&gt;"", INDEX('Scope Scoring'!$C$2:$BX$50, MATCH(O30, 'Scope Scoring'!$B$2:$B$50, 0), MATCH(B30, 'Scope Scoring'!$C$1:$BX$1, 0)),""),"")</f>
        <v/>
      </c>
      <c r="R30" s="21" t="str">
        <f t="shared" si="13"/>
        <v/>
      </c>
      <c r="S30" s="21" t="str">
        <f t="shared" si="14"/>
        <v/>
      </c>
      <c r="T30" s="21" t="str">
        <f t="shared" si="15"/>
        <v/>
      </c>
      <c r="U30" s="21" t="str">
        <f t="shared" si="16"/>
        <v/>
      </c>
      <c r="W30" s="21" t="str">
        <f t="array" ref="W30">IF(Prototype_input!$C$6="Federal or Tribal Government",IF(O30&lt;&gt;"", INDEX('Summary - Level of Assistance -'!$C$2:$AV$7, MATCH(Prototype_input!$C$34, 'Summary - Level of Assistance -'!$B$2:$B$7, 0), MATCH(B30, 'Summary - Level of Assistance -'!$C$1:$AV$1, 0)),""),"")</f>
        <v/>
      </c>
      <c r="X30" s="21" t="str">
        <f t="shared" si="17"/>
        <v/>
      </c>
      <c r="Y30" s="21" t="str">
        <f t="shared" si="18"/>
        <v/>
      </c>
      <c r="AA30" s="21" t="str">
        <f t="array" ref="AA30">IF(Prototype_input!$C$6="Federal or Tribal Government",IF(O30&lt;&gt;"", INDEX('Summary - Objective - Tradeoff'!$C$2:$AV$4, MATCH(Prototype_input!$C$38, 'Summary - Objective - Tradeoff'!$B$2:$B$4, 0), MATCH(B30, 'Summary - Objective - Tradeoff'!$C$1:$AV$1, 0)),""),"")</f>
        <v/>
      </c>
      <c r="AB30" s="21" t="str">
        <f t="shared" si="19"/>
        <v/>
      </c>
      <c r="AC30" s="21" t="str">
        <f t="shared" si="20"/>
        <v/>
      </c>
      <c r="AE30" s="21" t="str">
        <f t="array" ref="AE30">IF(Prototype_input!$C$6="Federal or Tribal Government",IF(O30&lt;&gt;"", INDEX('Summary- PoP - Tradeoff'!$C$2:$AV$5, MATCH(Prototype_input!$C$46, 'Summary- PoP - Tradeoff'!$B$2:$B$5, 0), MATCH(B30, 'Summary- PoP - Tradeoff'!$C$1:$AV$1, 0)),""),"")</f>
        <v/>
      </c>
      <c r="AF30" s="21" t="str">
        <f t="shared" si="21"/>
        <v/>
      </c>
      <c r="AG30" s="21" t="str">
        <f t="shared" si="22"/>
        <v/>
      </c>
      <c r="AI30" s="21" t="str">
        <f t="array" ref="AI30">IF(Prototype_input!$C$6="Federal or Tribal Government",IF(O30&lt;&gt;"", INDEX('Summary - EDV - Tradeoff'!$C$2:$AV$4, MATCH(Prototype_input!$C$54, 'Summary - EDV - Tradeoff'!$B$2:$B$4, 0), MATCH(B30, 'Summary - EDV - Tradeoff'!$C$1:$AV$1, 0)),""),"")</f>
        <v/>
      </c>
      <c r="AJ30" s="21" t="str">
        <f t="shared" si="23"/>
        <v/>
      </c>
      <c r="AK30" s="21" t="str">
        <f t="shared" si="24"/>
        <v/>
      </c>
      <c r="AL30" s="21" t="str">
        <f t="shared" si="25"/>
        <v/>
      </c>
    </row>
    <row r="31" spans="4:38" ht="12.75" x14ac:dyDescent="0.2">
      <c r="D31" s="21" t="str">
        <f>IF(
  Prototype_input!$C$6 = "State or Local Government",
  IF(
    C31 &lt;&gt; "",
    IFERROR(
      INDEX(
        'Summary - Acquisition Need'!$C$2:$AD$4,
        MATCH(Prototype_input!$C$30, 'Summary - Acquisition Need'!$B$2:$B$4, 0),
        MATCH(C31, 'Summary - Acquisition Need'!$C$1:$AD$1, 0)
      ),
      ""
    ),
    ""
  ),
  IF(
    Prototype_input!$C$6 = "Federal or Tribal Government",
    IF(
      B31 &lt;&gt; "",
      IFERROR(
        INDEX(
          'Summary - Place of Performance'!$C$2:$AW$14,
          MATCH(Prototype_input!$C$30, 'Summary - Place of Performance'!$B$2:$B$14, 0),
          MATCH(B31, 'Summary - Place of Performance'!$C$1:$AW$1, 0)
        ),
        ""
      ),
      ""
    ),
    ""
  )
)</f>
        <v/>
      </c>
      <c r="E31" s="21" t="str">
        <f>IF(
  Prototype_input!$C$6 = "State or Local Government",
  IF(
    C31 &lt;&gt; "",
    IFERROR(
      INDEX(
        'Summary - Contract Type'!$C$2:$BX$6,
        MATCH(Prototype_input!$C$34, 'Summary - Contract Type'!$B$2:$B$6, 0),
        MATCH(C31, 'Summary - Contract Type'!$C$1:$BX$1, 0)
      ),
      ""
    ),
    ""
  ),
  IF(
    Prototype_input!$C$6 = "Federal or Tribal Government",
    IF(
      B31 &lt;&gt; "",
      IFERROR(
        INDEX(
          'Summary - Level of Assistance'!$C$2:$AW$7,
          MATCH(Prototype_input!$C$34, 'Summary - Level of Assistance'!$B$2:$B$7, 0),
          MATCH(B31, 'Summary - Level of Assistance'!$C$1:$AW$1, 0)
        ),
        ""
      ),
      ""
    ),
    ""
  )
)</f>
        <v/>
      </c>
      <c r="F31" s="21" t="str">
        <f>IF(
  Prototype_input!$C$6 = "State or Local Government",
  IF(
    C31 &lt;&gt; "",
    IFERROR(
      INDEX(
        'Summary - Socioeconomic'!$C$2:$BX$11,
        MATCH(Prototype_input!$C$38, 'Summary - Socioeconomic'!$B$2:$B$11, 0),
        MATCH(C31, 'Summary - Socioeconomic'!$C$1:$BX$1, 0)
      ),
      ""
    ),
    ""
  ),
  IF(
    Prototype_input!$C$6 = "Federal or Tribal Government",
    IF(
      B31 &lt;&gt; "",
      IFERROR(
        INDEX(
          'Summary - Objective'!$C$2:$AX$4,
          MATCH(Prototype_input!$C$38, 'Summary - Objective'!$B$2:$B$4, 0),
          MATCH(B31, 'Summary - Objective'!$C$1:$AX$1, 0)
        ),
        ""
      ),
      ""
    ),
    ""
  )
)</f>
        <v/>
      </c>
      <c r="G31" s="21" t="str">
        <f>IF(
  Prototype_input!$C$6 = "Federal or Tribal Government",
  IF(
    B31 &lt;&gt; "",
    IFERROR(
      INDEX(
        'Summary - Contract Type'!$C$2:$BX$6,
        MATCH(Prototype_input!$C$42, 'Summary - Contract Type'!$B$2:$B$6, 0),
        MATCH(B31, 'Summary - Contract Type'!$C$1:$BX$1, 0)
      ),
      ""
    ),
    ""
  ),
  ""
)</f>
        <v/>
      </c>
      <c r="H31" s="21" t="str">
        <f>IF(
  Prototype_input!$C$6 = "Federal or Tribal Government",
  IF(
    B31 &lt;&gt; "",
    IFERROR(
      INDEX(
        'Summary - Period of Performance'!$C$2:$AW$5,
        MATCH(Prototype_input!$C$46, 'Summary - Period of Performance'!$B$2:$B$5, 0),
        MATCH(B31, 'Summary - Period of Performance'!$C$1:$AW$1, 0)
      ),
      ""
    ),
    ""
  ),
  ""
)</f>
        <v/>
      </c>
      <c r="I31" s="21" t="str">
        <f>IF(
  Prototype_input!$C$6 = "Federal or Tribal Government",
  IF(
    B31 &lt;&gt; "",
    IFERROR(
      INDEX(
        'Summary - Socioeconomic'!$C$2:$BX$11,
        MATCH(Prototype_input!$C$50, 'Summary - Socioeconomic'!$B$2:$B$11, 0),
        MATCH(B31, 'Summary - Socioeconomic'!$C$1:$BX$1, 0)
      ),
      ""
    ),
    ""
  ),
  ""
)</f>
        <v/>
      </c>
      <c r="J31" s="21" t="str">
        <f>IF(
  Prototype_input!$C$6 = "Federal or Tribal Government",
  IF(
    B31 &lt;&gt; "",
    IFERROR(
      INDEX(
        'Summary - Estimated Dollar Valu'!$C$2:$AW$4,
        MATCH(Prototype_input!$C$54, 'Summary - Estimated Dollar Valu'!$B$2:$B$4, 0),
        MATCH(B31, 'Summary - Estimated Dollar Valu'!$C$1:$AW$1, 0)
      ),
      ""
    ),
    ""
  ),
  ""
)</f>
        <v/>
      </c>
      <c r="K31" s="21" t="str">
        <f>IF(AND(Prototype_input!$C$56&lt;&gt;"",J31&lt;&gt;""),Prototype_input!$C$58,"")</f>
        <v/>
      </c>
      <c r="L31" s="21" t="str">
        <f>IF(AND(Prototype_input!$C$60&lt;&gt;"",J31&lt;&gt;""),Prototype_input!$C$62,"")</f>
        <v/>
      </c>
      <c r="M31" s="21" t="str">
        <f>IF(AND(Prototype_input!$C$64&lt;&gt;"",J31&lt;&gt;""),Prototype_input!$C$66,"")</f>
        <v/>
      </c>
      <c r="N31" s="21" t="str">
        <f>IF(AND(Prototype_input!$C$68&lt;&gt;"",J31&lt;&gt;""),Prototype_input!$C$70,"")</f>
        <v/>
      </c>
      <c r="O31" s="21" t="str">
        <f>IF(N31&lt;&gt;"",_xlfn.XLOOKUP(Prototype_input!$E$16,'ITC Offerings Mapping'!$C$1:$C$1000,'ITC Offerings Mapping'!$B$1:$B$1000),"")</f>
        <v/>
      </c>
      <c r="Q31" s="21" t="str">
        <f t="array" ref="Q31">IF(Prototype_input!$C$6="Federal or Tribal Government",IF(O31&lt;&gt;"", INDEX('Scope Scoring'!$C$2:$BX$50, MATCH(O31, 'Scope Scoring'!$B$2:$B$50, 0), MATCH(B31, 'Scope Scoring'!$C$1:$BX$1, 0)),""),"")</f>
        <v/>
      </c>
      <c r="R31" s="21" t="str">
        <f t="shared" si="13"/>
        <v/>
      </c>
      <c r="S31" s="21" t="str">
        <f t="shared" si="14"/>
        <v/>
      </c>
      <c r="T31" s="21" t="str">
        <f t="shared" si="15"/>
        <v/>
      </c>
      <c r="U31" s="21" t="str">
        <f t="shared" si="16"/>
        <v/>
      </c>
      <c r="W31" s="21" t="str">
        <f t="array" ref="W31">IF(Prototype_input!$C$6="Federal or Tribal Government",IF(O31&lt;&gt;"", INDEX('Summary - Level of Assistance -'!$C$2:$AV$7, MATCH(Prototype_input!$C$34, 'Summary - Level of Assistance -'!$B$2:$B$7, 0), MATCH(B31, 'Summary - Level of Assistance -'!$C$1:$AV$1, 0)),""),"")</f>
        <v/>
      </c>
      <c r="X31" s="21" t="str">
        <f t="shared" si="17"/>
        <v/>
      </c>
      <c r="Y31" s="21" t="str">
        <f t="shared" si="18"/>
        <v/>
      </c>
      <c r="AA31" s="21" t="str">
        <f t="array" ref="AA31">IF(Prototype_input!$C$6="Federal or Tribal Government",IF(O31&lt;&gt;"", INDEX('Summary - Objective - Tradeoff'!$C$2:$AV$4, MATCH(Prototype_input!$C$38, 'Summary - Objective - Tradeoff'!$B$2:$B$4, 0), MATCH(B31, 'Summary - Objective - Tradeoff'!$C$1:$AV$1, 0)),""),"")</f>
        <v/>
      </c>
      <c r="AB31" s="21" t="str">
        <f t="shared" si="19"/>
        <v/>
      </c>
      <c r="AC31" s="21" t="str">
        <f t="shared" si="20"/>
        <v/>
      </c>
      <c r="AE31" s="21" t="str">
        <f t="array" ref="AE31">IF(Prototype_input!$C$6="Federal or Tribal Government",IF(O31&lt;&gt;"", INDEX('Summary- PoP - Tradeoff'!$C$2:$AV$5, MATCH(Prototype_input!$C$46, 'Summary- PoP - Tradeoff'!$B$2:$B$5, 0), MATCH(B31, 'Summary- PoP - Tradeoff'!$C$1:$AV$1, 0)),""),"")</f>
        <v/>
      </c>
      <c r="AF31" s="21" t="str">
        <f t="shared" si="21"/>
        <v/>
      </c>
      <c r="AG31" s="21" t="str">
        <f t="shared" si="22"/>
        <v/>
      </c>
      <c r="AI31" s="21" t="str">
        <f t="array" ref="AI31">IF(Prototype_input!$C$6="Federal or Tribal Government",IF(O31&lt;&gt;"", INDEX('Summary - EDV - Tradeoff'!$C$2:$AV$4, MATCH(Prototype_input!$C$54, 'Summary - EDV - Tradeoff'!$B$2:$B$4, 0), MATCH(B31, 'Summary - EDV - Tradeoff'!$C$1:$AV$1, 0)),""),"")</f>
        <v/>
      </c>
      <c r="AJ31" s="21" t="str">
        <f t="shared" si="23"/>
        <v/>
      </c>
      <c r="AK31" s="21" t="str">
        <f t="shared" si="24"/>
        <v/>
      </c>
      <c r="AL31" s="21" t="str">
        <f t="shared" si="25"/>
        <v/>
      </c>
    </row>
    <row r="32" spans="4:38" ht="12.75" x14ac:dyDescent="0.2">
      <c r="D32" s="21" t="str">
        <f>IF(
  Prototype_input!$C$6 = "State or Local Government",
  IF(
    C32 &lt;&gt; "",
    IFERROR(
      INDEX(
        'Summary - Acquisition Need'!$C$2:$AD$4,
        MATCH(Prototype_input!$C$30, 'Summary - Acquisition Need'!$B$2:$B$4, 0),
        MATCH(C32, 'Summary - Acquisition Need'!$C$1:$AD$1, 0)
      ),
      ""
    ),
    ""
  ),
  IF(
    Prototype_input!$C$6 = "Federal or Tribal Government",
    IF(
      B32 &lt;&gt; "",
      IFERROR(
        INDEX(
          'Summary - Place of Performance'!$C$2:$AW$14,
          MATCH(Prototype_input!$C$30, 'Summary - Place of Performance'!$B$2:$B$14, 0),
          MATCH(B32, 'Summary - Place of Performance'!$C$1:$AW$1, 0)
        ),
        ""
      ),
      ""
    ),
    ""
  )
)</f>
        <v/>
      </c>
      <c r="E32" s="21" t="str">
        <f>IF(
  Prototype_input!$C$6 = "State or Local Government",
  IF(
    C32 &lt;&gt; "",
    IFERROR(
      INDEX(
        'Summary - Contract Type'!$C$2:$BX$6,
        MATCH(Prototype_input!$C$34, 'Summary - Contract Type'!$B$2:$B$6, 0),
        MATCH(C32, 'Summary - Contract Type'!$C$1:$BX$1, 0)
      ),
      ""
    ),
    ""
  ),
  IF(
    Prototype_input!$C$6 = "Federal or Tribal Government",
    IF(
      B32 &lt;&gt; "",
      IFERROR(
        INDEX(
          'Summary - Level of Assistance'!$C$2:$AW$7,
          MATCH(Prototype_input!$C$34, 'Summary - Level of Assistance'!$B$2:$B$7, 0),
          MATCH(B32, 'Summary - Level of Assistance'!$C$1:$AW$1, 0)
        ),
        ""
      ),
      ""
    ),
    ""
  )
)</f>
        <v/>
      </c>
      <c r="F32" s="21" t="str">
        <f>IF(
  Prototype_input!$C$6 = "State or Local Government",
  IF(
    C32 &lt;&gt; "",
    IFERROR(
      INDEX(
        'Summary - Socioeconomic'!$C$2:$BX$11,
        MATCH(Prototype_input!$C$38, 'Summary - Socioeconomic'!$B$2:$B$11, 0),
        MATCH(C32, 'Summary - Socioeconomic'!$C$1:$BX$1, 0)
      ),
      ""
    ),
    ""
  ),
  IF(
    Prototype_input!$C$6 = "Federal or Tribal Government",
    IF(
      B32 &lt;&gt; "",
      IFERROR(
        INDEX(
          'Summary - Objective'!$C$2:$AX$4,
          MATCH(Prototype_input!$C$38, 'Summary - Objective'!$B$2:$B$4, 0),
          MATCH(B32, 'Summary - Objective'!$C$1:$AX$1, 0)
        ),
        ""
      ),
      ""
    ),
    ""
  )
)</f>
        <v/>
      </c>
      <c r="G32" s="21" t="str">
        <f>IF(
  Prototype_input!$C$6 = "Federal or Tribal Government",
  IF(
    B32 &lt;&gt; "",
    IFERROR(
      INDEX(
        'Summary - Contract Type'!$C$2:$BX$6,
        MATCH(Prototype_input!$C$42, 'Summary - Contract Type'!$B$2:$B$6, 0),
        MATCH(B32, 'Summary - Contract Type'!$C$1:$BX$1, 0)
      ),
      ""
    ),
    ""
  ),
  ""
)</f>
        <v/>
      </c>
      <c r="H32" s="21" t="str">
        <f>IF(
  Prototype_input!$C$6 = "Federal or Tribal Government",
  IF(
    B32 &lt;&gt; "",
    IFERROR(
      INDEX(
        'Summary - Period of Performance'!$C$2:$AW$5,
        MATCH(Prototype_input!$C$46, 'Summary - Period of Performance'!$B$2:$B$5, 0),
        MATCH(B32, 'Summary - Period of Performance'!$C$1:$AW$1, 0)
      ),
      ""
    ),
    ""
  ),
  ""
)</f>
        <v/>
      </c>
      <c r="I32" s="21" t="str">
        <f>IF(
  Prototype_input!$C$6 = "Federal or Tribal Government",
  IF(
    B32 &lt;&gt; "",
    IFERROR(
      INDEX(
        'Summary - Socioeconomic'!$C$2:$BX$11,
        MATCH(Prototype_input!$C$50, 'Summary - Socioeconomic'!$B$2:$B$11, 0),
        MATCH(B32, 'Summary - Socioeconomic'!$C$1:$BX$1, 0)
      ),
      ""
    ),
    ""
  ),
  ""
)</f>
        <v/>
      </c>
      <c r="J32" s="21" t="str">
        <f>IF(
  Prototype_input!$C$6 = "Federal or Tribal Government",
  IF(
    B32 &lt;&gt; "",
    IFERROR(
      INDEX(
        'Summary - Estimated Dollar Valu'!$C$2:$AW$4,
        MATCH(Prototype_input!$C$54, 'Summary - Estimated Dollar Valu'!$B$2:$B$4, 0),
        MATCH(B32, 'Summary - Estimated Dollar Valu'!$C$1:$AW$1, 0)
      ),
      ""
    ),
    ""
  ),
  ""
)</f>
        <v/>
      </c>
      <c r="K32" s="21" t="str">
        <f>IF(AND(Prototype_input!$C$56&lt;&gt;"",J32&lt;&gt;""),Prototype_input!$C$58,"")</f>
        <v/>
      </c>
      <c r="L32" s="21" t="str">
        <f>IF(AND(Prototype_input!$C$60&lt;&gt;"",J32&lt;&gt;""),Prototype_input!$C$62,"")</f>
        <v/>
      </c>
      <c r="M32" s="21" t="str">
        <f>IF(AND(Prototype_input!$C$64&lt;&gt;"",J32&lt;&gt;""),Prototype_input!$C$66,"")</f>
        <v/>
      </c>
      <c r="N32" s="21" t="str">
        <f>IF(AND(Prototype_input!$C$68&lt;&gt;"",J32&lt;&gt;""),Prototype_input!$C$70,"")</f>
        <v/>
      </c>
      <c r="O32" s="21" t="str">
        <f>IF(N32&lt;&gt;"",_xlfn.XLOOKUP(Prototype_input!$E$16,'ITC Offerings Mapping'!$C$1:$C$1000,'ITC Offerings Mapping'!$B$1:$B$1000),"")</f>
        <v/>
      </c>
      <c r="Q32" s="21" t="str">
        <f t="array" ref="Q32">IF(Prototype_input!$C$6="Federal or Tribal Government",IF(O32&lt;&gt;"", INDEX('Scope Scoring'!$C$2:$BX$50, MATCH(O32, 'Scope Scoring'!$B$2:$B$50, 0), MATCH(B32, 'Scope Scoring'!$C$1:$BX$1, 0)),""),"")</f>
        <v/>
      </c>
      <c r="R32" s="21" t="str">
        <f t="shared" si="13"/>
        <v/>
      </c>
      <c r="S32" s="21" t="str">
        <f t="shared" si="14"/>
        <v/>
      </c>
      <c r="T32" s="21" t="str">
        <f t="shared" si="15"/>
        <v/>
      </c>
      <c r="U32" s="21" t="str">
        <f t="shared" si="16"/>
        <v/>
      </c>
      <c r="W32" s="21" t="str">
        <f t="array" ref="W32">IF(Prototype_input!$C$6="Federal or Tribal Government",IF(O32&lt;&gt;"", INDEX('Summary - Level of Assistance -'!$C$2:$AV$7, MATCH(Prototype_input!$C$34, 'Summary - Level of Assistance -'!$B$2:$B$7, 0), MATCH(B32, 'Summary - Level of Assistance -'!$C$1:$AV$1, 0)),""),"")</f>
        <v/>
      </c>
      <c r="X32" s="21" t="str">
        <f t="shared" si="17"/>
        <v/>
      </c>
      <c r="Y32" s="21" t="str">
        <f t="shared" si="18"/>
        <v/>
      </c>
      <c r="AA32" s="21" t="str">
        <f t="array" ref="AA32">IF(Prototype_input!$C$6="Federal or Tribal Government",IF(O32&lt;&gt;"", INDEX('Summary - Objective - Tradeoff'!$C$2:$AV$4, MATCH(Prototype_input!$C$38, 'Summary - Objective - Tradeoff'!$B$2:$B$4, 0), MATCH(B32, 'Summary - Objective - Tradeoff'!$C$1:$AV$1, 0)),""),"")</f>
        <v/>
      </c>
      <c r="AB32" s="21" t="str">
        <f t="shared" si="19"/>
        <v/>
      </c>
      <c r="AC32" s="21" t="str">
        <f t="shared" si="20"/>
        <v/>
      </c>
      <c r="AE32" s="21" t="str">
        <f t="array" ref="AE32">IF(Prototype_input!$C$6="Federal or Tribal Government",IF(O32&lt;&gt;"", INDEX('Summary- PoP - Tradeoff'!$C$2:$AV$5, MATCH(Prototype_input!$C$46, 'Summary- PoP - Tradeoff'!$B$2:$B$5, 0), MATCH(B32, 'Summary- PoP - Tradeoff'!$C$1:$AV$1, 0)),""),"")</f>
        <v/>
      </c>
      <c r="AF32" s="21" t="str">
        <f t="shared" si="21"/>
        <v/>
      </c>
      <c r="AG32" s="21" t="str">
        <f t="shared" si="22"/>
        <v/>
      </c>
      <c r="AI32" s="21" t="str">
        <f t="array" ref="AI32">IF(Prototype_input!$C$6="Federal or Tribal Government",IF(O32&lt;&gt;"", INDEX('Summary - EDV - Tradeoff'!$C$2:$AV$4, MATCH(Prototype_input!$C$54, 'Summary - EDV - Tradeoff'!$B$2:$B$4, 0), MATCH(B32, 'Summary - EDV - Tradeoff'!$C$1:$AV$1, 0)),""),"")</f>
        <v/>
      </c>
      <c r="AJ32" s="21" t="str">
        <f t="shared" si="23"/>
        <v/>
      </c>
      <c r="AK32" s="21" t="str">
        <f t="shared" si="24"/>
        <v/>
      </c>
      <c r="AL32" s="21" t="str">
        <f t="shared" si="25"/>
        <v/>
      </c>
    </row>
    <row r="33" spans="4:38" ht="12.75" x14ac:dyDescent="0.2">
      <c r="D33" s="21" t="str">
        <f>IF(
  Prototype_input!$C$6 = "State or Local Government",
  IF(
    C33 &lt;&gt; "",
    IFERROR(
      INDEX(
        'Summary - Acquisition Need'!$C$2:$AD$4,
        MATCH(Prototype_input!$C$30, 'Summary - Acquisition Need'!$B$2:$B$4, 0),
        MATCH(C33, 'Summary - Acquisition Need'!$C$1:$AD$1, 0)
      ),
      ""
    ),
    ""
  ),
  IF(
    Prototype_input!$C$6 = "Federal or Tribal Government",
    IF(
      B33 &lt;&gt; "",
      IFERROR(
        INDEX(
          'Summary - Place of Performance'!$C$2:$AW$14,
          MATCH(Prototype_input!$C$30, 'Summary - Place of Performance'!$B$2:$B$14, 0),
          MATCH(B33, 'Summary - Place of Performance'!$C$1:$AW$1, 0)
        ),
        ""
      ),
      ""
    ),
    ""
  )
)</f>
        <v/>
      </c>
      <c r="E33" s="21" t="str">
        <f>IF(
  Prototype_input!$C$6 = "State or Local Government",
  IF(
    C33 &lt;&gt; "",
    IFERROR(
      INDEX(
        'Summary - Contract Type'!$C$2:$BX$6,
        MATCH(Prototype_input!$C$34, 'Summary - Contract Type'!$B$2:$B$6, 0),
        MATCH(C33, 'Summary - Contract Type'!$C$1:$BX$1, 0)
      ),
      ""
    ),
    ""
  ),
  IF(
    Prototype_input!$C$6 = "Federal or Tribal Government",
    IF(
      B33 &lt;&gt; "",
      IFERROR(
        INDEX(
          'Summary - Level of Assistance'!$C$2:$AW$7,
          MATCH(Prototype_input!$C$34, 'Summary - Level of Assistance'!$B$2:$B$7, 0),
          MATCH(B33, 'Summary - Level of Assistance'!$C$1:$AW$1, 0)
        ),
        ""
      ),
      ""
    ),
    ""
  )
)</f>
        <v/>
      </c>
      <c r="F33" s="21" t="str">
        <f>IF(
  Prototype_input!$C$6 = "State or Local Government",
  IF(
    C33 &lt;&gt; "",
    IFERROR(
      INDEX(
        'Summary - Socioeconomic'!$C$2:$BX$11,
        MATCH(Prototype_input!$C$38, 'Summary - Socioeconomic'!$B$2:$B$11, 0),
        MATCH(C33, 'Summary - Socioeconomic'!$C$1:$BX$1, 0)
      ),
      ""
    ),
    ""
  ),
  IF(
    Prototype_input!$C$6 = "Federal or Tribal Government",
    IF(
      B33 &lt;&gt; "",
      IFERROR(
        INDEX(
          'Summary - Objective'!$C$2:$AX$4,
          MATCH(Prototype_input!$C$38, 'Summary - Objective'!$B$2:$B$4, 0),
          MATCH(B33, 'Summary - Objective'!$C$1:$AX$1, 0)
        ),
        ""
      ),
      ""
    ),
    ""
  )
)</f>
        <v/>
      </c>
      <c r="G33" s="21" t="str">
        <f>IF(
  Prototype_input!$C$6 = "Federal or Tribal Government",
  IF(
    B33 &lt;&gt; "",
    IFERROR(
      INDEX(
        'Summary - Contract Type'!$C$2:$BX$6,
        MATCH(Prototype_input!$C$42, 'Summary - Contract Type'!$B$2:$B$6, 0),
        MATCH(B33, 'Summary - Contract Type'!$C$1:$BX$1, 0)
      ),
      ""
    ),
    ""
  ),
  ""
)</f>
        <v/>
      </c>
      <c r="H33" s="21" t="str">
        <f>IF(
  Prototype_input!$C$6 = "Federal or Tribal Government",
  IF(
    B33 &lt;&gt; "",
    IFERROR(
      INDEX(
        'Summary - Period of Performance'!$C$2:$AW$5,
        MATCH(Prototype_input!$C$46, 'Summary - Period of Performance'!$B$2:$B$5, 0),
        MATCH(B33, 'Summary - Period of Performance'!$C$1:$AW$1, 0)
      ),
      ""
    ),
    ""
  ),
  ""
)</f>
        <v/>
      </c>
      <c r="I33" s="21" t="str">
        <f>IF(
  Prototype_input!$C$6 = "Federal or Tribal Government",
  IF(
    B33 &lt;&gt; "",
    IFERROR(
      INDEX(
        'Summary - Socioeconomic'!$C$2:$BX$11,
        MATCH(Prototype_input!$C$50, 'Summary - Socioeconomic'!$B$2:$B$11, 0),
        MATCH(B33, 'Summary - Socioeconomic'!$C$1:$BX$1, 0)
      ),
      ""
    ),
    ""
  ),
  ""
)</f>
        <v/>
      </c>
      <c r="J33" s="21" t="str">
        <f>IF(
  Prototype_input!$C$6 = "Federal or Tribal Government",
  IF(
    B33 &lt;&gt; "",
    IFERROR(
      INDEX(
        'Summary - Estimated Dollar Valu'!$C$2:$AW$4,
        MATCH(Prototype_input!$C$54, 'Summary - Estimated Dollar Valu'!$B$2:$B$4, 0),
        MATCH(B33, 'Summary - Estimated Dollar Valu'!$C$1:$AW$1, 0)
      ),
      ""
    ),
    ""
  ),
  ""
)</f>
        <v/>
      </c>
      <c r="K33" s="21" t="str">
        <f>IF(AND(Prototype_input!$C$56&lt;&gt;"",J33&lt;&gt;""),Prototype_input!$C$58,"")</f>
        <v/>
      </c>
      <c r="L33" s="21" t="str">
        <f>IF(AND(Prototype_input!$C$60&lt;&gt;"",J33&lt;&gt;""),Prototype_input!$C$62,"")</f>
        <v/>
      </c>
      <c r="M33" s="21" t="str">
        <f>IF(AND(Prototype_input!$C$64&lt;&gt;"",J33&lt;&gt;""),Prototype_input!$C$66,"")</f>
        <v/>
      </c>
      <c r="N33" s="21" t="str">
        <f>IF(AND(Prototype_input!$C$68&lt;&gt;"",J33&lt;&gt;""),Prototype_input!$C$70,"")</f>
        <v/>
      </c>
      <c r="O33" s="21" t="str">
        <f>IF(N33&lt;&gt;"",_xlfn.XLOOKUP(Prototype_input!$E$16,'ITC Offerings Mapping'!$C$1:$C$1000,'ITC Offerings Mapping'!$B$1:$B$1000),"")</f>
        <v/>
      </c>
      <c r="Q33" s="21" t="str">
        <f t="array" ref="Q33">IF(Prototype_input!$C$6="Federal or Tribal Government",IF(O33&lt;&gt;"", INDEX('Scope Scoring'!$C$2:$BX$50, MATCH(O33, 'Scope Scoring'!$B$2:$B$50, 0), MATCH(B33, 'Scope Scoring'!$C$1:$BX$1, 0)),""),"")</f>
        <v/>
      </c>
      <c r="R33" s="21" t="str">
        <f t="shared" si="13"/>
        <v/>
      </c>
      <c r="S33" s="21" t="str">
        <f t="shared" si="14"/>
        <v/>
      </c>
      <c r="T33" s="21" t="str">
        <f t="shared" si="15"/>
        <v/>
      </c>
      <c r="U33" s="21" t="str">
        <f t="shared" si="16"/>
        <v/>
      </c>
      <c r="W33" s="21" t="str">
        <f t="array" ref="W33">IF(Prototype_input!$C$6="Federal or Tribal Government",IF(O33&lt;&gt;"", INDEX('Summary - Level of Assistance -'!$C$2:$AV$7, MATCH(Prototype_input!$C$34, 'Summary - Level of Assistance -'!$B$2:$B$7, 0), MATCH(B33, 'Summary - Level of Assistance -'!$C$1:$AV$1, 0)),""),"")</f>
        <v/>
      </c>
      <c r="X33" s="21" t="str">
        <f t="shared" si="17"/>
        <v/>
      </c>
      <c r="Y33" s="21" t="str">
        <f t="shared" si="18"/>
        <v/>
      </c>
      <c r="AA33" s="21" t="str">
        <f t="array" ref="AA33">IF(Prototype_input!$C$6="Federal or Tribal Government",IF(O33&lt;&gt;"", INDEX('Summary - Objective - Tradeoff'!$C$2:$AV$4, MATCH(Prototype_input!$C$38, 'Summary - Objective - Tradeoff'!$B$2:$B$4, 0), MATCH(B33, 'Summary - Objective - Tradeoff'!$C$1:$AV$1, 0)),""),"")</f>
        <v/>
      </c>
      <c r="AB33" s="21" t="str">
        <f t="shared" si="19"/>
        <v/>
      </c>
      <c r="AC33" s="21" t="str">
        <f t="shared" si="20"/>
        <v/>
      </c>
      <c r="AE33" s="21" t="str">
        <f t="array" ref="AE33">IF(Prototype_input!$C$6="Federal or Tribal Government",IF(O33&lt;&gt;"", INDEX('Summary- PoP - Tradeoff'!$C$2:$AV$5, MATCH(Prototype_input!$C$46, 'Summary- PoP - Tradeoff'!$B$2:$B$5, 0), MATCH(B33, 'Summary- PoP - Tradeoff'!$C$1:$AV$1, 0)),""),"")</f>
        <v/>
      </c>
      <c r="AF33" s="21" t="str">
        <f t="shared" si="21"/>
        <v/>
      </c>
      <c r="AG33" s="21" t="str">
        <f t="shared" si="22"/>
        <v/>
      </c>
      <c r="AI33" s="21" t="str">
        <f t="array" ref="AI33">IF(Prototype_input!$C$6="Federal or Tribal Government",IF(O33&lt;&gt;"", INDEX('Summary - EDV - Tradeoff'!$C$2:$AV$4, MATCH(Prototype_input!$C$54, 'Summary - EDV - Tradeoff'!$B$2:$B$4, 0), MATCH(B33, 'Summary - EDV - Tradeoff'!$C$1:$AV$1, 0)),""),"")</f>
        <v/>
      </c>
      <c r="AJ33" s="21" t="str">
        <f t="shared" si="23"/>
        <v/>
      </c>
      <c r="AK33" s="21" t="str">
        <f t="shared" si="24"/>
        <v/>
      </c>
      <c r="AL33" s="21" t="str">
        <f t="shared" si="25"/>
        <v/>
      </c>
    </row>
    <row r="34" spans="4:38" ht="12.75" x14ac:dyDescent="0.2">
      <c r="D34" s="21" t="str">
        <f>IF(
  Prototype_input!$C$6 = "State or Local Government",
  IF(
    C34 &lt;&gt; "",
    IFERROR(
      INDEX(
        'Summary - Acquisition Need'!$C$2:$AD$4,
        MATCH(Prototype_input!$C$30, 'Summary - Acquisition Need'!$B$2:$B$4, 0),
        MATCH(C34, 'Summary - Acquisition Need'!$C$1:$AD$1, 0)
      ),
      ""
    ),
    ""
  ),
  IF(
    Prototype_input!$C$6 = "Federal or Tribal Government",
    IF(
      B34 &lt;&gt; "",
      IFERROR(
        INDEX(
          'Summary - Place of Performance'!$C$2:$AW$14,
          MATCH(Prototype_input!$C$30, 'Summary - Place of Performance'!$B$2:$B$14, 0),
          MATCH(B34, 'Summary - Place of Performance'!$C$1:$AW$1, 0)
        ),
        ""
      ),
      ""
    ),
    ""
  )
)</f>
        <v/>
      </c>
      <c r="E34" s="21" t="str">
        <f>IF(
  Prototype_input!$C$6 = "State or Local Government",
  IF(
    C34 &lt;&gt; "",
    IFERROR(
      INDEX(
        'Summary - Contract Type'!$C$2:$BX$6,
        MATCH(Prototype_input!$C$34, 'Summary - Contract Type'!$B$2:$B$6, 0),
        MATCH(C34, 'Summary - Contract Type'!$C$1:$BX$1, 0)
      ),
      ""
    ),
    ""
  ),
  IF(
    Prototype_input!$C$6 = "Federal or Tribal Government",
    IF(
      B34 &lt;&gt; "",
      IFERROR(
        INDEX(
          'Summary - Level of Assistance'!$C$2:$AW$7,
          MATCH(Prototype_input!$C$34, 'Summary - Level of Assistance'!$B$2:$B$7, 0),
          MATCH(B34, 'Summary - Level of Assistance'!$C$1:$AW$1, 0)
        ),
        ""
      ),
      ""
    ),
    ""
  )
)</f>
        <v/>
      </c>
      <c r="F34" s="21" t="str">
        <f>IF(
  Prototype_input!$C$6 = "State or Local Government",
  IF(
    C34 &lt;&gt; "",
    IFERROR(
      INDEX(
        'Summary - Socioeconomic'!$C$2:$BX$11,
        MATCH(Prototype_input!$C$38, 'Summary - Socioeconomic'!$B$2:$B$11, 0),
        MATCH(C34, 'Summary - Socioeconomic'!$C$1:$BX$1, 0)
      ),
      ""
    ),
    ""
  ),
  IF(
    Prototype_input!$C$6 = "Federal or Tribal Government",
    IF(
      B34 &lt;&gt; "",
      IFERROR(
        INDEX(
          'Summary - Objective'!$C$2:$AX$4,
          MATCH(Prototype_input!$C$38, 'Summary - Objective'!$B$2:$B$4, 0),
          MATCH(B34, 'Summary - Objective'!$C$1:$AX$1, 0)
        ),
        ""
      ),
      ""
    ),
    ""
  )
)</f>
        <v/>
      </c>
      <c r="G34" s="21" t="str">
        <f>IF(
  Prototype_input!$C$6 = "Federal or Tribal Government",
  IF(
    B34 &lt;&gt; "",
    IFERROR(
      INDEX(
        'Summary - Contract Type'!$C$2:$BX$6,
        MATCH(Prototype_input!$C$42, 'Summary - Contract Type'!$B$2:$B$6, 0),
        MATCH(B34, 'Summary - Contract Type'!$C$1:$BX$1, 0)
      ),
      ""
    ),
    ""
  ),
  ""
)</f>
        <v/>
      </c>
      <c r="H34" s="21" t="str">
        <f>IF(
  Prototype_input!$C$6 = "Federal or Tribal Government",
  IF(
    B34 &lt;&gt; "",
    IFERROR(
      INDEX(
        'Summary - Period of Performance'!$C$2:$AW$5,
        MATCH(Prototype_input!$C$46, 'Summary - Period of Performance'!$B$2:$B$5, 0),
        MATCH(B34, 'Summary - Period of Performance'!$C$1:$AW$1, 0)
      ),
      ""
    ),
    ""
  ),
  ""
)</f>
        <v/>
      </c>
      <c r="I34" s="21" t="str">
        <f>IF(
  Prototype_input!$C$6 = "Federal or Tribal Government",
  IF(
    B34 &lt;&gt; "",
    IFERROR(
      INDEX(
        'Summary - Socioeconomic'!$C$2:$BX$11,
        MATCH(Prototype_input!$C$50, 'Summary - Socioeconomic'!$B$2:$B$11, 0),
        MATCH(B34, 'Summary - Socioeconomic'!$C$1:$BX$1, 0)
      ),
      ""
    ),
    ""
  ),
  ""
)</f>
        <v/>
      </c>
      <c r="J34" s="21" t="str">
        <f>IF(
  Prototype_input!$C$6 = "Federal or Tribal Government",
  IF(
    B34 &lt;&gt; "",
    IFERROR(
      INDEX(
        'Summary - Estimated Dollar Valu'!$C$2:$AW$4,
        MATCH(Prototype_input!$C$54, 'Summary - Estimated Dollar Valu'!$B$2:$B$4, 0),
        MATCH(B34, 'Summary - Estimated Dollar Valu'!$C$1:$AW$1, 0)
      ),
      ""
    ),
    ""
  ),
  ""
)</f>
        <v/>
      </c>
      <c r="K34" s="21" t="str">
        <f>IF(AND(Prototype_input!$C$56&lt;&gt;"",J34&lt;&gt;""),Prototype_input!$C$58,"")</f>
        <v/>
      </c>
      <c r="L34" s="21" t="str">
        <f>IF(AND(Prototype_input!$C$60&lt;&gt;"",J34&lt;&gt;""),Prototype_input!$C$62,"")</f>
        <v/>
      </c>
      <c r="M34" s="21" t="str">
        <f>IF(AND(Prototype_input!$C$64&lt;&gt;"",J34&lt;&gt;""),Prototype_input!$C$66,"")</f>
        <v/>
      </c>
      <c r="N34" s="21" t="str">
        <f>IF(AND(Prototype_input!$C$68&lt;&gt;"",J34&lt;&gt;""),Prototype_input!$C$70,"")</f>
        <v/>
      </c>
      <c r="O34" s="21" t="str">
        <f>IF(N34&lt;&gt;"",_xlfn.XLOOKUP(Prototype_input!$E$16,'ITC Offerings Mapping'!$C$1:$C$1000,'ITC Offerings Mapping'!$B$1:$B$1000),"")</f>
        <v/>
      </c>
      <c r="Q34" s="21" t="str">
        <f t="array" ref="Q34">IF(Prototype_input!$C$6="Federal or Tribal Government",IF(O34&lt;&gt;"", INDEX('Scope Scoring'!$C$2:$BX$50, MATCH(O34, 'Scope Scoring'!$B$2:$B$50, 0), MATCH(B34, 'Scope Scoring'!$C$1:$BX$1, 0)),""),"")</f>
        <v/>
      </c>
      <c r="R34" s="21" t="str">
        <f t="shared" si="13"/>
        <v/>
      </c>
      <c r="S34" s="21" t="str">
        <f t="shared" si="14"/>
        <v/>
      </c>
      <c r="T34" s="21" t="str">
        <f t="shared" si="15"/>
        <v/>
      </c>
      <c r="U34" s="21" t="str">
        <f t="shared" si="16"/>
        <v/>
      </c>
      <c r="W34" s="21" t="str">
        <f t="array" ref="W34">IF(Prototype_input!$C$6="Federal or Tribal Government",IF(O34&lt;&gt;"", INDEX('Summary - Level of Assistance -'!$C$2:$AV$7, MATCH(Prototype_input!$C$34, 'Summary - Level of Assistance -'!$B$2:$B$7, 0), MATCH(B34, 'Summary - Level of Assistance -'!$C$1:$AV$1, 0)),""),"")</f>
        <v/>
      </c>
      <c r="X34" s="21" t="str">
        <f t="shared" si="17"/>
        <v/>
      </c>
      <c r="Y34" s="21" t="str">
        <f t="shared" si="18"/>
        <v/>
      </c>
      <c r="AA34" s="21" t="str">
        <f t="array" ref="AA34">IF(Prototype_input!$C$6="Federal or Tribal Government",IF(O34&lt;&gt;"", INDEX('Summary - Objective - Tradeoff'!$C$2:$AV$4, MATCH(Prototype_input!$C$38, 'Summary - Objective - Tradeoff'!$B$2:$B$4, 0), MATCH(B34, 'Summary - Objective - Tradeoff'!$C$1:$AV$1, 0)),""),"")</f>
        <v/>
      </c>
      <c r="AB34" s="21" t="str">
        <f t="shared" si="19"/>
        <v/>
      </c>
      <c r="AC34" s="21" t="str">
        <f t="shared" si="20"/>
        <v/>
      </c>
      <c r="AE34" s="21" t="str">
        <f t="array" ref="AE34">IF(Prototype_input!$C$6="Federal or Tribal Government",IF(O34&lt;&gt;"", INDEX('Summary- PoP - Tradeoff'!$C$2:$AV$5, MATCH(Prototype_input!$C$46, 'Summary- PoP - Tradeoff'!$B$2:$B$5, 0), MATCH(B34, 'Summary- PoP - Tradeoff'!$C$1:$AV$1, 0)),""),"")</f>
        <v/>
      </c>
      <c r="AF34" s="21" t="str">
        <f t="shared" si="21"/>
        <v/>
      </c>
      <c r="AG34" s="21" t="str">
        <f t="shared" si="22"/>
        <v/>
      </c>
      <c r="AI34" s="21" t="str">
        <f t="array" ref="AI34">IF(Prototype_input!$C$6="Federal or Tribal Government",IF(O34&lt;&gt;"", INDEX('Summary - EDV - Tradeoff'!$C$2:$AV$4, MATCH(Prototype_input!$C$54, 'Summary - EDV - Tradeoff'!$B$2:$B$4, 0), MATCH(B34, 'Summary - EDV - Tradeoff'!$C$1:$AV$1, 0)),""),"")</f>
        <v/>
      </c>
      <c r="AJ34" s="21" t="str">
        <f t="shared" si="23"/>
        <v/>
      </c>
      <c r="AK34" s="21" t="str">
        <f t="shared" si="24"/>
        <v/>
      </c>
      <c r="AL34" s="21" t="str">
        <f t="shared" si="25"/>
        <v/>
      </c>
    </row>
    <row r="35" spans="4:38" ht="12.75" x14ac:dyDescent="0.2">
      <c r="D35" s="21" t="str">
        <f>IF(
  Prototype_input!$C$6 = "State or Local Government",
  IF(
    C35 &lt;&gt; "",
    IFERROR(
      INDEX(
        'Summary - Acquisition Need'!$C$2:$AD$4,
        MATCH(Prototype_input!$C$30, 'Summary - Acquisition Need'!$B$2:$B$4, 0),
        MATCH(C35, 'Summary - Acquisition Need'!$C$1:$AD$1, 0)
      ),
      ""
    ),
    ""
  ),
  IF(
    Prototype_input!$C$6 = "Federal or Tribal Government",
    IF(
      B35 &lt;&gt; "",
      IFERROR(
        INDEX(
          'Summary - Place of Performance'!$C$2:$AW$14,
          MATCH(Prototype_input!$C$30, 'Summary - Place of Performance'!$B$2:$B$14, 0),
          MATCH(B35, 'Summary - Place of Performance'!$C$1:$AW$1, 0)
        ),
        ""
      ),
      ""
    ),
    ""
  )
)</f>
        <v/>
      </c>
      <c r="E35" s="21" t="str">
        <f>IF(
  Prototype_input!$C$6 = "State or Local Government",
  IF(
    C35 &lt;&gt; "",
    IFERROR(
      INDEX(
        'Summary - Contract Type'!$C$2:$BX$6,
        MATCH(Prototype_input!$C$34, 'Summary - Contract Type'!$B$2:$B$6, 0),
        MATCH(C35, 'Summary - Contract Type'!$C$1:$BX$1, 0)
      ),
      ""
    ),
    ""
  ),
  IF(
    Prototype_input!$C$6 = "Federal or Tribal Government",
    IF(
      B35 &lt;&gt; "",
      IFERROR(
        INDEX(
          'Summary - Level of Assistance'!$C$2:$AW$7,
          MATCH(Prototype_input!$C$34, 'Summary - Level of Assistance'!$B$2:$B$7, 0),
          MATCH(B35, 'Summary - Level of Assistance'!$C$1:$AW$1, 0)
        ),
        ""
      ),
      ""
    ),
    ""
  )
)</f>
        <v/>
      </c>
      <c r="F35" s="21" t="str">
        <f>IF(
  Prototype_input!$C$6 = "State or Local Government",
  IF(
    C35 &lt;&gt; "",
    IFERROR(
      INDEX(
        'Summary - Socioeconomic'!$C$2:$BX$11,
        MATCH(Prototype_input!$C$38, 'Summary - Socioeconomic'!$B$2:$B$11, 0),
        MATCH(C35, 'Summary - Socioeconomic'!$C$1:$BX$1, 0)
      ),
      ""
    ),
    ""
  ),
  IF(
    Prototype_input!$C$6 = "Federal or Tribal Government",
    IF(
      B35 &lt;&gt; "",
      IFERROR(
        INDEX(
          'Summary - Objective'!$C$2:$AX$4,
          MATCH(Prototype_input!$C$38, 'Summary - Objective'!$B$2:$B$4, 0),
          MATCH(B35, 'Summary - Objective'!$C$1:$AX$1, 0)
        ),
        ""
      ),
      ""
    ),
    ""
  )
)</f>
        <v/>
      </c>
      <c r="G35" s="21" t="str">
        <f>IF(
  Prototype_input!$C$6 = "Federal or Tribal Government",
  IF(
    B35 &lt;&gt; "",
    IFERROR(
      INDEX(
        'Summary - Contract Type'!$C$2:$BX$6,
        MATCH(Prototype_input!$C$42, 'Summary - Contract Type'!$B$2:$B$6, 0),
        MATCH(B35, 'Summary - Contract Type'!$C$1:$BX$1, 0)
      ),
      ""
    ),
    ""
  ),
  ""
)</f>
        <v/>
      </c>
      <c r="H35" s="21" t="str">
        <f>IF(
  Prototype_input!$C$6 = "Federal or Tribal Government",
  IF(
    B35 &lt;&gt; "",
    IFERROR(
      INDEX(
        'Summary - Period of Performance'!$C$2:$AW$5,
        MATCH(Prototype_input!$C$46, 'Summary - Period of Performance'!$B$2:$B$5, 0),
        MATCH(B35, 'Summary - Period of Performance'!$C$1:$AW$1, 0)
      ),
      ""
    ),
    ""
  ),
  ""
)</f>
        <v/>
      </c>
      <c r="I35" s="21" t="str">
        <f>IF(
  Prototype_input!$C$6 = "Federal or Tribal Government",
  IF(
    B35 &lt;&gt; "",
    IFERROR(
      INDEX(
        'Summary - Socioeconomic'!$C$2:$BX$11,
        MATCH(Prototype_input!$C$50, 'Summary - Socioeconomic'!$B$2:$B$11, 0),
        MATCH(B35, 'Summary - Socioeconomic'!$C$1:$BX$1, 0)
      ),
      ""
    ),
    ""
  ),
  ""
)</f>
        <v/>
      </c>
      <c r="J35" s="21" t="str">
        <f>IF(
  Prototype_input!$C$6 = "Federal or Tribal Government",
  IF(
    B35 &lt;&gt; "",
    IFERROR(
      INDEX(
        'Summary - Estimated Dollar Valu'!$C$2:$AW$4,
        MATCH(Prototype_input!$C$54, 'Summary - Estimated Dollar Valu'!$B$2:$B$4, 0),
        MATCH(B35, 'Summary - Estimated Dollar Valu'!$C$1:$AW$1, 0)
      ),
      ""
    ),
    ""
  ),
  ""
)</f>
        <v/>
      </c>
      <c r="K35" s="21" t="str">
        <f>IF(AND(Prototype_input!$C$56&lt;&gt;"",J35&lt;&gt;""),Prototype_input!$C$58,"")</f>
        <v/>
      </c>
      <c r="L35" s="21" t="str">
        <f>IF(AND(Prototype_input!$C$60&lt;&gt;"",J35&lt;&gt;""),Prototype_input!$C$62,"")</f>
        <v/>
      </c>
      <c r="M35" s="21" t="str">
        <f>IF(AND(Prototype_input!$C$64&lt;&gt;"",J35&lt;&gt;""),Prototype_input!$C$66,"")</f>
        <v/>
      </c>
      <c r="N35" s="21" t="str">
        <f>IF(AND(Prototype_input!$C$68&lt;&gt;"",J35&lt;&gt;""),Prototype_input!$C$70,"")</f>
        <v/>
      </c>
      <c r="O35" s="21" t="str">
        <f>IF(N35&lt;&gt;"",_xlfn.XLOOKUP(Prototype_input!$E$16,'ITC Offerings Mapping'!$C$1:$C$1000,'ITC Offerings Mapping'!$B$1:$B$1000),"")</f>
        <v/>
      </c>
      <c r="Q35" s="21" t="str">
        <f t="array" ref="Q35">IF(Prototype_input!$C$6="Federal or Tribal Government",IF(O35&lt;&gt;"", INDEX('Scope Scoring'!$C$2:$BX$50, MATCH(O35, 'Scope Scoring'!$B$2:$B$50, 0), MATCH(B35, 'Scope Scoring'!$C$1:$BX$1, 0)),""),"")</f>
        <v/>
      </c>
      <c r="R35" s="21" t="str">
        <f t="shared" si="13"/>
        <v/>
      </c>
      <c r="S35" s="21" t="str">
        <f t="shared" si="14"/>
        <v/>
      </c>
      <c r="T35" s="21" t="str">
        <f t="shared" si="15"/>
        <v/>
      </c>
      <c r="U35" s="21" t="str">
        <f t="shared" si="16"/>
        <v/>
      </c>
      <c r="W35" s="21" t="str">
        <f t="array" ref="W35">IF(Prototype_input!$C$6="Federal or Tribal Government",IF(O35&lt;&gt;"", INDEX('Summary - Level of Assistance -'!$C$2:$AV$7, MATCH(Prototype_input!$C$34, 'Summary - Level of Assistance -'!$B$2:$B$7, 0), MATCH(B35, 'Summary - Level of Assistance -'!$C$1:$AV$1, 0)),""),"")</f>
        <v/>
      </c>
      <c r="X35" s="21" t="str">
        <f t="shared" si="17"/>
        <v/>
      </c>
      <c r="Y35" s="21" t="str">
        <f t="shared" si="18"/>
        <v/>
      </c>
      <c r="AA35" s="21" t="str">
        <f t="array" ref="AA35">IF(Prototype_input!$C$6="Federal or Tribal Government",IF(O35&lt;&gt;"", INDEX('Summary - Objective - Tradeoff'!$C$2:$AV$4, MATCH(Prototype_input!$C$38, 'Summary - Objective - Tradeoff'!$B$2:$B$4, 0), MATCH(B35, 'Summary - Objective - Tradeoff'!$C$1:$AV$1, 0)),""),"")</f>
        <v/>
      </c>
      <c r="AB35" s="21" t="str">
        <f t="shared" si="19"/>
        <v/>
      </c>
      <c r="AC35" s="21" t="str">
        <f t="shared" si="20"/>
        <v/>
      </c>
      <c r="AE35" s="21" t="str">
        <f t="array" ref="AE35">IF(Prototype_input!$C$6="Federal or Tribal Government",IF(O35&lt;&gt;"", INDEX('Summary- PoP - Tradeoff'!$C$2:$AV$5, MATCH(Prototype_input!$C$46, 'Summary- PoP - Tradeoff'!$B$2:$B$5, 0), MATCH(B35, 'Summary- PoP - Tradeoff'!$C$1:$AV$1, 0)),""),"")</f>
        <v/>
      </c>
      <c r="AF35" s="21" t="str">
        <f t="shared" si="21"/>
        <v/>
      </c>
      <c r="AG35" s="21" t="str">
        <f t="shared" si="22"/>
        <v/>
      </c>
      <c r="AI35" s="21" t="str">
        <f t="array" ref="AI35">IF(Prototype_input!$C$6="Federal or Tribal Government",IF(O35&lt;&gt;"", INDEX('Summary - EDV - Tradeoff'!$C$2:$AV$4, MATCH(Prototype_input!$C$54, 'Summary - EDV - Tradeoff'!$B$2:$B$4, 0), MATCH(B35, 'Summary - EDV - Tradeoff'!$C$1:$AV$1, 0)),""),"")</f>
        <v/>
      </c>
      <c r="AJ35" s="21" t="str">
        <f t="shared" si="23"/>
        <v/>
      </c>
      <c r="AK35" s="21" t="str">
        <f t="shared" si="24"/>
        <v/>
      </c>
      <c r="AL35" s="21" t="str">
        <f t="shared" si="25"/>
        <v/>
      </c>
    </row>
    <row r="36" spans="4:38" ht="12.75" x14ac:dyDescent="0.2">
      <c r="D36" s="21" t="str">
        <f>IF(
  Prototype_input!$C$6 = "State or Local Government",
  IF(
    C36 &lt;&gt; "",
    IFERROR(
      INDEX(
        'Summary - Acquisition Need'!$C$2:$AD$4,
        MATCH(Prototype_input!$C$30, 'Summary - Acquisition Need'!$B$2:$B$4, 0),
        MATCH(C36, 'Summary - Acquisition Need'!$C$1:$AD$1, 0)
      ),
      ""
    ),
    ""
  ),
  IF(
    Prototype_input!$C$6 = "Federal or Tribal Government",
    IF(
      B36 &lt;&gt; "",
      IFERROR(
        INDEX(
          'Summary - Place of Performance'!$C$2:$AW$14,
          MATCH(Prototype_input!$C$30, 'Summary - Place of Performance'!$B$2:$B$14, 0),
          MATCH(B36, 'Summary - Place of Performance'!$C$1:$AW$1, 0)
        ),
        ""
      ),
      ""
    ),
    ""
  )
)</f>
        <v/>
      </c>
      <c r="E36" s="21" t="str">
        <f>IF(
  Prototype_input!$C$6 = "State or Local Government",
  IF(
    C36 &lt;&gt; "",
    IFERROR(
      INDEX(
        'Summary - Contract Type'!$C$2:$BX$6,
        MATCH(Prototype_input!$C$34, 'Summary - Contract Type'!$B$2:$B$6, 0),
        MATCH(C36, 'Summary - Contract Type'!$C$1:$BX$1, 0)
      ),
      ""
    ),
    ""
  ),
  IF(
    Prototype_input!$C$6 = "Federal or Tribal Government",
    IF(
      B36 &lt;&gt; "",
      IFERROR(
        INDEX(
          'Summary - Level of Assistance'!$C$2:$AW$7,
          MATCH(Prototype_input!$C$34, 'Summary - Level of Assistance'!$B$2:$B$7, 0),
          MATCH(B36, 'Summary - Level of Assistance'!$C$1:$AW$1, 0)
        ),
        ""
      ),
      ""
    ),
    ""
  )
)</f>
        <v/>
      </c>
      <c r="F36" s="21" t="str">
        <f>IF(
  Prototype_input!$C$6 = "State or Local Government",
  IF(
    C36 &lt;&gt; "",
    IFERROR(
      INDEX(
        'Summary - Socioeconomic'!$C$2:$BX$11,
        MATCH(Prototype_input!$C$38, 'Summary - Socioeconomic'!$B$2:$B$11, 0),
        MATCH(C36, 'Summary - Socioeconomic'!$C$1:$BX$1, 0)
      ),
      ""
    ),
    ""
  ),
  IF(
    Prototype_input!$C$6 = "Federal or Tribal Government",
    IF(
      B36 &lt;&gt; "",
      IFERROR(
        INDEX(
          'Summary - Objective'!$C$2:$AX$4,
          MATCH(Prototype_input!$C$38, 'Summary - Objective'!$B$2:$B$4, 0),
          MATCH(B36, 'Summary - Objective'!$C$1:$AX$1, 0)
        ),
        ""
      ),
      ""
    ),
    ""
  )
)</f>
        <v/>
      </c>
      <c r="G36" s="21" t="str">
        <f>IF(
  Prototype_input!$C$6 = "Federal or Tribal Government",
  IF(
    B36 &lt;&gt; "",
    IFERROR(
      INDEX(
        'Summary - Contract Type'!$C$2:$BX$6,
        MATCH(Prototype_input!$C$42, 'Summary - Contract Type'!$B$2:$B$6, 0),
        MATCH(B36, 'Summary - Contract Type'!$C$1:$BX$1, 0)
      ),
      ""
    ),
    ""
  ),
  ""
)</f>
        <v/>
      </c>
      <c r="H36" s="21" t="str">
        <f>IF(
  Prototype_input!$C$6 = "Federal or Tribal Government",
  IF(
    B36 &lt;&gt; "",
    IFERROR(
      INDEX(
        'Summary - Period of Performance'!$C$2:$AW$5,
        MATCH(Prototype_input!$C$46, 'Summary - Period of Performance'!$B$2:$B$5, 0),
        MATCH(B36, 'Summary - Period of Performance'!$C$1:$AW$1, 0)
      ),
      ""
    ),
    ""
  ),
  ""
)</f>
        <v/>
      </c>
      <c r="I36" s="21" t="str">
        <f>IF(
  Prototype_input!$C$6 = "Federal or Tribal Government",
  IF(
    B36 &lt;&gt; "",
    IFERROR(
      INDEX(
        'Summary - Socioeconomic'!$C$2:$BX$11,
        MATCH(Prototype_input!$C$50, 'Summary - Socioeconomic'!$B$2:$B$11, 0),
        MATCH(B36, 'Summary - Socioeconomic'!$C$1:$BX$1, 0)
      ),
      ""
    ),
    ""
  ),
  ""
)</f>
        <v/>
      </c>
      <c r="J36" s="21" t="str">
        <f>IF(
  Prototype_input!$C$6 = "Federal or Tribal Government",
  IF(
    B36 &lt;&gt; "",
    IFERROR(
      INDEX(
        'Summary - Estimated Dollar Valu'!$C$2:$AW$4,
        MATCH(Prototype_input!$C$54, 'Summary - Estimated Dollar Valu'!$B$2:$B$4, 0),
        MATCH(B36, 'Summary - Estimated Dollar Valu'!$C$1:$AW$1, 0)
      ),
      ""
    ),
    ""
  ),
  ""
)</f>
        <v/>
      </c>
      <c r="K36" s="21" t="str">
        <f>IF(AND(Prototype_input!$C$56&lt;&gt;"",J36&lt;&gt;""),Prototype_input!$C$58,"")</f>
        <v/>
      </c>
      <c r="L36" s="21" t="str">
        <f>IF(AND(Prototype_input!$C$60&lt;&gt;"",J36&lt;&gt;""),Prototype_input!$C$62,"")</f>
        <v/>
      </c>
      <c r="M36" s="21" t="str">
        <f>IF(AND(Prototype_input!$C$64&lt;&gt;"",J36&lt;&gt;""),Prototype_input!$C$66,"")</f>
        <v/>
      </c>
      <c r="N36" s="21" t="str">
        <f>IF(AND(Prototype_input!$C$68&lt;&gt;"",J36&lt;&gt;""),Prototype_input!$C$70,"")</f>
        <v/>
      </c>
      <c r="O36" s="21" t="str">
        <f>IF(N36&lt;&gt;"",_xlfn.XLOOKUP(Prototype_input!$E$16,'ITC Offerings Mapping'!$C$1:$C$1000,'ITC Offerings Mapping'!$B$1:$B$1000),"")</f>
        <v/>
      </c>
      <c r="Q36" s="21" t="str">
        <f t="array" ref="Q36">IF(Prototype_input!$C$6="Federal or Tribal Government",IF(O36&lt;&gt;"", INDEX('Scope Scoring'!$C$2:$BX$50, MATCH(O36, 'Scope Scoring'!$B$2:$B$50, 0), MATCH(B36, 'Scope Scoring'!$C$1:$BX$1, 0)),""),"")</f>
        <v/>
      </c>
      <c r="R36" s="21" t="str">
        <f t="shared" si="13"/>
        <v/>
      </c>
      <c r="S36" s="21" t="str">
        <f t="shared" si="14"/>
        <v/>
      </c>
      <c r="T36" s="21" t="str">
        <f t="shared" si="15"/>
        <v/>
      </c>
      <c r="U36" s="21" t="str">
        <f t="shared" si="16"/>
        <v/>
      </c>
      <c r="W36" s="21" t="str">
        <f t="array" ref="W36">IF(Prototype_input!$C$6="Federal or Tribal Government",IF(O36&lt;&gt;"", INDEX('Summary - Level of Assistance -'!$C$2:$AV$7, MATCH(Prototype_input!$C$34, 'Summary - Level of Assistance -'!$B$2:$B$7, 0), MATCH(B36, 'Summary - Level of Assistance -'!$C$1:$AV$1, 0)),""),"")</f>
        <v/>
      </c>
      <c r="X36" s="21" t="str">
        <f t="shared" si="17"/>
        <v/>
      </c>
      <c r="Y36" s="21" t="str">
        <f t="shared" si="18"/>
        <v/>
      </c>
      <c r="AA36" s="21" t="str">
        <f t="array" ref="AA36">IF(Prototype_input!$C$6="Federal or Tribal Government",IF(O36&lt;&gt;"", INDEX('Summary - Objective - Tradeoff'!$C$2:$AV$4, MATCH(Prototype_input!$C$38, 'Summary - Objective - Tradeoff'!$B$2:$B$4, 0), MATCH(B36, 'Summary - Objective - Tradeoff'!$C$1:$AV$1, 0)),""),"")</f>
        <v/>
      </c>
      <c r="AB36" s="21" t="str">
        <f t="shared" si="19"/>
        <v/>
      </c>
      <c r="AC36" s="21" t="str">
        <f t="shared" si="20"/>
        <v/>
      </c>
      <c r="AE36" s="21" t="str">
        <f t="array" ref="AE36">IF(Prototype_input!$C$6="Federal or Tribal Government",IF(O36&lt;&gt;"", INDEX('Summary- PoP - Tradeoff'!$C$2:$AV$5, MATCH(Prototype_input!$C$46, 'Summary- PoP - Tradeoff'!$B$2:$B$5, 0), MATCH(B36, 'Summary- PoP - Tradeoff'!$C$1:$AV$1, 0)),""),"")</f>
        <v/>
      </c>
      <c r="AF36" s="21" t="str">
        <f t="shared" si="21"/>
        <v/>
      </c>
      <c r="AG36" s="21" t="str">
        <f t="shared" si="22"/>
        <v/>
      </c>
      <c r="AI36" s="21" t="str">
        <f t="array" ref="AI36">IF(Prototype_input!$C$6="Federal or Tribal Government",IF(O36&lt;&gt;"", INDEX('Summary - EDV - Tradeoff'!$C$2:$AV$4, MATCH(Prototype_input!$C$54, 'Summary - EDV - Tradeoff'!$B$2:$B$4, 0), MATCH(B36, 'Summary - EDV - Tradeoff'!$C$1:$AV$1, 0)),""),"")</f>
        <v/>
      </c>
      <c r="AJ36" s="21" t="str">
        <f t="shared" si="23"/>
        <v/>
      </c>
      <c r="AK36" s="21" t="str">
        <f t="shared" si="24"/>
        <v/>
      </c>
      <c r="AL36" s="21" t="str">
        <f t="shared" si="25"/>
        <v/>
      </c>
    </row>
    <row r="37" spans="4:38" ht="12.75" x14ac:dyDescent="0.2">
      <c r="D37" s="21" t="str">
        <f>IF(
  Prototype_input!$C$6 = "State or Local Government",
  IF(
    C37 &lt;&gt; "",
    IFERROR(
      INDEX(
        'Summary - Acquisition Need'!$C$2:$AD$4,
        MATCH(Prototype_input!$C$30, 'Summary - Acquisition Need'!$B$2:$B$4, 0),
        MATCH(C37, 'Summary - Acquisition Need'!$C$1:$AD$1, 0)
      ),
      ""
    ),
    ""
  ),
  IF(
    Prototype_input!$C$6 = "Federal or Tribal Government",
    IF(
      B37 &lt;&gt; "",
      IFERROR(
        INDEX(
          'Summary - Place of Performance'!$C$2:$AW$14,
          MATCH(Prototype_input!$C$30, 'Summary - Place of Performance'!$B$2:$B$14, 0),
          MATCH(B37, 'Summary - Place of Performance'!$C$1:$AW$1, 0)
        ),
        ""
      ),
      ""
    ),
    ""
  )
)</f>
        <v/>
      </c>
      <c r="E37" s="21" t="str">
        <f>IF(
  Prototype_input!$C$6 = "State or Local Government",
  IF(
    C37 &lt;&gt; "",
    IFERROR(
      INDEX(
        'Summary - Contract Type'!$C$2:$BX$6,
        MATCH(Prototype_input!$C$34, 'Summary - Contract Type'!$B$2:$B$6, 0),
        MATCH(C37, 'Summary - Contract Type'!$C$1:$BX$1, 0)
      ),
      ""
    ),
    ""
  ),
  IF(
    Prototype_input!$C$6 = "Federal or Tribal Government",
    IF(
      B37 &lt;&gt; "",
      IFERROR(
        INDEX(
          'Summary - Level of Assistance'!$C$2:$AW$7,
          MATCH(Prototype_input!$C$34, 'Summary - Level of Assistance'!$B$2:$B$7, 0),
          MATCH(B37, 'Summary - Level of Assistance'!$C$1:$AW$1, 0)
        ),
        ""
      ),
      ""
    ),
    ""
  )
)</f>
        <v/>
      </c>
      <c r="F37" s="21" t="str">
        <f>IF(
  Prototype_input!$C$6 = "State or Local Government",
  IF(
    C37 &lt;&gt; "",
    IFERROR(
      INDEX(
        'Summary - Socioeconomic'!$C$2:$BX$11,
        MATCH(Prototype_input!$C$38, 'Summary - Socioeconomic'!$B$2:$B$11, 0),
        MATCH(C37, 'Summary - Socioeconomic'!$C$1:$BX$1, 0)
      ),
      ""
    ),
    ""
  ),
  IF(
    Prototype_input!$C$6 = "Federal or Tribal Government",
    IF(
      B37 &lt;&gt; "",
      IFERROR(
        INDEX(
          'Summary - Objective'!$C$2:$AX$4,
          MATCH(Prototype_input!$C$38, 'Summary - Objective'!$B$2:$B$4, 0),
          MATCH(B37, 'Summary - Objective'!$C$1:$AX$1, 0)
        ),
        ""
      ),
      ""
    ),
    ""
  )
)</f>
        <v/>
      </c>
      <c r="G37" s="21" t="str">
        <f>IF(
  Prototype_input!$C$6 = "Federal or Tribal Government",
  IF(
    B37 &lt;&gt; "",
    IFERROR(
      INDEX(
        'Summary - Contract Type'!$C$2:$BX$6,
        MATCH(Prototype_input!$C$42, 'Summary - Contract Type'!$B$2:$B$6, 0),
        MATCH(B37, 'Summary - Contract Type'!$C$1:$BX$1, 0)
      ),
      ""
    ),
    ""
  ),
  ""
)</f>
        <v/>
      </c>
      <c r="H37" s="21" t="str">
        <f>IF(
  Prototype_input!$C$6 = "Federal or Tribal Government",
  IF(
    B37 &lt;&gt; "",
    IFERROR(
      INDEX(
        'Summary - Period of Performance'!$C$2:$AW$5,
        MATCH(Prototype_input!$C$46, 'Summary - Period of Performance'!$B$2:$B$5, 0),
        MATCH(B37, 'Summary - Period of Performance'!$C$1:$AW$1, 0)
      ),
      ""
    ),
    ""
  ),
  ""
)</f>
        <v/>
      </c>
      <c r="I37" s="21" t="str">
        <f>IF(
  Prototype_input!$C$6 = "Federal or Tribal Government",
  IF(
    B37 &lt;&gt; "",
    IFERROR(
      INDEX(
        'Summary - Socioeconomic'!$C$2:$BX$11,
        MATCH(Prototype_input!$C$50, 'Summary - Socioeconomic'!$B$2:$B$11, 0),
        MATCH(B37, 'Summary - Socioeconomic'!$C$1:$BX$1, 0)
      ),
      ""
    ),
    ""
  ),
  ""
)</f>
        <v/>
      </c>
      <c r="J37" s="21" t="str">
        <f>IF(
  Prototype_input!$C$6 = "Federal or Tribal Government",
  IF(
    B37 &lt;&gt; "",
    IFERROR(
      INDEX(
        'Summary - Estimated Dollar Valu'!$C$2:$AW$4,
        MATCH(Prototype_input!$C$54, 'Summary - Estimated Dollar Valu'!$B$2:$B$4, 0),
        MATCH(B37, 'Summary - Estimated Dollar Valu'!$C$1:$AW$1, 0)
      ),
      ""
    ),
    ""
  ),
  ""
)</f>
        <v/>
      </c>
      <c r="K37" s="21" t="str">
        <f>IF(AND(Prototype_input!$C$56&lt;&gt;"",J37&lt;&gt;""),Prototype_input!$C$58,"")</f>
        <v/>
      </c>
      <c r="L37" s="21" t="str">
        <f>IF(AND(Prototype_input!$C$60&lt;&gt;"",J37&lt;&gt;""),Prototype_input!$C$62,"")</f>
        <v/>
      </c>
      <c r="M37" s="21" t="str">
        <f>IF(AND(Prototype_input!$C$64&lt;&gt;"",J37&lt;&gt;""),Prototype_input!$C$66,"")</f>
        <v/>
      </c>
      <c r="N37" s="21" t="str">
        <f>IF(AND(Prototype_input!$C$68&lt;&gt;"",J37&lt;&gt;""),Prototype_input!$C$70,"")</f>
        <v/>
      </c>
      <c r="O37" s="21" t="str">
        <f>IF(N37&lt;&gt;"",_xlfn.XLOOKUP(Prototype_input!$E$16,'ITC Offerings Mapping'!$C$1:$C$1000,'ITC Offerings Mapping'!$B$1:$B$1000),"")</f>
        <v/>
      </c>
      <c r="Q37" s="21" t="str">
        <f t="array" ref="Q37">IF(Prototype_input!$C$6="Federal or Tribal Government",IF(O37&lt;&gt;"", INDEX('Scope Scoring'!$C$2:$BX$50, MATCH(O37, 'Scope Scoring'!$B$2:$B$50, 0), MATCH(B37, 'Scope Scoring'!$C$1:$BX$1, 0)),""),"")</f>
        <v/>
      </c>
      <c r="R37" s="21" t="str">
        <f t="shared" si="13"/>
        <v/>
      </c>
      <c r="S37" s="21" t="str">
        <f t="shared" si="14"/>
        <v/>
      </c>
      <c r="T37" s="21" t="str">
        <f t="shared" si="15"/>
        <v/>
      </c>
      <c r="U37" s="21" t="str">
        <f t="shared" si="16"/>
        <v/>
      </c>
      <c r="W37" s="21" t="str">
        <f t="array" ref="W37">IF(Prototype_input!$C$6="Federal or Tribal Government",IF(O37&lt;&gt;"", INDEX('Summary - Level of Assistance -'!$C$2:$AV$7, MATCH(Prototype_input!$C$34, 'Summary - Level of Assistance -'!$B$2:$B$7, 0), MATCH(B37, 'Summary - Level of Assistance -'!$C$1:$AV$1, 0)),""),"")</f>
        <v/>
      </c>
      <c r="X37" s="21" t="str">
        <f t="shared" si="17"/>
        <v/>
      </c>
      <c r="Y37" s="21" t="str">
        <f t="shared" si="18"/>
        <v/>
      </c>
      <c r="AA37" s="21" t="str">
        <f t="array" ref="AA37">IF(Prototype_input!$C$6="Federal or Tribal Government",IF(O37&lt;&gt;"", INDEX('Summary - Objective - Tradeoff'!$C$2:$AV$4, MATCH(Prototype_input!$C$38, 'Summary - Objective - Tradeoff'!$B$2:$B$4, 0), MATCH(B37, 'Summary - Objective - Tradeoff'!$C$1:$AV$1, 0)),""),"")</f>
        <v/>
      </c>
      <c r="AB37" s="21" t="str">
        <f t="shared" si="19"/>
        <v/>
      </c>
      <c r="AC37" s="21" t="str">
        <f t="shared" si="20"/>
        <v/>
      </c>
      <c r="AE37" s="21" t="str">
        <f t="array" ref="AE37">IF(Prototype_input!$C$6="Federal or Tribal Government",IF(O37&lt;&gt;"", INDEX('Summary- PoP - Tradeoff'!$C$2:$AV$5, MATCH(Prototype_input!$C$46, 'Summary- PoP - Tradeoff'!$B$2:$B$5, 0), MATCH(B37, 'Summary- PoP - Tradeoff'!$C$1:$AV$1, 0)),""),"")</f>
        <v/>
      </c>
      <c r="AF37" s="21" t="str">
        <f t="shared" si="21"/>
        <v/>
      </c>
      <c r="AG37" s="21" t="str">
        <f t="shared" si="22"/>
        <v/>
      </c>
      <c r="AI37" s="21" t="str">
        <f t="array" ref="AI37">IF(Prototype_input!$C$6="Federal or Tribal Government",IF(O37&lt;&gt;"", INDEX('Summary - EDV - Tradeoff'!$C$2:$AV$4, MATCH(Prototype_input!$C$54, 'Summary - EDV - Tradeoff'!$B$2:$B$4, 0), MATCH(B37, 'Summary - EDV - Tradeoff'!$C$1:$AV$1, 0)),""),"")</f>
        <v/>
      </c>
      <c r="AJ37" s="21" t="str">
        <f t="shared" si="23"/>
        <v/>
      </c>
      <c r="AK37" s="21" t="str">
        <f t="shared" si="24"/>
        <v/>
      </c>
      <c r="AL37" s="21" t="str">
        <f t="shared" si="25"/>
        <v/>
      </c>
    </row>
    <row r="38" spans="4:38" ht="12.75" x14ac:dyDescent="0.2">
      <c r="D38" s="21" t="str">
        <f>IF(
  Prototype_input!$C$6 = "State or Local Government",
  IF(
    C38 &lt;&gt; "",
    IFERROR(
      INDEX(
        'Summary - Acquisition Need'!$C$2:$AD$4,
        MATCH(Prototype_input!$C$30, 'Summary - Acquisition Need'!$B$2:$B$4, 0),
        MATCH(C38, 'Summary - Acquisition Need'!$C$1:$AD$1, 0)
      ),
      ""
    ),
    ""
  ),
  IF(
    Prototype_input!$C$6 = "Federal or Tribal Government",
    IF(
      B38 &lt;&gt; "",
      IFERROR(
        INDEX(
          'Summary - Place of Performance'!$C$2:$AW$14,
          MATCH(Prototype_input!$C$30, 'Summary - Place of Performance'!$B$2:$B$14, 0),
          MATCH(B38, 'Summary - Place of Performance'!$C$1:$AW$1, 0)
        ),
        ""
      ),
      ""
    ),
    ""
  )
)</f>
        <v/>
      </c>
      <c r="E38" s="21" t="str">
        <f>IF(
  Prototype_input!$C$6 = "State or Local Government",
  IF(
    C38 &lt;&gt; "",
    IFERROR(
      INDEX(
        'Summary - Contract Type'!$C$2:$BX$6,
        MATCH(Prototype_input!$C$34, 'Summary - Contract Type'!$B$2:$B$6, 0),
        MATCH(C38, 'Summary - Contract Type'!$C$1:$BX$1, 0)
      ),
      ""
    ),
    ""
  ),
  IF(
    Prototype_input!$C$6 = "Federal or Tribal Government",
    IF(
      B38 &lt;&gt; "",
      IFERROR(
        INDEX(
          'Summary - Level of Assistance'!$C$2:$AW$7,
          MATCH(Prototype_input!$C$34, 'Summary - Level of Assistance'!$B$2:$B$7, 0),
          MATCH(B38, 'Summary - Level of Assistance'!$C$1:$AW$1, 0)
        ),
        ""
      ),
      ""
    ),
    ""
  )
)</f>
        <v/>
      </c>
      <c r="F38" s="21" t="str">
        <f>IF(
  Prototype_input!$C$6 = "State or Local Government",
  IF(
    C38 &lt;&gt; "",
    IFERROR(
      INDEX(
        'Summary - Socioeconomic'!$C$2:$BX$11,
        MATCH(Prototype_input!$C$38, 'Summary - Socioeconomic'!$B$2:$B$11, 0),
        MATCH(C38, 'Summary - Socioeconomic'!$C$1:$BX$1, 0)
      ),
      ""
    ),
    ""
  ),
  IF(
    Prototype_input!$C$6 = "Federal or Tribal Government",
    IF(
      B38 &lt;&gt; "",
      IFERROR(
        INDEX(
          'Summary - Objective'!$C$2:$AX$4,
          MATCH(Prototype_input!$C$38, 'Summary - Objective'!$B$2:$B$4, 0),
          MATCH(B38, 'Summary - Objective'!$C$1:$AX$1, 0)
        ),
        ""
      ),
      ""
    ),
    ""
  )
)</f>
        <v/>
      </c>
      <c r="G38" s="21" t="str">
        <f>IF(
  Prototype_input!$C$6 = "Federal or Tribal Government",
  IF(
    B38 &lt;&gt; "",
    IFERROR(
      INDEX(
        'Summary - Contract Type'!$C$2:$BX$6,
        MATCH(Prototype_input!$C$42, 'Summary - Contract Type'!$B$2:$B$6, 0),
        MATCH(B38, 'Summary - Contract Type'!$C$1:$BX$1, 0)
      ),
      ""
    ),
    ""
  ),
  ""
)</f>
        <v/>
      </c>
      <c r="H38" s="21" t="str">
        <f>IF(
  Prototype_input!$C$6 = "Federal or Tribal Government",
  IF(
    B38 &lt;&gt; "",
    IFERROR(
      INDEX(
        'Summary - Period of Performance'!$C$2:$AW$5,
        MATCH(Prototype_input!$C$46, 'Summary - Period of Performance'!$B$2:$B$5, 0),
        MATCH(B38, 'Summary - Period of Performance'!$C$1:$AW$1, 0)
      ),
      ""
    ),
    ""
  ),
  ""
)</f>
        <v/>
      </c>
      <c r="I38" s="21" t="str">
        <f>IF(
  Prototype_input!$C$6 = "Federal or Tribal Government",
  IF(
    B38 &lt;&gt; "",
    IFERROR(
      INDEX(
        'Summary - Socioeconomic'!$C$2:$BX$11,
        MATCH(Prototype_input!$C$50, 'Summary - Socioeconomic'!$B$2:$B$11, 0),
        MATCH(B38, 'Summary - Socioeconomic'!$C$1:$BX$1, 0)
      ),
      ""
    ),
    ""
  ),
  ""
)</f>
        <v/>
      </c>
      <c r="J38" s="21" t="str">
        <f>IF(
  Prototype_input!$C$6 = "Federal or Tribal Government",
  IF(
    B38 &lt;&gt; "",
    IFERROR(
      INDEX(
        'Summary - Estimated Dollar Valu'!$C$2:$AW$4,
        MATCH(Prototype_input!$C$54, 'Summary - Estimated Dollar Valu'!$B$2:$B$4, 0),
        MATCH(B38, 'Summary - Estimated Dollar Valu'!$C$1:$AW$1, 0)
      ),
      ""
    ),
    ""
  ),
  ""
)</f>
        <v/>
      </c>
      <c r="K38" s="21" t="str">
        <f>IF(AND(Prototype_input!$C$56&lt;&gt;"",J38&lt;&gt;""),Prototype_input!$C$58,"")</f>
        <v/>
      </c>
      <c r="L38" s="21" t="str">
        <f>IF(AND(Prototype_input!$C$60&lt;&gt;"",J38&lt;&gt;""),Prototype_input!$C$62,"")</f>
        <v/>
      </c>
      <c r="M38" s="21" t="str">
        <f>IF(AND(Prototype_input!$C$64&lt;&gt;"",J38&lt;&gt;""),Prototype_input!$C$66,"")</f>
        <v/>
      </c>
      <c r="N38" s="21" t="str">
        <f>IF(AND(Prototype_input!$C$68&lt;&gt;"",J38&lt;&gt;""),Prototype_input!$C$70,"")</f>
        <v/>
      </c>
      <c r="O38" s="21" t="str">
        <f>IF(N38&lt;&gt;"",_xlfn.XLOOKUP(Prototype_input!$E$16,'ITC Offerings Mapping'!$C$1:$C$1000,'ITC Offerings Mapping'!$B$1:$B$1000),"")</f>
        <v/>
      </c>
      <c r="Q38" s="21" t="str">
        <f t="array" ref="Q38">IF(Prototype_input!$C$6="Federal or Tribal Government",IF(O38&lt;&gt;"", INDEX('Scope Scoring'!$C$2:$BX$50, MATCH(O38, 'Scope Scoring'!$B$2:$B$50, 0), MATCH(B38, 'Scope Scoring'!$C$1:$BX$1, 0)),""),"")</f>
        <v/>
      </c>
      <c r="R38" s="21" t="str">
        <f t="shared" si="13"/>
        <v/>
      </c>
      <c r="S38" s="21" t="str">
        <f t="shared" si="14"/>
        <v/>
      </c>
      <c r="T38" s="21" t="str">
        <f t="shared" si="15"/>
        <v/>
      </c>
      <c r="U38" s="21" t="str">
        <f t="shared" si="16"/>
        <v/>
      </c>
      <c r="W38" s="21" t="str">
        <f t="array" ref="W38">IF(Prototype_input!$C$6="Federal or Tribal Government",IF(O38&lt;&gt;"", INDEX('Summary - Level of Assistance -'!$C$2:$AV$7, MATCH(Prototype_input!$C$34, 'Summary - Level of Assistance -'!$B$2:$B$7, 0), MATCH(B38, 'Summary - Level of Assistance -'!$C$1:$AV$1, 0)),""),"")</f>
        <v/>
      </c>
      <c r="X38" s="21" t="str">
        <f t="shared" si="17"/>
        <v/>
      </c>
      <c r="Y38" s="21" t="str">
        <f t="shared" si="18"/>
        <v/>
      </c>
      <c r="AA38" s="21" t="str">
        <f t="array" ref="AA38">IF(Prototype_input!$C$6="Federal or Tribal Government",IF(O38&lt;&gt;"", INDEX('Summary - Objective - Tradeoff'!$C$2:$AV$4, MATCH(Prototype_input!$C$38, 'Summary - Objective - Tradeoff'!$B$2:$B$4, 0), MATCH(B38, 'Summary - Objective - Tradeoff'!$C$1:$AV$1, 0)),""),"")</f>
        <v/>
      </c>
      <c r="AB38" s="21" t="str">
        <f t="shared" si="19"/>
        <v/>
      </c>
      <c r="AC38" s="21" t="str">
        <f t="shared" si="20"/>
        <v/>
      </c>
      <c r="AE38" s="21" t="str">
        <f t="array" ref="AE38">IF(Prototype_input!$C$6="Federal or Tribal Government",IF(O38&lt;&gt;"", INDEX('Summary- PoP - Tradeoff'!$C$2:$AV$5, MATCH(Prototype_input!$C$46, 'Summary- PoP - Tradeoff'!$B$2:$B$5, 0), MATCH(B38, 'Summary- PoP - Tradeoff'!$C$1:$AV$1, 0)),""),"")</f>
        <v/>
      </c>
      <c r="AF38" s="21" t="str">
        <f t="shared" si="21"/>
        <v/>
      </c>
      <c r="AG38" s="21" t="str">
        <f t="shared" si="22"/>
        <v/>
      </c>
      <c r="AI38" s="21" t="str">
        <f t="array" ref="AI38">IF(Prototype_input!$C$6="Federal or Tribal Government",IF(O38&lt;&gt;"", INDEX('Summary - EDV - Tradeoff'!$C$2:$AV$4, MATCH(Prototype_input!$C$54, 'Summary - EDV - Tradeoff'!$B$2:$B$4, 0), MATCH(B38, 'Summary - EDV - Tradeoff'!$C$1:$AV$1, 0)),""),"")</f>
        <v/>
      </c>
      <c r="AJ38" s="21" t="str">
        <f t="shared" si="23"/>
        <v/>
      </c>
      <c r="AK38" s="21" t="str">
        <f t="shared" si="24"/>
        <v/>
      </c>
      <c r="AL38" s="21" t="str">
        <f t="shared" si="25"/>
        <v/>
      </c>
    </row>
    <row r="39" spans="4:38" ht="12.75" x14ac:dyDescent="0.2">
      <c r="D39" s="21" t="str">
        <f>IF(
  Prototype_input!$C$6 = "State or Local Government",
  IF(
    C39 &lt;&gt; "",
    IFERROR(
      INDEX(
        'Summary - Acquisition Need'!$C$2:$AD$4,
        MATCH(Prototype_input!$C$30, 'Summary - Acquisition Need'!$B$2:$B$4, 0),
        MATCH(C39, 'Summary - Acquisition Need'!$C$1:$AD$1, 0)
      ),
      ""
    ),
    ""
  ),
  IF(
    Prototype_input!$C$6 = "Federal or Tribal Government",
    IF(
      B39 &lt;&gt; "",
      IFERROR(
        INDEX(
          'Summary - Place of Performance'!$C$2:$AW$14,
          MATCH(Prototype_input!$C$30, 'Summary - Place of Performance'!$B$2:$B$14, 0),
          MATCH(B39, 'Summary - Place of Performance'!$C$1:$AW$1, 0)
        ),
        ""
      ),
      ""
    ),
    ""
  )
)</f>
        <v/>
      </c>
      <c r="E39" s="21" t="str">
        <f>IF(
  Prototype_input!$C$6 = "State or Local Government",
  IF(
    C39 &lt;&gt; "",
    IFERROR(
      INDEX(
        'Summary - Contract Type'!$C$2:$BX$6,
        MATCH(Prototype_input!$C$34, 'Summary - Contract Type'!$B$2:$B$6, 0),
        MATCH(C39, 'Summary - Contract Type'!$C$1:$BX$1, 0)
      ),
      ""
    ),
    ""
  ),
  IF(
    Prototype_input!$C$6 = "Federal or Tribal Government",
    IF(
      B39 &lt;&gt; "",
      IFERROR(
        INDEX(
          'Summary - Level of Assistance'!$C$2:$AW$7,
          MATCH(Prototype_input!$C$34, 'Summary - Level of Assistance'!$B$2:$B$7, 0),
          MATCH(B39, 'Summary - Level of Assistance'!$C$1:$AW$1, 0)
        ),
        ""
      ),
      ""
    ),
    ""
  )
)</f>
        <v/>
      </c>
      <c r="F39" s="21" t="str">
        <f>IF(
  Prototype_input!$C$6 = "State or Local Government",
  IF(
    C39 &lt;&gt; "",
    IFERROR(
      INDEX(
        'Summary - Socioeconomic'!$C$2:$BX$11,
        MATCH(Prototype_input!$C$38, 'Summary - Socioeconomic'!$B$2:$B$11, 0),
        MATCH(C39, 'Summary - Socioeconomic'!$C$1:$BX$1, 0)
      ),
      ""
    ),
    ""
  ),
  IF(
    Prototype_input!$C$6 = "Federal or Tribal Government",
    IF(
      B39 &lt;&gt; "",
      IFERROR(
        INDEX(
          'Summary - Objective'!$C$2:$AX$4,
          MATCH(Prototype_input!$C$38, 'Summary - Objective'!$B$2:$B$4, 0),
          MATCH(B39, 'Summary - Objective'!$C$1:$AX$1, 0)
        ),
        ""
      ),
      ""
    ),
    ""
  )
)</f>
        <v/>
      </c>
      <c r="G39" s="21" t="str">
        <f>IF(
  Prototype_input!$C$6 = "Federal or Tribal Government",
  IF(
    B39 &lt;&gt; "",
    IFERROR(
      INDEX(
        'Summary - Contract Type'!$C$2:$BX$6,
        MATCH(Prototype_input!$C$42, 'Summary - Contract Type'!$B$2:$B$6, 0),
        MATCH(B39, 'Summary - Contract Type'!$C$1:$BX$1, 0)
      ),
      ""
    ),
    ""
  ),
  ""
)</f>
        <v/>
      </c>
      <c r="H39" s="21" t="str">
        <f>IF(
  Prototype_input!$C$6 = "Federal or Tribal Government",
  IF(
    B39 &lt;&gt; "",
    IFERROR(
      INDEX(
        'Summary - Period of Performance'!$C$2:$AW$5,
        MATCH(Prototype_input!$C$46, 'Summary - Period of Performance'!$B$2:$B$5, 0),
        MATCH(B39, 'Summary - Period of Performance'!$C$1:$AW$1, 0)
      ),
      ""
    ),
    ""
  ),
  ""
)</f>
        <v/>
      </c>
      <c r="I39" s="21" t="str">
        <f>IF(
  Prototype_input!$C$6 = "Federal or Tribal Government",
  IF(
    B39 &lt;&gt; "",
    IFERROR(
      INDEX(
        'Summary - Socioeconomic'!$C$2:$BX$11,
        MATCH(Prototype_input!$C$50, 'Summary - Socioeconomic'!$B$2:$B$11, 0),
        MATCH(B39, 'Summary - Socioeconomic'!$C$1:$BX$1, 0)
      ),
      ""
    ),
    ""
  ),
  ""
)</f>
        <v/>
      </c>
      <c r="J39" s="21" t="str">
        <f>IF(
  Prototype_input!$C$6 = "Federal or Tribal Government",
  IF(
    B39 &lt;&gt; "",
    IFERROR(
      INDEX(
        'Summary - Estimated Dollar Valu'!$C$2:$AW$4,
        MATCH(Prototype_input!$C$54, 'Summary - Estimated Dollar Valu'!$B$2:$B$4, 0),
        MATCH(B39, 'Summary - Estimated Dollar Valu'!$C$1:$AW$1, 0)
      ),
      ""
    ),
    ""
  ),
  ""
)</f>
        <v/>
      </c>
      <c r="K39" s="21" t="str">
        <f>IF(AND(Prototype_input!$C$56&lt;&gt;"",J39&lt;&gt;""),Prototype_input!$C$58,"")</f>
        <v/>
      </c>
      <c r="L39" s="21" t="str">
        <f>IF(AND(Prototype_input!$C$60&lt;&gt;"",J39&lt;&gt;""),Prototype_input!$C$62,"")</f>
        <v/>
      </c>
      <c r="M39" s="21" t="str">
        <f>IF(AND(Prototype_input!$C$64&lt;&gt;"",J39&lt;&gt;""),Prototype_input!$C$66,"")</f>
        <v/>
      </c>
      <c r="N39" s="21" t="str">
        <f>IF(AND(Prototype_input!$C$68&lt;&gt;"",J39&lt;&gt;""),Prototype_input!$C$70,"")</f>
        <v/>
      </c>
      <c r="O39" s="21" t="str">
        <f>IF(N39&lt;&gt;"",_xlfn.XLOOKUP(Prototype_input!$E$16,'ITC Offerings Mapping'!$C$1:$C$1000,'ITC Offerings Mapping'!$B$1:$B$1000),"")</f>
        <v/>
      </c>
      <c r="Q39" s="21" t="str">
        <f t="array" ref="Q39">IF(Prototype_input!$C$6="Federal or Tribal Government",IF(O39&lt;&gt;"", INDEX('Scope Scoring'!$C$2:$BX$50, MATCH(O39, 'Scope Scoring'!$B$2:$B$50, 0), MATCH(B39, 'Scope Scoring'!$C$1:$BX$1, 0)),""),"")</f>
        <v/>
      </c>
      <c r="R39" s="21" t="str">
        <f t="shared" si="13"/>
        <v/>
      </c>
      <c r="S39" s="21" t="str">
        <f t="shared" si="14"/>
        <v/>
      </c>
      <c r="T39" s="21" t="str">
        <f t="shared" si="15"/>
        <v/>
      </c>
      <c r="U39" s="21" t="str">
        <f t="shared" si="16"/>
        <v/>
      </c>
      <c r="W39" s="21" t="str">
        <f t="array" ref="W39">IF(Prototype_input!$C$6="Federal or Tribal Government",IF(O39&lt;&gt;"", INDEX('Summary - Level of Assistance -'!$C$2:$AV$7, MATCH(Prototype_input!$C$34, 'Summary - Level of Assistance -'!$B$2:$B$7, 0), MATCH(B39, 'Summary - Level of Assistance -'!$C$1:$AV$1, 0)),""),"")</f>
        <v/>
      </c>
      <c r="X39" s="21" t="str">
        <f t="shared" si="17"/>
        <v/>
      </c>
      <c r="Y39" s="21" t="str">
        <f t="shared" si="18"/>
        <v/>
      </c>
      <c r="AA39" s="21" t="str">
        <f t="array" ref="AA39">IF(Prototype_input!$C$6="Federal or Tribal Government",IF(O39&lt;&gt;"", INDEX('Summary - Objective - Tradeoff'!$C$2:$AV$4, MATCH(Prototype_input!$C$38, 'Summary - Objective - Tradeoff'!$B$2:$B$4, 0), MATCH(B39, 'Summary - Objective - Tradeoff'!$C$1:$AV$1, 0)),""),"")</f>
        <v/>
      </c>
      <c r="AB39" s="21" t="str">
        <f t="shared" si="19"/>
        <v/>
      </c>
      <c r="AC39" s="21" t="str">
        <f t="shared" si="20"/>
        <v/>
      </c>
      <c r="AE39" s="21" t="str">
        <f t="array" ref="AE39">IF(Prototype_input!$C$6="Federal or Tribal Government",IF(O39&lt;&gt;"", INDEX('Summary- PoP - Tradeoff'!$C$2:$AV$5, MATCH(Prototype_input!$C$46, 'Summary- PoP - Tradeoff'!$B$2:$B$5, 0), MATCH(B39, 'Summary- PoP - Tradeoff'!$C$1:$AV$1, 0)),""),"")</f>
        <v/>
      </c>
      <c r="AF39" s="21" t="str">
        <f t="shared" si="21"/>
        <v/>
      </c>
      <c r="AG39" s="21" t="str">
        <f t="shared" si="22"/>
        <v/>
      </c>
      <c r="AI39" s="21" t="str">
        <f t="array" ref="AI39">IF(Prototype_input!$C$6="Federal or Tribal Government",IF(O39&lt;&gt;"", INDEX('Summary - EDV - Tradeoff'!$C$2:$AV$4, MATCH(Prototype_input!$C$54, 'Summary - EDV - Tradeoff'!$B$2:$B$4, 0), MATCH(B39, 'Summary - EDV - Tradeoff'!$C$1:$AV$1, 0)),""),"")</f>
        <v/>
      </c>
      <c r="AJ39" s="21" t="str">
        <f t="shared" si="23"/>
        <v/>
      </c>
      <c r="AK39" s="21" t="str">
        <f t="shared" si="24"/>
        <v/>
      </c>
      <c r="AL39" s="21" t="str">
        <f t="shared" si="25"/>
        <v/>
      </c>
    </row>
    <row r="40" spans="4:38" ht="12.75" x14ac:dyDescent="0.2">
      <c r="D40" s="21" t="str">
        <f>IF(
  Prototype_input!$C$6 = "State or Local Government",
  IF(
    C40 &lt;&gt; "",
    IFERROR(
      INDEX(
        'Summary - Acquisition Need'!$C$2:$AD$4,
        MATCH(Prototype_input!$C$30, 'Summary - Acquisition Need'!$B$2:$B$4, 0),
        MATCH(C40, 'Summary - Acquisition Need'!$C$1:$AD$1, 0)
      ),
      ""
    ),
    ""
  ),
  IF(
    Prototype_input!$C$6 = "Federal or Tribal Government",
    IF(
      B40 &lt;&gt; "",
      IFERROR(
        INDEX(
          'Summary - Place of Performance'!$C$2:$AW$14,
          MATCH(Prototype_input!$C$30, 'Summary - Place of Performance'!$B$2:$B$14, 0),
          MATCH(B40, 'Summary - Place of Performance'!$C$1:$AW$1, 0)
        ),
        ""
      ),
      ""
    ),
    ""
  )
)</f>
        <v/>
      </c>
      <c r="E40" s="21" t="str">
        <f>IF(
  Prototype_input!$C$6 = "State or Local Government",
  IF(
    C40 &lt;&gt; "",
    IFERROR(
      INDEX(
        'Summary - Contract Type'!$C$2:$BX$6,
        MATCH(Prototype_input!$C$34, 'Summary - Contract Type'!$B$2:$B$6, 0),
        MATCH(C40, 'Summary - Contract Type'!$C$1:$BX$1, 0)
      ),
      ""
    ),
    ""
  ),
  IF(
    Prototype_input!$C$6 = "Federal or Tribal Government",
    IF(
      B40 &lt;&gt; "",
      IFERROR(
        INDEX(
          'Summary - Level of Assistance'!$C$2:$AW$7,
          MATCH(Prototype_input!$C$34, 'Summary - Level of Assistance'!$B$2:$B$7, 0),
          MATCH(B40, 'Summary - Level of Assistance'!$C$1:$AW$1, 0)
        ),
        ""
      ),
      ""
    ),
    ""
  )
)</f>
        <v/>
      </c>
      <c r="F40" s="21" t="str">
        <f>IF(
  Prototype_input!$C$6 = "State or Local Government",
  IF(
    C40 &lt;&gt; "",
    IFERROR(
      INDEX(
        'Summary - Socioeconomic'!$C$2:$BX$11,
        MATCH(Prototype_input!$C$38, 'Summary - Socioeconomic'!$B$2:$B$11, 0),
        MATCH(C40, 'Summary - Socioeconomic'!$C$1:$BX$1, 0)
      ),
      ""
    ),
    ""
  ),
  IF(
    Prototype_input!$C$6 = "Federal or Tribal Government",
    IF(
      B40 &lt;&gt; "",
      IFERROR(
        INDEX(
          'Summary - Objective'!$C$2:$AX$4,
          MATCH(Prototype_input!$C$38, 'Summary - Objective'!$B$2:$B$4, 0),
          MATCH(B40, 'Summary - Objective'!$C$1:$AX$1, 0)
        ),
        ""
      ),
      ""
    ),
    ""
  )
)</f>
        <v/>
      </c>
      <c r="G40" s="21" t="str">
        <f>IF(
  Prototype_input!$C$6 = "Federal or Tribal Government",
  IF(
    B40 &lt;&gt; "",
    IFERROR(
      INDEX(
        'Summary - Contract Type'!$C$2:$BX$6,
        MATCH(Prototype_input!$C$42, 'Summary - Contract Type'!$B$2:$B$6, 0),
        MATCH(B40, 'Summary - Contract Type'!$C$1:$BX$1, 0)
      ),
      ""
    ),
    ""
  ),
  ""
)</f>
        <v/>
      </c>
      <c r="H40" s="21" t="str">
        <f>IF(
  Prototype_input!$C$6 = "Federal or Tribal Government",
  IF(
    B40 &lt;&gt; "",
    IFERROR(
      INDEX(
        'Summary - Period of Performance'!$C$2:$AW$5,
        MATCH(Prototype_input!$C$46, 'Summary - Period of Performance'!$B$2:$B$5, 0),
        MATCH(B40, 'Summary - Period of Performance'!$C$1:$AW$1, 0)
      ),
      ""
    ),
    ""
  ),
  ""
)</f>
        <v/>
      </c>
      <c r="I40" s="21" t="str">
        <f>IF(
  Prototype_input!$C$6 = "Federal or Tribal Government",
  IF(
    B40 &lt;&gt; "",
    IFERROR(
      INDEX(
        'Summary - Socioeconomic'!$C$2:$BX$11,
        MATCH(Prototype_input!$C$50, 'Summary - Socioeconomic'!$B$2:$B$11, 0),
        MATCH(B40, 'Summary - Socioeconomic'!$C$1:$BX$1, 0)
      ),
      ""
    ),
    ""
  ),
  ""
)</f>
        <v/>
      </c>
      <c r="J40" s="21" t="str">
        <f>IF(
  Prototype_input!$C$6 = "Federal or Tribal Government",
  IF(
    B40 &lt;&gt; "",
    IFERROR(
      INDEX(
        'Summary - Estimated Dollar Valu'!$C$2:$AW$4,
        MATCH(Prototype_input!$C$54, 'Summary - Estimated Dollar Valu'!$B$2:$B$4, 0),
        MATCH(B40, 'Summary - Estimated Dollar Valu'!$C$1:$AW$1, 0)
      ),
      ""
    ),
    ""
  ),
  ""
)</f>
        <v/>
      </c>
      <c r="K40" s="21" t="str">
        <f>IF(AND(Prototype_input!$C$56&lt;&gt;"",J40&lt;&gt;""),Prototype_input!$C$58,"")</f>
        <v/>
      </c>
      <c r="L40" s="21" t="str">
        <f>IF(AND(Prototype_input!$C$60&lt;&gt;"",J40&lt;&gt;""),Prototype_input!$C$62,"")</f>
        <v/>
      </c>
      <c r="M40" s="21" t="str">
        <f>IF(AND(Prototype_input!$C$64&lt;&gt;"",J40&lt;&gt;""),Prototype_input!$C$66,"")</f>
        <v/>
      </c>
      <c r="N40" s="21" t="str">
        <f>IF(AND(Prototype_input!$C$68&lt;&gt;"",J40&lt;&gt;""),Prototype_input!$C$70,"")</f>
        <v/>
      </c>
      <c r="O40" s="21" t="str">
        <f>IF(N40&lt;&gt;"",_xlfn.XLOOKUP(Prototype_input!$E$16,'ITC Offerings Mapping'!$C$1:$C$1000,'ITC Offerings Mapping'!$B$1:$B$1000),"")</f>
        <v/>
      </c>
      <c r="Q40" s="21" t="str">
        <f t="array" ref="Q40">IF(Prototype_input!$C$6="Federal or Tribal Government",IF(O40&lt;&gt;"", INDEX('Scope Scoring'!$C$2:$BX$50, MATCH(O40, 'Scope Scoring'!$B$2:$B$50, 0), MATCH(B40, 'Scope Scoring'!$C$1:$BX$1, 0)),""),"")</f>
        <v/>
      </c>
      <c r="R40" s="21" t="str">
        <f t="shared" si="13"/>
        <v/>
      </c>
      <c r="S40" s="21" t="str">
        <f t="shared" si="14"/>
        <v/>
      </c>
      <c r="T40" s="21" t="str">
        <f t="shared" si="15"/>
        <v/>
      </c>
      <c r="U40" s="21" t="str">
        <f t="shared" si="16"/>
        <v/>
      </c>
      <c r="W40" s="21" t="str">
        <f t="array" ref="W40">IF(Prototype_input!$C$6="Federal or Tribal Government",IF(O40&lt;&gt;"", INDEX('Summary - Level of Assistance -'!$C$2:$AV$7, MATCH(Prototype_input!$C$34, 'Summary - Level of Assistance -'!$B$2:$B$7, 0), MATCH(B40, 'Summary - Level of Assistance -'!$C$1:$AV$1, 0)),""),"")</f>
        <v/>
      </c>
      <c r="X40" s="21" t="str">
        <f t="shared" si="17"/>
        <v/>
      </c>
      <c r="Y40" s="21" t="str">
        <f t="shared" si="18"/>
        <v/>
      </c>
      <c r="AA40" s="21" t="str">
        <f t="array" ref="AA40">IF(Prototype_input!$C$6="Federal or Tribal Government",IF(O40&lt;&gt;"", INDEX('Summary - Objective - Tradeoff'!$C$2:$AV$4, MATCH(Prototype_input!$C$38, 'Summary - Objective - Tradeoff'!$B$2:$B$4, 0), MATCH(B40, 'Summary - Objective - Tradeoff'!$C$1:$AV$1, 0)),""),"")</f>
        <v/>
      </c>
      <c r="AB40" s="21" t="str">
        <f t="shared" si="19"/>
        <v/>
      </c>
      <c r="AC40" s="21" t="str">
        <f t="shared" si="20"/>
        <v/>
      </c>
      <c r="AE40" s="21" t="str">
        <f t="array" ref="AE40">IF(Prototype_input!$C$6="Federal or Tribal Government",IF(O40&lt;&gt;"", INDEX('Summary- PoP - Tradeoff'!$C$2:$AV$5, MATCH(Prototype_input!$C$46, 'Summary- PoP - Tradeoff'!$B$2:$B$5, 0), MATCH(B40, 'Summary- PoP - Tradeoff'!$C$1:$AV$1, 0)),""),"")</f>
        <v/>
      </c>
      <c r="AF40" s="21" t="str">
        <f t="shared" si="21"/>
        <v/>
      </c>
      <c r="AG40" s="21" t="str">
        <f t="shared" si="22"/>
        <v/>
      </c>
      <c r="AI40" s="21" t="str">
        <f t="array" ref="AI40">IF(Prototype_input!$C$6="Federal or Tribal Government",IF(O40&lt;&gt;"", INDEX('Summary - EDV - Tradeoff'!$C$2:$AV$4, MATCH(Prototype_input!$C$54, 'Summary - EDV - Tradeoff'!$B$2:$B$4, 0), MATCH(B40, 'Summary - EDV - Tradeoff'!$C$1:$AV$1, 0)),""),"")</f>
        <v/>
      </c>
      <c r="AJ40" s="21" t="str">
        <f t="shared" si="23"/>
        <v/>
      </c>
      <c r="AK40" s="21" t="str">
        <f t="shared" si="24"/>
        <v/>
      </c>
      <c r="AL40" s="21" t="str">
        <f t="shared" si="25"/>
        <v/>
      </c>
    </row>
    <row r="41" spans="4:38" ht="12.75" x14ac:dyDescent="0.2">
      <c r="D41" s="21" t="str">
        <f>IF(
  Prototype_input!$C$6 = "State or Local Government",
  IF(
    C41 &lt;&gt; "",
    IFERROR(
      INDEX(
        'Summary - Acquisition Need'!$C$2:$AD$4,
        MATCH(Prototype_input!$C$30, 'Summary - Acquisition Need'!$B$2:$B$4, 0),
        MATCH(C41, 'Summary - Acquisition Need'!$C$1:$AD$1, 0)
      ),
      ""
    ),
    ""
  ),
  IF(
    Prototype_input!$C$6 = "Federal or Tribal Government",
    IF(
      B41 &lt;&gt; "",
      IFERROR(
        INDEX(
          'Summary - Place of Performance'!$C$2:$AW$14,
          MATCH(Prototype_input!$C$30, 'Summary - Place of Performance'!$B$2:$B$14, 0),
          MATCH(B41, 'Summary - Place of Performance'!$C$1:$AW$1, 0)
        ),
        ""
      ),
      ""
    ),
    ""
  )
)</f>
        <v/>
      </c>
      <c r="E41" s="21" t="str">
        <f>IF(
  Prototype_input!$C$6 = "State or Local Government",
  IF(
    C41 &lt;&gt; "",
    IFERROR(
      INDEX(
        'Summary - Contract Type'!$C$2:$BX$6,
        MATCH(Prototype_input!$C$34, 'Summary - Contract Type'!$B$2:$B$6, 0),
        MATCH(C41, 'Summary - Contract Type'!$C$1:$BX$1, 0)
      ),
      ""
    ),
    ""
  ),
  IF(
    Prototype_input!$C$6 = "Federal or Tribal Government",
    IF(
      B41 &lt;&gt; "",
      IFERROR(
        INDEX(
          'Summary - Level of Assistance'!$C$2:$AW$7,
          MATCH(Prototype_input!$C$34, 'Summary - Level of Assistance'!$B$2:$B$7, 0),
          MATCH(B41, 'Summary - Level of Assistance'!$C$1:$AW$1, 0)
        ),
        ""
      ),
      ""
    ),
    ""
  )
)</f>
        <v/>
      </c>
      <c r="F41" s="21" t="str">
        <f>IF(
  Prototype_input!$C$6 = "State or Local Government",
  IF(
    C41 &lt;&gt; "",
    IFERROR(
      INDEX(
        'Summary - Socioeconomic'!$C$2:$BX$11,
        MATCH(Prototype_input!$C$38, 'Summary - Socioeconomic'!$B$2:$B$11, 0),
        MATCH(C41, 'Summary - Socioeconomic'!$C$1:$BX$1, 0)
      ),
      ""
    ),
    ""
  ),
  IF(
    Prototype_input!$C$6 = "Federal or Tribal Government",
    IF(
      B41 &lt;&gt; "",
      IFERROR(
        INDEX(
          'Summary - Objective'!$C$2:$AX$4,
          MATCH(Prototype_input!$C$38, 'Summary - Objective'!$B$2:$B$4, 0),
          MATCH(B41, 'Summary - Objective'!$C$1:$AX$1, 0)
        ),
        ""
      ),
      ""
    ),
    ""
  )
)</f>
        <v/>
      </c>
      <c r="G41" s="21" t="str">
        <f>IF(
  Prototype_input!$C$6 = "Federal or Tribal Government",
  IF(
    B41 &lt;&gt; "",
    IFERROR(
      INDEX(
        'Summary - Contract Type'!$C$2:$BX$6,
        MATCH(Prototype_input!$C$42, 'Summary - Contract Type'!$B$2:$B$6, 0),
        MATCH(B41, 'Summary - Contract Type'!$C$1:$BX$1, 0)
      ),
      ""
    ),
    ""
  ),
  ""
)</f>
        <v/>
      </c>
      <c r="H41" s="21" t="str">
        <f>IF(
  Prototype_input!$C$6 = "Federal or Tribal Government",
  IF(
    B41 &lt;&gt; "",
    IFERROR(
      INDEX(
        'Summary - Period of Performance'!$C$2:$AW$5,
        MATCH(Prototype_input!$C$46, 'Summary - Period of Performance'!$B$2:$B$5, 0),
        MATCH(B41, 'Summary - Period of Performance'!$C$1:$AW$1, 0)
      ),
      ""
    ),
    ""
  ),
  ""
)</f>
        <v/>
      </c>
      <c r="I41" s="21" t="str">
        <f>IF(
  Prototype_input!$C$6 = "Federal or Tribal Government",
  IF(
    B41 &lt;&gt; "",
    IFERROR(
      INDEX(
        'Summary - Socioeconomic'!$C$2:$BX$11,
        MATCH(Prototype_input!$C$50, 'Summary - Socioeconomic'!$B$2:$B$11, 0),
        MATCH(B41, 'Summary - Socioeconomic'!$C$1:$BX$1, 0)
      ),
      ""
    ),
    ""
  ),
  ""
)</f>
        <v/>
      </c>
      <c r="J41" s="21" t="str">
        <f>IF(
  Prototype_input!$C$6 = "Federal or Tribal Government",
  IF(
    B41 &lt;&gt; "",
    IFERROR(
      INDEX(
        'Summary - Estimated Dollar Valu'!$C$2:$AW$4,
        MATCH(Prototype_input!$C$54, 'Summary - Estimated Dollar Valu'!$B$2:$B$4, 0),
        MATCH(B41, 'Summary - Estimated Dollar Valu'!$C$1:$AW$1, 0)
      ),
      ""
    ),
    ""
  ),
  ""
)</f>
        <v/>
      </c>
      <c r="K41" s="21" t="str">
        <f>IF(AND(Prototype_input!$C$56&lt;&gt;"",J41&lt;&gt;""),Prototype_input!$C$58,"")</f>
        <v/>
      </c>
      <c r="L41" s="21" t="str">
        <f>IF(AND(Prototype_input!$C$60&lt;&gt;"",J41&lt;&gt;""),Prototype_input!$C$62,"")</f>
        <v/>
      </c>
      <c r="M41" s="21" t="str">
        <f>IF(AND(Prototype_input!$C$64&lt;&gt;"",J41&lt;&gt;""),Prototype_input!$C$66,"")</f>
        <v/>
      </c>
      <c r="N41" s="21" t="str">
        <f>IF(AND(Prototype_input!$C$68&lt;&gt;"",J41&lt;&gt;""),Prototype_input!$C$70,"")</f>
        <v/>
      </c>
      <c r="O41" s="21" t="str">
        <f>IF(N41&lt;&gt;"",_xlfn.XLOOKUP(Prototype_input!$E$16,'ITC Offerings Mapping'!$C$1:$C$1000,'ITC Offerings Mapping'!$B$1:$B$1000),"")</f>
        <v/>
      </c>
      <c r="Q41" s="21" t="str">
        <f t="array" ref="Q41">IF(Prototype_input!$C$6="Federal or Tribal Government",IF(O41&lt;&gt;"", INDEX('Scope Scoring'!$C$2:$BX$50, MATCH(O41, 'Scope Scoring'!$B$2:$B$50, 0), MATCH(B41, 'Scope Scoring'!$C$1:$BX$1, 0)),""),"")</f>
        <v/>
      </c>
      <c r="R41" s="21" t="str">
        <f t="shared" si="13"/>
        <v/>
      </c>
      <c r="S41" s="21" t="str">
        <f t="shared" si="14"/>
        <v/>
      </c>
      <c r="T41" s="21" t="str">
        <f t="shared" si="15"/>
        <v/>
      </c>
      <c r="U41" s="21" t="str">
        <f t="shared" si="16"/>
        <v/>
      </c>
      <c r="W41" s="21" t="str">
        <f t="array" ref="W41">IF(Prototype_input!$C$6="Federal or Tribal Government",IF(O41&lt;&gt;"", INDEX('Summary - Level of Assistance -'!$C$2:$AV$7, MATCH(Prototype_input!$C$34, 'Summary - Level of Assistance -'!$B$2:$B$7, 0), MATCH(B41, 'Summary - Level of Assistance -'!$C$1:$AV$1, 0)),""),"")</f>
        <v/>
      </c>
      <c r="X41" s="21" t="str">
        <f t="shared" si="17"/>
        <v/>
      </c>
      <c r="Y41" s="21" t="str">
        <f t="shared" si="18"/>
        <v/>
      </c>
      <c r="AA41" s="21" t="str">
        <f t="array" ref="AA41">IF(Prototype_input!$C$6="Federal or Tribal Government",IF(O41&lt;&gt;"", INDEX('Summary - Objective - Tradeoff'!$C$2:$AV$4, MATCH(Prototype_input!$C$38, 'Summary - Objective - Tradeoff'!$B$2:$B$4, 0), MATCH(B41, 'Summary - Objective - Tradeoff'!$C$1:$AV$1, 0)),""),"")</f>
        <v/>
      </c>
      <c r="AB41" s="21" t="str">
        <f t="shared" si="19"/>
        <v/>
      </c>
      <c r="AC41" s="21" t="str">
        <f t="shared" si="20"/>
        <v/>
      </c>
      <c r="AE41" s="21" t="str">
        <f t="array" ref="AE41">IF(Prototype_input!$C$6="Federal or Tribal Government",IF(O41&lt;&gt;"", INDEX('Summary- PoP - Tradeoff'!$C$2:$AV$5, MATCH(Prototype_input!$C$46, 'Summary- PoP - Tradeoff'!$B$2:$B$5, 0), MATCH(B41, 'Summary- PoP - Tradeoff'!$C$1:$AV$1, 0)),""),"")</f>
        <v/>
      </c>
      <c r="AF41" s="21" t="str">
        <f t="shared" si="21"/>
        <v/>
      </c>
      <c r="AG41" s="21" t="str">
        <f t="shared" si="22"/>
        <v/>
      </c>
      <c r="AI41" s="21" t="str">
        <f t="array" ref="AI41">IF(Prototype_input!$C$6="Federal or Tribal Government",IF(O41&lt;&gt;"", INDEX('Summary - EDV - Tradeoff'!$C$2:$AV$4, MATCH(Prototype_input!$C$54, 'Summary - EDV - Tradeoff'!$B$2:$B$4, 0), MATCH(B41, 'Summary - EDV - Tradeoff'!$C$1:$AV$1, 0)),""),"")</f>
        <v/>
      </c>
      <c r="AJ41" s="21" t="str">
        <f t="shared" si="23"/>
        <v/>
      </c>
      <c r="AK41" s="21" t="str">
        <f t="shared" si="24"/>
        <v/>
      </c>
      <c r="AL41" s="21" t="str">
        <f t="shared" si="25"/>
        <v/>
      </c>
    </row>
    <row r="42" spans="4:38" ht="12.75" x14ac:dyDescent="0.2">
      <c r="D42" s="21" t="str">
        <f>IF(
  Prototype_input!$C$6 = "State or Local Government",
  IF(
    C42 &lt;&gt; "",
    IFERROR(
      INDEX(
        'Summary - Acquisition Need'!$C$2:$AD$4,
        MATCH(Prototype_input!$C$30, 'Summary - Acquisition Need'!$B$2:$B$4, 0),
        MATCH(C42, 'Summary - Acquisition Need'!$C$1:$AD$1, 0)
      ),
      ""
    ),
    ""
  ),
  IF(
    Prototype_input!$C$6 = "Federal or Tribal Government",
    IF(
      B42 &lt;&gt; "",
      IFERROR(
        INDEX(
          'Summary - Place of Performance'!$C$2:$AW$14,
          MATCH(Prototype_input!$C$30, 'Summary - Place of Performance'!$B$2:$B$14, 0),
          MATCH(B42, 'Summary - Place of Performance'!$C$1:$AW$1, 0)
        ),
        ""
      ),
      ""
    ),
    ""
  )
)</f>
        <v/>
      </c>
      <c r="E42" s="21" t="str">
        <f>IF(
  Prototype_input!$C$6 = "State or Local Government",
  IF(
    C42 &lt;&gt; "",
    IFERROR(
      INDEX(
        'Summary - Contract Type'!$C$2:$BX$6,
        MATCH(Prototype_input!$C$34, 'Summary - Contract Type'!$B$2:$B$6, 0),
        MATCH(C42, 'Summary - Contract Type'!$C$1:$BX$1, 0)
      ),
      ""
    ),
    ""
  ),
  IF(
    Prototype_input!$C$6 = "Federal or Tribal Government",
    IF(
      B42 &lt;&gt; "",
      IFERROR(
        INDEX(
          'Summary - Level of Assistance'!$C$2:$AW$7,
          MATCH(Prototype_input!$C$34, 'Summary - Level of Assistance'!$B$2:$B$7, 0),
          MATCH(B42, 'Summary - Level of Assistance'!$C$1:$AW$1, 0)
        ),
        ""
      ),
      ""
    ),
    ""
  )
)</f>
        <v/>
      </c>
      <c r="F42" s="21" t="str">
        <f>IF(
  Prototype_input!$C$6 = "State or Local Government",
  IF(
    C42 &lt;&gt; "",
    IFERROR(
      INDEX(
        'Summary - Socioeconomic'!$C$2:$BX$11,
        MATCH(Prototype_input!$C$38, 'Summary - Socioeconomic'!$B$2:$B$11, 0),
        MATCH(C42, 'Summary - Socioeconomic'!$C$1:$BX$1, 0)
      ),
      ""
    ),
    ""
  ),
  IF(
    Prototype_input!$C$6 = "Federal or Tribal Government",
    IF(
      B42 &lt;&gt; "",
      IFERROR(
        INDEX(
          'Summary - Objective'!$C$2:$AX$4,
          MATCH(Prototype_input!$C$38, 'Summary - Objective'!$B$2:$B$4, 0),
          MATCH(B42, 'Summary - Objective'!$C$1:$AX$1, 0)
        ),
        ""
      ),
      ""
    ),
    ""
  )
)</f>
        <v/>
      </c>
      <c r="G42" s="21" t="str">
        <f>IF(
  Prototype_input!$C$6 = "Federal or Tribal Government",
  IF(
    B42 &lt;&gt; "",
    IFERROR(
      INDEX(
        'Summary - Contract Type'!$C$2:$BX$6,
        MATCH(Prototype_input!$C$42, 'Summary - Contract Type'!$B$2:$B$6, 0),
        MATCH(B42, 'Summary - Contract Type'!$C$1:$BX$1, 0)
      ),
      ""
    ),
    ""
  ),
  ""
)</f>
        <v/>
      </c>
      <c r="H42" s="21" t="str">
        <f>IF(
  Prototype_input!$C$6 = "Federal or Tribal Government",
  IF(
    B42 &lt;&gt; "",
    IFERROR(
      INDEX(
        'Summary - Period of Performance'!$C$2:$AW$5,
        MATCH(Prototype_input!$C$46, 'Summary - Period of Performance'!$B$2:$B$5, 0),
        MATCH(B42, 'Summary - Period of Performance'!$C$1:$AW$1, 0)
      ),
      ""
    ),
    ""
  ),
  ""
)</f>
        <v/>
      </c>
      <c r="I42" s="21" t="str">
        <f>IF(
  Prototype_input!$C$6 = "Federal or Tribal Government",
  IF(
    B42 &lt;&gt; "",
    IFERROR(
      INDEX(
        'Summary - Socioeconomic'!$C$2:$BX$11,
        MATCH(Prototype_input!$C$50, 'Summary - Socioeconomic'!$B$2:$B$11, 0),
        MATCH(B42, 'Summary - Socioeconomic'!$C$1:$BX$1, 0)
      ),
      ""
    ),
    ""
  ),
  ""
)</f>
        <v/>
      </c>
      <c r="J42" s="21" t="str">
        <f>IF(
  Prototype_input!$C$6 = "Federal or Tribal Government",
  IF(
    B42 &lt;&gt; "",
    IFERROR(
      INDEX(
        'Summary - Estimated Dollar Valu'!$C$2:$AW$4,
        MATCH(Prototype_input!$C$54, 'Summary - Estimated Dollar Valu'!$B$2:$B$4, 0),
        MATCH(B42, 'Summary - Estimated Dollar Valu'!$C$1:$AW$1, 0)
      ),
      ""
    ),
    ""
  ),
  ""
)</f>
        <v/>
      </c>
      <c r="K42" s="21" t="str">
        <f>IF(AND(Prototype_input!$C$56&lt;&gt;"",J42&lt;&gt;""),Prototype_input!$C$58,"")</f>
        <v/>
      </c>
      <c r="L42" s="21" t="str">
        <f>IF(AND(Prototype_input!$C$60&lt;&gt;"",J42&lt;&gt;""),Prototype_input!$C$62,"")</f>
        <v/>
      </c>
      <c r="M42" s="21" t="str">
        <f>IF(AND(Prototype_input!$C$64&lt;&gt;"",J42&lt;&gt;""),Prototype_input!$C$66,"")</f>
        <v/>
      </c>
      <c r="N42" s="21" t="str">
        <f>IF(AND(Prototype_input!$C$68&lt;&gt;"",J42&lt;&gt;""),Prototype_input!$C$70,"")</f>
        <v/>
      </c>
      <c r="O42" s="21" t="str">
        <f>IF(N42&lt;&gt;"",_xlfn.XLOOKUP(Prototype_input!$E$16,'ITC Offerings Mapping'!$C$1:$C$1000,'ITC Offerings Mapping'!$B$1:$B$1000),"")</f>
        <v/>
      </c>
      <c r="Q42" s="21" t="str">
        <f t="array" ref="Q42">IF(Prototype_input!$C$6="Federal or Tribal Government",IF(O42&lt;&gt;"", INDEX('Scope Scoring'!$C$2:$BX$50, MATCH(O42, 'Scope Scoring'!$B$2:$B$50, 0), MATCH(B42, 'Scope Scoring'!$C$1:$BX$1, 0)),""),"")</f>
        <v/>
      </c>
      <c r="R42" s="21" t="str">
        <f t="shared" si="13"/>
        <v/>
      </c>
      <c r="S42" s="21" t="str">
        <f t="shared" si="14"/>
        <v/>
      </c>
      <c r="T42" s="21" t="str">
        <f t="shared" si="15"/>
        <v/>
      </c>
      <c r="U42" s="21" t="str">
        <f t="shared" si="16"/>
        <v/>
      </c>
      <c r="W42" s="21" t="str">
        <f t="array" ref="W42">IF(Prototype_input!$C$6="Federal or Tribal Government",IF(O42&lt;&gt;"", INDEX('Summary - Level of Assistance -'!$C$2:$AV$7, MATCH(Prototype_input!$C$34, 'Summary - Level of Assistance -'!$B$2:$B$7, 0), MATCH(B42, 'Summary - Level of Assistance -'!$C$1:$AV$1, 0)),""),"")</f>
        <v/>
      </c>
      <c r="X42" s="21" t="str">
        <f t="shared" si="17"/>
        <v/>
      </c>
      <c r="Y42" s="21" t="str">
        <f t="shared" si="18"/>
        <v/>
      </c>
      <c r="AA42" s="21" t="str">
        <f t="array" ref="AA42">IF(Prototype_input!$C$6="Federal or Tribal Government",IF(O42&lt;&gt;"", INDEX('Summary - Objective - Tradeoff'!$C$2:$AV$4, MATCH(Prototype_input!$C$38, 'Summary - Objective - Tradeoff'!$B$2:$B$4, 0), MATCH(B42, 'Summary - Objective - Tradeoff'!$C$1:$AV$1, 0)),""),"")</f>
        <v/>
      </c>
      <c r="AB42" s="21" t="str">
        <f t="shared" si="19"/>
        <v/>
      </c>
      <c r="AC42" s="21" t="str">
        <f t="shared" si="20"/>
        <v/>
      </c>
      <c r="AE42" s="21" t="str">
        <f t="array" ref="AE42">IF(Prototype_input!$C$6="Federal or Tribal Government",IF(O42&lt;&gt;"", INDEX('Summary- PoP - Tradeoff'!$C$2:$AV$5, MATCH(Prototype_input!$C$46, 'Summary- PoP - Tradeoff'!$B$2:$B$5, 0), MATCH(B42, 'Summary- PoP - Tradeoff'!$C$1:$AV$1, 0)),""),"")</f>
        <v/>
      </c>
      <c r="AF42" s="21" t="str">
        <f t="shared" si="21"/>
        <v/>
      </c>
      <c r="AG42" s="21" t="str">
        <f t="shared" si="22"/>
        <v/>
      </c>
      <c r="AI42" s="21" t="str">
        <f t="array" ref="AI42">IF(Prototype_input!$C$6="Federal or Tribal Government",IF(O42&lt;&gt;"", INDEX('Summary - EDV - Tradeoff'!$C$2:$AV$4, MATCH(Prototype_input!$C$54, 'Summary - EDV - Tradeoff'!$B$2:$B$4, 0), MATCH(B42, 'Summary - EDV - Tradeoff'!$C$1:$AV$1, 0)),""),"")</f>
        <v/>
      </c>
      <c r="AJ42" s="21" t="str">
        <f t="shared" si="23"/>
        <v/>
      </c>
      <c r="AK42" s="21" t="str">
        <f t="shared" si="24"/>
        <v/>
      </c>
      <c r="AL42" s="21" t="str">
        <f t="shared" si="25"/>
        <v/>
      </c>
    </row>
    <row r="43" spans="4:38" ht="12.75" x14ac:dyDescent="0.2">
      <c r="D43" s="21" t="str">
        <f>IF(
  Prototype_input!$C$6 = "State or Local Government",
  IF(
    C43 &lt;&gt; "",
    IFERROR(
      INDEX(
        'Summary - Acquisition Need'!$C$2:$AD$4,
        MATCH(Prototype_input!$C$30, 'Summary - Acquisition Need'!$B$2:$B$4, 0),
        MATCH(C43, 'Summary - Acquisition Need'!$C$1:$AD$1, 0)
      ),
      ""
    ),
    ""
  ),
  IF(
    Prototype_input!$C$6 = "Federal or Tribal Government",
    IF(
      B43 &lt;&gt; "",
      IFERROR(
        INDEX(
          'Summary - Place of Performance'!$C$2:$AW$14,
          MATCH(Prototype_input!$C$30, 'Summary - Place of Performance'!$B$2:$B$14, 0),
          MATCH(B43, 'Summary - Place of Performance'!$C$1:$AW$1, 0)
        ),
        ""
      ),
      ""
    ),
    ""
  )
)</f>
        <v/>
      </c>
      <c r="E43" s="21" t="str">
        <f>IF(
  Prototype_input!$C$6 = "State or Local Government",
  IF(
    C43 &lt;&gt; "",
    IFERROR(
      INDEX(
        'Summary - Contract Type'!$C$2:$BX$6,
        MATCH(Prototype_input!$C$34, 'Summary - Contract Type'!$B$2:$B$6, 0),
        MATCH(C43, 'Summary - Contract Type'!$C$1:$BX$1, 0)
      ),
      ""
    ),
    ""
  ),
  IF(
    Prototype_input!$C$6 = "Federal or Tribal Government",
    IF(
      B43 &lt;&gt; "",
      IFERROR(
        INDEX(
          'Summary - Level of Assistance'!$C$2:$AW$7,
          MATCH(Prototype_input!$C$34, 'Summary - Level of Assistance'!$B$2:$B$7, 0),
          MATCH(B43, 'Summary - Level of Assistance'!$C$1:$AW$1, 0)
        ),
        ""
      ),
      ""
    ),
    ""
  )
)</f>
        <v/>
      </c>
      <c r="F43" s="21" t="str">
        <f>IF(
  Prototype_input!$C$6 = "State or Local Government",
  IF(
    C43 &lt;&gt; "",
    IFERROR(
      INDEX(
        'Summary - Socioeconomic'!$C$2:$BX$11,
        MATCH(Prototype_input!$C$38, 'Summary - Socioeconomic'!$B$2:$B$11, 0),
        MATCH(C43, 'Summary - Socioeconomic'!$C$1:$BX$1, 0)
      ),
      ""
    ),
    ""
  ),
  IF(
    Prototype_input!$C$6 = "Federal or Tribal Government",
    IF(
      B43 &lt;&gt; "",
      IFERROR(
        INDEX(
          'Summary - Objective'!$C$2:$AX$4,
          MATCH(Prototype_input!$C$38, 'Summary - Objective'!$B$2:$B$4, 0),
          MATCH(B43, 'Summary - Objective'!$C$1:$AX$1, 0)
        ),
        ""
      ),
      ""
    ),
    ""
  )
)</f>
        <v/>
      </c>
      <c r="G43" s="21" t="str">
        <f>IF(
  Prototype_input!$C$6 = "Federal or Tribal Government",
  IF(
    B43 &lt;&gt; "",
    IFERROR(
      INDEX(
        'Summary - Contract Type'!$C$2:$BX$6,
        MATCH(Prototype_input!$C$42, 'Summary - Contract Type'!$B$2:$B$6, 0),
        MATCH(B43, 'Summary - Contract Type'!$C$1:$BX$1, 0)
      ),
      ""
    ),
    ""
  ),
  ""
)</f>
        <v/>
      </c>
      <c r="H43" s="21" t="str">
        <f>IF(
  Prototype_input!$C$6 = "Federal or Tribal Government",
  IF(
    B43 &lt;&gt; "",
    IFERROR(
      INDEX(
        'Summary - Period of Performance'!$C$2:$AW$5,
        MATCH(Prototype_input!$C$46, 'Summary - Period of Performance'!$B$2:$B$5, 0),
        MATCH(B43, 'Summary - Period of Performance'!$C$1:$AW$1, 0)
      ),
      ""
    ),
    ""
  ),
  ""
)</f>
        <v/>
      </c>
      <c r="I43" s="21" t="str">
        <f>IF(
  Prototype_input!$C$6 = "Federal or Tribal Government",
  IF(
    B43 &lt;&gt; "",
    IFERROR(
      INDEX(
        'Summary - Socioeconomic'!$C$2:$BX$11,
        MATCH(Prototype_input!$C$50, 'Summary - Socioeconomic'!$B$2:$B$11, 0),
        MATCH(B43, 'Summary - Socioeconomic'!$C$1:$BX$1, 0)
      ),
      ""
    ),
    ""
  ),
  ""
)</f>
        <v/>
      </c>
      <c r="J43" s="21" t="str">
        <f>IF(
  Prototype_input!$C$6 = "Federal or Tribal Government",
  IF(
    B43 &lt;&gt; "",
    IFERROR(
      INDEX(
        'Summary - Estimated Dollar Valu'!$C$2:$AW$4,
        MATCH(Prototype_input!$C$54, 'Summary - Estimated Dollar Valu'!$B$2:$B$4, 0),
        MATCH(B43, 'Summary - Estimated Dollar Valu'!$C$1:$AW$1, 0)
      ),
      ""
    ),
    ""
  ),
  ""
)</f>
        <v/>
      </c>
      <c r="K43" s="21" t="str">
        <f>IF(AND(Prototype_input!$C$56&lt;&gt;"",J43&lt;&gt;""),Prototype_input!$C$58,"")</f>
        <v/>
      </c>
      <c r="L43" s="21" t="str">
        <f>IF(AND(Prototype_input!$C$60&lt;&gt;"",J43&lt;&gt;""),Prototype_input!$C$62,"")</f>
        <v/>
      </c>
      <c r="M43" s="21" t="str">
        <f>IF(AND(Prototype_input!$C$64&lt;&gt;"",J43&lt;&gt;""),Prototype_input!$C$66,"")</f>
        <v/>
      </c>
      <c r="N43" s="21" t="str">
        <f>IF(AND(Prototype_input!$C$68&lt;&gt;"",J43&lt;&gt;""),Prototype_input!$C$70,"")</f>
        <v/>
      </c>
      <c r="O43" s="21" t="str">
        <f>IF(N43&lt;&gt;"",_xlfn.XLOOKUP(Prototype_input!$E$16,'ITC Offerings Mapping'!$C$1:$C$1000,'ITC Offerings Mapping'!$B$1:$B$1000),"")</f>
        <v/>
      </c>
      <c r="Q43" s="21" t="str">
        <f t="array" ref="Q43">IF(Prototype_input!$C$6="Federal or Tribal Government",IF(O43&lt;&gt;"", INDEX('Scope Scoring'!$C$2:$BX$50, MATCH(O43, 'Scope Scoring'!$B$2:$B$50, 0), MATCH(B43, 'Scope Scoring'!$C$1:$BX$1, 0)),""),"")</f>
        <v/>
      </c>
      <c r="R43" s="21" t="str">
        <f t="shared" si="13"/>
        <v/>
      </c>
      <c r="S43" s="21" t="str">
        <f t="shared" si="14"/>
        <v/>
      </c>
      <c r="T43" s="21" t="str">
        <f t="shared" si="15"/>
        <v/>
      </c>
      <c r="U43" s="21" t="str">
        <f t="shared" si="16"/>
        <v/>
      </c>
      <c r="W43" s="21" t="str">
        <f t="array" ref="W43">IF(Prototype_input!$C$6="Federal or Tribal Government",IF(O43&lt;&gt;"", INDEX('Summary - Level of Assistance -'!$C$2:$AV$7, MATCH(Prototype_input!$C$34, 'Summary - Level of Assistance -'!$B$2:$B$7, 0), MATCH(B43, 'Summary - Level of Assistance -'!$C$1:$AV$1, 0)),""),"")</f>
        <v/>
      </c>
      <c r="X43" s="21" t="str">
        <f t="shared" si="17"/>
        <v/>
      </c>
      <c r="Y43" s="21" t="str">
        <f t="shared" si="18"/>
        <v/>
      </c>
      <c r="AA43" s="21" t="str">
        <f t="array" ref="AA43">IF(Prototype_input!$C$6="Federal or Tribal Government",IF(O43&lt;&gt;"", INDEX('Summary - Objective - Tradeoff'!$C$2:$AV$4, MATCH(Prototype_input!$C$38, 'Summary - Objective - Tradeoff'!$B$2:$B$4, 0), MATCH(B43, 'Summary - Objective - Tradeoff'!$C$1:$AV$1, 0)),""),"")</f>
        <v/>
      </c>
      <c r="AB43" s="21" t="str">
        <f t="shared" si="19"/>
        <v/>
      </c>
      <c r="AC43" s="21" t="str">
        <f t="shared" si="20"/>
        <v/>
      </c>
      <c r="AE43" s="21" t="str">
        <f t="array" ref="AE43">IF(Prototype_input!$C$6="Federal or Tribal Government",IF(O43&lt;&gt;"", INDEX('Summary- PoP - Tradeoff'!$C$2:$AV$5, MATCH(Prototype_input!$C$46, 'Summary- PoP - Tradeoff'!$B$2:$B$5, 0), MATCH(B43, 'Summary- PoP - Tradeoff'!$C$1:$AV$1, 0)),""),"")</f>
        <v/>
      </c>
      <c r="AF43" s="21" t="str">
        <f t="shared" si="21"/>
        <v/>
      </c>
      <c r="AG43" s="21" t="str">
        <f t="shared" si="22"/>
        <v/>
      </c>
      <c r="AI43" s="21" t="str">
        <f t="array" ref="AI43">IF(Prototype_input!$C$6="Federal or Tribal Government",IF(O43&lt;&gt;"", INDEX('Summary - EDV - Tradeoff'!$C$2:$AV$4, MATCH(Prototype_input!$C$54, 'Summary - EDV - Tradeoff'!$B$2:$B$4, 0), MATCH(B43, 'Summary - EDV - Tradeoff'!$C$1:$AV$1, 0)),""),"")</f>
        <v/>
      </c>
      <c r="AJ43" s="21" t="str">
        <f t="shared" si="23"/>
        <v/>
      </c>
      <c r="AK43" s="21" t="str">
        <f t="shared" si="24"/>
        <v/>
      </c>
      <c r="AL43" s="21" t="str">
        <f t="shared" si="25"/>
        <v/>
      </c>
    </row>
    <row r="44" spans="4:38" ht="12.75" x14ac:dyDescent="0.2">
      <c r="D44" s="21" t="str">
        <f>IF(
  Prototype_input!$C$6 = "State or Local Government",
  IF(
    C44 &lt;&gt; "",
    IFERROR(
      INDEX(
        'Summary - Acquisition Need'!$C$2:$AD$4,
        MATCH(Prototype_input!$C$30, 'Summary - Acquisition Need'!$B$2:$B$4, 0),
        MATCH(C44, 'Summary - Acquisition Need'!$C$1:$AD$1, 0)
      ),
      ""
    ),
    ""
  ),
  IF(
    Prototype_input!$C$6 = "Federal or Tribal Government",
    IF(
      B44 &lt;&gt; "",
      IFERROR(
        INDEX(
          'Summary - Place of Performance'!$C$2:$AW$14,
          MATCH(Prototype_input!$C$30, 'Summary - Place of Performance'!$B$2:$B$14, 0),
          MATCH(B44, 'Summary - Place of Performance'!$C$1:$AW$1, 0)
        ),
        ""
      ),
      ""
    ),
    ""
  )
)</f>
        <v/>
      </c>
      <c r="E44" s="21" t="str">
        <f>IF(
  Prototype_input!$C$6 = "State or Local Government",
  IF(
    C44 &lt;&gt; "",
    IFERROR(
      INDEX(
        'Summary - Contract Type'!$C$2:$BX$6,
        MATCH(Prototype_input!$C$34, 'Summary - Contract Type'!$B$2:$B$6, 0),
        MATCH(C44, 'Summary - Contract Type'!$C$1:$BX$1, 0)
      ),
      ""
    ),
    ""
  ),
  IF(
    Prototype_input!$C$6 = "Federal or Tribal Government",
    IF(
      B44 &lt;&gt; "",
      IFERROR(
        INDEX(
          'Summary - Level of Assistance'!$C$2:$AW$7,
          MATCH(Prototype_input!$C$34, 'Summary - Level of Assistance'!$B$2:$B$7, 0),
          MATCH(B44, 'Summary - Level of Assistance'!$C$1:$AW$1, 0)
        ),
        ""
      ),
      ""
    ),
    ""
  )
)</f>
        <v/>
      </c>
      <c r="F44" s="21" t="str">
        <f>IF(
  Prototype_input!$C$6 = "State or Local Government",
  IF(
    C44 &lt;&gt; "",
    IFERROR(
      INDEX(
        'Summary - Socioeconomic'!$C$2:$BX$11,
        MATCH(Prototype_input!$C$38, 'Summary - Socioeconomic'!$B$2:$B$11, 0),
        MATCH(C44, 'Summary - Socioeconomic'!$C$1:$BX$1, 0)
      ),
      ""
    ),
    ""
  ),
  IF(
    Prototype_input!$C$6 = "Federal or Tribal Government",
    IF(
      B44 &lt;&gt; "",
      IFERROR(
        INDEX(
          'Summary - Objective'!$C$2:$AX$4,
          MATCH(Prototype_input!$C$38, 'Summary - Objective'!$B$2:$B$4, 0),
          MATCH(B44, 'Summary - Objective'!$C$1:$AX$1, 0)
        ),
        ""
      ),
      ""
    ),
    ""
  )
)</f>
        <v/>
      </c>
      <c r="G44" s="21" t="str">
        <f>IF(
  Prototype_input!$C$6 = "Federal or Tribal Government",
  IF(
    B44 &lt;&gt; "",
    IFERROR(
      INDEX(
        'Summary - Contract Type'!$C$2:$BX$6,
        MATCH(Prototype_input!$C$42, 'Summary - Contract Type'!$B$2:$B$6, 0),
        MATCH(B44, 'Summary - Contract Type'!$C$1:$BX$1, 0)
      ),
      ""
    ),
    ""
  ),
  ""
)</f>
        <v/>
      </c>
      <c r="H44" s="21" t="str">
        <f>IF(
  Prototype_input!$C$6 = "Federal or Tribal Government",
  IF(
    B44 &lt;&gt; "",
    IFERROR(
      INDEX(
        'Summary - Period of Performance'!$C$2:$AW$5,
        MATCH(Prototype_input!$C$46, 'Summary - Period of Performance'!$B$2:$B$5, 0),
        MATCH(B44, 'Summary - Period of Performance'!$C$1:$AW$1, 0)
      ),
      ""
    ),
    ""
  ),
  ""
)</f>
        <v/>
      </c>
      <c r="I44" s="21" t="str">
        <f>IF(
  Prototype_input!$C$6 = "Federal or Tribal Government",
  IF(
    B44 &lt;&gt; "",
    IFERROR(
      INDEX(
        'Summary - Socioeconomic'!$C$2:$BX$11,
        MATCH(Prototype_input!$C$50, 'Summary - Socioeconomic'!$B$2:$B$11, 0),
        MATCH(B44, 'Summary - Socioeconomic'!$C$1:$BX$1, 0)
      ),
      ""
    ),
    ""
  ),
  ""
)</f>
        <v/>
      </c>
      <c r="J44" s="21" t="str">
        <f>IF(
  Prototype_input!$C$6 = "Federal or Tribal Government",
  IF(
    B44 &lt;&gt; "",
    IFERROR(
      INDEX(
        'Summary - Estimated Dollar Valu'!$C$2:$AW$4,
        MATCH(Prototype_input!$C$54, 'Summary - Estimated Dollar Valu'!$B$2:$B$4, 0),
        MATCH(B44, 'Summary - Estimated Dollar Valu'!$C$1:$AW$1, 0)
      ),
      ""
    ),
    ""
  ),
  ""
)</f>
        <v/>
      </c>
      <c r="K44" s="21" t="str">
        <f>IF(AND(Prototype_input!$C$56&lt;&gt;"",J44&lt;&gt;""),Prototype_input!$C$58,"")</f>
        <v/>
      </c>
      <c r="L44" s="21" t="str">
        <f>IF(AND(Prototype_input!$C$60&lt;&gt;"",J44&lt;&gt;""),Prototype_input!$C$62,"")</f>
        <v/>
      </c>
      <c r="M44" s="21" t="str">
        <f>IF(AND(Prototype_input!$C$64&lt;&gt;"",J44&lt;&gt;""),Prototype_input!$C$66,"")</f>
        <v/>
      </c>
      <c r="N44" s="21" t="str">
        <f>IF(AND(Prototype_input!$C$68&lt;&gt;"",J44&lt;&gt;""),Prototype_input!$C$70,"")</f>
        <v/>
      </c>
      <c r="O44" s="21" t="str">
        <f>IF(N44&lt;&gt;"",_xlfn.XLOOKUP(Prototype_input!$E$16,'ITC Offerings Mapping'!$C$1:$C$1000,'ITC Offerings Mapping'!$B$1:$B$1000),"")</f>
        <v/>
      </c>
      <c r="Q44" s="21" t="str">
        <f t="array" ref="Q44">IF(Prototype_input!$C$6="Federal or Tribal Government",IF(O44&lt;&gt;"", INDEX('Scope Scoring'!$C$2:$BX$50, MATCH(O44, 'Scope Scoring'!$B$2:$B$50, 0), MATCH(B44, 'Scope Scoring'!$C$1:$BX$1, 0)),""),"")</f>
        <v/>
      </c>
      <c r="R44" s="21" t="str">
        <f t="shared" si="13"/>
        <v/>
      </c>
      <c r="S44" s="21" t="str">
        <f t="shared" si="14"/>
        <v/>
      </c>
      <c r="T44" s="21" t="str">
        <f t="shared" si="15"/>
        <v/>
      </c>
      <c r="U44" s="21" t="str">
        <f t="shared" si="16"/>
        <v/>
      </c>
      <c r="W44" s="21" t="str">
        <f t="array" ref="W44">IF(Prototype_input!$C$6="Federal or Tribal Government",IF(O44&lt;&gt;"", INDEX('Summary - Level of Assistance -'!$C$2:$AV$7, MATCH(Prototype_input!$C$34, 'Summary - Level of Assistance -'!$B$2:$B$7, 0), MATCH(B44, 'Summary - Level of Assistance -'!$C$1:$AV$1, 0)),""),"")</f>
        <v/>
      </c>
      <c r="X44" s="21" t="str">
        <f t="shared" si="17"/>
        <v/>
      </c>
      <c r="Y44" s="21" t="str">
        <f t="shared" si="18"/>
        <v/>
      </c>
      <c r="AA44" s="21" t="str">
        <f t="array" ref="AA44">IF(Prototype_input!$C$6="Federal or Tribal Government",IF(O44&lt;&gt;"", INDEX('Summary - Objective - Tradeoff'!$C$2:$AV$4, MATCH(Prototype_input!$C$38, 'Summary - Objective - Tradeoff'!$B$2:$B$4, 0), MATCH(B44, 'Summary - Objective - Tradeoff'!$C$1:$AV$1, 0)),""),"")</f>
        <v/>
      </c>
      <c r="AB44" s="21" t="str">
        <f t="shared" si="19"/>
        <v/>
      </c>
      <c r="AC44" s="21" t="str">
        <f t="shared" si="20"/>
        <v/>
      </c>
      <c r="AE44" s="21" t="str">
        <f t="array" ref="AE44">IF(Prototype_input!$C$6="Federal or Tribal Government",IF(O44&lt;&gt;"", INDEX('Summary- PoP - Tradeoff'!$C$2:$AV$5, MATCH(Prototype_input!$C$46, 'Summary- PoP - Tradeoff'!$B$2:$B$5, 0), MATCH(B44, 'Summary- PoP - Tradeoff'!$C$1:$AV$1, 0)),""),"")</f>
        <v/>
      </c>
      <c r="AF44" s="21" t="str">
        <f t="shared" si="21"/>
        <v/>
      </c>
      <c r="AG44" s="21" t="str">
        <f t="shared" si="22"/>
        <v/>
      </c>
      <c r="AI44" s="21" t="str">
        <f t="array" ref="AI44">IF(Prototype_input!$C$6="Federal or Tribal Government",IF(O44&lt;&gt;"", INDEX('Summary - EDV - Tradeoff'!$C$2:$AV$4, MATCH(Prototype_input!$C$54, 'Summary - EDV - Tradeoff'!$B$2:$B$4, 0), MATCH(B44, 'Summary - EDV - Tradeoff'!$C$1:$AV$1, 0)),""),"")</f>
        <v/>
      </c>
      <c r="AJ44" s="21" t="str">
        <f t="shared" si="23"/>
        <v/>
      </c>
      <c r="AK44" s="21" t="str">
        <f t="shared" si="24"/>
        <v/>
      </c>
      <c r="AL44" s="21" t="str">
        <f t="shared" si="25"/>
        <v/>
      </c>
    </row>
    <row r="45" spans="4:38" ht="12.75" x14ac:dyDescent="0.2">
      <c r="D45" s="21" t="str">
        <f>IF(
  Prototype_input!$C$6 = "State or Local Government",
  IF(
    C45 &lt;&gt; "",
    IFERROR(
      INDEX(
        'Summary - Acquisition Need'!$C$2:$AD$4,
        MATCH(Prototype_input!$C$30, 'Summary - Acquisition Need'!$B$2:$B$4, 0),
        MATCH(C45, 'Summary - Acquisition Need'!$C$1:$AD$1, 0)
      ),
      ""
    ),
    ""
  ),
  IF(
    Prototype_input!$C$6 = "Federal or Tribal Government",
    IF(
      B45 &lt;&gt; "",
      IFERROR(
        INDEX(
          'Summary - Place of Performance'!$C$2:$AW$14,
          MATCH(Prototype_input!$C$30, 'Summary - Place of Performance'!$B$2:$B$14, 0),
          MATCH(B45, 'Summary - Place of Performance'!$C$1:$AW$1, 0)
        ),
        ""
      ),
      ""
    ),
    ""
  )
)</f>
        <v/>
      </c>
      <c r="E45" s="21" t="str">
        <f>IF(
  Prototype_input!$C$6 = "State or Local Government",
  IF(
    C45 &lt;&gt; "",
    IFERROR(
      INDEX(
        'Summary - Contract Type'!$C$2:$BX$6,
        MATCH(Prototype_input!$C$34, 'Summary - Contract Type'!$B$2:$B$6, 0),
        MATCH(C45, 'Summary - Contract Type'!$C$1:$BX$1, 0)
      ),
      ""
    ),
    ""
  ),
  IF(
    Prototype_input!$C$6 = "Federal or Tribal Government",
    IF(
      B45 &lt;&gt; "",
      IFERROR(
        INDEX(
          'Summary - Level of Assistance'!$C$2:$AW$7,
          MATCH(Prototype_input!$C$34, 'Summary - Level of Assistance'!$B$2:$B$7, 0),
          MATCH(B45, 'Summary - Level of Assistance'!$C$1:$AW$1, 0)
        ),
        ""
      ),
      ""
    ),
    ""
  )
)</f>
        <v/>
      </c>
      <c r="F45" s="21" t="str">
        <f>IF(
  Prototype_input!$C$6 = "State or Local Government",
  IF(
    C45 &lt;&gt; "",
    IFERROR(
      INDEX(
        'Summary - Socioeconomic'!$C$2:$BX$11,
        MATCH(Prototype_input!$C$38, 'Summary - Socioeconomic'!$B$2:$B$11, 0),
        MATCH(C45, 'Summary - Socioeconomic'!$C$1:$BX$1, 0)
      ),
      ""
    ),
    ""
  ),
  IF(
    Prototype_input!$C$6 = "Federal or Tribal Government",
    IF(
      B45 &lt;&gt; "",
      IFERROR(
        INDEX(
          'Summary - Objective'!$C$2:$AX$4,
          MATCH(Prototype_input!$C$38, 'Summary - Objective'!$B$2:$B$4, 0),
          MATCH(B45, 'Summary - Objective'!$C$1:$AX$1, 0)
        ),
        ""
      ),
      ""
    ),
    ""
  )
)</f>
        <v/>
      </c>
      <c r="G45" s="21" t="str">
        <f>IF(
  Prototype_input!$C$6 = "Federal or Tribal Government",
  IF(
    B45 &lt;&gt; "",
    IFERROR(
      INDEX(
        'Summary - Contract Type'!$C$2:$BX$6,
        MATCH(Prototype_input!$C$42, 'Summary - Contract Type'!$B$2:$B$6, 0),
        MATCH(B45, 'Summary - Contract Type'!$C$1:$BX$1, 0)
      ),
      ""
    ),
    ""
  ),
  ""
)</f>
        <v/>
      </c>
      <c r="H45" s="21" t="str">
        <f>IF(
  Prototype_input!$C$6 = "Federal or Tribal Government",
  IF(
    B45 &lt;&gt; "",
    IFERROR(
      INDEX(
        'Summary - Period of Performance'!$C$2:$AW$5,
        MATCH(Prototype_input!$C$46, 'Summary - Period of Performance'!$B$2:$B$5, 0),
        MATCH(B45, 'Summary - Period of Performance'!$C$1:$AW$1, 0)
      ),
      ""
    ),
    ""
  ),
  ""
)</f>
        <v/>
      </c>
      <c r="I45" s="21" t="str">
        <f>IF(
  Prototype_input!$C$6 = "Federal or Tribal Government",
  IF(
    B45 &lt;&gt; "",
    IFERROR(
      INDEX(
        'Summary - Socioeconomic'!$C$2:$BX$11,
        MATCH(Prototype_input!$C$50, 'Summary - Socioeconomic'!$B$2:$B$11, 0),
        MATCH(B45, 'Summary - Socioeconomic'!$C$1:$BX$1, 0)
      ),
      ""
    ),
    ""
  ),
  ""
)</f>
        <v/>
      </c>
      <c r="J45" s="21" t="str">
        <f>IF(
  Prototype_input!$C$6 = "Federal or Tribal Government",
  IF(
    B45 &lt;&gt; "",
    IFERROR(
      INDEX(
        'Summary - Estimated Dollar Valu'!$C$2:$AW$4,
        MATCH(Prototype_input!$C$54, 'Summary - Estimated Dollar Valu'!$B$2:$B$4, 0),
        MATCH(B45, 'Summary - Estimated Dollar Valu'!$C$1:$AW$1, 0)
      ),
      ""
    ),
    ""
  ),
  ""
)</f>
        <v/>
      </c>
      <c r="K45" s="21" t="str">
        <f>IF(AND(Prototype_input!$C$56&lt;&gt;"",J45&lt;&gt;""),Prototype_input!$C$58,"")</f>
        <v/>
      </c>
      <c r="L45" s="21" t="str">
        <f>IF(AND(Prototype_input!$C$60&lt;&gt;"",J45&lt;&gt;""),Prototype_input!$C$62,"")</f>
        <v/>
      </c>
      <c r="M45" s="21" t="str">
        <f>IF(AND(Prototype_input!$C$64&lt;&gt;"",J45&lt;&gt;""),Prototype_input!$C$66,"")</f>
        <v/>
      </c>
      <c r="N45" s="21" t="str">
        <f>IF(AND(Prototype_input!$C$68&lt;&gt;"",J45&lt;&gt;""),Prototype_input!$C$70,"")</f>
        <v/>
      </c>
      <c r="O45" s="21" t="str">
        <f>IF(N45&lt;&gt;"",_xlfn.XLOOKUP(Prototype_input!$E$16,'ITC Offerings Mapping'!$C$1:$C$1000,'ITC Offerings Mapping'!$B$1:$B$1000),"")</f>
        <v/>
      </c>
      <c r="Q45" s="21" t="str">
        <f t="array" ref="Q45">IF(Prototype_input!$C$6="Federal or Tribal Government",IF(O45&lt;&gt;"", INDEX('Scope Scoring'!$C$2:$BX$50, MATCH(O45, 'Scope Scoring'!$B$2:$B$50, 0), MATCH(B45, 'Scope Scoring'!$C$1:$BX$1, 0)),""),"")</f>
        <v/>
      </c>
      <c r="R45" s="21" t="str">
        <f t="shared" si="13"/>
        <v/>
      </c>
      <c r="S45" s="21" t="str">
        <f t="shared" si="14"/>
        <v/>
      </c>
      <c r="T45" s="21" t="str">
        <f t="shared" si="15"/>
        <v/>
      </c>
      <c r="U45" s="21" t="str">
        <f t="shared" si="16"/>
        <v/>
      </c>
      <c r="W45" s="21" t="str">
        <f t="array" ref="W45">IF(Prototype_input!$C$6="Federal or Tribal Government",IF(O45&lt;&gt;"", INDEX('Summary - Level of Assistance -'!$C$2:$AV$7, MATCH(Prototype_input!$C$34, 'Summary - Level of Assistance -'!$B$2:$B$7, 0), MATCH(B45, 'Summary - Level of Assistance -'!$C$1:$AV$1, 0)),""),"")</f>
        <v/>
      </c>
      <c r="X45" s="21" t="str">
        <f t="shared" si="17"/>
        <v/>
      </c>
      <c r="Y45" s="21" t="str">
        <f t="shared" si="18"/>
        <v/>
      </c>
      <c r="AA45" s="21" t="str">
        <f t="array" ref="AA45">IF(Prototype_input!$C$6="Federal or Tribal Government",IF(O45&lt;&gt;"", INDEX('Summary - Objective - Tradeoff'!$C$2:$AV$4, MATCH(Prototype_input!$C$38, 'Summary - Objective - Tradeoff'!$B$2:$B$4, 0), MATCH(B45, 'Summary - Objective - Tradeoff'!$C$1:$AV$1, 0)),""),"")</f>
        <v/>
      </c>
      <c r="AB45" s="21" t="str">
        <f t="shared" si="19"/>
        <v/>
      </c>
      <c r="AC45" s="21" t="str">
        <f t="shared" si="20"/>
        <v/>
      </c>
      <c r="AE45" s="21" t="str">
        <f t="array" ref="AE45">IF(Prototype_input!$C$6="Federal or Tribal Government",IF(O45&lt;&gt;"", INDEX('Summary- PoP - Tradeoff'!$C$2:$AV$5, MATCH(Prototype_input!$C$46, 'Summary- PoP - Tradeoff'!$B$2:$B$5, 0), MATCH(B45, 'Summary- PoP - Tradeoff'!$C$1:$AV$1, 0)),""),"")</f>
        <v/>
      </c>
      <c r="AF45" s="21" t="str">
        <f t="shared" si="21"/>
        <v/>
      </c>
      <c r="AG45" s="21" t="str">
        <f t="shared" si="22"/>
        <v/>
      </c>
      <c r="AI45" s="21" t="str">
        <f t="array" ref="AI45">IF(Prototype_input!$C$6="Federal or Tribal Government",IF(O45&lt;&gt;"", INDEX('Summary - EDV - Tradeoff'!$C$2:$AV$4, MATCH(Prototype_input!$C$54, 'Summary - EDV - Tradeoff'!$B$2:$B$4, 0), MATCH(B45, 'Summary - EDV - Tradeoff'!$C$1:$AV$1, 0)),""),"")</f>
        <v/>
      </c>
      <c r="AJ45" s="21" t="str">
        <f t="shared" si="23"/>
        <v/>
      </c>
      <c r="AK45" s="21" t="str">
        <f t="shared" si="24"/>
        <v/>
      </c>
      <c r="AL45" s="21" t="str">
        <f t="shared" si="25"/>
        <v/>
      </c>
    </row>
    <row r="46" spans="4:38" ht="12.75" x14ac:dyDescent="0.2">
      <c r="D46" s="21" t="str">
        <f>IF(
  Prototype_input!$C$6 = "State or Local Government",
  IF(
    C46 &lt;&gt; "",
    IFERROR(
      INDEX(
        'Summary - Acquisition Need'!$C$2:$AD$4,
        MATCH(Prototype_input!$C$30, 'Summary - Acquisition Need'!$B$2:$B$4, 0),
        MATCH(C46, 'Summary - Acquisition Need'!$C$1:$AD$1, 0)
      ),
      ""
    ),
    ""
  ),
  IF(
    Prototype_input!$C$6 = "Federal or Tribal Government",
    IF(
      B46 &lt;&gt; "",
      IFERROR(
        INDEX(
          'Summary - Place of Performance'!$C$2:$AW$14,
          MATCH(Prototype_input!$C$30, 'Summary - Place of Performance'!$B$2:$B$14, 0),
          MATCH(B46, 'Summary - Place of Performance'!$C$1:$AW$1, 0)
        ),
        ""
      ),
      ""
    ),
    ""
  )
)</f>
        <v/>
      </c>
      <c r="E46" s="21" t="str">
        <f>IF(
  Prototype_input!$C$6 = "State or Local Government",
  IF(
    C46 &lt;&gt; "",
    IFERROR(
      INDEX(
        'Summary - Contract Type'!$C$2:$BX$6,
        MATCH(Prototype_input!$C$34, 'Summary - Contract Type'!$B$2:$B$6, 0),
        MATCH(C46, 'Summary - Contract Type'!$C$1:$BX$1, 0)
      ),
      ""
    ),
    ""
  ),
  IF(
    Prototype_input!$C$6 = "Federal or Tribal Government",
    IF(
      B46 &lt;&gt; "",
      IFERROR(
        INDEX(
          'Summary - Level of Assistance'!$C$2:$AW$7,
          MATCH(Prototype_input!$C$34, 'Summary - Level of Assistance'!$B$2:$B$7, 0),
          MATCH(B46, 'Summary - Level of Assistance'!$C$1:$AW$1, 0)
        ),
        ""
      ),
      ""
    ),
    ""
  )
)</f>
        <v/>
      </c>
      <c r="F46" s="21" t="str">
        <f>IF(
  Prototype_input!$C$6 = "State or Local Government",
  IF(
    C46 &lt;&gt; "",
    IFERROR(
      INDEX(
        'Summary - Socioeconomic'!$C$2:$BX$11,
        MATCH(Prototype_input!$C$38, 'Summary - Socioeconomic'!$B$2:$B$11, 0),
        MATCH(C46, 'Summary - Socioeconomic'!$C$1:$BX$1, 0)
      ),
      ""
    ),
    ""
  ),
  IF(
    Prototype_input!$C$6 = "Federal or Tribal Government",
    IF(
      B46 &lt;&gt; "",
      IFERROR(
        INDEX(
          'Summary - Objective'!$C$2:$AX$4,
          MATCH(Prototype_input!$C$38, 'Summary - Objective'!$B$2:$B$4, 0),
          MATCH(B46, 'Summary - Objective'!$C$1:$AX$1, 0)
        ),
        ""
      ),
      ""
    ),
    ""
  )
)</f>
        <v/>
      </c>
      <c r="G46" s="21" t="str">
        <f>IF(
  Prototype_input!$C$6 = "Federal or Tribal Government",
  IF(
    B46 &lt;&gt; "",
    IFERROR(
      INDEX(
        'Summary - Contract Type'!$C$2:$BX$6,
        MATCH(Prototype_input!$C$42, 'Summary - Contract Type'!$B$2:$B$6, 0),
        MATCH(B46, 'Summary - Contract Type'!$C$1:$BX$1, 0)
      ),
      ""
    ),
    ""
  ),
  ""
)</f>
        <v/>
      </c>
      <c r="H46" s="21" t="str">
        <f>IF(
  Prototype_input!$C$6 = "Federal or Tribal Government",
  IF(
    B46 &lt;&gt; "",
    IFERROR(
      INDEX(
        'Summary - Period of Performance'!$C$2:$AW$5,
        MATCH(Prototype_input!$C$46, 'Summary - Period of Performance'!$B$2:$B$5, 0),
        MATCH(B46, 'Summary - Period of Performance'!$C$1:$AW$1, 0)
      ),
      ""
    ),
    ""
  ),
  ""
)</f>
        <v/>
      </c>
      <c r="I46" s="21" t="str">
        <f>IF(
  Prototype_input!$C$6 = "Federal or Tribal Government",
  IF(
    B46 &lt;&gt; "",
    IFERROR(
      INDEX(
        'Summary - Socioeconomic'!$C$2:$BX$11,
        MATCH(Prototype_input!$C$50, 'Summary - Socioeconomic'!$B$2:$B$11, 0),
        MATCH(B46, 'Summary - Socioeconomic'!$C$1:$BX$1, 0)
      ),
      ""
    ),
    ""
  ),
  ""
)</f>
        <v/>
      </c>
      <c r="J46" s="21" t="str">
        <f>IF(
  Prototype_input!$C$6 = "Federal or Tribal Government",
  IF(
    B46 &lt;&gt; "",
    IFERROR(
      INDEX(
        'Summary - Estimated Dollar Valu'!$C$2:$AW$4,
        MATCH(Prototype_input!$C$54, 'Summary - Estimated Dollar Valu'!$B$2:$B$4, 0),
        MATCH(B46, 'Summary - Estimated Dollar Valu'!$C$1:$AW$1, 0)
      ),
      ""
    ),
    ""
  ),
  ""
)</f>
        <v/>
      </c>
      <c r="K46" s="21" t="str">
        <f>IF(AND(Prototype_input!$C$56&lt;&gt;"",J46&lt;&gt;""),Prototype_input!$C$58,"")</f>
        <v/>
      </c>
      <c r="L46" s="21" t="str">
        <f>IF(AND(Prototype_input!$C$60&lt;&gt;"",J46&lt;&gt;""),Prototype_input!$C$62,"")</f>
        <v/>
      </c>
      <c r="M46" s="21" t="str">
        <f>IF(AND(Prototype_input!$C$64&lt;&gt;"",J46&lt;&gt;""),Prototype_input!$C$66,"")</f>
        <v/>
      </c>
      <c r="N46" s="21" t="str">
        <f>IF(AND(Prototype_input!$C$68&lt;&gt;"",J46&lt;&gt;""),Prototype_input!$C$70,"")</f>
        <v/>
      </c>
      <c r="O46" s="21" t="str">
        <f>IF(N46&lt;&gt;"",_xlfn.XLOOKUP(Prototype_input!$E$16,'ITC Offerings Mapping'!$C$1:$C$1000,'ITC Offerings Mapping'!$B$1:$B$1000),"")</f>
        <v/>
      </c>
      <c r="Q46" s="21" t="str">
        <f t="array" ref="Q46">IF(Prototype_input!$C$6="Federal or Tribal Government",IF(O46&lt;&gt;"", INDEX('Scope Scoring'!$C$2:$BX$50, MATCH(O46, 'Scope Scoring'!$B$2:$B$50, 0), MATCH(B46, 'Scope Scoring'!$C$1:$BX$1, 0)),""),"")</f>
        <v/>
      </c>
      <c r="R46" s="21" t="str">
        <f t="shared" si="13"/>
        <v/>
      </c>
      <c r="S46" s="21" t="str">
        <f t="shared" si="14"/>
        <v/>
      </c>
      <c r="T46" s="21" t="str">
        <f t="shared" si="15"/>
        <v/>
      </c>
      <c r="U46" s="21" t="str">
        <f t="shared" si="16"/>
        <v/>
      </c>
      <c r="W46" s="21" t="str">
        <f t="array" ref="W46">IF(Prototype_input!$C$6="Federal or Tribal Government",IF(O46&lt;&gt;"", INDEX('Summary - Level of Assistance -'!$C$2:$AV$7, MATCH(Prototype_input!$C$34, 'Summary - Level of Assistance -'!$B$2:$B$7, 0), MATCH(B46, 'Summary - Level of Assistance -'!$C$1:$AV$1, 0)),""),"")</f>
        <v/>
      </c>
      <c r="X46" s="21" t="str">
        <f t="shared" si="17"/>
        <v/>
      </c>
      <c r="Y46" s="21" t="str">
        <f t="shared" si="18"/>
        <v/>
      </c>
      <c r="AA46" s="21" t="str">
        <f t="array" ref="AA46">IF(Prototype_input!$C$6="Federal or Tribal Government",IF(O46&lt;&gt;"", INDEX('Summary - Objective - Tradeoff'!$C$2:$AV$4, MATCH(Prototype_input!$C$38, 'Summary - Objective - Tradeoff'!$B$2:$B$4, 0), MATCH(B46, 'Summary - Objective - Tradeoff'!$C$1:$AV$1, 0)),""),"")</f>
        <v/>
      </c>
      <c r="AB46" s="21" t="str">
        <f t="shared" si="19"/>
        <v/>
      </c>
      <c r="AC46" s="21" t="str">
        <f t="shared" si="20"/>
        <v/>
      </c>
      <c r="AE46" s="21" t="str">
        <f t="array" ref="AE46">IF(Prototype_input!$C$6="Federal or Tribal Government",IF(O46&lt;&gt;"", INDEX('Summary- PoP - Tradeoff'!$C$2:$AV$5, MATCH(Prototype_input!$C$46, 'Summary- PoP - Tradeoff'!$B$2:$B$5, 0), MATCH(B46, 'Summary- PoP - Tradeoff'!$C$1:$AV$1, 0)),""),"")</f>
        <v/>
      </c>
      <c r="AF46" s="21" t="str">
        <f t="shared" si="21"/>
        <v/>
      </c>
      <c r="AG46" s="21" t="str">
        <f t="shared" si="22"/>
        <v/>
      </c>
      <c r="AI46" s="21" t="str">
        <f t="array" ref="AI46">IF(Prototype_input!$C$6="Federal or Tribal Government",IF(O46&lt;&gt;"", INDEX('Summary - EDV - Tradeoff'!$C$2:$AV$4, MATCH(Prototype_input!$C$54, 'Summary - EDV - Tradeoff'!$B$2:$B$4, 0), MATCH(B46, 'Summary - EDV - Tradeoff'!$C$1:$AV$1, 0)),""),"")</f>
        <v/>
      </c>
      <c r="AJ46" s="21" t="str">
        <f t="shared" si="23"/>
        <v/>
      </c>
      <c r="AK46" s="21" t="str">
        <f t="shared" si="24"/>
        <v/>
      </c>
      <c r="AL46" s="21" t="str">
        <f t="shared" si="25"/>
        <v/>
      </c>
    </row>
    <row r="47" spans="4:38" ht="12.75" x14ac:dyDescent="0.2">
      <c r="D47" s="21" t="str">
        <f>IF(
  Prototype_input!$C$6 = "State or Local Government",
  IF(
    C47 &lt;&gt; "",
    IFERROR(
      INDEX(
        'Summary - Acquisition Need'!$C$2:$AD$4,
        MATCH(Prototype_input!$C$30, 'Summary - Acquisition Need'!$B$2:$B$4, 0),
        MATCH(C47, 'Summary - Acquisition Need'!$C$1:$AD$1, 0)
      ),
      ""
    ),
    ""
  ),
  IF(
    Prototype_input!$C$6 = "Federal or Tribal Government",
    IF(
      B47 &lt;&gt; "",
      IFERROR(
        INDEX(
          'Summary - Place of Performance'!$C$2:$AW$14,
          MATCH(Prototype_input!$C$30, 'Summary - Place of Performance'!$B$2:$B$14, 0),
          MATCH(B47, 'Summary - Place of Performance'!$C$1:$AW$1, 0)
        ),
        ""
      ),
      ""
    ),
    ""
  )
)</f>
        <v/>
      </c>
      <c r="E47" s="21" t="str">
        <f>IF(
  Prototype_input!$C$6 = "State or Local Government",
  IF(
    C47 &lt;&gt; "",
    IFERROR(
      INDEX(
        'Summary - Contract Type'!$C$2:$BX$6,
        MATCH(Prototype_input!$C$34, 'Summary - Contract Type'!$B$2:$B$6, 0),
        MATCH(C47, 'Summary - Contract Type'!$C$1:$BX$1, 0)
      ),
      ""
    ),
    ""
  ),
  IF(
    Prototype_input!$C$6 = "Federal or Tribal Government",
    IF(
      B47 &lt;&gt; "",
      IFERROR(
        INDEX(
          'Summary - Level of Assistance'!$C$2:$AW$7,
          MATCH(Prototype_input!$C$34, 'Summary - Level of Assistance'!$B$2:$B$7, 0),
          MATCH(B47, 'Summary - Level of Assistance'!$C$1:$AW$1, 0)
        ),
        ""
      ),
      ""
    ),
    ""
  )
)</f>
        <v/>
      </c>
      <c r="F47" s="21" t="str">
        <f>IF(
  Prototype_input!$C$6 = "State or Local Government",
  IF(
    C47 &lt;&gt; "",
    IFERROR(
      INDEX(
        'Summary - Socioeconomic'!$C$2:$BX$11,
        MATCH(Prototype_input!$C$38, 'Summary - Socioeconomic'!$B$2:$B$11, 0),
        MATCH(C47, 'Summary - Socioeconomic'!$C$1:$BX$1, 0)
      ),
      ""
    ),
    ""
  ),
  IF(
    Prototype_input!$C$6 = "Federal or Tribal Government",
    IF(
      B47 &lt;&gt; "",
      IFERROR(
        INDEX(
          'Summary - Objective'!$C$2:$AX$4,
          MATCH(Prototype_input!$C$38, 'Summary - Objective'!$B$2:$B$4, 0),
          MATCH(B47, 'Summary - Objective'!$C$1:$AX$1, 0)
        ),
        ""
      ),
      ""
    ),
    ""
  )
)</f>
        <v/>
      </c>
      <c r="G47" s="21" t="str">
        <f>IF(
  Prototype_input!$C$6 = "Federal or Tribal Government",
  IF(
    B47 &lt;&gt; "",
    IFERROR(
      INDEX(
        'Summary - Contract Type'!$C$2:$BX$6,
        MATCH(Prototype_input!$C$42, 'Summary - Contract Type'!$B$2:$B$6, 0),
        MATCH(B47, 'Summary - Contract Type'!$C$1:$BX$1, 0)
      ),
      ""
    ),
    ""
  ),
  ""
)</f>
        <v/>
      </c>
      <c r="H47" s="21" t="str">
        <f>IF(
  Prototype_input!$C$6 = "Federal or Tribal Government",
  IF(
    B47 &lt;&gt; "",
    IFERROR(
      INDEX(
        'Summary - Period of Performance'!$C$2:$AW$5,
        MATCH(Prototype_input!$C$46, 'Summary - Period of Performance'!$B$2:$B$5, 0),
        MATCH(B47, 'Summary - Period of Performance'!$C$1:$AW$1, 0)
      ),
      ""
    ),
    ""
  ),
  ""
)</f>
        <v/>
      </c>
      <c r="I47" s="21" t="str">
        <f>IF(
  Prototype_input!$C$6 = "Federal or Tribal Government",
  IF(
    B47 &lt;&gt; "",
    IFERROR(
      INDEX(
        'Summary - Socioeconomic'!$C$2:$BX$11,
        MATCH(Prototype_input!$C$50, 'Summary - Socioeconomic'!$B$2:$B$11, 0),
        MATCH(B47, 'Summary - Socioeconomic'!$C$1:$BX$1, 0)
      ),
      ""
    ),
    ""
  ),
  ""
)</f>
        <v/>
      </c>
      <c r="J47" s="21" t="str">
        <f>IF(
  Prototype_input!$C$6 = "Federal or Tribal Government",
  IF(
    B47 &lt;&gt; "",
    IFERROR(
      INDEX(
        'Summary - Estimated Dollar Valu'!$C$2:$AW$4,
        MATCH(Prototype_input!$C$54, 'Summary - Estimated Dollar Valu'!$B$2:$B$4, 0),
        MATCH(B47, 'Summary - Estimated Dollar Valu'!$C$1:$AW$1, 0)
      ),
      ""
    ),
    ""
  ),
  ""
)</f>
        <v/>
      </c>
      <c r="K47" s="21" t="str">
        <f>IF(AND(Prototype_input!$C$56&lt;&gt;"",J47&lt;&gt;""),Prototype_input!$C$58,"")</f>
        <v/>
      </c>
      <c r="L47" s="21" t="str">
        <f>IF(AND(Prototype_input!$C$60&lt;&gt;"",J47&lt;&gt;""),Prototype_input!$C$62,"")</f>
        <v/>
      </c>
      <c r="M47" s="21" t="str">
        <f>IF(AND(Prototype_input!$C$64&lt;&gt;"",J47&lt;&gt;""),Prototype_input!$C$66,"")</f>
        <v/>
      </c>
      <c r="N47" s="21" t="str">
        <f>IF(AND(Prototype_input!$C$68&lt;&gt;"",J47&lt;&gt;""),Prototype_input!$C$70,"")</f>
        <v/>
      </c>
      <c r="O47" s="21" t="str">
        <f>IF(N47&lt;&gt;"",_xlfn.XLOOKUP(Prototype_input!$E$16,'ITC Offerings Mapping'!$C$1:$C$1000,'ITC Offerings Mapping'!$B$1:$B$1000),"")</f>
        <v/>
      </c>
      <c r="Q47" s="21" t="str">
        <f t="array" ref="Q47">IF(Prototype_input!$C$6="Federal or Tribal Government",IF(O47&lt;&gt;"", INDEX('Scope Scoring'!$C$2:$BX$50, MATCH(O47, 'Scope Scoring'!$B$2:$B$50, 0), MATCH(B47, 'Scope Scoring'!$C$1:$BX$1, 0)),""),"")</f>
        <v/>
      </c>
      <c r="R47" s="21" t="str">
        <f t="shared" si="13"/>
        <v/>
      </c>
      <c r="S47" s="21" t="str">
        <f t="shared" si="14"/>
        <v/>
      </c>
      <c r="T47" s="21" t="str">
        <f t="shared" si="15"/>
        <v/>
      </c>
      <c r="U47" s="21" t="str">
        <f t="shared" si="16"/>
        <v/>
      </c>
      <c r="W47" s="21" t="str">
        <f t="array" ref="W47">IF(Prototype_input!$C$6="Federal or Tribal Government",IF(O47&lt;&gt;"", INDEX('Summary - Level of Assistance -'!$C$2:$AV$7, MATCH(Prototype_input!$C$34, 'Summary - Level of Assistance -'!$B$2:$B$7, 0), MATCH(B47, 'Summary - Level of Assistance -'!$C$1:$AV$1, 0)),""),"")</f>
        <v/>
      </c>
      <c r="X47" s="21" t="str">
        <f t="shared" si="17"/>
        <v/>
      </c>
      <c r="Y47" s="21" t="str">
        <f t="shared" si="18"/>
        <v/>
      </c>
      <c r="AA47" s="21" t="str">
        <f t="array" ref="AA47">IF(Prototype_input!$C$6="Federal or Tribal Government",IF(O47&lt;&gt;"", INDEX('Summary - Objective - Tradeoff'!$C$2:$AV$4, MATCH(Prototype_input!$C$38, 'Summary - Objective - Tradeoff'!$B$2:$B$4, 0), MATCH(B47, 'Summary - Objective - Tradeoff'!$C$1:$AV$1, 0)),""),"")</f>
        <v/>
      </c>
      <c r="AB47" s="21" t="str">
        <f t="shared" si="19"/>
        <v/>
      </c>
      <c r="AC47" s="21" t="str">
        <f t="shared" si="20"/>
        <v/>
      </c>
      <c r="AE47" s="21" t="str">
        <f t="array" ref="AE47">IF(Prototype_input!$C$6="Federal or Tribal Government",IF(O47&lt;&gt;"", INDEX('Summary- PoP - Tradeoff'!$C$2:$AV$5, MATCH(Prototype_input!$C$46, 'Summary- PoP - Tradeoff'!$B$2:$B$5, 0), MATCH(B47, 'Summary- PoP - Tradeoff'!$C$1:$AV$1, 0)),""),"")</f>
        <v/>
      </c>
      <c r="AF47" s="21" t="str">
        <f t="shared" si="21"/>
        <v/>
      </c>
      <c r="AG47" s="21" t="str">
        <f t="shared" si="22"/>
        <v/>
      </c>
      <c r="AI47" s="21" t="str">
        <f t="array" ref="AI47">IF(Prototype_input!$C$6="Federal or Tribal Government",IF(O47&lt;&gt;"", INDEX('Summary - EDV - Tradeoff'!$C$2:$AV$4, MATCH(Prototype_input!$C$54, 'Summary - EDV - Tradeoff'!$B$2:$B$4, 0), MATCH(B47, 'Summary - EDV - Tradeoff'!$C$1:$AV$1, 0)),""),"")</f>
        <v/>
      </c>
      <c r="AJ47" s="21" t="str">
        <f t="shared" si="23"/>
        <v/>
      </c>
      <c r="AK47" s="21" t="str">
        <f t="shared" si="24"/>
        <v/>
      </c>
      <c r="AL47" s="21" t="str">
        <f t="shared" si="25"/>
        <v/>
      </c>
    </row>
    <row r="48" spans="4:38" ht="12.75" x14ac:dyDescent="0.2">
      <c r="D48" s="21" t="str">
        <f>IF(
  Prototype_input!$C$6 = "State or Local Government",
  IF(
    C48 &lt;&gt; "",
    IFERROR(
      INDEX(
        'Summary - Acquisition Need'!$C$2:$AD$4,
        MATCH(Prototype_input!$C$30, 'Summary - Acquisition Need'!$B$2:$B$4, 0),
        MATCH(C48, 'Summary - Acquisition Need'!$C$1:$AD$1, 0)
      ),
      ""
    ),
    ""
  ),
  IF(
    Prototype_input!$C$6 = "Federal or Tribal Government",
    IF(
      B48 &lt;&gt; "",
      IFERROR(
        INDEX(
          'Summary - Place of Performance'!$C$2:$AW$14,
          MATCH(Prototype_input!$C$30, 'Summary - Place of Performance'!$B$2:$B$14, 0),
          MATCH(B48, 'Summary - Place of Performance'!$C$1:$AW$1, 0)
        ),
        ""
      ),
      ""
    ),
    ""
  )
)</f>
        <v/>
      </c>
      <c r="E48" s="21" t="str">
        <f>IF(
  Prototype_input!$C$6 = "State or Local Government",
  IF(
    C48 &lt;&gt; "",
    IFERROR(
      INDEX(
        'Summary - Contract Type'!$C$2:$BX$6,
        MATCH(Prototype_input!$C$34, 'Summary - Contract Type'!$B$2:$B$6, 0),
        MATCH(C48, 'Summary - Contract Type'!$C$1:$BX$1, 0)
      ),
      ""
    ),
    ""
  ),
  IF(
    Prototype_input!$C$6 = "Federal or Tribal Government",
    IF(
      B48 &lt;&gt; "",
      IFERROR(
        INDEX(
          'Summary - Level of Assistance'!$C$2:$AW$7,
          MATCH(Prototype_input!$C$34, 'Summary - Level of Assistance'!$B$2:$B$7, 0),
          MATCH(B48, 'Summary - Level of Assistance'!$C$1:$AW$1, 0)
        ),
        ""
      ),
      ""
    ),
    ""
  )
)</f>
        <v/>
      </c>
      <c r="F48" s="21" t="str">
        <f>IF(
  Prototype_input!$C$6 = "State or Local Government",
  IF(
    C48 &lt;&gt; "",
    IFERROR(
      INDEX(
        'Summary - Socioeconomic'!$C$2:$BX$11,
        MATCH(Prototype_input!$C$38, 'Summary - Socioeconomic'!$B$2:$B$11, 0),
        MATCH(C48, 'Summary - Socioeconomic'!$C$1:$BX$1, 0)
      ),
      ""
    ),
    ""
  ),
  IF(
    Prototype_input!$C$6 = "Federal or Tribal Government",
    IF(
      B48 &lt;&gt; "",
      IFERROR(
        INDEX(
          'Summary - Objective'!$C$2:$AX$4,
          MATCH(Prototype_input!$C$38, 'Summary - Objective'!$B$2:$B$4, 0),
          MATCH(B48, 'Summary - Objective'!$C$1:$AX$1, 0)
        ),
        ""
      ),
      ""
    ),
    ""
  )
)</f>
        <v/>
      </c>
      <c r="G48" s="21" t="str">
        <f>IF(
  Prototype_input!$C$6 = "Federal or Tribal Government",
  IF(
    B48 &lt;&gt; "",
    IFERROR(
      INDEX(
        'Summary - Contract Type'!$C$2:$BX$6,
        MATCH(Prototype_input!$C$42, 'Summary - Contract Type'!$B$2:$B$6, 0),
        MATCH(B48, 'Summary - Contract Type'!$C$1:$BX$1, 0)
      ),
      ""
    ),
    ""
  ),
  ""
)</f>
        <v/>
      </c>
      <c r="H48" s="21" t="str">
        <f>IF(
  Prototype_input!$C$6 = "Federal or Tribal Government",
  IF(
    B48 &lt;&gt; "",
    IFERROR(
      INDEX(
        'Summary - Period of Performance'!$C$2:$AW$5,
        MATCH(Prototype_input!$C$46, 'Summary - Period of Performance'!$B$2:$B$5, 0),
        MATCH(B48, 'Summary - Period of Performance'!$C$1:$AW$1, 0)
      ),
      ""
    ),
    ""
  ),
  ""
)</f>
        <v/>
      </c>
      <c r="I48" s="21" t="str">
        <f>IF(
  Prototype_input!$C$6 = "Federal or Tribal Government",
  IF(
    B48 &lt;&gt; "",
    IFERROR(
      INDEX(
        'Summary - Socioeconomic'!$C$2:$BX$11,
        MATCH(Prototype_input!$C$50, 'Summary - Socioeconomic'!$B$2:$B$11, 0),
        MATCH(B48, 'Summary - Socioeconomic'!$C$1:$BX$1, 0)
      ),
      ""
    ),
    ""
  ),
  ""
)</f>
        <v/>
      </c>
      <c r="J48" s="21" t="str">
        <f>IF(
  Prototype_input!$C$6 = "Federal or Tribal Government",
  IF(
    B48 &lt;&gt; "",
    IFERROR(
      INDEX(
        'Summary - Estimated Dollar Valu'!$C$2:$AW$4,
        MATCH(Prototype_input!$C$54, 'Summary - Estimated Dollar Valu'!$B$2:$B$4, 0),
        MATCH(B48, 'Summary - Estimated Dollar Valu'!$C$1:$AW$1, 0)
      ),
      ""
    ),
    ""
  ),
  ""
)</f>
        <v/>
      </c>
      <c r="K48" s="21" t="str">
        <f>IF(AND(Prototype_input!$C$56&lt;&gt;"",J48&lt;&gt;""),Prototype_input!$C$58,"")</f>
        <v/>
      </c>
      <c r="L48" s="21" t="str">
        <f>IF(AND(Prototype_input!$C$60&lt;&gt;"",J48&lt;&gt;""),Prototype_input!$C$62,"")</f>
        <v/>
      </c>
      <c r="M48" s="21" t="str">
        <f>IF(AND(Prototype_input!$C$64&lt;&gt;"",J48&lt;&gt;""),Prototype_input!$C$66,"")</f>
        <v/>
      </c>
      <c r="N48" s="21" t="str">
        <f>IF(AND(Prototype_input!$C$68&lt;&gt;"",J48&lt;&gt;""),Prototype_input!$C$70,"")</f>
        <v/>
      </c>
      <c r="O48" s="21" t="str">
        <f>IF(N48&lt;&gt;"",_xlfn.XLOOKUP(Prototype_input!$E$16,'ITC Offerings Mapping'!$C$1:$C$1000,'ITC Offerings Mapping'!$B$1:$B$1000),"")</f>
        <v/>
      </c>
      <c r="Q48" s="21" t="str">
        <f t="array" ref="Q48">IF(Prototype_input!$C$6="Federal or Tribal Government",IF(O48&lt;&gt;"", INDEX('Scope Scoring'!$C$2:$BX$50, MATCH(O48, 'Scope Scoring'!$B$2:$B$50, 0), MATCH(B48, 'Scope Scoring'!$C$1:$BX$1, 0)),""),"")</f>
        <v/>
      </c>
      <c r="R48" s="21" t="str">
        <f t="shared" si="13"/>
        <v/>
      </c>
      <c r="S48" s="21" t="str">
        <f t="shared" si="14"/>
        <v/>
      </c>
      <c r="T48" s="21" t="str">
        <f t="shared" si="15"/>
        <v/>
      </c>
      <c r="U48" s="21" t="str">
        <f t="shared" si="16"/>
        <v/>
      </c>
      <c r="W48" s="21" t="str">
        <f t="array" ref="W48">IF(Prototype_input!$C$6="Federal or Tribal Government",IF(O48&lt;&gt;"", INDEX('Summary - Level of Assistance -'!$C$2:$AV$7, MATCH(Prototype_input!$C$34, 'Summary - Level of Assistance -'!$B$2:$B$7, 0), MATCH(B48, 'Summary - Level of Assistance -'!$C$1:$AV$1, 0)),""),"")</f>
        <v/>
      </c>
      <c r="X48" s="21" t="str">
        <f t="shared" si="17"/>
        <v/>
      </c>
      <c r="Y48" s="21" t="str">
        <f t="shared" si="18"/>
        <v/>
      </c>
      <c r="AA48" s="21" t="str">
        <f t="array" ref="AA48">IF(Prototype_input!$C$6="Federal or Tribal Government",IF(O48&lt;&gt;"", INDEX('Summary - Objective - Tradeoff'!$C$2:$AV$4, MATCH(Prototype_input!$C$38, 'Summary - Objective - Tradeoff'!$B$2:$B$4, 0), MATCH(B48, 'Summary - Objective - Tradeoff'!$C$1:$AV$1, 0)),""),"")</f>
        <v/>
      </c>
      <c r="AB48" s="21" t="str">
        <f t="shared" si="19"/>
        <v/>
      </c>
      <c r="AC48" s="21" t="str">
        <f t="shared" si="20"/>
        <v/>
      </c>
      <c r="AE48" s="21" t="str">
        <f t="array" ref="AE48">IF(Prototype_input!$C$6="Federal or Tribal Government",IF(O48&lt;&gt;"", INDEX('Summary- PoP - Tradeoff'!$C$2:$AV$5, MATCH(Prototype_input!$C$46, 'Summary- PoP - Tradeoff'!$B$2:$B$5, 0), MATCH(B48, 'Summary- PoP - Tradeoff'!$C$1:$AV$1, 0)),""),"")</f>
        <v/>
      </c>
      <c r="AF48" s="21" t="str">
        <f t="shared" si="21"/>
        <v/>
      </c>
      <c r="AG48" s="21" t="str">
        <f t="shared" si="22"/>
        <v/>
      </c>
      <c r="AI48" s="21" t="str">
        <f t="array" ref="AI48">IF(Prototype_input!$C$6="Federal or Tribal Government",IF(O48&lt;&gt;"", INDEX('Summary - EDV - Tradeoff'!$C$2:$AV$4, MATCH(Prototype_input!$C$54, 'Summary - EDV - Tradeoff'!$B$2:$B$4, 0), MATCH(B48, 'Summary - EDV - Tradeoff'!$C$1:$AV$1, 0)),""),"")</f>
        <v/>
      </c>
      <c r="AJ48" s="21" t="str">
        <f t="shared" si="23"/>
        <v/>
      </c>
      <c r="AK48" s="21" t="str">
        <f t="shared" si="24"/>
        <v/>
      </c>
      <c r="AL48" s="21" t="str">
        <f t="shared" si="25"/>
        <v/>
      </c>
    </row>
    <row r="49" spans="4:38" ht="12.75" x14ac:dyDescent="0.2">
      <c r="D49" s="21" t="str">
        <f>IF(
  Prototype_input!$C$6 = "State or Local Government",
  IF(
    C49 &lt;&gt; "",
    IFERROR(
      INDEX(
        'Summary - Acquisition Need'!$C$2:$AD$4,
        MATCH(Prototype_input!$C$30, 'Summary - Acquisition Need'!$B$2:$B$4, 0),
        MATCH(C49, 'Summary - Acquisition Need'!$C$1:$AD$1, 0)
      ),
      ""
    ),
    ""
  ),
  IF(
    Prototype_input!$C$6 = "Federal or Tribal Government",
    IF(
      B49 &lt;&gt; "",
      IFERROR(
        INDEX(
          'Summary - Place of Performance'!$C$2:$AW$14,
          MATCH(Prototype_input!$C$30, 'Summary - Place of Performance'!$B$2:$B$14, 0),
          MATCH(B49, 'Summary - Place of Performance'!$C$1:$AW$1, 0)
        ),
        ""
      ),
      ""
    ),
    ""
  )
)</f>
        <v/>
      </c>
      <c r="E49" s="21" t="str">
        <f>IF(
  Prototype_input!$C$6 = "State or Local Government",
  IF(
    C49 &lt;&gt; "",
    IFERROR(
      INDEX(
        'Summary - Contract Type'!$C$2:$BX$6,
        MATCH(Prototype_input!$C$34, 'Summary - Contract Type'!$B$2:$B$6, 0),
        MATCH(C49, 'Summary - Contract Type'!$C$1:$BX$1, 0)
      ),
      ""
    ),
    ""
  ),
  IF(
    Prototype_input!$C$6 = "Federal or Tribal Government",
    IF(
      B49 &lt;&gt; "",
      IFERROR(
        INDEX(
          'Summary - Level of Assistance'!$C$2:$AW$7,
          MATCH(Prototype_input!$C$34, 'Summary - Level of Assistance'!$B$2:$B$7, 0),
          MATCH(B49, 'Summary - Level of Assistance'!$C$1:$AW$1, 0)
        ),
        ""
      ),
      ""
    ),
    ""
  )
)</f>
        <v/>
      </c>
      <c r="F49" s="21" t="str">
        <f>IF(
  Prototype_input!$C$6 = "State or Local Government",
  IF(
    C49 &lt;&gt; "",
    IFERROR(
      INDEX(
        'Summary - Socioeconomic'!$C$2:$BX$11,
        MATCH(Prototype_input!$C$38, 'Summary - Socioeconomic'!$B$2:$B$11, 0),
        MATCH(C49, 'Summary - Socioeconomic'!$C$1:$BX$1, 0)
      ),
      ""
    ),
    ""
  ),
  IF(
    Prototype_input!$C$6 = "Federal or Tribal Government",
    IF(
      B49 &lt;&gt; "",
      IFERROR(
        INDEX(
          'Summary - Objective'!$C$2:$AX$4,
          MATCH(Prototype_input!$C$38, 'Summary - Objective'!$B$2:$B$4, 0),
          MATCH(B49, 'Summary - Objective'!$C$1:$AX$1, 0)
        ),
        ""
      ),
      ""
    ),
    ""
  )
)</f>
        <v/>
      </c>
      <c r="G49" s="21" t="str">
        <f>IF(
  Prototype_input!$C$6 = "Federal or Tribal Government",
  IF(
    B49 &lt;&gt; "",
    IFERROR(
      INDEX(
        'Summary - Contract Type'!$C$2:$BX$6,
        MATCH(Prototype_input!$C$42, 'Summary - Contract Type'!$B$2:$B$6, 0),
        MATCH(B49, 'Summary - Contract Type'!$C$1:$BX$1, 0)
      ),
      ""
    ),
    ""
  ),
  ""
)</f>
        <v/>
      </c>
      <c r="H49" s="21" t="str">
        <f>IF(
  Prototype_input!$C$6 = "Federal or Tribal Government",
  IF(
    B49 &lt;&gt; "",
    IFERROR(
      INDEX(
        'Summary - Period of Performance'!$C$2:$AW$5,
        MATCH(Prototype_input!$C$46, 'Summary - Period of Performance'!$B$2:$B$5, 0),
        MATCH(B49, 'Summary - Period of Performance'!$C$1:$AW$1, 0)
      ),
      ""
    ),
    ""
  ),
  ""
)</f>
        <v/>
      </c>
      <c r="I49" s="21" t="str">
        <f>IF(
  Prototype_input!$C$6 = "Federal or Tribal Government",
  IF(
    B49 &lt;&gt; "",
    IFERROR(
      INDEX(
        'Summary - Socioeconomic'!$C$2:$BX$11,
        MATCH(Prototype_input!$C$50, 'Summary - Socioeconomic'!$B$2:$B$11, 0),
        MATCH(B49, 'Summary - Socioeconomic'!$C$1:$BX$1, 0)
      ),
      ""
    ),
    ""
  ),
  ""
)</f>
        <v/>
      </c>
      <c r="J49" s="21" t="str">
        <f>IF(
  Prototype_input!$C$6 = "Federal or Tribal Government",
  IF(
    B49 &lt;&gt; "",
    IFERROR(
      INDEX(
        'Summary - Estimated Dollar Valu'!$C$2:$AW$4,
        MATCH(Prototype_input!$C$54, 'Summary - Estimated Dollar Valu'!$B$2:$B$4, 0),
        MATCH(B49, 'Summary - Estimated Dollar Valu'!$C$1:$AW$1, 0)
      ),
      ""
    ),
    ""
  ),
  ""
)</f>
        <v/>
      </c>
      <c r="K49" s="21" t="str">
        <f>IF(AND(Prototype_input!$C$56&lt;&gt;"",J49&lt;&gt;""),Prototype_input!$C$58,"")</f>
        <v/>
      </c>
      <c r="L49" s="21" t="str">
        <f>IF(AND(Prototype_input!$C$60&lt;&gt;"",J49&lt;&gt;""),Prototype_input!$C$62,"")</f>
        <v/>
      </c>
      <c r="M49" s="21" t="str">
        <f>IF(AND(Prototype_input!$C$64&lt;&gt;"",J49&lt;&gt;""),Prototype_input!$C$66,"")</f>
        <v/>
      </c>
      <c r="N49" s="21" t="str">
        <f>IF(AND(Prototype_input!$C$68&lt;&gt;"",J49&lt;&gt;""),Prototype_input!$C$70,"")</f>
        <v/>
      </c>
      <c r="O49" s="21" t="str">
        <f>IF(N49&lt;&gt;"",_xlfn.XLOOKUP(Prototype_input!$E$16,'ITC Offerings Mapping'!$C$1:$C$1000,'ITC Offerings Mapping'!$B$1:$B$1000),"")</f>
        <v/>
      </c>
      <c r="Q49" s="21" t="str">
        <f t="array" ref="Q49">IF(Prototype_input!$C$6="Federal or Tribal Government",IF(O49&lt;&gt;"", INDEX('Scope Scoring'!$C$2:$BX$50, MATCH(O49, 'Scope Scoring'!$B$2:$B$50, 0), MATCH(B49, 'Scope Scoring'!$C$1:$BX$1, 0)),""),"")</f>
        <v/>
      </c>
      <c r="R49" s="21" t="str">
        <f t="shared" si="13"/>
        <v/>
      </c>
      <c r="S49" s="21" t="str">
        <f t="shared" si="14"/>
        <v/>
      </c>
      <c r="T49" s="21" t="str">
        <f t="shared" si="15"/>
        <v/>
      </c>
      <c r="U49" s="21" t="str">
        <f t="shared" si="16"/>
        <v/>
      </c>
      <c r="W49" s="21" t="str">
        <f t="array" ref="W49">IF(Prototype_input!$C$6="Federal or Tribal Government",IF(O49&lt;&gt;"", INDEX('Summary - Level of Assistance -'!$C$2:$AV$7, MATCH(Prototype_input!$C$34, 'Summary - Level of Assistance -'!$B$2:$B$7, 0), MATCH(B49, 'Summary - Level of Assistance -'!$C$1:$AV$1, 0)),""),"")</f>
        <v/>
      </c>
      <c r="X49" s="21" t="str">
        <f t="shared" si="17"/>
        <v/>
      </c>
      <c r="Y49" s="21" t="str">
        <f t="shared" si="18"/>
        <v/>
      </c>
      <c r="AA49" s="21" t="str">
        <f t="array" ref="AA49">IF(Prototype_input!$C$6="Federal or Tribal Government",IF(O49&lt;&gt;"", INDEX('Summary - Objective - Tradeoff'!$C$2:$AV$4, MATCH(Prototype_input!$C$38, 'Summary - Objective - Tradeoff'!$B$2:$B$4, 0), MATCH(B49, 'Summary - Objective - Tradeoff'!$C$1:$AV$1, 0)),""),"")</f>
        <v/>
      </c>
      <c r="AB49" s="21" t="str">
        <f t="shared" si="19"/>
        <v/>
      </c>
      <c r="AC49" s="21" t="str">
        <f t="shared" si="20"/>
        <v/>
      </c>
      <c r="AE49" s="21" t="str">
        <f t="array" ref="AE49">IF(Prototype_input!$C$6="Federal or Tribal Government",IF(O49&lt;&gt;"", INDEX('Summary- PoP - Tradeoff'!$C$2:$AV$5, MATCH(Prototype_input!$C$46, 'Summary- PoP - Tradeoff'!$B$2:$B$5, 0), MATCH(B49, 'Summary- PoP - Tradeoff'!$C$1:$AV$1, 0)),""),"")</f>
        <v/>
      </c>
      <c r="AF49" s="21" t="str">
        <f t="shared" si="21"/>
        <v/>
      </c>
      <c r="AG49" s="21" t="str">
        <f t="shared" si="22"/>
        <v/>
      </c>
      <c r="AI49" s="21" t="str">
        <f t="array" ref="AI49">IF(Prototype_input!$C$6="Federal or Tribal Government",IF(O49&lt;&gt;"", INDEX('Summary - EDV - Tradeoff'!$C$2:$AV$4, MATCH(Prototype_input!$C$54, 'Summary - EDV - Tradeoff'!$B$2:$B$4, 0), MATCH(B49, 'Summary - EDV - Tradeoff'!$C$1:$AV$1, 0)),""),"")</f>
        <v/>
      </c>
      <c r="AJ49" s="21" t="str">
        <f t="shared" si="23"/>
        <v/>
      </c>
      <c r="AK49" s="21" t="str">
        <f t="shared" si="24"/>
        <v/>
      </c>
      <c r="AL49" s="21" t="str">
        <f t="shared" si="25"/>
        <v/>
      </c>
    </row>
    <row r="50" spans="4:38" ht="12.75" x14ac:dyDescent="0.2">
      <c r="D50" s="21" t="str">
        <f>IF(
  Prototype_input!$C$6 = "State or Local Government",
  IF(
    C50 &lt;&gt; "",
    IFERROR(
      INDEX(
        'Summary - Acquisition Need'!$C$2:$AD$4,
        MATCH(Prototype_input!$C$30, 'Summary - Acquisition Need'!$B$2:$B$4, 0),
        MATCH(C50, 'Summary - Acquisition Need'!$C$1:$AD$1, 0)
      ),
      ""
    ),
    ""
  ),
  IF(
    Prototype_input!$C$6 = "Federal or Tribal Government",
    IF(
      B50 &lt;&gt; "",
      IFERROR(
        INDEX(
          'Summary - Place of Performance'!$C$2:$AW$14,
          MATCH(Prototype_input!$C$30, 'Summary - Place of Performance'!$B$2:$B$14, 0),
          MATCH(B50, 'Summary - Place of Performance'!$C$1:$AW$1, 0)
        ),
        ""
      ),
      ""
    ),
    ""
  )
)</f>
        <v/>
      </c>
      <c r="E50" s="21" t="str">
        <f>IF(
  Prototype_input!$C$6 = "State or Local Government",
  IF(
    C50 &lt;&gt; "",
    IFERROR(
      INDEX(
        'Summary - Contract Type'!$C$2:$BX$6,
        MATCH(Prototype_input!$C$34, 'Summary - Contract Type'!$B$2:$B$6, 0),
        MATCH(C50, 'Summary - Contract Type'!$C$1:$BX$1, 0)
      ),
      ""
    ),
    ""
  ),
  IF(
    Prototype_input!$C$6 = "Federal or Tribal Government",
    IF(
      B50 &lt;&gt; "",
      IFERROR(
        INDEX(
          'Summary - Level of Assistance'!$C$2:$AW$7,
          MATCH(Prototype_input!$C$34, 'Summary - Level of Assistance'!$B$2:$B$7, 0),
          MATCH(B50, 'Summary - Level of Assistance'!$C$1:$AW$1, 0)
        ),
        ""
      ),
      ""
    ),
    ""
  )
)</f>
        <v/>
      </c>
      <c r="F50" s="21" t="str">
        <f>IF(
  Prototype_input!$C$6 = "State or Local Government",
  IF(
    C50 &lt;&gt; "",
    IFERROR(
      INDEX(
        'Summary - Socioeconomic'!$C$2:$BX$11,
        MATCH(Prototype_input!$C$38, 'Summary - Socioeconomic'!$B$2:$B$11, 0),
        MATCH(C50, 'Summary - Socioeconomic'!$C$1:$BX$1, 0)
      ),
      ""
    ),
    ""
  ),
  IF(
    Prototype_input!$C$6 = "Federal or Tribal Government",
    IF(
      B50 &lt;&gt; "",
      IFERROR(
        INDEX(
          'Summary - Objective'!$C$2:$AX$4,
          MATCH(Prototype_input!$C$38, 'Summary - Objective'!$B$2:$B$4, 0),
          MATCH(B50, 'Summary - Objective'!$C$1:$AX$1, 0)
        ),
        ""
      ),
      ""
    ),
    ""
  )
)</f>
        <v/>
      </c>
      <c r="G50" s="21" t="str">
        <f>IF(
  Prototype_input!$C$6 = "Federal or Tribal Government",
  IF(
    B50 &lt;&gt; "",
    IFERROR(
      INDEX(
        'Summary - Contract Type'!$C$2:$BX$6,
        MATCH(Prototype_input!$C$42, 'Summary - Contract Type'!$B$2:$B$6, 0),
        MATCH(B50, 'Summary - Contract Type'!$C$1:$BX$1, 0)
      ),
      ""
    ),
    ""
  ),
  ""
)</f>
        <v/>
      </c>
      <c r="H50" s="21" t="str">
        <f>IF(
  Prototype_input!$C$6 = "Federal or Tribal Government",
  IF(
    B50 &lt;&gt; "",
    IFERROR(
      INDEX(
        'Summary - Period of Performance'!$C$2:$AW$5,
        MATCH(Prototype_input!$C$46, 'Summary - Period of Performance'!$B$2:$B$5, 0),
        MATCH(B50, 'Summary - Period of Performance'!$C$1:$AW$1, 0)
      ),
      ""
    ),
    ""
  ),
  ""
)</f>
        <v/>
      </c>
      <c r="I50" s="21" t="str">
        <f>IF(
  Prototype_input!$C$6 = "Federal or Tribal Government",
  IF(
    B50 &lt;&gt; "",
    IFERROR(
      INDEX(
        'Summary - Socioeconomic'!$C$2:$BX$11,
        MATCH(Prototype_input!$C$50, 'Summary - Socioeconomic'!$B$2:$B$11, 0),
        MATCH(B50, 'Summary - Socioeconomic'!$C$1:$BX$1, 0)
      ),
      ""
    ),
    ""
  ),
  ""
)</f>
        <v/>
      </c>
      <c r="J50" s="21" t="str">
        <f>IF(
  Prototype_input!$C$6 = "Federal or Tribal Government",
  IF(
    B50 &lt;&gt; "",
    IFERROR(
      INDEX(
        'Summary - Estimated Dollar Valu'!$C$2:$AW$4,
        MATCH(Prototype_input!$C$54, 'Summary - Estimated Dollar Valu'!$B$2:$B$4, 0),
        MATCH(B50, 'Summary - Estimated Dollar Valu'!$C$1:$AW$1, 0)
      ),
      ""
    ),
    ""
  ),
  ""
)</f>
        <v/>
      </c>
      <c r="K50" s="21" t="str">
        <f>IF(AND(Prototype_input!$C$56&lt;&gt;"",J50&lt;&gt;""),Prototype_input!$C$58,"")</f>
        <v/>
      </c>
      <c r="L50" s="21" t="str">
        <f>IF(AND(Prototype_input!$C$60&lt;&gt;"",J50&lt;&gt;""),Prototype_input!$C$62,"")</f>
        <v/>
      </c>
      <c r="M50" s="21" t="str">
        <f>IF(AND(Prototype_input!$C$64&lt;&gt;"",J50&lt;&gt;""),Prototype_input!$C$66,"")</f>
        <v/>
      </c>
      <c r="N50" s="21" t="str">
        <f>IF(AND(Prototype_input!$C$68&lt;&gt;"",J50&lt;&gt;""),Prototype_input!$C$70,"")</f>
        <v/>
      </c>
      <c r="O50" s="21" t="str">
        <f>IF(N50&lt;&gt;"",_xlfn.XLOOKUP(Prototype_input!$E$16,'ITC Offerings Mapping'!$C$1:$C$1000,'ITC Offerings Mapping'!$B$1:$B$1000),"")</f>
        <v/>
      </c>
      <c r="Q50" s="21" t="str">
        <f t="array" ref="Q50">IF(Prototype_input!$C$6="Federal or Tribal Government",IF(O50&lt;&gt;"", INDEX('Scope Scoring'!$C$2:$BX$50, MATCH(O50, 'Scope Scoring'!$B$2:$B$50, 0), MATCH(B50, 'Scope Scoring'!$C$1:$BX$1, 0)),""),"")</f>
        <v/>
      </c>
      <c r="R50" s="21" t="str">
        <f t="shared" si="13"/>
        <v/>
      </c>
      <c r="S50" s="21" t="str">
        <f t="shared" si="14"/>
        <v/>
      </c>
      <c r="T50" s="21" t="str">
        <f t="shared" si="15"/>
        <v/>
      </c>
      <c r="U50" s="21" t="str">
        <f t="shared" si="16"/>
        <v/>
      </c>
      <c r="W50" s="21" t="str">
        <f t="array" ref="W50">IF(Prototype_input!$C$6="Federal or Tribal Government",IF(O50&lt;&gt;"", INDEX('Summary - Level of Assistance -'!$C$2:$AV$7, MATCH(Prototype_input!$C$34, 'Summary - Level of Assistance -'!$B$2:$B$7, 0), MATCH(B50, 'Summary - Level of Assistance -'!$C$1:$AV$1, 0)),""),"")</f>
        <v/>
      </c>
      <c r="X50" s="21" t="str">
        <f t="shared" si="17"/>
        <v/>
      </c>
      <c r="Y50" s="21" t="str">
        <f t="shared" si="18"/>
        <v/>
      </c>
      <c r="AA50" s="21" t="str">
        <f t="array" ref="AA50">IF(Prototype_input!$C$6="Federal or Tribal Government",IF(O50&lt;&gt;"", INDEX('Summary - Objective - Tradeoff'!$C$2:$AV$4, MATCH(Prototype_input!$C$38, 'Summary - Objective - Tradeoff'!$B$2:$B$4, 0), MATCH(B50, 'Summary - Objective - Tradeoff'!$C$1:$AV$1, 0)),""),"")</f>
        <v/>
      </c>
      <c r="AB50" s="21" t="str">
        <f t="shared" si="19"/>
        <v/>
      </c>
      <c r="AC50" s="21" t="str">
        <f t="shared" si="20"/>
        <v/>
      </c>
      <c r="AE50" s="21" t="str">
        <f t="array" ref="AE50">IF(Prototype_input!$C$6="Federal or Tribal Government",IF(O50&lt;&gt;"", INDEX('Summary- PoP - Tradeoff'!$C$2:$AV$5, MATCH(Prototype_input!$C$46, 'Summary- PoP - Tradeoff'!$B$2:$B$5, 0), MATCH(B50, 'Summary- PoP - Tradeoff'!$C$1:$AV$1, 0)),""),"")</f>
        <v/>
      </c>
      <c r="AF50" s="21" t="str">
        <f t="shared" si="21"/>
        <v/>
      </c>
      <c r="AG50" s="21" t="str">
        <f t="shared" si="22"/>
        <v/>
      </c>
      <c r="AI50" s="21" t="str">
        <f t="array" ref="AI50">IF(Prototype_input!$C$6="Federal or Tribal Government",IF(O50&lt;&gt;"", INDEX('Summary - EDV - Tradeoff'!$C$2:$AV$4, MATCH(Prototype_input!$C$54, 'Summary - EDV - Tradeoff'!$B$2:$B$4, 0), MATCH(B50, 'Summary - EDV - Tradeoff'!$C$1:$AV$1, 0)),""),"")</f>
        <v/>
      </c>
      <c r="AJ50" s="21" t="str">
        <f t="shared" si="23"/>
        <v/>
      </c>
      <c r="AK50" s="21" t="str">
        <f t="shared" si="24"/>
        <v/>
      </c>
      <c r="AL50" s="21" t="str">
        <f t="shared" si="25"/>
        <v/>
      </c>
    </row>
    <row r="51" spans="4:38" ht="12.75" x14ac:dyDescent="0.2">
      <c r="D51" s="21" t="str">
        <f>IF(
  Prototype_input!$C$6 = "State or Local Government",
  IF(
    C51 &lt;&gt; "",
    IFERROR(
      INDEX(
        'Summary - Acquisition Need'!$C$2:$AD$4,
        MATCH(Prototype_input!$C$30, 'Summary - Acquisition Need'!$B$2:$B$4, 0),
        MATCH(C51, 'Summary - Acquisition Need'!$C$1:$AD$1, 0)
      ),
      ""
    ),
    ""
  ),
  IF(
    Prototype_input!$C$6 = "Federal or Tribal Government",
    IF(
      B51 &lt;&gt; "",
      IFERROR(
        INDEX(
          'Summary - Place of Performance'!$C$2:$AW$14,
          MATCH(Prototype_input!$C$30, 'Summary - Place of Performance'!$B$2:$B$14, 0),
          MATCH(B51, 'Summary - Place of Performance'!$C$1:$AW$1, 0)
        ),
        ""
      ),
      ""
    ),
    ""
  )
)</f>
        <v/>
      </c>
      <c r="E51" s="21" t="str">
        <f>IF(
  Prototype_input!$C$6 = "State or Local Government",
  IF(
    C51 &lt;&gt; "",
    IFERROR(
      INDEX(
        'Summary - Contract Type'!$C$2:$BX$6,
        MATCH(Prototype_input!$C$34, 'Summary - Contract Type'!$B$2:$B$6, 0),
        MATCH(C51, 'Summary - Contract Type'!$C$1:$BX$1, 0)
      ),
      ""
    ),
    ""
  ),
  IF(
    Prototype_input!$C$6 = "Federal or Tribal Government",
    IF(
      B51 &lt;&gt; "",
      IFERROR(
        INDEX(
          'Summary - Level of Assistance'!$C$2:$AW$7,
          MATCH(Prototype_input!$C$34, 'Summary - Level of Assistance'!$B$2:$B$7, 0),
          MATCH(B51, 'Summary - Level of Assistance'!$C$1:$AW$1, 0)
        ),
        ""
      ),
      ""
    ),
    ""
  )
)</f>
        <v/>
      </c>
      <c r="F51" s="21" t="str">
        <f>IF(
  Prototype_input!$C$6 = "State or Local Government",
  IF(
    C51 &lt;&gt; "",
    IFERROR(
      INDEX(
        'Summary - Socioeconomic'!$C$2:$BX$11,
        MATCH(Prototype_input!$C$38, 'Summary - Socioeconomic'!$B$2:$B$11, 0),
        MATCH(C51, 'Summary - Socioeconomic'!$C$1:$BX$1, 0)
      ),
      ""
    ),
    ""
  ),
  IF(
    Prototype_input!$C$6 = "Federal or Tribal Government",
    IF(
      B51 &lt;&gt; "",
      IFERROR(
        INDEX(
          'Summary - Objective'!$C$2:$AX$4,
          MATCH(Prototype_input!$C$38, 'Summary - Objective'!$B$2:$B$4, 0),
          MATCH(B51, 'Summary - Objective'!$C$1:$AX$1, 0)
        ),
        ""
      ),
      ""
    ),
    ""
  )
)</f>
        <v/>
      </c>
      <c r="G51" s="21" t="str">
        <f>IF(
  Prototype_input!$C$6 = "Federal or Tribal Government",
  IF(
    B51 &lt;&gt; "",
    IFERROR(
      INDEX(
        'Summary - Contract Type'!$C$2:$BX$6,
        MATCH(Prototype_input!$C$42, 'Summary - Contract Type'!$B$2:$B$6, 0),
        MATCH(B51, 'Summary - Contract Type'!$C$1:$BX$1, 0)
      ),
      ""
    ),
    ""
  ),
  ""
)</f>
        <v/>
      </c>
      <c r="H51" s="21" t="str">
        <f>IF(
  Prototype_input!$C$6 = "Federal or Tribal Government",
  IF(
    B51 &lt;&gt; "",
    IFERROR(
      INDEX(
        'Summary - Period of Performance'!$C$2:$AW$5,
        MATCH(Prototype_input!$C$46, 'Summary - Period of Performance'!$B$2:$B$5, 0),
        MATCH(B51, 'Summary - Period of Performance'!$C$1:$AW$1, 0)
      ),
      ""
    ),
    ""
  ),
  ""
)</f>
        <v/>
      </c>
      <c r="I51" s="21" t="str">
        <f>IF(
  Prototype_input!$C$6 = "Federal or Tribal Government",
  IF(
    B51 &lt;&gt; "",
    IFERROR(
      INDEX(
        'Summary - Socioeconomic'!$C$2:$BX$11,
        MATCH(Prototype_input!$C$50, 'Summary - Socioeconomic'!$B$2:$B$11, 0),
        MATCH(B51, 'Summary - Socioeconomic'!$C$1:$BX$1, 0)
      ),
      ""
    ),
    ""
  ),
  ""
)</f>
        <v/>
      </c>
      <c r="J51" s="21" t="str">
        <f>IF(
  Prototype_input!$C$6 = "Federal or Tribal Government",
  IF(
    B51 &lt;&gt; "",
    IFERROR(
      INDEX(
        'Summary - Estimated Dollar Valu'!$C$2:$AW$4,
        MATCH(Prototype_input!$C$54, 'Summary - Estimated Dollar Valu'!$B$2:$B$4, 0),
        MATCH(B51, 'Summary - Estimated Dollar Valu'!$C$1:$AW$1, 0)
      ),
      ""
    ),
    ""
  ),
  ""
)</f>
        <v/>
      </c>
      <c r="K51" s="21" t="str">
        <f>IF(AND(Prototype_input!$C$56&lt;&gt;"",J51&lt;&gt;""),Prototype_input!$C$58,"")</f>
        <v/>
      </c>
      <c r="L51" s="21" t="str">
        <f>IF(AND(Prototype_input!$C$60&lt;&gt;"",J51&lt;&gt;""),Prototype_input!$C$62,"")</f>
        <v/>
      </c>
      <c r="M51" s="21" t="str">
        <f>IF(AND(Prototype_input!$C$64&lt;&gt;"",J51&lt;&gt;""),Prototype_input!$C$66,"")</f>
        <v/>
      </c>
      <c r="N51" s="21" t="str">
        <f>IF(AND(Prototype_input!$C$68&lt;&gt;"",J51&lt;&gt;""),Prototype_input!$C$70,"")</f>
        <v/>
      </c>
      <c r="O51" s="21" t="str">
        <f>IF(N51&lt;&gt;"",_xlfn.XLOOKUP(Prototype_input!$E$16,'ITC Offerings Mapping'!$C$1:$C$1000,'ITC Offerings Mapping'!$B$1:$B$1000),"")</f>
        <v/>
      </c>
      <c r="Q51" s="21" t="str">
        <f t="array" ref="Q51">IF(Prototype_input!$C$6="Federal or Tribal Government",IF(O51&lt;&gt;"", INDEX('Scope Scoring'!$C$2:$BX$50, MATCH(O51, 'Scope Scoring'!$B$2:$B$50, 0), MATCH(B51, 'Scope Scoring'!$C$1:$BX$1, 0)),""),"")</f>
        <v/>
      </c>
      <c r="R51" s="21" t="str">
        <f t="shared" si="13"/>
        <v/>
      </c>
      <c r="S51" s="21" t="str">
        <f t="shared" si="14"/>
        <v/>
      </c>
      <c r="T51" s="21" t="str">
        <f t="shared" si="15"/>
        <v/>
      </c>
      <c r="U51" s="21" t="str">
        <f t="shared" si="16"/>
        <v/>
      </c>
      <c r="W51" s="21" t="str">
        <f t="array" ref="W51">IF(Prototype_input!$C$6="Federal or Tribal Government",IF(O51&lt;&gt;"", INDEX('Summary - Level of Assistance -'!$C$2:$AV$7, MATCH(Prototype_input!$C$34, 'Summary - Level of Assistance -'!$B$2:$B$7, 0), MATCH(B51, 'Summary - Level of Assistance -'!$C$1:$AV$1, 0)),""),"")</f>
        <v/>
      </c>
      <c r="X51" s="21" t="str">
        <f t="shared" si="17"/>
        <v/>
      </c>
      <c r="Y51" s="21" t="str">
        <f t="shared" si="18"/>
        <v/>
      </c>
      <c r="AA51" s="21" t="str">
        <f t="array" ref="AA51">IF(Prototype_input!$C$6="Federal or Tribal Government",IF(O51&lt;&gt;"", INDEX('Summary - Objective - Tradeoff'!$C$2:$AV$4, MATCH(Prototype_input!$C$38, 'Summary - Objective - Tradeoff'!$B$2:$B$4, 0), MATCH(B51, 'Summary - Objective - Tradeoff'!$C$1:$AV$1, 0)),""),"")</f>
        <v/>
      </c>
      <c r="AB51" s="21" t="str">
        <f t="shared" si="19"/>
        <v/>
      </c>
      <c r="AC51" s="21" t="str">
        <f t="shared" si="20"/>
        <v/>
      </c>
      <c r="AE51" s="21" t="str">
        <f t="array" ref="AE51">IF(Prototype_input!$C$6="Federal or Tribal Government",IF(O51&lt;&gt;"", INDEX('Summary- PoP - Tradeoff'!$C$2:$AV$5, MATCH(Prototype_input!$C$46, 'Summary- PoP - Tradeoff'!$B$2:$B$5, 0), MATCH(B51, 'Summary- PoP - Tradeoff'!$C$1:$AV$1, 0)),""),"")</f>
        <v/>
      </c>
      <c r="AF51" s="21" t="str">
        <f t="shared" si="21"/>
        <v/>
      </c>
      <c r="AG51" s="21" t="str">
        <f t="shared" si="22"/>
        <v/>
      </c>
      <c r="AI51" s="21" t="str">
        <f t="array" ref="AI51">IF(Prototype_input!$C$6="Federal or Tribal Government",IF(O51&lt;&gt;"", INDEX('Summary - EDV - Tradeoff'!$C$2:$AV$4, MATCH(Prototype_input!$C$54, 'Summary - EDV - Tradeoff'!$B$2:$B$4, 0), MATCH(B51, 'Summary - EDV - Tradeoff'!$C$1:$AV$1, 0)),""),"")</f>
        <v/>
      </c>
      <c r="AJ51" s="21" t="str">
        <f t="shared" si="23"/>
        <v/>
      </c>
      <c r="AK51" s="21" t="str">
        <f t="shared" si="24"/>
        <v/>
      </c>
      <c r="AL51" s="21" t="str">
        <f t="shared" si="25"/>
        <v/>
      </c>
    </row>
    <row r="52" spans="4:38" ht="12.75" x14ac:dyDescent="0.2">
      <c r="D52" s="21" t="str">
        <f>IF(
  Prototype_input!$C$6 = "State or Local Government",
  IF(
    C52 &lt;&gt; "",
    IFERROR(
      INDEX(
        'Summary - Acquisition Need'!$C$2:$AD$4,
        MATCH(Prototype_input!$C$30, 'Summary - Acquisition Need'!$B$2:$B$4, 0),
        MATCH(C52, 'Summary - Acquisition Need'!$C$1:$AD$1, 0)
      ),
      ""
    ),
    ""
  ),
  IF(
    Prototype_input!$C$6 = "Federal or Tribal Government",
    IF(
      B52 &lt;&gt; "",
      IFERROR(
        INDEX(
          'Summary - Place of Performance'!$C$2:$AW$14,
          MATCH(Prototype_input!$C$30, 'Summary - Place of Performance'!$B$2:$B$14, 0),
          MATCH(B52, 'Summary - Place of Performance'!$C$1:$AW$1, 0)
        ),
        ""
      ),
      ""
    ),
    ""
  )
)</f>
        <v/>
      </c>
      <c r="E52" s="21" t="str">
        <f>IF(
  Prototype_input!$C$6 = "State or Local Government",
  IF(
    C52 &lt;&gt; "",
    IFERROR(
      INDEX(
        'Summary - Contract Type'!$C$2:$BX$6,
        MATCH(Prototype_input!$C$34, 'Summary - Contract Type'!$B$2:$B$6, 0),
        MATCH(C52, 'Summary - Contract Type'!$C$1:$BX$1, 0)
      ),
      ""
    ),
    ""
  ),
  IF(
    Prototype_input!$C$6 = "Federal or Tribal Government",
    IF(
      B52 &lt;&gt; "",
      IFERROR(
        INDEX(
          'Summary - Level of Assistance'!$C$2:$AW$7,
          MATCH(Prototype_input!$C$34, 'Summary - Level of Assistance'!$B$2:$B$7, 0),
          MATCH(B52, 'Summary - Level of Assistance'!$C$1:$AW$1, 0)
        ),
        ""
      ),
      ""
    ),
    ""
  )
)</f>
        <v/>
      </c>
      <c r="F52" s="21" t="str">
        <f>IF(
  Prototype_input!$C$6 = "State or Local Government",
  IF(
    C52 &lt;&gt; "",
    IFERROR(
      INDEX(
        'Summary - Socioeconomic'!$C$2:$BX$11,
        MATCH(Prototype_input!$C$38, 'Summary - Socioeconomic'!$B$2:$B$11, 0),
        MATCH(C52, 'Summary - Socioeconomic'!$C$1:$BX$1, 0)
      ),
      ""
    ),
    ""
  ),
  IF(
    Prototype_input!$C$6 = "Federal or Tribal Government",
    IF(
      B52 &lt;&gt; "",
      IFERROR(
        INDEX(
          'Summary - Objective'!$C$2:$AX$4,
          MATCH(Prototype_input!$C$38, 'Summary - Objective'!$B$2:$B$4, 0),
          MATCH(B52, 'Summary - Objective'!$C$1:$AX$1, 0)
        ),
        ""
      ),
      ""
    ),
    ""
  )
)</f>
        <v/>
      </c>
      <c r="G52" s="21" t="str">
        <f>IF(
  Prototype_input!$C$6 = "Federal or Tribal Government",
  IF(
    B52 &lt;&gt; "",
    IFERROR(
      INDEX(
        'Summary - Contract Type'!$C$2:$BX$6,
        MATCH(Prototype_input!$C$42, 'Summary - Contract Type'!$B$2:$B$6, 0),
        MATCH(B52, 'Summary - Contract Type'!$C$1:$BX$1, 0)
      ),
      ""
    ),
    ""
  ),
  ""
)</f>
        <v/>
      </c>
      <c r="H52" s="21" t="str">
        <f>IF(
  Prototype_input!$C$6 = "Federal or Tribal Government",
  IF(
    B52 &lt;&gt; "",
    IFERROR(
      INDEX(
        'Summary - Period of Performance'!$C$2:$AW$5,
        MATCH(Prototype_input!$C$46, 'Summary - Period of Performance'!$B$2:$B$5, 0),
        MATCH(B52, 'Summary - Period of Performance'!$C$1:$AW$1, 0)
      ),
      ""
    ),
    ""
  ),
  ""
)</f>
        <v/>
      </c>
      <c r="I52" s="21" t="str">
        <f>IF(
  Prototype_input!$C$6 = "Federal or Tribal Government",
  IF(
    B52 &lt;&gt; "",
    IFERROR(
      INDEX(
        'Summary - Socioeconomic'!$C$2:$BX$11,
        MATCH(Prototype_input!$C$50, 'Summary - Socioeconomic'!$B$2:$B$11, 0),
        MATCH(B52, 'Summary - Socioeconomic'!$C$1:$BX$1, 0)
      ),
      ""
    ),
    ""
  ),
  ""
)</f>
        <v/>
      </c>
      <c r="J52" s="21" t="str">
        <f>IF(
  Prototype_input!$C$6 = "Federal or Tribal Government",
  IF(
    B52 &lt;&gt; "",
    IFERROR(
      INDEX(
        'Summary - Estimated Dollar Valu'!$C$2:$AW$4,
        MATCH(Prototype_input!$C$54, 'Summary - Estimated Dollar Valu'!$B$2:$B$4, 0),
        MATCH(B52, 'Summary - Estimated Dollar Valu'!$C$1:$AW$1, 0)
      ),
      ""
    ),
    ""
  ),
  ""
)</f>
        <v/>
      </c>
      <c r="K52" s="21" t="str">
        <f>IF(AND(Prototype_input!$C$56&lt;&gt;"",J52&lt;&gt;""),Prototype_input!$C$58,"")</f>
        <v/>
      </c>
      <c r="L52" s="21" t="str">
        <f>IF(AND(Prototype_input!$C$60&lt;&gt;"",J52&lt;&gt;""),Prototype_input!$C$62,"")</f>
        <v/>
      </c>
      <c r="M52" s="21" t="str">
        <f>IF(AND(Prototype_input!$C$64&lt;&gt;"",J52&lt;&gt;""),Prototype_input!$C$66,"")</f>
        <v/>
      </c>
      <c r="N52" s="21" t="str">
        <f>IF(AND(Prototype_input!$C$68&lt;&gt;"",J52&lt;&gt;""),Prototype_input!$C$70,"")</f>
        <v/>
      </c>
      <c r="O52" s="21" t="str">
        <f>IF(N52&lt;&gt;"",_xlfn.XLOOKUP(Prototype_input!$E$16,'ITC Offerings Mapping'!$C$1:$C$1000,'ITC Offerings Mapping'!$B$1:$B$1000),"")</f>
        <v/>
      </c>
      <c r="Q52" s="21" t="str">
        <f t="array" ref="Q52">IF(Prototype_input!$C$6="Federal or Tribal Government",IF(O52&lt;&gt;"", INDEX('Scope Scoring'!$C$2:$BX$50, MATCH(O52, 'Scope Scoring'!$B$2:$B$50, 0), MATCH(B52, 'Scope Scoring'!$C$1:$BX$1, 0)),""),"")</f>
        <v/>
      </c>
      <c r="R52" s="21" t="str">
        <f t="shared" si="13"/>
        <v/>
      </c>
      <c r="S52" s="21" t="str">
        <f t="shared" si="14"/>
        <v/>
      </c>
      <c r="T52" s="21" t="str">
        <f t="shared" si="15"/>
        <v/>
      </c>
      <c r="U52" s="21" t="str">
        <f t="shared" si="16"/>
        <v/>
      </c>
      <c r="W52" s="21" t="str">
        <f t="array" ref="W52">IF(Prototype_input!$C$6="Federal or Tribal Government",IF(O52&lt;&gt;"", INDEX('Summary - Level of Assistance -'!$C$2:$AV$7, MATCH(Prototype_input!$C$34, 'Summary - Level of Assistance -'!$B$2:$B$7, 0), MATCH(B52, 'Summary - Level of Assistance -'!$C$1:$AV$1, 0)),""),"")</f>
        <v/>
      </c>
      <c r="X52" s="21" t="str">
        <f t="shared" si="17"/>
        <v/>
      </c>
      <c r="Y52" s="21" t="str">
        <f t="shared" si="18"/>
        <v/>
      </c>
      <c r="AA52" s="21" t="str">
        <f t="array" ref="AA52">IF(Prototype_input!$C$6="Federal or Tribal Government",IF(O52&lt;&gt;"", INDEX('Summary - Objective - Tradeoff'!$C$2:$AV$4, MATCH(Prototype_input!$C$38, 'Summary - Objective - Tradeoff'!$B$2:$B$4, 0), MATCH(B52, 'Summary - Objective - Tradeoff'!$C$1:$AV$1, 0)),""),"")</f>
        <v/>
      </c>
      <c r="AB52" s="21" t="str">
        <f t="shared" si="19"/>
        <v/>
      </c>
      <c r="AC52" s="21" t="str">
        <f t="shared" si="20"/>
        <v/>
      </c>
      <c r="AE52" s="21" t="str">
        <f t="array" ref="AE52">IF(Prototype_input!$C$6="Federal or Tribal Government",IF(O52&lt;&gt;"", INDEX('Summary- PoP - Tradeoff'!$C$2:$AV$5, MATCH(Prototype_input!$C$46, 'Summary- PoP - Tradeoff'!$B$2:$B$5, 0), MATCH(B52, 'Summary- PoP - Tradeoff'!$C$1:$AV$1, 0)),""),"")</f>
        <v/>
      </c>
      <c r="AF52" s="21" t="str">
        <f t="shared" si="21"/>
        <v/>
      </c>
      <c r="AG52" s="21" t="str">
        <f t="shared" si="22"/>
        <v/>
      </c>
      <c r="AI52" s="21" t="str">
        <f t="array" ref="AI52">IF(Prototype_input!$C$6="Federal or Tribal Government",IF(O52&lt;&gt;"", INDEX('Summary - EDV - Tradeoff'!$C$2:$AV$4, MATCH(Prototype_input!$C$54, 'Summary - EDV - Tradeoff'!$B$2:$B$4, 0), MATCH(B52, 'Summary - EDV - Tradeoff'!$C$1:$AV$1, 0)),""),"")</f>
        <v/>
      </c>
      <c r="AJ52" s="21" t="str">
        <f t="shared" si="23"/>
        <v/>
      </c>
      <c r="AK52" s="21" t="str">
        <f t="shared" si="24"/>
        <v/>
      </c>
      <c r="AL52" s="21" t="str">
        <f t="shared" si="25"/>
        <v/>
      </c>
    </row>
    <row r="53" spans="4:38" ht="12.75" x14ac:dyDescent="0.2">
      <c r="D53" s="21" t="str">
        <f>IF(
  Prototype_input!$C$6 = "State or Local Government",
  IF(
    C53 &lt;&gt; "",
    IFERROR(
      INDEX(
        'Summary - Acquisition Need'!$C$2:$AD$4,
        MATCH(Prototype_input!$C$30, 'Summary - Acquisition Need'!$B$2:$B$4, 0),
        MATCH(C53, 'Summary - Acquisition Need'!$C$1:$AD$1, 0)
      ),
      ""
    ),
    ""
  ),
  IF(
    Prototype_input!$C$6 = "Federal or Tribal Government",
    IF(
      B53 &lt;&gt; "",
      IFERROR(
        INDEX(
          'Summary - Place of Performance'!$C$2:$AW$14,
          MATCH(Prototype_input!$C$30, 'Summary - Place of Performance'!$B$2:$B$14, 0),
          MATCH(B53, 'Summary - Place of Performance'!$C$1:$AW$1, 0)
        ),
        ""
      ),
      ""
    ),
    ""
  )
)</f>
        <v/>
      </c>
      <c r="E53" s="21" t="str">
        <f>IF(
  Prototype_input!$C$6 = "State or Local Government",
  IF(
    C53 &lt;&gt; "",
    IFERROR(
      INDEX(
        'Summary - Contract Type'!$C$2:$BX$6,
        MATCH(Prototype_input!$C$34, 'Summary - Contract Type'!$B$2:$B$6, 0),
        MATCH(C53, 'Summary - Contract Type'!$C$1:$BX$1, 0)
      ),
      ""
    ),
    ""
  ),
  IF(
    Prototype_input!$C$6 = "Federal or Tribal Government",
    IF(
      B53 &lt;&gt; "",
      IFERROR(
        INDEX(
          'Summary - Level of Assistance'!$C$2:$AW$7,
          MATCH(Prototype_input!$C$34, 'Summary - Level of Assistance'!$B$2:$B$7, 0),
          MATCH(B53, 'Summary - Level of Assistance'!$C$1:$AW$1, 0)
        ),
        ""
      ),
      ""
    ),
    ""
  )
)</f>
        <v/>
      </c>
      <c r="F53" s="21" t="str">
        <f>IF(
  Prototype_input!$C$6 = "State or Local Government",
  IF(
    C53 &lt;&gt; "",
    IFERROR(
      INDEX(
        'Summary - Socioeconomic'!$C$2:$BX$11,
        MATCH(Prototype_input!$C$38, 'Summary - Socioeconomic'!$B$2:$B$11, 0),
        MATCH(C53, 'Summary - Socioeconomic'!$C$1:$BX$1, 0)
      ),
      ""
    ),
    ""
  ),
  IF(
    Prototype_input!$C$6 = "Federal or Tribal Government",
    IF(
      B53 &lt;&gt; "",
      IFERROR(
        INDEX(
          'Summary - Objective'!$C$2:$AX$4,
          MATCH(Prototype_input!$C$38, 'Summary - Objective'!$B$2:$B$4, 0),
          MATCH(B53, 'Summary - Objective'!$C$1:$AX$1, 0)
        ),
        ""
      ),
      ""
    ),
    ""
  )
)</f>
        <v/>
      </c>
      <c r="G53" s="21" t="str">
        <f>IF(
  Prototype_input!$C$6 = "Federal or Tribal Government",
  IF(
    B53 &lt;&gt; "",
    IFERROR(
      INDEX(
        'Summary - Contract Type'!$C$2:$BX$6,
        MATCH(Prototype_input!$C$42, 'Summary - Contract Type'!$B$2:$B$6, 0),
        MATCH(B53, 'Summary - Contract Type'!$C$1:$BX$1, 0)
      ),
      ""
    ),
    ""
  ),
  ""
)</f>
        <v/>
      </c>
      <c r="H53" s="21" t="str">
        <f>IF(
  Prototype_input!$C$6 = "Federal or Tribal Government",
  IF(
    B53 &lt;&gt; "",
    IFERROR(
      INDEX(
        'Summary - Period of Performance'!$C$2:$AW$5,
        MATCH(Prototype_input!$C$46, 'Summary - Period of Performance'!$B$2:$B$5, 0),
        MATCH(B53, 'Summary - Period of Performance'!$C$1:$AW$1, 0)
      ),
      ""
    ),
    ""
  ),
  ""
)</f>
        <v/>
      </c>
      <c r="I53" s="21" t="str">
        <f>IF(
  Prototype_input!$C$6 = "Federal or Tribal Government",
  IF(
    B53 &lt;&gt; "",
    IFERROR(
      INDEX(
        'Summary - Socioeconomic'!$C$2:$BX$11,
        MATCH(Prototype_input!$C$50, 'Summary - Socioeconomic'!$B$2:$B$11, 0),
        MATCH(B53, 'Summary - Socioeconomic'!$C$1:$BX$1, 0)
      ),
      ""
    ),
    ""
  ),
  ""
)</f>
        <v/>
      </c>
      <c r="J53" s="21" t="str">
        <f>IF(
  Prototype_input!$C$6 = "Federal or Tribal Government",
  IF(
    B53 &lt;&gt; "",
    IFERROR(
      INDEX(
        'Summary - Estimated Dollar Valu'!$C$2:$AW$4,
        MATCH(Prototype_input!$C$54, 'Summary - Estimated Dollar Valu'!$B$2:$B$4, 0),
        MATCH(B53, 'Summary - Estimated Dollar Valu'!$C$1:$AW$1, 0)
      ),
      ""
    ),
    ""
  ),
  ""
)</f>
        <v/>
      </c>
      <c r="K53" s="21" t="str">
        <f>IF(AND(Prototype_input!$C$56&lt;&gt;"",J53&lt;&gt;""),Prototype_input!$C$58,"")</f>
        <v/>
      </c>
      <c r="L53" s="21" t="str">
        <f>IF(AND(Prototype_input!$C$60&lt;&gt;"",J53&lt;&gt;""),Prototype_input!$C$62,"")</f>
        <v/>
      </c>
      <c r="M53" s="21" t="str">
        <f>IF(AND(Prototype_input!$C$64&lt;&gt;"",J53&lt;&gt;""),Prototype_input!$C$66,"")</f>
        <v/>
      </c>
      <c r="N53" s="21" t="str">
        <f>IF(AND(Prototype_input!$C$68&lt;&gt;"",J53&lt;&gt;""),Prototype_input!$C$70,"")</f>
        <v/>
      </c>
      <c r="O53" s="21" t="str">
        <f>IF(N53&lt;&gt;"",_xlfn.XLOOKUP(Prototype_input!$E$16,'ITC Offerings Mapping'!$C$1:$C$1000,'ITC Offerings Mapping'!$B$1:$B$1000),"")</f>
        <v/>
      </c>
      <c r="Q53" s="21" t="str">
        <f t="array" ref="Q53">IF(Prototype_input!$C$6="Federal or Tribal Government",IF(O53&lt;&gt;"", INDEX('Scope Scoring'!$C$2:$BX$50, MATCH(O53, 'Scope Scoring'!$B$2:$B$50, 0), MATCH(B53, 'Scope Scoring'!$C$1:$BX$1, 0)),""),"")</f>
        <v/>
      </c>
      <c r="R53" s="21" t="str">
        <f t="shared" si="13"/>
        <v/>
      </c>
      <c r="S53" s="21" t="str">
        <f t="shared" si="14"/>
        <v/>
      </c>
      <c r="T53" s="21" t="str">
        <f t="shared" si="15"/>
        <v/>
      </c>
      <c r="U53" s="21" t="str">
        <f t="shared" si="16"/>
        <v/>
      </c>
      <c r="W53" s="21" t="str">
        <f t="array" ref="W53">IF(Prototype_input!$C$6="Federal or Tribal Government",IF(O53&lt;&gt;"", INDEX('Summary - Level of Assistance -'!$C$2:$AV$7, MATCH(Prototype_input!$C$34, 'Summary - Level of Assistance -'!$B$2:$B$7, 0), MATCH(B53, 'Summary - Level of Assistance -'!$C$1:$AV$1, 0)),""),"")</f>
        <v/>
      </c>
      <c r="X53" s="21" t="str">
        <f t="shared" si="17"/>
        <v/>
      </c>
      <c r="Y53" s="21" t="str">
        <f t="shared" si="18"/>
        <v/>
      </c>
      <c r="AA53" s="21" t="str">
        <f t="array" ref="AA53">IF(Prototype_input!$C$6="Federal or Tribal Government",IF(O53&lt;&gt;"", INDEX('Summary - Objective - Tradeoff'!$C$2:$AV$4, MATCH(Prototype_input!$C$38, 'Summary - Objective - Tradeoff'!$B$2:$B$4, 0), MATCH(B53, 'Summary - Objective - Tradeoff'!$C$1:$AV$1, 0)),""),"")</f>
        <v/>
      </c>
      <c r="AB53" s="21" t="str">
        <f t="shared" si="19"/>
        <v/>
      </c>
      <c r="AC53" s="21" t="str">
        <f t="shared" si="20"/>
        <v/>
      </c>
      <c r="AE53" s="21" t="str">
        <f t="array" ref="AE53">IF(Prototype_input!$C$6="Federal or Tribal Government",IF(O53&lt;&gt;"", INDEX('Summary- PoP - Tradeoff'!$C$2:$AV$5, MATCH(Prototype_input!$C$46, 'Summary- PoP - Tradeoff'!$B$2:$B$5, 0), MATCH(B53, 'Summary- PoP - Tradeoff'!$C$1:$AV$1, 0)),""),"")</f>
        <v/>
      </c>
      <c r="AF53" s="21" t="str">
        <f t="shared" si="21"/>
        <v/>
      </c>
      <c r="AG53" s="21" t="str">
        <f t="shared" si="22"/>
        <v/>
      </c>
      <c r="AI53" s="21" t="str">
        <f t="array" ref="AI53">IF(Prototype_input!$C$6="Federal or Tribal Government",IF(O53&lt;&gt;"", INDEX('Summary - EDV - Tradeoff'!$C$2:$AV$4, MATCH(Prototype_input!$C$54, 'Summary - EDV - Tradeoff'!$B$2:$B$4, 0), MATCH(B53, 'Summary - EDV - Tradeoff'!$C$1:$AV$1, 0)),""),"")</f>
        <v/>
      </c>
      <c r="AJ53" s="21" t="str">
        <f t="shared" si="23"/>
        <v/>
      </c>
      <c r="AK53" s="21" t="str">
        <f t="shared" si="24"/>
        <v/>
      </c>
      <c r="AL53" s="21" t="str">
        <f t="shared" si="25"/>
        <v/>
      </c>
    </row>
    <row r="54" spans="4:38" ht="12.75" x14ac:dyDescent="0.2">
      <c r="D54" s="21" t="str">
        <f>IF(
  Prototype_input!$C$6 = "State or Local Government",
  IF(
    C54 &lt;&gt; "",
    IFERROR(
      INDEX(
        'Summary - Acquisition Need'!$C$2:$AD$4,
        MATCH(Prototype_input!$C$30, 'Summary - Acquisition Need'!$B$2:$B$4, 0),
        MATCH(C54, 'Summary - Acquisition Need'!$C$1:$AD$1, 0)
      ),
      ""
    ),
    ""
  ),
  IF(
    Prototype_input!$C$6 = "Federal or Tribal Government",
    IF(
      B54 &lt;&gt; "",
      IFERROR(
        INDEX(
          'Summary - Place of Performance'!$C$2:$AW$14,
          MATCH(Prototype_input!$C$30, 'Summary - Place of Performance'!$B$2:$B$14, 0),
          MATCH(B54, 'Summary - Place of Performance'!$C$1:$AW$1, 0)
        ),
        ""
      ),
      ""
    ),
    ""
  )
)</f>
        <v/>
      </c>
      <c r="E54" s="21" t="str">
        <f>IF(
  Prototype_input!$C$6 = "State or Local Government",
  IF(
    C54 &lt;&gt; "",
    IFERROR(
      INDEX(
        'Summary - Contract Type'!$C$2:$BX$6,
        MATCH(Prototype_input!$C$34, 'Summary - Contract Type'!$B$2:$B$6, 0),
        MATCH(C54, 'Summary - Contract Type'!$C$1:$BX$1, 0)
      ),
      ""
    ),
    ""
  ),
  IF(
    Prototype_input!$C$6 = "Federal or Tribal Government",
    IF(
      B54 &lt;&gt; "",
      IFERROR(
        INDEX(
          'Summary - Level of Assistance'!$C$2:$AW$7,
          MATCH(Prototype_input!$C$34, 'Summary - Level of Assistance'!$B$2:$B$7, 0),
          MATCH(B54, 'Summary - Level of Assistance'!$C$1:$AW$1, 0)
        ),
        ""
      ),
      ""
    ),
    ""
  )
)</f>
        <v/>
      </c>
      <c r="F54" s="21" t="str">
        <f>IF(
  Prototype_input!$C$6 = "State or Local Government",
  IF(
    C54 &lt;&gt; "",
    IFERROR(
      INDEX(
        'Summary - Socioeconomic'!$C$2:$BX$11,
        MATCH(Prototype_input!$C$38, 'Summary - Socioeconomic'!$B$2:$B$11, 0),
        MATCH(C54, 'Summary - Socioeconomic'!$C$1:$BX$1, 0)
      ),
      ""
    ),
    ""
  ),
  IF(
    Prototype_input!$C$6 = "Federal or Tribal Government",
    IF(
      B54 &lt;&gt; "",
      IFERROR(
        INDEX(
          'Summary - Objective'!$C$2:$AX$4,
          MATCH(Prototype_input!$C$38, 'Summary - Objective'!$B$2:$B$4, 0),
          MATCH(B54, 'Summary - Objective'!$C$1:$AX$1, 0)
        ),
        ""
      ),
      ""
    ),
    ""
  )
)</f>
        <v/>
      </c>
      <c r="G54" s="21" t="str">
        <f>IF(
  Prototype_input!$C$6 = "Federal or Tribal Government",
  IF(
    B54 &lt;&gt; "",
    IFERROR(
      INDEX(
        'Summary - Contract Type'!$C$2:$BX$6,
        MATCH(Prototype_input!$C$42, 'Summary - Contract Type'!$B$2:$B$6, 0),
        MATCH(B54, 'Summary - Contract Type'!$C$1:$BX$1, 0)
      ),
      ""
    ),
    ""
  ),
  ""
)</f>
        <v/>
      </c>
      <c r="H54" s="21" t="str">
        <f>IF(
  Prototype_input!$C$6 = "Federal or Tribal Government",
  IF(
    B54 &lt;&gt; "",
    IFERROR(
      INDEX(
        'Summary - Period of Performance'!$C$2:$AW$5,
        MATCH(Prototype_input!$C$46, 'Summary - Period of Performance'!$B$2:$B$5, 0),
        MATCH(B54, 'Summary - Period of Performance'!$C$1:$AW$1, 0)
      ),
      ""
    ),
    ""
  ),
  ""
)</f>
        <v/>
      </c>
      <c r="I54" s="21" t="str">
        <f>IF(
  Prototype_input!$C$6 = "Federal or Tribal Government",
  IF(
    B54 &lt;&gt; "",
    IFERROR(
      INDEX(
        'Summary - Socioeconomic'!$C$2:$BX$11,
        MATCH(Prototype_input!$C$50, 'Summary - Socioeconomic'!$B$2:$B$11, 0),
        MATCH(B54, 'Summary - Socioeconomic'!$C$1:$BX$1, 0)
      ),
      ""
    ),
    ""
  ),
  ""
)</f>
        <v/>
      </c>
      <c r="J54" s="21" t="str">
        <f>IF(
  Prototype_input!$C$6 = "Federal or Tribal Government",
  IF(
    B54 &lt;&gt; "",
    IFERROR(
      INDEX(
        'Summary - Estimated Dollar Valu'!$C$2:$AW$4,
        MATCH(Prototype_input!$C$54, 'Summary - Estimated Dollar Valu'!$B$2:$B$4, 0),
        MATCH(B54, 'Summary - Estimated Dollar Valu'!$C$1:$AW$1, 0)
      ),
      ""
    ),
    ""
  ),
  ""
)</f>
        <v/>
      </c>
      <c r="K54" s="21" t="str">
        <f>IF(AND(Prototype_input!$C$56&lt;&gt;"",J54&lt;&gt;""),Prototype_input!$C$58,"")</f>
        <v/>
      </c>
      <c r="L54" s="21" t="str">
        <f>IF(AND(Prototype_input!$C$60&lt;&gt;"",J54&lt;&gt;""),Prototype_input!$C$62,"")</f>
        <v/>
      </c>
      <c r="M54" s="21" t="str">
        <f>IF(AND(Prototype_input!$C$64&lt;&gt;"",J54&lt;&gt;""),Prototype_input!$C$66,"")</f>
        <v/>
      </c>
      <c r="N54" s="21" t="str">
        <f>IF(AND(Prototype_input!$C$68&lt;&gt;"",J54&lt;&gt;""),Prototype_input!$C$70,"")</f>
        <v/>
      </c>
      <c r="O54" s="21" t="str">
        <f>IF(N54&lt;&gt;"",_xlfn.XLOOKUP(Prototype_input!$E$16,'ITC Offerings Mapping'!$C$1:$C$1000,'ITC Offerings Mapping'!$B$1:$B$1000),"")</f>
        <v/>
      </c>
      <c r="Q54" s="21" t="str">
        <f t="array" ref="Q54">IF(Prototype_input!$C$6="Federal or Tribal Government",IF(O54&lt;&gt;"", INDEX('Scope Scoring'!$C$2:$BX$50, MATCH(O54, 'Scope Scoring'!$B$2:$B$50, 0), MATCH(B54, 'Scope Scoring'!$C$1:$BX$1, 0)),""),"")</f>
        <v/>
      </c>
      <c r="R54" s="21" t="str">
        <f t="shared" si="13"/>
        <v/>
      </c>
      <c r="S54" s="21" t="str">
        <f t="shared" si="14"/>
        <v/>
      </c>
      <c r="T54" s="21" t="str">
        <f t="shared" si="15"/>
        <v/>
      </c>
      <c r="U54" s="21" t="str">
        <f t="shared" si="16"/>
        <v/>
      </c>
      <c r="W54" s="21" t="str">
        <f t="array" ref="W54">IF(Prototype_input!$C$6="Federal or Tribal Government",IF(O54&lt;&gt;"", INDEX('Summary - Level of Assistance -'!$C$2:$AV$7, MATCH(Prototype_input!$C$34, 'Summary - Level of Assistance -'!$B$2:$B$7, 0), MATCH(B54, 'Summary - Level of Assistance -'!$C$1:$AV$1, 0)),""),"")</f>
        <v/>
      </c>
      <c r="X54" s="21" t="str">
        <f t="shared" si="17"/>
        <v/>
      </c>
      <c r="Y54" s="21" t="str">
        <f t="shared" si="18"/>
        <v/>
      </c>
      <c r="AA54" s="21" t="str">
        <f t="array" ref="AA54">IF(Prototype_input!$C$6="Federal or Tribal Government",IF(O54&lt;&gt;"", INDEX('Summary - Objective - Tradeoff'!$C$2:$AV$4, MATCH(Prototype_input!$C$38, 'Summary - Objective - Tradeoff'!$B$2:$B$4, 0), MATCH(B54, 'Summary - Objective - Tradeoff'!$C$1:$AV$1, 0)),""),"")</f>
        <v/>
      </c>
      <c r="AB54" s="21" t="str">
        <f t="shared" si="19"/>
        <v/>
      </c>
      <c r="AC54" s="21" t="str">
        <f t="shared" si="20"/>
        <v/>
      </c>
      <c r="AE54" s="21" t="str">
        <f t="array" ref="AE54">IF(Prototype_input!$C$6="Federal or Tribal Government",IF(O54&lt;&gt;"", INDEX('Summary- PoP - Tradeoff'!$C$2:$AV$5, MATCH(Prototype_input!$C$46, 'Summary- PoP - Tradeoff'!$B$2:$B$5, 0), MATCH(B54, 'Summary- PoP - Tradeoff'!$C$1:$AV$1, 0)),""),"")</f>
        <v/>
      </c>
      <c r="AF54" s="21" t="str">
        <f t="shared" si="21"/>
        <v/>
      </c>
      <c r="AG54" s="21" t="str">
        <f t="shared" si="22"/>
        <v/>
      </c>
      <c r="AI54" s="21" t="str">
        <f t="array" ref="AI54">IF(Prototype_input!$C$6="Federal or Tribal Government",IF(O54&lt;&gt;"", INDEX('Summary - EDV - Tradeoff'!$C$2:$AV$4, MATCH(Prototype_input!$C$54, 'Summary - EDV - Tradeoff'!$B$2:$B$4, 0), MATCH(B54, 'Summary - EDV - Tradeoff'!$C$1:$AV$1, 0)),""),"")</f>
        <v/>
      </c>
      <c r="AJ54" s="21" t="str">
        <f t="shared" si="23"/>
        <v/>
      </c>
      <c r="AK54" s="21" t="str">
        <f t="shared" si="24"/>
        <v/>
      </c>
      <c r="AL54" s="21" t="str">
        <f t="shared" si="25"/>
        <v/>
      </c>
    </row>
    <row r="55" spans="4:38" ht="12.75" x14ac:dyDescent="0.2">
      <c r="D55" s="21" t="str">
        <f>IF(
  Prototype_input!$C$6 = "State or Local Government",
  IF(
    C55 &lt;&gt; "",
    IFERROR(
      INDEX(
        'Summary - Acquisition Need'!$C$2:$AD$4,
        MATCH(Prototype_input!$C$30, 'Summary - Acquisition Need'!$B$2:$B$4, 0),
        MATCH(C55, 'Summary - Acquisition Need'!$C$1:$AD$1, 0)
      ),
      ""
    ),
    ""
  ),
  IF(
    Prototype_input!$C$6 = "Federal or Tribal Government",
    IF(
      B55 &lt;&gt; "",
      IFERROR(
        INDEX(
          'Summary - Place of Performance'!$C$2:$AW$14,
          MATCH(Prototype_input!$C$30, 'Summary - Place of Performance'!$B$2:$B$14, 0),
          MATCH(B55, 'Summary - Place of Performance'!$C$1:$AW$1, 0)
        ),
        ""
      ),
      ""
    ),
    ""
  )
)</f>
        <v/>
      </c>
      <c r="E55" s="21" t="str">
        <f>IF(
  Prototype_input!$C$6 = "State or Local Government",
  IF(
    C55 &lt;&gt; "",
    IFERROR(
      INDEX(
        'Summary - Contract Type'!$C$2:$BX$6,
        MATCH(Prototype_input!$C$34, 'Summary - Contract Type'!$B$2:$B$6, 0),
        MATCH(C55, 'Summary - Contract Type'!$C$1:$BX$1, 0)
      ),
      ""
    ),
    ""
  ),
  IF(
    Prototype_input!$C$6 = "Federal or Tribal Government",
    IF(
      B55 &lt;&gt; "",
      IFERROR(
        INDEX(
          'Summary - Level of Assistance'!$C$2:$AW$7,
          MATCH(Prototype_input!$C$34, 'Summary - Level of Assistance'!$B$2:$B$7, 0),
          MATCH(B55, 'Summary - Level of Assistance'!$C$1:$AW$1, 0)
        ),
        ""
      ),
      ""
    ),
    ""
  )
)</f>
        <v/>
      </c>
      <c r="F55" s="21" t="str">
        <f>IF(
  Prototype_input!$C$6 = "State or Local Government",
  IF(
    C55 &lt;&gt; "",
    IFERROR(
      INDEX(
        'Summary - Socioeconomic'!$C$2:$BX$11,
        MATCH(Prototype_input!$C$38, 'Summary - Socioeconomic'!$B$2:$B$11, 0),
        MATCH(C55, 'Summary - Socioeconomic'!$C$1:$BX$1, 0)
      ),
      ""
    ),
    ""
  ),
  IF(
    Prototype_input!$C$6 = "Federal or Tribal Government",
    IF(
      B55 &lt;&gt; "",
      IFERROR(
        INDEX(
          'Summary - Objective'!$C$2:$AX$4,
          MATCH(Prototype_input!$C$38, 'Summary - Objective'!$B$2:$B$4, 0),
          MATCH(B55, 'Summary - Objective'!$C$1:$AX$1, 0)
        ),
        ""
      ),
      ""
    ),
    ""
  )
)</f>
        <v/>
      </c>
      <c r="G55" s="21" t="str">
        <f>IF(
  Prototype_input!$C$6 = "Federal or Tribal Government",
  IF(
    B55 &lt;&gt; "",
    IFERROR(
      INDEX(
        'Summary - Contract Type'!$C$2:$BX$6,
        MATCH(Prototype_input!$C$42, 'Summary - Contract Type'!$B$2:$B$6, 0),
        MATCH(B55, 'Summary - Contract Type'!$C$1:$BX$1, 0)
      ),
      ""
    ),
    ""
  ),
  ""
)</f>
        <v/>
      </c>
      <c r="H55" s="21" t="str">
        <f>IF(
  Prototype_input!$C$6 = "Federal or Tribal Government",
  IF(
    B55 &lt;&gt; "",
    IFERROR(
      INDEX(
        'Summary - Period of Performance'!$C$2:$AW$5,
        MATCH(Prototype_input!$C$46, 'Summary - Period of Performance'!$B$2:$B$5, 0),
        MATCH(B55, 'Summary - Period of Performance'!$C$1:$AW$1, 0)
      ),
      ""
    ),
    ""
  ),
  ""
)</f>
        <v/>
      </c>
      <c r="I55" s="21" t="str">
        <f>IF(
  Prototype_input!$C$6 = "Federal or Tribal Government",
  IF(
    B55 &lt;&gt; "",
    IFERROR(
      INDEX(
        'Summary - Socioeconomic'!$C$2:$BX$11,
        MATCH(Prototype_input!$C$50, 'Summary - Socioeconomic'!$B$2:$B$11, 0),
        MATCH(B55, 'Summary - Socioeconomic'!$C$1:$BX$1, 0)
      ),
      ""
    ),
    ""
  ),
  ""
)</f>
        <v/>
      </c>
      <c r="J55" s="21" t="str">
        <f>IF(
  Prototype_input!$C$6 = "Federal or Tribal Government",
  IF(
    B55 &lt;&gt; "",
    IFERROR(
      INDEX(
        'Summary - Estimated Dollar Valu'!$C$2:$AW$4,
        MATCH(Prototype_input!$C$54, 'Summary - Estimated Dollar Valu'!$B$2:$B$4, 0),
        MATCH(B55, 'Summary - Estimated Dollar Valu'!$C$1:$AW$1, 0)
      ),
      ""
    ),
    ""
  ),
  ""
)</f>
        <v/>
      </c>
      <c r="K55" s="21" t="str">
        <f>IF(AND(Prototype_input!$C$56&lt;&gt;"",J55&lt;&gt;""),Prototype_input!$C$58,"")</f>
        <v/>
      </c>
      <c r="L55" s="21" t="str">
        <f>IF(AND(Prototype_input!$C$60&lt;&gt;"",J55&lt;&gt;""),Prototype_input!$C$62,"")</f>
        <v/>
      </c>
      <c r="M55" s="21" t="str">
        <f>IF(AND(Prototype_input!$C$64&lt;&gt;"",J55&lt;&gt;""),Prototype_input!$C$66,"")</f>
        <v/>
      </c>
      <c r="N55" s="21" t="str">
        <f>IF(AND(Prototype_input!$C$68&lt;&gt;"",J55&lt;&gt;""),Prototype_input!$C$70,"")</f>
        <v/>
      </c>
      <c r="O55" s="21" t="str">
        <f>IF(N55&lt;&gt;"",_xlfn.XLOOKUP(Prototype_input!$E$16,'ITC Offerings Mapping'!$C$1:$C$1000,'ITC Offerings Mapping'!$B$1:$B$1000),"")</f>
        <v/>
      </c>
      <c r="Q55" s="21" t="str">
        <f t="array" ref="Q55">IF(Prototype_input!$C$6="Federal or Tribal Government",IF(O55&lt;&gt;"", INDEX('Scope Scoring'!$C$2:$BX$50, MATCH(O55, 'Scope Scoring'!$B$2:$B$50, 0), MATCH(B55, 'Scope Scoring'!$C$1:$BX$1, 0)),""),"")</f>
        <v/>
      </c>
      <c r="R55" s="21" t="str">
        <f t="shared" si="13"/>
        <v/>
      </c>
      <c r="S55" s="21" t="str">
        <f t="shared" si="14"/>
        <v/>
      </c>
      <c r="T55" s="21" t="str">
        <f t="shared" si="15"/>
        <v/>
      </c>
      <c r="U55" s="21" t="str">
        <f t="shared" si="16"/>
        <v/>
      </c>
      <c r="W55" s="21" t="str">
        <f t="array" ref="W55">IF(Prototype_input!$C$6="Federal or Tribal Government",IF(O55&lt;&gt;"", INDEX('Summary - Level of Assistance -'!$C$2:$AV$7, MATCH(Prototype_input!$C$34, 'Summary - Level of Assistance -'!$B$2:$B$7, 0), MATCH(B55, 'Summary - Level of Assistance -'!$C$1:$AV$1, 0)),""),"")</f>
        <v/>
      </c>
      <c r="X55" s="21" t="str">
        <f t="shared" si="17"/>
        <v/>
      </c>
      <c r="Y55" s="21" t="str">
        <f t="shared" si="18"/>
        <v/>
      </c>
      <c r="AA55" s="21" t="str">
        <f t="array" ref="AA55">IF(Prototype_input!$C$6="Federal or Tribal Government",IF(O55&lt;&gt;"", INDEX('Summary - Objective - Tradeoff'!$C$2:$AV$4, MATCH(Prototype_input!$C$38, 'Summary - Objective - Tradeoff'!$B$2:$B$4, 0), MATCH(B55, 'Summary - Objective - Tradeoff'!$C$1:$AV$1, 0)),""),"")</f>
        <v/>
      </c>
      <c r="AB55" s="21" t="str">
        <f t="shared" si="19"/>
        <v/>
      </c>
      <c r="AC55" s="21" t="str">
        <f t="shared" si="20"/>
        <v/>
      </c>
      <c r="AE55" s="21" t="str">
        <f t="array" ref="AE55">IF(Prototype_input!$C$6="Federal or Tribal Government",IF(O55&lt;&gt;"", INDEX('Summary- PoP - Tradeoff'!$C$2:$AV$5, MATCH(Prototype_input!$C$46, 'Summary- PoP - Tradeoff'!$B$2:$B$5, 0), MATCH(B55, 'Summary- PoP - Tradeoff'!$C$1:$AV$1, 0)),""),"")</f>
        <v/>
      </c>
      <c r="AF55" s="21" t="str">
        <f t="shared" si="21"/>
        <v/>
      </c>
      <c r="AG55" s="21" t="str">
        <f t="shared" si="22"/>
        <v/>
      </c>
      <c r="AI55" s="21" t="str">
        <f t="array" ref="AI55">IF(Prototype_input!$C$6="Federal or Tribal Government",IF(O55&lt;&gt;"", INDEX('Summary - EDV - Tradeoff'!$C$2:$AV$4, MATCH(Prototype_input!$C$54, 'Summary - EDV - Tradeoff'!$B$2:$B$4, 0), MATCH(B55, 'Summary - EDV - Tradeoff'!$C$1:$AV$1, 0)),""),"")</f>
        <v/>
      </c>
      <c r="AJ55" s="21" t="str">
        <f t="shared" si="23"/>
        <v/>
      </c>
      <c r="AK55" s="21" t="str">
        <f t="shared" si="24"/>
        <v/>
      </c>
      <c r="AL55" s="21" t="str">
        <f t="shared" si="25"/>
        <v/>
      </c>
    </row>
    <row r="56" spans="4:38" ht="12.75" x14ac:dyDescent="0.2">
      <c r="D56" s="21" t="str">
        <f>IF(
  Prototype_input!$C$6 = "State or Local Government",
  IF(
    C56 &lt;&gt; "",
    IFERROR(
      INDEX(
        'Summary - Acquisition Need'!$C$2:$AD$4,
        MATCH(Prototype_input!$C$30, 'Summary - Acquisition Need'!$B$2:$B$4, 0),
        MATCH(C56, 'Summary - Acquisition Need'!$C$1:$AD$1, 0)
      ),
      ""
    ),
    ""
  ),
  IF(
    Prototype_input!$C$6 = "Federal or Tribal Government",
    IF(
      B56 &lt;&gt; "",
      IFERROR(
        INDEX(
          'Summary - Place of Performance'!$C$2:$AW$14,
          MATCH(Prototype_input!$C$30, 'Summary - Place of Performance'!$B$2:$B$14, 0),
          MATCH(B56, 'Summary - Place of Performance'!$C$1:$AW$1, 0)
        ),
        ""
      ),
      ""
    ),
    ""
  )
)</f>
        <v/>
      </c>
      <c r="E56" s="21" t="str">
        <f>IF(
  Prototype_input!$C$6 = "State or Local Government",
  IF(
    C56 &lt;&gt; "",
    IFERROR(
      INDEX(
        'Summary - Contract Type'!$C$2:$BX$6,
        MATCH(Prototype_input!$C$34, 'Summary - Contract Type'!$B$2:$B$6, 0),
        MATCH(C56, 'Summary - Contract Type'!$C$1:$BX$1, 0)
      ),
      ""
    ),
    ""
  ),
  IF(
    Prototype_input!$C$6 = "Federal or Tribal Government",
    IF(
      B56 &lt;&gt; "",
      IFERROR(
        INDEX(
          'Summary - Level of Assistance'!$C$2:$AW$7,
          MATCH(Prototype_input!$C$34, 'Summary - Level of Assistance'!$B$2:$B$7, 0),
          MATCH(B56, 'Summary - Level of Assistance'!$C$1:$AW$1, 0)
        ),
        ""
      ),
      ""
    ),
    ""
  )
)</f>
        <v/>
      </c>
      <c r="F56" s="21" t="str">
        <f>IF(
  Prototype_input!$C$6 = "State or Local Government",
  IF(
    C56 &lt;&gt; "",
    IFERROR(
      INDEX(
        'Summary - Socioeconomic'!$C$2:$BX$11,
        MATCH(Prototype_input!$C$38, 'Summary - Socioeconomic'!$B$2:$B$11, 0),
        MATCH(C56, 'Summary - Socioeconomic'!$C$1:$BX$1, 0)
      ),
      ""
    ),
    ""
  ),
  IF(
    Prototype_input!$C$6 = "Federal or Tribal Government",
    IF(
      B56 &lt;&gt; "",
      IFERROR(
        INDEX(
          'Summary - Objective'!$C$2:$AX$4,
          MATCH(Prototype_input!$C$38, 'Summary - Objective'!$B$2:$B$4, 0),
          MATCH(B56, 'Summary - Objective'!$C$1:$AX$1, 0)
        ),
        ""
      ),
      ""
    ),
    ""
  )
)</f>
        <v/>
      </c>
      <c r="G56" s="21" t="str">
        <f>IF(
  Prototype_input!$C$6 = "Federal or Tribal Government",
  IF(
    B56 &lt;&gt; "",
    IFERROR(
      INDEX(
        'Summary - Contract Type'!$C$2:$BX$6,
        MATCH(Prototype_input!$C$42, 'Summary - Contract Type'!$B$2:$B$6, 0),
        MATCH(B56, 'Summary - Contract Type'!$C$1:$BX$1, 0)
      ),
      ""
    ),
    ""
  ),
  ""
)</f>
        <v/>
      </c>
      <c r="H56" s="21" t="str">
        <f>IF(
  Prototype_input!$C$6 = "Federal or Tribal Government",
  IF(
    B56 &lt;&gt; "",
    IFERROR(
      INDEX(
        'Summary - Period of Performance'!$C$2:$AW$5,
        MATCH(Prototype_input!$C$46, 'Summary - Period of Performance'!$B$2:$B$5, 0),
        MATCH(B56, 'Summary - Period of Performance'!$C$1:$AW$1, 0)
      ),
      ""
    ),
    ""
  ),
  ""
)</f>
        <v/>
      </c>
      <c r="I56" s="21" t="str">
        <f>IF(
  Prototype_input!$C$6 = "Federal or Tribal Government",
  IF(
    B56 &lt;&gt; "",
    IFERROR(
      INDEX(
        'Summary - Socioeconomic'!$C$2:$BX$11,
        MATCH(Prototype_input!$C$50, 'Summary - Socioeconomic'!$B$2:$B$11, 0),
        MATCH(B56, 'Summary - Socioeconomic'!$C$1:$BX$1, 0)
      ),
      ""
    ),
    ""
  ),
  ""
)</f>
        <v/>
      </c>
      <c r="J56" s="21" t="str">
        <f>IF(
  Prototype_input!$C$6 = "Federal or Tribal Government",
  IF(
    B56 &lt;&gt; "",
    IFERROR(
      INDEX(
        'Summary - Estimated Dollar Valu'!$C$2:$AW$4,
        MATCH(Prototype_input!$C$54, 'Summary - Estimated Dollar Valu'!$B$2:$B$4, 0),
        MATCH(B56, 'Summary - Estimated Dollar Valu'!$C$1:$AW$1, 0)
      ),
      ""
    ),
    ""
  ),
  ""
)</f>
        <v/>
      </c>
      <c r="K56" s="21" t="str">
        <f>IF(AND(Prototype_input!$C$56&lt;&gt;"",J56&lt;&gt;""),Prototype_input!$C$58,"")</f>
        <v/>
      </c>
      <c r="L56" s="21" t="str">
        <f>IF(AND(Prototype_input!$C$60&lt;&gt;"",J56&lt;&gt;""),Prototype_input!$C$62,"")</f>
        <v/>
      </c>
      <c r="M56" s="21" t="str">
        <f>IF(AND(Prototype_input!$C$64&lt;&gt;"",J56&lt;&gt;""),Prototype_input!$C$66,"")</f>
        <v/>
      </c>
      <c r="N56" s="21" t="str">
        <f>IF(AND(Prototype_input!$C$68&lt;&gt;"",J56&lt;&gt;""),Prototype_input!$C$70,"")</f>
        <v/>
      </c>
      <c r="O56" s="21" t="str">
        <f>IF(N56&lt;&gt;"",_xlfn.XLOOKUP(Prototype_input!$E$16,'ITC Offerings Mapping'!$C$1:$C$1000,'ITC Offerings Mapping'!$B$1:$B$1000),"")</f>
        <v/>
      </c>
      <c r="Q56" s="21" t="str">
        <f t="array" ref="Q56">IF(Prototype_input!$C$6="Federal or Tribal Government",IF(O56&lt;&gt;"", INDEX('Scope Scoring'!$C$2:$BX$50, MATCH(O56, 'Scope Scoring'!$B$2:$B$50, 0), MATCH(B56, 'Scope Scoring'!$C$1:$BX$1, 0)),""),"")</f>
        <v/>
      </c>
      <c r="R56" s="21" t="str">
        <f t="shared" si="13"/>
        <v/>
      </c>
      <c r="S56" s="21" t="str">
        <f t="shared" si="14"/>
        <v/>
      </c>
      <c r="T56" s="21" t="str">
        <f t="shared" si="15"/>
        <v/>
      </c>
      <c r="U56" s="21" t="str">
        <f t="shared" si="16"/>
        <v/>
      </c>
      <c r="W56" s="21" t="str">
        <f t="array" ref="W56">IF(Prototype_input!$C$6="Federal or Tribal Government",IF(O56&lt;&gt;"", INDEX('Summary - Level of Assistance -'!$C$2:$AV$7, MATCH(Prototype_input!$C$34, 'Summary - Level of Assistance -'!$B$2:$B$7, 0), MATCH(B56, 'Summary - Level of Assistance -'!$C$1:$AV$1, 0)),""),"")</f>
        <v/>
      </c>
      <c r="X56" s="21" t="str">
        <f t="shared" si="17"/>
        <v/>
      </c>
      <c r="Y56" s="21" t="str">
        <f t="shared" si="18"/>
        <v/>
      </c>
      <c r="AA56" s="21" t="str">
        <f t="array" ref="AA56">IF(Prototype_input!$C$6="Federal or Tribal Government",IF(O56&lt;&gt;"", INDEX('Summary - Objective - Tradeoff'!$C$2:$AV$4, MATCH(Prototype_input!$C$38, 'Summary - Objective - Tradeoff'!$B$2:$B$4, 0), MATCH(B56, 'Summary - Objective - Tradeoff'!$C$1:$AV$1, 0)),""),"")</f>
        <v/>
      </c>
      <c r="AB56" s="21" t="str">
        <f t="shared" si="19"/>
        <v/>
      </c>
      <c r="AC56" s="21" t="str">
        <f t="shared" si="20"/>
        <v/>
      </c>
      <c r="AE56" s="21" t="str">
        <f t="array" ref="AE56">IF(Prototype_input!$C$6="Federal or Tribal Government",IF(O56&lt;&gt;"", INDEX('Summary- PoP - Tradeoff'!$C$2:$AV$5, MATCH(Prototype_input!$C$46, 'Summary- PoP - Tradeoff'!$B$2:$B$5, 0), MATCH(B56, 'Summary- PoP - Tradeoff'!$C$1:$AV$1, 0)),""),"")</f>
        <v/>
      </c>
      <c r="AF56" s="21" t="str">
        <f t="shared" si="21"/>
        <v/>
      </c>
      <c r="AG56" s="21" t="str">
        <f t="shared" si="22"/>
        <v/>
      </c>
      <c r="AI56" s="21" t="str">
        <f t="array" ref="AI56">IF(Prototype_input!$C$6="Federal or Tribal Government",IF(O56&lt;&gt;"", INDEX('Summary - EDV - Tradeoff'!$C$2:$AV$4, MATCH(Prototype_input!$C$54, 'Summary - EDV - Tradeoff'!$B$2:$B$4, 0), MATCH(B56, 'Summary - EDV - Tradeoff'!$C$1:$AV$1, 0)),""),"")</f>
        <v/>
      </c>
      <c r="AJ56" s="21" t="str">
        <f t="shared" si="23"/>
        <v/>
      </c>
      <c r="AK56" s="21" t="str">
        <f t="shared" si="24"/>
        <v/>
      </c>
      <c r="AL56" s="21" t="str">
        <f t="shared" si="25"/>
        <v/>
      </c>
    </row>
    <row r="57" spans="4:38" ht="12.75" x14ac:dyDescent="0.2">
      <c r="D57" s="21" t="str">
        <f>IF(
  Prototype_input!$C$6 = "State or Local Government",
  IF(
    C57 &lt;&gt; "",
    IFERROR(
      INDEX(
        'Summary - Acquisition Need'!$C$2:$AD$4,
        MATCH(Prototype_input!$C$30, 'Summary - Acquisition Need'!$B$2:$B$4, 0),
        MATCH(C57, 'Summary - Acquisition Need'!$C$1:$AD$1, 0)
      ),
      ""
    ),
    ""
  ),
  IF(
    Prototype_input!$C$6 = "Federal or Tribal Government",
    IF(
      B57 &lt;&gt; "",
      IFERROR(
        INDEX(
          'Summary - Place of Performance'!$C$2:$AW$14,
          MATCH(Prototype_input!$C$30, 'Summary - Place of Performance'!$B$2:$B$14, 0),
          MATCH(B57, 'Summary - Place of Performance'!$C$1:$AW$1, 0)
        ),
        ""
      ),
      ""
    ),
    ""
  )
)</f>
        <v/>
      </c>
      <c r="E57" s="21" t="str">
        <f>IF(
  Prototype_input!$C$6 = "State or Local Government",
  IF(
    C57 &lt;&gt; "",
    IFERROR(
      INDEX(
        'Summary - Contract Type'!$C$2:$BX$6,
        MATCH(Prototype_input!$C$34, 'Summary - Contract Type'!$B$2:$B$6, 0),
        MATCH(C57, 'Summary - Contract Type'!$C$1:$BX$1, 0)
      ),
      ""
    ),
    ""
  ),
  IF(
    Prototype_input!$C$6 = "Federal or Tribal Government",
    IF(
      B57 &lt;&gt; "",
      IFERROR(
        INDEX(
          'Summary - Level of Assistance'!$C$2:$AW$7,
          MATCH(Prototype_input!$C$34, 'Summary - Level of Assistance'!$B$2:$B$7, 0),
          MATCH(B57, 'Summary - Level of Assistance'!$C$1:$AW$1, 0)
        ),
        ""
      ),
      ""
    ),
    ""
  )
)</f>
        <v/>
      </c>
      <c r="F57" s="21" t="str">
        <f>IF(
  Prototype_input!$C$6 = "State or Local Government",
  IF(
    C57 &lt;&gt; "",
    IFERROR(
      INDEX(
        'Summary - Socioeconomic'!$C$2:$BX$11,
        MATCH(Prototype_input!$C$38, 'Summary - Socioeconomic'!$B$2:$B$11, 0),
        MATCH(C57, 'Summary - Socioeconomic'!$C$1:$BX$1, 0)
      ),
      ""
    ),
    ""
  ),
  IF(
    Prototype_input!$C$6 = "Federal or Tribal Government",
    IF(
      B57 &lt;&gt; "",
      IFERROR(
        INDEX(
          'Summary - Objective'!$C$2:$AX$4,
          MATCH(Prototype_input!$C$38, 'Summary - Objective'!$B$2:$B$4, 0),
          MATCH(B57, 'Summary - Objective'!$C$1:$AX$1, 0)
        ),
        ""
      ),
      ""
    ),
    ""
  )
)</f>
        <v/>
      </c>
      <c r="G57" s="21" t="str">
        <f>IF(
  Prototype_input!$C$6 = "Federal or Tribal Government",
  IF(
    B57 &lt;&gt; "",
    IFERROR(
      INDEX(
        'Summary - Contract Type'!$C$2:$BX$6,
        MATCH(Prototype_input!$C$42, 'Summary - Contract Type'!$B$2:$B$6, 0),
        MATCH(B57, 'Summary - Contract Type'!$C$1:$BX$1, 0)
      ),
      ""
    ),
    ""
  ),
  ""
)</f>
        <v/>
      </c>
      <c r="H57" s="21" t="str">
        <f>IF(
  Prototype_input!$C$6 = "Federal or Tribal Government",
  IF(
    B57 &lt;&gt; "",
    IFERROR(
      INDEX(
        'Summary - Period of Performance'!$C$2:$AW$5,
        MATCH(Prototype_input!$C$46, 'Summary - Period of Performance'!$B$2:$B$5, 0),
        MATCH(B57, 'Summary - Period of Performance'!$C$1:$AW$1, 0)
      ),
      ""
    ),
    ""
  ),
  ""
)</f>
        <v/>
      </c>
      <c r="I57" s="21" t="str">
        <f>IF(
  Prototype_input!$C$6 = "Federal or Tribal Government",
  IF(
    B57 &lt;&gt; "",
    IFERROR(
      INDEX(
        'Summary - Socioeconomic'!$C$2:$BX$11,
        MATCH(Prototype_input!$C$50, 'Summary - Socioeconomic'!$B$2:$B$11, 0),
        MATCH(B57, 'Summary - Socioeconomic'!$C$1:$BX$1, 0)
      ),
      ""
    ),
    ""
  ),
  ""
)</f>
        <v/>
      </c>
      <c r="J57" s="21" t="str">
        <f>IF(
  Prototype_input!$C$6 = "Federal or Tribal Government",
  IF(
    B57 &lt;&gt; "",
    IFERROR(
      INDEX(
        'Summary - Estimated Dollar Valu'!$C$2:$AW$4,
        MATCH(Prototype_input!$C$54, 'Summary - Estimated Dollar Valu'!$B$2:$B$4, 0),
        MATCH(B57, 'Summary - Estimated Dollar Valu'!$C$1:$AW$1, 0)
      ),
      ""
    ),
    ""
  ),
  ""
)</f>
        <v/>
      </c>
      <c r="K57" s="21" t="str">
        <f>IF(AND(Prototype_input!$C$56&lt;&gt;"",J57&lt;&gt;""),Prototype_input!$C$58,"")</f>
        <v/>
      </c>
      <c r="L57" s="21" t="str">
        <f>IF(AND(Prototype_input!$C$60&lt;&gt;"",J57&lt;&gt;""),Prototype_input!$C$62,"")</f>
        <v/>
      </c>
      <c r="M57" s="21" t="str">
        <f>IF(AND(Prototype_input!$C$64&lt;&gt;"",J57&lt;&gt;""),Prototype_input!$C$66,"")</f>
        <v/>
      </c>
      <c r="N57" s="21" t="str">
        <f>IF(AND(Prototype_input!$C$68&lt;&gt;"",J57&lt;&gt;""),Prototype_input!$C$70,"")</f>
        <v/>
      </c>
      <c r="O57" s="21" t="str">
        <f>IF(N57&lt;&gt;"",_xlfn.XLOOKUP(Prototype_input!$E$16,'ITC Offerings Mapping'!$C$1:$C$1000,'ITC Offerings Mapping'!$B$1:$B$1000),"")</f>
        <v/>
      </c>
      <c r="Q57" s="21" t="str">
        <f t="array" ref="Q57">IF(Prototype_input!$C$6="Federal or Tribal Government",IF(O57&lt;&gt;"", INDEX('Scope Scoring'!$C$2:$BX$50, MATCH(O57, 'Scope Scoring'!$B$2:$B$50, 0), MATCH(B57, 'Scope Scoring'!$C$1:$BX$1, 0)),""),"")</f>
        <v/>
      </c>
      <c r="R57" s="21" t="str">
        <f t="shared" si="13"/>
        <v/>
      </c>
      <c r="S57" s="21" t="str">
        <f t="shared" si="14"/>
        <v/>
      </c>
      <c r="T57" s="21" t="str">
        <f t="shared" si="15"/>
        <v/>
      </c>
      <c r="U57" s="21" t="str">
        <f t="shared" si="16"/>
        <v/>
      </c>
      <c r="W57" s="21" t="str">
        <f t="array" ref="W57">IF(Prototype_input!$C$6="Federal or Tribal Government",IF(O57&lt;&gt;"", INDEX('Summary - Level of Assistance -'!$C$2:$AV$7, MATCH(Prototype_input!$C$34, 'Summary - Level of Assistance -'!$B$2:$B$7, 0), MATCH(B57, 'Summary - Level of Assistance -'!$C$1:$AV$1, 0)),""),"")</f>
        <v/>
      </c>
      <c r="X57" s="21" t="str">
        <f t="shared" si="17"/>
        <v/>
      </c>
      <c r="Y57" s="21" t="str">
        <f t="shared" si="18"/>
        <v/>
      </c>
      <c r="AA57" s="21" t="str">
        <f t="array" ref="AA57">IF(Prototype_input!$C$6="Federal or Tribal Government",IF(O57&lt;&gt;"", INDEX('Summary - Objective - Tradeoff'!$C$2:$AV$4, MATCH(Prototype_input!$C$38, 'Summary - Objective - Tradeoff'!$B$2:$B$4, 0), MATCH(B57, 'Summary - Objective - Tradeoff'!$C$1:$AV$1, 0)),""),"")</f>
        <v/>
      </c>
      <c r="AB57" s="21" t="str">
        <f t="shared" si="19"/>
        <v/>
      </c>
      <c r="AC57" s="21" t="str">
        <f t="shared" si="20"/>
        <v/>
      </c>
      <c r="AE57" s="21" t="str">
        <f t="array" ref="AE57">IF(Prototype_input!$C$6="Federal or Tribal Government",IF(O57&lt;&gt;"", INDEX('Summary- PoP - Tradeoff'!$C$2:$AV$5, MATCH(Prototype_input!$C$46, 'Summary- PoP - Tradeoff'!$B$2:$B$5, 0), MATCH(B57, 'Summary- PoP - Tradeoff'!$C$1:$AV$1, 0)),""),"")</f>
        <v/>
      </c>
      <c r="AF57" s="21" t="str">
        <f t="shared" si="21"/>
        <v/>
      </c>
      <c r="AG57" s="21" t="str">
        <f t="shared" si="22"/>
        <v/>
      </c>
      <c r="AI57" s="21" t="str">
        <f t="array" ref="AI57">IF(Prototype_input!$C$6="Federal or Tribal Government",IF(O57&lt;&gt;"", INDEX('Summary - EDV - Tradeoff'!$C$2:$AV$4, MATCH(Prototype_input!$C$54, 'Summary - EDV - Tradeoff'!$B$2:$B$4, 0), MATCH(B57, 'Summary - EDV - Tradeoff'!$C$1:$AV$1, 0)),""),"")</f>
        <v/>
      </c>
      <c r="AJ57" s="21" t="str">
        <f t="shared" si="23"/>
        <v/>
      </c>
      <c r="AK57" s="21" t="str">
        <f t="shared" si="24"/>
        <v/>
      </c>
      <c r="AL57" s="21" t="str">
        <f t="shared" si="25"/>
        <v/>
      </c>
    </row>
    <row r="58" spans="4:38" ht="12.75" x14ac:dyDescent="0.2">
      <c r="D58" s="21" t="str">
        <f>IF(
  Prototype_input!$C$6 = "State or Local Government",
  IF(
    C58 &lt;&gt; "",
    IFERROR(
      INDEX(
        'Summary - Acquisition Need'!$C$2:$AD$4,
        MATCH(Prototype_input!$C$30, 'Summary - Acquisition Need'!$B$2:$B$4, 0),
        MATCH(C58, 'Summary - Acquisition Need'!$C$1:$AD$1, 0)
      ),
      ""
    ),
    ""
  ),
  IF(
    Prototype_input!$C$6 = "Federal or Tribal Government",
    IF(
      B58 &lt;&gt; "",
      IFERROR(
        INDEX(
          'Summary - Place of Performance'!$C$2:$AW$14,
          MATCH(Prototype_input!$C$30, 'Summary - Place of Performance'!$B$2:$B$14, 0),
          MATCH(B58, 'Summary - Place of Performance'!$C$1:$AW$1, 0)
        ),
        ""
      ),
      ""
    ),
    ""
  )
)</f>
        <v/>
      </c>
      <c r="E58" s="21" t="str">
        <f>IF(
  Prototype_input!$C$6 = "State or Local Government",
  IF(
    C58 &lt;&gt; "",
    IFERROR(
      INDEX(
        'Summary - Contract Type'!$C$2:$BX$6,
        MATCH(Prototype_input!$C$34, 'Summary - Contract Type'!$B$2:$B$6, 0),
        MATCH(C58, 'Summary - Contract Type'!$C$1:$BX$1, 0)
      ),
      ""
    ),
    ""
  ),
  IF(
    Prototype_input!$C$6 = "Federal or Tribal Government",
    IF(
      B58 &lt;&gt; "",
      IFERROR(
        INDEX(
          'Summary - Level of Assistance'!$C$2:$AW$7,
          MATCH(Prototype_input!$C$34, 'Summary - Level of Assistance'!$B$2:$B$7, 0),
          MATCH(B58, 'Summary - Level of Assistance'!$C$1:$AW$1, 0)
        ),
        ""
      ),
      ""
    ),
    ""
  )
)</f>
        <v/>
      </c>
      <c r="F58" s="21" t="str">
        <f>IF(
  Prototype_input!$C$6 = "State or Local Government",
  IF(
    C58 &lt;&gt; "",
    IFERROR(
      INDEX(
        'Summary - Socioeconomic'!$C$2:$BX$11,
        MATCH(Prototype_input!$C$38, 'Summary - Socioeconomic'!$B$2:$B$11, 0),
        MATCH(C58, 'Summary - Socioeconomic'!$C$1:$BX$1, 0)
      ),
      ""
    ),
    ""
  ),
  IF(
    Prototype_input!$C$6 = "Federal or Tribal Government",
    IF(
      B58 &lt;&gt; "",
      IFERROR(
        INDEX(
          'Summary - Objective'!$C$2:$AX$4,
          MATCH(Prototype_input!$C$38, 'Summary - Objective'!$B$2:$B$4, 0),
          MATCH(B58, 'Summary - Objective'!$C$1:$AX$1, 0)
        ),
        ""
      ),
      ""
    ),
    ""
  )
)</f>
        <v/>
      </c>
      <c r="G58" s="21" t="str">
        <f>IF(
  Prototype_input!$C$6 = "Federal or Tribal Government",
  IF(
    B58 &lt;&gt; "",
    IFERROR(
      INDEX(
        'Summary - Contract Type'!$C$2:$BX$6,
        MATCH(Prototype_input!$C$42, 'Summary - Contract Type'!$B$2:$B$6, 0),
        MATCH(B58, 'Summary - Contract Type'!$C$1:$BX$1, 0)
      ),
      ""
    ),
    ""
  ),
  ""
)</f>
        <v/>
      </c>
      <c r="H58" s="21" t="str">
        <f>IF(
  Prototype_input!$C$6 = "Federal or Tribal Government",
  IF(
    B58 &lt;&gt; "",
    IFERROR(
      INDEX(
        'Summary - Period of Performance'!$C$2:$AW$5,
        MATCH(Prototype_input!$C$46, 'Summary - Period of Performance'!$B$2:$B$5, 0),
        MATCH(B58, 'Summary - Period of Performance'!$C$1:$AW$1, 0)
      ),
      ""
    ),
    ""
  ),
  ""
)</f>
        <v/>
      </c>
      <c r="I58" s="21" t="str">
        <f>IF(
  Prototype_input!$C$6 = "Federal or Tribal Government",
  IF(
    B58 &lt;&gt; "",
    IFERROR(
      INDEX(
        'Summary - Socioeconomic'!$C$2:$BX$11,
        MATCH(Prototype_input!$C$50, 'Summary - Socioeconomic'!$B$2:$B$11, 0),
        MATCH(B58, 'Summary - Socioeconomic'!$C$1:$BX$1, 0)
      ),
      ""
    ),
    ""
  ),
  ""
)</f>
        <v/>
      </c>
      <c r="J58" s="21" t="str">
        <f>IF(
  Prototype_input!$C$6 = "Federal or Tribal Government",
  IF(
    B58 &lt;&gt; "",
    IFERROR(
      INDEX(
        'Summary - Estimated Dollar Valu'!$C$2:$AW$4,
        MATCH(Prototype_input!$C$54, 'Summary - Estimated Dollar Valu'!$B$2:$B$4, 0),
        MATCH(B58, 'Summary - Estimated Dollar Valu'!$C$1:$AW$1, 0)
      ),
      ""
    ),
    ""
  ),
  ""
)</f>
        <v/>
      </c>
      <c r="K58" s="21" t="str">
        <f>IF(AND(Prototype_input!$C$56&lt;&gt;"",J58&lt;&gt;""),Prototype_input!$C$58,"")</f>
        <v/>
      </c>
      <c r="L58" s="21" t="str">
        <f>IF(AND(Prototype_input!$C$60&lt;&gt;"",J58&lt;&gt;""),Prototype_input!$C$62,"")</f>
        <v/>
      </c>
      <c r="M58" s="21" t="str">
        <f>IF(AND(Prototype_input!$C$64&lt;&gt;"",J58&lt;&gt;""),Prototype_input!$C$66,"")</f>
        <v/>
      </c>
      <c r="N58" s="21" t="str">
        <f>IF(AND(Prototype_input!$C$68&lt;&gt;"",J58&lt;&gt;""),Prototype_input!$C$70,"")</f>
        <v/>
      </c>
      <c r="O58" s="21" t="str">
        <f>IF(N58&lt;&gt;"",_xlfn.XLOOKUP(Prototype_input!$E$16,'ITC Offerings Mapping'!$C$1:$C$1000,'ITC Offerings Mapping'!$B$1:$B$1000),"")</f>
        <v/>
      </c>
      <c r="Q58" s="21" t="str">
        <f t="array" ref="Q58">IF(Prototype_input!$C$6="Federal or Tribal Government",IF(O58&lt;&gt;"", INDEX('Scope Scoring'!$C$2:$BX$50, MATCH(O58, 'Scope Scoring'!$B$2:$B$50, 0), MATCH(B58, 'Scope Scoring'!$C$1:$BX$1, 0)),""),"")</f>
        <v/>
      </c>
      <c r="R58" s="21" t="str">
        <f t="shared" si="13"/>
        <v/>
      </c>
      <c r="S58" s="21" t="str">
        <f t="shared" si="14"/>
        <v/>
      </c>
      <c r="T58" s="21" t="str">
        <f t="shared" si="15"/>
        <v/>
      </c>
      <c r="U58" s="21" t="str">
        <f t="shared" si="16"/>
        <v/>
      </c>
      <c r="W58" s="21" t="str">
        <f t="array" ref="W58">IF(Prototype_input!$C$6="Federal or Tribal Government",IF(O58&lt;&gt;"", INDEX('Summary - Level of Assistance -'!$C$2:$AV$7, MATCH(Prototype_input!$C$34, 'Summary - Level of Assistance -'!$B$2:$B$7, 0), MATCH(B58, 'Summary - Level of Assistance -'!$C$1:$AV$1, 0)),""),"")</f>
        <v/>
      </c>
      <c r="X58" s="21" t="str">
        <f t="shared" si="17"/>
        <v/>
      </c>
      <c r="Y58" s="21" t="str">
        <f t="shared" si="18"/>
        <v/>
      </c>
      <c r="AA58" s="21" t="str">
        <f t="array" ref="AA58">IF(Prototype_input!$C$6="Federal or Tribal Government",IF(O58&lt;&gt;"", INDEX('Summary - Objective - Tradeoff'!$C$2:$AV$4, MATCH(Prototype_input!$C$38, 'Summary - Objective - Tradeoff'!$B$2:$B$4, 0), MATCH(B58, 'Summary - Objective - Tradeoff'!$C$1:$AV$1, 0)),""),"")</f>
        <v/>
      </c>
      <c r="AB58" s="21" t="str">
        <f t="shared" si="19"/>
        <v/>
      </c>
      <c r="AC58" s="21" t="str">
        <f t="shared" si="20"/>
        <v/>
      </c>
      <c r="AE58" s="21" t="str">
        <f t="array" ref="AE58">IF(Prototype_input!$C$6="Federal or Tribal Government",IF(O58&lt;&gt;"", INDEX('Summary- PoP - Tradeoff'!$C$2:$AV$5, MATCH(Prototype_input!$C$46, 'Summary- PoP - Tradeoff'!$B$2:$B$5, 0), MATCH(B58, 'Summary- PoP - Tradeoff'!$C$1:$AV$1, 0)),""),"")</f>
        <v/>
      </c>
      <c r="AF58" s="21" t="str">
        <f t="shared" si="21"/>
        <v/>
      </c>
      <c r="AG58" s="21" t="str">
        <f t="shared" si="22"/>
        <v/>
      </c>
      <c r="AI58" s="21" t="str">
        <f t="array" ref="AI58">IF(Prototype_input!$C$6="Federal or Tribal Government",IF(O58&lt;&gt;"", INDEX('Summary - EDV - Tradeoff'!$C$2:$AV$4, MATCH(Prototype_input!$C$54, 'Summary - EDV - Tradeoff'!$B$2:$B$4, 0), MATCH(B58, 'Summary - EDV - Tradeoff'!$C$1:$AV$1, 0)),""),"")</f>
        <v/>
      </c>
      <c r="AJ58" s="21" t="str">
        <f t="shared" si="23"/>
        <v/>
      </c>
      <c r="AK58" s="21" t="str">
        <f t="shared" si="24"/>
        <v/>
      </c>
      <c r="AL58" s="21" t="str">
        <f t="shared" si="25"/>
        <v/>
      </c>
    </row>
    <row r="59" spans="4:38" ht="12.75" x14ac:dyDescent="0.2">
      <c r="D59" s="21" t="str">
        <f>IF(
  Prototype_input!$C$6 = "State or Local Government",
  IF(
    C59 &lt;&gt; "",
    IFERROR(
      INDEX(
        'Summary - Acquisition Need'!$C$2:$AD$4,
        MATCH(Prototype_input!$C$30, 'Summary - Acquisition Need'!$B$2:$B$4, 0),
        MATCH(C59, 'Summary - Acquisition Need'!$C$1:$AD$1, 0)
      ),
      ""
    ),
    ""
  ),
  IF(
    Prototype_input!$C$6 = "Federal or Tribal Government",
    IF(
      B59 &lt;&gt; "",
      IFERROR(
        INDEX(
          'Summary - Place of Performance'!$C$2:$AW$14,
          MATCH(Prototype_input!$C$30, 'Summary - Place of Performance'!$B$2:$B$14, 0),
          MATCH(B59, 'Summary - Place of Performance'!$C$1:$AW$1, 0)
        ),
        ""
      ),
      ""
    ),
    ""
  )
)</f>
        <v/>
      </c>
      <c r="E59" s="21" t="str">
        <f>IF(
  Prototype_input!$C$6 = "State or Local Government",
  IF(
    C59 &lt;&gt; "",
    IFERROR(
      INDEX(
        'Summary - Contract Type'!$C$2:$BX$6,
        MATCH(Prototype_input!$C$34, 'Summary - Contract Type'!$B$2:$B$6, 0),
        MATCH(C59, 'Summary - Contract Type'!$C$1:$BX$1, 0)
      ),
      ""
    ),
    ""
  ),
  IF(
    Prototype_input!$C$6 = "Federal or Tribal Government",
    IF(
      B59 &lt;&gt; "",
      IFERROR(
        INDEX(
          'Summary - Level of Assistance'!$C$2:$AW$7,
          MATCH(Prototype_input!$C$34, 'Summary - Level of Assistance'!$B$2:$B$7, 0),
          MATCH(B59, 'Summary - Level of Assistance'!$C$1:$AW$1, 0)
        ),
        ""
      ),
      ""
    ),
    ""
  )
)</f>
        <v/>
      </c>
      <c r="F59" s="21" t="str">
        <f>IF(
  Prototype_input!$C$6 = "State or Local Government",
  IF(
    C59 &lt;&gt; "",
    IFERROR(
      INDEX(
        'Summary - Socioeconomic'!$C$2:$BX$11,
        MATCH(Prototype_input!$C$38, 'Summary - Socioeconomic'!$B$2:$B$11, 0),
        MATCH(C59, 'Summary - Socioeconomic'!$C$1:$BX$1, 0)
      ),
      ""
    ),
    ""
  ),
  IF(
    Prototype_input!$C$6 = "Federal or Tribal Government",
    IF(
      B59 &lt;&gt; "",
      IFERROR(
        INDEX(
          'Summary - Objective'!$C$2:$AX$4,
          MATCH(Prototype_input!$C$38, 'Summary - Objective'!$B$2:$B$4, 0),
          MATCH(B59, 'Summary - Objective'!$C$1:$AX$1, 0)
        ),
        ""
      ),
      ""
    ),
    ""
  )
)</f>
        <v/>
      </c>
      <c r="G59" s="21" t="str">
        <f>IF(
  Prototype_input!$C$6 = "Federal or Tribal Government",
  IF(
    B59 &lt;&gt; "",
    IFERROR(
      INDEX(
        'Summary - Contract Type'!$C$2:$BX$6,
        MATCH(Prototype_input!$C$42, 'Summary - Contract Type'!$B$2:$B$6, 0),
        MATCH(B59, 'Summary - Contract Type'!$C$1:$BX$1, 0)
      ),
      ""
    ),
    ""
  ),
  ""
)</f>
        <v/>
      </c>
      <c r="H59" s="21" t="str">
        <f>IF(
  Prototype_input!$C$6 = "Federal or Tribal Government",
  IF(
    B59 &lt;&gt; "",
    IFERROR(
      INDEX(
        'Summary - Period of Performance'!$C$2:$AW$5,
        MATCH(Prototype_input!$C$46, 'Summary - Period of Performance'!$B$2:$B$5, 0),
        MATCH(B59, 'Summary - Period of Performance'!$C$1:$AW$1, 0)
      ),
      ""
    ),
    ""
  ),
  ""
)</f>
        <v/>
      </c>
      <c r="I59" s="21" t="str">
        <f>IF(
  Prototype_input!$C$6 = "Federal or Tribal Government",
  IF(
    B59 &lt;&gt; "",
    IFERROR(
      INDEX(
        'Summary - Socioeconomic'!$C$2:$BX$11,
        MATCH(Prototype_input!$C$50, 'Summary - Socioeconomic'!$B$2:$B$11, 0),
        MATCH(B59, 'Summary - Socioeconomic'!$C$1:$BX$1, 0)
      ),
      ""
    ),
    ""
  ),
  ""
)</f>
        <v/>
      </c>
      <c r="J59" s="21" t="str">
        <f>IF(
  Prototype_input!$C$6 = "Federal or Tribal Government",
  IF(
    B59 &lt;&gt; "",
    IFERROR(
      INDEX(
        'Summary - Estimated Dollar Valu'!$C$2:$AW$4,
        MATCH(Prototype_input!$C$54, 'Summary - Estimated Dollar Valu'!$B$2:$B$4, 0),
        MATCH(B59, 'Summary - Estimated Dollar Valu'!$C$1:$AW$1, 0)
      ),
      ""
    ),
    ""
  ),
  ""
)</f>
        <v/>
      </c>
      <c r="K59" s="21" t="str">
        <f>IF(AND(Prototype_input!$C$56&lt;&gt;"",J59&lt;&gt;""),Prototype_input!$C$58,"")</f>
        <v/>
      </c>
      <c r="L59" s="21" t="str">
        <f>IF(AND(Prototype_input!$C$60&lt;&gt;"",J59&lt;&gt;""),Prototype_input!$C$62,"")</f>
        <v/>
      </c>
      <c r="M59" s="21" t="str">
        <f>IF(AND(Prototype_input!$C$64&lt;&gt;"",J59&lt;&gt;""),Prototype_input!$C$66,"")</f>
        <v/>
      </c>
      <c r="N59" s="21" t="str">
        <f>IF(AND(Prototype_input!$C$68&lt;&gt;"",J59&lt;&gt;""),Prototype_input!$C$70,"")</f>
        <v/>
      </c>
      <c r="O59" s="21" t="str">
        <f>IF(N59&lt;&gt;"",_xlfn.XLOOKUP(Prototype_input!$E$16,'ITC Offerings Mapping'!$C$1:$C$1000,'ITC Offerings Mapping'!$B$1:$B$1000),"")</f>
        <v/>
      </c>
      <c r="Q59" s="21" t="str">
        <f t="array" ref="Q59">IF(Prototype_input!$C$6="Federal or Tribal Government",IF(O59&lt;&gt;"", INDEX('Scope Scoring'!$C$2:$BX$50, MATCH(O59, 'Scope Scoring'!$B$2:$B$50, 0), MATCH(B59, 'Scope Scoring'!$C$1:$BX$1, 0)),""),"")</f>
        <v/>
      </c>
      <c r="R59" s="21" t="str">
        <f t="shared" si="13"/>
        <v/>
      </c>
      <c r="S59" s="21" t="str">
        <f t="shared" si="14"/>
        <v/>
      </c>
      <c r="T59" s="21" t="str">
        <f t="shared" si="15"/>
        <v/>
      </c>
      <c r="U59" s="21" t="str">
        <f t="shared" si="16"/>
        <v/>
      </c>
      <c r="W59" s="21" t="str">
        <f t="array" ref="W59">IF(Prototype_input!$C$6="Federal or Tribal Government",IF(O59&lt;&gt;"", INDEX('Summary - Level of Assistance -'!$C$2:$AV$7, MATCH(Prototype_input!$C$34, 'Summary - Level of Assistance -'!$B$2:$B$7, 0), MATCH(B59, 'Summary - Level of Assistance -'!$C$1:$AV$1, 0)),""),"")</f>
        <v/>
      </c>
      <c r="X59" s="21" t="str">
        <f t="shared" si="17"/>
        <v/>
      </c>
      <c r="Y59" s="21" t="str">
        <f t="shared" si="18"/>
        <v/>
      </c>
      <c r="AA59" s="21" t="str">
        <f t="array" ref="AA59">IF(Prototype_input!$C$6="Federal or Tribal Government",IF(O59&lt;&gt;"", INDEX('Summary - Objective - Tradeoff'!$C$2:$AV$4, MATCH(Prototype_input!$C$38, 'Summary - Objective - Tradeoff'!$B$2:$B$4, 0), MATCH(B59, 'Summary - Objective - Tradeoff'!$C$1:$AV$1, 0)),""),"")</f>
        <v/>
      </c>
      <c r="AB59" s="21" t="str">
        <f t="shared" si="19"/>
        <v/>
      </c>
      <c r="AC59" s="21" t="str">
        <f t="shared" si="20"/>
        <v/>
      </c>
      <c r="AE59" s="21" t="str">
        <f t="array" ref="AE59">IF(Prototype_input!$C$6="Federal or Tribal Government",IF(O59&lt;&gt;"", INDEX('Summary- PoP - Tradeoff'!$C$2:$AV$5, MATCH(Prototype_input!$C$46, 'Summary- PoP - Tradeoff'!$B$2:$B$5, 0), MATCH(B59, 'Summary- PoP - Tradeoff'!$C$1:$AV$1, 0)),""),"")</f>
        <v/>
      </c>
      <c r="AF59" s="21" t="str">
        <f t="shared" si="21"/>
        <v/>
      </c>
      <c r="AG59" s="21" t="str">
        <f t="shared" si="22"/>
        <v/>
      </c>
      <c r="AI59" s="21" t="str">
        <f t="array" ref="AI59">IF(Prototype_input!$C$6="Federal or Tribal Government",IF(O59&lt;&gt;"", INDEX('Summary - EDV - Tradeoff'!$C$2:$AV$4, MATCH(Prototype_input!$C$54, 'Summary - EDV - Tradeoff'!$B$2:$B$4, 0), MATCH(B59, 'Summary - EDV - Tradeoff'!$C$1:$AV$1, 0)),""),"")</f>
        <v/>
      </c>
      <c r="AJ59" s="21" t="str">
        <f t="shared" si="23"/>
        <v/>
      </c>
      <c r="AK59" s="21" t="str">
        <f t="shared" si="24"/>
        <v/>
      </c>
      <c r="AL59" s="21" t="str">
        <f t="shared" si="25"/>
        <v/>
      </c>
    </row>
    <row r="60" spans="4:38" ht="12.75" x14ac:dyDescent="0.2">
      <c r="D60" s="21" t="str">
        <f>IF(
  Prototype_input!$C$6 = "State or Local Government",
  IF(
    C60 &lt;&gt; "",
    IFERROR(
      INDEX(
        'Summary - Acquisition Need'!$C$2:$AD$4,
        MATCH(Prototype_input!$C$30, 'Summary - Acquisition Need'!$B$2:$B$4, 0),
        MATCH(C60, 'Summary - Acquisition Need'!$C$1:$AD$1, 0)
      ),
      ""
    ),
    ""
  ),
  IF(
    Prototype_input!$C$6 = "Federal or Tribal Government",
    IF(
      B60 &lt;&gt; "",
      IFERROR(
        INDEX(
          'Summary - Place of Performance'!$C$2:$AW$14,
          MATCH(Prototype_input!$C$30, 'Summary - Place of Performance'!$B$2:$B$14, 0),
          MATCH(B60, 'Summary - Place of Performance'!$C$1:$AW$1, 0)
        ),
        ""
      ),
      ""
    ),
    ""
  )
)</f>
        <v/>
      </c>
      <c r="E60" s="21" t="str">
        <f>IF(
  Prototype_input!$C$6 = "State or Local Government",
  IF(
    C60 &lt;&gt; "",
    IFERROR(
      INDEX(
        'Summary - Contract Type'!$C$2:$BX$6,
        MATCH(Prototype_input!$C$34, 'Summary - Contract Type'!$B$2:$B$6, 0),
        MATCH(C60, 'Summary - Contract Type'!$C$1:$BX$1, 0)
      ),
      ""
    ),
    ""
  ),
  IF(
    Prototype_input!$C$6 = "Federal or Tribal Government",
    IF(
      B60 &lt;&gt; "",
      IFERROR(
        INDEX(
          'Summary - Level of Assistance'!$C$2:$AW$7,
          MATCH(Prototype_input!$C$34, 'Summary - Level of Assistance'!$B$2:$B$7, 0),
          MATCH(B60, 'Summary - Level of Assistance'!$C$1:$AW$1, 0)
        ),
        ""
      ),
      ""
    ),
    ""
  )
)</f>
        <v/>
      </c>
      <c r="F60" s="21" t="str">
        <f>IF(
  Prototype_input!$C$6 = "State or Local Government",
  IF(
    C60 &lt;&gt; "",
    IFERROR(
      INDEX(
        'Summary - Socioeconomic'!$C$2:$BX$11,
        MATCH(Prototype_input!$C$38, 'Summary - Socioeconomic'!$B$2:$B$11, 0),
        MATCH(C60, 'Summary - Socioeconomic'!$C$1:$BX$1, 0)
      ),
      ""
    ),
    ""
  ),
  IF(
    Prototype_input!$C$6 = "Federal or Tribal Government",
    IF(
      B60 &lt;&gt; "",
      IFERROR(
        INDEX(
          'Summary - Objective'!$C$2:$AX$4,
          MATCH(Prototype_input!$C$38, 'Summary - Objective'!$B$2:$B$4, 0),
          MATCH(B60, 'Summary - Objective'!$C$1:$AX$1, 0)
        ),
        ""
      ),
      ""
    ),
    ""
  )
)</f>
        <v/>
      </c>
      <c r="G60" s="21" t="str">
        <f>IF(
  Prototype_input!$C$6 = "Federal or Tribal Government",
  IF(
    B60 &lt;&gt; "",
    IFERROR(
      INDEX(
        'Summary - Contract Type'!$C$2:$BX$6,
        MATCH(Prototype_input!$C$42, 'Summary - Contract Type'!$B$2:$B$6, 0),
        MATCH(B60, 'Summary - Contract Type'!$C$1:$BX$1, 0)
      ),
      ""
    ),
    ""
  ),
  ""
)</f>
        <v/>
      </c>
      <c r="H60" s="21" t="str">
        <f>IF(
  Prototype_input!$C$6 = "Federal or Tribal Government",
  IF(
    B60 &lt;&gt; "",
    IFERROR(
      INDEX(
        'Summary - Period of Performance'!$C$2:$AW$5,
        MATCH(Prototype_input!$C$46, 'Summary - Period of Performance'!$B$2:$B$5, 0),
        MATCH(B60, 'Summary - Period of Performance'!$C$1:$AW$1, 0)
      ),
      ""
    ),
    ""
  ),
  ""
)</f>
        <v/>
      </c>
      <c r="I60" s="21" t="str">
        <f>IF(
  Prototype_input!$C$6 = "Federal or Tribal Government",
  IF(
    B60 &lt;&gt; "",
    IFERROR(
      INDEX(
        'Summary - Socioeconomic'!$C$2:$BX$11,
        MATCH(Prototype_input!$C$50, 'Summary - Socioeconomic'!$B$2:$B$11, 0),
        MATCH(B60, 'Summary - Socioeconomic'!$C$1:$BX$1, 0)
      ),
      ""
    ),
    ""
  ),
  ""
)</f>
        <v/>
      </c>
      <c r="J60" s="21" t="str">
        <f>IF(
  Prototype_input!$C$6 = "Federal or Tribal Government",
  IF(
    B60 &lt;&gt; "",
    IFERROR(
      INDEX(
        'Summary - Estimated Dollar Valu'!$C$2:$AW$4,
        MATCH(Prototype_input!$C$54, 'Summary - Estimated Dollar Valu'!$B$2:$B$4, 0),
        MATCH(B60, 'Summary - Estimated Dollar Valu'!$C$1:$AW$1, 0)
      ),
      ""
    ),
    ""
  ),
  ""
)</f>
        <v/>
      </c>
      <c r="K60" s="21" t="str">
        <f>IF(AND(Prototype_input!$C$56&lt;&gt;"",J60&lt;&gt;""),Prototype_input!$C$58,"")</f>
        <v/>
      </c>
      <c r="L60" s="21" t="str">
        <f>IF(AND(Prototype_input!$C$60&lt;&gt;"",J60&lt;&gt;""),Prototype_input!$C$62,"")</f>
        <v/>
      </c>
      <c r="M60" s="21" t="str">
        <f>IF(AND(Prototype_input!$C$64&lt;&gt;"",J60&lt;&gt;""),Prototype_input!$C$66,"")</f>
        <v/>
      </c>
      <c r="N60" s="21" t="str">
        <f>IF(AND(Prototype_input!$C$68&lt;&gt;"",J60&lt;&gt;""),Prototype_input!$C$70,"")</f>
        <v/>
      </c>
      <c r="O60" s="21" t="str">
        <f>IF(N60&lt;&gt;"",_xlfn.XLOOKUP(Prototype_input!$E$16,'ITC Offerings Mapping'!$C$1:$C$1000,'ITC Offerings Mapping'!$B$1:$B$1000),"")</f>
        <v/>
      </c>
      <c r="Q60" s="21" t="str">
        <f t="array" ref="Q60">IF(Prototype_input!$C$6="Federal or Tribal Government",IF(O60&lt;&gt;"", INDEX('Scope Scoring'!$C$2:$BX$50, MATCH(O60, 'Scope Scoring'!$B$2:$B$50, 0), MATCH(B60, 'Scope Scoring'!$C$1:$BX$1, 0)),""),"")</f>
        <v/>
      </c>
      <c r="R60" s="21" t="str">
        <f t="shared" si="13"/>
        <v/>
      </c>
      <c r="S60" s="21" t="str">
        <f t="shared" si="14"/>
        <v/>
      </c>
      <c r="T60" s="21" t="str">
        <f t="shared" si="15"/>
        <v/>
      </c>
      <c r="U60" s="21" t="str">
        <f t="shared" si="16"/>
        <v/>
      </c>
      <c r="W60" s="21" t="str">
        <f t="array" ref="W60">IF(Prototype_input!$C$6="Federal or Tribal Government",IF(O60&lt;&gt;"", INDEX('Summary - Level of Assistance -'!$C$2:$AV$7, MATCH(Prototype_input!$C$34, 'Summary - Level of Assistance -'!$B$2:$B$7, 0), MATCH(B60, 'Summary - Level of Assistance -'!$C$1:$AV$1, 0)),""),"")</f>
        <v/>
      </c>
      <c r="X60" s="21" t="str">
        <f t="shared" si="17"/>
        <v/>
      </c>
      <c r="Y60" s="21" t="str">
        <f t="shared" si="18"/>
        <v/>
      </c>
      <c r="AA60" s="21" t="str">
        <f t="array" ref="AA60">IF(Prototype_input!$C$6="Federal or Tribal Government",IF(O60&lt;&gt;"", INDEX('Summary - Objective - Tradeoff'!$C$2:$AV$4, MATCH(Prototype_input!$C$38, 'Summary - Objective - Tradeoff'!$B$2:$B$4, 0), MATCH(B60, 'Summary - Objective - Tradeoff'!$C$1:$AV$1, 0)),""),"")</f>
        <v/>
      </c>
      <c r="AB60" s="21" t="str">
        <f t="shared" si="19"/>
        <v/>
      </c>
      <c r="AC60" s="21" t="str">
        <f t="shared" si="20"/>
        <v/>
      </c>
      <c r="AE60" s="21" t="str">
        <f t="array" ref="AE60">IF(Prototype_input!$C$6="Federal or Tribal Government",IF(O60&lt;&gt;"", INDEX('Summary- PoP - Tradeoff'!$C$2:$AV$5, MATCH(Prototype_input!$C$46, 'Summary- PoP - Tradeoff'!$B$2:$B$5, 0), MATCH(B60, 'Summary- PoP - Tradeoff'!$C$1:$AV$1, 0)),""),"")</f>
        <v/>
      </c>
      <c r="AF60" s="21" t="str">
        <f t="shared" si="21"/>
        <v/>
      </c>
      <c r="AG60" s="21" t="str">
        <f t="shared" si="22"/>
        <v/>
      </c>
      <c r="AI60" s="21" t="str">
        <f t="array" ref="AI60">IF(Prototype_input!$C$6="Federal or Tribal Government",IF(O60&lt;&gt;"", INDEX('Summary - EDV - Tradeoff'!$C$2:$AV$4, MATCH(Prototype_input!$C$54, 'Summary - EDV - Tradeoff'!$B$2:$B$4, 0), MATCH(B60, 'Summary - EDV - Tradeoff'!$C$1:$AV$1, 0)),""),"")</f>
        <v/>
      </c>
      <c r="AJ60" s="21" t="str">
        <f t="shared" si="23"/>
        <v/>
      </c>
      <c r="AK60" s="21" t="str">
        <f t="shared" si="24"/>
        <v/>
      </c>
      <c r="AL60" s="21" t="str">
        <f t="shared" si="25"/>
        <v/>
      </c>
    </row>
    <row r="61" spans="4:38" ht="12.75" x14ac:dyDescent="0.2">
      <c r="D61" s="21" t="str">
        <f>IF(
  Prototype_input!$C$6 = "State or Local Government",
  IF(
    C61 &lt;&gt; "",
    IFERROR(
      INDEX(
        'Summary - Acquisition Need'!$C$2:$AD$4,
        MATCH(Prototype_input!$C$30, 'Summary - Acquisition Need'!$B$2:$B$4, 0),
        MATCH(C61, 'Summary - Acquisition Need'!$C$1:$AD$1, 0)
      ),
      ""
    ),
    ""
  ),
  IF(
    Prototype_input!$C$6 = "Federal or Tribal Government",
    IF(
      B61 &lt;&gt; "",
      IFERROR(
        INDEX(
          'Summary - Place of Performance'!$C$2:$AW$14,
          MATCH(Prototype_input!$C$30, 'Summary - Place of Performance'!$B$2:$B$14, 0),
          MATCH(B61, 'Summary - Place of Performance'!$C$1:$AW$1, 0)
        ),
        ""
      ),
      ""
    ),
    ""
  )
)</f>
        <v/>
      </c>
      <c r="E61" s="21" t="str">
        <f>IF(
  Prototype_input!$C$6 = "State or Local Government",
  IF(
    C61 &lt;&gt; "",
    IFERROR(
      INDEX(
        'Summary - Contract Type'!$C$2:$BX$6,
        MATCH(Prototype_input!$C$34, 'Summary - Contract Type'!$B$2:$B$6, 0),
        MATCH(C61, 'Summary - Contract Type'!$C$1:$BX$1, 0)
      ),
      ""
    ),
    ""
  ),
  IF(
    Prototype_input!$C$6 = "Federal or Tribal Government",
    IF(
      B61 &lt;&gt; "",
      IFERROR(
        INDEX(
          'Summary - Level of Assistance'!$C$2:$AW$7,
          MATCH(Prototype_input!$C$34, 'Summary - Level of Assistance'!$B$2:$B$7, 0),
          MATCH(B61, 'Summary - Level of Assistance'!$C$1:$AW$1, 0)
        ),
        ""
      ),
      ""
    ),
    ""
  )
)</f>
        <v/>
      </c>
      <c r="F61" s="21" t="str">
        <f>IF(
  Prototype_input!$C$6 = "State or Local Government",
  IF(
    C61 &lt;&gt; "",
    IFERROR(
      INDEX(
        'Summary - Socioeconomic'!$C$2:$BX$11,
        MATCH(Prototype_input!$C$38, 'Summary - Socioeconomic'!$B$2:$B$11, 0),
        MATCH(C61, 'Summary - Socioeconomic'!$C$1:$BX$1, 0)
      ),
      ""
    ),
    ""
  ),
  IF(
    Prototype_input!$C$6 = "Federal or Tribal Government",
    IF(
      B61 &lt;&gt; "",
      IFERROR(
        INDEX(
          'Summary - Objective'!$C$2:$AX$4,
          MATCH(Prototype_input!$C$38, 'Summary - Objective'!$B$2:$B$4, 0),
          MATCH(B61, 'Summary - Objective'!$C$1:$AX$1, 0)
        ),
        ""
      ),
      ""
    ),
    ""
  )
)</f>
        <v/>
      </c>
      <c r="G61" s="21" t="str">
        <f>IF(
  Prototype_input!$C$6 = "Federal or Tribal Government",
  IF(
    B61 &lt;&gt; "",
    IFERROR(
      INDEX(
        'Summary - Contract Type'!$C$2:$BX$6,
        MATCH(Prototype_input!$C$42, 'Summary - Contract Type'!$B$2:$B$6, 0),
        MATCH(B61, 'Summary - Contract Type'!$C$1:$BX$1, 0)
      ),
      ""
    ),
    ""
  ),
  ""
)</f>
        <v/>
      </c>
      <c r="H61" s="21" t="str">
        <f>IF(
  Prototype_input!$C$6 = "Federal or Tribal Government",
  IF(
    B61 &lt;&gt; "",
    IFERROR(
      INDEX(
        'Summary - Period of Performance'!$C$2:$AW$5,
        MATCH(Prototype_input!$C$46, 'Summary - Period of Performance'!$B$2:$B$5, 0),
        MATCH(B61, 'Summary - Period of Performance'!$C$1:$AW$1, 0)
      ),
      ""
    ),
    ""
  ),
  ""
)</f>
        <v/>
      </c>
      <c r="I61" s="21" t="str">
        <f>IF(
  Prototype_input!$C$6 = "Federal or Tribal Government",
  IF(
    B61 &lt;&gt; "",
    IFERROR(
      INDEX(
        'Summary - Socioeconomic'!$C$2:$BX$11,
        MATCH(Prototype_input!$C$50, 'Summary - Socioeconomic'!$B$2:$B$11, 0),
        MATCH(B61, 'Summary - Socioeconomic'!$C$1:$BX$1, 0)
      ),
      ""
    ),
    ""
  ),
  ""
)</f>
        <v/>
      </c>
      <c r="J61" s="21" t="str">
        <f>IF(
  Prototype_input!$C$6 = "Federal or Tribal Government",
  IF(
    B61 &lt;&gt; "",
    IFERROR(
      INDEX(
        'Summary - Estimated Dollar Valu'!$C$2:$AW$4,
        MATCH(Prototype_input!$C$54, 'Summary - Estimated Dollar Valu'!$B$2:$B$4, 0),
        MATCH(B61, 'Summary - Estimated Dollar Valu'!$C$1:$AW$1, 0)
      ),
      ""
    ),
    ""
  ),
  ""
)</f>
        <v/>
      </c>
      <c r="K61" s="21" t="str">
        <f>IF(AND(Prototype_input!$C$56&lt;&gt;"",J61&lt;&gt;""),Prototype_input!$C$58,"")</f>
        <v/>
      </c>
      <c r="L61" s="21" t="str">
        <f>IF(AND(Prototype_input!$C$60&lt;&gt;"",J61&lt;&gt;""),Prototype_input!$C$62,"")</f>
        <v/>
      </c>
      <c r="M61" s="21" t="str">
        <f>IF(AND(Prototype_input!$C$64&lt;&gt;"",J61&lt;&gt;""),Prototype_input!$C$66,"")</f>
        <v/>
      </c>
      <c r="N61" s="21" t="str">
        <f>IF(AND(Prototype_input!$C$68&lt;&gt;"",J61&lt;&gt;""),Prototype_input!$C$70,"")</f>
        <v/>
      </c>
      <c r="O61" s="21" t="str">
        <f>IF(N61&lt;&gt;"",_xlfn.XLOOKUP(Prototype_input!$E$16,'ITC Offerings Mapping'!$C$1:$C$1000,'ITC Offerings Mapping'!$B$1:$B$1000),"")</f>
        <v/>
      </c>
      <c r="Q61" s="21" t="str">
        <f t="array" ref="Q61">IF(Prototype_input!$C$6="Federal or Tribal Government",IF(O61&lt;&gt;"", INDEX('Scope Scoring'!$C$2:$BX$50, MATCH(O61, 'Scope Scoring'!$B$2:$B$50, 0), MATCH(B61, 'Scope Scoring'!$C$1:$BX$1, 0)),""),"")</f>
        <v/>
      </c>
      <c r="R61" s="21" t="str">
        <f t="shared" si="13"/>
        <v/>
      </c>
      <c r="S61" s="21" t="str">
        <f t="shared" si="14"/>
        <v/>
      </c>
      <c r="T61" s="21" t="str">
        <f t="shared" si="15"/>
        <v/>
      </c>
      <c r="U61" s="21" t="str">
        <f t="shared" si="16"/>
        <v/>
      </c>
      <c r="W61" s="21" t="str">
        <f t="array" ref="W61">IF(Prototype_input!$C$6="Federal or Tribal Government",IF(O61&lt;&gt;"", INDEX('Summary - Level of Assistance -'!$C$2:$AV$7, MATCH(Prototype_input!$C$34, 'Summary - Level of Assistance -'!$B$2:$B$7, 0), MATCH(B61, 'Summary - Level of Assistance -'!$C$1:$AV$1, 0)),""),"")</f>
        <v/>
      </c>
      <c r="X61" s="21" t="str">
        <f t="shared" si="17"/>
        <v/>
      </c>
      <c r="Y61" s="21" t="str">
        <f t="shared" si="18"/>
        <v/>
      </c>
      <c r="AA61" s="21" t="str">
        <f t="array" ref="AA61">IF(Prototype_input!$C$6="Federal or Tribal Government",IF(O61&lt;&gt;"", INDEX('Summary - Objective - Tradeoff'!$C$2:$AV$4, MATCH(Prototype_input!$C$38, 'Summary - Objective - Tradeoff'!$B$2:$B$4, 0), MATCH(B61, 'Summary - Objective - Tradeoff'!$C$1:$AV$1, 0)),""),"")</f>
        <v/>
      </c>
      <c r="AB61" s="21" t="str">
        <f t="shared" si="19"/>
        <v/>
      </c>
      <c r="AC61" s="21" t="str">
        <f t="shared" si="20"/>
        <v/>
      </c>
      <c r="AE61" s="21" t="str">
        <f t="array" ref="AE61">IF(Prototype_input!$C$6="Federal or Tribal Government",IF(O61&lt;&gt;"", INDEX('Summary- PoP - Tradeoff'!$C$2:$AV$5, MATCH(Prototype_input!$C$46, 'Summary- PoP - Tradeoff'!$B$2:$B$5, 0), MATCH(B61, 'Summary- PoP - Tradeoff'!$C$1:$AV$1, 0)),""),"")</f>
        <v/>
      </c>
      <c r="AF61" s="21" t="str">
        <f t="shared" si="21"/>
        <v/>
      </c>
      <c r="AG61" s="21" t="str">
        <f t="shared" si="22"/>
        <v/>
      </c>
      <c r="AI61" s="21" t="str">
        <f t="array" ref="AI61">IF(Prototype_input!$C$6="Federal or Tribal Government",IF(O61&lt;&gt;"", INDEX('Summary - EDV - Tradeoff'!$C$2:$AV$4, MATCH(Prototype_input!$C$54, 'Summary - EDV - Tradeoff'!$B$2:$B$4, 0), MATCH(B61, 'Summary - EDV - Tradeoff'!$C$1:$AV$1, 0)),""),"")</f>
        <v/>
      </c>
      <c r="AJ61" s="21" t="str">
        <f t="shared" si="23"/>
        <v/>
      </c>
      <c r="AK61" s="21" t="str">
        <f t="shared" si="24"/>
        <v/>
      </c>
      <c r="AL61" s="21" t="str">
        <f t="shared" si="25"/>
        <v/>
      </c>
    </row>
    <row r="62" spans="4:38" ht="12.75" x14ac:dyDescent="0.2">
      <c r="D62" s="21" t="str">
        <f>IF(
  Prototype_input!$C$6 = "State or Local Government",
  IF(
    C62 &lt;&gt; "",
    IFERROR(
      INDEX(
        'Summary - Acquisition Need'!$C$2:$AD$4,
        MATCH(Prototype_input!$C$30, 'Summary - Acquisition Need'!$B$2:$B$4, 0),
        MATCH(C62, 'Summary - Acquisition Need'!$C$1:$AD$1, 0)
      ),
      ""
    ),
    ""
  ),
  IF(
    Prototype_input!$C$6 = "Federal or Tribal Government",
    IF(
      B62 &lt;&gt; "",
      IFERROR(
        INDEX(
          'Summary - Place of Performance'!$C$2:$AW$14,
          MATCH(Prototype_input!$C$30, 'Summary - Place of Performance'!$B$2:$B$14, 0),
          MATCH(B62, 'Summary - Place of Performance'!$C$1:$AW$1, 0)
        ),
        ""
      ),
      ""
    ),
    ""
  )
)</f>
        <v/>
      </c>
      <c r="E62" s="21" t="str">
        <f>IF(
  Prototype_input!$C$6 = "State or Local Government",
  IF(
    C62 &lt;&gt; "",
    IFERROR(
      INDEX(
        'Summary - Contract Type'!$C$2:$BX$6,
        MATCH(Prototype_input!$C$34, 'Summary - Contract Type'!$B$2:$B$6, 0),
        MATCH(C62, 'Summary - Contract Type'!$C$1:$BX$1, 0)
      ),
      ""
    ),
    ""
  ),
  IF(
    Prototype_input!$C$6 = "Federal or Tribal Government",
    IF(
      B62 &lt;&gt; "",
      IFERROR(
        INDEX(
          'Summary - Level of Assistance'!$C$2:$AW$7,
          MATCH(Prototype_input!$C$34, 'Summary - Level of Assistance'!$B$2:$B$7, 0),
          MATCH(B62, 'Summary - Level of Assistance'!$C$1:$AW$1, 0)
        ),
        ""
      ),
      ""
    ),
    ""
  )
)</f>
        <v/>
      </c>
      <c r="F62" s="21" t="str">
        <f>IF(
  Prototype_input!$C$6 = "State or Local Government",
  IF(
    C62 &lt;&gt; "",
    IFERROR(
      INDEX(
        'Summary - Socioeconomic'!$C$2:$BX$11,
        MATCH(Prototype_input!$C$38, 'Summary - Socioeconomic'!$B$2:$B$11, 0),
        MATCH(C62, 'Summary - Socioeconomic'!$C$1:$BX$1, 0)
      ),
      ""
    ),
    ""
  ),
  IF(
    Prototype_input!$C$6 = "Federal or Tribal Government",
    IF(
      B62 &lt;&gt; "",
      IFERROR(
        INDEX(
          'Summary - Objective'!$C$2:$AX$4,
          MATCH(Prototype_input!$C$38, 'Summary - Objective'!$B$2:$B$4, 0),
          MATCH(B62, 'Summary - Objective'!$C$1:$AX$1, 0)
        ),
        ""
      ),
      ""
    ),
    ""
  )
)</f>
        <v/>
      </c>
      <c r="G62" s="21" t="str">
        <f>IF(
  Prototype_input!$C$6 = "Federal or Tribal Government",
  IF(
    B62 &lt;&gt; "",
    IFERROR(
      INDEX(
        'Summary - Contract Type'!$C$2:$BX$6,
        MATCH(Prototype_input!$C$42, 'Summary - Contract Type'!$B$2:$B$6, 0),
        MATCH(B62, 'Summary - Contract Type'!$C$1:$BX$1, 0)
      ),
      ""
    ),
    ""
  ),
  ""
)</f>
        <v/>
      </c>
      <c r="H62" s="21" t="str">
        <f>IF(
  Prototype_input!$C$6 = "Federal or Tribal Government",
  IF(
    B62 &lt;&gt; "",
    IFERROR(
      INDEX(
        'Summary - Period of Performance'!$C$2:$AW$5,
        MATCH(Prototype_input!$C$46, 'Summary - Period of Performance'!$B$2:$B$5, 0),
        MATCH(B62, 'Summary - Period of Performance'!$C$1:$AW$1, 0)
      ),
      ""
    ),
    ""
  ),
  ""
)</f>
        <v/>
      </c>
      <c r="I62" s="21" t="str">
        <f>IF(
  Prototype_input!$C$6 = "Federal or Tribal Government",
  IF(
    B62 &lt;&gt; "",
    IFERROR(
      INDEX(
        'Summary - Socioeconomic'!$C$2:$BX$11,
        MATCH(Prototype_input!$C$50, 'Summary - Socioeconomic'!$B$2:$B$11, 0),
        MATCH(B62, 'Summary - Socioeconomic'!$C$1:$BX$1, 0)
      ),
      ""
    ),
    ""
  ),
  ""
)</f>
        <v/>
      </c>
      <c r="J62" s="21" t="str">
        <f>IF(
  Prototype_input!$C$6 = "Federal or Tribal Government",
  IF(
    B62 &lt;&gt; "",
    IFERROR(
      INDEX(
        'Summary - Estimated Dollar Valu'!$C$2:$AW$4,
        MATCH(Prototype_input!$C$54, 'Summary - Estimated Dollar Valu'!$B$2:$B$4, 0),
        MATCH(B62, 'Summary - Estimated Dollar Valu'!$C$1:$AW$1, 0)
      ),
      ""
    ),
    ""
  ),
  ""
)</f>
        <v/>
      </c>
      <c r="K62" s="21" t="str">
        <f>IF(AND(Prototype_input!$C$56&lt;&gt;"",J62&lt;&gt;""),Prototype_input!$C$58,"")</f>
        <v/>
      </c>
      <c r="L62" s="21" t="str">
        <f>IF(AND(Prototype_input!$C$60&lt;&gt;"",J62&lt;&gt;""),Prototype_input!$C$62,"")</f>
        <v/>
      </c>
      <c r="M62" s="21" t="str">
        <f>IF(AND(Prototype_input!$C$64&lt;&gt;"",J62&lt;&gt;""),Prototype_input!$C$66,"")</f>
        <v/>
      </c>
      <c r="N62" s="21" t="str">
        <f>IF(AND(Prototype_input!$C$68&lt;&gt;"",J62&lt;&gt;""),Prototype_input!$C$70,"")</f>
        <v/>
      </c>
      <c r="O62" s="21" t="str">
        <f>IF(N62&lt;&gt;"",_xlfn.XLOOKUP(Prototype_input!$E$16,'ITC Offerings Mapping'!$C$1:$C$1000,'ITC Offerings Mapping'!$B$1:$B$1000),"")</f>
        <v/>
      </c>
      <c r="Q62" s="21" t="str">
        <f t="array" ref="Q62">IF(Prototype_input!$C$6="Federal or Tribal Government",IF(O62&lt;&gt;"", INDEX('Scope Scoring'!$C$2:$BX$50, MATCH(O62, 'Scope Scoring'!$B$2:$B$50, 0), MATCH(B62, 'Scope Scoring'!$C$1:$BX$1, 0)),""),"")</f>
        <v/>
      </c>
      <c r="R62" s="21" t="str">
        <f t="shared" si="13"/>
        <v/>
      </c>
      <c r="S62" s="21" t="str">
        <f t="shared" si="14"/>
        <v/>
      </c>
      <c r="T62" s="21" t="str">
        <f t="shared" si="15"/>
        <v/>
      </c>
      <c r="U62" s="21" t="str">
        <f t="shared" si="16"/>
        <v/>
      </c>
      <c r="W62" s="21" t="str">
        <f t="array" ref="W62">IF(Prototype_input!$C$6="Federal or Tribal Government",IF(O62&lt;&gt;"", INDEX('Summary - Level of Assistance -'!$C$2:$AV$7, MATCH(Prototype_input!$C$34, 'Summary - Level of Assistance -'!$B$2:$B$7, 0), MATCH(B62, 'Summary - Level of Assistance -'!$C$1:$AV$1, 0)),""),"")</f>
        <v/>
      </c>
      <c r="X62" s="21" t="str">
        <f t="shared" si="17"/>
        <v/>
      </c>
      <c r="Y62" s="21" t="str">
        <f t="shared" si="18"/>
        <v/>
      </c>
      <c r="AA62" s="21" t="str">
        <f t="array" ref="AA62">IF(Prototype_input!$C$6="Federal or Tribal Government",IF(O62&lt;&gt;"", INDEX('Summary - Objective - Tradeoff'!$C$2:$AV$4, MATCH(Prototype_input!$C$38, 'Summary - Objective - Tradeoff'!$B$2:$B$4, 0), MATCH(B62, 'Summary - Objective - Tradeoff'!$C$1:$AV$1, 0)),""),"")</f>
        <v/>
      </c>
      <c r="AB62" s="21" t="str">
        <f t="shared" si="19"/>
        <v/>
      </c>
      <c r="AC62" s="21" t="str">
        <f t="shared" si="20"/>
        <v/>
      </c>
      <c r="AE62" s="21" t="str">
        <f t="array" ref="AE62">IF(Prototype_input!$C$6="Federal or Tribal Government",IF(O62&lt;&gt;"", INDEX('Summary- PoP - Tradeoff'!$C$2:$AV$5, MATCH(Prototype_input!$C$46, 'Summary- PoP - Tradeoff'!$B$2:$B$5, 0), MATCH(B62, 'Summary- PoP - Tradeoff'!$C$1:$AV$1, 0)),""),"")</f>
        <v/>
      </c>
      <c r="AF62" s="21" t="str">
        <f t="shared" si="21"/>
        <v/>
      </c>
      <c r="AG62" s="21" t="str">
        <f t="shared" si="22"/>
        <v/>
      </c>
      <c r="AI62" s="21" t="str">
        <f t="array" ref="AI62">IF(Prototype_input!$C$6="Federal or Tribal Government",IF(O62&lt;&gt;"", INDEX('Summary - EDV - Tradeoff'!$C$2:$AV$4, MATCH(Prototype_input!$C$54, 'Summary - EDV - Tradeoff'!$B$2:$B$4, 0), MATCH(B62, 'Summary - EDV - Tradeoff'!$C$1:$AV$1, 0)),""),"")</f>
        <v/>
      </c>
      <c r="AJ62" s="21" t="str">
        <f t="shared" si="23"/>
        <v/>
      </c>
      <c r="AK62" s="21" t="str">
        <f t="shared" si="24"/>
        <v/>
      </c>
      <c r="AL62" s="21" t="str">
        <f t="shared" si="25"/>
        <v/>
      </c>
    </row>
    <row r="63" spans="4:38" ht="12.75" x14ac:dyDescent="0.2">
      <c r="D63" s="21" t="str">
        <f>IF(
  Prototype_input!$C$6 = "State or Local Government",
  IF(
    C63 &lt;&gt; "",
    IFERROR(
      INDEX(
        'Summary - Acquisition Need'!$C$2:$AD$4,
        MATCH(Prototype_input!$C$30, 'Summary - Acquisition Need'!$B$2:$B$4, 0),
        MATCH(C63, 'Summary - Acquisition Need'!$C$1:$AD$1, 0)
      ),
      ""
    ),
    ""
  ),
  IF(
    Prototype_input!$C$6 = "Federal or Tribal Government",
    IF(
      B63 &lt;&gt; "",
      IFERROR(
        INDEX(
          'Summary - Place of Performance'!$C$2:$AW$14,
          MATCH(Prototype_input!$C$30, 'Summary - Place of Performance'!$B$2:$B$14, 0),
          MATCH(B63, 'Summary - Place of Performance'!$C$1:$AW$1, 0)
        ),
        ""
      ),
      ""
    ),
    ""
  )
)</f>
        <v/>
      </c>
      <c r="E63" s="21" t="str">
        <f>IF(
  Prototype_input!$C$6 = "State or Local Government",
  IF(
    C63 &lt;&gt; "",
    IFERROR(
      INDEX(
        'Summary - Contract Type'!$C$2:$BX$6,
        MATCH(Prototype_input!$C$34, 'Summary - Contract Type'!$B$2:$B$6, 0),
        MATCH(C63, 'Summary - Contract Type'!$C$1:$BX$1, 0)
      ),
      ""
    ),
    ""
  ),
  IF(
    Prototype_input!$C$6 = "Federal or Tribal Government",
    IF(
      B63 &lt;&gt; "",
      IFERROR(
        INDEX(
          'Summary - Level of Assistance'!$C$2:$AW$7,
          MATCH(Prototype_input!$C$34, 'Summary - Level of Assistance'!$B$2:$B$7, 0),
          MATCH(B63, 'Summary - Level of Assistance'!$C$1:$AW$1, 0)
        ),
        ""
      ),
      ""
    ),
    ""
  )
)</f>
        <v/>
      </c>
      <c r="F63" s="21" t="str">
        <f>IF(
  Prototype_input!$C$6 = "State or Local Government",
  IF(
    C63 &lt;&gt; "",
    IFERROR(
      INDEX(
        'Summary - Socioeconomic'!$C$2:$BX$11,
        MATCH(Prototype_input!$C$38, 'Summary - Socioeconomic'!$B$2:$B$11, 0),
        MATCH(C63, 'Summary - Socioeconomic'!$C$1:$BX$1, 0)
      ),
      ""
    ),
    ""
  ),
  IF(
    Prototype_input!$C$6 = "Federal or Tribal Government",
    IF(
      B63 &lt;&gt; "",
      IFERROR(
        INDEX(
          'Summary - Objective'!$C$2:$AX$4,
          MATCH(Prototype_input!$C$38, 'Summary - Objective'!$B$2:$B$4, 0),
          MATCH(B63, 'Summary - Objective'!$C$1:$AX$1, 0)
        ),
        ""
      ),
      ""
    ),
    ""
  )
)</f>
        <v/>
      </c>
      <c r="G63" s="21" t="str">
        <f>IF(
  Prototype_input!$C$6 = "Federal or Tribal Government",
  IF(
    B63 &lt;&gt; "",
    IFERROR(
      INDEX(
        'Summary - Contract Type'!$C$2:$BX$6,
        MATCH(Prototype_input!$C$42, 'Summary - Contract Type'!$B$2:$B$6, 0),
        MATCH(B63, 'Summary - Contract Type'!$C$1:$BX$1, 0)
      ),
      ""
    ),
    ""
  ),
  ""
)</f>
        <v/>
      </c>
      <c r="H63" s="21" t="str">
        <f>IF(
  Prototype_input!$C$6 = "Federal or Tribal Government",
  IF(
    B63 &lt;&gt; "",
    IFERROR(
      INDEX(
        'Summary - Period of Performance'!$C$2:$AW$5,
        MATCH(Prototype_input!$C$46, 'Summary - Period of Performance'!$B$2:$B$5, 0),
        MATCH(B63, 'Summary - Period of Performance'!$C$1:$AW$1, 0)
      ),
      ""
    ),
    ""
  ),
  ""
)</f>
        <v/>
      </c>
      <c r="I63" s="21" t="str">
        <f>IF(
  Prototype_input!$C$6 = "Federal or Tribal Government",
  IF(
    B63 &lt;&gt; "",
    IFERROR(
      INDEX(
        'Summary - Socioeconomic'!$C$2:$BX$11,
        MATCH(Prototype_input!$C$50, 'Summary - Socioeconomic'!$B$2:$B$11, 0),
        MATCH(B63, 'Summary - Socioeconomic'!$C$1:$BX$1, 0)
      ),
      ""
    ),
    ""
  ),
  ""
)</f>
        <v/>
      </c>
      <c r="J63" s="21" t="str">
        <f>IF(
  Prototype_input!$C$6 = "Federal or Tribal Government",
  IF(
    B63 &lt;&gt; "",
    IFERROR(
      INDEX(
        'Summary - Estimated Dollar Valu'!$C$2:$AW$4,
        MATCH(Prototype_input!$C$54, 'Summary - Estimated Dollar Valu'!$B$2:$B$4, 0),
        MATCH(B63, 'Summary - Estimated Dollar Valu'!$C$1:$AW$1, 0)
      ),
      ""
    ),
    ""
  ),
  ""
)</f>
        <v/>
      </c>
      <c r="K63" s="21" t="str">
        <f>IF(AND(Prototype_input!$C$56&lt;&gt;"",J63&lt;&gt;""),Prototype_input!$C$58,"")</f>
        <v/>
      </c>
      <c r="L63" s="21" t="str">
        <f>IF(AND(Prototype_input!$C$60&lt;&gt;"",J63&lt;&gt;""),Prototype_input!$C$62,"")</f>
        <v/>
      </c>
      <c r="M63" s="21" t="str">
        <f>IF(AND(Prototype_input!$C$64&lt;&gt;"",J63&lt;&gt;""),Prototype_input!$C$66,"")</f>
        <v/>
      </c>
      <c r="N63" s="21" t="str">
        <f>IF(AND(Prototype_input!$C$68&lt;&gt;"",J63&lt;&gt;""),Prototype_input!$C$70,"")</f>
        <v/>
      </c>
      <c r="O63" s="21" t="str">
        <f>IF(N63&lt;&gt;"",_xlfn.XLOOKUP(Prototype_input!$E$16,'ITC Offerings Mapping'!$C$1:$C$1000,'ITC Offerings Mapping'!$B$1:$B$1000),"")</f>
        <v/>
      </c>
      <c r="Q63" s="21" t="str">
        <f t="array" ref="Q63">IF(Prototype_input!$C$6="Federal or Tribal Government",IF(O63&lt;&gt;"", INDEX('Scope Scoring'!$C$2:$BX$50, MATCH(O63, 'Scope Scoring'!$B$2:$B$50, 0), MATCH(B63, 'Scope Scoring'!$C$1:$BX$1, 0)),""),"")</f>
        <v/>
      </c>
      <c r="R63" s="21" t="str">
        <f t="shared" si="13"/>
        <v/>
      </c>
      <c r="S63" s="21" t="str">
        <f t="shared" si="14"/>
        <v/>
      </c>
      <c r="T63" s="21" t="str">
        <f t="shared" si="15"/>
        <v/>
      </c>
      <c r="U63" s="21" t="str">
        <f t="shared" si="16"/>
        <v/>
      </c>
      <c r="W63" s="21" t="str">
        <f t="array" ref="W63">IF(Prototype_input!$C$6="Federal or Tribal Government",IF(O63&lt;&gt;"", INDEX('Summary - Level of Assistance -'!$C$2:$AV$7, MATCH(Prototype_input!$C$34, 'Summary - Level of Assistance -'!$B$2:$B$7, 0), MATCH(B63, 'Summary - Level of Assistance -'!$C$1:$AV$1, 0)),""),"")</f>
        <v/>
      </c>
      <c r="X63" s="21" t="str">
        <f t="shared" si="17"/>
        <v/>
      </c>
      <c r="Y63" s="21" t="str">
        <f t="shared" si="18"/>
        <v/>
      </c>
      <c r="AA63" s="21" t="str">
        <f t="array" ref="AA63">IF(Prototype_input!$C$6="Federal or Tribal Government",IF(O63&lt;&gt;"", INDEX('Summary - Objective - Tradeoff'!$C$2:$AV$4, MATCH(Prototype_input!$C$38, 'Summary - Objective - Tradeoff'!$B$2:$B$4, 0), MATCH(B63, 'Summary - Objective - Tradeoff'!$C$1:$AV$1, 0)),""),"")</f>
        <v/>
      </c>
      <c r="AB63" s="21" t="str">
        <f t="shared" si="19"/>
        <v/>
      </c>
      <c r="AC63" s="21" t="str">
        <f t="shared" si="20"/>
        <v/>
      </c>
      <c r="AE63" s="21" t="str">
        <f t="array" ref="AE63">IF(Prototype_input!$C$6="Federal or Tribal Government",IF(O63&lt;&gt;"", INDEX('Summary- PoP - Tradeoff'!$C$2:$AV$5, MATCH(Prototype_input!$C$46, 'Summary- PoP - Tradeoff'!$B$2:$B$5, 0), MATCH(B63, 'Summary- PoP - Tradeoff'!$C$1:$AV$1, 0)),""),"")</f>
        <v/>
      </c>
      <c r="AF63" s="21" t="str">
        <f t="shared" si="21"/>
        <v/>
      </c>
      <c r="AG63" s="21" t="str">
        <f t="shared" si="22"/>
        <v/>
      </c>
      <c r="AI63" s="21" t="str">
        <f t="array" ref="AI63">IF(Prototype_input!$C$6="Federal or Tribal Government",IF(O63&lt;&gt;"", INDEX('Summary - EDV - Tradeoff'!$C$2:$AV$4, MATCH(Prototype_input!$C$54, 'Summary - EDV - Tradeoff'!$B$2:$B$4, 0), MATCH(B63, 'Summary - EDV - Tradeoff'!$C$1:$AV$1, 0)),""),"")</f>
        <v/>
      </c>
      <c r="AJ63" s="21" t="str">
        <f t="shared" si="23"/>
        <v/>
      </c>
      <c r="AK63" s="21" t="str">
        <f t="shared" si="24"/>
        <v/>
      </c>
      <c r="AL63" s="21" t="str">
        <f t="shared" si="25"/>
        <v/>
      </c>
    </row>
    <row r="64" spans="4:38" ht="12.75" x14ac:dyDescent="0.2">
      <c r="D64" s="21" t="str">
        <f>IF(
  Prototype_input!$C$6 = "State or Local Government",
  IF(
    C64 &lt;&gt; "",
    IFERROR(
      INDEX(
        'Summary - Acquisition Need'!$C$2:$AD$4,
        MATCH(Prototype_input!$C$30, 'Summary - Acquisition Need'!$B$2:$B$4, 0),
        MATCH(C64, 'Summary - Acquisition Need'!$C$1:$AD$1, 0)
      ),
      ""
    ),
    ""
  ),
  IF(
    Prototype_input!$C$6 = "Federal or Tribal Government",
    IF(
      B64 &lt;&gt; "",
      IFERROR(
        INDEX(
          'Summary - Place of Performance'!$C$2:$AW$14,
          MATCH(Prototype_input!$C$30, 'Summary - Place of Performance'!$B$2:$B$14, 0),
          MATCH(B64, 'Summary - Place of Performance'!$C$1:$AW$1, 0)
        ),
        ""
      ),
      ""
    ),
    ""
  )
)</f>
        <v/>
      </c>
      <c r="E64" s="21" t="str">
        <f>IF(
  Prototype_input!$C$6 = "State or Local Government",
  IF(
    C64 &lt;&gt; "",
    IFERROR(
      INDEX(
        'Summary - Contract Type'!$C$2:$BX$6,
        MATCH(Prototype_input!$C$34, 'Summary - Contract Type'!$B$2:$B$6, 0),
        MATCH(C64, 'Summary - Contract Type'!$C$1:$BX$1, 0)
      ),
      ""
    ),
    ""
  ),
  IF(
    Prototype_input!$C$6 = "Federal or Tribal Government",
    IF(
      B64 &lt;&gt; "",
      IFERROR(
        INDEX(
          'Summary - Level of Assistance'!$C$2:$AW$7,
          MATCH(Prototype_input!$C$34, 'Summary - Level of Assistance'!$B$2:$B$7, 0),
          MATCH(B64, 'Summary - Level of Assistance'!$C$1:$AW$1, 0)
        ),
        ""
      ),
      ""
    ),
    ""
  )
)</f>
        <v/>
      </c>
      <c r="F64" s="21" t="str">
        <f>IF(
  Prototype_input!$C$6 = "State or Local Government",
  IF(
    C64 &lt;&gt; "",
    IFERROR(
      INDEX(
        'Summary - Socioeconomic'!$C$2:$BX$11,
        MATCH(Prototype_input!$C$38, 'Summary - Socioeconomic'!$B$2:$B$11, 0),
        MATCH(C64, 'Summary - Socioeconomic'!$C$1:$BX$1, 0)
      ),
      ""
    ),
    ""
  ),
  IF(
    Prototype_input!$C$6 = "Federal or Tribal Government",
    IF(
      B64 &lt;&gt; "",
      IFERROR(
        INDEX(
          'Summary - Objective'!$C$2:$AX$4,
          MATCH(Prototype_input!$C$38, 'Summary - Objective'!$B$2:$B$4, 0),
          MATCH(B64, 'Summary - Objective'!$C$1:$AX$1, 0)
        ),
        ""
      ),
      ""
    ),
    ""
  )
)</f>
        <v/>
      </c>
      <c r="G64" s="21" t="str">
        <f>IF(
  Prototype_input!$C$6 = "Federal or Tribal Government",
  IF(
    B64 &lt;&gt; "",
    IFERROR(
      INDEX(
        'Summary - Contract Type'!$C$2:$BX$6,
        MATCH(Prototype_input!$C$42, 'Summary - Contract Type'!$B$2:$B$6, 0),
        MATCH(B64, 'Summary - Contract Type'!$C$1:$BX$1, 0)
      ),
      ""
    ),
    ""
  ),
  ""
)</f>
        <v/>
      </c>
      <c r="H64" s="21" t="str">
        <f>IF(
  Prototype_input!$C$6 = "Federal or Tribal Government",
  IF(
    B64 &lt;&gt; "",
    IFERROR(
      INDEX(
        'Summary - Period of Performance'!$C$2:$AW$5,
        MATCH(Prototype_input!$C$46, 'Summary - Period of Performance'!$B$2:$B$5, 0),
        MATCH(B64, 'Summary - Period of Performance'!$C$1:$AW$1, 0)
      ),
      ""
    ),
    ""
  ),
  ""
)</f>
        <v/>
      </c>
      <c r="I64" s="21" t="str">
        <f>IF(
  Prototype_input!$C$6 = "Federal or Tribal Government",
  IF(
    B64 &lt;&gt; "",
    IFERROR(
      INDEX(
        'Summary - Socioeconomic'!$C$2:$BX$11,
        MATCH(Prototype_input!$C$50, 'Summary - Socioeconomic'!$B$2:$B$11, 0),
        MATCH(B64, 'Summary - Socioeconomic'!$C$1:$BX$1, 0)
      ),
      ""
    ),
    ""
  ),
  ""
)</f>
        <v/>
      </c>
      <c r="J64" s="21" t="str">
        <f>IF(
  Prototype_input!$C$6 = "Federal or Tribal Government",
  IF(
    B64 &lt;&gt; "",
    IFERROR(
      INDEX(
        'Summary - Estimated Dollar Valu'!$C$2:$AW$4,
        MATCH(Prototype_input!$C$54, 'Summary - Estimated Dollar Valu'!$B$2:$B$4, 0),
        MATCH(B64, 'Summary - Estimated Dollar Valu'!$C$1:$AW$1, 0)
      ),
      ""
    ),
    ""
  ),
  ""
)</f>
        <v/>
      </c>
      <c r="K64" s="21" t="str">
        <f>IF(AND(Prototype_input!$C$56&lt;&gt;"",J64&lt;&gt;""),Prototype_input!$C$58,"")</f>
        <v/>
      </c>
      <c r="L64" s="21" t="str">
        <f>IF(AND(Prototype_input!$C$60&lt;&gt;"",J64&lt;&gt;""),Prototype_input!$C$62,"")</f>
        <v/>
      </c>
      <c r="M64" s="21" t="str">
        <f>IF(AND(Prototype_input!$C$64&lt;&gt;"",J64&lt;&gt;""),Prototype_input!$C$66,"")</f>
        <v/>
      </c>
      <c r="N64" s="21" t="str">
        <f>IF(AND(Prototype_input!$C$68&lt;&gt;"",J64&lt;&gt;""),Prototype_input!$C$70,"")</f>
        <v/>
      </c>
      <c r="O64" s="21" t="str">
        <f>IF(N64&lt;&gt;"",_xlfn.XLOOKUP(Prototype_input!$E$16,'ITC Offerings Mapping'!$C$1:$C$1000,'ITC Offerings Mapping'!$B$1:$B$1000),"")</f>
        <v/>
      </c>
      <c r="Q64" s="21" t="str">
        <f t="array" ref="Q64">IF(Prototype_input!$C$6="Federal or Tribal Government",IF(O64&lt;&gt;"", INDEX('Scope Scoring'!$C$2:$BX$50, MATCH(O64, 'Scope Scoring'!$B$2:$B$50, 0), MATCH(B64, 'Scope Scoring'!$C$1:$BX$1, 0)),""),"")</f>
        <v/>
      </c>
      <c r="R64" s="21" t="str">
        <f t="shared" si="13"/>
        <v/>
      </c>
      <c r="S64" s="21" t="str">
        <f t="shared" si="14"/>
        <v/>
      </c>
      <c r="T64" s="21" t="str">
        <f t="shared" si="15"/>
        <v/>
      </c>
      <c r="U64" s="21" t="str">
        <f t="shared" si="16"/>
        <v/>
      </c>
      <c r="W64" s="21" t="str">
        <f t="array" ref="W64">IF(Prototype_input!$C$6="Federal or Tribal Government",IF(O64&lt;&gt;"", INDEX('Summary - Level of Assistance -'!$C$2:$AV$7, MATCH(Prototype_input!$C$34, 'Summary - Level of Assistance -'!$B$2:$B$7, 0), MATCH(B64, 'Summary - Level of Assistance -'!$C$1:$AV$1, 0)),""),"")</f>
        <v/>
      </c>
      <c r="X64" s="21" t="str">
        <f t="shared" si="17"/>
        <v/>
      </c>
      <c r="Y64" s="21" t="str">
        <f t="shared" si="18"/>
        <v/>
      </c>
      <c r="AA64" s="21" t="str">
        <f t="array" ref="AA64">IF(Prototype_input!$C$6="Federal or Tribal Government",IF(O64&lt;&gt;"", INDEX('Summary - Objective - Tradeoff'!$C$2:$AV$4, MATCH(Prototype_input!$C$38, 'Summary - Objective - Tradeoff'!$B$2:$B$4, 0), MATCH(B64, 'Summary - Objective - Tradeoff'!$C$1:$AV$1, 0)),""),"")</f>
        <v/>
      </c>
      <c r="AB64" s="21" t="str">
        <f t="shared" si="19"/>
        <v/>
      </c>
      <c r="AC64" s="21" t="str">
        <f t="shared" si="20"/>
        <v/>
      </c>
      <c r="AE64" s="21" t="str">
        <f t="array" ref="AE64">IF(Prototype_input!$C$6="Federal or Tribal Government",IF(O64&lt;&gt;"", INDEX('Summary- PoP - Tradeoff'!$C$2:$AV$5, MATCH(Prototype_input!$C$46, 'Summary- PoP - Tradeoff'!$B$2:$B$5, 0), MATCH(B64, 'Summary- PoP - Tradeoff'!$C$1:$AV$1, 0)),""),"")</f>
        <v/>
      </c>
      <c r="AF64" s="21" t="str">
        <f t="shared" si="21"/>
        <v/>
      </c>
      <c r="AG64" s="21" t="str">
        <f t="shared" si="22"/>
        <v/>
      </c>
      <c r="AI64" s="21" t="str">
        <f t="array" ref="AI64">IF(Prototype_input!$C$6="Federal or Tribal Government",IF(O64&lt;&gt;"", INDEX('Summary - EDV - Tradeoff'!$C$2:$AV$4, MATCH(Prototype_input!$C$54, 'Summary - EDV - Tradeoff'!$B$2:$B$4, 0), MATCH(B64, 'Summary - EDV - Tradeoff'!$C$1:$AV$1, 0)),""),"")</f>
        <v/>
      </c>
      <c r="AJ64" s="21" t="str">
        <f t="shared" si="23"/>
        <v/>
      </c>
      <c r="AK64" s="21" t="str">
        <f t="shared" si="24"/>
        <v/>
      </c>
      <c r="AL64" s="21" t="str">
        <f t="shared" si="25"/>
        <v/>
      </c>
    </row>
    <row r="65" spans="4:38" ht="12.75" x14ac:dyDescent="0.2">
      <c r="D65" s="21" t="str">
        <f>IF(
  Prototype_input!$C$6 = "State or Local Government",
  IF(
    C65 &lt;&gt; "",
    IFERROR(
      INDEX(
        'Summary - Acquisition Need'!$C$2:$AD$4,
        MATCH(Prototype_input!$C$30, 'Summary - Acquisition Need'!$B$2:$B$4, 0),
        MATCH(C65, 'Summary - Acquisition Need'!$C$1:$AD$1, 0)
      ),
      ""
    ),
    ""
  ),
  IF(
    Prototype_input!$C$6 = "Federal or Tribal Government",
    IF(
      B65 &lt;&gt; "",
      IFERROR(
        INDEX(
          'Summary - Place of Performance'!$C$2:$AW$14,
          MATCH(Prototype_input!$C$30, 'Summary - Place of Performance'!$B$2:$B$14, 0),
          MATCH(B65, 'Summary - Place of Performance'!$C$1:$AW$1, 0)
        ),
        ""
      ),
      ""
    ),
    ""
  )
)</f>
        <v/>
      </c>
      <c r="E65" s="21" t="str">
        <f>IF(
  Prototype_input!$C$6 = "State or Local Government",
  IF(
    C65 &lt;&gt; "",
    IFERROR(
      INDEX(
        'Summary - Contract Type'!$C$2:$BX$6,
        MATCH(Prototype_input!$C$34, 'Summary - Contract Type'!$B$2:$B$6, 0),
        MATCH(C65, 'Summary - Contract Type'!$C$1:$BX$1, 0)
      ),
      ""
    ),
    ""
  ),
  IF(
    Prototype_input!$C$6 = "Federal or Tribal Government",
    IF(
      B65 &lt;&gt; "",
      IFERROR(
        INDEX(
          'Summary - Level of Assistance'!$C$2:$AW$7,
          MATCH(Prototype_input!$C$34, 'Summary - Level of Assistance'!$B$2:$B$7, 0),
          MATCH(B65, 'Summary - Level of Assistance'!$C$1:$AW$1, 0)
        ),
        ""
      ),
      ""
    ),
    ""
  )
)</f>
        <v/>
      </c>
      <c r="F65" s="21" t="str">
        <f>IF(
  Prototype_input!$C$6 = "State or Local Government",
  IF(
    C65 &lt;&gt; "",
    IFERROR(
      INDEX(
        'Summary - Socioeconomic'!$C$2:$BX$11,
        MATCH(Prototype_input!$C$38, 'Summary - Socioeconomic'!$B$2:$B$11, 0),
        MATCH(C65, 'Summary - Socioeconomic'!$C$1:$BX$1, 0)
      ),
      ""
    ),
    ""
  ),
  IF(
    Prototype_input!$C$6 = "Federal or Tribal Government",
    IF(
      B65 &lt;&gt; "",
      IFERROR(
        INDEX(
          'Summary - Objective'!$C$2:$AX$4,
          MATCH(Prototype_input!$C$38, 'Summary - Objective'!$B$2:$B$4, 0),
          MATCH(B65, 'Summary - Objective'!$C$1:$AX$1, 0)
        ),
        ""
      ),
      ""
    ),
    ""
  )
)</f>
        <v/>
      </c>
      <c r="G65" s="21" t="str">
        <f>IF(
  Prototype_input!$C$6 = "Federal or Tribal Government",
  IF(
    B65 &lt;&gt; "",
    IFERROR(
      INDEX(
        'Summary - Contract Type'!$C$2:$BX$6,
        MATCH(Prototype_input!$C$42, 'Summary - Contract Type'!$B$2:$B$6, 0),
        MATCH(B65, 'Summary - Contract Type'!$C$1:$BX$1, 0)
      ),
      ""
    ),
    ""
  ),
  ""
)</f>
        <v/>
      </c>
      <c r="H65" s="21" t="str">
        <f>IF(
  Prototype_input!$C$6 = "Federal or Tribal Government",
  IF(
    B65 &lt;&gt; "",
    IFERROR(
      INDEX(
        'Summary - Period of Performance'!$C$2:$AW$5,
        MATCH(Prototype_input!$C$46, 'Summary - Period of Performance'!$B$2:$B$5, 0),
        MATCH(B65, 'Summary - Period of Performance'!$C$1:$AW$1, 0)
      ),
      ""
    ),
    ""
  ),
  ""
)</f>
        <v/>
      </c>
      <c r="I65" s="21" t="str">
        <f>IF(
  Prototype_input!$C$6 = "Federal or Tribal Government",
  IF(
    B65 &lt;&gt; "",
    IFERROR(
      INDEX(
        'Summary - Socioeconomic'!$C$2:$BX$11,
        MATCH(Prototype_input!$C$50, 'Summary - Socioeconomic'!$B$2:$B$11, 0),
        MATCH(B65, 'Summary - Socioeconomic'!$C$1:$BX$1, 0)
      ),
      ""
    ),
    ""
  ),
  ""
)</f>
        <v/>
      </c>
      <c r="J65" s="21" t="str">
        <f>IF(
  Prototype_input!$C$6 = "Federal or Tribal Government",
  IF(
    B65 &lt;&gt; "",
    IFERROR(
      INDEX(
        'Summary - Estimated Dollar Valu'!$C$2:$AW$4,
        MATCH(Prototype_input!$C$54, 'Summary - Estimated Dollar Valu'!$B$2:$B$4, 0),
        MATCH(B65, 'Summary - Estimated Dollar Valu'!$C$1:$AW$1, 0)
      ),
      ""
    ),
    ""
  ),
  ""
)</f>
        <v/>
      </c>
      <c r="K65" s="21" t="str">
        <f>IF(AND(Prototype_input!$C$56&lt;&gt;"",J65&lt;&gt;""),Prototype_input!$C$58,"")</f>
        <v/>
      </c>
      <c r="L65" s="21" t="str">
        <f>IF(AND(Prototype_input!$C$60&lt;&gt;"",J65&lt;&gt;""),Prototype_input!$C$62,"")</f>
        <v/>
      </c>
      <c r="M65" s="21" t="str">
        <f>IF(AND(Prototype_input!$C$64&lt;&gt;"",J65&lt;&gt;""),Prototype_input!$C$66,"")</f>
        <v/>
      </c>
      <c r="N65" s="21" t="str">
        <f>IF(AND(Prototype_input!$C$68&lt;&gt;"",J65&lt;&gt;""),Prototype_input!$C$70,"")</f>
        <v/>
      </c>
      <c r="O65" s="21" t="str">
        <f>IF(N65&lt;&gt;"",_xlfn.XLOOKUP(Prototype_input!$E$16,'ITC Offerings Mapping'!$C$1:$C$1000,'ITC Offerings Mapping'!$B$1:$B$1000),"")</f>
        <v/>
      </c>
      <c r="Q65" s="21" t="str">
        <f t="array" ref="Q65">IF(Prototype_input!$C$6="Federal or Tribal Government",IF(O65&lt;&gt;"", INDEX('Scope Scoring'!$C$2:$BX$50, MATCH(O65, 'Scope Scoring'!$B$2:$B$50, 0), MATCH(B65, 'Scope Scoring'!$C$1:$BX$1, 0)),""),"")</f>
        <v/>
      </c>
      <c r="R65" s="21" t="str">
        <f t="shared" si="13"/>
        <v/>
      </c>
      <c r="S65" s="21" t="str">
        <f t="shared" si="14"/>
        <v/>
      </c>
      <c r="T65" s="21" t="str">
        <f t="shared" si="15"/>
        <v/>
      </c>
      <c r="U65" s="21" t="str">
        <f t="shared" si="16"/>
        <v/>
      </c>
      <c r="W65" s="21" t="str">
        <f t="array" ref="W65">IF(Prototype_input!$C$6="Federal or Tribal Government",IF(O65&lt;&gt;"", INDEX('Summary - Level of Assistance -'!$C$2:$AV$7, MATCH(Prototype_input!$C$34, 'Summary - Level of Assistance -'!$B$2:$B$7, 0), MATCH(B65, 'Summary - Level of Assistance -'!$C$1:$AV$1, 0)),""),"")</f>
        <v/>
      </c>
      <c r="X65" s="21" t="str">
        <f t="shared" si="17"/>
        <v/>
      </c>
      <c r="Y65" s="21" t="str">
        <f t="shared" si="18"/>
        <v/>
      </c>
      <c r="AA65" s="21" t="str">
        <f t="array" ref="AA65">IF(Prototype_input!$C$6="Federal or Tribal Government",IF(O65&lt;&gt;"", INDEX('Summary - Objective - Tradeoff'!$C$2:$AV$4, MATCH(Prototype_input!$C$38, 'Summary - Objective - Tradeoff'!$B$2:$B$4, 0), MATCH(B65, 'Summary - Objective - Tradeoff'!$C$1:$AV$1, 0)),""),"")</f>
        <v/>
      </c>
      <c r="AB65" s="21" t="str">
        <f t="shared" si="19"/>
        <v/>
      </c>
      <c r="AC65" s="21" t="str">
        <f t="shared" si="20"/>
        <v/>
      </c>
      <c r="AE65" s="21" t="str">
        <f t="array" ref="AE65">IF(Prototype_input!$C$6="Federal or Tribal Government",IF(O65&lt;&gt;"", INDEX('Summary- PoP - Tradeoff'!$C$2:$AV$5, MATCH(Prototype_input!$C$46, 'Summary- PoP - Tradeoff'!$B$2:$B$5, 0), MATCH(B65, 'Summary- PoP - Tradeoff'!$C$1:$AV$1, 0)),""),"")</f>
        <v/>
      </c>
      <c r="AF65" s="21" t="str">
        <f t="shared" si="21"/>
        <v/>
      </c>
      <c r="AG65" s="21" t="str">
        <f t="shared" si="22"/>
        <v/>
      </c>
      <c r="AI65" s="21" t="str">
        <f t="array" ref="AI65">IF(Prototype_input!$C$6="Federal or Tribal Government",IF(O65&lt;&gt;"", INDEX('Summary - EDV - Tradeoff'!$C$2:$AV$4, MATCH(Prototype_input!$C$54, 'Summary - EDV - Tradeoff'!$B$2:$B$4, 0), MATCH(B65, 'Summary - EDV - Tradeoff'!$C$1:$AV$1, 0)),""),"")</f>
        <v/>
      </c>
      <c r="AJ65" s="21" t="str">
        <f t="shared" si="23"/>
        <v/>
      </c>
      <c r="AK65" s="21" t="str">
        <f t="shared" si="24"/>
        <v/>
      </c>
      <c r="AL65" s="21" t="str">
        <f t="shared" si="25"/>
        <v/>
      </c>
    </row>
    <row r="66" spans="4:38" ht="12.75" x14ac:dyDescent="0.2">
      <c r="D66" s="21" t="str">
        <f>IF(
  Prototype_input!$C$6 = "State or Local Government",
  IF(
    C66 &lt;&gt; "",
    IFERROR(
      INDEX(
        'Summary - Acquisition Need'!$C$2:$AD$4,
        MATCH(Prototype_input!$C$30, 'Summary - Acquisition Need'!$B$2:$B$4, 0),
        MATCH(C66, 'Summary - Acquisition Need'!$C$1:$AD$1, 0)
      ),
      ""
    ),
    ""
  ),
  IF(
    Prototype_input!$C$6 = "Federal or Tribal Government",
    IF(
      B66 &lt;&gt; "",
      IFERROR(
        INDEX(
          'Summary - Place of Performance'!$C$2:$AW$14,
          MATCH(Prototype_input!$C$30, 'Summary - Place of Performance'!$B$2:$B$14, 0),
          MATCH(B66, 'Summary - Place of Performance'!$C$1:$AW$1, 0)
        ),
        ""
      ),
      ""
    ),
    ""
  )
)</f>
        <v/>
      </c>
      <c r="E66" s="21" t="str">
        <f>IF(
  Prototype_input!$C$6 = "State or Local Government",
  IF(
    C66 &lt;&gt; "",
    IFERROR(
      INDEX(
        'Summary - Contract Type'!$C$2:$BX$6,
        MATCH(Prototype_input!$C$34, 'Summary - Contract Type'!$B$2:$B$6, 0),
        MATCH(C66, 'Summary - Contract Type'!$C$1:$BX$1, 0)
      ),
      ""
    ),
    ""
  ),
  IF(
    Prototype_input!$C$6 = "Federal or Tribal Government",
    IF(
      B66 &lt;&gt; "",
      IFERROR(
        INDEX(
          'Summary - Level of Assistance'!$C$2:$AW$7,
          MATCH(Prototype_input!$C$34, 'Summary - Level of Assistance'!$B$2:$B$7, 0),
          MATCH(B66, 'Summary - Level of Assistance'!$C$1:$AW$1, 0)
        ),
        ""
      ),
      ""
    ),
    ""
  )
)</f>
        <v/>
      </c>
      <c r="F66" s="21" t="str">
        <f>IF(
  Prototype_input!$C$6 = "State or Local Government",
  IF(
    C66 &lt;&gt; "",
    IFERROR(
      INDEX(
        'Summary - Socioeconomic'!$C$2:$BX$11,
        MATCH(Prototype_input!$C$38, 'Summary - Socioeconomic'!$B$2:$B$11, 0),
        MATCH(C66, 'Summary - Socioeconomic'!$C$1:$BX$1, 0)
      ),
      ""
    ),
    ""
  ),
  IF(
    Prototype_input!$C$6 = "Federal or Tribal Government",
    IF(
      B66 &lt;&gt; "",
      IFERROR(
        INDEX(
          'Summary - Objective'!$C$2:$AX$4,
          MATCH(Prototype_input!$C$38, 'Summary - Objective'!$B$2:$B$4, 0),
          MATCH(B66, 'Summary - Objective'!$C$1:$AX$1, 0)
        ),
        ""
      ),
      ""
    ),
    ""
  )
)</f>
        <v/>
      </c>
      <c r="G66" s="21" t="str">
        <f>IF(
  Prototype_input!$C$6 = "Federal or Tribal Government",
  IF(
    B66 &lt;&gt; "",
    IFERROR(
      INDEX(
        'Summary - Contract Type'!$C$2:$BX$6,
        MATCH(Prototype_input!$C$42, 'Summary - Contract Type'!$B$2:$B$6, 0),
        MATCH(B66, 'Summary - Contract Type'!$C$1:$BX$1, 0)
      ),
      ""
    ),
    ""
  ),
  ""
)</f>
        <v/>
      </c>
      <c r="H66" s="21" t="str">
        <f>IF(
  Prototype_input!$C$6 = "Federal or Tribal Government",
  IF(
    B66 &lt;&gt; "",
    IFERROR(
      INDEX(
        'Summary - Period of Performance'!$C$2:$AW$5,
        MATCH(Prototype_input!$C$46, 'Summary - Period of Performance'!$B$2:$B$5, 0),
        MATCH(B66, 'Summary - Period of Performance'!$C$1:$AW$1, 0)
      ),
      ""
    ),
    ""
  ),
  ""
)</f>
        <v/>
      </c>
      <c r="I66" s="21" t="str">
        <f>IF(
  Prototype_input!$C$6 = "Federal or Tribal Government",
  IF(
    B66 &lt;&gt; "",
    IFERROR(
      INDEX(
        'Summary - Socioeconomic'!$C$2:$BX$11,
        MATCH(Prototype_input!$C$50, 'Summary - Socioeconomic'!$B$2:$B$11, 0),
        MATCH(B66, 'Summary - Socioeconomic'!$C$1:$BX$1, 0)
      ),
      ""
    ),
    ""
  ),
  ""
)</f>
        <v/>
      </c>
      <c r="J66" s="21" t="str">
        <f>IF(
  Prototype_input!$C$6 = "Federal or Tribal Government",
  IF(
    B66 &lt;&gt; "",
    IFERROR(
      INDEX(
        'Summary - Estimated Dollar Valu'!$C$2:$AW$4,
        MATCH(Prototype_input!$C$54, 'Summary - Estimated Dollar Valu'!$B$2:$B$4, 0),
        MATCH(B66, 'Summary - Estimated Dollar Valu'!$C$1:$AW$1, 0)
      ),
      ""
    ),
    ""
  ),
  ""
)</f>
        <v/>
      </c>
      <c r="K66" s="21" t="str">
        <f>IF(AND(Prototype_input!$C$56&lt;&gt;"",J66&lt;&gt;""),Prototype_input!$C$58,"")</f>
        <v/>
      </c>
      <c r="L66" s="21" t="str">
        <f>IF(AND(Prototype_input!$C$60&lt;&gt;"",J66&lt;&gt;""),Prototype_input!$C$62,"")</f>
        <v/>
      </c>
      <c r="M66" s="21" t="str">
        <f>IF(AND(Prototype_input!$C$64&lt;&gt;"",J66&lt;&gt;""),Prototype_input!$C$66,"")</f>
        <v/>
      </c>
      <c r="N66" s="21" t="str">
        <f>IF(AND(Prototype_input!$C$68&lt;&gt;"",J66&lt;&gt;""),Prototype_input!$C$70,"")</f>
        <v/>
      </c>
      <c r="O66" s="21" t="str">
        <f>IF(N66&lt;&gt;"",_xlfn.XLOOKUP(Prototype_input!$E$16,'ITC Offerings Mapping'!$C$1:$C$1000,'ITC Offerings Mapping'!$B$1:$B$1000),"")</f>
        <v/>
      </c>
      <c r="Q66" s="21" t="str">
        <f t="array" ref="Q66">IF(Prototype_input!$C$6="Federal or Tribal Government",IF(O66&lt;&gt;"", INDEX('Scope Scoring'!$C$2:$BX$50, MATCH(O66, 'Scope Scoring'!$B$2:$B$50, 0), MATCH(B66, 'Scope Scoring'!$C$1:$BX$1, 0)),""),"")</f>
        <v/>
      </c>
      <c r="R66" s="21" t="str">
        <f t="shared" si="13"/>
        <v/>
      </c>
      <c r="S66" s="21" t="str">
        <f t="shared" si="14"/>
        <v/>
      </c>
      <c r="T66" s="21" t="str">
        <f t="shared" si="15"/>
        <v/>
      </c>
      <c r="U66" s="21" t="str">
        <f t="shared" si="16"/>
        <v/>
      </c>
      <c r="W66" s="21" t="str">
        <f t="array" ref="W66">IF(Prototype_input!$C$6="Federal or Tribal Government",IF(O66&lt;&gt;"", INDEX('Summary - Level of Assistance -'!$C$2:$AV$7, MATCH(Prototype_input!$C$34, 'Summary - Level of Assistance -'!$B$2:$B$7, 0), MATCH(B66, 'Summary - Level of Assistance -'!$C$1:$AV$1, 0)),""),"")</f>
        <v/>
      </c>
      <c r="X66" s="21" t="str">
        <f t="shared" si="17"/>
        <v/>
      </c>
      <c r="Y66" s="21" t="str">
        <f t="shared" si="18"/>
        <v/>
      </c>
      <c r="AA66" s="21" t="str">
        <f t="array" ref="AA66">IF(Prototype_input!$C$6="Federal or Tribal Government",IF(O66&lt;&gt;"", INDEX('Summary - Objective - Tradeoff'!$C$2:$AV$4, MATCH(Prototype_input!$C$38, 'Summary - Objective - Tradeoff'!$B$2:$B$4, 0), MATCH(B66, 'Summary - Objective - Tradeoff'!$C$1:$AV$1, 0)),""),"")</f>
        <v/>
      </c>
      <c r="AB66" s="21" t="str">
        <f t="shared" si="19"/>
        <v/>
      </c>
      <c r="AC66" s="21" t="str">
        <f t="shared" si="20"/>
        <v/>
      </c>
      <c r="AE66" s="21" t="str">
        <f t="array" ref="AE66">IF(Prototype_input!$C$6="Federal or Tribal Government",IF(O66&lt;&gt;"", INDEX('Summary- PoP - Tradeoff'!$C$2:$AV$5, MATCH(Prototype_input!$C$46, 'Summary- PoP - Tradeoff'!$B$2:$B$5, 0), MATCH(B66, 'Summary- PoP - Tradeoff'!$C$1:$AV$1, 0)),""),"")</f>
        <v/>
      </c>
      <c r="AF66" s="21" t="str">
        <f t="shared" si="21"/>
        <v/>
      </c>
      <c r="AG66" s="21" t="str">
        <f t="shared" si="22"/>
        <v/>
      </c>
      <c r="AI66" s="21" t="str">
        <f t="array" ref="AI66">IF(Prototype_input!$C$6="Federal or Tribal Government",IF(O66&lt;&gt;"", INDEX('Summary - EDV - Tradeoff'!$C$2:$AV$4, MATCH(Prototype_input!$C$54, 'Summary - EDV - Tradeoff'!$B$2:$B$4, 0), MATCH(B66, 'Summary - EDV - Tradeoff'!$C$1:$AV$1, 0)),""),"")</f>
        <v/>
      </c>
      <c r="AJ66" s="21" t="str">
        <f t="shared" si="23"/>
        <v/>
      </c>
      <c r="AK66" s="21" t="str">
        <f t="shared" si="24"/>
        <v/>
      </c>
      <c r="AL66" s="21" t="str">
        <f t="shared" si="25"/>
        <v/>
      </c>
    </row>
    <row r="67" spans="4:38" ht="12.75" x14ac:dyDescent="0.2">
      <c r="D67" s="21" t="str">
        <f>IF(
  Prototype_input!$C$6 = "State or Local Government",
  IF(
    C67 &lt;&gt; "",
    IFERROR(
      INDEX(
        'Summary - Acquisition Need'!$C$2:$AD$4,
        MATCH(Prototype_input!$C$30, 'Summary - Acquisition Need'!$B$2:$B$4, 0),
        MATCH(C67, 'Summary - Acquisition Need'!$C$1:$AD$1, 0)
      ),
      ""
    ),
    ""
  ),
  IF(
    Prototype_input!$C$6 = "Federal or Tribal Government",
    IF(
      B67 &lt;&gt; "",
      IFERROR(
        INDEX(
          'Summary - Place of Performance'!$C$2:$AW$14,
          MATCH(Prototype_input!$C$30, 'Summary - Place of Performance'!$B$2:$B$14, 0),
          MATCH(B67, 'Summary - Place of Performance'!$C$1:$AW$1, 0)
        ),
        ""
      ),
      ""
    ),
    ""
  )
)</f>
        <v/>
      </c>
      <c r="E67" s="21" t="str">
        <f>IF(
  Prototype_input!$C$6 = "State or Local Government",
  IF(
    C67 &lt;&gt; "",
    IFERROR(
      INDEX(
        'Summary - Contract Type'!$C$2:$BX$6,
        MATCH(Prototype_input!$C$34, 'Summary - Contract Type'!$B$2:$B$6, 0),
        MATCH(C67, 'Summary - Contract Type'!$C$1:$BX$1, 0)
      ),
      ""
    ),
    ""
  ),
  IF(
    Prototype_input!$C$6 = "Federal or Tribal Government",
    IF(
      B67 &lt;&gt; "",
      IFERROR(
        INDEX(
          'Summary - Level of Assistance'!$C$2:$AW$7,
          MATCH(Prototype_input!$C$34, 'Summary - Level of Assistance'!$B$2:$B$7, 0),
          MATCH(B67, 'Summary - Level of Assistance'!$C$1:$AW$1, 0)
        ),
        ""
      ),
      ""
    ),
    ""
  )
)</f>
        <v/>
      </c>
      <c r="F67" s="21" t="str">
        <f>IF(
  Prototype_input!$C$6 = "State or Local Government",
  IF(
    C67 &lt;&gt; "",
    IFERROR(
      INDEX(
        'Summary - Socioeconomic'!$C$2:$BX$11,
        MATCH(Prototype_input!$C$38, 'Summary - Socioeconomic'!$B$2:$B$11, 0),
        MATCH(C67, 'Summary - Socioeconomic'!$C$1:$BX$1, 0)
      ),
      ""
    ),
    ""
  ),
  IF(
    Prototype_input!$C$6 = "Federal or Tribal Government",
    IF(
      B67 &lt;&gt; "",
      IFERROR(
        INDEX(
          'Summary - Objective'!$C$2:$AX$4,
          MATCH(Prototype_input!$C$38, 'Summary - Objective'!$B$2:$B$4, 0),
          MATCH(B67, 'Summary - Objective'!$C$1:$AX$1, 0)
        ),
        ""
      ),
      ""
    ),
    ""
  )
)</f>
        <v/>
      </c>
      <c r="G67" s="21" t="str">
        <f>IF(
  Prototype_input!$C$6 = "Federal or Tribal Government",
  IF(
    B67 &lt;&gt; "",
    IFERROR(
      INDEX(
        'Summary - Contract Type'!$C$2:$BX$6,
        MATCH(Prototype_input!$C$42, 'Summary - Contract Type'!$B$2:$B$6, 0),
        MATCH(B67, 'Summary - Contract Type'!$C$1:$BX$1, 0)
      ),
      ""
    ),
    ""
  ),
  ""
)</f>
        <v/>
      </c>
      <c r="H67" s="21" t="str">
        <f>IF(
  Prototype_input!$C$6 = "Federal or Tribal Government",
  IF(
    B67 &lt;&gt; "",
    IFERROR(
      INDEX(
        'Summary - Period of Performance'!$C$2:$AW$5,
        MATCH(Prototype_input!$C$46, 'Summary - Period of Performance'!$B$2:$B$5, 0),
        MATCH(B67, 'Summary - Period of Performance'!$C$1:$AW$1, 0)
      ),
      ""
    ),
    ""
  ),
  ""
)</f>
        <v/>
      </c>
      <c r="I67" s="21" t="str">
        <f>IF(
  Prototype_input!$C$6 = "Federal or Tribal Government",
  IF(
    B67 &lt;&gt; "",
    IFERROR(
      INDEX(
        'Summary - Socioeconomic'!$C$2:$BX$11,
        MATCH(Prototype_input!$C$50, 'Summary - Socioeconomic'!$B$2:$B$11, 0),
        MATCH(B67, 'Summary - Socioeconomic'!$C$1:$BX$1, 0)
      ),
      ""
    ),
    ""
  ),
  ""
)</f>
        <v/>
      </c>
      <c r="J67" s="21" t="str">
        <f>IF(
  Prototype_input!$C$6 = "Federal or Tribal Government",
  IF(
    B67 &lt;&gt; "",
    IFERROR(
      INDEX(
        'Summary - Estimated Dollar Valu'!$C$2:$AW$4,
        MATCH(Prototype_input!$C$54, 'Summary - Estimated Dollar Valu'!$B$2:$B$4, 0),
        MATCH(B67, 'Summary - Estimated Dollar Valu'!$C$1:$AW$1, 0)
      ),
      ""
    ),
    ""
  ),
  ""
)</f>
        <v/>
      </c>
      <c r="K67" s="21" t="str">
        <f>IF(AND(Prototype_input!$C$56&lt;&gt;"",J67&lt;&gt;""),Prototype_input!$C$58,"")</f>
        <v/>
      </c>
      <c r="L67" s="21" t="str">
        <f>IF(AND(Prototype_input!$C$60&lt;&gt;"",J67&lt;&gt;""),Prototype_input!$C$62,"")</f>
        <v/>
      </c>
      <c r="M67" s="21" t="str">
        <f>IF(AND(Prototype_input!$C$64&lt;&gt;"",J67&lt;&gt;""),Prototype_input!$C$66,"")</f>
        <v/>
      </c>
      <c r="N67" s="21" t="str">
        <f>IF(AND(Prototype_input!$C$68&lt;&gt;"",J67&lt;&gt;""),Prototype_input!$C$70,"")</f>
        <v/>
      </c>
      <c r="O67" s="21" t="str">
        <f>IF(N67&lt;&gt;"",_xlfn.XLOOKUP(Prototype_input!$E$16,'ITC Offerings Mapping'!$C$1:$C$1000,'ITC Offerings Mapping'!$B$1:$B$1000),"")</f>
        <v/>
      </c>
      <c r="Q67" s="21" t="str">
        <f t="array" ref="Q67">IF(Prototype_input!$C$6="Federal or Tribal Government",IF(O67&lt;&gt;"", INDEX('Scope Scoring'!$C$2:$BX$50, MATCH(O67, 'Scope Scoring'!$B$2:$B$50, 0), MATCH(B67, 'Scope Scoring'!$C$1:$BX$1, 0)),""),"")</f>
        <v/>
      </c>
      <c r="R67" s="21" t="str">
        <f t="shared" ref="R67:R130" si="26">IF(Q67&lt;&gt;"",Q67*60,"")</f>
        <v/>
      </c>
      <c r="S67" s="21" t="str">
        <f t="shared" ref="S67:S130" si="27">IF(R67&lt;&gt;"",((Y67+AC67+AG67+AK67)*40)/100,"")</f>
        <v/>
      </c>
      <c r="T67" s="21" t="str">
        <f t="shared" ref="T67:T130" si="28">IF(R67&lt;&gt;"", SUM(R67:S67),"")</f>
        <v/>
      </c>
      <c r="U67" s="21" t="str">
        <f t="shared" ref="U67:U130" si="29">IF(B67&lt;&gt;"",IF(OR(D67="No",E67="No",G67="No",I67="No"),"Fail","Pass"),"")</f>
        <v/>
      </c>
      <c r="W67" s="21" t="str">
        <f t="array" ref="W67">IF(Prototype_input!$C$6="Federal or Tribal Government",IF(O67&lt;&gt;"", INDEX('Summary - Level of Assistance -'!$C$2:$AV$7, MATCH(Prototype_input!$C$34, 'Summary - Level of Assistance -'!$B$2:$B$7, 0), MATCH(B67, 'Summary - Level of Assistance -'!$C$1:$AV$1, 0)),""),"")</f>
        <v/>
      </c>
      <c r="X67" s="21" t="str">
        <f t="shared" ref="X67:X130" si="30">IF(K67="Level of Assistance",4,IF(L67="Level of Assistance",3,IF(M67="Level of Assistance",2,IF(N67="Level of Assistance",1,""))))</f>
        <v/>
      </c>
      <c r="Y67" s="21" t="str">
        <f t="shared" ref="Y67:Y130" si="31">IF(X67&lt;&gt;"",W67*10*X67,"")</f>
        <v/>
      </c>
      <c r="AA67" s="21" t="str">
        <f t="array" ref="AA67">IF(Prototype_input!$C$6="Federal or Tribal Government",IF(O67&lt;&gt;"", INDEX('Summary - Objective - Tradeoff'!$C$2:$AV$4, MATCH(Prototype_input!$C$38, 'Summary - Objective - Tradeoff'!$B$2:$B$4, 0), MATCH(B67, 'Summary - Objective - Tradeoff'!$C$1:$AV$1, 0)),""),"")</f>
        <v/>
      </c>
      <c r="AB67" s="21" t="str">
        <f t="shared" ref="AB67:AB130" si="32">IF(K67="Objective",4,IF(L67="Objective",3,IF(M67="Objective",2,IF(N67="Objective",1,""))))</f>
        <v/>
      </c>
      <c r="AC67" s="21" t="str">
        <f t="shared" ref="AC67:AC130" si="33">IF(AB67&lt;&gt;"",AA67*10*AB67,"")</f>
        <v/>
      </c>
      <c r="AE67" s="21" t="str">
        <f t="array" ref="AE67">IF(Prototype_input!$C$6="Federal or Tribal Government",IF(O67&lt;&gt;"", INDEX('Summary- PoP - Tradeoff'!$C$2:$AV$5, MATCH(Prototype_input!$C$46, 'Summary- PoP - Tradeoff'!$B$2:$B$5, 0), MATCH(B67, 'Summary- PoP - Tradeoff'!$C$1:$AV$1, 0)),""),"")</f>
        <v/>
      </c>
      <c r="AF67" s="21" t="str">
        <f t="shared" ref="AF67:AF130" si="34">IF(K67="Period of Performance",4,IF(L67="Period of Performance",3,IF(M67="Period of Performance",2,IF(N67="Period of Performance",1,""))))</f>
        <v/>
      </c>
      <c r="AG67" s="21" t="str">
        <f t="shared" ref="AG67:AG130" si="35">IF(AF67&lt;&gt;"",AE67*10*AF67,"")</f>
        <v/>
      </c>
      <c r="AI67" s="21" t="str">
        <f t="array" ref="AI67">IF(Prototype_input!$C$6="Federal or Tribal Government",IF(O67&lt;&gt;"", INDEX('Summary - EDV - Tradeoff'!$C$2:$AV$4, MATCH(Prototype_input!$C$54, 'Summary - EDV - Tradeoff'!$B$2:$B$4, 0), MATCH(B67, 'Summary - EDV - Tradeoff'!$C$1:$AV$1, 0)),""),"")</f>
        <v/>
      </c>
      <c r="AJ67" s="21" t="str">
        <f t="shared" ref="AJ67:AJ130" si="36">IF(K67="Estimated Dollar Value",4,IF(L67="Estimated Dollar Value",3,IF(M67="Estimated Dollar Value",2,IF(N67="Estimated Dollar Value",1,""))))</f>
        <v/>
      </c>
      <c r="AK67" s="21" t="str">
        <f t="shared" ref="AK67:AK130" si="37">IF(AI67&lt;&gt;"",AJ67*10*AI67,"")</f>
        <v/>
      </c>
      <c r="AL67" s="21" t="str">
        <f t="shared" ref="AL67:AL130" si="38">IF(C67&lt;&gt;"",IF(OR(D67="No",E67="No",F67="No"),"Fail","Pass"),"")</f>
        <v/>
      </c>
    </row>
    <row r="68" spans="4:38" ht="12.75" x14ac:dyDescent="0.2">
      <c r="D68" s="21" t="str">
        <f>IF(
  Prototype_input!$C$6 = "State or Local Government",
  IF(
    C68 &lt;&gt; "",
    IFERROR(
      INDEX(
        'Summary - Acquisition Need'!$C$2:$AD$4,
        MATCH(Prototype_input!$C$30, 'Summary - Acquisition Need'!$B$2:$B$4, 0),
        MATCH(C68, 'Summary - Acquisition Need'!$C$1:$AD$1, 0)
      ),
      ""
    ),
    ""
  ),
  IF(
    Prototype_input!$C$6 = "Federal or Tribal Government",
    IF(
      B68 &lt;&gt; "",
      IFERROR(
        INDEX(
          'Summary - Place of Performance'!$C$2:$AW$14,
          MATCH(Prototype_input!$C$30, 'Summary - Place of Performance'!$B$2:$B$14, 0),
          MATCH(B68, 'Summary - Place of Performance'!$C$1:$AW$1, 0)
        ),
        ""
      ),
      ""
    ),
    ""
  )
)</f>
        <v/>
      </c>
      <c r="E68" s="21" t="str">
        <f>IF(
  Prototype_input!$C$6 = "State or Local Government",
  IF(
    C68 &lt;&gt; "",
    IFERROR(
      INDEX(
        'Summary - Contract Type'!$C$2:$BX$6,
        MATCH(Prototype_input!$C$34, 'Summary - Contract Type'!$B$2:$B$6, 0),
        MATCH(C68, 'Summary - Contract Type'!$C$1:$BX$1, 0)
      ),
      ""
    ),
    ""
  ),
  IF(
    Prototype_input!$C$6 = "Federal or Tribal Government",
    IF(
      B68 &lt;&gt; "",
      IFERROR(
        INDEX(
          'Summary - Level of Assistance'!$C$2:$AW$7,
          MATCH(Prototype_input!$C$34, 'Summary - Level of Assistance'!$B$2:$B$7, 0),
          MATCH(B68, 'Summary - Level of Assistance'!$C$1:$AW$1, 0)
        ),
        ""
      ),
      ""
    ),
    ""
  )
)</f>
        <v/>
      </c>
      <c r="F68" s="21" t="str">
        <f>IF(
  Prototype_input!$C$6 = "State or Local Government",
  IF(
    C68 &lt;&gt; "",
    IFERROR(
      INDEX(
        'Summary - Socioeconomic'!$C$2:$BX$11,
        MATCH(Prototype_input!$C$38, 'Summary - Socioeconomic'!$B$2:$B$11, 0),
        MATCH(C68, 'Summary - Socioeconomic'!$C$1:$BX$1, 0)
      ),
      ""
    ),
    ""
  ),
  IF(
    Prototype_input!$C$6 = "Federal or Tribal Government",
    IF(
      B68 &lt;&gt; "",
      IFERROR(
        INDEX(
          'Summary - Objective'!$C$2:$AX$4,
          MATCH(Prototype_input!$C$38, 'Summary - Objective'!$B$2:$B$4, 0),
          MATCH(B68, 'Summary - Objective'!$C$1:$AX$1, 0)
        ),
        ""
      ),
      ""
    ),
    ""
  )
)</f>
        <v/>
      </c>
      <c r="G68" s="21" t="str">
        <f>IF(
  Prototype_input!$C$6 = "Federal or Tribal Government",
  IF(
    B68 &lt;&gt; "",
    IFERROR(
      INDEX(
        'Summary - Contract Type'!$C$2:$BX$6,
        MATCH(Prototype_input!$C$42, 'Summary - Contract Type'!$B$2:$B$6, 0),
        MATCH(B68, 'Summary - Contract Type'!$C$1:$BX$1, 0)
      ),
      ""
    ),
    ""
  ),
  ""
)</f>
        <v/>
      </c>
      <c r="H68" s="21" t="str">
        <f>IF(
  Prototype_input!$C$6 = "Federal or Tribal Government",
  IF(
    B68 &lt;&gt; "",
    IFERROR(
      INDEX(
        'Summary - Period of Performance'!$C$2:$AW$5,
        MATCH(Prototype_input!$C$46, 'Summary - Period of Performance'!$B$2:$B$5, 0),
        MATCH(B68, 'Summary - Period of Performance'!$C$1:$AW$1, 0)
      ),
      ""
    ),
    ""
  ),
  ""
)</f>
        <v/>
      </c>
      <c r="I68" s="21" t="str">
        <f>IF(
  Prototype_input!$C$6 = "Federal or Tribal Government",
  IF(
    B68 &lt;&gt; "",
    IFERROR(
      INDEX(
        'Summary - Socioeconomic'!$C$2:$BX$11,
        MATCH(Prototype_input!$C$50, 'Summary - Socioeconomic'!$B$2:$B$11, 0),
        MATCH(B68, 'Summary - Socioeconomic'!$C$1:$BX$1, 0)
      ),
      ""
    ),
    ""
  ),
  ""
)</f>
        <v/>
      </c>
      <c r="J68" s="21" t="str">
        <f>IF(
  Prototype_input!$C$6 = "Federal or Tribal Government",
  IF(
    B68 &lt;&gt; "",
    IFERROR(
      INDEX(
        'Summary - Estimated Dollar Valu'!$C$2:$AW$4,
        MATCH(Prototype_input!$C$54, 'Summary - Estimated Dollar Valu'!$B$2:$B$4, 0),
        MATCH(B68, 'Summary - Estimated Dollar Valu'!$C$1:$AW$1, 0)
      ),
      ""
    ),
    ""
  ),
  ""
)</f>
        <v/>
      </c>
      <c r="K68" s="21" t="str">
        <f>IF(AND(Prototype_input!$C$56&lt;&gt;"",J68&lt;&gt;""),Prototype_input!$C$58,"")</f>
        <v/>
      </c>
      <c r="L68" s="21" t="str">
        <f>IF(AND(Prototype_input!$C$60&lt;&gt;"",J68&lt;&gt;""),Prototype_input!$C$62,"")</f>
        <v/>
      </c>
      <c r="M68" s="21" t="str">
        <f>IF(AND(Prototype_input!$C$64&lt;&gt;"",J68&lt;&gt;""),Prototype_input!$C$66,"")</f>
        <v/>
      </c>
      <c r="N68" s="21" t="str">
        <f>IF(AND(Prototype_input!$C$68&lt;&gt;"",J68&lt;&gt;""),Prototype_input!$C$70,"")</f>
        <v/>
      </c>
      <c r="O68" s="21" t="str">
        <f>IF(N68&lt;&gt;"",_xlfn.XLOOKUP(Prototype_input!$E$16,'ITC Offerings Mapping'!$C$1:$C$1000,'ITC Offerings Mapping'!$B$1:$B$1000),"")</f>
        <v/>
      </c>
      <c r="Q68" s="21" t="str">
        <f t="array" ref="Q68">IF(Prototype_input!$C$6="Federal or Tribal Government",IF(O68&lt;&gt;"", INDEX('Scope Scoring'!$C$2:$BX$50, MATCH(O68, 'Scope Scoring'!$B$2:$B$50, 0), MATCH(B68, 'Scope Scoring'!$C$1:$BX$1, 0)),""),"")</f>
        <v/>
      </c>
      <c r="R68" s="21" t="str">
        <f t="shared" si="26"/>
        <v/>
      </c>
      <c r="S68" s="21" t="str">
        <f t="shared" si="27"/>
        <v/>
      </c>
      <c r="T68" s="21" t="str">
        <f t="shared" si="28"/>
        <v/>
      </c>
      <c r="U68" s="21" t="str">
        <f t="shared" si="29"/>
        <v/>
      </c>
      <c r="W68" s="21" t="str">
        <f t="array" ref="W68">IF(Prototype_input!$C$6="Federal or Tribal Government",IF(O68&lt;&gt;"", INDEX('Summary - Level of Assistance -'!$C$2:$AV$7, MATCH(Prototype_input!$C$34, 'Summary - Level of Assistance -'!$B$2:$B$7, 0), MATCH(B68, 'Summary - Level of Assistance -'!$C$1:$AV$1, 0)),""),"")</f>
        <v/>
      </c>
      <c r="X68" s="21" t="str">
        <f t="shared" si="30"/>
        <v/>
      </c>
      <c r="Y68" s="21" t="str">
        <f t="shared" si="31"/>
        <v/>
      </c>
      <c r="AA68" s="21" t="str">
        <f t="array" ref="AA68">IF(Prototype_input!$C$6="Federal or Tribal Government",IF(O68&lt;&gt;"", INDEX('Summary - Objective - Tradeoff'!$C$2:$AV$4, MATCH(Prototype_input!$C$38, 'Summary - Objective - Tradeoff'!$B$2:$B$4, 0), MATCH(B68, 'Summary - Objective - Tradeoff'!$C$1:$AV$1, 0)),""),"")</f>
        <v/>
      </c>
      <c r="AB68" s="21" t="str">
        <f t="shared" si="32"/>
        <v/>
      </c>
      <c r="AC68" s="21" t="str">
        <f t="shared" si="33"/>
        <v/>
      </c>
      <c r="AE68" s="21" t="str">
        <f t="array" ref="AE68">IF(Prototype_input!$C$6="Federal or Tribal Government",IF(O68&lt;&gt;"", INDEX('Summary- PoP - Tradeoff'!$C$2:$AV$5, MATCH(Prototype_input!$C$46, 'Summary- PoP - Tradeoff'!$B$2:$B$5, 0), MATCH(B68, 'Summary- PoP - Tradeoff'!$C$1:$AV$1, 0)),""),"")</f>
        <v/>
      </c>
      <c r="AF68" s="21" t="str">
        <f t="shared" si="34"/>
        <v/>
      </c>
      <c r="AG68" s="21" t="str">
        <f t="shared" si="35"/>
        <v/>
      </c>
      <c r="AI68" s="21" t="str">
        <f t="array" ref="AI68">IF(Prototype_input!$C$6="Federal or Tribal Government",IF(O68&lt;&gt;"", INDEX('Summary - EDV - Tradeoff'!$C$2:$AV$4, MATCH(Prototype_input!$C$54, 'Summary - EDV - Tradeoff'!$B$2:$B$4, 0), MATCH(B68, 'Summary - EDV - Tradeoff'!$C$1:$AV$1, 0)),""),"")</f>
        <v/>
      </c>
      <c r="AJ68" s="21" t="str">
        <f t="shared" si="36"/>
        <v/>
      </c>
      <c r="AK68" s="21" t="str">
        <f t="shared" si="37"/>
        <v/>
      </c>
      <c r="AL68" s="21" t="str">
        <f t="shared" si="38"/>
        <v/>
      </c>
    </row>
    <row r="69" spans="4:38" ht="12.75" x14ac:dyDescent="0.2">
      <c r="D69" s="21" t="str">
        <f>IF(
  Prototype_input!$C$6 = "State or Local Government",
  IF(
    C69 &lt;&gt; "",
    IFERROR(
      INDEX(
        'Summary - Acquisition Need'!$C$2:$AD$4,
        MATCH(Prototype_input!$C$30, 'Summary - Acquisition Need'!$B$2:$B$4, 0),
        MATCH(C69, 'Summary - Acquisition Need'!$C$1:$AD$1, 0)
      ),
      ""
    ),
    ""
  ),
  IF(
    Prototype_input!$C$6 = "Federal or Tribal Government",
    IF(
      B69 &lt;&gt; "",
      IFERROR(
        INDEX(
          'Summary - Place of Performance'!$C$2:$AW$14,
          MATCH(Prototype_input!$C$30, 'Summary - Place of Performance'!$B$2:$B$14, 0),
          MATCH(B69, 'Summary - Place of Performance'!$C$1:$AW$1, 0)
        ),
        ""
      ),
      ""
    ),
    ""
  )
)</f>
        <v/>
      </c>
      <c r="E69" s="21" t="str">
        <f>IF(
  Prototype_input!$C$6 = "State or Local Government",
  IF(
    C69 &lt;&gt; "",
    IFERROR(
      INDEX(
        'Summary - Contract Type'!$C$2:$BX$6,
        MATCH(Prototype_input!$C$34, 'Summary - Contract Type'!$B$2:$B$6, 0),
        MATCH(C69, 'Summary - Contract Type'!$C$1:$BX$1, 0)
      ),
      ""
    ),
    ""
  ),
  IF(
    Prototype_input!$C$6 = "Federal or Tribal Government",
    IF(
      B69 &lt;&gt; "",
      IFERROR(
        INDEX(
          'Summary - Level of Assistance'!$C$2:$AW$7,
          MATCH(Prototype_input!$C$34, 'Summary - Level of Assistance'!$B$2:$B$7, 0),
          MATCH(B69, 'Summary - Level of Assistance'!$C$1:$AW$1, 0)
        ),
        ""
      ),
      ""
    ),
    ""
  )
)</f>
        <v/>
      </c>
      <c r="F69" s="21" t="str">
        <f>IF(
  Prototype_input!$C$6 = "State or Local Government",
  IF(
    C69 &lt;&gt; "",
    IFERROR(
      INDEX(
        'Summary - Socioeconomic'!$C$2:$BX$11,
        MATCH(Prototype_input!$C$38, 'Summary - Socioeconomic'!$B$2:$B$11, 0),
        MATCH(C69, 'Summary - Socioeconomic'!$C$1:$BX$1, 0)
      ),
      ""
    ),
    ""
  ),
  IF(
    Prototype_input!$C$6 = "Federal or Tribal Government",
    IF(
      B69 &lt;&gt; "",
      IFERROR(
        INDEX(
          'Summary - Objective'!$C$2:$AX$4,
          MATCH(Prototype_input!$C$38, 'Summary - Objective'!$B$2:$B$4, 0),
          MATCH(B69, 'Summary - Objective'!$C$1:$AX$1, 0)
        ),
        ""
      ),
      ""
    ),
    ""
  )
)</f>
        <v/>
      </c>
      <c r="G69" s="21" t="str">
        <f>IF(
  Prototype_input!$C$6 = "Federal or Tribal Government",
  IF(
    B69 &lt;&gt; "",
    IFERROR(
      INDEX(
        'Summary - Contract Type'!$C$2:$BX$6,
        MATCH(Prototype_input!$C$42, 'Summary - Contract Type'!$B$2:$B$6, 0),
        MATCH(B69, 'Summary - Contract Type'!$C$1:$BX$1, 0)
      ),
      ""
    ),
    ""
  ),
  ""
)</f>
        <v/>
      </c>
      <c r="H69" s="21" t="str">
        <f>IF(
  Prototype_input!$C$6 = "Federal or Tribal Government",
  IF(
    B69 &lt;&gt; "",
    IFERROR(
      INDEX(
        'Summary - Period of Performance'!$C$2:$AW$5,
        MATCH(Prototype_input!$C$46, 'Summary - Period of Performance'!$B$2:$B$5, 0),
        MATCH(B69, 'Summary - Period of Performance'!$C$1:$AW$1, 0)
      ),
      ""
    ),
    ""
  ),
  ""
)</f>
        <v/>
      </c>
      <c r="I69" s="21" t="str">
        <f>IF(
  Prototype_input!$C$6 = "Federal or Tribal Government",
  IF(
    B69 &lt;&gt; "",
    IFERROR(
      INDEX(
        'Summary - Socioeconomic'!$C$2:$BX$11,
        MATCH(Prototype_input!$C$50, 'Summary - Socioeconomic'!$B$2:$B$11, 0),
        MATCH(B69, 'Summary - Socioeconomic'!$C$1:$BX$1, 0)
      ),
      ""
    ),
    ""
  ),
  ""
)</f>
        <v/>
      </c>
      <c r="J69" s="21" t="str">
        <f>IF(
  Prototype_input!$C$6 = "Federal or Tribal Government",
  IF(
    B69 &lt;&gt; "",
    IFERROR(
      INDEX(
        'Summary - Estimated Dollar Valu'!$C$2:$AW$4,
        MATCH(Prototype_input!$C$54, 'Summary - Estimated Dollar Valu'!$B$2:$B$4, 0),
        MATCH(B69, 'Summary - Estimated Dollar Valu'!$C$1:$AW$1, 0)
      ),
      ""
    ),
    ""
  ),
  ""
)</f>
        <v/>
      </c>
      <c r="K69" s="21" t="str">
        <f>IF(AND(Prototype_input!$C$56&lt;&gt;"",J69&lt;&gt;""),Prototype_input!$C$58,"")</f>
        <v/>
      </c>
      <c r="L69" s="21" t="str">
        <f>IF(AND(Prototype_input!$C$60&lt;&gt;"",J69&lt;&gt;""),Prototype_input!$C$62,"")</f>
        <v/>
      </c>
      <c r="M69" s="21" t="str">
        <f>IF(AND(Prototype_input!$C$64&lt;&gt;"",J69&lt;&gt;""),Prototype_input!$C$66,"")</f>
        <v/>
      </c>
      <c r="N69" s="21" t="str">
        <f>IF(AND(Prototype_input!$C$68&lt;&gt;"",J69&lt;&gt;""),Prototype_input!$C$70,"")</f>
        <v/>
      </c>
      <c r="O69" s="21" t="str">
        <f>IF(N69&lt;&gt;"",_xlfn.XLOOKUP(Prototype_input!$E$16,'ITC Offerings Mapping'!$C$1:$C$1000,'ITC Offerings Mapping'!$B$1:$B$1000),"")</f>
        <v/>
      </c>
      <c r="Q69" s="21" t="str">
        <f t="array" ref="Q69">IF(Prototype_input!$C$6="Federal or Tribal Government",IF(O69&lt;&gt;"", INDEX('Scope Scoring'!$C$2:$BX$50, MATCH(O69, 'Scope Scoring'!$B$2:$B$50, 0), MATCH(B69, 'Scope Scoring'!$C$1:$BX$1, 0)),""),"")</f>
        <v/>
      </c>
      <c r="R69" s="21" t="str">
        <f t="shared" si="26"/>
        <v/>
      </c>
      <c r="S69" s="21" t="str">
        <f t="shared" si="27"/>
        <v/>
      </c>
      <c r="T69" s="21" t="str">
        <f t="shared" si="28"/>
        <v/>
      </c>
      <c r="U69" s="21" t="str">
        <f t="shared" si="29"/>
        <v/>
      </c>
      <c r="W69" s="21" t="str">
        <f t="array" ref="W69">IF(Prototype_input!$C$6="Federal or Tribal Government",IF(O69&lt;&gt;"", INDEX('Summary - Level of Assistance -'!$C$2:$AV$7, MATCH(Prototype_input!$C$34, 'Summary - Level of Assistance -'!$B$2:$B$7, 0), MATCH(B69, 'Summary - Level of Assistance -'!$C$1:$AV$1, 0)),""),"")</f>
        <v/>
      </c>
      <c r="X69" s="21" t="str">
        <f t="shared" si="30"/>
        <v/>
      </c>
      <c r="Y69" s="21" t="str">
        <f t="shared" si="31"/>
        <v/>
      </c>
      <c r="AA69" s="21" t="str">
        <f t="array" ref="AA69">IF(Prototype_input!$C$6="Federal or Tribal Government",IF(O69&lt;&gt;"", INDEX('Summary - Objective - Tradeoff'!$C$2:$AV$4, MATCH(Prototype_input!$C$38, 'Summary - Objective - Tradeoff'!$B$2:$B$4, 0), MATCH(B69, 'Summary - Objective - Tradeoff'!$C$1:$AV$1, 0)),""),"")</f>
        <v/>
      </c>
      <c r="AB69" s="21" t="str">
        <f t="shared" si="32"/>
        <v/>
      </c>
      <c r="AC69" s="21" t="str">
        <f t="shared" si="33"/>
        <v/>
      </c>
      <c r="AE69" s="21" t="str">
        <f t="array" ref="AE69">IF(Prototype_input!$C$6="Federal or Tribal Government",IF(O69&lt;&gt;"", INDEX('Summary- PoP - Tradeoff'!$C$2:$AV$5, MATCH(Prototype_input!$C$46, 'Summary- PoP - Tradeoff'!$B$2:$B$5, 0), MATCH(B69, 'Summary- PoP - Tradeoff'!$C$1:$AV$1, 0)),""),"")</f>
        <v/>
      </c>
      <c r="AF69" s="21" t="str">
        <f t="shared" si="34"/>
        <v/>
      </c>
      <c r="AG69" s="21" t="str">
        <f t="shared" si="35"/>
        <v/>
      </c>
      <c r="AI69" s="21" t="str">
        <f t="array" ref="AI69">IF(Prototype_input!$C$6="Federal or Tribal Government",IF(O69&lt;&gt;"", INDEX('Summary - EDV - Tradeoff'!$C$2:$AV$4, MATCH(Prototype_input!$C$54, 'Summary - EDV - Tradeoff'!$B$2:$B$4, 0), MATCH(B69, 'Summary - EDV - Tradeoff'!$C$1:$AV$1, 0)),""),"")</f>
        <v/>
      </c>
      <c r="AJ69" s="21" t="str">
        <f t="shared" si="36"/>
        <v/>
      </c>
      <c r="AK69" s="21" t="str">
        <f t="shared" si="37"/>
        <v/>
      </c>
      <c r="AL69" s="21" t="str">
        <f t="shared" si="38"/>
        <v/>
      </c>
    </row>
    <row r="70" spans="4:38" ht="12.75" x14ac:dyDescent="0.2">
      <c r="D70" s="21" t="str">
        <f>IF(
  Prototype_input!$C$6 = "State or Local Government",
  IF(
    C70 &lt;&gt; "",
    IFERROR(
      INDEX(
        'Summary - Acquisition Need'!$C$2:$AD$4,
        MATCH(Prototype_input!$C$30, 'Summary - Acquisition Need'!$B$2:$B$4, 0),
        MATCH(C70, 'Summary - Acquisition Need'!$C$1:$AD$1, 0)
      ),
      ""
    ),
    ""
  ),
  IF(
    Prototype_input!$C$6 = "Federal or Tribal Government",
    IF(
      B70 &lt;&gt; "",
      IFERROR(
        INDEX(
          'Summary - Place of Performance'!$C$2:$AW$14,
          MATCH(Prototype_input!$C$30, 'Summary - Place of Performance'!$B$2:$B$14, 0),
          MATCH(B70, 'Summary - Place of Performance'!$C$1:$AW$1, 0)
        ),
        ""
      ),
      ""
    ),
    ""
  )
)</f>
        <v/>
      </c>
      <c r="E70" s="21" t="str">
        <f>IF(
  Prototype_input!$C$6 = "State or Local Government",
  IF(
    C70 &lt;&gt; "",
    IFERROR(
      INDEX(
        'Summary - Contract Type'!$C$2:$BX$6,
        MATCH(Prototype_input!$C$34, 'Summary - Contract Type'!$B$2:$B$6, 0),
        MATCH(C70, 'Summary - Contract Type'!$C$1:$BX$1, 0)
      ),
      ""
    ),
    ""
  ),
  IF(
    Prototype_input!$C$6 = "Federal or Tribal Government",
    IF(
      B70 &lt;&gt; "",
      IFERROR(
        INDEX(
          'Summary - Level of Assistance'!$C$2:$AW$7,
          MATCH(Prototype_input!$C$34, 'Summary - Level of Assistance'!$B$2:$B$7, 0),
          MATCH(B70, 'Summary - Level of Assistance'!$C$1:$AW$1, 0)
        ),
        ""
      ),
      ""
    ),
    ""
  )
)</f>
        <v/>
      </c>
      <c r="F70" s="21" t="str">
        <f>IF(
  Prototype_input!$C$6 = "State or Local Government",
  IF(
    C70 &lt;&gt; "",
    IFERROR(
      INDEX(
        'Summary - Socioeconomic'!$C$2:$BX$11,
        MATCH(Prototype_input!$C$38, 'Summary - Socioeconomic'!$B$2:$B$11, 0),
        MATCH(C70, 'Summary - Socioeconomic'!$C$1:$BX$1, 0)
      ),
      ""
    ),
    ""
  ),
  IF(
    Prototype_input!$C$6 = "Federal or Tribal Government",
    IF(
      B70 &lt;&gt; "",
      IFERROR(
        INDEX(
          'Summary - Objective'!$C$2:$AX$4,
          MATCH(Prototype_input!$C$38, 'Summary - Objective'!$B$2:$B$4, 0),
          MATCH(B70, 'Summary - Objective'!$C$1:$AX$1, 0)
        ),
        ""
      ),
      ""
    ),
    ""
  )
)</f>
        <v/>
      </c>
      <c r="G70" s="21" t="str">
        <f>IF(
  Prototype_input!$C$6 = "Federal or Tribal Government",
  IF(
    B70 &lt;&gt; "",
    IFERROR(
      INDEX(
        'Summary - Contract Type'!$C$2:$BX$6,
        MATCH(Prototype_input!$C$42, 'Summary - Contract Type'!$B$2:$B$6, 0),
        MATCH(B70, 'Summary - Contract Type'!$C$1:$BX$1, 0)
      ),
      ""
    ),
    ""
  ),
  ""
)</f>
        <v/>
      </c>
      <c r="H70" s="21" t="str">
        <f>IF(
  Prototype_input!$C$6 = "Federal or Tribal Government",
  IF(
    B70 &lt;&gt; "",
    IFERROR(
      INDEX(
        'Summary - Period of Performance'!$C$2:$AW$5,
        MATCH(Prototype_input!$C$46, 'Summary - Period of Performance'!$B$2:$B$5, 0),
        MATCH(B70, 'Summary - Period of Performance'!$C$1:$AW$1, 0)
      ),
      ""
    ),
    ""
  ),
  ""
)</f>
        <v/>
      </c>
      <c r="I70" s="21" t="str">
        <f>IF(
  Prototype_input!$C$6 = "Federal or Tribal Government",
  IF(
    B70 &lt;&gt; "",
    IFERROR(
      INDEX(
        'Summary - Socioeconomic'!$C$2:$BX$11,
        MATCH(Prototype_input!$C$50, 'Summary - Socioeconomic'!$B$2:$B$11, 0),
        MATCH(B70, 'Summary - Socioeconomic'!$C$1:$BX$1, 0)
      ),
      ""
    ),
    ""
  ),
  ""
)</f>
        <v/>
      </c>
      <c r="J70" s="21" t="str">
        <f>IF(
  Prototype_input!$C$6 = "Federal or Tribal Government",
  IF(
    B70 &lt;&gt; "",
    IFERROR(
      INDEX(
        'Summary - Estimated Dollar Valu'!$C$2:$AW$4,
        MATCH(Prototype_input!$C$54, 'Summary - Estimated Dollar Valu'!$B$2:$B$4, 0),
        MATCH(B70, 'Summary - Estimated Dollar Valu'!$C$1:$AW$1, 0)
      ),
      ""
    ),
    ""
  ),
  ""
)</f>
        <v/>
      </c>
      <c r="K70" s="21" t="str">
        <f>IF(AND(Prototype_input!$C$56&lt;&gt;"",J70&lt;&gt;""),Prototype_input!$C$58,"")</f>
        <v/>
      </c>
      <c r="L70" s="21" t="str">
        <f>IF(AND(Prototype_input!$C$60&lt;&gt;"",J70&lt;&gt;""),Prototype_input!$C$62,"")</f>
        <v/>
      </c>
      <c r="M70" s="21" t="str">
        <f>IF(AND(Prototype_input!$C$64&lt;&gt;"",J70&lt;&gt;""),Prototype_input!$C$66,"")</f>
        <v/>
      </c>
      <c r="N70" s="21" t="str">
        <f>IF(AND(Prototype_input!$C$68&lt;&gt;"",J70&lt;&gt;""),Prototype_input!$C$70,"")</f>
        <v/>
      </c>
      <c r="O70" s="21" t="str">
        <f>IF(N70&lt;&gt;"",_xlfn.XLOOKUP(Prototype_input!$E$16,'ITC Offerings Mapping'!$C$1:$C$1000,'ITC Offerings Mapping'!$B$1:$B$1000),"")</f>
        <v/>
      </c>
      <c r="Q70" s="21" t="str">
        <f t="array" ref="Q70">IF(Prototype_input!$C$6="Federal or Tribal Government",IF(O70&lt;&gt;"", INDEX('Scope Scoring'!$C$2:$BX$50, MATCH(O70, 'Scope Scoring'!$B$2:$B$50, 0), MATCH(B70, 'Scope Scoring'!$C$1:$BX$1, 0)),""),"")</f>
        <v/>
      </c>
      <c r="R70" s="21" t="str">
        <f t="shared" si="26"/>
        <v/>
      </c>
      <c r="S70" s="21" t="str">
        <f t="shared" si="27"/>
        <v/>
      </c>
      <c r="T70" s="21" t="str">
        <f t="shared" si="28"/>
        <v/>
      </c>
      <c r="U70" s="21" t="str">
        <f t="shared" si="29"/>
        <v/>
      </c>
      <c r="W70" s="21" t="str">
        <f t="array" ref="W70">IF(Prototype_input!$C$6="Federal or Tribal Government",IF(O70&lt;&gt;"", INDEX('Summary - Level of Assistance -'!$C$2:$AV$7, MATCH(Prototype_input!$C$34, 'Summary - Level of Assistance -'!$B$2:$B$7, 0), MATCH(B70, 'Summary - Level of Assistance -'!$C$1:$AV$1, 0)),""),"")</f>
        <v/>
      </c>
      <c r="X70" s="21" t="str">
        <f t="shared" si="30"/>
        <v/>
      </c>
      <c r="Y70" s="21" t="str">
        <f t="shared" si="31"/>
        <v/>
      </c>
      <c r="AA70" s="21" t="str">
        <f t="array" ref="AA70">IF(Prototype_input!$C$6="Federal or Tribal Government",IF(O70&lt;&gt;"", INDEX('Summary - Objective - Tradeoff'!$C$2:$AV$4, MATCH(Prototype_input!$C$38, 'Summary - Objective - Tradeoff'!$B$2:$B$4, 0), MATCH(B70, 'Summary - Objective - Tradeoff'!$C$1:$AV$1, 0)),""),"")</f>
        <v/>
      </c>
      <c r="AB70" s="21" t="str">
        <f t="shared" si="32"/>
        <v/>
      </c>
      <c r="AC70" s="21" t="str">
        <f t="shared" si="33"/>
        <v/>
      </c>
      <c r="AE70" s="21" t="str">
        <f t="array" ref="AE70">IF(Prototype_input!$C$6="Federal or Tribal Government",IF(O70&lt;&gt;"", INDEX('Summary- PoP - Tradeoff'!$C$2:$AV$5, MATCH(Prototype_input!$C$46, 'Summary- PoP - Tradeoff'!$B$2:$B$5, 0), MATCH(B70, 'Summary- PoP - Tradeoff'!$C$1:$AV$1, 0)),""),"")</f>
        <v/>
      </c>
      <c r="AF70" s="21" t="str">
        <f t="shared" si="34"/>
        <v/>
      </c>
      <c r="AG70" s="21" t="str">
        <f t="shared" si="35"/>
        <v/>
      </c>
      <c r="AI70" s="21" t="str">
        <f t="array" ref="AI70">IF(Prototype_input!$C$6="Federal or Tribal Government",IF(O70&lt;&gt;"", INDEX('Summary - EDV - Tradeoff'!$C$2:$AV$4, MATCH(Prototype_input!$C$54, 'Summary - EDV - Tradeoff'!$B$2:$B$4, 0), MATCH(B70, 'Summary - EDV - Tradeoff'!$C$1:$AV$1, 0)),""),"")</f>
        <v/>
      </c>
      <c r="AJ70" s="21" t="str">
        <f t="shared" si="36"/>
        <v/>
      </c>
      <c r="AK70" s="21" t="str">
        <f t="shared" si="37"/>
        <v/>
      </c>
      <c r="AL70" s="21" t="str">
        <f t="shared" si="38"/>
        <v/>
      </c>
    </row>
    <row r="71" spans="4:38" ht="12.75" x14ac:dyDescent="0.2">
      <c r="D71" s="21" t="str">
        <f>IF(
  Prototype_input!$C$6 = "State or Local Government",
  IF(
    C71 &lt;&gt; "",
    IFERROR(
      INDEX(
        'Summary - Acquisition Need'!$C$2:$AD$4,
        MATCH(Prototype_input!$C$30, 'Summary - Acquisition Need'!$B$2:$B$4, 0),
        MATCH(C71, 'Summary - Acquisition Need'!$C$1:$AD$1, 0)
      ),
      ""
    ),
    ""
  ),
  IF(
    Prototype_input!$C$6 = "Federal or Tribal Government",
    IF(
      B71 &lt;&gt; "",
      IFERROR(
        INDEX(
          'Summary - Place of Performance'!$C$2:$AW$14,
          MATCH(Prototype_input!$C$30, 'Summary - Place of Performance'!$B$2:$B$14, 0),
          MATCH(B71, 'Summary - Place of Performance'!$C$1:$AW$1, 0)
        ),
        ""
      ),
      ""
    ),
    ""
  )
)</f>
        <v/>
      </c>
      <c r="E71" s="21" t="str">
        <f>IF(
  Prototype_input!$C$6 = "State or Local Government",
  IF(
    C71 &lt;&gt; "",
    IFERROR(
      INDEX(
        'Summary - Contract Type'!$C$2:$BX$6,
        MATCH(Prototype_input!$C$34, 'Summary - Contract Type'!$B$2:$B$6, 0),
        MATCH(C71, 'Summary - Contract Type'!$C$1:$BX$1, 0)
      ),
      ""
    ),
    ""
  ),
  IF(
    Prototype_input!$C$6 = "Federal or Tribal Government",
    IF(
      B71 &lt;&gt; "",
      IFERROR(
        INDEX(
          'Summary - Level of Assistance'!$C$2:$AW$7,
          MATCH(Prototype_input!$C$34, 'Summary - Level of Assistance'!$B$2:$B$7, 0),
          MATCH(B71, 'Summary - Level of Assistance'!$C$1:$AW$1, 0)
        ),
        ""
      ),
      ""
    ),
    ""
  )
)</f>
        <v/>
      </c>
      <c r="F71" s="21" t="str">
        <f>IF(
  Prototype_input!$C$6 = "State or Local Government",
  IF(
    C71 &lt;&gt; "",
    IFERROR(
      INDEX(
        'Summary - Socioeconomic'!$C$2:$BX$11,
        MATCH(Prototype_input!$C$38, 'Summary - Socioeconomic'!$B$2:$B$11, 0),
        MATCH(C71, 'Summary - Socioeconomic'!$C$1:$BX$1, 0)
      ),
      ""
    ),
    ""
  ),
  IF(
    Prototype_input!$C$6 = "Federal or Tribal Government",
    IF(
      B71 &lt;&gt; "",
      IFERROR(
        INDEX(
          'Summary - Objective'!$C$2:$AX$4,
          MATCH(Prototype_input!$C$38, 'Summary - Objective'!$B$2:$B$4, 0),
          MATCH(B71, 'Summary - Objective'!$C$1:$AX$1, 0)
        ),
        ""
      ),
      ""
    ),
    ""
  )
)</f>
        <v/>
      </c>
      <c r="G71" s="21" t="str">
        <f>IF(
  Prototype_input!$C$6 = "Federal or Tribal Government",
  IF(
    B71 &lt;&gt; "",
    IFERROR(
      INDEX(
        'Summary - Contract Type'!$C$2:$BX$6,
        MATCH(Prototype_input!$C$42, 'Summary - Contract Type'!$B$2:$B$6, 0),
        MATCH(B71, 'Summary - Contract Type'!$C$1:$BX$1, 0)
      ),
      ""
    ),
    ""
  ),
  ""
)</f>
        <v/>
      </c>
      <c r="H71" s="21" t="str">
        <f>IF(
  Prototype_input!$C$6 = "Federal or Tribal Government",
  IF(
    B71 &lt;&gt; "",
    IFERROR(
      INDEX(
        'Summary - Period of Performance'!$C$2:$AW$5,
        MATCH(Prototype_input!$C$46, 'Summary - Period of Performance'!$B$2:$B$5, 0),
        MATCH(B71, 'Summary - Period of Performance'!$C$1:$AW$1, 0)
      ),
      ""
    ),
    ""
  ),
  ""
)</f>
        <v/>
      </c>
      <c r="I71" s="21" t="str">
        <f>IF(
  Prototype_input!$C$6 = "Federal or Tribal Government",
  IF(
    B71 &lt;&gt; "",
    IFERROR(
      INDEX(
        'Summary - Socioeconomic'!$C$2:$BX$11,
        MATCH(Prototype_input!$C$50, 'Summary - Socioeconomic'!$B$2:$B$11, 0),
        MATCH(B71, 'Summary - Socioeconomic'!$C$1:$BX$1, 0)
      ),
      ""
    ),
    ""
  ),
  ""
)</f>
        <v/>
      </c>
      <c r="J71" s="21" t="str">
        <f>IF(
  Prototype_input!$C$6 = "Federal or Tribal Government",
  IF(
    B71 &lt;&gt; "",
    IFERROR(
      INDEX(
        'Summary - Estimated Dollar Valu'!$C$2:$AW$4,
        MATCH(Prototype_input!$C$54, 'Summary - Estimated Dollar Valu'!$B$2:$B$4, 0),
        MATCH(B71, 'Summary - Estimated Dollar Valu'!$C$1:$AW$1, 0)
      ),
      ""
    ),
    ""
  ),
  ""
)</f>
        <v/>
      </c>
      <c r="K71" s="21" t="str">
        <f>IF(AND(Prototype_input!$C$56&lt;&gt;"",J71&lt;&gt;""),Prototype_input!$C$58,"")</f>
        <v/>
      </c>
      <c r="L71" s="21" t="str">
        <f>IF(AND(Prototype_input!$C$60&lt;&gt;"",J71&lt;&gt;""),Prototype_input!$C$62,"")</f>
        <v/>
      </c>
      <c r="M71" s="21" t="str">
        <f>IF(AND(Prototype_input!$C$64&lt;&gt;"",J71&lt;&gt;""),Prototype_input!$C$66,"")</f>
        <v/>
      </c>
      <c r="N71" s="21" t="str">
        <f>IF(AND(Prototype_input!$C$68&lt;&gt;"",J71&lt;&gt;""),Prototype_input!$C$70,"")</f>
        <v/>
      </c>
      <c r="O71" s="21" t="str">
        <f>IF(N71&lt;&gt;"",_xlfn.XLOOKUP(Prototype_input!$E$16,'ITC Offerings Mapping'!$C$1:$C$1000,'ITC Offerings Mapping'!$B$1:$B$1000),"")</f>
        <v/>
      </c>
      <c r="Q71" s="21" t="str">
        <f t="array" ref="Q71">IF(Prototype_input!$C$6="Federal or Tribal Government",IF(O71&lt;&gt;"", INDEX('Scope Scoring'!$C$2:$BX$50, MATCH(O71, 'Scope Scoring'!$B$2:$B$50, 0), MATCH(B71, 'Scope Scoring'!$C$1:$BX$1, 0)),""),"")</f>
        <v/>
      </c>
      <c r="R71" s="21" t="str">
        <f t="shared" si="26"/>
        <v/>
      </c>
      <c r="S71" s="21" t="str">
        <f t="shared" si="27"/>
        <v/>
      </c>
      <c r="T71" s="21" t="str">
        <f t="shared" si="28"/>
        <v/>
      </c>
      <c r="U71" s="21" t="str">
        <f t="shared" si="29"/>
        <v/>
      </c>
      <c r="W71" s="21" t="str">
        <f t="array" ref="W71">IF(Prototype_input!$C$6="Federal or Tribal Government",IF(O71&lt;&gt;"", INDEX('Summary - Level of Assistance -'!$C$2:$AV$7, MATCH(Prototype_input!$C$34, 'Summary - Level of Assistance -'!$B$2:$B$7, 0), MATCH(B71, 'Summary - Level of Assistance -'!$C$1:$AV$1, 0)),""),"")</f>
        <v/>
      </c>
      <c r="X71" s="21" t="str">
        <f t="shared" si="30"/>
        <v/>
      </c>
      <c r="Y71" s="21" t="str">
        <f t="shared" si="31"/>
        <v/>
      </c>
      <c r="AA71" s="21" t="str">
        <f t="array" ref="AA71">IF(Prototype_input!$C$6="Federal or Tribal Government",IF(O71&lt;&gt;"", INDEX('Summary - Objective - Tradeoff'!$C$2:$AV$4, MATCH(Prototype_input!$C$38, 'Summary - Objective - Tradeoff'!$B$2:$B$4, 0), MATCH(B71, 'Summary - Objective - Tradeoff'!$C$1:$AV$1, 0)),""),"")</f>
        <v/>
      </c>
      <c r="AB71" s="21" t="str">
        <f t="shared" si="32"/>
        <v/>
      </c>
      <c r="AC71" s="21" t="str">
        <f t="shared" si="33"/>
        <v/>
      </c>
      <c r="AE71" s="21" t="str">
        <f t="array" ref="AE71">IF(Prototype_input!$C$6="Federal or Tribal Government",IF(O71&lt;&gt;"", INDEX('Summary- PoP - Tradeoff'!$C$2:$AV$5, MATCH(Prototype_input!$C$46, 'Summary- PoP - Tradeoff'!$B$2:$B$5, 0), MATCH(B71, 'Summary- PoP - Tradeoff'!$C$1:$AV$1, 0)),""),"")</f>
        <v/>
      </c>
      <c r="AF71" s="21" t="str">
        <f t="shared" si="34"/>
        <v/>
      </c>
      <c r="AG71" s="21" t="str">
        <f t="shared" si="35"/>
        <v/>
      </c>
      <c r="AI71" s="21" t="str">
        <f t="array" ref="AI71">IF(Prototype_input!$C$6="Federal or Tribal Government",IF(O71&lt;&gt;"", INDEX('Summary - EDV - Tradeoff'!$C$2:$AV$4, MATCH(Prototype_input!$C$54, 'Summary - EDV - Tradeoff'!$B$2:$B$4, 0), MATCH(B71, 'Summary - EDV - Tradeoff'!$C$1:$AV$1, 0)),""),"")</f>
        <v/>
      </c>
      <c r="AJ71" s="21" t="str">
        <f t="shared" si="36"/>
        <v/>
      </c>
      <c r="AK71" s="21" t="str">
        <f t="shared" si="37"/>
        <v/>
      </c>
      <c r="AL71" s="21" t="str">
        <f t="shared" si="38"/>
        <v/>
      </c>
    </row>
    <row r="72" spans="4:38" ht="12.75" x14ac:dyDescent="0.2">
      <c r="D72" s="21" t="str">
        <f>IF(
  Prototype_input!$C$6 = "State or Local Government",
  IF(
    C72 &lt;&gt; "",
    IFERROR(
      INDEX(
        'Summary - Acquisition Need'!$C$2:$AD$4,
        MATCH(Prototype_input!$C$30, 'Summary - Acquisition Need'!$B$2:$B$4, 0),
        MATCH(C72, 'Summary - Acquisition Need'!$C$1:$AD$1, 0)
      ),
      ""
    ),
    ""
  ),
  IF(
    Prototype_input!$C$6 = "Federal or Tribal Government",
    IF(
      B72 &lt;&gt; "",
      IFERROR(
        INDEX(
          'Summary - Place of Performance'!$C$2:$AW$14,
          MATCH(Prototype_input!$C$30, 'Summary - Place of Performance'!$B$2:$B$14, 0),
          MATCH(B72, 'Summary - Place of Performance'!$C$1:$AW$1, 0)
        ),
        ""
      ),
      ""
    ),
    ""
  )
)</f>
        <v/>
      </c>
      <c r="E72" s="21" t="str">
        <f>IF(
  Prototype_input!$C$6 = "State or Local Government",
  IF(
    C72 &lt;&gt; "",
    IFERROR(
      INDEX(
        'Summary - Contract Type'!$C$2:$BX$6,
        MATCH(Prototype_input!$C$34, 'Summary - Contract Type'!$B$2:$B$6, 0),
        MATCH(C72, 'Summary - Contract Type'!$C$1:$BX$1, 0)
      ),
      ""
    ),
    ""
  ),
  IF(
    Prototype_input!$C$6 = "Federal or Tribal Government",
    IF(
      B72 &lt;&gt; "",
      IFERROR(
        INDEX(
          'Summary - Level of Assistance'!$C$2:$AW$7,
          MATCH(Prototype_input!$C$34, 'Summary - Level of Assistance'!$B$2:$B$7, 0),
          MATCH(B72, 'Summary - Level of Assistance'!$C$1:$AW$1, 0)
        ),
        ""
      ),
      ""
    ),
    ""
  )
)</f>
        <v/>
      </c>
      <c r="F72" s="21" t="str">
        <f>IF(
  Prototype_input!$C$6 = "State or Local Government",
  IF(
    C72 &lt;&gt; "",
    IFERROR(
      INDEX(
        'Summary - Socioeconomic'!$C$2:$BX$11,
        MATCH(Prototype_input!$C$38, 'Summary - Socioeconomic'!$B$2:$B$11, 0),
        MATCH(C72, 'Summary - Socioeconomic'!$C$1:$BX$1, 0)
      ),
      ""
    ),
    ""
  ),
  IF(
    Prototype_input!$C$6 = "Federal or Tribal Government",
    IF(
      B72 &lt;&gt; "",
      IFERROR(
        INDEX(
          'Summary - Objective'!$C$2:$AX$4,
          MATCH(Prototype_input!$C$38, 'Summary - Objective'!$B$2:$B$4, 0),
          MATCH(B72, 'Summary - Objective'!$C$1:$AX$1, 0)
        ),
        ""
      ),
      ""
    ),
    ""
  )
)</f>
        <v/>
      </c>
      <c r="G72" s="21" t="str">
        <f>IF(
  Prototype_input!$C$6 = "Federal or Tribal Government",
  IF(
    B72 &lt;&gt; "",
    IFERROR(
      INDEX(
        'Summary - Contract Type'!$C$2:$BX$6,
        MATCH(Prototype_input!$C$42, 'Summary - Contract Type'!$B$2:$B$6, 0),
        MATCH(B72, 'Summary - Contract Type'!$C$1:$BX$1, 0)
      ),
      ""
    ),
    ""
  ),
  ""
)</f>
        <v/>
      </c>
      <c r="H72" s="21" t="str">
        <f>IF(
  Prototype_input!$C$6 = "Federal or Tribal Government",
  IF(
    B72 &lt;&gt; "",
    IFERROR(
      INDEX(
        'Summary - Period of Performance'!$C$2:$AW$5,
        MATCH(Prototype_input!$C$46, 'Summary - Period of Performance'!$B$2:$B$5, 0),
        MATCH(B72, 'Summary - Period of Performance'!$C$1:$AW$1, 0)
      ),
      ""
    ),
    ""
  ),
  ""
)</f>
        <v/>
      </c>
      <c r="I72" s="21" t="str">
        <f>IF(
  Prototype_input!$C$6 = "Federal or Tribal Government",
  IF(
    B72 &lt;&gt; "",
    IFERROR(
      INDEX(
        'Summary - Socioeconomic'!$C$2:$BX$11,
        MATCH(Prototype_input!$C$50, 'Summary - Socioeconomic'!$B$2:$B$11, 0),
        MATCH(B72, 'Summary - Socioeconomic'!$C$1:$BX$1, 0)
      ),
      ""
    ),
    ""
  ),
  ""
)</f>
        <v/>
      </c>
      <c r="J72" s="21" t="str">
        <f>IF(
  Prototype_input!$C$6 = "Federal or Tribal Government",
  IF(
    B72 &lt;&gt; "",
    IFERROR(
      INDEX(
        'Summary - Estimated Dollar Valu'!$C$2:$AW$4,
        MATCH(Prototype_input!$C$54, 'Summary - Estimated Dollar Valu'!$B$2:$B$4, 0),
        MATCH(B72, 'Summary - Estimated Dollar Valu'!$C$1:$AW$1, 0)
      ),
      ""
    ),
    ""
  ),
  ""
)</f>
        <v/>
      </c>
      <c r="K72" s="21" t="str">
        <f>IF(AND(Prototype_input!$C$56&lt;&gt;"",J72&lt;&gt;""),Prototype_input!$C$58,"")</f>
        <v/>
      </c>
      <c r="L72" s="21" t="str">
        <f>IF(AND(Prototype_input!$C$60&lt;&gt;"",J72&lt;&gt;""),Prototype_input!$C$62,"")</f>
        <v/>
      </c>
      <c r="M72" s="21" t="str">
        <f>IF(AND(Prototype_input!$C$64&lt;&gt;"",J72&lt;&gt;""),Prototype_input!$C$66,"")</f>
        <v/>
      </c>
      <c r="N72" s="21" t="str">
        <f>IF(AND(Prototype_input!$C$68&lt;&gt;"",J72&lt;&gt;""),Prototype_input!$C$70,"")</f>
        <v/>
      </c>
      <c r="O72" s="21" t="str">
        <f>IF(N72&lt;&gt;"",_xlfn.XLOOKUP(Prototype_input!$E$16,'ITC Offerings Mapping'!$C$1:$C$1000,'ITC Offerings Mapping'!$B$1:$B$1000),"")</f>
        <v/>
      </c>
      <c r="Q72" s="21" t="str">
        <f t="array" ref="Q72">IF(Prototype_input!$C$6="Federal or Tribal Government",IF(O72&lt;&gt;"", INDEX('Scope Scoring'!$C$2:$BX$50, MATCH(O72, 'Scope Scoring'!$B$2:$B$50, 0), MATCH(B72, 'Scope Scoring'!$C$1:$BX$1, 0)),""),"")</f>
        <v/>
      </c>
      <c r="R72" s="21" t="str">
        <f t="shared" si="26"/>
        <v/>
      </c>
      <c r="S72" s="21" t="str">
        <f t="shared" si="27"/>
        <v/>
      </c>
      <c r="T72" s="21" t="str">
        <f t="shared" si="28"/>
        <v/>
      </c>
      <c r="U72" s="21" t="str">
        <f t="shared" si="29"/>
        <v/>
      </c>
      <c r="W72" s="21" t="str">
        <f t="array" ref="W72">IF(Prototype_input!$C$6="Federal or Tribal Government",IF(O72&lt;&gt;"", INDEX('Summary - Level of Assistance -'!$C$2:$AV$7, MATCH(Prototype_input!$C$34, 'Summary - Level of Assistance -'!$B$2:$B$7, 0), MATCH(B72, 'Summary - Level of Assistance -'!$C$1:$AV$1, 0)),""),"")</f>
        <v/>
      </c>
      <c r="X72" s="21" t="str">
        <f t="shared" si="30"/>
        <v/>
      </c>
      <c r="Y72" s="21" t="str">
        <f t="shared" si="31"/>
        <v/>
      </c>
      <c r="AA72" s="21" t="str">
        <f t="array" ref="AA72">IF(Prototype_input!$C$6="Federal or Tribal Government",IF(O72&lt;&gt;"", INDEX('Summary - Objective - Tradeoff'!$C$2:$AV$4, MATCH(Prototype_input!$C$38, 'Summary - Objective - Tradeoff'!$B$2:$B$4, 0), MATCH(B72, 'Summary - Objective - Tradeoff'!$C$1:$AV$1, 0)),""),"")</f>
        <v/>
      </c>
      <c r="AB72" s="21" t="str">
        <f t="shared" si="32"/>
        <v/>
      </c>
      <c r="AC72" s="21" t="str">
        <f t="shared" si="33"/>
        <v/>
      </c>
      <c r="AE72" s="21" t="str">
        <f t="array" ref="AE72">IF(Prototype_input!$C$6="Federal or Tribal Government",IF(O72&lt;&gt;"", INDEX('Summary- PoP - Tradeoff'!$C$2:$AV$5, MATCH(Prototype_input!$C$46, 'Summary- PoP - Tradeoff'!$B$2:$B$5, 0), MATCH(B72, 'Summary- PoP - Tradeoff'!$C$1:$AV$1, 0)),""),"")</f>
        <v/>
      </c>
      <c r="AF72" s="21" t="str">
        <f t="shared" si="34"/>
        <v/>
      </c>
      <c r="AG72" s="21" t="str">
        <f t="shared" si="35"/>
        <v/>
      </c>
      <c r="AI72" s="21" t="str">
        <f t="array" ref="AI72">IF(Prototype_input!$C$6="Federal or Tribal Government",IF(O72&lt;&gt;"", INDEX('Summary - EDV - Tradeoff'!$C$2:$AV$4, MATCH(Prototype_input!$C$54, 'Summary - EDV - Tradeoff'!$B$2:$B$4, 0), MATCH(B72, 'Summary - EDV - Tradeoff'!$C$1:$AV$1, 0)),""),"")</f>
        <v/>
      </c>
      <c r="AJ72" s="21" t="str">
        <f t="shared" si="36"/>
        <v/>
      </c>
      <c r="AK72" s="21" t="str">
        <f t="shared" si="37"/>
        <v/>
      </c>
      <c r="AL72" s="21" t="str">
        <f t="shared" si="38"/>
        <v/>
      </c>
    </row>
    <row r="73" spans="4:38" ht="12.75" x14ac:dyDescent="0.2">
      <c r="D73" s="21" t="str">
        <f>IF(
  Prototype_input!$C$6 = "State or Local Government",
  IF(
    C73 &lt;&gt; "",
    IFERROR(
      INDEX(
        'Summary - Acquisition Need'!$C$2:$AD$4,
        MATCH(Prototype_input!$C$30, 'Summary - Acquisition Need'!$B$2:$B$4, 0),
        MATCH(C73, 'Summary - Acquisition Need'!$C$1:$AD$1, 0)
      ),
      ""
    ),
    ""
  ),
  IF(
    Prototype_input!$C$6 = "Federal or Tribal Government",
    IF(
      B73 &lt;&gt; "",
      IFERROR(
        INDEX(
          'Summary - Place of Performance'!$C$2:$AW$14,
          MATCH(Prototype_input!$C$30, 'Summary - Place of Performance'!$B$2:$B$14, 0),
          MATCH(B73, 'Summary - Place of Performance'!$C$1:$AW$1, 0)
        ),
        ""
      ),
      ""
    ),
    ""
  )
)</f>
        <v/>
      </c>
      <c r="E73" s="21" t="str">
        <f>IF(
  Prototype_input!$C$6 = "State or Local Government",
  IF(
    C73 &lt;&gt; "",
    IFERROR(
      INDEX(
        'Summary - Contract Type'!$C$2:$BX$6,
        MATCH(Prototype_input!$C$34, 'Summary - Contract Type'!$B$2:$B$6, 0),
        MATCH(C73, 'Summary - Contract Type'!$C$1:$BX$1, 0)
      ),
      ""
    ),
    ""
  ),
  IF(
    Prototype_input!$C$6 = "Federal or Tribal Government",
    IF(
      B73 &lt;&gt; "",
      IFERROR(
        INDEX(
          'Summary - Level of Assistance'!$C$2:$AW$7,
          MATCH(Prototype_input!$C$34, 'Summary - Level of Assistance'!$B$2:$B$7, 0),
          MATCH(B73, 'Summary - Level of Assistance'!$C$1:$AW$1, 0)
        ),
        ""
      ),
      ""
    ),
    ""
  )
)</f>
        <v/>
      </c>
      <c r="F73" s="21" t="str">
        <f>IF(
  Prototype_input!$C$6 = "State or Local Government",
  IF(
    C73 &lt;&gt; "",
    IFERROR(
      INDEX(
        'Summary - Socioeconomic'!$C$2:$BX$11,
        MATCH(Prototype_input!$C$38, 'Summary - Socioeconomic'!$B$2:$B$11, 0),
        MATCH(C73, 'Summary - Socioeconomic'!$C$1:$BX$1, 0)
      ),
      ""
    ),
    ""
  ),
  IF(
    Prototype_input!$C$6 = "Federal or Tribal Government",
    IF(
      B73 &lt;&gt; "",
      IFERROR(
        INDEX(
          'Summary - Objective'!$C$2:$AX$4,
          MATCH(Prototype_input!$C$38, 'Summary - Objective'!$B$2:$B$4, 0),
          MATCH(B73, 'Summary - Objective'!$C$1:$AX$1, 0)
        ),
        ""
      ),
      ""
    ),
    ""
  )
)</f>
        <v/>
      </c>
      <c r="G73" s="21" t="str">
        <f>IF(
  Prototype_input!$C$6 = "Federal or Tribal Government",
  IF(
    B73 &lt;&gt; "",
    IFERROR(
      INDEX(
        'Summary - Contract Type'!$C$2:$BX$6,
        MATCH(Prototype_input!$C$42, 'Summary - Contract Type'!$B$2:$B$6, 0),
        MATCH(B73, 'Summary - Contract Type'!$C$1:$BX$1, 0)
      ),
      ""
    ),
    ""
  ),
  ""
)</f>
        <v/>
      </c>
      <c r="H73" s="21" t="str">
        <f>IF(
  Prototype_input!$C$6 = "Federal or Tribal Government",
  IF(
    B73 &lt;&gt; "",
    IFERROR(
      INDEX(
        'Summary - Period of Performance'!$C$2:$AW$5,
        MATCH(Prototype_input!$C$46, 'Summary - Period of Performance'!$B$2:$B$5, 0),
        MATCH(B73, 'Summary - Period of Performance'!$C$1:$AW$1, 0)
      ),
      ""
    ),
    ""
  ),
  ""
)</f>
        <v/>
      </c>
      <c r="I73" s="21" t="str">
        <f>IF(
  Prototype_input!$C$6 = "Federal or Tribal Government",
  IF(
    B73 &lt;&gt; "",
    IFERROR(
      INDEX(
        'Summary - Socioeconomic'!$C$2:$BX$11,
        MATCH(Prototype_input!$C$50, 'Summary - Socioeconomic'!$B$2:$B$11, 0),
        MATCH(B73, 'Summary - Socioeconomic'!$C$1:$BX$1, 0)
      ),
      ""
    ),
    ""
  ),
  ""
)</f>
        <v/>
      </c>
      <c r="J73" s="21" t="str">
        <f>IF(
  Prototype_input!$C$6 = "Federal or Tribal Government",
  IF(
    B73 &lt;&gt; "",
    IFERROR(
      INDEX(
        'Summary - Estimated Dollar Valu'!$C$2:$AW$4,
        MATCH(Prototype_input!$C$54, 'Summary - Estimated Dollar Valu'!$B$2:$B$4, 0),
        MATCH(B73, 'Summary - Estimated Dollar Valu'!$C$1:$AW$1, 0)
      ),
      ""
    ),
    ""
  ),
  ""
)</f>
        <v/>
      </c>
      <c r="K73" s="21" t="str">
        <f>IF(AND(Prototype_input!$C$56&lt;&gt;"",J73&lt;&gt;""),Prototype_input!$C$58,"")</f>
        <v/>
      </c>
      <c r="L73" s="21" t="str">
        <f>IF(AND(Prototype_input!$C$60&lt;&gt;"",J73&lt;&gt;""),Prototype_input!$C$62,"")</f>
        <v/>
      </c>
      <c r="M73" s="21" t="str">
        <f>IF(AND(Prototype_input!$C$64&lt;&gt;"",J73&lt;&gt;""),Prototype_input!$C$66,"")</f>
        <v/>
      </c>
      <c r="N73" s="21" t="str">
        <f>IF(AND(Prototype_input!$C$68&lt;&gt;"",J73&lt;&gt;""),Prototype_input!$C$70,"")</f>
        <v/>
      </c>
      <c r="O73" s="21" t="str">
        <f>IF(N73&lt;&gt;"",_xlfn.XLOOKUP(Prototype_input!$E$16,'ITC Offerings Mapping'!$C$1:$C$1000,'ITC Offerings Mapping'!$B$1:$B$1000),"")</f>
        <v/>
      </c>
      <c r="Q73" s="21" t="str">
        <f t="array" ref="Q73">IF(Prototype_input!$C$6="Federal or Tribal Government",IF(O73&lt;&gt;"", INDEX('Scope Scoring'!$C$2:$BX$50, MATCH(O73, 'Scope Scoring'!$B$2:$B$50, 0), MATCH(B73, 'Scope Scoring'!$C$1:$BX$1, 0)),""),"")</f>
        <v/>
      </c>
      <c r="R73" s="21" t="str">
        <f t="shared" si="26"/>
        <v/>
      </c>
      <c r="S73" s="21" t="str">
        <f t="shared" si="27"/>
        <v/>
      </c>
      <c r="T73" s="21" t="str">
        <f t="shared" si="28"/>
        <v/>
      </c>
      <c r="U73" s="21" t="str">
        <f t="shared" si="29"/>
        <v/>
      </c>
      <c r="W73" s="21" t="str">
        <f t="array" ref="W73">IF(Prototype_input!$C$6="Federal or Tribal Government",IF(O73&lt;&gt;"", INDEX('Summary - Level of Assistance -'!$C$2:$AV$7, MATCH(Prototype_input!$C$34, 'Summary - Level of Assistance -'!$B$2:$B$7, 0), MATCH(B73, 'Summary - Level of Assistance -'!$C$1:$AV$1, 0)),""),"")</f>
        <v/>
      </c>
      <c r="X73" s="21" t="str">
        <f t="shared" si="30"/>
        <v/>
      </c>
      <c r="Y73" s="21" t="str">
        <f t="shared" si="31"/>
        <v/>
      </c>
      <c r="AA73" s="21" t="str">
        <f t="array" ref="AA73">IF(Prototype_input!$C$6="Federal or Tribal Government",IF(O73&lt;&gt;"", INDEX('Summary - Objective - Tradeoff'!$C$2:$AV$4, MATCH(Prototype_input!$C$38, 'Summary - Objective - Tradeoff'!$B$2:$B$4, 0), MATCH(B73, 'Summary - Objective - Tradeoff'!$C$1:$AV$1, 0)),""),"")</f>
        <v/>
      </c>
      <c r="AB73" s="21" t="str">
        <f t="shared" si="32"/>
        <v/>
      </c>
      <c r="AC73" s="21" t="str">
        <f t="shared" si="33"/>
        <v/>
      </c>
      <c r="AE73" s="21" t="str">
        <f t="array" ref="AE73">IF(Prototype_input!$C$6="Federal or Tribal Government",IF(O73&lt;&gt;"", INDEX('Summary- PoP - Tradeoff'!$C$2:$AV$5, MATCH(Prototype_input!$C$46, 'Summary- PoP - Tradeoff'!$B$2:$B$5, 0), MATCH(B73, 'Summary- PoP - Tradeoff'!$C$1:$AV$1, 0)),""),"")</f>
        <v/>
      </c>
      <c r="AF73" s="21" t="str">
        <f t="shared" si="34"/>
        <v/>
      </c>
      <c r="AG73" s="21" t="str">
        <f t="shared" si="35"/>
        <v/>
      </c>
      <c r="AI73" s="21" t="str">
        <f t="array" ref="AI73">IF(Prototype_input!$C$6="Federal or Tribal Government",IF(O73&lt;&gt;"", INDEX('Summary - EDV - Tradeoff'!$C$2:$AV$4, MATCH(Prototype_input!$C$54, 'Summary - EDV - Tradeoff'!$B$2:$B$4, 0), MATCH(B73, 'Summary - EDV - Tradeoff'!$C$1:$AV$1, 0)),""),"")</f>
        <v/>
      </c>
      <c r="AJ73" s="21" t="str">
        <f t="shared" si="36"/>
        <v/>
      </c>
      <c r="AK73" s="21" t="str">
        <f t="shared" si="37"/>
        <v/>
      </c>
      <c r="AL73" s="21" t="str">
        <f t="shared" si="38"/>
        <v/>
      </c>
    </row>
    <row r="74" spans="4:38" ht="12.75" x14ac:dyDescent="0.2">
      <c r="D74" s="21" t="str">
        <f>IF(
  Prototype_input!$C$6 = "State or Local Government",
  IF(
    C74 &lt;&gt; "",
    IFERROR(
      INDEX(
        'Summary - Acquisition Need'!$C$2:$AD$4,
        MATCH(Prototype_input!$C$30, 'Summary - Acquisition Need'!$B$2:$B$4, 0),
        MATCH(C74, 'Summary - Acquisition Need'!$C$1:$AD$1, 0)
      ),
      ""
    ),
    ""
  ),
  IF(
    Prototype_input!$C$6 = "Federal or Tribal Government",
    IF(
      B74 &lt;&gt; "",
      IFERROR(
        INDEX(
          'Summary - Place of Performance'!$C$2:$AW$14,
          MATCH(Prototype_input!$C$30, 'Summary - Place of Performance'!$B$2:$B$14, 0),
          MATCH(B74, 'Summary - Place of Performance'!$C$1:$AW$1, 0)
        ),
        ""
      ),
      ""
    ),
    ""
  )
)</f>
        <v/>
      </c>
      <c r="E74" s="21" t="str">
        <f>IF(
  Prototype_input!$C$6 = "State or Local Government",
  IF(
    C74 &lt;&gt; "",
    IFERROR(
      INDEX(
        'Summary - Contract Type'!$C$2:$BX$6,
        MATCH(Prototype_input!$C$34, 'Summary - Contract Type'!$B$2:$B$6, 0),
        MATCH(C74, 'Summary - Contract Type'!$C$1:$BX$1, 0)
      ),
      ""
    ),
    ""
  ),
  IF(
    Prototype_input!$C$6 = "Federal or Tribal Government",
    IF(
      B74 &lt;&gt; "",
      IFERROR(
        INDEX(
          'Summary - Level of Assistance'!$C$2:$AW$7,
          MATCH(Prototype_input!$C$34, 'Summary - Level of Assistance'!$B$2:$B$7, 0),
          MATCH(B74, 'Summary - Level of Assistance'!$C$1:$AW$1, 0)
        ),
        ""
      ),
      ""
    ),
    ""
  )
)</f>
        <v/>
      </c>
      <c r="F74" s="21" t="str">
        <f>IF(
  Prototype_input!$C$6 = "State or Local Government",
  IF(
    C74 &lt;&gt; "",
    IFERROR(
      INDEX(
        'Summary - Socioeconomic'!$C$2:$BX$11,
        MATCH(Prototype_input!$C$38, 'Summary - Socioeconomic'!$B$2:$B$11, 0),
        MATCH(C74, 'Summary - Socioeconomic'!$C$1:$BX$1, 0)
      ),
      ""
    ),
    ""
  ),
  IF(
    Prototype_input!$C$6 = "Federal or Tribal Government",
    IF(
      B74 &lt;&gt; "",
      IFERROR(
        INDEX(
          'Summary - Objective'!$C$2:$AX$4,
          MATCH(Prototype_input!$C$38, 'Summary - Objective'!$B$2:$B$4, 0),
          MATCH(B74, 'Summary - Objective'!$C$1:$AX$1, 0)
        ),
        ""
      ),
      ""
    ),
    ""
  )
)</f>
        <v/>
      </c>
      <c r="G74" s="21" t="str">
        <f>IF(
  Prototype_input!$C$6 = "Federal or Tribal Government",
  IF(
    B74 &lt;&gt; "",
    IFERROR(
      INDEX(
        'Summary - Contract Type'!$C$2:$BX$6,
        MATCH(Prototype_input!$C$42, 'Summary - Contract Type'!$B$2:$B$6, 0),
        MATCH(B74, 'Summary - Contract Type'!$C$1:$BX$1, 0)
      ),
      ""
    ),
    ""
  ),
  ""
)</f>
        <v/>
      </c>
      <c r="H74" s="21" t="str">
        <f>IF(
  Prototype_input!$C$6 = "Federal or Tribal Government",
  IF(
    B74 &lt;&gt; "",
    IFERROR(
      INDEX(
        'Summary - Period of Performance'!$C$2:$AW$5,
        MATCH(Prototype_input!$C$46, 'Summary - Period of Performance'!$B$2:$B$5, 0),
        MATCH(B74, 'Summary - Period of Performance'!$C$1:$AW$1, 0)
      ),
      ""
    ),
    ""
  ),
  ""
)</f>
        <v/>
      </c>
      <c r="I74" s="21" t="str">
        <f>IF(
  Prototype_input!$C$6 = "Federal or Tribal Government",
  IF(
    B74 &lt;&gt; "",
    IFERROR(
      INDEX(
        'Summary - Socioeconomic'!$C$2:$BX$11,
        MATCH(Prototype_input!$C$50, 'Summary - Socioeconomic'!$B$2:$B$11, 0),
        MATCH(B74, 'Summary - Socioeconomic'!$C$1:$BX$1, 0)
      ),
      ""
    ),
    ""
  ),
  ""
)</f>
        <v/>
      </c>
      <c r="J74" s="21" t="str">
        <f>IF(
  Prototype_input!$C$6 = "Federal or Tribal Government",
  IF(
    B74 &lt;&gt; "",
    IFERROR(
      INDEX(
        'Summary - Estimated Dollar Valu'!$C$2:$AW$4,
        MATCH(Prototype_input!$C$54, 'Summary - Estimated Dollar Valu'!$B$2:$B$4, 0),
        MATCH(B74, 'Summary - Estimated Dollar Valu'!$C$1:$AW$1, 0)
      ),
      ""
    ),
    ""
  ),
  ""
)</f>
        <v/>
      </c>
      <c r="K74" s="21" t="str">
        <f>IF(AND(Prototype_input!$C$56&lt;&gt;"",J74&lt;&gt;""),Prototype_input!$C$58,"")</f>
        <v/>
      </c>
      <c r="L74" s="21" t="str">
        <f>IF(AND(Prototype_input!$C$60&lt;&gt;"",J74&lt;&gt;""),Prototype_input!$C$62,"")</f>
        <v/>
      </c>
      <c r="M74" s="21" t="str">
        <f>IF(AND(Prototype_input!$C$64&lt;&gt;"",J74&lt;&gt;""),Prototype_input!$C$66,"")</f>
        <v/>
      </c>
      <c r="N74" s="21" t="str">
        <f>IF(AND(Prototype_input!$C$68&lt;&gt;"",J74&lt;&gt;""),Prototype_input!$C$70,"")</f>
        <v/>
      </c>
      <c r="O74" s="21" t="str">
        <f>IF(N74&lt;&gt;"",_xlfn.XLOOKUP(Prototype_input!$E$16,'ITC Offerings Mapping'!$C$1:$C$1000,'ITC Offerings Mapping'!$B$1:$B$1000),"")</f>
        <v/>
      </c>
      <c r="Q74" s="21" t="str">
        <f t="array" ref="Q74">IF(Prototype_input!$C$6="Federal or Tribal Government",IF(O74&lt;&gt;"", INDEX('Scope Scoring'!$C$2:$BX$50, MATCH(O74, 'Scope Scoring'!$B$2:$B$50, 0), MATCH(B74, 'Scope Scoring'!$C$1:$BX$1, 0)),""),"")</f>
        <v/>
      </c>
      <c r="R74" s="21" t="str">
        <f t="shared" si="26"/>
        <v/>
      </c>
      <c r="S74" s="21" t="str">
        <f t="shared" si="27"/>
        <v/>
      </c>
      <c r="T74" s="21" t="str">
        <f t="shared" si="28"/>
        <v/>
      </c>
      <c r="U74" s="21" t="str">
        <f t="shared" si="29"/>
        <v/>
      </c>
      <c r="W74" s="21" t="str">
        <f t="array" ref="W74">IF(Prototype_input!$C$6="Federal or Tribal Government",IF(O74&lt;&gt;"", INDEX('Summary - Level of Assistance -'!$C$2:$AV$7, MATCH(Prototype_input!$C$34, 'Summary - Level of Assistance -'!$B$2:$B$7, 0), MATCH(B74, 'Summary - Level of Assistance -'!$C$1:$AV$1, 0)),""),"")</f>
        <v/>
      </c>
      <c r="X74" s="21" t="str">
        <f t="shared" si="30"/>
        <v/>
      </c>
      <c r="Y74" s="21" t="str">
        <f t="shared" si="31"/>
        <v/>
      </c>
      <c r="AA74" s="21" t="str">
        <f t="array" ref="AA74">IF(Prototype_input!$C$6="Federal or Tribal Government",IF(O74&lt;&gt;"", INDEX('Summary - Objective - Tradeoff'!$C$2:$AV$4, MATCH(Prototype_input!$C$38, 'Summary - Objective - Tradeoff'!$B$2:$B$4, 0), MATCH(B74, 'Summary - Objective - Tradeoff'!$C$1:$AV$1, 0)),""),"")</f>
        <v/>
      </c>
      <c r="AB74" s="21" t="str">
        <f t="shared" si="32"/>
        <v/>
      </c>
      <c r="AC74" s="21" t="str">
        <f t="shared" si="33"/>
        <v/>
      </c>
      <c r="AE74" s="21" t="str">
        <f t="array" ref="AE74">IF(Prototype_input!$C$6="Federal or Tribal Government",IF(O74&lt;&gt;"", INDEX('Summary- PoP - Tradeoff'!$C$2:$AV$5, MATCH(Prototype_input!$C$46, 'Summary- PoP - Tradeoff'!$B$2:$B$5, 0), MATCH(B74, 'Summary- PoP - Tradeoff'!$C$1:$AV$1, 0)),""),"")</f>
        <v/>
      </c>
      <c r="AF74" s="21" t="str">
        <f t="shared" si="34"/>
        <v/>
      </c>
      <c r="AG74" s="21" t="str">
        <f t="shared" si="35"/>
        <v/>
      </c>
      <c r="AI74" s="21" t="str">
        <f t="array" ref="AI74">IF(Prototype_input!$C$6="Federal or Tribal Government",IF(O74&lt;&gt;"", INDEX('Summary - EDV - Tradeoff'!$C$2:$AV$4, MATCH(Prototype_input!$C$54, 'Summary - EDV - Tradeoff'!$B$2:$B$4, 0), MATCH(B74, 'Summary - EDV - Tradeoff'!$C$1:$AV$1, 0)),""),"")</f>
        <v/>
      </c>
      <c r="AJ74" s="21" t="str">
        <f t="shared" si="36"/>
        <v/>
      </c>
      <c r="AK74" s="21" t="str">
        <f t="shared" si="37"/>
        <v/>
      </c>
      <c r="AL74" s="21" t="str">
        <f t="shared" si="38"/>
        <v/>
      </c>
    </row>
    <row r="75" spans="4:38" ht="12.75" x14ac:dyDescent="0.2">
      <c r="D75" s="21" t="str">
        <f>IF(
  Prototype_input!$C$6 = "State or Local Government",
  IF(
    C75 &lt;&gt; "",
    IFERROR(
      INDEX(
        'Summary - Acquisition Need'!$C$2:$AD$4,
        MATCH(Prototype_input!$C$30, 'Summary - Acquisition Need'!$B$2:$B$4, 0),
        MATCH(C75, 'Summary - Acquisition Need'!$C$1:$AD$1, 0)
      ),
      ""
    ),
    ""
  ),
  IF(
    Prototype_input!$C$6 = "Federal or Tribal Government",
    IF(
      B75 &lt;&gt; "",
      IFERROR(
        INDEX(
          'Summary - Place of Performance'!$C$2:$AW$14,
          MATCH(Prototype_input!$C$30, 'Summary - Place of Performance'!$B$2:$B$14, 0),
          MATCH(B75, 'Summary - Place of Performance'!$C$1:$AW$1, 0)
        ),
        ""
      ),
      ""
    ),
    ""
  )
)</f>
        <v/>
      </c>
      <c r="E75" s="21" t="str">
        <f>IF(
  Prototype_input!$C$6 = "State or Local Government",
  IF(
    C75 &lt;&gt; "",
    IFERROR(
      INDEX(
        'Summary - Contract Type'!$C$2:$BX$6,
        MATCH(Prototype_input!$C$34, 'Summary - Contract Type'!$B$2:$B$6, 0),
        MATCH(C75, 'Summary - Contract Type'!$C$1:$BX$1, 0)
      ),
      ""
    ),
    ""
  ),
  IF(
    Prototype_input!$C$6 = "Federal or Tribal Government",
    IF(
      B75 &lt;&gt; "",
      IFERROR(
        INDEX(
          'Summary - Level of Assistance'!$C$2:$AW$7,
          MATCH(Prototype_input!$C$34, 'Summary - Level of Assistance'!$B$2:$B$7, 0),
          MATCH(B75, 'Summary - Level of Assistance'!$C$1:$AW$1, 0)
        ),
        ""
      ),
      ""
    ),
    ""
  )
)</f>
        <v/>
      </c>
      <c r="F75" s="21" t="str">
        <f>IF(
  Prototype_input!$C$6 = "State or Local Government",
  IF(
    C75 &lt;&gt; "",
    IFERROR(
      INDEX(
        'Summary - Socioeconomic'!$C$2:$BX$11,
        MATCH(Prototype_input!$C$38, 'Summary - Socioeconomic'!$B$2:$B$11, 0),
        MATCH(C75, 'Summary - Socioeconomic'!$C$1:$BX$1, 0)
      ),
      ""
    ),
    ""
  ),
  IF(
    Prototype_input!$C$6 = "Federal or Tribal Government",
    IF(
      B75 &lt;&gt; "",
      IFERROR(
        INDEX(
          'Summary - Objective'!$C$2:$AX$4,
          MATCH(Prototype_input!$C$38, 'Summary - Objective'!$B$2:$B$4, 0),
          MATCH(B75, 'Summary - Objective'!$C$1:$AX$1, 0)
        ),
        ""
      ),
      ""
    ),
    ""
  )
)</f>
        <v/>
      </c>
      <c r="G75" s="21" t="str">
        <f>IF(
  Prototype_input!$C$6 = "Federal or Tribal Government",
  IF(
    B75 &lt;&gt; "",
    IFERROR(
      INDEX(
        'Summary - Contract Type'!$C$2:$BX$6,
        MATCH(Prototype_input!$C$42, 'Summary - Contract Type'!$B$2:$B$6, 0),
        MATCH(B75, 'Summary - Contract Type'!$C$1:$BX$1, 0)
      ),
      ""
    ),
    ""
  ),
  ""
)</f>
        <v/>
      </c>
      <c r="H75" s="21" t="str">
        <f>IF(
  Prototype_input!$C$6 = "Federal or Tribal Government",
  IF(
    B75 &lt;&gt; "",
    IFERROR(
      INDEX(
        'Summary - Period of Performance'!$C$2:$AW$5,
        MATCH(Prototype_input!$C$46, 'Summary - Period of Performance'!$B$2:$B$5, 0),
        MATCH(B75, 'Summary - Period of Performance'!$C$1:$AW$1, 0)
      ),
      ""
    ),
    ""
  ),
  ""
)</f>
        <v/>
      </c>
      <c r="I75" s="21" t="str">
        <f>IF(
  Prototype_input!$C$6 = "Federal or Tribal Government",
  IF(
    B75 &lt;&gt; "",
    IFERROR(
      INDEX(
        'Summary - Socioeconomic'!$C$2:$BX$11,
        MATCH(Prototype_input!$C$50, 'Summary - Socioeconomic'!$B$2:$B$11, 0),
        MATCH(B75, 'Summary - Socioeconomic'!$C$1:$BX$1, 0)
      ),
      ""
    ),
    ""
  ),
  ""
)</f>
        <v/>
      </c>
      <c r="J75" s="21" t="str">
        <f>IF(
  Prototype_input!$C$6 = "Federal or Tribal Government",
  IF(
    B75 &lt;&gt; "",
    IFERROR(
      INDEX(
        'Summary - Estimated Dollar Valu'!$C$2:$AW$4,
        MATCH(Prototype_input!$C$54, 'Summary - Estimated Dollar Valu'!$B$2:$B$4, 0),
        MATCH(B75, 'Summary - Estimated Dollar Valu'!$C$1:$AW$1, 0)
      ),
      ""
    ),
    ""
  ),
  ""
)</f>
        <v/>
      </c>
      <c r="K75" s="21" t="str">
        <f>IF(AND(Prototype_input!$C$56&lt;&gt;"",J75&lt;&gt;""),Prototype_input!$C$58,"")</f>
        <v/>
      </c>
      <c r="L75" s="21" t="str">
        <f>IF(AND(Prototype_input!$C$60&lt;&gt;"",J75&lt;&gt;""),Prototype_input!$C$62,"")</f>
        <v/>
      </c>
      <c r="M75" s="21" t="str">
        <f>IF(AND(Prototype_input!$C$64&lt;&gt;"",J75&lt;&gt;""),Prototype_input!$C$66,"")</f>
        <v/>
      </c>
      <c r="N75" s="21" t="str">
        <f>IF(AND(Prototype_input!$C$68&lt;&gt;"",J75&lt;&gt;""),Prototype_input!$C$70,"")</f>
        <v/>
      </c>
      <c r="O75" s="21" t="str">
        <f>IF(N75&lt;&gt;"",_xlfn.XLOOKUP(Prototype_input!$E$16,'ITC Offerings Mapping'!$C$1:$C$1000,'ITC Offerings Mapping'!$B$1:$B$1000),"")</f>
        <v/>
      </c>
      <c r="Q75" s="21" t="str">
        <f t="array" ref="Q75">IF(Prototype_input!$C$6="Federal or Tribal Government",IF(O75&lt;&gt;"", INDEX('Scope Scoring'!$C$2:$BX$50, MATCH(O75, 'Scope Scoring'!$B$2:$B$50, 0), MATCH(B75, 'Scope Scoring'!$C$1:$BX$1, 0)),""),"")</f>
        <v/>
      </c>
      <c r="R75" s="21" t="str">
        <f t="shared" si="26"/>
        <v/>
      </c>
      <c r="S75" s="21" t="str">
        <f t="shared" si="27"/>
        <v/>
      </c>
      <c r="T75" s="21" t="str">
        <f t="shared" si="28"/>
        <v/>
      </c>
      <c r="U75" s="21" t="str">
        <f t="shared" si="29"/>
        <v/>
      </c>
      <c r="W75" s="21" t="str">
        <f t="array" ref="W75">IF(Prototype_input!$C$6="Federal or Tribal Government",IF(O75&lt;&gt;"", INDEX('Summary - Level of Assistance -'!$C$2:$AV$7, MATCH(Prototype_input!$C$34, 'Summary - Level of Assistance -'!$B$2:$B$7, 0), MATCH(B75, 'Summary - Level of Assistance -'!$C$1:$AV$1, 0)),""),"")</f>
        <v/>
      </c>
      <c r="X75" s="21" t="str">
        <f t="shared" si="30"/>
        <v/>
      </c>
      <c r="Y75" s="21" t="str">
        <f t="shared" si="31"/>
        <v/>
      </c>
      <c r="AA75" s="21" t="str">
        <f t="array" ref="AA75">IF(Prototype_input!$C$6="Federal or Tribal Government",IF(O75&lt;&gt;"", INDEX('Summary - Objective - Tradeoff'!$C$2:$AV$4, MATCH(Prototype_input!$C$38, 'Summary - Objective - Tradeoff'!$B$2:$B$4, 0), MATCH(B75, 'Summary - Objective - Tradeoff'!$C$1:$AV$1, 0)),""),"")</f>
        <v/>
      </c>
      <c r="AB75" s="21" t="str">
        <f t="shared" si="32"/>
        <v/>
      </c>
      <c r="AC75" s="21" t="str">
        <f t="shared" si="33"/>
        <v/>
      </c>
      <c r="AE75" s="21" t="str">
        <f t="array" ref="AE75">IF(Prototype_input!$C$6="Federal or Tribal Government",IF(O75&lt;&gt;"", INDEX('Summary- PoP - Tradeoff'!$C$2:$AV$5, MATCH(Prototype_input!$C$46, 'Summary- PoP - Tradeoff'!$B$2:$B$5, 0), MATCH(B75, 'Summary- PoP - Tradeoff'!$C$1:$AV$1, 0)),""),"")</f>
        <v/>
      </c>
      <c r="AF75" s="21" t="str">
        <f t="shared" si="34"/>
        <v/>
      </c>
      <c r="AG75" s="21" t="str">
        <f t="shared" si="35"/>
        <v/>
      </c>
      <c r="AI75" s="21" t="str">
        <f t="array" ref="AI75">IF(Prototype_input!$C$6="Federal or Tribal Government",IF(O75&lt;&gt;"", INDEX('Summary - EDV - Tradeoff'!$C$2:$AV$4, MATCH(Prototype_input!$C$54, 'Summary - EDV - Tradeoff'!$B$2:$B$4, 0), MATCH(B75, 'Summary - EDV - Tradeoff'!$C$1:$AV$1, 0)),""),"")</f>
        <v/>
      </c>
      <c r="AJ75" s="21" t="str">
        <f t="shared" si="36"/>
        <v/>
      </c>
      <c r="AK75" s="21" t="str">
        <f t="shared" si="37"/>
        <v/>
      </c>
      <c r="AL75" s="21" t="str">
        <f t="shared" si="38"/>
        <v/>
      </c>
    </row>
    <row r="76" spans="4:38" ht="12.75" x14ac:dyDescent="0.2">
      <c r="D76" s="21" t="str">
        <f>IF(
  Prototype_input!$C$6 = "State or Local Government",
  IF(
    C76 &lt;&gt; "",
    IFERROR(
      INDEX(
        'Summary - Acquisition Need'!$C$2:$AD$4,
        MATCH(Prototype_input!$C$30, 'Summary - Acquisition Need'!$B$2:$B$4, 0),
        MATCH(C76, 'Summary - Acquisition Need'!$C$1:$AD$1, 0)
      ),
      ""
    ),
    ""
  ),
  IF(
    Prototype_input!$C$6 = "Federal or Tribal Government",
    IF(
      B76 &lt;&gt; "",
      IFERROR(
        INDEX(
          'Summary - Place of Performance'!$C$2:$AW$14,
          MATCH(Prototype_input!$C$30, 'Summary - Place of Performance'!$B$2:$B$14, 0),
          MATCH(B76, 'Summary - Place of Performance'!$C$1:$AW$1, 0)
        ),
        ""
      ),
      ""
    ),
    ""
  )
)</f>
        <v/>
      </c>
      <c r="E76" s="21" t="str">
        <f>IF(
  Prototype_input!$C$6 = "State or Local Government",
  IF(
    C76 &lt;&gt; "",
    IFERROR(
      INDEX(
        'Summary - Contract Type'!$C$2:$BX$6,
        MATCH(Prototype_input!$C$34, 'Summary - Contract Type'!$B$2:$B$6, 0),
        MATCH(C76, 'Summary - Contract Type'!$C$1:$BX$1, 0)
      ),
      ""
    ),
    ""
  ),
  IF(
    Prototype_input!$C$6 = "Federal or Tribal Government",
    IF(
      B76 &lt;&gt; "",
      IFERROR(
        INDEX(
          'Summary - Level of Assistance'!$C$2:$AW$7,
          MATCH(Prototype_input!$C$34, 'Summary - Level of Assistance'!$B$2:$B$7, 0),
          MATCH(B76, 'Summary - Level of Assistance'!$C$1:$AW$1, 0)
        ),
        ""
      ),
      ""
    ),
    ""
  )
)</f>
        <v/>
      </c>
      <c r="F76" s="21" t="str">
        <f>IF(
  Prototype_input!$C$6 = "State or Local Government",
  IF(
    C76 &lt;&gt; "",
    IFERROR(
      INDEX(
        'Summary - Socioeconomic'!$C$2:$BX$11,
        MATCH(Prototype_input!$C$38, 'Summary - Socioeconomic'!$B$2:$B$11, 0),
        MATCH(C76, 'Summary - Socioeconomic'!$C$1:$BX$1, 0)
      ),
      ""
    ),
    ""
  ),
  IF(
    Prototype_input!$C$6 = "Federal or Tribal Government",
    IF(
      B76 &lt;&gt; "",
      IFERROR(
        INDEX(
          'Summary - Objective'!$C$2:$AX$4,
          MATCH(Prototype_input!$C$38, 'Summary - Objective'!$B$2:$B$4, 0),
          MATCH(B76, 'Summary - Objective'!$C$1:$AX$1, 0)
        ),
        ""
      ),
      ""
    ),
    ""
  )
)</f>
        <v/>
      </c>
      <c r="G76" s="21" t="str">
        <f>IF(
  Prototype_input!$C$6 = "Federal or Tribal Government",
  IF(
    B76 &lt;&gt; "",
    IFERROR(
      INDEX(
        'Summary - Contract Type'!$C$2:$BX$6,
        MATCH(Prototype_input!$C$42, 'Summary - Contract Type'!$B$2:$B$6, 0),
        MATCH(B76, 'Summary - Contract Type'!$C$1:$BX$1, 0)
      ),
      ""
    ),
    ""
  ),
  ""
)</f>
        <v/>
      </c>
      <c r="H76" s="21" t="str">
        <f>IF(
  Prototype_input!$C$6 = "Federal or Tribal Government",
  IF(
    B76 &lt;&gt; "",
    IFERROR(
      INDEX(
        'Summary - Period of Performance'!$C$2:$AW$5,
        MATCH(Prototype_input!$C$46, 'Summary - Period of Performance'!$B$2:$B$5, 0),
        MATCH(B76, 'Summary - Period of Performance'!$C$1:$AW$1, 0)
      ),
      ""
    ),
    ""
  ),
  ""
)</f>
        <v/>
      </c>
      <c r="I76" s="21" t="str">
        <f>IF(
  Prototype_input!$C$6 = "Federal or Tribal Government",
  IF(
    B76 &lt;&gt; "",
    IFERROR(
      INDEX(
        'Summary - Socioeconomic'!$C$2:$BX$11,
        MATCH(Prototype_input!$C$50, 'Summary - Socioeconomic'!$B$2:$B$11, 0),
        MATCH(B76, 'Summary - Socioeconomic'!$C$1:$BX$1, 0)
      ),
      ""
    ),
    ""
  ),
  ""
)</f>
        <v/>
      </c>
      <c r="J76" s="21" t="str">
        <f>IF(
  Prototype_input!$C$6 = "Federal or Tribal Government",
  IF(
    B76 &lt;&gt; "",
    IFERROR(
      INDEX(
        'Summary - Estimated Dollar Valu'!$C$2:$AW$4,
        MATCH(Prototype_input!$C$54, 'Summary - Estimated Dollar Valu'!$B$2:$B$4, 0),
        MATCH(B76, 'Summary - Estimated Dollar Valu'!$C$1:$AW$1, 0)
      ),
      ""
    ),
    ""
  ),
  ""
)</f>
        <v/>
      </c>
      <c r="K76" s="21" t="str">
        <f>IF(AND(Prototype_input!$C$56&lt;&gt;"",J76&lt;&gt;""),Prototype_input!$C$58,"")</f>
        <v/>
      </c>
      <c r="L76" s="21" t="str">
        <f>IF(AND(Prototype_input!$C$60&lt;&gt;"",J76&lt;&gt;""),Prototype_input!$C$62,"")</f>
        <v/>
      </c>
      <c r="M76" s="21" t="str">
        <f>IF(AND(Prototype_input!$C$64&lt;&gt;"",J76&lt;&gt;""),Prototype_input!$C$66,"")</f>
        <v/>
      </c>
      <c r="N76" s="21" t="str">
        <f>IF(AND(Prototype_input!$C$68&lt;&gt;"",J76&lt;&gt;""),Prototype_input!$C$70,"")</f>
        <v/>
      </c>
      <c r="O76" s="21" t="str">
        <f>IF(N76&lt;&gt;"",_xlfn.XLOOKUP(Prototype_input!$E$16,'ITC Offerings Mapping'!$C$1:$C$1000,'ITC Offerings Mapping'!$B$1:$B$1000),"")</f>
        <v/>
      </c>
      <c r="Q76" s="21" t="str">
        <f t="array" ref="Q76">IF(Prototype_input!$C$6="Federal or Tribal Government",IF(O76&lt;&gt;"", INDEX('Scope Scoring'!$C$2:$BX$50, MATCH(O76, 'Scope Scoring'!$B$2:$B$50, 0), MATCH(B76, 'Scope Scoring'!$C$1:$BX$1, 0)),""),"")</f>
        <v/>
      </c>
      <c r="R76" s="21" t="str">
        <f t="shared" si="26"/>
        <v/>
      </c>
      <c r="S76" s="21" t="str">
        <f t="shared" si="27"/>
        <v/>
      </c>
      <c r="T76" s="21" t="str">
        <f t="shared" si="28"/>
        <v/>
      </c>
      <c r="U76" s="21" t="str">
        <f t="shared" si="29"/>
        <v/>
      </c>
      <c r="W76" s="21" t="str">
        <f t="array" ref="W76">IF(Prototype_input!$C$6="Federal or Tribal Government",IF(O76&lt;&gt;"", INDEX('Summary - Level of Assistance -'!$C$2:$AV$7, MATCH(Prototype_input!$C$34, 'Summary - Level of Assistance -'!$B$2:$B$7, 0), MATCH(B76, 'Summary - Level of Assistance -'!$C$1:$AV$1, 0)),""),"")</f>
        <v/>
      </c>
      <c r="X76" s="21" t="str">
        <f t="shared" si="30"/>
        <v/>
      </c>
      <c r="Y76" s="21" t="str">
        <f t="shared" si="31"/>
        <v/>
      </c>
      <c r="AA76" s="21" t="str">
        <f t="array" ref="AA76">IF(Prototype_input!$C$6="Federal or Tribal Government",IF(O76&lt;&gt;"", INDEX('Summary - Objective - Tradeoff'!$C$2:$AV$4, MATCH(Prototype_input!$C$38, 'Summary - Objective - Tradeoff'!$B$2:$B$4, 0), MATCH(B76, 'Summary - Objective - Tradeoff'!$C$1:$AV$1, 0)),""),"")</f>
        <v/>
      </c>
      <c r="AB76" s="21" t="str">
        <f t="shared" si="32"/>
        <v/>
      </c>
      <c r="AC76" s="21" t="str">
        <f t="shared" si="33"/>
        <v/>
      </c>
      <c r="AE76" s="21" t="str">
        <f t="array" ref="AE76">IF(Prototype_input!$C$6="Federal or Tribal Government",IF(O76&lt;&gt;"", INDEX('Summary- PoP - Tradeoff'!$C$2:$AV$5, MATCH(Prototype_input!$C$46, 'Summary- PoP - Tradeoff'!$B$2:$B$5, 0), MATCH(B76, 'Summary- PoP - Tradeoff'!$C$1:$AV$1, 0)),""),"")</f>
        <v/>
      </c>
      <c r="AF76" s="21" t="str">
        <f t="shared" si="34"/>
        <v/>
      </c>
      <c r="AG76" s="21" t="str">
        <f t="shared" si="35"/>
        <v/>
      </c>
      <c r="AI76" s="21" t="str">
        <f t="array" ref="AI76">IF(Prototype_input!$C$6="Federal or Tribal Government",IF(O76&lt;&gt;"", INDEX('Summary - EDV - Tradeoff'!$C$2:$AV$4, MATCH(Prototype_input!$C$54, 'Summary - EDV - Tradeoff'!$B$2:$B$4, 0), MATCH(B76, 'Summary - EDV - Tradeoff'!$C$1:$AV$1, 0)),""),"")</f>
        <v/>
      </c>
      <c r="AJ76" s="21" t="str">
        <f t="shared" si="36"/>
        <v/>
      </c>
      <c r="AK76" s="21" t="str">
        <f t="shared" si="37"/>
        <v/>
      </c>
      <c r="AL76" s="21" t="str">
        <f t="shared" si="38"/>
        <v/>
      </c>
    </row>
    <row r="77" spans="4:38" ht="12.75" x14ac:dyDescent="0.2">
      <c r="D77" s="21" t="str">
        <f>IF(
  Prototype_input!$C$6 = "State or Local Government",
  IF(
    C77 &lt;&gt; "",
    IFERROR(
      INDEX(
        'Summary - Acquisition Need'!$C$2:$AD$4,
        MATCH(Prototype_input!$C$30, 'Summary - Acquisition Need'!$B$2:$B$4, 0),
        MATCH(C77, 'Summary - Acquisition Need'!$C$1:$AD$1, 0)
      ),
      ""
    ),
    ""
  ),
  IF(
    Prototype_input!$C$6 = "Federal or Tribal Government",
    IF(
      B77 &lt;&gt; "",
      IFERROR(
        INDEX(
          'Summary - Place of Performance'!$C$2:$AW$14,
          MATCH(Prototype_input!$C$30, 'Summary - Place of Performance'!$B$2:$B$14, 0),
          MATCH(B77, 'Summary - Place of Performance'!$C$1:$AW$1, 0)
        ),
        ""
      ),
      ""
    ),
    ""
  )
)</f>
        <v/>
      </c>
      <c r="E77" s="21" t="str">
        <f>IF(
  Prototype_input!$C$6 = "State or Local Government",
  IF(
    C77 &lt;&gt; "",
    IFERROR(
      INDEX(
        'Summary - Contract Type'!$C$2:$BX$6,
        MATCH(Prototype_input!$C$34, 'Summary - Contract Type'!$B$2:$B$6, 0),
        MATCH(C77, 'Summary - Contract Type'!$C$1:$BX$1, 0)
      ),
      ""
    ),
    ""
  ),
  IF(
    Prototype_input!$C$6 = "Federal or Tribal Government",
    IF(
      B77 &lt;&gt; "",
      IFERROR(
        INDEX(
          'Summary - Level of Assistance'!$C$2:$AW$7,
          MATCH(Prototype_input!$C$34, 'Summary - Level of Assistance'!$B$2:$B$7, 0),
          MATCH(B77, 'Summary - Level of Assistance'!$C$1:$AW$1, 0)
        ),
        ""
      ),
      ""
    ),
    ""
  )
)</f>
        <v/>
      </c>
      <c r="F77" s="21" t="str">
        <f>IF(
  Prototype_input!$C$6 = "State or Local Government",
  IF(
    C77 &lt;&gt; "",
    IFERROR(
      INDEX(
        'Summary - Socioeconomic'!$C$2:$BX$11,
        MATCH(Prototype_input!$C$38, 'Summary - Socioeconomic'!$B$2:$B$11, 0),
        MATCH(C77, 'Summary - Socioeconomic'!$C$1:$BX$1, 0)
      ),
      ""
    ),
    ""
  ),
  IF(
    Prototype_input!$C$6 = "Federal or Tribal Government",
    IF(
      B77 &lt;&gt; "",
      IFERROR(
        INDEX(
          'Summary - Objective'!$C$2:$AX$4,
          MATCH(Prototype_input!$C$38, 'Summary - Objective'!$B$2:$B$4, 0),
          MATCH(B77, 'Summary - Objective'!$C$1:$AX$1, 0)
        ),
        ""
      ),
      ""
    ),
    ""
  )
)</f>
        <v/>
      </c>
      <c r="G77" s="21" t="str">
        <f>IF(
  Prototype_input!$C$6 = "Federal or Tribal Government",
  IF(
    B77 &lt;&gt; "",
    IFERROR(
      INDEX(
        'Summary - Contract Type'!$C$2:$BX$6,
        MATCH(Prototype_input!$C$42, 'Summary - Contract Type'!$B$2:$B$6, 0),
        MATCH(B77, 'Summary - Contract Type'!$C$1:$BX$1, 0)
      ),
      ""
    ),
    ""
  ),
  ""
)</f>
        <v/>
      </c>
      <c r="H77" s="21" t="str">
        <f>IF(
  Prototype_input!$C$6 = "Federal or Tribal Government",
  IF(
    B77 &lt;&gt; "",
    IFERROR(
      INDEX(
        'Summary - Period of Performance'!$C$2:$AW$5,
        MATCH(Prototype_input!$C$46, 'Summary - Period of Performance'!$B$2:$B$5, 0),
        MATCH(B77, 'Summary - Period of Performance'!$C$1:$AW$1, 0)
      ),
      ""
    ),
    ""
  ),
  ""
)</f>
        <v/>
      </c>
      <c r="I77" s="21" t="str">
        <f>IF(
  Prototype_input!$C$6 = "Federal or Tribal Government",
  IF(
    B77 &lt;&gt; "",
    IFERROR(
      INDEX(
        'Summary - Socioeconomic'!$C$2:$BX$11,
        MATCH(Prototype_input!$C$50, 'Summary - Socioeconomic'!$B$2:$B$11, 0),
        MATCH(B77, 'Summary - Socioeconomic'!$C$1:$BX$1, 0)
      ),
      ""
    ),
    ""
  ),
  ""
)</f>
        <v/>
      </c>
      <c r="J77" s="21" t="str">
        <f>IF(
  Prototype_input!$C$6 = "Federal or Tribal Government",
  IF(
    B77 &lt;&gt; "",
    IFERROR(
      INDEX(
        'Summary - Estimated Dollar Valu'!$C$2:$AW$4,
        MATCH(Prototype_input!$C$54, 'Summary - Estimated Dollar Valu'!$B$2:$B$4, 0),
        MATCH(B77, 'Summary - Estimated Dollar Valu'!$C$1:$AW$1, 0)
      ),
      ""
    ),
    ""
  ),
  ""
)</f>
        <v/>
      </c>
      <c r="K77" s="21" t="str">
        <f>IF(AND(Prototype_input!$C$56&lt;&gt;"",J77&lt;&gt;""),Prototype_input!$C$58,"")</f>
        <v/>
      </c>
      <c r="L77" s="21" t="str">
        <f>IF(AND(Prototype_input!$C$60&lt;&gt;"",J77&lt;&gt;""),Prototype_input!$C$62,"")</f>
        <v/>
      </c>
      <c r="M77" s="21" t="str">
        <f>IF(AND(Prototype_input!$C$64&lt;&gt;"",J77&lt;&gt;""),Prototype_input!$C$66,"")</f>
        <v/>
      </c>
      <c r="N77" s="21" t="str">
        <f>IF(AND(Prototype_input!$C$68&lt;&gt;"",J77&lt;&gt;""),Prototype_input!$C$70,"")</f>
        <v/>
      </c>
      <c r="O77" s="21" t="str">
        <f>IF(N77&lt;&gt;"",_xlfn.XLOOKUP(Prototype_input!$E$16,'ITC Offerings Mapping'!$C$1:$C$1000,'ITC Offerings Mapping'!$B$1:$B$1000),"")</f>
        <v/>
      </c>
      <c r="Q77" s="21" t="str">
        <f t="array" ref="Q77">IF(Prototype_input!$C$6="Federal or Tribal Government",IF(O77&lt;&gt;"", INDEX('Scope Scoring'!$C$2:$BX$50, MATCH(O77, 'Scope Scoring'!$B$2:$B$50, 0), MATCH(B77, 'Scope Scoring'!$C$1:$BX$1, 0)),""),"")</f>
        <v/>
      </c>
      <c r="R77" s="21" t="str">
        <f t="shared" si="26"/>
        <v/>
      </c>
      <c r="S77" s="21" t="str">
        <f t="shared" si="27"/>
        <v/>
      </c>
      <c r="T77" s="21" t="str">
        <f t="shared" si="28"/>
        <v/>
      </c>
      <c r="U77" s="21" t="str">
        <f t="shared" si="29"/>
        <v/>
      </c>
      <c r="W77" s="21" t="str">
        <f t="array" ref="W77">IF(Prototype_input!$C$6="Federal or Tribal Government",IF(O77&lt;&gt;"", INDEX('Summary - Level of Assistance -'!$C$2:$AV$7, MATCH(Prototype_input!$C$34, 'Summary - Level of Assistance -'!$B$2:$B$7, 0), MATCH(B77, 'Summary - Level of Assistance -'!$C$1:$AV$1, 0)),""),"")</f>
        <v/>
      </c>
      <c r="X77" s="21" t="str">
        <f t="shared" si="30"/>
        <v/>
      </c>
      <c r="Y77" s="21" t="str">
        <f t="shared" si="31"/>
        <v/>
      </c>
      <c r="AA77" s="21" t="str">
        <f t="array" ref="AA77">IF(Prototype_input!$C$6="Federal or Tribal Government",IF(O77&lt;&gt;"", INDEX('Summary - Objective - Tradeoff'!$C$2:$AV$4, MATCH(Prototype_input!$C$38, 'Summary - Objective - Tradeoff'!$B$2:$B$4, 0), MATCH(B77, 'Summary - Objective - Tradeoff'!$C$1:$AV$1, 0)),""),"")</f>
        <v/>
      </c>
      <c r="AB77" s="21" t="str">
        <f t="shared" si="32"/>
        <v/>
      </c>
      <c r="AC77" s="21" t="str">
        <f t="shared" si="33"/>
        <v/>
      </c>
      <c r="AE77" s="21" t="str">
        <f t="array" ref="AE77">IF(Prototype_input!$C$6="Federal or Tribal Government",IF(O77&lt;&gt;"", INDEX('Summary- PoP - Tradeoff'!$C$2:$AV$5, MATCH(Prototype_input!$C$46, 'Summary- PoP - Tradeoff'!$B$2:$B$5, 0), MATCH(B77, 'Summary- PoP - Tradeoff'!$C$1:$AV$1, 0)),""),"")</f>
        <v/>
      </c>
      <c r="AF77" s="21" t="str">
        <f t="shared" si="34"/>
        <v/>
      </c>
      <c r="AG77" s="21" t="str">
        <f t="shared" si="35"/>
        <v/>
      </c>
      <c r="AI77" s="21" t="str">
        <f t="array" ref="AI77">IF(Prototype_input!$C$6="Federal or Tribal Government",IF(O77&lt;&gt;"", INDEX('Summary - EDV - Tradeoff'!$C$2:$AV$4, MATCH(Prototype_input!$C$54, 'Summary - EDV - Tradeoff'!$B$2:$B$4, 0), MATCH(B77, 'Summary - EDV - Tradeoff'!$C$1:$AV$1, 0)),""),"")</f>
        <v/>
      </c>
      <c r="AJ77" s="21" t="str">
        <f t="shared" si="36"/>
        <v/>
      </c>
      <c r="AK77" s="21" t="str">
        <f t="shared" si="37"/>
        <v/>
      </c>
      <c r="AL77" s="21" t="str">
        <f t="shared" si="38"/>
        <v/>
      </c>
    </row>
    <row r="78" spans="4:38" ht="12.75" x14ac:dyDescent="0.2">
      <c r="D78" s="21" t="str">
        <f>IF(
  Prototype_input!$C$6 = "State or Local Government",
  IF(
    C78 &lt;&gt; "",
    IFERROR(
      INDEX(
        'Summary - Acquisition Need'!$C$2:$AD$4,
        MATCH(Prototype_input!$C$30, 'Summary - Acquisition Need'!$B$2:$B$4, 0),
        MATCH(C78, 'Summary - Acquisition Need'!$C$1:$AD$1, 0)
      ),
      ""
    ),
    ""
  ),
  IF(
    Prototype_input!$C$6 = "Federal or Tribal Government",
    IF(
      B78 &lt;&gt; "",
      IFERROR(
        INDEX(
          'Summary - Place of Performance'!$C$2:$AW$14,
          MATCH(Prototype_input!$C$30, 'Summary - Place of Performance'!$B$2:$B$14, 0),
          MATCH(B78, 'Summary - Place of Performance'!$C$1:$AW$1, 0)
        ),
        ""
      ),
      ""
    ),
    ""
  )
)</f>
        <v/>
      </c>
      <c r="E78" s="21" t="str">
        <f>IF(
  Prototype_input!$C$6 = "State or Local Government",
  IF(
    C78 &lt;&gt; "",
    IFERROR(
      INDEX(
        'Summary - Contract Type'!$C$2:$BX$6,
        MATCH(Prototype_input!$C$34, 'Summary - Contract Type'!$B$2:$B$6, 0),
        MATCH(C78, 'Summary - Contract Type'!$C$1:$BX$1, 0)
      ),
      ""
    ),
    ""
  ),
  IF(
    Prototype_input!$C$6 = "Federal or Tribal Government",
    IF(
      B78 &lt;&gt; "",
      IFERROR(
        INDEX(
          'Summary - Level of Assistance'!$C$2:$AW$7,
          MATCH(Prototype_input!$C$34, 'Summary - Level of Assistance'!$B$2:$B$7, 0),
          MATCH(B78, 'Summary - Level of Assistance'!$C$1:$AW$1, 0)
        ),
        ""
      ),
      ""
    ),
    ""
  )
)</f>
        <v/>
      </c>
      <c r="F78" s="21" t="str">
        <f>IF(
  Prototype_input!$C$6 = "State or Local Government",
  IF(
    C78 &lt;&gt; "",
    IFERROR(
      INDEX(
        'Summary - Socioeconomic'!$C$2:$BX$11,
        MATCH(Prototype_input!$C$38, 'Summary - Socioeconomic'!$B$2:$B$11, 0),
        MATCH(C78, 'Summary - Socioeconomic'!$C$1:$BX$1, 0)
      ),
      ""
    ),
    ""
  ),
  IF(
    Prototype_input!$C$6 = "Federal or Tribal Government",
    IF(
      B78 &lt;&gt; "",
      IFERROR(
        INDEX(
          'Summary - Objective'!$C$2:$AX$4,
          MATCH(Prototype_input!$C$38, 'Summary - Objective'!$B$2:$B$4, 0),
          MATCH(B78, 'Summary - Objective'!$C$1:$AX$1, 0)
        ),
        ""
      ),
      ""
    ),
    ""
  )
)</f>
        <v/>
      </c>
      <c r="G78" s="21" t="str">
        <f>IF(
  Prototype_input!$C$6 = "Federal or Tribal Government",
  IF(
    B78 &lt;&gt; "",
    IFERROR(
      INDEX(
        'Summary - Contract Type'!$C$2:$BX$6,
        MATCH(Prototype_input!$C$42, 'Summary - Contract Type'!$B$2:$B$6, 0),
        MATCH(B78, 'Summary - Contract Type'!$C$1:$BX$1, 0)
      ),
      ""
    ),
    ""
  ),
  ""
)</f>
        <v/>
      </c>
      <c r="H78" s="21" t="str">
        <f>IF(
  Prototype_input!$C$6 = "Federal or Tribal Government",
  IF(
    B78 &lt;&gt; "",
    IFERROR(
      INDEX(
        'Summary - Period of Performance'!$C$2:$AW$5,
        MATCH(Prototype_input!$C$46, 'Summary - Period of Performance'!$B$2:$B$5, 0),
        MATCH(B78, 'Summary - Period of Performance'!$C$1:$AW$1, 0)
      ),
      ""
    ),
    ""
  ),
  ""
)</f>
        <v/>
      </c>
      <c r="I78" s="21" t="str">
        <f>IF(
  Prototype_input!$C$6 = "Federal or Tribal Government",
  IF(
    B78 &lt;&gt; "",
    IFERROR(
      INDEX(
        'Summary - Socioeconomic'!$C$2:$BX$11,
        MATCH(Prototype_input!$C$50, 'Summary - Socioeconomic'!$B$2:$B$11, 0),
        MATCH(B78, 'Summary - Socioeconomic'!$C$1:$BX$1, 0)
      ),
      ""
    ),
    ""
  ),
  ""
)</f>
        <v/>
      </c>
      <c r="J78" s="21" t="str">
        <f>IF(
  Prototype_input!$C$6 = "Federal or Tribal Government",
  IF(
    B78 &lt;&gt; "",
    IFERROR(
      INDEX(
        'Summary - Estimated Dollar Valu'!$C$2:$AW$4,
        MATCH(Prototype_input!$C$54, 'Summary - Estimated Dollar Valu'!$B$2:$B$4, 0),
        MATCH(B78, 'Summary - Estimated Dollar Valu'!$C$1:$AW$1, 0)
      ),
      ""
    ),
    ""
  ),
  ""
)</f>
        <v/>
      </c>
      <c r="K78" s="21" t="str">
        <f>IF(AND(Prototype_input!$C$56&lt;&gt;"",J78&lt;&gt;""),Prototype_input!$C$58,"")</f>
        <v/>
      </c>
      <c r="L78" s="21" t="str">
        <f>IF(AND(Prototype_input!$C$60&lt;&gt;"",J78&lt;&gt;""),Prototype_input!$C$62,"")</f>
        <v/>
      </c>
      <c r="M78" s="21" t="str">
        <f>IF(AND(Prototype_input!$C$64&lt;&gt;"",J78&lt;&gt;""),Prototype_input!$C$66,"")</f>
        <v/>
      </c>
      <c r="N78" s="21" t="str">
        <f>IF(AND(Prototype_input!$C$68&lt;&gt;"",J78&lt;&gt;""),Prototype_input!$C$70,"")</f>
        <v/>
      </c>
      <c r="O78" s="21" t="str">
        <f>IF(N78&lt;&gt;"",_xlfn.XLOOKUP(Prototype_input!$E$16,'ITC Offerings Mapping'!$C$1:$C$1000,'ITC Offerings Mapping'!$B$1:$B$1000),"")</f>
        <v/>
      </c>
      <c r="Q78" s="21" t="str">
        <f t="array" ref="Q78">IF(Prototype_input!$C$6="Federal or Tribal Government",IF(O78&lt;&gt;"", INDEX('Scope Scoring'!$C$2:$BX$50, MATCH(O78, 'Scope Scoring'!$B$2:$B$50, 0), MATCH(B78, 'Scope Scoring'!$C$1:$BX$1, 0)),""),"")</f>
        <v/>
      </c>
      <c r="R78" s="21" t="str">
        <f t="shared" si="26"/>
        <v/>
      </c>
      <c r="S78" s="21" t="str">
        <f t="shared" si="27"/>
        <v/>
      </c>
      <c r="T78" s="21" t="str">
        <f t="shared" si="28"/>
        <v/>
      </c>
      <c r="U78" s="21" t="str">
        <f t="shared" si="29"/>
        <v/>
      </c>
      <c r="W78" s="21" t="str">
        <f t="array" ref="W78">IF(Prototype_input!$C$6="Federal or Tribal Government",IF(O78&lt;&gt;"", INDEX('Summary - Level of Assistance -'!$C$2:$AV$7, MATCH(Prototype_input!$C$34, 'Summary - Level of Assistance -'!$B$2:$B$7, 0), MATCH(B78, 'Summary - Level of Assistance -'!$C$1:$AV$1, 0)),""),"")</f>
        <v/>
      </c>
      <c r="X78" s="21" t="str">
        <f t="shared" si="30"/>
        <v/>
      </c>
      <c r="Y78" s="21" t="str">
        <f t="shared" si="31"/>
        <v/>
      </c>
      <c r="AA78" s="21" t="str">
        <f t="array" ref="AA78">IF(Prototype_input!$C$6="Federal or Tribal Government",IF(O78&lt;&gt;"", INDEX('Summary - Objective - Tradeoff'!$C$2:$AV$4, MATCH(Prototype_input!$C$38, 'Summary - Objective - Tradeoff'!$B$2:$B$4, 0), MATCH(B78, 'Summary - Objective - Tradeoff'!$C$1:$AV$1, 0)),""),"")</f>
        <v/>
      </c>
      <c r="AB78" s="21" t="str">
        <f t="shared" si="32"/>
        <v/>
      </c>
      <c r="AC78" s="21" t="str">
        <f t="shared" si="33"/>
        <v/>
      </c>
      <c r="AE78" s="21" t="str">
        <f t="array" ref="AE78">IF(Prototype_input!$C$6="Federal or Tribal Government",IF(O78&lt;&gt;"", INDEX('Summary- PoP - Tradeoff'!$C$2:$AV$5, MATCH(Prototype_input!$C$46, 'Summary- PoP - Tradeoff'!$B$2:$B$5, 0), MATCH(B78, 'Summary- PoP - Tradeoff'!$C$1:$AV$1, 0)),""),"")</f>
        <v/>
      </c>
      <c r="AF78" s="21" t="str">
        <f t="shared" si="34"/>
        <v/>
      </c>
      <c r="AG78" s="21" t="str">
        <f t="shared" si="35"/>
        <v/>
      </c>
      <c r="AI78" s="21" t="str">
        <f t="array" ref="AI78">IF(Prototype_input!$C$6="Federal or Tribal Government",IF(O78&lt;&gt;"", INDEX('Summary - EDV - Tradeoff'!$C$2:$AV$4, MATCH(Prototype_input!$C$54, 'Summary - EDV - Tradeoff'!$B$2:$B$4, 0), MATCH(B78, 'Summary - EDV - Tradeoff'!$C$1:$AV$1, 0)),""),"")</f>
        <v/>
      </c>
      <c r="AJ78" s="21" t="str">
        <f t="shared" si="36"/>
        <v/>
      </c>
      <c r="AK78" s="21" t="str">
        <f t="shared" si="37"/>
        <v/>
      </c>
      <c r="AL78" s="21" t="str">
        <f t="shared" si="38"/>
        <v/>
      </c>
    </row>
    <row r="79" spans="4:38" ht="12.75" x14ac:dyDescent="0.2">
      <c r="D79" s="21" t="str">
        <f>IF(
  Prototype_input!$C$6 = "State or Local Government",
  IF(
    C79 &lt;&gt; "",
    IFERROR(
      INDEX(
        'Summary - Acquisition Need'!$C$2:$AD$4,
        MATCH(Prototype_input!$C$30, 'Summary - Acquisition Need'!$B$2:$B$4, 0),
        MATCH(C79, 'Summary - Acquisition Need'!$C$1:$AD$1, 0)
      ),
      ""
    ),
    ""
  ),
  IF(
    Prototype_input!$C$6 = "Federal or Tribal Government",
    IF(
      B79 &lt;&gt; "",
      IFERROR(
        INDEX(
          'Summary - Place of Performance'!$C$2:$AW$14,
          MATCH(Prototype_input!$C$30, 'Summary - Place of Performance'!$B$2:$B$14, 0),
          MATCH(B79, 'Summary - Place of Performance'!$C$1:$AW$1, 0)
        ),
        ""
      ),
      ""
    ),
    ""
  )
)</f>
        <v/>
      </c>
      <c r="E79" s="21" t="str">
        <f>IF(
  Prototype_input!$C$6 = "State or Local Government",
  IF(
    C79 &lt;&gt; "",
    IFERROR(
      INDEX(
        'Summary - Contract Type'!$C$2:$BX$6,
        MATCH(Prototype_input!$C$34, 'Summary - Contract Type'!$B$2:$B$6, 0),
        MATCH(C79, 'Summary - Contract Type'!$C$1:$BX$1, 0)
      ),
      ""
    ),
    ""
  ),
  IF(
    Prototype_input!$C$6 = "Federal or Tribal Government",
    IF(
      B79 &lt;&gt; "",
      IFERROR(
        INDEX(
          'Summary - Level of Assistance'!$C$2:$AW$7,
          MATCH(Prototype_input!$C$34, 'Summary - Level of Assistance'!$B$2:$B$7, 0),
          MATCH(B79, 'Summary - Level of Assistance'!$C$1:$AW$1, 0)
        ),
        ""
      ),
      ""
    ),
    ""
  )
)</f>
        <v/>
      </c>
      <c r="F79" s="21" t="str">
        <f>IF(
  Prototype_input!$C$6 = "State or Local Government",
  IF(
    C79 &lt;&gt; "",
    IFERROR(
      INDEX(
        'Summary - Socioeconomic'!$C$2:$BX$11,
        MATCH(Prototype_input!$C$38, 'Summary - Socioeconomic'!$B$2:$B$11, 0),
        MATCH(C79, 'Summary - Socioeconomic'!$C$1:$BX$1, 0)
      ),
      ""
    ),
    ""
  ),
  IF(
    Prototype_input!$C$6 = "Federal or Tribal Government",
    IF(
      B79 &lt;&gt; "",
      IFERROR(
        INDEX(
          'Summary - Objective'!$C$2:$AX$4,
          MATCH(Prototype_input!$C$38, 'Summary - Objective'!$B$2:$B$4, 0),
          MATCH(B79, 'Summary - Objective'!$C$1:$AX$1, 0)
        ),
        ""
      ),
      ""
    ),
    ""
  )
)</f>
        <v/>
      </c>
      <c r="G79" s="21" t="str">
        <f>IF(
  Prototype_input!$C$6 = "Federal or Tribal Government",
  IF(
    B79 &lt;&gt; "",
    IFERROR(
      INDEX(
        'Summary - Contract Type'!$C$2:$BX$6,
        MATCH(Prototype_input!$C$42, 'Summary - Contract Type'!$B$2:$B$6, 0),
        MATCH(B79, 'Summary - Contract Type'!$C$1:$BX$1, 0)
      ),
      ""
    ),
    ""
  ),
  ""
)</f>
        <v/>
      </c>
      <c r="H79" s="21" t="str">
        <f>IF(
  Prototype_input!$C$6 = "Federal or Tribal Government",
  IF(
    B79 &lt;&gt; "",
    IFERROR(
      INDEX(
        'Summary - Period of Performance'!$C$2:$AW$5,
        MATCH(Prototype_input!$C$46, 'Summary - Period of Performance'!$B$2:$B$5, 0),
        MATCH(B79, 'Summary - Period of Performance'!$C$1:$AW$1, 0)
      ),
      ""
    ),
    ""
  ),
  ""
)</f>
        <v/>
      </c>
      <c r="I79" s="21" t="str">
        <f>IF(
  Prototype_input!$C$6 = "Federal or Tribal Government",
  IF(
    B79 &lt;&gt; "",
    IFERROR(
      INDEX(
        'Summary - Socioeconomic'!$C$2:$BX$11,
        MATCH(Prototype_input!$C$50, 'Summary - Socioeconomic'!$B$2:$B$11, 0),
        MATCH(B79, 'Summary - Socioeconomic'!$C$1:$BX$1, 0)
      ),
      ""
    ),
    ""
  ),
  ""
)</f>
        <v/>
      </c>
      <c r="J79" s="21" t="str">
        <f>IF(
  Prototype_input!$C$6 = "Federal or Tribal Government",
  IF(
    B79 &lt;&gt; "",
    IFERROR(
      INDEX(
        'Summary - Estimated Dollar Valu'!$C$2:$AW$4,
        MATCH(Prototype_input!$C$54, 'Summary - Estimated Dollar Valu'!$B$2:$B$4, 0),
        MATCH(B79, 'Summary - Estimated Dollar Valu'!$C$1:$AW$1, 0)
      ),
      ""
    ),
    ""
  ),
  ""
)</f>
        <v/>
      </c>
      <c r="K79" s="21" t="str">
        <f>IF(AND(Prototype_input!$C$56&lt;&gt;"",J79&lt;&gt;""),Prototype_input!$C$58,"")</f>
        <v/>
      </c>
      <c r="L79" s="21" t="str">
        <f>IF(AND(Prototype_input!$C$60&lt;&gt;"",J79&lt;&gt;""),Prototype_input!$C$62,"")</f>
        <v/>
      </c>
      <c r="M79" s="21" t="str">
        <f>IF(AND(Prototype_input!$C$64&lt;&gt;"",J79&lt;&gt;""),Prototype_input!$C$66,"")</f>
        <v/>
      </c>
      <c r="N79" s="21" t="str">
        <f>IF(AND(Prototype_input!$C$68&lt;&gt;"",J79&lt;&gt;""),Prototype_input!$C$70,"")</f>
        <v/>
      </c>
      <c r="O79" s="21" t="str">
        <f>IF(N79&lt;&gt;"",_xlfn.XLOOKUP(Prototype_input!$E$16,'ITC Offerings Mapping'!$C$1:$C$1000,'ITC Offerings Mapping'!$B$1:$B$1000),"")</f>
        <v/>
      </c>
      <c r="Q79" s="21" t="str">
        <f t="array" ref="Q79">IF(Prototype_input!$C$6="Federal or Tribal Government",IF(O79&lt;&gt;"", INDEX('Scope Scoring'!$C$2:$BX$50, MATCH(O79, 'Scope Scoring'!$B$2:$B$50, 0), MATCH(B79, 'Scope Scoring'!$C$1:$BX$1, 0)),""),"")</f>
        <v/>
      </c>
      <c r="R79" s="21" t="str">
        <f t="shared" si="26"/>
        <v/>
      </c>
      <c r="S79" s="21" t="str">
        <f t="shared" si="27"/>
        <v/>
      </c>
      <c r="T79" s="21" t="str">
        <f t="shared" si="28"/>
        <v/>
      </c>
      <c r="U79" s="21" t="str">
        <f t="shared" si="29"/>
        <v/>
      </c>
      <c r="W79" s="21" t="str">
        <f t="array" ref="W79">IF(Prototype_input!$C$6="Federal or Tribal Government",IF(O79&lt;&gt;"", INDEX('Summary - Level of Assistance -'!$C$2:$AV$7, MATCH(Prototype_input!$C$34, 'Summary - Level of Assistance -'!$B$2:$B$7, 0), MATCH(B79, 'Summary - Level of Assistance -'!$C$1:$AV$1, 0)),""),"")</f>
        <v/>
      </c>
      <c r="X79" s="21" t="str">
        <f t="shared" si="30"/>
        <v/>
      </c>
      <c r="Y79" s="21" t="str">
        <f t="shared" si="31"/>
        <v/>
      </c>
      <c r="AA79" s="21" t="str">
        <f t="array" ref="AA79">IF(Prototype_input!$C$6="Federal or Tribal Government",IF(O79&lt;&gt;"", INDEX('Summary - Objective - Tradeoff'!$C$2:$AV$4, MATCH(Prototype_input!$C$38, 'Summary - Objective - Tradeoff'!$B$2:$B$4, 0), MATCH(B79, 'Summary - Objective - Tradeoff'!$C$1:$AV$1, 0)),""),"")</f>
        <v/>
      </c>
      <c r="AB79" s="21" t="str">
        <f t="shared" si="32"/>
        <v/>
      </c>
      <c r="AC79" s="21" t="str">
        <f t="shared" si="33"/>
        <v/>
      </c>
      <c r="AE79" s="21" t="str">
        <f t="array" ref="AE79">IF(Prototype_input!$C$6="Federal or Tribal Government",IF(O79&lt;&gt;"", INDEX('Summary- PoP - Tradeoff'!$C$2:$AV$5, MATCH(Prototype_input!$C$46, 'Summary- PoP - Tradeoff'!$B$2:$B$5, 0), MATCH(B79, 'Summary- PoP - Tradeoff'!$C$1:$AV$1, 0)),""),"")</f>
        <v/>
      </c>
      <c r="AF79" s="21" t="str">
        <f t="shared" si="34"/>
        <v/>
      </c>
      <c r="AG79" s="21" t="str">
        <f t="shared" si="35"/>
        <v/>
      </c>
      <c r="AI79" s="21" t="str">
        <f t="array" ref="AI79">IF(Prototype_input!$C$6="Federal or Tribal Government",IF(O79&lt;&gt;"", INDEX('Summary - EDV - Tradeoff'!$C$2:$AV$4, MATCH(Prototype_input!$C$54, 'Summary - EDV - Tradeoff'!$B$2:$B$4, 0), MATCH(B79, 'Summary - EDV - Tradeoff'!$C$1:$AV$1, 0)),""),"")</f>
        <v/>
      </c>
      <c r="AJ79" s="21" t="str">
        <f t="shared" si="36"/>
        <v/>
      </c>
      <c r="AK79" s="21" t="str">
        <f t="shared" si="37"/>
        <v/>
      </c>
      <c r="AL79" s="21" t="str">
        <f t="shared" si="38"/>
        <v/>
      </c>
    </row>
    <row r="80" spans="4:38" ht="12.75" x14ac:dyDescent="0.2">
      <c r="D80" s="21" t="str">
        <f>IF(
  Prototype_input!$C$6 = "State or Local Government",
  IF(
    C80 &lt;&gt; "",
    IFERROR(
      INDEX(
        'Summary - Acquisition Need'!$C$2:$AD$4,
        MATCH(Prototype_input!$C$30, 'Summary - Acquisition Need'!$B$2:$B$4, 0),
        MATCH(C80, 'Summary - Acquisition Need'!$C$1:$AD$1, 0)
      ),
      ""
    ),
    ""
  ),
  IF(
    Prototype_input!$C$6 = "Federal or Tribal Government",
    IF(
      B80 &lt;&gt; "",
      IFERROR(
        INDEX(
          'Summary - Place of Performance'!$C$2:$AW$14,
          MATCH(Prototype_input!$C$30, 'Summary - Place of Performance'!$B$2:$B$14, 0),
          MATCH(B80, 'Summary - Place of Performance'!$C$1:$AW$1, 0)
        ),
        ""
      ),
      ""
    ),
    ""
  )
)</f>
        <v/>
      </c>
      <c r="E80" s="21" t="str">
        <f>IF(
  Prototype_input!$C$6 = "State or Local Government",
  IF(
    C80 &lt;&gt; "",
    IFERROR(
      INDEX(
        'Summary - Contract Type'!$C$2:$BX$6,
        MATCH(Prototype_input!$C$34, 'Summary - Contract Type'!$B$2:$B$6, 0),
        MATCH(C80, 'Summary - Contract Type'!$C$1:$BX$1, 0)
      ),
      ""
    ),
    ""
  ),
  IF(
    Prototype_input!$C$6 = "Federal or Tribal Government",
    IF(
      B80 &lt;&gt; "",
      IFERROR(
        INDEX(
          'Summary - Level of Assistance'!$C$2:$AW$7,
          MATCH(Prototype_input!$C$34, 'Summary - Level of Assistance'!$B$2:$B$7, 0),
          MATCH(B80, 'Summary - Level of Assistance'!$C$1:$AW$1, 0)
        ),
        ""
      ),
      ""
    ),
    ""
  )
)</f>
        <v/>
      </c>
      <c r="F80" s="21" t="str">
        <f>IF(
  Prototype_input!$C$6 = "State or Local Government",
  IF(
    C80 &lt;&gt; "",
    IFERROR(
      INDEX(
        'Summary - Socioeconomic'!$C$2:$BX$11,
        MATCH(Prototype_input!$C$38, 'Summary - Socioeconomic'!$B$2:$B$11, 0),
        MATCH(C80, 'Summary - Socioeconomic'!$C$1:$BX$1, 0)
      ),
      ""
    ),
    ""
  ),
  IF(
    Prototype_input!$C$6 = "Federal or Tribal Government",
    IF(
      B80 &lt;&gt; "",
      IFERROR(
        INDEX(
          'Summary - Objective'!$C$2:$AX$4,
          MATCH(Prototype_input!$C$38, 'Summary - Objective'!$B$2:$B$4, 0),
          MATCH(B80, 'Summary - Objective'!$C$1:$AX$1, 0)
        ),
        ""
      ),
      ""
    ),
    ""
  )
)</f>
        <v/>
      </c>
      <c r="G80" s="21" t="str">
        <f>IF(
  Prototype_input!$C$6 = "Federal or Tribal Government",
  IF(
    B80 &lt;&gt; "",
    IFERROR(
      INDEX(
        'Summary - Contract Type'!$C$2:$BX$6,
        MATCH(Prototype_input!$C$42, 'Summary - Contract Type'!$B$2:$B$6, 0),
        MATCH(B80, 'Summary - Contract Type'!$C$1:$BX$1, 0)
      ),
      ""
    ),
    ""
  ),
  ""
)</f>
        <v/>
      </c>
      <c r="H80" s="21" t="str">
        <f>IF(
  Prototype_input!$C$6 = "Federal or Tribal Government",
  IF(
    B80 &lt;&gt; "",
    IFERROR(
      INDEX(
        'Summary - Period of Performance'!$C$2:$AW$5,
        MATCH(Prototype_input!$C$46, 'Summary - Period of Performance'!$B$2:$B$5, 0),
        MATCH(B80, 'Summary - Period of Performance'!$C$1:$AW$1, 0)
      ),
      ""
    ),
    ""
  ),
  ""
)</f>
        <v/>
      </c>
      <c r="I80" s="21" t="str">
        <f>IF(
  Prototype_input!$C$6 = "Federal or Tribal Government",
  IF(
    B80 &lt;&gt; "",
    IFERROR(
      INDEX(
        'Summary - Socioeconomic'!$C$2:$BX$11,
        MATCH(Prototype_input!$C$50, 'Summary - Socioeconomic'!$B$2:$B$11, 0),
        MATCH(B80, 'Summary - Socioeconomic'!$C$1:$BX$1, 0)
      ),
      ""
    ),
    ""
  ),
  ""
)</f>
        <v/>
      </c>
      <c r="J80" s="21" t="str">
        <f>IF(
  Prototype_input!$C$6 = "Federal or Tribal Government",
  IF(
    B80 &lt;&gt; "",
    IFERROR(
      INDEX(
        'Summary - Estimated Dollar Valu'!$C$2:$AW$4,
        MATCH(Prototype_input!$C$54, 'Summary - Estimated Dollar Valu'!$B$2:$B$4, 0),
        MATCH(B80, 'Summary - Estimated Dollar Valu'!$C$1:$AW$1, 0)
      ),
      ""
    ),
    ""
  ),
  ""
)</f>
        <v/>
      </c>
      <c r="K80" s="21" t="str">
        <f>IF(AND(Prototype_input!$C$56&lt;&gt;"",J80&lt;&gt;""),Prototype_input!$C$58,"")</f>
        <v/>
      </c>
      <c r="L80" s="21" t="str">
        <f>IF(AND(Prototype_input!$C$60&lt;&gt;"",J80&lt;&gt;""),Prototype_input!$C$62,"")</f>
        <v/>
      </c>
      <c r="M80" s="21" t="str">
        <f>IF(AND(Prototype_input!$C$64&lt;&gt;"",J80&lt;&gt;""),Prototype_input!$C$66,"")</f>
        <v/>
      </c>
      <c r="N80" s="21" t="str">
        <f>IF(AND(Prototype_input!$C$68&lt;&gt;"",J80&lt;&gt;""),Prototype_input!$C$70,"")</f>
        <v/>
      </c>
      <c r="O80" s="21" t="str">
        <f>IF(N80&lt;&gt;"",_xlfn.XLOOKUP(Prototype_input!$E$16,'ITC Offerings Mapping'!$C$1:$C$1000,'ITC Offerings Mapping'!$B$1:$B$1000),"")</f>
        <v/>
      </c>
      <c r="Q80" s="21" t="str">
        <f t="array" ref="Q80">IF(Prototype_input!$C$6="Federal or Tribal Government",IF(O80&lt;&gt;"", INDEX('Scope Scoring'!$C$2:$BX$50, MATCH(O80, 'Scope Scoring'!$B$2:$B$50, 0), MATCH(B80, 'Scope Scoring'!$C$1:$BX$1, 0)),""),"")</f>
        <v/>
      </c>
      <c r="R80" s="21" t="str">
        <f t="shared" si="26"/>
        <v/>
      </c>
      <c r="S80" s="21" t="str">
        <f t="shared" si="27"/>
        <v/>
      </c>
      <c r="T80" s="21" t="str">
        <f t="shared" si="28"/>
        <v/>
      </c>
      <c r="U80" s="21" t="str">
        <f t="shared" si="29"/>
        <v/>
      </c>
      <c r="W80" s="21" t="str">
        <f t="array" ref="W80">IF(Prototype_input!$C$6="Federal or Tribal Government",IF(O80&lt;&gt;"", INDEX('Summary - Level of Assistance -'!$C$2:$AV$7, MATCH(Prototype_input!$C$34, 'Summary - Level of Assistance -'!$B$2:$B$7, 0), MATCH(B80, 'Summary - Level of Assistance -'!$C$1:$AV$1, 0)),""),"")</f>
        <v/>
      </c>
      <c r="X80" s="21" t="str">
        <f t="shared" si="30"/>
        <v/>
      </c>
      <c r="Y80" s="21" t="str">
        <f t="shared" si="31"/>
        <v/>
      </c>
      <c r="AA80" s="21" t="str">
        <f t="array" ref="AA80">IF(Prototype_input!$C$6="Federal or Tribal Government",IF(O80&lt;&gt;"", INDEX('Summary - Objective - Tradeoff'!$C$2:$AV$4, MATCH(Prototype_input!$C$38, 'Summary - Objective - Tradeoff'!$B$2:$B$4, 0), MATCH(B80, 'Summary - Objective - Tradeoff'!$C$1:$AV$1, 0)),""),"")</f>
        <v/>
      </c>
      <c r="AB80" s="21" t="str">
        <f t="shared" si="32"/>
        <v/>
      </c>
      <c r="AC80" s="21" t="str">
        <f t="shared" si="33"/>
        <v/>
      </c>
      <c r="AE80" s="21" t="str">
        <f t="array" ref="AE80">IF(Prototype_input!$C$6="Federal or Tribal Government",IF(O80&lt;&gt;"", INDEX('Summary- PoP - Tradeoff'!$C$2:$AV$5, MATCH(Prototype_input!$C$46, 'Summary- PoP - Tradeoff'!$B$2:$B$5, 0), MATCH(B80, 'Summary- PoP - Tradeoff'!$C$1:$AV$1, 0)),""),"")</f>
        <v/>
      </c>
      <c r="AF80" s="21" t="str">
        <f t="shared" si="34"/>
        <v/>
      </c>
      <c r="AG80" s="21" t="str">
        <f t="shared" si="35"/>
        <v/>
      </c>
      <c r="AI80" s="21" t="str">
        <f t="array" ref="AI80">IF(Prototype_input!$C$6="Federal or Tribal Government",IF(O80&lt;&gt;"", INDEX('Summary - EDV - Tradeoff'!$C$2:$AV$4, MATCH(Prototype_input!$C$54, 'Summary - EDV - Tradeoff'!$B$2:$B$4, 0), MATCH(B80, 'Summary - EDV - Tradeoff'!$C$1:$AV$1, 0)),""),"")</f>
        <v/>
      </c>
      <c r="AJ80" s="21" t="str">
        <f t="shared" si="36"/>
        <v/>
      </c>
      <c r="AK80" s="21" t="str">
        <f t="shared" si="37"/>
        <v/>
      </c>
      <c r="AL80" s="21" t="str">
        <f t="shared" si="38"/>
        <v/>
      </c>
    </row>
    <row r="81" spans="4:38" ht="12.75" x14ac:dyDescent="0.2">
      <c r="D81" s="21" t="str">
        <f>IF(
  Prototype_input!$C$6 = "State or Local Government",
  IF(
    C81 &lt;&gt; "",
    IFERROR(
      INDEX(
        'Summary - Acquisition Need'!$C$2:$AD$4,
        MATCH(Prototype_input!$C$30, 'Summary - Acquisition Need'!$B$2:$B$4, 0),
        MATCH(C81, 'Summary - Acquisition Need'!$C$1:$AD$1, 0)
      ),
      ""
    ),
    ""
  ),
  IF(
    Prototype_input!$C$6 = "Federal or Tribal Government",
    IF(
      B81 &lt;&gt; "",
      IFERROR(
        INDEX(
          'Summary - Place of Performance'!$C$2:$AW$14,
          MATCH(Prototype_input!$C$30, 'Summary - Place of Performance'!$B$2:$B$14, 0),
          MATCH(B81, 'Summary - Place of Performance'!$C$1:$AW$1, 0)
        ),
        ""
      ),
      ""
    ),
    ""
  )
)</f>
        <v/>
      </c>
      <c r="E81" s="21" t="str">
        <f>IF(
  Prototype_input!$C$6 = "State or Local Government",
  IF(
    C81 &lt;&gt; "",
    IFERROR(
      INDEX(
        'Summary - Contract Type'!$C$2:$BX$6,
        MATCH(Prototype_input!$C$34, 'Summary - Contract Type'!$B$2:$B$6, 0),
        MATCH(C81, 'Summary - Contract Type'!$C$1:$BX$1, 0)
      ),
      ""
    ),
    ""
  ),
  IF(
    Prototype_input!$C$6 = "Federal or Tribal Government",
    IF(
      B81 &lt;&gt; "",
      IFERROR(
        INDEX(
          'Summary - Level of Assistance'!$C$2:$AW$7,
          MATCH(Prototype_input!$C$34, 'Summary - Level of Assistance'!$B$2:$B$7, 0),
          MATCH(B81, 'Summary - Level of Assistance'!$C$1:$AW$1, 0)
        ),
        ""
      ),
      ""
    ),
    ""
  )
)</f>
        <v/>
      </c>
      <c r="F81" s="21" t="str">
        <f>IF(
  Prototype_input!$C$6 = "State or Local Government",
  IF(
    C81 &lt;&gt; "",
    IFERROR(
      INDEX(
        'Summary - Socioeconomic'!$C$2:$BX$11,
        MATCH(Prototype_input!$C$38, 'Summary - Socioeconomic'!$B$2:$B$11, 0),
        MATCH(C81, 'Summary - Socioeconomic'!$C$1:$BX$1, 0)
      ),
      ""
    ),
    ""
  ),
  IF(
    Prototype_input!$C$6 = "Federal or Tribal Government",
    IF(
      B81 &lt;&gt; "",
      IFERROR(
        INDEX(
          'Summary - Objective'!$C$2:$AX$4,
          MATCH(Prototype_input!$C$38, 'Summary - Objective'!$B$2:$B$4, 0),
          MATCH(B81, 'Summary - Objective'!$C$1:$AX$1, 0)
        ),
        ""
      ),
      ""
    ),
    ""
  )
)</f>
        <v/>
      </c>
      <c r="G81" s="21" t="str">
        <f>IF(
  Prototype_input!$C$6 = "Federal or Tribal Government",
  IF(
    B81 &lt;&gt; "",
    IFERROR(
      INDEX(
        'Summary - Contract Type'!$C$2:$BX$6,
        MATCH(Prototype_input!$C$42, 'Summary - Contract Type'!$B$2:$B$6, 0),
        MATCH(B81, 'Summary - Contract Type'!$C$1:$BX$1, 0)
      ),
      ""
    ),
    ""
  ),
  ""
)</f>
        <v/>
      </c>
      <c r="H81" s="21" t="str">
        <f>IF(
  Prototype_input!$C$6 = "Federal or Tribal Government",
  IF(
    B81 &lt;&gt; "",
    IFERROR(
      INDEX(
        'Summary - Period of Performance'!$C$2:$AW$5,
        MATCH(Prototype_input!$C$46, 'Summary - Period of Performance'!$B$2:$B$5, 0),
        MATCH(B81, 'Summary - Period of Performance'!$C$1:$AW$1, 0)
      ),
      ""
    ),
    ""
  ),
  ""
)</f>
        <v/>
      </c>
      <c r="I81" s="21" t="str">
        <f>IF(
  Prototype_input!$C$6 = "Federal or Tribal Government",
  IF(
    B81 &lt;&gt; "",
    IFERROR(
      INDEX(
        'Summary - Socioeconomic'!$C$2:$BX$11,
        MATCH(Prototype_input!$C$50, 'Summary - Socioeconomic'!$B$2:$B$11, 0),
        MATCH(B81, 'Summary - Socioeconomic'!$C$1:$BX$1, 0)
      ),
      ""
    ),
    ""
  ),
  ""
)</f>
        <v/>
      </c>
      <c r="J81" s="21" t="str">
        <f>IF(
  Prototype_input!$C$6 = "Federal or Tribal Government",
  IF(
    B81 &lt;&gt; "",
    IFERROR(
      INDEX(
        'Summary - Estimated Dollar Valu'!$C$2:$AW$4,
        MATCH(Prototype_input!$C$54, 'Summary - Estimated Dollar Valu'!$B$2:$B$4, 0),
        MATCH(B81, 'Summary - Estimated Dollar Valu'!$C$1:$AW$1, 0)
      ),
      ""
    ),
    ""
  ),
  ""
)</f>
        <v/>
      </c>
      <c r="K81" s="21" t="str">
        <f>IF(AND(Prototype_input!$C$56&lt;&gt;"",J81&lt;&gt;""),Prototype_input!$C$58,"")</f>
        <v/>
      </c>
      <c r="L81" s="21" t="str">
        <f>IF(AND(Prototype_input!$C$60&lt;&gt;"",J81&lt;&gt;""),Prototype_input!$C$62,"")</f>
        <v/>
      </c>
      <c r="M81" s="21" t="str">
        <f>IF(AND(Prototype_input!$C$64&lt;&gt;"",J81&lt;&gt;""),Prototype_input!$C$66,"")</f>
        <v/>
      </c>
      <c r="N81" s="21" t="str">
        <f>IF(AND(Prototype_input!$C$68&lt;&gt;"",J81&lt;&gt;""),Prototype_input!$C$70,"")</f>
        <v/>
      </c>
      <c r="O81" s="21" t="str">
        <f>IF(N81&lt;&gt;"",_xlfn.XLOOKUP(Prototype_input!$E$16,'ITC Offerings Mapping'!$C$1:$C$1000,'ITC Offerings Mapping'!$B$1:$B$1000),"")</f>
        <v/>
      </c>
      <c r="Q81" s="21" t="str">
        <f t="array" ref="Q81">IF(Prototype_input!$C$6="Federal or Tribal Government",IF(O81&lt;&gt;"", INDEX('Scope Scoring'!$C$2:$BX$50, MATCH(O81, 'Scope Scoring'!$B$2:$B$50, 0), MATCH(B81, 'Scope Scoring'!$C$1:$BX$1, 0)),""),"")</f>
        <v/>
      </c>
      <c r="R81" s="21" t="str">
        <f t="shared" si="26"/>
        <v/>
      </c>
      <c r="S81" s="21" t="str">
        <f t="shared" si="27"/>
        <v/>
      </c>
      <c r="T81" s="21" t="str">
        <f t="shared" si="28"/>
        <v/>
      </c>
      <c r="U81" s="21" t="str">
        <f t="shared" si="29"/>
        <v/>
      </c>
      <c r="W81" s="21" t="str">
        <f t="array" ref="W81">IF(Prototype_input!$C$6="Federal or Tribal Government",IF(O81&lt;&gt;"", INDEX('Summary - Level of Assistance -'!$C$2:$AV$7, MATCH(Prototype_input!$C$34, 'Summary - Level of Assistance -'!$B$2:$B$7, 0), MATCH(B81, 'Summary - Level of Assistance -'!$C$1:$AV$1, 0)),""),"")</f>
        <v/>
      </c>
      <c r="X81" s="21" t="str">
        <f t="shared" si="30"/>
        <v/>
      </c>
      <c r="Y81" s="21" t="str">
        <f t="shared" si="31"/>
        <v/>
      </c>
      <c r="AA81" s="21" t="str">
        <f t="array" ref="AA81">IF(Prototype_input!$C$6="Federal or Tribal Government",IF(O81&lt;&gt;"", INDEX('Summary - Objective - Tradeoff'!$C$2:$AV$4, MATCH(Prototype_input!$C$38, 'Summary - Objective - Tradeoff'!$B$2:$B$4, 0), MATCH(B81, 'Summary - Objective - Tradeoff'!$C$1:$AV$1, 0)),""),"")</f>
        <v/>
      </c>
      <c r="AB81" s="21" t="str">
        <f t="shared" si="32"/>
        <v/>
      </c>
      <c r="AC81" s="21" t="str">
        <f t="shared" si="33"/>
        <v/>
      </c>
      <c r="AE81" s="21" t="str">
        <f t="array" ref="AE81">IF(Prototype_input!$C$6="Federal or Tribal Government",IF(O81&lt;&gt;"", INDEX('Summary- PoP - Tradeoff'!$C$2:$AV$5, MATCH(Prototype_input!$C$46, 'Summary- PoP - Tradeoff'!$B$2:$B$5, 0), MATCH(B81, 'Summary- PoP - Tradeoff'!$C$1:$AV$1, 0)),""),"")</f>
        <v/>
      </c>
      <c r="AF81" s="21" t="str">
        <f t="shared" si="34"/>
        <v/>
      </c>
      <c r="AG81" s="21" t="str">
        <f t="shared" si="35"/>
        <v/>
      </c>
      <c r="AI81" s="21" t="str">
        <f t="array" ref="AI81">IF(Prototype_input!$C$6="Federal or Tribal Government",IF(O81&lt;&gt;"", INDEX('Summary - EDV - Tradeoff'!$C$2:$AV$4, MATCH(Prototype_input!$C$54, 'Summary - EDV - Tradeoff'!$B$2:$B$4, 0), MATCH(B81, 'Summary - EDV - Tradeoff'!$C$1:$AV$1, 0)),""),"")</f>
        <v/>
      </c>
      <c r="AJ81" s="21" t="str">
        <f t="shared" si="36"/>
        <v/>
      </c>
      <c r="AK81" s="21" t="str">
        <f t="shared" si="37"/>
        <v/>
      </c>
      <c r="AL81" s="21" t="str">
        <f t="shared" si="38"/>
        <v/>
      </c>
    </row>
    <row r="82" spans="4:38" ht="12.75" x14ac:dyDescent="0.2">
      <c r="D82" s="21" t="str">
        <f>IF(
  Prototype_input!$C$6 = "State or Local Government",
  IF(
    C82 &lt;&gt; "",
    IFERROR(
      INDEX(
        'Summary - Acquisition Need'!$C$2:$AD$4,
        MATCH(Prototype_input!$C$30, 'Summary - Acquisition Need'!$B$2:$B$4, 0),
        MATCH(C82, 'Summary - Acquisition Need'!$C$1:$AD$1, 0)
      ),
      ""
    ),
    ""
  ),
  IF(
    Prototype_input!$C$6 = "Federal or Tribal Government",
    IF(
      B82 &lt;&gt; "",
      IFERROR(
        INDEX(
          'Summary - Place of Performance'!$C$2:$AW$14,
          MATCH(Prototype_input!$C$30, 'Summary - Place of Performance'!$B$2:$B$14, 0),
          MATCH(B82, 'Summary - Place of Performance'!$C$1:$AW$1, 0)
        ),
        ""
      ),
      ""
    ),
    ""
  )
)</f>
        <v/>
      </c>
      <c r="E82" s="21" t="str">
        <f>IF(
  Prototype_input!$C$6 = "State or Local Government",
  IF(
    C82 &lt;&gt; "",
    IFERROR(
      INDEX(
        'Summary - Contract Type'!$C$2:$BX$6,
        MATCH(Prototype_input!$C$34, 'Summary - Contract Type'!$B$2:$B$6, 0),
        MATCH(C82, 'Summary - Contract Type'!$C$1:$BX$1, 0)
      ),
      ""
    ),
    ""
  ),
  IF(
    Prototype_input!$C$6 = "Federal or Tribal Government",
    IF(
      B82 &lt;&gt; "",
      IFERROR(
        INDEX(
          'Summary - Level of Assistance'!$C$2:$AW$7,
          MATCH(Prototype_input!$C$34, 'Summary - Level of Assistance'!$B$2:$B$7, 0),
          MATCH(B82, 'Summary - Level of Assistance'!$C$1:$AW$1, 0)
        ),
        ""
      ),
      ""
    ),
    ""
  )
)</f>
        <v/>
      </c>
      <c r="F82" s="21" t="str">
        <f>IF(
  Prototype_input!$C$6 = "State or Local Government",
  IF(
    C82 &lt;&gt; "",
    IFERROR(
      INDEX(
        'Summary - Socioeconomic'!$C$2:$BX$11,
        MATCH(Prototype_input!$C$38, 'Summary - Socioeconomic'!$B$2:$B$11, 0),
        MATCH(C82, 'Summary - Socioeconomic'!$C$1:$BX$1, 0)
      ),
      ""
    ),
    ""
  ),
  IF(
    Prototype_input!$C$6 = "Federal or Tribal Government",
    IF(
      B82 &lt;&gt; "",
      IFERROR(
        INDEX(
          'Summary - Objective'!$C$2:$AX$4,
          MATCH(Prototype_input!$C$38, 'Summary - Objective'!$B$2:$B$4, 0),
          MATCH(B82, 'Summary - Objective'!$C$1:$AX$1, 0)
        ),
        ""
      ),
      ""
    ),
    ""
  )
)</f>
        <v/>
      </c>
      <c r="G82" s="21" t="str">
        <f>IF(
  Prototype_input!$C$6 = "Federal or Tribal Government",
  IF(
    B82 &lt;&gt; "",
    IFERROR(
      INDEX(
        'Summary - Contract Type'!$C$2:$BX$6,
        MATCH(Prototype_input!$C$42, 'Summary - Contract Type'!$B$2:$B$6, 0),
        MATCH(B82, 'Summary - Contract Type'!$C$1:$BX$1, 0)
      ),
      ""
    ),
    ""
  ),
  ""
)</f>
        <v/>
      </c>
      <c r="H82" s="21" t="str">
        <f>IF(
  Prototype_input!$C$6 = "Federal or Tribal Government",
  IF(
    B82 &lt;&gt; "",
    IFERROR(
      INDEX(
        'Summary - Period of Performance'!$C$2:$AW$5,
        MATCH(Prototype_input!$C$46, 'Summary - Period of Performance'!$B$2:$B$5, 0),
        MATCH(B82, 'Summary - Period of Performance'!$C$1:$AW$1, 0)
      ),
      ""
    ),
    ""
  ),
  ""
)</f>
        <v/>
      </c>
      <c r="I82" s="21" t="str">
        <f>IF(
  Prototype_input!$C$6 = "Federal or Tribal Government",
  IF(
    B82 &lt;&gt; "",
    IFERROR(
      INDEX(
        'Summary - Socioeconomic'!$C$2:$BX$11,
        MATCH(Prototype_input!$C$50, 'Summary - Socioeconomic'!$B$2:$B$11, 0),
        MATCH(B82, 'Summary - Socioeconomic'!$C$1:$BX$1, 0)
      ),
      ""
    ),
    ""
  ),
  ""
)</f>
        <v/>
      </c>
      <c r="J82" s="21" t="str">
        <f>IF(
  Prototype_input!$C$6 = "Federal or Tribal Government",
  IF(
    B82 &lt;&gt; "",
    IFERROR(
      INDEX(
        'Summary - Estimated Dollar Valu'!$C$2:$AW$4,
        MATCH(Prototype_input!$C$54, 'Summary - Estimated Dollar Valu'!$B$2:$B$4, 0),
        MATCH(B82, 'Summary - Estimated Dollar Valu'!$C$1:$AW$1, 0)
      ),
      ""
    ),
    ""
  ),
  ""
)</f>
        <v/>
      </c>
      <c r="K82" s="21" t="str">
        <f>IF(AND(Prototype_input!$C$56&lt;&gt;"",J82&lt;&gt;""),Prototype_input!$C$58,"")</f>
        <v/>
      </c>
      <c r="L82" s="21" t="str">
        <f>IF(AND(Prototype_input!$C$60&lt;&gt;"",J82&lt;&gt;""),Prototype_input!$C$62,"")</f>
        <v/>
      </c>
      <c r="M82" s="21" t="str">
        <f>IF(AND(Prototype_input!$C$64&lt;&gt;"",J82&lt;&gt;""),Prototype_input!$C$66,"")</f>
        <v/>
      </c>
      <c r="N82" s="21" t="str">
        <f>IF(AND(Prototype_input!$C$68&lt;&gt;"",J82&lt;&gt;""),Prototype_input!$C$70,"")</f>
        <v/>
      </c>
      <c r="O82" s="21" t="str">
        <f>IF(N82&lt;&gt;"",_xlfn.XLOOKUP(Prototype_input!$E$16,'ITC Offerings Mapping'!$C$1:$C$1000,'ITC Offerings Mapping'!$B$1:$B$1000),"")</f>
        <v/>
      </c>
      <c r="Q82" s="21" t="str">
        <f t="array" ref="Q82">IF(Prototype_input!$C$6="Federal or Tribal Government",IF(O82&lt;&gt;"", INDEX('Scope Scoring'!$C$2:$BX$50, MATCH(O82, 'Scope Scoring'!$B$2:$B$50, 0), MATCH(B82, 'Scope Scoring'!$C$1:$BX$1, 0)),""),"")</f>
        <v/>
      </c>
      <c r="R82" s="21" t="str">
        <f t="shared" si="26"/>
        <v/>
      </c>
      <c r="S82" s="21" t="str">
        <f t="shared" si="27"/>
        <v/>
      </c>
      <c r="T82" s="21" t="str">
        <f t="shared" si="28"/>
        <v/>
      </c>
      <c r="U82" s="21" t="str">
        <f t="shared" si="29"/>
        <v/>
      </c>
      <c r="W82" s="21" t="str">
        <f t="array" ref="W82">IF(Prototype_input!$C$6="Federal or Tribal Government",IF(O82&lt;&gt;"", INDEX('Summary - Level of Assistance -'!$C$2:$AV$7, MATCH(Prototype_input!$C$34, 'Summary - Level of Assistance -'!$B$2:$B$7, 0), MATCH(B82, 'Summary - Level of Assistance -'!$C$1:$AV$1, 0)),""),"")</f>
        <v/>
      </c>
      <c r="X82" s="21" t="str">
        <f t="shared" si="30"/>
        <v/>
      </c>
      <c r="Y82" s="21" t="str">
        <f t="shared" si="31"/>
        <v/>
      </c>
      <c r="AA82" s="21" t="str">
        <f t="array" ref="AA82">IF(Prototype_input!$C$6="Federal or Tribal Government",IF(O82&lt;&gt;"", INDEX('Summary - Objective - Tradeoff'!$C$2:$AV$4, MATCH(Prototype_input!$C$38, 'Summary - Objective - Tradeoff'!$B$2:$B$4, 0), MATCH(B82, 'Summary - Objective - Tradeoff'!$C$1:$AV$1, 0)),""),"")</f>
        <v/>
      </c>
      <c r="AB82" s="21" t="str">
        <f t="shared" si="32"/>
        <v/>
      </c>
      <c r="AC82" s="21" t="str">
        <f t="shared" si="33"/>
        <v/>
      </c>
      <c r="AE82" s="21" t="str">
        <f t="array" ref="AE82">IF(Prototype_input!$C$6="Federal or Tribal Government",IF(O82&lt;&gt;"", INDEX('Summary- PoP - Tradeoff'!$C$2:$AV$5, MATCH(Prototype_input!$C$46, 'Summary- PoP - Tradeoff'!$B$2:$B$5, 0), MATCH(B82, 'Summary- PoP - Tradeoff'!$C$1:$AV$1, 0)),""),"")</f>
        <v/>
      </c>
      <c r="AF82" s="21" t="str">
        <f t="shared" si="34"/>
        <v/>
      </c>
      <c r="AG82" s="21" t="str">
        <f t="shared" si="35"/>
        <v/>
      </c>
      <c r="AI82" s="21" t="str">
        <f t="array" ref="AI82">IF(Prototype_input!$C$6="Federal or Tribal Government",IF(O82&lt;&gt;"", INDEX('Summary - EDV - Tradeoff'!$C$2:$AV$4, MATCH(Prototype_input!$C$54, 'Summary - EDV - Tradeoff'!$B$2:$B$4, 0), MATCH(B82, 'Summary - EDV - Tradeoff'!$C$1:$AV$1, 0)),""),"")</f>
        <v/>
      </c>
      <c r="AJ82" s="21" t="str">
        <f t="shared" si="36"/>
        <v/>
      </c>
      <c r="AK82" s="21" t="str">
        <f t="shared" si="37"/>
        <v/>
      </c>
      <c r="AL82" s="21" t="str">
        <f t="shared" si="38"/>
        <v/>
      </c>
    </row>
    <row r="83" spans="4:38" ht="12.75" x14ac:dyDescent="0.2">
      <c r="D83" s="21" t="str">
        <f>IF(
  Prototype_input!$C$6 = "State or Local Government",
  IF(
    C83 &lt;&gt; "",
    IFERROR(
      INDEX(
        'Summary - Acquisition Need'!$C$2:$AD$4,
        MATCH(Prototype_input!$C$30, 'Summary - Acquisition Need'!$B$2:$B$4, 0),
        MATCH(C83, 'Summary - Acquisition Need'!$C$1:$AD$1, 0)
      ),
      ""
    ),
    ""
  ),
  IF(
    Prototype_input!$C$6 = "Federal or Tribal Government",
    IF(
      B83 &lt;&gt; "",
      IFERROR(
        INDEX(
          'Summary - Place of Performance'!$C$2:$AW$14,
          MATCH(Prototype_input!$C$30, 'Summary - Place of Performance'!$B$2:$B$14, 0),
          MATCH(B83, 'Summary - Place of Performance'!$C$1:$AW$1, 0)
        ),
        ""
      ),
      ""
    ),
    ""
  )
)</f>
        <v/>
      </c>
      <c r="E83" s="21" t="str">
        <f>IF(
  Prototype_input!$C$6 = "State or Local Government",
  IF(
    C83 &lt;&gt; "",
    IFERROR(
      INDEX(
        'Summary - Contract Type'!$C$2:$BX$6,
        MATCH(Prototype_input!$C$34, 'Summary - Contract Type'!$B$2:$B$6, 0),
        MATCH(C83, 'Summary - Contract Type'!$C$1:$BX$1, 0)
      ),
      ""
    ),
    ""
  ),
  IF(
    Prototype_input!$C$6 = "Federal or Tribal Government",
    IF(
      B83 &lt;&gt; "",
      IFERROR(
        INDEX(
          'Summary - Level of Assistance'!$C$2:$AW$7,
          MATCH(Prototype_input!$C$34, 'Summary - Level of Assistance'!$B$2:$B$7, 0),
          MATCH(B83, 'Summary - Level of Assistance'!$C$1:$AW$1, 0)
        ),
        ""
      ),
      ""
    ),
    ""
  )
)</f>
        <v/>
      </c>
      <c r="F83" s="21" t="str">
        <f>IF(
  Prototype_input!$C$6 = "State or Local Government",
  IF(
    C83 &lt;&gt; "",
    IFERROR(
      INDEX(
        'Summary - Socioeconomic'!$C$2:$BX$11,
        MATCH(Prototype_input!$C$38, 'Summary - Socioeconomic'!$B$2:$B$11, 0),
        MATCH(C83, 'Summary - Socioeconomic'!$C$1:$BX$1, 0)
      ),
      ""
    ),
    ""
  ),
  IF(
    Prototype_input!$C$6 = "Federal or Tribal Government",
    IF(
      B83 &lt;&gt; "",
      IFERROR(
        INDEX(
          'Summary - Objective'!$C$2:$AX$4,
          MATCH(Prototype_input!$C$38, 'Summary - Objective'!$B$2:$B$4, 0),
          MATCH(B83, 'Summary - Objective'!$C$1:$AX$1, 0)
        ),
        ""
      ),
      ""
    ),
    ""
  )
)</f>
        <v/>
      </c>
      <c r="G83" s="21" t="str">
        <f>IF(
  Prototype_input!$C$6 = "Federal or Tribal Government",
  IF(
    B83 &lt;&gt; "",
    IFERROR(
      INDEX(
        'Summary - Contract Type'!$C$2:$BX$6,
        MATCH(Prototype_input!$C$42, 'Summary - Contract Type'!$B$2:$B$6, 0),
        MATCH(B83, 'Summary - Contract Type'!$C$1:$BX$1, 0)
      ),
      ""
    ),
    ""
  ),
  ""
)</f>
        <v/>
      </c>
      <c r="H83" s="21" t="str">
        <f>IF(
  Prototype_input!$C$6 = "Federal or Tribal Government",
  IF(
    B83 &lt;&gt; "",
    IFERROR(
      INDEX(
        'Summary - Period of Performance'!$C$2:$AW$5,
        MATCH(Prototype_input!$C$46, 'Summary - Period of Performance'!$B$2:$B$5, 0),
        MATCH(B83, 'Summary - Period of Performance'!$C$1:$AW$1, 0)
      ),
      ""
    ),
    ""
  ),
  ""
)</f>
        <v/>
      </c>
      <c r="I83" s="21" t="str">
        <f>IF(
  Prototype_input!$C$6 = "Federal or Tribal Government",
  IF(
    B83 &lt;&gt; "",
    IFERROR(
      INDEX(
        'Summary - Socioeconomic'!$C$2:$BX$11,
        MATCH(Prototype_input!$C$50, 'Summary - Socioeconomic'!$B$2:$B$11, 0),
        MATCH(B83, 'Summary - Socioeconomic'!$C$1:$BX$1, 0)
      ),
      ""
    ),
    ""
  ),
  ""
)</f>
        <v/>
      </c>
      <c r="J83" s="21" t="str">
        <f>IF(
  Prototype_input!$C$6 = "Federal or Tribal Government",
  IF(
    B83 &lt;&gt; "",
    IFERROR(
      INDEX(
        'Summary - Estimated Dollar Valu'!$C$2:$AW$4,
        MATCH(Prototype_input!$C$54, 'Summary - Estimated Dollar Valu'!$B$2:$B$4, 0),
        MATCH(B83, 'Summary - Estimated Dollar Valu'!$C$1:$AW$1, 0)
      ),
      ""
    ),
    ""
  ),
  ""
)</f>
        <v/>
      </c>
      <c r="K83" s="21" t="str">
        <f>IF(AND(Prototype_input!$C$56&lt;&gt;"",J83&lt;&gt;""),Prototype_input!$C$58,"")</f>
        <v/>
      </c>
      <c r="L83" s="21" t="str">
        <f>IF(AND(Prototype_input!$C$60&lt;&gt;"",J83&lt;&gt;""),Prototype_input!$C$62,"")</f>
        <v/>
      </c>
      <c r="M83" s="21" t="str">
        <f>IF(AND(Prototype_input!$C$64&lt;&gt;"",J83&lt;&gt;""),Prototype_input!$C$66,"")</f>
        <v/>
      </c>
      <c r="N83" s="21" t="str">
        <f>IF(AND(Prototype_input!$C$68&lt;&gt;"",J83&lt;&gt;""),Prototype_input!$C$70,"")</f>
        <v/>
      </c>
      <c r="O83" s="21" t="str">
        <f>IF(N83&lt;&gt;"",_xlfn.XLOOKUP(Prototype_input!$E$16,'ITC Offerings Mapping'!$C$1:$C$1000,'ITC Offerings Mapping'!$B$1:$B$1000),"")</f>
        <v/>
      </c>
      <c r="Q83" s="21" t="str">
        <f t="array" ref="Q83">IF(Prototype_input!$C$6="Federal or Tribal Government",IF(O83&lt;&gt;"", INDEX('Scope Scoring'!$C$2:$BX$50, MATCH(O83, 'Scope Scoring'!$B$2:$B$50, 0), MATCH(B83, 'Scope Scoring'!$C$1:$BX$1, 0)),""),"")</f>
        <v/>
      </c>
      <c r="R83" s="21" t="str">
        <f t="shared" si="26"/>
        <v/>
      </c>
      <c r="S83" s="21" t="str">
        <f t="shared" si="27"/>
        <v/>
      </c>
      <c r="T83" s="21" t="str">
        <f t="shared" si="28"/>
        <v/>
      </c>
      <c r="U83" s="21" t="str">
        <f t="shared" si="29"/>
        <v/>
      </c>
      <c r="W83" s="21" t="str">
        <f t="array" ref="W83">IF(Prototype_input!$C$6="Federal or Tribal Government",IF(O83&lt;&gt;"", INDEX('Summary - Level of Assistance -'!$C$2:$AV$7, MATCH(Prototype_input!$C$34, 'Summary - Level of Assistance -'!$B$2:$B$7, 0), MATCH(B83, 'Summary - Level of Assistance -'!$C$1:$AV$1, 0)),""),"")</f>
        <v/>
      </c>
      <c r="X83" s="21" t="str">
        <f t="shared" si="30"/>
        <v/>
      </c>
      <c r="Y83" s="21" t="str">
        <f t="shared" si="31"/>
        <v/>
      </c>
      <c r="AA83" s="21" t="str">
        <f t="array" ref="AA83">IF(Prototype_input!$C$6="Federal or Tribal Government",IF(O83&lt;&gt;"", INDEX('Summary - Objective - Tradeoff'!$C$2:$AV$4, MATCH(Prototype_input!$C$38, 'Summary - Objective - Tradeoff'!$B$2:$B$4, 0), MATCH(B83, 'Summary - Objective - Tradeoff'!$C$1:$AV$1, 0)),""),"")</f>
        <v/>
      </c>
      <c r="AB83" s="21" t="str">
        <f t="shared" si="32"/>
        <v/>
      </c>
      <c r="AC83" s="21" t="str">
        <f t="shared" si="33"/>
        <v/>
      </c>
      <c r="AE83" s="21" t="str">
        <f t="array" ref="AE83">IF(Prototype_input!$C$6="Federal or Tribal Government",IF(O83&lt;&gt;"", INDEX('Summary- PoP - Tradeoff'!$C$2:$AV$5, MATCH(Prototype_input!$C$46, 'Summary- PoP - Tradeoff'!$B$2:$B$5, 0), MATCH(B83, 'Summary- PoP - Tradeoff'!$C$1:$AV$1, 0)),""),"")</f>
        <v/>
      </c>
      <c r="AF83" s="21" t="str">
        <f t="shared" si="34"/>
        <v/>
      </c>
      <c r="AG83" s="21" t="str">
        <f t="shared" si="35"/>
        <v/>
      </c>
      <c r="AI83" s="21" t="str">
        <f t="array" ref="AI83">IF(Prototype_input!$C$6="Federal or Tribal Government",IF(O83&lt;&gt;"", INDEX('Summary - EDV - Tradeoff'!$C$2:$AV$4, MATCH(Prototype_input!$C$54, 'Summary - EDV - Tradeoff'!$B$2:$B$4, 0), MATCH(B83, 'Summary - EDV - Tradeoff'!$C$1:$AV$1, 0)),""),"")</f>
        <v/>
      </c>
      <c r="AJ83" s="21" t="str">
        <f t="shared" si="36"/>
        <v/>
      </c>
      <c r="AK83" s="21" t="str">
        <f t="shared" si="37"/>
        <v/>
      </c>
      <c r="AL83" s="21" t="str">
        <f t="shared" si="38"/>
        <v/>
      </c>
    </row>
    <row r="84" spans="4:38" ht="12.75" x14ac:dyDescent="0.2">
      <c r="D84" s="21" t="str">
        <f>IF(
  Prototype_input!$C$6 = "State or Local Government",
  IF(
    C84 &lt;&gt; "",
    IFERROR(
      INDEX(
        'Summary - Acquisition Need'!$C$2:$AD$4,
        MATCH(Prototype_input!$C$30, 'Summary - Acquisition Need'!$B$2:$B$4, 0),
        MATCH(C84, 'Summary - Acquisition Need'!$C$1:$AD$1, 0)
      ),
      ""
    ),
    ""
  ),
  IF(
    Prototype_input!$C$6 = "Federal or Tribal Government",
    IF(
      B84 &lt;&gt; "",
      IFERROR(
        INDEX(
          'Summary - Place of Performance'!$C$2:$AW$14,
          MATCH(Prototype_input!$C$30, 'Summary - Place of Performance'!$B$2:$B$14, 0),
          MATCH(B84, 'Summary - Place of Performance'!$C$1:$AW$1, 0)
        ),
        ""
      ),
      ""
    ),
    ""
  )
)</f>
        <v/>
      </c>
      <c r="E84" s="21" t="str">
        <f>IF(
  Prototype_input!$C$6 = "State or Local Government",
  IF(
    C84 &lt;&gt; "",
    IFERROR(
      INDEX(
        'Summary - Contract Type'!$C$2:$BX$6,
        MATCH(Prototype_input!$C$34, 'Summary - Contract Type'!$B$2:$B$6, 0),
        MATCH(C84, 'Summary - Contract Type'!$C$1:$BX$1, 0)
      ),
      ""
    ),
    ""
  ),
  IF(
    Prototype_input!$C$6 = "Federal or Tribal Government",
    IF(
      B84 &lt;&gt; "",
      IFERROR(
        INDEX(
          'Summary - Level of Assistance'!$C$2:$AW$7,
          MATCH(Prototype_input!$C$34, 'Summary - Level of Assistance'!$B$2:$B$7, 0),
          MATCH(B84, 'Summary - Level of Assistance'!$C$1:$AW$1, 0)
        ),
        ""
      ),
      ""
    ),
    ""
  )
)</f>
        <v/>
      </c>
      <c r="F84" s="21" t="str">
        <f>IF(
  Prototype_input!$C$6 = "State or Local Government",
  IF(
    C84 &lt;&gt; "",
    IFERROR(
      INDEX(
        'Summary - Socioeconomic'!$C$2:$BX$11,
        MATCH(Prototype_input!$C$38, 'Summary - Socioeconomic'!$B$2:$B$11, 0),
        MATCH(C84, 'Summary - Socioeconomic'!$C$1:$BX$1, 0)
      ),
      ""
    ),
    ""
  ),
  IF(
    Prototype_input!$C$6 = "Federal or Tribal Government",
    IF(
      B84 &lt;&gt; "",
      IFERROR(
        INDEX(
          'Summary - Objective'!$C$2:$AX$4,
          MATCH(Prototype_input!$C$38, 'Summary - Objective'!$B$2:$B$4, 0),
          MATCH(B84, 'Summary - Objective'!$C$1:$AX$1, 0)
        ),
        ""
      ),
      ""
    ),
    ""
  )
)</f>
        <v/>
      </c>
      <c r="G84" s="21" t="str">
        <f>IF(
  Prototype_input!$C$6 = "Federal or Tribal Government",
  IF(
    B84 &lt;&gt; "",
    IFERROR(
      INDEX(
        'Summary - Contract Type'!$C$2:$BX$6,
        MATCH(Prototype_input!$C$42, 'Summary - Contract Type'!$B$2:$B$6, 0),
        MATCH(B84, 'Summary - Contract Type'!$C$1:$BX$1, 0)
      ),
      ""
    ),
    ""
  ),
  ""
)</f>
        <v/>
      </c>
      <c r="H84" s="21" t="str">
        <f>IF(
  Prototype_input!$C$6 = "Federal or Tribal Government",
  IF(
    B84 &lt;&gt; "",
    IFERROR(
      INDEX(
        'Summary - Period of Performance'!$C$2:$AW$5,
        MATCH(Prototype_input!$C$46, 'Summary - Period of Performance'!$B$2:$B$5, 0),
        MATCH(B84, 'Summary - Period of Performance'!$C$1:$AW$1, 0)
      ),
      ""
    ),
    ""
  ),
  ""
)</f>
        <v/>
      </c>
      <c r="I84" s="21" t="str">
        <f>IF(
  Prototype_input!$C$6 = "Federal or Tribal Government",
  IF(
    B84 &lt;&gt; "",
    IFERROR(
      INDEX(
        'Summary - Socioeconomic'!$C$2:$BX$11,
        MATCH(Prototype_input!$C$50, 'Summary - Socioeconomic'!$B$2:$B$11, 0),
        MATCH(B84, 'Summary - Socioeconomic'!$C$1:$BX$1, 0)
      ),
      ""
    ),
    ""
  ),
  ""
)</f>
        <v/>
      </c>
      <c r="J84" s="21" t="str">
        <f>IF(
  Prototype_input!$C$6 = "Federal or Tribal Government",
  IF(
    B84 &lt;&gt; "",
    IFERROR(
      INDEX(
        'Summary - Estimated Dollar Valu'!$C$2:$AW$4,
        MATCH(Prototype_input!$C$54, 'Summary - Estimated Dollar Valu'!$B$2:$B$4, 0),
        MATCH(B84, 'Summary - Estimated Dollar Valu'!$C$1:$AW$1, 0)
      ),
      ""
    ),
    ""
  ),
  ""
)</f>
        <v/>
      </c>
      <c r="K84" s="21" t="str">
        <f>IF(AND(Prototype_input!$C$56&lt;&gt;"",J84&lt;&gt;""),Prototype_input!$C$58,"")</f>
        <v/>
      </c>
      <c r="L84" s="21" t="str">
        <f>IF(AND(Prototype_input!$C$60&lt;&gt;"",J84&lt;&gt;""),Prototype_input!$C$62,"")</f>
        <v/>
      </c>
      <c r="M84" s="21" t="str">
        <f>IF(AND(Prototype_input!$C$64&lt;&gt;"",J84&lt;&gt;""),Prototype_input!$C$66,"")</f>
        <v/>
      </c>
      <c r="N84" s="21" t="str">
        <f>IF(AND(Prototype_input!$C$68&lt;&gt;"",J84&lt;&gt;""),Prototype_input!$C$70,"")</f>
        <v/>
      </c>
      <c r="O84" s="21" t="str">
        <f>IF(N84&lt;&gt;"",_xlfn.XLOOKUP(Prototype_input!$E$16,'ITC Offerings Mapping'!$C$1:$C$1000,'ITC Offerings Mapping'!$B$1:$B$1000),"")</f>
        <v/>
      </c>
      <c r="Q84" s="21" t="str">
        <f t="array" ref="Q84">IF(Prototype_input!$C$6="Federal or Tribal Government",IF(O84&lt;&gt;"", INDEX('Scope Scoring'!$C$2:$BX$50, MATCH(O84, 'Scope Scoring'!$B$2:$B$50, 0), MATCH(B84, 'Scope Scoring'!$C$1:$BX$1, 0)),""),"")</f>
        <v/>
      </c>
      <c r="R84" s="21" t="str">
        <f t="shared" si="26"/>
        <v/>
      </c>
      <c r="S84" s="21" t="str">
        <f t="shared" si="27"/>
        <v/>
      </c>
      <c r="T84" s="21" t="str">
        <f t="shared" si="28"/>
        <v/>
      </c>
      <c r="U84" s="21" t="str">
        <f t="shared" si="29"/>
        <v/>
      </c>
      <c r="W84" s="21" t="str">
        <f t="array" ref="W84">IF(Prototype_input!$C$6="Federal or Tribal Government",IF(O84&lt;&gt;"", INDEX('Summary - Level of Assistance -'!$C$2:$AV$7, MATCH(Prototype_input!$C$34, 'Summary - Level of Assistance -'!$B$2:$B$7, 0), MATCH(B84, 'Summary - Level of Assistance -'!$C$1:$AV$1, 0)),""),"")</f>
        <v/>
      </c>
      <c r="X84" s="21" t="str">
        <f t="shared" si="30"/>
        <v/>
      </c>
      <c r="Y84" s="21" t="str">
        <f t="shared" si="31"/>
        <v/>
      </c>
      <c r="AA84" s="21" t="str">
        <f t="array" ref="AA84">IF(Prototype_input!$C$6="Federal or Tribal Government",IF(O84&lt;&gt;"", INDEX('Summary - Objective - Tradeoff'!$C$2:$AV$4, MATCH(Prototype_input!$C$38, 'Summary - Objective - Tradeoff'!$B$2:$B$4, 0), MATCH(B84, 'Summary - Objective - Tradeoff'!$C$1:$AV$1, 0)),""),"")</f>
        <v/>
      </c>
      <c r="AB84" s="21" t="str">
        <f t="shared" si="32"/>
        <v/>
      </c>
      <c r="AC84" s="21" t="str">
        <f t="shared" si="33"/>
        <v/>
      </c>
      <c r="AE84" s="21" t="str">
        <f t="array" ref="AE84">IF(Prototype_input!$C$6="Federal or Tribal Government",IF(O84&lt;&gt;"", INDEX('Summary- PoP - Tradeoff'!$C$2:$AV$5, MATCH(Prototype_input!$C$46, 'Summary- PoP - Tradeoff'!$B$2:$B$5, 0), MATCH(B84, 'Summary- PoP - Tradeoff'!$C$1:$AV$1, 0)),""),"")</f>
        <v/>
      </c>
      <c r="AF84" s="21" t="str">
        <f t="shared" si="34"/>
        <v/>
      </c>
      <c r="AG84" s="21" t="str">
        <f t="shared" si="35"/>
        <v/>
      </c>
      <c r="AI84" s="21" t="str">
        <f t="array" ref="AI84">IF(Prototype_input!$C$6="Federal or Tribal Government",IF(O84&lt;&gt;"", INDEX('Summary - EDV - Tradeoff'!$C$2:$AV$4, MATCH(Prototype_input!$C$54, 'Summary - EDV - Tradeoff'!$B$2:$B$4, 0), MATCH(B84, 'Summary - EDV - Tradeoff'!$C$1:$AV$1, 0)),""),"")</f>
        <v/>
      </c>
      <c r="AJ84" s="21" t="str">
        <f t="shared" si="36"/>
        <v/>
      </c>
      <c r="AK84" s="21" t="str">
        <f t="shared" si="37"/>
        <v/>
      </c>
      <c r="AL84" s="21" t="str">
        <f t="shared" si="38"/>
        <v/>
      </c>
    </row>
    <row r="85" spans="4:38" ht="12.75" x14ac:dyDescent="0.2">
      <c r="D85" s="21" t="str">
        <f>IF(
  Prototype_input!$C$6 = "State or Local Government",
  IF(
    C85 &lt;&gt; "",
    IFERROR(
      INDEX(
        'Summary - Acquisition Need'!$C$2:$AD$4,
        MATCH(Prototype_input!$C$30, 'Summary - Acquisition Need'!$B$2:$B$4, 0),
        MATCH(C85, 'Summary - Acquisition Need'!$C$1:$AD$1, 0)
      ),
      ""
    ),
    ""
  ),
  IF(
    Prototype_input!$C$6 = "Federal or Tribal Government",
    IF(
      B85 &lt;&gt; "",
      IFERROR(
        INDEX(
          'Summary - Place of Performance'!$C$2:$AW$14,
          MATCH(Prototype_input!$C$30, 'Summary - Place of Performance'!$B$2:$B$14, 0),
          MATCH(B85, 'Summary - Place of Performance'!$C$1:$AW$1, 0)
        ),
        ""
      ),
      ""
    ),
    ""
  )
)</f>
        <v/>
      </c>
      <c r="E85" s="21" t="str">
        <f>IF(
  Prototype_input!$C$6 = "State or Local Government",
  IF(
    C85 &lt;&gt; "",
    IFERROR(
      INDEX(
        'Summary - Contract Type'!$C$2:$BX$6,
        MATCH(Prototype_input!$C$34, 'Summary - Contract Type'!$B$2:$B$6, 0),
        MATCH(C85, 'Summary - Contract Type'!$C$1:$BX$1, 0)
      ),
      ""
    ),
    ""
  ),
  IF(
    Prototype_input!$C$6 = "Federal or Tribal Government",
    IF(
      B85 &lt;&gt; "",
      IFERROR(
        INDEX(
          'Summary - Level of Assistance'!$C$2:$AW$7,
          MATCH(Prototype_input!$C$34, 'Summary - Level of Assistance'!$B$2:$B$7, 0),
          MATCH(B85, 'Summary - Level of Assistance'!$C$1:$AW$1, 0)
        ),
        ""
      ),
      ""
    ),
    ""
  )
)</f>
        <v/>
      </c>
      <c r="F85" s="21" t="str">
        <f>IF(
  Prototype_input!$C$6 = "State or Local Government",
  IF(
    C85 &lt;&gt; "",
    IFERROR(
      INDEX(
        'Summary - Socioeconomic'!$C$2:$BX$11,
        MATCH(Prototype_input!$C$38, 'Summary - Socioeconomic'!$B$2:$B$11, 0),
        MATCH(C85, 'Summary - Socioeconomic'!$C$1:$BX$1, 0)
      ),
      ""
    ),
    ""
  ),
  IF(
    Prototype_input!$C$6 = "Federal or Tribal Government",
    IF(
      B85 &lt;&gt; "",
      IFERROR(
        INDEX(
          'Summary - Objective'!$C$2:$AX$4,
          MATCH(Prototype_input!$C$38, 'Summary - Objective'!$B$2:$B$4, 0),
          MATCH(B85, 'Summary - Objective'!$C$1:$AX$1, 0)
        ),
        ""
      ),
      ""
    ),
    ""
  )
)</f>
        <v/>
      </c>
      <c r="G85" s="21" t="str">
        <f>IF(
  Prototype_input!$C$6 = "Federal or Tribal Government",
  IF(
    B85 &lt;&gt; "",
    IFERROR(
      INDEX(
        'Summary - Contract Type'!$C$2:$BX$6,
        MATCH(Prototype_input!$C$42, 'Summary - Contract Type'!$B$2:$B$6, 0),
        MATCH(B85, 'Summary - Contract Type'!$C$1:$BX$1, 0)
      ),
      ""
    ),
    ""
  ),
  ""
)</f>
        <v/>
      </c>
      <c r="H85" s="21" t="str">
        <f>IF(
  Prototype_input!$C$6 = "Federal or Tribal Government",
  IF(
    B85 &lt;&gt; "",
    IFERROR(
      INDEX(
        'Summary - Period of Performance'!$C$2:$AW$5,
        MATCH(Prototype_input!$C$46, 'Summary - Period of Performance'!$B$2:$B$5, 0),
        MATCH(B85, 'Summary - Period of Performance'!$C$1:$AW$1, 0)
      ),
      ""
    ),
    ""
  ),
  ""
)</f>
        <v/>
      </c>
      <c r="I85" s="21" t="str">
        <f>IF(
  Prototype_input!$C$6 = "Federal or Tribal Government",
  IF(
    B85 &lt;&gt; "",
    IFERROR(
      INDEX(
        'Summary - Socioeconomic'!$C$2:$BX$11,
        MATCH(Prototype_input!$C$50, 'Summary - Socioeconomic'!$B$2:$B$11, 0),
        MATCH(B85, 'Summary - Socioeconomic'!$C$1:$BX$1, 0)
      ),
      ""
    ),
    ""
  ),
  ""
)</f>
        <v/>
      </c>
      <c r="J85" s="21" t="str">
        <f>IF(
  Prototype_input!$C$6 = "Federal or Tribal Government",
  IF(
    B85 &lt;&gt; "",
    IFERROR(
      INDEX(
        'Summary - Estimated Dollar Valu'!$C$2:$AW$4,
        MATCH(Prototype_input!$C$54, 'Summary - Estimated Dollar Valu'!$B$2:$B$4, 0),
        MATCH(B85, 'Summary - Estimated Dollar Valu'!$C$1:$AW$1, 0)
      ),
      ""
    ),
    ""
  ),
  ""
)</f>
        <v/>
      </c>
      <c r="K85" s="21" t="str">
        <f>IF(AND(Prototype_input!$C$56&lt;&gt;"",J85&lt;&gt;""),Prototype_input!$C$58,"")</f>
        <v/>
      </c>
      <c r="L85" s="21" t="str">
        <f>IF(AND(Prototype_input!$C$60&lt;&gt;"",J85&lt;&gt;""),Prototype_input!$C$62,"")</f>
        <v/>
      </c>
      <c r="M85" s="21" t="str">
        <f>IF(AND(Prototype_input!$C$64&lt;&gt;"",J85&lt;&gt;""),Prototype_input!$C$66,"")</f>
        <v/>
      </c>
      <c r="N85" s="21" t="str">
        <f>IF(AND(Prototype_input!$C$68&lt;&gt;"",J85&lt;&gt;""),Prototype_input!$C$70,"")</f>
        <v/>
      </c>
      <c r="O85" s="21" t="str">
        <f>IF(N85&lt;&gt;"",_xlfn.XLOOKUP(Prototype_input!$E$16,'ITC Offerings Mapping'!$C$1:$C$1000,'ITC Offerings Mapping'!$B$1:$B$1000),"")</f>
        <v/>
      </c>
      <c r="Q85" s="21" t="str">
        <f t="array" ref="Q85">IF(Prototype_input!$C$6="Federal or Tribal Government",IF(O85&lt;&gt;"", INDEX('Scope Scoring'!$C$2:$BX$50, MATCH(O85, 'Scope Scoring'!$B$2:$B$50, 0), MATCH(B85, 'Scope Scoring'!$C$1:$BX$1, 0)),""),"")</f>
        <v/>
      </c>
      <c r="R85" s="21" t="str">
        <f t="shared" si="26"/>
        <v/>
      </c>
      <c r="S85" s="21" t="str">
        <f t="shared" si="27"/>
        <v/>
      </c>
      <c r="T85" s="21" t="str">
        <f t="shared" si="28"/>
        <v/>
      </c>
      <c r="U85" s="21" t="str">
        <f t="shared" si="29"/>
        <v/>
      </c>
      <c r="W85" s="21" t="str">
        <f t="array" ref="W85">IF(Prototype_input!$C$6="Federal or Tribal Government",IF(O85&lt;&gt;"", INDEX('Summary - Level of Assistance -'!$C$2:$AV$7, MATCH(Prototype_input!$C$34, 'Summary - Level of Assistance -'!$B$2:$B$7, 0), MATCH(B85, 'Summary - Level of Assistance -'!$C$1:$AV$1, 0)),""),"")</f>
        <v/>
      </c>
      <c r="X85" s="21" t="str">
        <f t="shared" si="30"/>
        <v/>
      </c>
      <c r="Y85" s="21" t="str">
        <f t="shared" si="31"/>
        <v/>
      </c>
      <c r="AA85" s="21" t="str">
        <f t="array" ref="AA85">IF(Prototype_input!$C$6="Federal or Tribal Government",IF(O85&lt;&gt;"", INDEX('Summary - Objective - Tradeoff'!$C$2:$AV$4, MATCH(Prototype_input!$C$38, 'Summary - Objective - Tradeoff'!$B$2:$B$4, 0), MATCH(B85, 'Summary - Objective - Tradeoff'!$C$1:$AV$1, 0)),""),"")</f>
        <v/>
      </c>
      <c r="AB85" s="21" t="str">
        <f t="shared" si="32"/>
        <v/>
      </c>
      <c r="AC85" s="21" t="str">
        <f t="shared" si="33"/>
        <v/>
      </c>
      <c r="AE85" s="21" t="str">
        <f t="array" ref="AE85">IF(Prototype_input!$C$6="Federal or Tribal Government",IF(O85&lt;&gt;"", INDEX('Summary- PoP - Tradeoff'!$C$2:$AV$5, MATCH(Prototype_input!$C$46, 'Summary- PoP - Tradeoff'!$B$2:$B$5, 0), MATCH(B85, 'Summary- PoP - Tradeoff'!$C$1:$AV$1, 0)),""),"")</f>
        <v/>
      </c>
      <c r="AF85" s="21" t="str">
        <f t="shared" si="34"/>
        <v/>
      </c>
      <c r="AG85" s="21" t="str">
        <f t="shared" si="35"/>
        <v/>
      </c>
      <c r="AI85" s="21" t="str">
        <f t="array" ref="AI85">IF(Prototype_input!$C$6="Federal or Tribal Government",IF(O85&lt;&gt;"", INDEX('Summary - EDV - Tradeoff'!$C$2:$AV$4, MATCH(Prototype_input!$C$54, 'Summary - EDV - Tradeoff'!$B$2:$B$4, 0), MATCH(B85, 'Summary - EDV - Tradeoff'!$C$1:$AV$1, 0)),""),"")</f>
        <v/>
      </c>
      <c r="AJ85" s="21" t="str">
        <f t="shared" si="36"/>
        <v/>
      </c>
      <c r="AK85" s="21" t="str">
        <f t="shared" si="37"/>
        <v/>
      </c>
      <c r="AL85" s="21" t="str">
        <f t="shared" si="38"/>
        <v/>
      </c>
    </row>
    <row r="86" spans="4:38" ht="12.75" x14ac:dyDescent="0.2">
      <c r="D86" s="21" t="str">
        <f>IF(
  Prototype_input!$C$6 = "State or Local Government",
  IF(
    C86 &lt;&gt; "",
    IFERROR(
      INDEX(
        'Summary - Acquisition Need'!$C$2:$AD$4,
        MATCH(Prototype_input!$C$30, 'Summary - Acquisition Need'!$B$2:$B$4, 0),
        MATCH(C86, 'Summary - Acquisition Need'!$C$1:$AD$1, 0)
      ),
      ""
    ),
    ""
  ),
  IF(
    Prototype_input!$C$6 = "Federal or Tribal Government",
    IF(
      B86 &lt;&gt; "",
      IFERROR(
        INDEX(
          'Summary - Place of Performance'!$C$2:$AW$14,
          MATCH(Prototype_input!$C$30, 'Summary - Place of Performance'!$B$2:$B$14, 0),
          MATCH(B86, 'Summary - Place of Performance'!$C$1:$AW$1, 0)
        ),
        ""
      ),
      ""
    ),
    ""
  )
)</f>
        <v/>
      </c>
      <c r="E86" s="21" t="str">
        <f>IF(
  Prototype_input!$C$6 = "State or Local Government",
  IF(
    C86 &lt;&gt; "",
    IFERROR(
      INDEX(
        'Summary - Contract Type'!$C$2:$BX$6,
        MATCH(Prototype_input!$C$34, 'Summary - Contract Type'!$B$2:$B$6, 0),
        MATCH(C86, 'Summary - Contract Type'!$C$1:$BX$1, 0)
      ),
      ""
    ),
    ""
  ),
  IF(
    Prototype_input!$C$6 = "Federal or Tribal Government",
    IF(
      B86 &lt;&gt; "",
      IFERROR(
        INDEX(
          'Summary - Level of Assistance'!$C$2:$AW$7,
          MATCH(Prototype_input!$C$34, 'Summary - Level of Assistance'!$B$2:$B$7, 0),
          MATCH(B86, 'Summary - Level of Assistance'!$C$1:$AW$1, 0)
        ),
        ""
      ),
      ""
    ),
    ""
  )
)</f>
        <v/>
      </c>
      <c r="F86" s="21" t="str">
        <f>IF(
  Prototype_input!$C$6 = "State or Local Government",
  IF(
    C86 &lt;&gt; "",
    IFERROR(
      INDEX(
        'Summary - Socioeconomic'!$C$2:$BX$11,
        MATCH(Prototype_input!$C$38, 'Summary - Socioeconomic'!$B$2:$B$11, 0),
        MATCH(C86, 'Summary - Socioeconomic'!$C$1:$BX$1, 0)
      ),
      ""
    ),
    ""
  ),
  IF(
    Prototype_input!$C$6 = "Federal or Tribal Government",
    IF(
      B86 &lt;&gt; "",
      IFERROR(
        INDEX(
          'Summary - Objective'!$C$2:$AX$4,
          MATCH(Prototype_input!$C$38, 'Summary - Objective'!$B$2:$B$4, 0),
          MATCH(B86, 'Summary - Objective'!$C$1:$AX$1, 0)
        ),
        ""
      ),
      ""
    ),
    ""
  )
)</f>
        <v/>
      </c>
      <c r="G86" s="21" t="str">
        <f>IF(
  Prototype_input!$C$6 = "Federal or Tribal Government",
  IF(
    B86 &lt;&gt; "",
    IFERROR(
      INDEX(
        'Summary - Contract Type'!$C$2:$BX$6,
        MATCH(Prototype_input!$C$42, 'Summary - Contract Type'!$B$2:$B$6, 0),
        MATCH(B86, 'Summary - Contract Type'!$C$1:$BX$1, 0)
      ),
      ""
    ),
    ""
  ),
  ""
)</f>
        <v/>
      </c>
      <c r="H86" s="21" t="str">
        <f>IF(
  Prototype_input!$C$6 = "Federal or Tribal Government",
  IF(
    B86 &lt;&gt; "",
    IFERROR(
      INDEX(
        'Summary - Period of Performance'!$C$2:$AW$5,
        MATCH(Prototype_input!$C$46, 'Summary - Period of Performance'!$B$2:$B$5, 0),
        MATCH(B86, 'Summary - Period of Performance'!$C$1:$AW$1, 0)
      ),
      ""
    ),
    ""
  ),
  ""
)</f>
        <v/>
      </c>
      <c r="I86" s="21" t="str">
        <f>IF(
  Prototype_input!$C$6 = "Federal or Tribal Government",
  IF(
    B86 &lt;&gt; "",
    IFERROR(
      INDEX(
        'Summary - Socioeconomic'!$C$2:$BX$11,
        MATCH(Prototype_input!$C$50, 'Summary - Socioeconomic'!$B$2:$B$11, 0),
        MATCH(B86, 'Summary - Socioeconomic'!$C$1:$BX$1, 0)
      ),
      ""
    ),
    ""
  ),
  ""
)</f>
        <v/>
      </c>
      <c r="J86" s="21" t="str">
        <f>IF(
  Prototype_input!$C$6 = "Federal or Tribal Government",
  IF(
    B86 &lt;&gt; "",
    IFERROR(
      INDEX(
        'Summary - Estimated Dollar Valu'!$C$2:$AW$4,
        MATCH(Prototype_input!$C$54, 'Summary - Estimated Dollar Valu'!$B$2:$B$4, 0),
        MATCH(B86, 'Summary - Estimated Dollar Valu'!$C$1:$AW$1, 0)
      ),
      ""
    ),
    ""
  ),
  ""
)</f>
        <v/>
      </c>
      <c r="K86" s="21" t="str">
        <f>IF(AND(Prototype_input!$C$56&lt;&gt;"",J86&lt;&gt;""),Prototype_input!$C$58,"")</f>
        <v/>
      </c>
      <c r="L86" s="21" t="str">
        <f>IF(AND(Prototype_input!$C$60&lt;&gt;"",J86&lt;&gt;""),Prototype_input!$C$62,"")</f>
        <v/>
      </c>
      <c r="M86" s="21" t="str">
        <f>IF(AND(Prototype_input!$C$64&lt;&gt;"",J86&lt;&gt;""),Prototype_input!$C$66,"")</f>
        <v/>
      </c>
      <c r="N86" s="21" t="str">
        <f>IF(AND(Prototype_input!$C$68&lt;&gt;"",J86&lt;&gt;""),Prototype_input!$C$70,"")</f>
        <v/>
      </c>
      <c r="O86" s="21" t="str">
        <f>IF(N86&lt;&gt;"",_xlfn.XLOOKUP(Prototype_input!$E$16,'ITC Offerings Mapping'!$C$1:$C$1000,'ITC Offerings Mapping'!$B$1:$B$1000),"")</f>
        <v/>
      </c>
      <c r="Q86" s="21" t="str">
        <f t="array" ref="Q86">IF(Prototype_input!$C$6="Federal or Tribal Government",IF(O86&lt;&gt;"", INDEX('Scope Scoring'!$C$2:$BX$50, MATCH(O86, 'Scope Scoring'!$B$2:$B$50, 0), MATCH(B86, 'Scope Scoring'!$C$1:$BX$1, 0)),""),"")</f>
        <v/>
      </c>
      <c r="R86" s="21" t="str">
        <f t="shared" si="26"/>
        <v/>
      </c>
      <c r="S86" s="21" t="str">
        <f t="shared" si="27"/>
        <v/>
      </c>
      <c r="T86" s="21" t="str">
        <f t="shared" si="28"/>
        <v/>
      </c>
      <c r="U86" s="21" t="str">
        <f t="shared" si="29"/>
        <v/>
      </c>
      <c r="W86" s="21" t="str">
        <f t="array" ref="W86">IF(Prototype_input!$C$6="Federal or Tribal Government",IF(O86&lt;&gt;"", INDEX('Summary - Level of Assistance -'!$C$2:$AV$7, MATCH(Prototype_input!$C$34, 'Summary - Level of Assistance -'!$B$2:$B$7, 0), MATCH(B86, 'Summary - Level of Assistance -'!$C$1:$AV$1, 0)),""),"")</f>
        <v/>
      </c>
      <c r="X86" s="21" t="str">
        <f t="shared" si="30"/>
        <v/>
      </c>
      <c r="Y86" s="21" t="str">
        <f t="shared" si="31"/>
        <v/>
      </c>
      <c r="AA86" s="21" t="str">
        <f t="array" ref="AA86">IF(Prototype_input!$C$6="Federal or Tribal Government",IF(O86&lt;&gt;"", INDEX('Summary - Objective - Tradeoff'!$C$2:$AV$4, MATCH(Prototype_input!$C$38, 'Summary - Objective - Tradeoff'!$B$2:$B$4, 0), MATCH(B86, 'Summary - Objective - Tradeoff'!$C$1:$AV$1, 0)),""),"")</f>
        <v/>
      </c>
      <c r="AB86" s="21" t="str">
        <f t="shared" si="32"/>
        <v/>
      </c>
      <c r="AC86" s="21" t="str">
        <f t="shared" si="33"/>
        <v/>
      </c>
      <c r="AE86" s="21" t="str">
        <f t="array" ref="AE86">IF(Prototype_input!$C$6="Federal or Tribal Government",IF(O86&lt;&gt;"", INDEX('Summary- PoP - Tradeoff'!$C$2:$AV$5, MATCH(Prototype_input!$C$46, 'Summary- PoP - Tradeoff'!$B$2:$B$5, 0), MATCH(B86, 'Summary- PoP - Tradeoff'!$C$1:$AV$1, 0)),""),"")</f>
        <v/>
      </c>
      <c r="AF86" s="21" t="str">
        <f t="shared" si="34"/>
        <v/>
      </c>
      <c r="AG86" s="21" t="str">
        <f t="shared" si="35"/>
        <v/>
      </c>
      <c r="AI86" s="21" t="str">
        <f t="array" ref="AI86">IF(Prototype_input!$C$6="Federal or Tribal Government",IF(O86&lt;&gt;"", INDEX('Summary - EDV - Tradeoff'!$C$2:$AV$4, MATCH(Prototype_input!$C$54, 'Summary - EDV - Tradeoff'!$B$2:$B$4, 0), MATCH(B86, 'Summary - EDV - Tradeoff'!$C$1:$AV$1, 0)),""),"")</f>
        <v/>
      </c>
      <c r="AJ86" s="21" t="str">
        <f t="shared" si="36"/>
        <v/>
      </c>
      <c r="AK86" s="21" t="str">
        <f t="shared" si="37"/>
        <v/>
      </c>
      <c r="AL86" s="21" t="str">
        <f t="shared" si="38"/>
        <v/>
      </c>
    </row>
    <row r="87" spans="4:38" ht="12.75" x14ac:dyDescent="0.2">
      <c r="D87" s="21" t="str">
        <f>IF(
  Prototype_input!$C$6 = "State or Local Government",
  IF(
    C87 &lt;&gt; "",
    IFERROR(
      INDEX(
        'Summary - Acquisition Need'!$C$2:$AD$4,
        MATCH(Prototype_input!$C$30, 'Summary - Acquisition Need'!$B$2:$B$4, 0),
        MATCH(C87, 'Summary - Acquisition Need'!$C$1:$AD$1, 0)
      ),
      ""
    ),
    ""
  ),
  IF(
    Prototype_input!$C$6 = "Federal or Tribal Government",
    IF(
      B87 &lt;&gt; "",
      IFERROR(
        INDEX(
          'Summary - Place of Performance'!$C$2:$AW$14,
          MATCH(Prototype_input!$C$30, 'Summary - Place of Performance'!$B$2:$B$14, 0),
          MATCH(B87, 'Summary - Place of Performance'!$C$1:$AW$1, 0)
        ),
        ""
      ),
      ""
    ),
    ""
  )
)</f>
        <v/>
      </c>
      <c r="E87" s="21" t="str">
        <f>IF(
  Prototype_input!$C$6 = "State or Local Government",
  IF(
    C87 &lt;&gt; "",
    IFERROR(
      INDEX(
        'Summary - Contract Type'!$C$2:$BX$6,
        MATCH(Prototype_input!$C$34, 'Summary - Contract Type'!$B$2:$B$6, 0),
        MATCH(C87, 'Summary - Contract Type'!$C$1:$BX$1, 0)
      ),
      ""
    ),
    ""
  ),
  IF(
    Prototype_input!$C$6 = "Federal or Tribal Government",
    IF(
      B87 &lt;&gt; "",
      IFERROR(
        INDEX(
          'Summary - Level of Assistance'!$C$2:$AW$7,
          MATCH(Prototype_input!$C$34, 'Summary - Level of Assistance'!$B$2:$B$7, 0),
          MATCH(B87, 'Summary - Level of Assistance'!$C$1:$AW$1, 0)
        ),
        ""
      ),
      ""
    ),
    ""
  )
)</f>
        <v/>
      </c>
      <c r="F87" s="21" t="str">
        <f>IF(
  Prototype_input!$C$6 = "State or Local Government",
  IF(
    C87 &lt;&gt; "",
    IFERROR(
      INDEX(
        'Summary - Socioeconomic'!$C$2:$BX$11,
        MATCH(Prototype_input!$C$38, 'Summary - Socioeconomic'!$B$2:$B$11, 0),
        MATCH(C87, 'Summary - Socioeconomic'!$C$1:$BX$1, 0)
      ),
      ""
    ),
    ""
  ),
  IF(
    Prototype_input!$C$6 = "Federal or Tribal Government",
    IF(
      B87 &lt;&gt; "",
      IFERROR(
        INDEX(
          'Summary - Objective'!$C$2:$AX$4,
          MATCH(Prototype_input!$C$38, 'Summary - Objective'!$B$2:$B$4, 0),
          MATCH(B87, 'Summary - Objective'!$C$1:$AX$1, 0)
        ),
        ""
      ),
      ""
    ),
    ""
  )
)</f>
        <v/>
      </c>
      <c r="G87" s="21" t="str">
        <f>IF(
  Prototype_input!$C$6 = "Federal or Tribal Government",
  IF(
    B87 &lt;&gt; "",
    IFERROR(
      INDEX(
        'Summary - Contract Type'!$C$2:$BX$6,
        MATCH(Prototype_input!$C$42, 'Summary - Contract Type'!$B$2:$B$6, 0),
        MATCH(B87, 'Summary - Contract Type'!$C$1:$BX$1, 0)
      ),
      ""
    ),
    ""
  ),
  ""
)</f>
        <v/>
      </c>
      <c r="H87" s="21" t="str">
        <f>IF(
  Prototype_input!$C$6 = "Federal or Tribal Government",
  IF(
    B87 &lt;&gt; "",
    IFERROR(
      INDEX(
        'Summary - Period of Performance'!$C$2:$AW$5,
        MATCH(Prototype_input!$C$46, 'Summary - Period of Performance'!$B$2:$B$5, 0),
        MATCH(B87, 'Summary - Period of Performance'!$C$1:$AW$1, 0)
      ),
      ""
    ),
    ""
  ),
  ""
)</f>
        <v/>
      </c>
      <c r="I87" s="21" t="str">
        <f>IF(
  Prototype_input!$C$6 = "Federal or Tribal Government",
  IF(
    B87 &lt;&gt; "",
    IFERROR(
      INDEX(
        'Summary - Socioeconomic'!$C$2:$BX$11,
        MATCH(Prototype_input!$C$50, 'Summary - Socioeconomic'!$B$2:$B$11, 0),
        MATCH(B87, 'Summary - Socioeconomic'!$C$1:$BX$1, 0)
      ),
      ""
    ),
    ""
  ),
  ""
)</f>
        <v/>
      </c>
      <c r="J87" s="21" t="str">
        <f>IF(
  Prototype_input!$C$6 = "Federal or Tribal Government",
  IF(
    B87 &lt;&gt; "",
    IFERROR(
      INDEX(
        'Summary - Estimated Dollar Valu'!$C$2:$AW$4,
        MATCH(Prototype_input!$C$54, 'Summary - Estimated Dollar Valu'!$B$2:$B$4, 0),
        MATCH(B87, 'Summary - Estimated Dollar Valu'!$C$1:$AW$1, 0)
      ),
      ""
    ),
    ""
  ),
  ""
)</f>
        <v/>
      </c>
      <c r="K87" s="21" t="str">
        <f>IF(AND(Prototype_input!$C$56&lt;&gt;"",J87&lt;&gt;""),Prototype_input!$C$58,"")</f>
        <v/>
      </c>
      <c r="L87" s="21" t="str">
        <f>IF(AND(Prototype_input!$C$60&lt;&gt;"",J87&lt;&gt;""),Prototype_input!$C$62,"")</f>
        <v/>
      </c>
      <c r="M87" s="21" t="str">
        <f>IF(AND(Prototype_input!$C$64&lt;&gt;"",J87&lt;&gt;""),Prototype_input!$C$66,"")</f>
        <v/>
      </c>
      <c r="N87" s="21" t="str">
        <f>IF(AND(Prototype_input!$C$68&lt;&gt;"",J87&lt;&gt;""),Prototype_input!$C$70,"")</f>
        <v/>
      </c>
      <c r="O87" s="21" t="str">
        <f>IF(N87&lt;&gt;"",_xlfn.XLOOKUP(Prototype_input!$E$16,'ITC Offerings Mapping'!$C$1:$C$1000,'ITC Offerings Mapping'!$B$1:$B$1000),"")</f>
        <v/>
      </c>
      <c r="Q87" s="21" t="str">
        <f t="array" ref="Q87">IF(Prototype_input!$C$6="Federal or Tribal Government",IF(O87&lt;&gt;"", INDEX('Scope Scoring'!$C$2:$BX$50, MATCH(O87, 'Scope Scoring'!$B$2:$B$50, 0), MATCH(B87, 'Scope Scoring'!$C$1:$BX$1, 0)),""),"")</f>
        <v/>
      </c>
      <c r="R87" s="21" t="str">
        <f t="shared" si="26"/>
        <v/>
      </c>
      <c r="S87" s="21" t="str">
        <f t="shared" si="27"/>
        <v/>
      </c>
      <c r="T87" s="21" t="str">
        <f t="shared" si="28"/>
        <v/>
      </c>
      <c r="U87" s="21" t="str">
        <f t="shared" si="29"/>
        <v/>
      </c>
      <c r="W87" s="21" t="str">
        <f t="array" ref="W87">IF(Prototype_input!$C$6="Federal or Tribal Government",IF(O87&lt;&gt;"", INDEX('Summary - Level of Assistance -'!$C$2:$AV$7, MATCH(Prototype_input!$C$34, 'Summary - Level of Assistance -'!$B$2:$B$7, 0), MATCH(B87, 'Summary - Level of Assistance -'!$C$1:$AV$1, 0)),""),"")</f>
        <v/>
      </c>
      <c r="X87" s="21" t="str">
        <f t="shared" si="30"/>
        <v/>
      </c>
      <c r="Y87" s="21" t="str">
        <f t="shared" si="31"/>
        <v/>
      </c>
      <c r="AA87" s="21" t="str">
        <f t="array" ref="AA87">IF(Prototype_input!$C$6="Federal or Tribal Government",IF(O87&lt;&gt;"", INDEX('Summary - Objective - Tradeoff'!$C$2:$AV$4, MATCH(Prototype_input!$C$38, 'Summary - Objective - Tradeoff'!$B$2:$B$4, 0), MATCH(B87, 'Summary - Objective - Tradeoff'!$C$1:$AV$1, 0)),""),"")</f>
        <v/>
      </c>
      <c r="AB87" s="21" t="str">
        <f t="shared" si="32"/>
        <v/>
      </c>
      <c r="AC87" s="21" t="str">
        <f t="shared" si="33"/>
        <v/>
      </c>
      <c r="AE87" s="21" t="str">
        <f t="array" ref="AE87">IF(Prototype_input!$C$6="Federal or Tribal Government",IF(O87&lt;&gt;"", INDEX('Summary- PoP - Tradeoff'!$C$2:$AV$5, MATCH(Prototype_input!$C$46, 'Summary- PoP - Tradeoff'!$B$2:$B$5, 0), MATCH(B87, 'Summary- PoP - Tradeoff'!$C$1:$AV$1, 0)),""),"")</f>
        <v/>
      </c>
      <c r="AF87" s="21" t="str">
        <f t="shared" si="34"/>
        <v/>
      </c>
      <c r="AG87" s="21" t="str">
        <f t="shared" si="35"/>
        <v/>
      </c>
      <c r="AI87" s="21" t="str">
        <f t="array" ref="AI87">IF(Prototype_input!$C$6="Federal or Tribal Government",IF(O87&lt;&gt;"", INDEX('Summary - EDV - Tradeoff'!$C$2:$AV$4, MATCH(Prototype_input!$C$54, 'Summary - EDV - Tradeoff'!$B$2:$B$4, 0), MATCH(B87, 'Summary - EDV - Tradeoff'!$C$1:$AV$1, 0)),""),"")</f>
        <v/>
      </c>
      <c r="AJ87" s="21" t="str">
        <f t="shared" si="36"/>
        <v/>
      </c>
      <c r="AK87" s="21" t="str">
        <f t="shared" si="37"/>
        <v/>
      </c>
      <c r="AL87" s="21" t="str">
        <f t="shared" si="38"/>
        <v/>
      </c>
    </row>
    <row r="88" spans="4:38" ht="12.75" x14ac:dyDescent="0.2">
      <c r="D88" s="21" t="str">
        <f>IF(
  Prototype_input!$C$6 = "State or Local Government",
  IF(
    C88 &lt;&gt; "",
    IFERROR(
      INDEX(
        'Summary - Acquisition Need'!$C$2:$AD$4,
        MATCH(Prototype_input!$C$30, 'Summary - Acquisition Need'!$B$2:$B$4, 0),
        MATCH(C88, 'Summary - Acquisition Need'!$C$1:$AD$1, 0)
      ),
      ""
    ),
    ""
  ),
  IF(
    Prototype_input!$C$6 = "Federal or Tribal Government",
    IF(
      B88 &lt;&gt; "",
      IFERROR(
        INDEX(
          'Summary - Place of Performance'!$C$2:$AW$14,
          MATCH(Prototype_input!$C$30, 'Summary - Place of Performance'!$B$2:$B$14, 0),
          MATCH(B88, 'Summary - Place of Performance'!$C$1:$AW$1, 0)
        ),
        ""
      ),
      ""
    ),
    ""
  )
)</f>
        <v/>
      </c>
      <c r="E88" s="21" t="str">
        <f>IF(
  Prototype_input!$C$6 = "State or Local Government",
  IF(
    C88 &lt;&gt; "",
    IFERROR(
      INDEX(
        'Summary - Contract Type'!$C$2:$BX$6,
        MATCH(Prototype_input!$C$34, 'Summary - Contract Type'!$B$2:$B$6, 0),
        MATCH(C88, 'Summary - Contract Type'!$C$1:$BX$1, 0)
      ),
      ""
    ),
    ""
  ),
  IF(
    Prototype_input!$C$6 = "Federal or Tribal Government",
    IF(
      B88 &lt;&gt; "",
      IFERROR(
        INDEX(
          'Summary - Level of Assistance'!$C$2:$AW$7,
          MATCH(Prototype_input!$C$34, 'Summary - Level of Assistance'!$B$2:$B$7, 0),
          MATCH(B88, 'Summary - Level of Assistance'!$C$1:$AW$1, 0)
        ),
        ""
      ),
      ""
    ),
    ""
  )
)</f>
        <v/>
      </c>
      <c r="F88" s="21" t="str">
        <f>IF(
  Prototype_input!$C$6 = "State or Local Government",
  IF(
    C88 &lt;&gt; "",
    IFERROR(
      INDEX(
        'Summary - Socioeconomic'!$C$2:$BX$11,
        MATCH(Prototype_input!$C$38, 'Summary - Socioeconomic'!$B$2:$B$11, 0),
        MATCH(C88, 'Summary - Socioeconomic'!$C$1:$BX$1, 0)
      ),
      ""
    ),
    ""
  ),
  IF(
    Prototype_input!$C$6 = "Federal or Tribal Government",
    IF(
      B88 &lt;&gt; "",
      IFERROR(
        INDEX(
          'Summary - Objective'!$C$2:$AX$4,
          MATCH(Prototype_input!$C$38, 'Summary - Objective'!$B$2:$B$4, 0),
          MATCH(B88, 'Summary - Objective'!$C$1:$AX$1, 0)
        ),
        ""
      ),
      ""
    ),
    ""
  )
)</f>
        <v/>
      </c>
      <c r="G88" s="21" t="str">
        <f>IF(
  Prototype_input!$C$6 = "Federal or Tribal Government",
  IF(
    B88 &lt;&gt; "",
    IFERROR(
      INDEX(
        'Summary - Contract Type'!$C$2:$BX$6,
        MATCH(Prototype_input!$C$42, 'Summary - Contract Type'!$B$2:$B$6, 0),
        MATCH(B88, 'Summary - Contract Type'!$C$1:$BX$1, 0)
      ),
      ""
    ),
    ""
  ),
  ""
)</f>
        <v/>
      </c>
      <c r="H88" s="21" t="str">
        <f>IF(
  Prototype_input!$C$6 = "Federal or Tribal Government",
  IF(
    B88 &lt;&gt; "",
    IFERROR(
      INDEX(
        'Summary - Period of Performance'!$C$2:$AW$5,
        MATCH(Prototype_input!$C$46, 'Summary - Period of Performance'!$B$2:$B$5, 0),
        MATCH(B88, 'Summary - Period of Performance'!$C$1:$AW$1, 0)
      ),
      ""
    ),
    ""
  ),
  ""
)</f>
        <v/>
      </c>
      <c r="I88" s="21" t="str">
        <f>IF(
  Prototype_input!$C$6 = "Federal or Tribal Government",
  IF(
    B88 &lt;&gt; "",
    IFERROR(
      INDEX(
        'Summary - Socioeconomic'!$C$2:$BX$11,
        MATCH(Prototype_input!$C$50, 'Summary - Socioeconomic'!$B$2:$B$11, 0),
        MATCH(B88, 'Summary - Socioeconomic'!$C$1:$BX$1, 0)
      ),
      ""
    ),
    ""
  ),
  ""
)</f>
        <v/>
      </c>
      <c r="J88" s="21" t="str">
        <f>IF(
  Prototype_input!$C$6 = "Federal or Tribal Government",
  IF(
    B88 &lt;&gt; "",
    IFERROR(
      INDEX(
        'Summary - Estimated Dollar Valu'!$C$2:$AW$4,
        MATCH(Prototype_input!$C$54, 'Summary - Estimated Dollar Valu'!$B$2:$B$4, 0),
        MATCH(B88, 'Summary - Estimated Dollar Valu'!$C$1:$AW$1, 0)
      ),
      ""
    ),
    ""
  ),
  ""
)</f>
        <v/>
      </c>
      <c r="K88" s="21" t="str">
        <f>IF(AND(Prototype_input!$C$56&lt;&gt;"",J88&lt;&gt;""),Prototype_input!$C$58,"")</f>
        <v/>
      </c>
      <c r="L88" s="21" t="str">
        <f>IF(AND(Prototype_input!$C$60&lt;&gt;"",J88&lt;&gt;""),Prototype_input!$C$62,"")</f>
        <v/>
      </c>
      <c r="M88" s="21" t="str">
        <f>IF(AND(Prototype_input!$C$64&lt;&gt;"",J88&lt;&gt;""),Prototype_input!$C$66,"")</f>
        <v/>
      </c>
      <c r="N88" s="21" t="str">
        <f>IF(AND(Prototype_input!$C$68&lt;&gt;"",J88&lt;&gt;""),Prototype_input!$C$70,"")</f>
        <v/>
      </c>
      <c r="O88" s="21" t="str">
        <f>IF(N88&lt;&gt;"",_xlfn.XLOOKUP(Prototype_input!$E$16,'ITC Offerings Mapping'!$C$1:$C$1000,'ITC Offerings Mapping'!$B$1:$B$1000),"")</f>
        <v/>
      </c>
      <c r="Q88" s="21" t="str">
        <f t="array" ref="Q88">IF(Prototype_input!$C$6="Federal or Tribal Government",IF(O88&lt;&gt;"", INDEX('Scope Scoring'!$C$2:$BX$50, MATCH(O88, 'Scope Scoring'!$B$2:$B$50, 0), MATCH(B88, 'Scope Scoring'!$C$1:$BX$1, 0)),""),"")</f>
        <v/>
      </c>
      <c r="R88" s="21" t="str">
        <f t="shared" si="26"/>
        <v/>
      </c>
      <c r="S88" s="21" t="str">
        <f t="shared" si="27"/>
        <v/>
      </c>
      <c r="T88" s="21" t="str">
        <f t="shared" si="28"/>
        <v/>
      </c>
      <c r="U88" s="21" t="str">
        <f t="shared" si="29"/>
        <v/>
      </c>
      <c r="W88" s="21" t="str">
        <f t="array" ref="W88">IF(Prototype_input!$C$6="Federal or Tribal Government",IF(O88&lt;&gt;"", INDEX('Summary - Level of Assistance -'!$C$2:$AV$7, MATCH(Prototype_input!$C$34, 'Summary - Level of Assistance -'!$B$2:$B$7, 0), MATCH(B88, 'Summary - Level of Assistance -'!$C$1:$AV$1, 0)),""),"")</f>
        <v/>
      </c>
      <c r="X88" s="21" t="str">
        <f t="shared" si="30"/>
        <v/>
      </c>
      <c r="Y88" s="21" t="str">
        <f t="shared" si="31"/>
        <v/>
      </c>
      <c r="AA88" s="21" t="str">
        <f t="array" ref="AA88">IF(Prototype_input!$C$6="Federal or Tribal Government",IF(O88&lt;&gt;"", INDEX('Summary - Objective - Tradeoff'!$C$2:$AV$4, MATCH(Prototype_input!$C$38, 'Summary - Objective - Tradeoff'!$B$2:$B$4, 0), MATCH(B88, 'Summary - Objective - Tradeoff'!$C$1:$AV$1, 0)),""),"")</f>
        <v/>
      </c>
      <c r="AB88" s="21" t="str">
        <f t="shared" si="32"/>
        <v/>
      </c>
      <c r="AC88" s="21" t="str">
        <f t="shared" si="33"/>
        <v/>
      </c>
      <c r="AE88" s="21" t="str">
        <f t="array" ref="AE88">IF(Prototype_input!$C$6="Federal or Tribal Government",IF(O88&lt;&gt;"", INDEX('Summary- PoP - Tradeoff'!$C$2:$AV$5, MATCH(Prototype_input!$C$46, 'Summary- PoP - Tradeoff'!$B$2:$B$5, 0), MATCH(B88, 'Summary- PoP - Tradeoff'!$C$1:$AV$1, 0)),""),"")</f>
        <v/>
      </c>
      <c r="AF88" s="21" t="str">
        <f t="shared" si="34"/>
        <v/>
      </c>
      <c r="AG88" s="21" t="str">
        <f t="shared" si="35"/>
        <v/>
      </c>
      <c r="AI88" s="21" t="str">
        <f t="array" ref="AI88">IF(Prototype_input!$C$6="Federal or Tribal Government",IF(O88&lt;&gt;"", INDEX('Summary - EDV - Tradeoff'!$C$2:$AV$4, MATCH(Prototype_input!$C$54, 'Summary - EDV - Tradeoff'!$B$2:$B$4, 0), MATCH(B88, 'Summary - EDV - Tradeoff'!$C$1:$AV$1, 0)),""),"")</f>
        <v/>
      </c>
      <c r="AJ88" s="21" t="str">
        <f t="shared" si="36"/>
        <v/>
      </c>
      <c r="AK88" s="21" t="str">
        <f t="shared" si="37"/>
        <v/>
      </c>
      <c r="AL88" s="21" t="str">
        <f t="shared" si="38"/>
        <v/>
      </c>
    </row>
    <row r="89" spans="4:38" ht="12.75" x14ac:dyDescent="0.2">
      <c r="D89" s="21" t="str">
        <f>IF(
  Prototype_input!$C$6 = "State or Local Government",
  IF(
    C89 &lt;&gt; "",
    IFERROR(
      INDEX(
        'Summary - Acquisition Need'!$C$2:$AD$4,
        MATCH(Prototype_input!$C$30, 'Summary - Acquisition Need'!$B$2:$B$4, 0),
        MATCH(C89, 'Summary - Acquisition Need'!$C$1:$AD$1, 0)
      ),
      ""
    ),
    ""
  ),
  IF(
    Prototype_input!$C$6 = "Federal or Tribal Government",
    IF(
      B89 &lt;&gt; "",
      IFERROR(
        INDEX(
          'Summary - Place of Performance'!$C$2:$AW$14,
          MATCH(Prototype_input!$C$30, 'Summary - Place of Performance'!$B$2:$B$14, 0),
          MATCH(B89, 'Summary - Place of Performance'!$C$1:$AW$1, 0)
        ),
        ""
      ),
      ""
    ),
    ""
  )
)</f>
        <v/>
      </c>
      <c r="E89" s="21" t="str">
        <f>IF(
  Prototype_input!$C$6 = "State or Local Government",
  IF(
    C89 &lt;&gt; "",
    IFERROR(
      INDEX(
        'Summary - Contract Type'!$C$2:$BX$6,
        MATCH(Prototype_input!$C$34, 'Summary - Contract Type'!$B$2:$B$6, 0),
        MATCH(C89, 'Summary - Contract Type'!$C$1:$BX$1, 0)
      ),
      ""
    ),
    ""
  ),
  IF(
    Prototype_input!$C$6 = "Federal or Tribal Government",
    IF(
      B89 &lt;&gt; "",
      IFERROR(
        INDEX(
          'Summary - Level of Assistance'!$C$2:$AW$7,
          MATCH(Prototype_input!$C$34, 'Summary - Level of Assistance'!$B$2:$B$7, 0),
          MATCH(B89, 'Summary - Level of Assistance'!$C$1:$AW$1, 0)
        ),
        ""
      ),
      ""
    ),
    ""
  )
)</f>
        <v/>
      </c>
      <c r="F89" s="21" t="str">
        <f>IF(
  Prototype_input!$C$6 = "State or Local Government",
  IF(
    C89 &lt;&gt; "",
    IFERROR(
      INDEX(
        'Summary - Socioeconomic'!$C$2:$BX$11,
        MATCH(Prototype_input!$C$38, 'Summary - Socioeconomic'!$B$2:$B$11, 0),
        MATCH(C89, 'Summary - Socioeconomic'!$C$1:$BX$1, 0)
      ),
      ""
    ),
    ""
  ),
  IF(
    Prototype_input!$C$6 = "Federal or Tribal Government",
    IF(
      B89 &lt;&gt; "",
      IFERROR(
        INDEX(
          'Summary - Objective'!$C$2:$AX$4,
          MATCH(Prototype_input!$C$38, 'Summary - Objective'!$B$2:$B$4, 0),
          MATCH(B89, 'Summary - Objective'!$C$1:$AX$1, 0)
        ),
        ""
      ),
      ""
    ),
    ""
  )
)</f>
        <v/>
      </c>
      <c r="G89" s="21" t="str">
        <f>IF(
  Prototype_input!$C$6 = "Federal or Tribal Government",
  IF(
    B89 &lt;&gt; "",
    IFERROR(
      INDEX(
        'Summary - Contract Type'!$C$2:$BX$6,
        MATCH(Prototype_input!$C$42, 'Summary - Contract Type'!$B$2:$B$6, 0),
        MATCH(B89, 'Summary - Contract Type'!$C$1:$BX$1, 0)
      ),
      ""
    ),
    ""
  ),
  ""
)</f>
        <v/>
      </c>
      <c r="H89" s="21" t="str">
        <f>IF(
  Prototype_input!$C$6 = "Federal or Tribal Government",
  IF(
    B89 &lt;&gt; "",
    IFERROR(
      INDEX(
        'Summary - Period of Performance'!$C$2:$AW$5,
        MATCH(Prototype_input!$C$46, 'Summary - Period of Performance'!$B$2:$B$5, 0),
        MATCH(B89, 'Summary - Period of Performance'!$C$1:$AW$1, 0)
      ),
      ""
    ),
    ""
  ),
  ""
)</f>
        <v/>
      </c>
      <c r="I89" s="21" t="str">
        <f>IF(
  Prototype_input!$C$6 = "Federal or Tribal Government",
  IF(
    B89 &lt;&gt; "",
    IFERROR(
      INDEX(
        'Summary - Socioeconomic'!$C$2:$BX$11,
        MATCH(Prototype_input!$C$50, 'Summary - Socioeconomic'!$B$2:$B$11, 0),
        MATCH(B89, 'Summary - Socioeconomic'!$C$1:$BX$1, 0)
      ),
      ""
    ),
    ""
  ),
  ""
)</f>
        <v/>
      </c>
      <c r="J89" s="21" t="str">
        <f>IF(
  Prototype_input!$C$6 = "Federal or Tribal Government",
  IF(
    B89 &lt;&gt; "",
    IFERROR(
      INDEX(
        'Summary - Estimated Dollar Valu'!$C$2:$AW$4,
        MATCH(Prototype_input!$C$54, 'Summary - Estimated Dollar Valu'!$B$2:$B$4, 0),
        MATCH(B89, 'Summary - Estimated Dollar Valu'!$C$1:$AW$1, 0)
      ),
      ""
    ),
    ""
  ),
  ""
)</f>
        <v/>
      </c>
      <c r="K89" s="21" t="str">
        <f>IF(AND(Prototype_input!$C$56&lt;&gt;"",J89&lt;&gt;""),Prototype_input!$C$58,"")</f>
        <v/>
      </c>
      <c r="L89" s="21" t="str">
        <f>IF(AND(Prototype_input!$C$60&lt;&gt;"",J89&lt;&gt;""),Prototype_input!$C$62,"")</f>
        <v/>
      </c>
      <c r="M89" s="21" t="str">
        <f>IF(AND(Prototype_input!$C$64&lt;&gt;"",J89&lt;&gt;""),Prototype_input!$C$66,"")</f>
        <v/>
      </c>
      <c r="N89" s="21" t="str">
        <f>IF(AND(Prototype_input!$C$68&lt;&gt;"",J89&lt;&gt;""),Prototype_input!$C$70,"")</f>
        <v/>
      </c>
      <c r="O89" s="21" t="str">
        <f>IF(N89&lt;&gt;"",_xlfn.XLOOKUP(Prototype_input!$E$16,'ITC Offerings Mapping'!$C$1:$C$1000,'ITC Offerings Mapping'!$B$1:$B$1000),"")</f>
        <v/>
      </c>
      <c r="Q89" s="21" t="str">
        <f t="array" ref="Q89">IF(Prototype_input!$C$6="Federal or Tribal Government",IF(O89&lt;&gt;"", INDEX('Scope Scoring'!$C$2:$BX$50, MATCH(O89, 'Scope Scoring'!$B$2:$B$50, 0), MATCH(B89, 'Scope Scoring'!$C$1:$BX$1, 0)),""),"")</f>
        <v/>
      </c>
      <c r="R89" s="21" t="str">
        <f t="shared" si="26"/>
        <v/>
      </c>
      <c r="S89" s="21" t="str">
        <f t="shared" si="27"/>
        <v/>
      </c>
      <c r="T89" s="21" t="str">
        <f t="shared" si="28"/>
        <v/>
      </c>
      <c r="U89" s="21" t="str">
        <f t="shared" si="29"/>
        <v/>
      </c>
      <c r="W89" s="21" t="str">
        <f t="array" ref="W89">IF(Prototype_input!$C$6="Federal or Tribal Government",IF(O89&lt;&gt;"", INDEX('Summary - Level of Assistance -'!$C$2:$AV$7, MATCH(Prototype_input!$C$34, 'Summary - Level of Assistance -'!$B$2:$B$7, 0), MATCH(B89, 'Summary - Level of Assistance -'!$C$1:$AV$1, 0)),""),"")</f>
        <v/>
      </c>
      <c r="X89" s="21" t="str">
        <f t="shared" si="30"/>
        <v/>
      </c>
      <c r="Y89" s="21" t="str">
        <f t="shared" si="31"/>
        <v/>
      </c>
      <c r="AA89" s="21" t="str">
        <f t="array" ref="AA89">IF(Prototype_input!$C$6="Federal or Tribal Government",IF(O89&lt;&gt;"", INDEX('Summary - Objective - Tradeoff'!$C$2:$AV$4, MATCH(Prototype_input!$C$38, 'Summary - Objective - Tradeoff'!$B$2:$B$4, 0), MATCH(B89, 'Summary - Objective - Tradeoff'!$C$1:$AV$1, 0)),""),"")</f>
        <v/>
      </c>
      <c r="AB89" s="21" t="str">
        <f t="shared" si="32"/>
        <v/>
      </c>
      <c r="AC89" s="21" t="str">
        <f t="shared" si="33"/>
        <v/>
      </c>
      <c r="AE89" s="21" t="str">
        <f t="array" ref="AE89">IF(Prototype_input!$C$6="Federal or Tribal Government",IF(O89&lt;&gt;"", INDEX('Summary- PoP - Tradeoff'!$C$2:$AV$5, MATCH(Prototype_input!$C$46, 'Summary- PoP - Tradeoff'!$B$2:$B$5, 0), MATCH(B89, 'Summary- PoP - Tradeoff'!$C$1:$AV$1, 0)),""),"")</f>
        <v/>
      </c>
      <c r="AF89" s="21" t="str">
        <f t="shared" si="34"/>
        <v/>
      </c>
      <c r="AG89" s="21" t="str">
        <f t="shared" si="35"/>
        <v/>
      </c>
      <c r="AI89" s="21" t="str">
        <f t="array" ref="AI89">IF(Prototype_input!$C$6="Federal or Tribal Government",IF(O89&lt;&gt;"", INDEX('Summary - EDV - Tradeoff'!$C$2:$AV$4, MATCH(Prototype_input!$C$54, 'Summary - EDV - Tradeoff'!$B$2:$B$4, 0), MATCH(B89, 'Summary - EDV - Tradeoff'!$C$1:$AV$1, 0)),""),"")</f>
        <v/>
      </c>
      <c r="AJ89" s="21" t="str">
        <f t="shared" si="36"/>
        <v/>
      </c>
      <c r="AK89" s="21" t="str">
        <f t="shared" si="37"/>
        <v/>
      </c>
      <c r="AL89" s="21" t="str">
        <f t="shared" si="38"/>
        <v/>
      </c>
    </row>
    <row r="90" spans="4:38" ht="12.75" x14ac:dyDescent="0.2">
      <c r="D90" s="21" t="str">
        <f>IF(
  Prototype_input!$C$6 = "State or Local Government",
  IF(
    C90 &lt;&gt; "",
    IFERROR(
      INDEX(
        'Summary - Acquisition Need'!$C$2:$AD$4,
        MATCH(Prototype_input!$C$30, 'Summary - Acquisition Need'!$B$2:$B$4, 0),
        MATCH(C90, 'Summary - Acquisition Need'!$C$1:$AD$1, 0)
      ),
      ""
    ),
    ""
  ),
  IF(
    Prototype_input!$C$6 = "Federal or Tribal Government",
    IF(
      B90 &lt;&gt; "",
      IFERROR(
        INDEX(
          'Summary - Place of Performance'!$C$2:$AW$14,
          MATCH(Prototype_input!$C$30, 'Summary - Place of Performance'!$B$2:$B$14, 0),
          MATCH(B90, 'Summary - Place of Performance'!$C$1:$AW$1, 0)
        ),
        ""
      ),
      ""
    ),
    ""
  )
)</f>
        <v/>
      </c>
      <c r="E90" s="21" t="str">
        <f>IF(
  Prototype_input!$C$6 = "State or Local Government",
  IF(
    C90 &lt;&gt; "",
    IFERROR(
      INDEX(
        'Summary - Contract Type'!$C$2:$BX$6,
        MATCH(Prototype_input!$C$34, 'Summary - Contract Type'!$B$2:$B$6, 0),
        MATCH(C90, 'Summary - Contract Type'!$C$1:$BX$1, 0)
      ),
      ""
    ),
    ""
  ),
  IF(
    Prototype_input!$C$6 = "Federal or Tribal Government",
    IF(
      B90 &lt;&gt; "",
      IFERROR(
        INDEX(
          'Summary - Level of Assistance'!$C$2:$AW$7,
          MATCH(Prototype_input!$C$34, 'Summary - Level of Assistance'!$B$2:$B$7, 0),
          MATCH(B90, 'Summary - Level of Assistance'!$C$1:$AW$1, 0)
        ),
        ""
      ),
      ""
    ),
    ""
  )
)</f>
        <v/>
      </c>
      <c r="F90" s="21" t="str">
        <f>IF(
  Prototype_input!$C$6 = "State or Local Government",
  IF(
    C90 &lt;&gt; "",
    IFERROR(
      INDEX(
        'Summary - Socioeconomic'!$C$2:$BX$11,
        MATCH(Prototype_input!$C$38, 'Summary - Socioeconomic'!$B$2:$B$11, 0),
        MATCH(C90, 'Summary - Socioeconomic'!$C$1:$BX$1, 0)
      ),
      ""
    ),
    ""
  ),
  IF(
    Prototype_input!$C$6 = "Federal or Tribal Government",
    IF(
      B90 &lt;&gt; "",
      IFERROR(
        INDEX(
          'Summary - Objective'!$C$2:$AX$4,
          MATCH(Prototype_input!$C$38, 'Summary - Objective'!$B$2:$B$4, 0),
          MATCH(B90, 'Summary - Objective'!$C$1:$AX$1, 0)
        ),
        ""
      ),
      ""
    ),
    ""
  )
)</f>
        <v/>
      </c>
      <c r="G90" s="21" t="str">
        <f>IF(
  Prototype_input!$C$6 = "Federal or Tribal Government",
  IF(
    B90 &lt;&gt; "",
    IFERROR(
      INDEX(
        'Summary - Contract Type'!$C$2:$BX$6,
        MATCH(Prototype_input!$C$42, 'Summary - Contract Type'!$B$2:$B$6, 0),
        MATCH(B90, 'Summary - Contract Type'!$C$1:$BX$1, 0)
      ),
      ""
    ),
    ""
  ),
  ""
)</f>
        <v/>
      </c>
      <c r="H90" s="21" t="str">
        <f>IF(
  Prototype_input!$C$6 = "Federal or Tribal Government",
  IF(
    B90 &lt;&gt; "",
    IFERROR(
      INDEX(
        'Summary - Period of Performance'!$C$2:$AW$5,
        MATCH(Prototype_input!$C$46, 'Summary - Period of Performance'!$B$2:$B$5, 0),
        MATCH(B90, 'Summary - Period of Performance'!$C$1:$AW$1, 0)
      ),
      ""
    ),
    ""
  ),
  ""
)</f>
        <v/>
      </c>
      <c r="I90" s="21" t="str">
        <f>IF(
  Prototype_input!$C$6 = "Federal or Tribal Government",
  IF(
    B90 &lt;&gt; "",
    IFERROR(
      INDEX(
        'Summary - Socioeconomic'!$C$2:$BX$11,
        MATCH(Prototype_input!$C$50, 'Summary - Socioeconomic'!$B$2:$B$11, 0),
        MATCH(B90, 'Summary - Socioeconomic'!$C$1:$BX$1, 0)
      ),
      ""
    ),
    ""
  ),
  ""
)</f>
        <v/>
      </c>
      <c r="J90" s="21" t="str">
        <f>IF(
  Prototype_input!$C$6 = "Federal or Tribal Government",
  IF(
    B90 &lt;&gt; "",
    IFERROR(
      INDEX(
        'Summary - Estimated Dollar Valu'!$C$2:$AW$4,
        MATCH(Prototype_input!$C$54, 'Summary - Estimated Dollar Valu'!$B$2:$B$4, 0),
        MATCH(B90, 'Summary - Estimated Dollar Valu'!$C$1:$AW$1, 0)
      ),
      ""
    ),
    ""
  ),
  ""
)</f>
        <v/>
      </c>
      <c r="K90" s="21" t="str">
        <f>IF(AND(Prototype_input!$C$56&lt;&gt;"",J90&lt;&gt;""),Prototype_input!$C$58,"")</f>
        <v/>
      </c>
      <c r="L90" s="21" t="str">
        <f>IF(AND(Prototype_input!$C$60&lt;&gt;"",J90&lt;&gt;""),Prototype_input!$C$62,"")</f>
        <v/>
      </c>
      <c r="M90" s="21" t="str">
        <f>IF(AND(Prototype_input!$C$64&lt;&gt;"",J90&lt;&gt;""),Prototype_input!$C$66,"")</f>
        <v/>
      </c>
      <c r="N90" s="21" t="str">
        <f>IF(AND(Prototype_input!$C$68&lt;&gt;"",J90&lt;&gt;""),Prototype_input!$C$70,"")</f>
        <v/>
      </c>
      <c r="O90" s="21" t="str">
        <f>IF(N90&lt;&gt;"",_xlfn.XLOOKUP(Prototype_input!$E$16,'ITC Offerings Mapping'!$C$1:$C$1000,'ITC Offerings Mapping'!$B$1:$B$1000),"")</f>
        <v/>
      </c>
      <c r="Q90" s="21" t="str">
        <f t="array" ref="Q90">IF(Prototype_input!$C$6="Federal or Tribal Government",IF(O90&lt;&gt;"", INDEX('Scope Scoring'!$C$2:$BX$50, MATCH(O90, 'Scope Scoring'!$B$2:$B$50, 0), MATCH(B90, 'Scope Scoring'!$C$1:$BX$1, 0)),""),"")</f>
        <v/>
      </c>
      <c r="R90" s="21" t="str">
        <f t="shared" si="26"/>
        <v/>
      </c>
      <c r="S90" s="21" t="str">
        <f t="shared" si="27"/>
        <v/>
      </c>
      <c r="T90" s="21" t="str">
        <f t="shared" si="28"/>
        <v/>
      </c>
      <c r="U90" s="21" t="str">
        <f t="shared" si="29"/>
        <v/>
      </c>
      <c r="W90" s="21" t="str">
        <f t="array" ref="W90">IF(Prototype_input!$C$6="Federal or Tribal Government",IF(O90&lt;&gt;"", INDEX('Summary - Level of Assistance -'!$C$2:$AV$7, MATCH(Prototype_input!$C$34, 'Summary - Level of Assistance -'!$B$2:$B$7, 0), MATCH(B90, 'Summary - Level of Assistance -'!$C$1:$AV$1, 0)),""),"")</f>
        <v/>
      </c>
      <c r="X90" s="21" t="str">
        <f t="shared" si="30"/>
        <v/>
      </c>
      <c r="Y90" s="21" t="str">
        <f t="shared" si="31"/>
        <v/>
      </c>
      <c r="AA90" s="21" t="str">
        <f t="array" ref="AA90">IF(Prototype_input!$C$6="Federal or Tribal Government",IF(O90&lt;&gt;"", INDEX('Summary - Objective - Tradeoff'!$C$2:$AV$4, MATCH(Prototype_input!$C$38, 'Summary - Objective - Tradeoff'!$B$2:$B$4, 0), MATCH(B90, 'Summary - Objective - Tradeoff'!$C$1:$AV$1, 0)),""),"")</f>
        <v/>
      </c>
      <c r="AB90" s="21" t="str">
        <f t="shared" si="32"/>
        <v/>
      </c>
      <c r="AC90" s="21" t="str">
        <f t="shared" si="33"/>
        <v/>
      </c>
      <c r="AE90" s="21" t="str">
        <f t="array" ref="AE90">IF(Prototype_input!$C$6="Federal or Tribal Government",IF(O90&lt;&gt;"", INDEX('Summary- PoP - Tradeoff'!$C$2:$AV$5, MATCH(Prototype_input!$C$46, 'Summary- PoP - Tradeoff'!$B$2:$B$5, 0), MATCH(B90, 'Summary- PoP - Tradeoff'!$C$1:$AV$1, 0)),""),"")</f>
        <v/>
      </c>
      <c r="AF90" s="21" t="str">
        <f t="shared" si="34"/>
        <v/>
      </c>
      <c r="AG90" s="21" t="str">
        <f t="shared" si="35"/>
        <v/>
      </c>
      <c r="AI90" s="21" t="str">
        <f t="array" ref="AI90">IF(Prototype_input!$C$6="Federal or Tribal Government",IF(O90&lt;&gt;"", INDEX('Summary - EDV - Tradeoff'!$C$2:$AV$4, MATCH(Prototype_input!$C$54, 'Summary - EDV - Tradeoff'!$B$2:$B$4, 0), MATCH(B90, 'Summary - EDV - Tradeoff'!$C$1:$AV$1, 0)),""),"")</f>
        <v/>
      </c>
      <c r="AJ90" s="21" t="str">
        <f t="shared" si="36"/>
        <v/>
      </c>
      <c r="AK90" s="21" t="str">
        <f t="shared" si="37"/>
        <v/>
      </c>
      <c r="AL90" s="21" t="str">
        <f t="shared" si="38"/>
        <v/>
      </c>
    </row>
    <row r="91" spans="4:38" ht="12.75" x14ac:dyDescent="0.2">
      <c r="D91" s="21" t="str">
        <f>IF(
  Prototype_input!$C$6 = "State or Local Government",
  IF(
    C91 &lt;&gt; "",
    IFERROR(
      INDEX(
        'Summary - Acquisition Need'!$C$2:$AD$4,
        MATCH(Prototype_input!$C$30, 'Summary - Acquisition Need'!$B$2:$B$4, 0),
        MATCH(C91, 'Summary - Acquisition Need'!$C$1:$AD$1, 0)
      ),
      ""
    ),
    ""
  ),
  IF(
    Prototype_input!$C$6 = "Federal or Tribal Government",
    IF(
      B91 &lt;&gt; "",
      IFERROR(
        INDEX(
          'Summary - Place of Performance'!$C$2:$AW$14,
          MATCH(Prototype_input!$C$30, 'Summary - Place of Performance'!$B$2:$B$14, 0),
          MATCH(B91, 'Summary - Place of Performance'!$C$1:$AW$1, 0)
        ),
        ""
      ),
      ""
    ),
    ""
  )
)</f>
        <v/>
      </c>
      <c r="E91" s="21" t="str">
        <f>IF(
  Prototype_input!$C$6 = "State or Local Government",
  IF(
    C91 &lt;&gt; "",
    IFERROR(
      INDEX(
        'Summary - Contract Type'!$C$2:$BX$6,
        MATCH(Prototype_input!$C$34, 'Summary - Contract Type'!$B$2:$B$6, 0),
        MATCH(C91, 'Summary - Contract Type'!$C$1:$BX$1, 0)
      ),
      ""
    ),
    ""
  ),
  IF(
    Prototype_input!$C$6 = "Federal or Tribal Government",
    IF(
      B91 &lt;&gt; "",
      IFERROR(
        INDEX(
          'Summary - Level of Assistance'!$C$2:$AW$7,
          MATCH(Prototype_input!$C$34, 'Summary - Level of Assistance'!$B$2:$B$7, 0),
          MATCH(B91, 'Summary - Level of Assistance'!$C$1:$AW$1, 0)
        ),
        ""
      ),
      ""
    ),
    ""
  )
)</f>
        <v/>
      </c>
      <c r="F91" s="21" t="str">
        <f>IF(
  Prototype_input!$C$6 = "State or Local Government",
  IF(
    C91 &lt;&gt; "",
    IFERROR(
      INDEX(
        'Summary - Socioeconomic'!$C$2:$BX$11,
        MATCH(Prototype_input!$C$38, 'Summary - Socioeconomic'!$B$2:$B$11, 0),
        MATCH(C91, 'Summary - Socioeconomic'!$C$1:$BX$1, 0)
      ),
      ""
    ),
    ""
  ),
  IF(
    Prototype_input!$C$6 = "Federal or Tribal Government",
    IF(
      B91 &lt;&gt; "",
      IFERROR(
        INDEX(
          'Summary - Objective'!$C$2:$AX$4,
          MATCH(Prototype_input!$C$38, 'Summary - Objective'!$B$2:$B$4, 0),
          MATCH(B91, 'Summary - Objective'!$C$1:$AX$1, 0)
        ),
        ""
      ),
      ""
    ),
    ""
  )
)</f>
        <v/>
      </c>
      <c r="G91" s="21" t="str">
        <f>IF(
  Prototype_input!$C$6 = "Federal or Tribal Government",
  IF(
    B91 &lt;&gt; "",
    IFERROR(
      INDEX(
        'Summary - Contract Type'!$C$2:$BX$6,
        MATCH(Prototype_input!$C$42, 'Summary - Contract Type'!$B$2:$B$6, 0),
        MATCH(B91, 'Summary - Contract Type'!$C$1:$BX$1, 0)
      ),
      ""
    ),
    ""
  ),
  ""
)</f>
        <v/>
      </c>
      <c r="H91" s="21" t="str">
        <f>IF(
  Prototype_input!$C$6 = "Federal or Tribal Government",
  IF(
    B91 &lt;&gt; "",
    IFERROR(
      INDEX(
        'Summary - Period of Performance'!$C$2:$AW$5,
        MATCH(Prototype_input!$C$46, 'Summary - Period of Performance'!$B$2:$B$5, 0),
        MATCH(B91, 'Summary - Period of Performance'!$C$1:$AW$1, 0)
      ),
      ""
    ),
    ""
  ),
  ""
)</f>
        <v/>
      </c>
      <c r="I91" s="21" t="str">
        <f>IF(
  Prototype_input!$C$6 = "Federal or Tribal Government",
  IF(
    B91 &lt;&gt; "",
    IFERROR(
      INDEX(
        'Summary - Socioeconomic'!$C$2:$BX$11,
        MATCH(Prototype_input!$C$50, 'Summary - Socioeconomic'!$B$2:$B$11, 0),
        MATCH(B91, 'Summary - Socioeconomic'!$C$1:$BX$1, 0)
      ),
      ""
    ),
    ""
  ),
  ""
)</f>
        <v/>
      </c>
      <c r="J91" s="21" t="str">
        <f>IF(
  Prototype_input!$C$6 = "Federal or Tribal Government",
  IF(
    B91 &lt;&gt; "",
    IFERROR(
      INDEX(
        'Summary - Estimated Dollar Valu'!$C$2:$AW$4,
        MATCH(Prototype_input!$C$54, 'Summary - Estimated Dollar Valu'!$B$2:$B$4, 0),
        MATCH(B91, 'Summary - Estimated Dollar Valu'!$C$1:$AW$1, 0)
      ),
      ""
    ),
    ""
  ),
  ""
)</f>
        <v/>
      </c>
      <c r="K91" s="21" t="str">
        <f>IF(AND(Prototype_input!$C$56&lt;&gt;"",J91&lt;&gt;""),Prototype_input!$C$58,"")</f>
        <v/>
      </c>
      <c r="L91" s="21" t="str">
        <f>IF(AND(Prototype_input!$C$60&lt;&gt;"",J91&lt;&gt;""),Prototype_input!$C$62,"")</f>
        <v/>
      </c>
      <c r="M91" s="21" t="str">
        <f>IF(AND(Prototype_input!$C$64&lt;&gt;"",J91&lt;&gt;""),Prototype_input!$C$66,"")</f>
        <v/>
      </c>
      <c r="N91" s="21" t="str">
        <f>IF(AND(Prototype_input!$C$68&lt;&gt;"",J91&lt;&gt;""),Prototype_input!$C$70,"")</f>
        <v/>
      </c>
      <c r="O91" s="21" t="str">
        <f>IF(N91&lt;&gt;"",_xlfn.XLOOKUP(Prototype_input!$E$16,'ITC Offerings Mapping'!$C$1:$C$1000,'ITC Offerings Mapping'!$B$1:$B$1000),"")</f>
        <v/>
      </c>
      <c r="Q91" s="21" t="str">
        <f t="array" ref="Q91">IF(Prototype_input!$C$6="Federal or Tribal Government",IF(O91&lt;&gt;"", INDEX('Scope Scoring'!$C$2:$BX$50, MATCH(O91, 'Scope Scoring'!$B$2:$B$50, 0), MATCH(B91, 'Scope Scoring'!$C$1:$BX$1, 0)),""),"")</f>
        <v/>
      </c>
      <c r="R91" s="21" t="str">
        <f t="shared" si="26"/>
        <v/>
      </c>
      <c r="S91" s="21" t="str">
        <f t="shared" si="27"/>
        <v/>
      </c>
      <c r="T91" s="21" t="str">
        <f t="shared" si="28"/>
        <v/>
      </c>
      <c r="U91" s="21" t="str">
        <f t="shared" si="29"/>
        <v/>
      </c>
      <c r="W91" s="21" t="str">
        <f t="array" ref="W91">IF(Prototype_input!$C$6="Federal or Tribal Government",IF(O91&lt;&gt;"", INDEX('Summary - Level of Assistance -'!$C$2:$AV$7, MATCH(Prototype_input!$C$34, 'Summary - Level of Assistance -'!$B$2:$B$7, 0), MATCH(B91, 'Summary - Level of Assistance -'!$C$1:$AV$1, 0)),""),"")</f>
        <v/>
      </c>
      <c r="X91" s="21" t="str">
        <f t="shared" si="30"/>
        <v/>
      </c>
      <c r="Y91" s="21" t="str">
        <f t="shared" si="31"/>
        <v/>
      </c>
      <c r="AA91" s="21" t="str">
        <f t="array" ref="AA91">IF(Prototype_input!$C$6="Federal or Tribal Government",IF(O91&lt;&gt;"", INDEX('Summary - Objective - Tradeoff'!$C$2:$AV$4, MATCH(Prototype_input!$C$38, 'Summary - Objective - Tradeoff'!$B$2:$B$4, 0), MATCH(B91, 'Summary - Objective - Tradeoff'!$C$1:$AV$1, 0)),""),"")</f>
        <v/>
      </c>
      <c r="AB91" s="21" t="str">
        <f t="shared" si="32"/>
        <v/>
      </c>
      <c r="AC91" s="21" t="str">
        <f t="shared" si="33"/>
        <v/>
      </c>
      <c r="AE91" s="21" t="str">
        <f t="array" ref="AE91">IF(Prototype_input!$C$6="Federal or Tribal Government",IF(O91&lt;&gt;"", INDEX('Summary- PoP - Tradeoff'!$C$2:$AV$5, MATCH(Prototype_input!$C$46, 'Summary- PoP - Tradeoff'!$B$2:$B$5, 0), MATCH(B91, 'Summary- PoP - Tradeoff'!$C$1:$AV$1, 0)),""),"")</f>
        <v/>
      </c>
      <c r="AF91" s="21" t="str">
        <f t="shared" si="34"/>
        <v/>
      </c>
      <c r="AG91" s="21" t="str">
        <f t="shared" si="35"/>
        <v/>
      </c>
      <c r="AI91" s="21" t="str">
        <f t="array" ref="AI91">IF(Prototype_input!$C$6="Federal or Tribal Government",IF(O91&lt;&gt;"", INDEX('Summary - EDV - Tradeoff'!$C$2:$AV$4, MATCH(Prototype_input!$C$54, 'Summary - EDV - Tradeoff'!$B$2:$B$4, 0), MATCH(B91, 'Summary - EDV - Tradeoff'!$C$1:$AV$1, 0)),""),"")</f>
        <v/>
      </c>
      <c r="AJ91" s="21" t="str">
        <f t="shared" si="36"/>
        <v/>
      </c>
      <c r="AK91" s="21" t="str">
        <f t="shared" si="37"/>
        <v/>
      </c>
      <c r="AL91" s="21" t="str">
        <f t="shared" si="38"/>
        <v/>
      </c>
    </row>
    <row r="92" spans="4:38" ht="12.75" x14ac:dyDescent="0.2">
      <c r="D92" s="21" t="str">
        <f>IF(
  Prototype_input!$C$6 = "State or Local Government",
  IF(
    C92 &lt;&gt; "",
    IFERROR(
      INDEX(
        'Summary - Acquisition Need'!$C$2:$AD$4,
        MATCH(Prototype_input!$C$30, 'Summary - Acquisition Need'!$B$2:$B$4, 0),
        MATCH(C92, 'Summary - Acquisition Need'!$C$1:$AD$1, 0)
      ),
      ""
    ),
    ""
  ),
  IF(
    Prototype_input!$C$6 = "Federal or Tribal Government",
    IF(
      B92 &lt;&gt; "",
      IFERROR(
        INDEX(
          'Summary - Place of Performance'!$C$2:$AW$14,
          MATCH(Prototype_input!$C$30, 'Summary - Place of Performance'!$B$2:$B$14, 0),
          MATCH(B92, 'Summary - Place of Performance'!$C$1:$AW$1, 0)
        ),
        ""
      ),
      ""
    ),
    ""
  )
)</f>
        <v/>
      </c>
      <c r="E92" s="21" t="str">
        <f>IF(
  Prototype_input!$C$6 = "State or Local Government",
  IF(
    C92 &lt;&gt; "",
    IFERROR(
      INDEX(
        'Summary - Contract Type'!$C$2:$BX$6,
        MATCH(Prototype_input!$C$34, 'Summary - Contract Type'!$B$2:$B$6, 0),
        MATCH(C92, 'Summary - Contract Type'!$C$1:$BX$1, 0)
      ),
      ""
    ),
    ""
  ),
  IF(
    Prototype_input!$C$6 = "Federal or Tribal Government",
    IF(
      B92 &lt;&gt; "",
      IFERROR(
        INDEX(
          'Summary - Level of Assistance'!$C$2:$AW$7,
          MATCH(Prototype_input!$C$34, 'Summary - Level of Assistance'!$B$2:$B$7, 0),
          MATCH(B92, 'Summary - Level of Assistance'!$C$1:$AW$1, 0)
        ),
        ""
      ),
      ""
    ),
    ""
  )
)</f>
        <v/>
      </c>
      <c r="F92" s="21" t="str">
        <f>IF(
  Prototype_input!$C$6 = "State or Local Government",
  IF(
    C92 &lt;&gt; "",
    IFERROR(
      INDEX(
        'Summary - Socioeconomic'!$C$2:$BX$11,
        MATCH(Prototype_input!$C$38, 'Summary - Socioeconomic'!$B$2:$B$11, 0),
        MATCH(C92, 'Summary - Socioeconomic'!$C$1:$BX$1, 0)
      ),
      ""
    ),
    ""
  ),
  IF(
    Prototype_input!$C$6 = "Federal or Tribal Government",
    IF(
      B92 &lt;&gt; "",
      IFERROR(
        INDEX(
          'Summary - Objective'!$C$2:$AX$4,
          MATCH(Prototype_input!$C$38, 'Summary - Objective'!$B$2:$B$4, 0),
          MATCH(B92, 'Summary - Objective'!$C$1:$AX$1, 0)
        ),
        ""
      ),
      ""
    ),
    ""
  )
)</f>
        <v/>
      </c>
      <c r="G92" s="21" t="str">
        <f>IF(
  Prototype_input!$C$6 = "Federal or Tribal Government",
  IF(
    B92 &lt;&gt; "",
    IFERROR(
      INDEX(
        'Summary - Contract Type'!$C$2:$BX$6,
        MATCH(Prototype_input!$C$42, 'Summary - Contract Type'!$B$2:$B$6, 0),
        MATCH(B92, 'Summary - Contract Type'!$C$1:$BX$1, 0)
      ),
      ""
    ),
    ""
  ),
  ""
)</f>
        <v/>
      </c>
      <c r="H92" s="21" t="str">
        <f>IF(
  Prototype_input!$C$6 = "Federal or Tribal Government",
  IF(
    B92 &lt;&gt; "",
    IFERROR(
      INDEX(
        'Summary - Period of Performance'!$C$2:$AW$5,
        MATCH(Prototype_input!$C$46, 'Summary - Period of Performance'!$B$2:$B$5, 0),
        MATCH(B92, 'Summary - Period of Performance'!$C$1:$AW$1, 0)
      ),
      ""
    ),
    ""
  ),
  ""
)</f>
        <v/>
      </c>
      <c r="I92" s="21" t="str">
        <f>IF(
  Prototype_input!$C$6 = "Federal or Tribal Government",
  IF(
    B92 &lt;&gt; "",
    IFERROR(
      INDEX(
        'Summary - Socioeconomic'!$C$2:$BX$11,
        MATCH(Prototype_input!$C$50, 'Summary - Socioeconomic'!$B$2:$B$11, 0),
        MATCH(B92, 'Summary - Socioeconomic'!$C$1:$BX$1, 0)
      ),
      ""
    ),
    ""
  ),
  ""
)</f>
        <v/>
      </c>
      <c r="J92" s="21" t="str">
        <f>IF(
  Prototype_input!$C$6 = "Federal or Tribal Government",
  IF(
    B92 &lt;&gt; "",
    IFERROR(
      INDEX(
        'Summary - Estimated Dollar Valu'!$C$2:$AW$4,
        MATCH(Prototype_input!$C$54, 'Summary - Estimated Dollar Valu'!$B$2:$B$4, 0),
        MATCH(B92, 'Summary - Estimated Dollar Valu'!$C$1:$AW$1, 0)
      ),
      ""
    ),
    ""
  ),
  ""
)</f>
        <v/>
      </c>
      <c r="K92" s="21" t="str">
        <f>IF(AND(Prototype_input!$C$56&lt;&gt;"",J92&lt;&gt;""),Prototype_input!$C$58,"")</f>
        <v/>
      </c>
      <c r="L92" s="21" t="str">
        <f>IF(AND(Prototype_input!$C$60&lt;&gt;"",J92&lt;&gt;""),Prototype_input!$C$62,"")</f>
        <v/>
      </c>
      <c r="M92" s="21" t="str">
        <f>IF(AND(Prototype_input!$C$64&lt;&gt;"",J92&lt;&gt;""),Prototype_input!$C$66,"")</f>
        <v/>
      </c>
      <c r="N92" s="21" t="str">
        <f>IF(AND(Prototype_input!$C$68&lt;&gt;"",J92&lt;&gt;""),Prototype_input!$C$70,"")</f>
        <v/>
      </c>
      <c r="O92" s="21" t="str">
        <f>IF(N92&lt;&gt;"",_xlfn.XLOOKUP(Prototype_input!$E$16,'ITC Offerings Mapping'!$C$1:$C$1000,'ITC Offerings Mapping'!$B$1:$B$1000),"")</f>
        <v/>
      </c>
      <c r="Q92" s="21" t="str">
        <f t="array" ref="Q92">IF(Prototype_input!$C$6="Federal or Tribal Government",IF(O92&lt;&gt;"", INDEX('Scope Scoring'!$C$2:$BX$50, MATCH(O92, 'Scope Scoring'!$B$2:$B$50, 0), MATCH(B92, 'Scope Scoring'!$C$1:$BX$1, 0)),""),"")</f>
        <v/>
      </c>
      <c r="R92" s="21" t="str">
        <f t="shared" si="26"/>
        <v/>
      </c>
      <c r="S92" s="21" t="str">
        <f t="shared" si="27"/>
        <v/>
      </c>
      <c r="T92" s="21" t="str">
        <f t="shared" si="28"/>
        <v/>
      </c>
      <c r="U92" s="21" t="str">
        <f t="shared" si="29"/>
        <v/>
      </c>
      <c r="W92" s="21" t="str">
        <f t="array" ref="W92">IF(Prototype_input!$C$6="Federal or Tribal Government",IF(O92&lt;&gt;"", INDEX('Summary - Level of Assistance -'!$C$2:$AV$7, MATCH(Prototype_input!$C$34, 'Summary - Level of Assistance -'!$B$2:$B$7, 0), MATCH(B92, 'Summary - Level of Assistance -'!$C$1:$AV$1, 0)),""),"")</f>
        <v/>
      </c>
      <c r="X92" s="21" t="str">
        <f t="shared" si="30"/>
        <v/>
      </c>
      <c r="Y92" s="21" t="str">
        <f t="shared" si="31"/>
        <v/>
      </c>
      <c r="AA92" s="21" t="str">
        <f t="array" ref="AA92">IF(Prototype_input!$C$6="Federal or Tribal Government",IF(O92&lt;&gt;"", INDEX('Summary - Objective - Tradeoff'!$C$2:$AV$4, MATCH(Prototype_input!$C$38, 'Summary - Objective - Tradeoff'!$B$2:$B$4, 0), MATCH(B92, 'Summary - Objective - Tradeoff'!$C$1:$AV$1, 0)),""),"")</f>
        <v/>
      </c>
      <c r="AB92" s="21" t="str">
        <f t="shared" si="32"/>
        <v/>
      </c>
      <c r="AC92" s="21" t="str">
        <f t="shared" si="33"/>
        <v/>
      </c>
      <c r="AE92" s="21" t="str">
        <f t="array" ref="AE92">IF(Prototype_input!$C$6="Federal or Tribal Government",IF(O92&lt;&gt;"", INDEX('Summary- PoP - Tradeoff'!$C$2:$AV$5, MATCH(Prototype_input!$C$46, 'Summary- PoP - Tradeoff'!$B$2:$B$5, 0), MATCH(B92, 'Summary- PoP - Tradeoff'!$C$1:$AV$1, 0)),""),"")</f>
        <v/>
      </c>
      <c r="AF92" s="21" t="str">
        <f t="shared" si="34"/>
        <v/>
      </c>
      <c r="AG92" s="21" t="str">
        <f t="shared" si="35"/>
        <v/>
      </c>
      <c r="AI92" s="21" t="str">
        <f t="array" ref="AI92">IF(Prototype_input!$C$6="Federal or Tribal Government",IF(O92&lt;&gt;"", INDEX('Summary - EDV - Tradeoff'!$C$2:$AV$4, MATCH(Prototype_input!$C$54, 'Summary - EDV - Tradeoff'!$B$2:$B$4, 0), MATCH(B92, 'Summary - EDV - Tradeoff'!$C$1:$AV$1, 0)),""),"")</f>
        <v/>
      </c>
      <c r="AJ92" s="21" t="str">
        <f t="shared" si="36"/>
        <v/>
      </c>
      <c r="AK92" s="21" t="str">
        <f t="shared" si="37"/>
        <v/>
      </c>
      <c r="AL92" s="21" t="str">
        <f t="shared" si="38"/>
        <v/>
      </c>
    </row>
    <row r="93" spans="4:38" ht="12.75" x14ac:dyDescent="0.2">
      <c r="D93" s="21" t="str">
        <f>IF(
  Prototype_input!$C$6 = "State or Local Government",
  IF(
    C93 &lt;&gt; "",
    IFERROR(
      INDEX(
        'Summary - Acquisition Need'!$C$2:$AD$4,
        MATCH(Prototype_input!$C$30, 'Summary - Acquisition Need'!$B$2:$B$4, 0),
        MATCH(C93, 'Summary - Acquisition Need'!$C$1:$AD$1, 0)
      ),
      ""
    ),
    ""
  ),
  IF(
    Prototype_input!$C$6 = "Federal or Tribal Government",
    IF(
      B93 &lt;&gt; "",
      IFERROR(
        INDEX(
          'Summary - Place of Performance'!$C$2:$AW$14,
          MATCH(Prototype_input!$C$30, 'Summary - Place of Performance'!$B$2:$B$14, 0),
          MATCH(B93, 'Summary - Place of Performance'!$C$1:$AW$1, 0)
        ),
        ""
      ),
      ""
    ),
    ""
  )
)</f>
        <v/>
      </c>
      <c r="E93" s="21" t="str">
        <f>IF(
  Prototype_input!$C$6 = "State or Local Government",
  IF(
    C93 &lt;&gt; "",
    IFERROR(
      INDEX(
        'Summary - Contract Type'!$C$2:$BX$6,
        MATCH(Prototype_input!$C$34, 'Summary - Contract Type'!$B$2:$B$6, 0),
        MATCH(C93, 'Summary - Contract Type'!$C$1:$BX$1, 0)
      ),
      ""
    ),
    ""
  ),
  IF(
    Prototype_input!$C$6 = "Federal or Tribal Government",
    IF(
      B93 &lt;&gt; "",
      IFERROR(
        INDEX(
          'Summary - Level of Assistance'!$C$2:$AW$7,
          MATCH(Prototype_input!$C$34, 'Summary - Level of Assistance'!$B$2:$B$7, 0),
          MATCH(B93, 'Summary - Level of Assistance'!$C$1:$AW$1, 0)
        ),
        ""
      ),
      ""
    ),
    ""
  )
)</f>
        <v/>
      </c>
      <c r="F93" s="21" t="str">
        <f>IF(
  Prototype_input!$C$6 = "State or Local Government",
  IF(
    C93 &lt;&gt; "",
    IFERROR(
      INDEX(
        'Summary - Socioeconomic'!$C$2:$BX$11,
        MATCH(Prototype_input!$C$38, 'Summary - Socioeconomic'!$B$2:$B$11, 0),
        MATCH(C93, 'Summary - Socioeconomic'!$C$1:$BX$1, 0)
      ),
      ""
    ),
    ""
  ),
  IF(
    Prototype_input!$C$6 = "Federal or Tribal Government",
    IF(
      B93 &lt;&gt; "",
      IFERROR(
        INDEX(
          'Summary - Objective'!$C$2:$AX$4,
          MATCH(Prototype_input!$C$38, 'Summary - Objective'!$B$2:$B$4, 0),
          MATCH(B93, 'Summary - Objective'!$C$1:$AX$1, 0)
        ),
        ""
      ),
      ""
    ),
    ""
  )
)</f>
        <v/>
      </c>
      <c r="G93" s="21" t="str">
        <f>IF(
  Prototype_input!$C$6 = "Federal or Tribal Government",
  IF(
    B93 &lt;&gt; "",
    IFERROR(
      INDEX(
        'Summary - Contract Type'!$C$2:$BX$6,
        MATCH(Prototype_input!$C$42, 'Summary - Contract Type'!$B$2:$B$6, 0),
        MATCH(B93, 'Summary - Contract Type'!$C$1:$BX$1, 0)
      ),
      ""
    ),
    ""
  ),
  ""
)</f>
        <v/>
      </c>
      <c r="H93" s="21" t="str">
        <f>IF(
  Prototype_input!$C$6 = "Federal or Tribal Government",
  IF(
    B93 &lt;&gt; "",
    IFERROR(
      INDEX(
        'Summary - Period of Performance'!$C$2:$AW$5,
        MATCH(Prototype_input!$C$46, 'Summary - Period of Performance'!$B$2:$B$5, 0),
        MATCH(B93, 'Summary - Period of Performance'!$C$1:$AW$1, 0)
      ),
      ""
    ),
    ""
  ),
  ""
)</f>
        <v/>
      </c>
      <c r="I93" s="21" t="str">
        <f>IF(
  Prototype_input!$C$6 = "Federal or Tribal Government",
  IF(
    B93 &lt;&gt; "",
    IFERROR(
      INDEX(
        'Summary - Socioeconomic'!$C$2:$BX$11,
        MATCH(Prototype_input!$C$50, 'Summary - Socioeconomic'!$B$2:$B$11, 0),
        MATCH(B93, 'Summary - Socioeconomic'!$C$1:$BX$1, 0)
      ),
      ""
    ),
    ""
  ),
  ""
)</f>
        <v/>
      </c>
      <c r="J93" s="21" t="str">
        <f>IF(
  Prototype_input!$C$6 = "Federal or Tribal Government",
  IF(
    B93 &lt;&gt; "",
    IFERROR(
      INDEX(
        'Summary - Estimated Dollar Valu'!$C$2:$AW$4,
        MATCH(Prototype_input!$C$54, 'Summary - Estimated Dollar Valu'!$B$2:$B$4, 0),
        MATCH(B93, 'Summary - Estimated Dollar Valu'!$C$1:$AW$1, 0)
      ),
      ""
    ),
    ""
  ),
  ""
)</f>
        <v/>
      </c>
      <c r="K93" s="21" t="str">
        <f>IF(AND(Prototype_input!$C$56&lt;&gt;"",J93&lt;&gt;""),Prototype_input!$C$58,"")</f>
        <v/>
      </c>
      <c r="L93" s="21" t="str">
        <f>IF(AND(Prototype_input!$C$60&lt;&gt;"",J93&lt;&gt;""),Prototype_input!$C$62,"")</f>
        <v/>
      </c>
      <c r="M93" s="21" t="str">
        <f>IF(AND(Prototype_input!$C$64&lt;&gt;"",J93&lt;&gt;""),Prototype_input!$C$66,"")</f>
        <v/>
      </c>
      <c r="N93" s="21" t="str">
        <f>IF(AND(Prototype_input!$C$68&lt;&gt;"",J93&lt;&gt;""),Prototype_input!$C$70,"")</f>
        <v/>
      </c>
      <c r="O93" s="21" t="str">
        <f>IF(N93&lt;&gt;"",_xlfn.XLOOKUP(Prototype_input!$E$16,'ITC Offerings Mapping'!$C$1:$C$1000,'ITC Offerings Mapping'!$B$1:$B$1000),"")</f>
        <v/>
      </c>
      <c r="Q93" s="21" t="str">
        <f t="array" ref="Q93">IF(Prototype_input!$C$6="Federal or Tribal Government",IF(O93&lt;&gt;"", INDEX('Scope Scoring'!$C$2:$BX$50, MATCH(O93, 'Scope Scoring'!$B$2:$B$50, 0), MATCH(B93, 'Scope Scoring'!$C$1:$BX$1, 0)),""),"")</f>
        <v/>
      </c>
      <c r="R93" s="21" t="str">
        <f t="shared" si="26"/>
        <v/>
      </c>
      <c r="S93" s="21" t="str">
        <f t="shared" si="27"/>
        <v/>
      </c>
      <c r="T93" s="21" t="str">
        <f t="shared" si="28"/>
        <v/>
      </c>
      <c r="U93" s="21" t="str">
        <f t="shared" si="29"/>
        <v/>
      </c>
      <c r="W93" s="21" t="str">
        <f t="array" ref="W93">IF(Prototype_input!$C$6="Federal or Tribal Government",IF(O93&lt;&gt;"", INDEX('Summary - Level of Assistance -'!$C$2:$AV$7, MATCH(Prototype_input!$C$34, 'Summary - Level of Assistance -'!$B$2:$B$7, 0), MATCH(B93, 'Summary - Level of Assistance -'!$C$1:$AV$1, 0)),""),"")</f>
        <v/>
      </c>
      <c r="X93" s="21" t="str">
        <f t="shared" si="30"/>
        <v/>
      </c>
      <c r="Y93" s="21" t="str">
        <f t="shared" si="31"/>
        <v/>
      </c>
      <c r="AA93" s="21" t="str">
        <f t="array" ref="AA93">IF(Prototype_input!$C$6="Federal or Tribal Government",IF(O93&lt;&gt;"", INDEX('Summary - Objective - Tradeoff'!$C$2:$AV$4, MATCH(Prototype_input!$C$38, 'Summary - Objective - Tradeoff'!$B$2:$B$4, 0), MATCH(B93, 'Summary - Objective - Tradeoff'!$C$1:$AV$1, 0)),""),"")</f>
        <v/>
      </c>
      <c r="AB93" s="21" t="str">
        <f t="shared" si="32"/>
        <v/>
      </c>
      <c r="AC93" s="21" t="str">
        <f t="shared" si="33"/>
        <v/>
      </c>
      <c r="AE93" s="21" t="str">
        <f t="array" ref="AE93">IF(Prototype_input!$C$6="Federal or Tribal Government",IF(O93&lt;&gt;"", INDEX('Summary- PoP - Tradeoff'!$C$2:$AV$5, MATCH(Prototype_input!$C$46, 'Summary- PoP - Tradeoff'!$B$2:$B$5, 0), MATCH(B93, 'Summary- PoP - Tradeoff'!$C$1:$AV$1, 0)),""),"")</f>
        <v/>
      </c>
      <c r="AF93" s="21" t="str">
        <f t="shared" si="34"/>
        <v/>
      </c>
      <c r="AG93" s="21" t="str">
        <f t="shared" si="35"/>
        <v/>
      </c>
      <c r="AI93" s="21" t="str">
        <f t="array" ref="AI93">IF(Prototype_input!$C$6="Federal or Tribal Government",IF(O93&lt;&gt;"", INDEX('Summary - EDV - Tradeoff'!$C$2:$AV$4, MATCH(Prototype_input!$C$54, 'Summary - EDV - Tradeoff'!$B$2:$B$4, 0), MATCH(B93, 'Summary - EDV - Tradeoff'!$C$1:$AV$1, 0)),""),"")</f>
        <v/>
      </c>
      <c r="AJ93" s="21" t="str">
        <f t="shared" si="36"/>
        <v/>
      </c>
      <c r="AK93" s="21" t="str">
        <f t="shared" si="37"/>
        <v/>
      </c>
      <c r="AL93" s="21" t="str">
        <f t="shared" si="38"/>
        <v/>
      </c>
    </row>
    <row r="94" spans="4:38" ht="12.75" x14ac:dyDescent="0.2">
      <c r="D94" s="21" t="str">
        <f>IF(
  Prototype_input!$C$6 = "State or Local Government",
  IF(
    C94 &lt;&gt; "",
    IFERROR(
      INDEX(
        'Summary - Acquisition Need'!$C$2:$AD$4,
        MATCH(Prototype_input!$C$30, 'Summary - Acquisition Need'!$B$2:$B$4, 0),
        MATCH(C94, 'Summary - Acquisition Need'!$C$1:$AD$1, 0)
      ),
      ""
    ),
    ""
  ),
  IF(
    Prototype_input!$C$6 = "Federal or Tribal Government",
    IF(
      B94 &lt;&gt; "",
      IFERROR(
        INDEX(
          'Summary - Place of Performance'!$C$2:$AW$14,
          MATCH(Prototype_input!$C$30, 'Summary - Place of Performance'!$B$2:$B$14, 0),
          MATCH(B94, 'Summary - Place of Performance'!$C$1:$AW$1, 0)
        ),
        ""
      ),
      ""
    ),
    ""
  )
)</f>
        <v/>
      </c>
      <c r="E94" s="21" t="str">
        <f>IF(
  Prototype_input!$C$6 = "State or Local Government",
  IF(
    C94 &lt;&gt; "",
    IFERROR(
      INDEX(
        'Summary - Contract Type'!$C$2:$BX$6,
        MATCH(Prototype_input!$C$34, 'Summary - Contract Type'!$B$2:$B$6, 0),
        MATCH(C94, 'Summary - Contract Type'!$C$1:$BX$1, 0)
      ),
      ""
    ),
    ""
  ),
  IF(
    Prototype_input!$C$6 = "Federal or Tribal Government",
    IF(
      B94 &lt;&gt; "",
      IFERROR(
        INDEX(
          'Summary - Level of Assistance'!$C$2:$AW$7,
          MATCH(Prototype_input!$C$34, 'Summary - Level of Assistance'!$B$2:$B$7, 0),
          MATCH(B94, 'Summary - Level of Assistance'!$C$1:$AW$1, 0)
        ),
        ""
      ),
      ""
    ),
    ""
  )
)</f>
        <v/>
      </c>
      <c r="F94" s="21" t="str">
        <f>IF(
  Prototype_input!$C$6 = "State or Local Government",
  IF(
    C94 &lt;&gt; "",
    IFERROR(
      INDEX(
        'Summary - Socioeconomic'!$C$2:$BX$11,
        MATCH(Prototype_input!$C$38, 'Summary - Socioeconomic'!$B$2:$B$11, 0),
        MATCH(C94, 'Summary - Socioeconomic'!$C$1:$BX$1, 0)
      ),
      ""
    ),
    ""
  ),
  IF(
    Prototype_input!$C$6 = "Federal or Tribal Government",
    IF(
      B94 &lt;&gt; "",
      IFERROR(
        INDEX(
          'Summary - Objective'!$C$2:$AX$4,
          MATCH(Prototype_input!$C$38, 'Summary - Objective'!$B$2:$B$4, 0),
          MATCH(B94, 'Summary - Objective'!$C$1:$AX$1, 0)
        ),
        ""
      ),
      ""
    ),
    ""
  )
)</f>
        <v/>
      </c>
      <c r="G94" s="21" t="str">
        <f>IF(
  Prototype_input!$C$6 = "Federal or Tribal Government",
  IF(
    B94 &lt;&gt; "",
    IFERROR(
      INDEX(
        'Summary - Contract Type'!$C$2:$BX$6,
        MATCH(Prototype_input!$C$42, 'Summary - Contract Type'!$B$2:$B$6, 0),
        MATCH(B94, 'Summary - Contract Type'!$C$1:$BX$1, 0)
      ),
      ""
    ),
    ""
  ),
  ""
)</f>
        <v/>
      </c>
      <c r="H94" s="21" t="str">
        <f>IF(
  Prototype_input!$C$6 = "Federal or Tribal Government",
  IF(
    B94 &lt;&gt; "",
    IFERROR(
      INDEX(
        'Summary - Period of Performance'!$C$2:$AW$5,
        MATCH(Prototype_input!$C$46, 'Summary - Period of Performance'!$B$2:$B$5, 0),
        MATCH(B94, 'Summary - Period of Performance'!$C$1:$AW$1, 0)
      ),
      ""
    ),
    ""
  ),
  ""
)</f>
        <v/>
      </c>
      <c r="I94" s="21" t="str">
        <f>IF(
  Prototype_input!$C$6 = "Federal or Tribal Government",
  IF(
    B94 &lt;&gt; "",
    IFERROR(
      INDEX(
        'Summary - Socioeconomic'!$C$2:$BX$11,
        MATCH(Prototype_input!$C$50, 'Summary - Socioeconomic'!$B$2:$B$11, 0),
        MATCH(B94, 'Summary - Socioeconomic'!$C$1:$BX$1, 0)
      ),
      ""
    ),
    ""
  ),
  ""
)</f>
        <v/>
      </c>
      <c r="J94" s="21" t="str">
        <f>IF(
  Prototype_input!$C$6 = "Federal or Tribal Government",
  IF(
    B94 &lt;&gt; "",
    IFERROR(
      INDEX(
        'Summary - Estimated Dollar Valu'!$C$2:$AW$4,
        MATCH(Prototype_input!$C$54, 'Summary - Estimated Dollar Valu'!$B$2:$B$4, 0),
        MATCH(B94, 'Summary - Estimated Dollar Valu'!$C$1:$AW$1, 0)
      ),
      ""
    ),
    ""
  ),
  ""
)</f>
        <v/>
      </c>
      <c r="K94" s="21" t="str">
        <f>IF(AND(Prototype_input!$C$56&lt;&gt;"",J94&lt;&gt;""),Prototype_input!$C$58,"")</f>
        <v/>
      </c>
      <c r="L94" s="21" t="str">
        <f>IF(AND(Prototype_input!$C$60&lt;&gt;"",J94&lt;&gt;""),Prototype_input!$C$62,"")</f>
        <v/>
      </c>
      <c r="M94" s="21" t="str">
        <f>IF(AND(Prototype_input!$C$64&lt;&gt;"",J94&lt;&gt;""),Prototype_input!$C$66,"")</f>
        <v/>
      </c>
      <c r="N94" s="21" t="str">
        <f>IF(AND(Prototype_input!$C$68&lt;&gt;"",J94&lt;&gt;""),Prototype_input!$C$70,"")</f>
        <v/>
      </c>
      <c r="O94" s="21" t="str">
        <f>IF(N94&lt;&gt;"",_xlfn.XLOOKUP(Prototype_input!$E$16,'ITC Offerings Mapping'!$C$1:$C$1000,'ITC Offerings Mapping'!$B$1:$B$1000),"")</f>
        <v/>
      </c>
      <c r="Q94" s="21" t="str">
        <f t="array" ref="Q94">IF(Prototype_input!$C$6="Federal or Tribal Government",IF(O94&lt;&gt;"", INDEX('Scope Scoring'!$C$2:$BX$50, MATCH(O94, 'Scope Scoring'!$B$2:$B$50, 0), MATCH(B94, 'Scope Scoring'!$C$1:$BX$1, 0)),""),"")</f>
        <v/>
      </c>
      <c r="R94" s="21" t="str">
        <f t="shared" si="26"/>
        <v/>
      </c>
      <c r="S94" s="21" t="str">
        <f t="shared" si="27"/>
        <v/>
      </c>
      <c r="T94" s="21" t="str">
        <f t="shared" si="28"/>
        <v/>
      </c>
      <c r="U94" s="21" t="str">
        <f t="shared" si="29"/>
        <v/>
      </c>
      <c r="W94" s="21" t="str">
        <f t="array" ref="W94">IF(Prototype_input!$C$6="Federal or Tribal Government",IF(O94&lt;&gt;"", INDEX('Summary - Level of Assistance -'!$C$2:$AV$7, MATCH(Prototype_input!$C$34, 'Summary - Level of Assistance -'!$B$2:$B$7, 0), MATCH(B94, 'Summary - Level of Assistance -'!$C$1:$AV$1, 0)),""),"")</f>
        <v/>
      </c>
      <c r="X94" s="21" t="str">
        <f t="shared" si="30"/>
        <v/>
      </c>
      <c r="Y94" s="21" t="str">
        <f t="shared" si="31"/>
        <v/>
      </c>
      <c r="AA94" s="21" t="str">
        <f t="array" ref="AA94">IF(Prototype_input!$C$6="Federal or Tribal Government",IF(O94&lt;&gt;"", INDEX('Summary - Objective - Tradeoff'!$C$2:$AV$4, MATCH(Prototype_input!$C$38, 'Summary - Objective - Tradeoff'!$B$2:$B$4, 0), MATCH(B94, 'Summary - Objective - Tradeoff'!$C$1:$AV$1, 0)),""),"")</f>
        <v/>
      </c>
      <c r="AB94" s="21" t="str">
        <f t="shared" si="32"/>
        <v/>
      </c>
      <c r="AC94" s="21" t="str">
        <f t="shared" si="33"/>
        <v/>
      </c>
      <c r="AE94" s="21" t="str">
        <f t="array" ref="AE94">IF(Prototype_input!$C$6="Federal or Tribal Government",IF(O94&lt;&gt;"", INDEX('Summary- PoP - Tradeoff'!$C$2:$AV$5, MATCH(Prototype_input!$C$46, 'Summary- PoP - Tradeoff'!$B$2:$B$5, 0), MATCH(B94, 'Summary- PoP - Tradeoff'!$C$1:$AV$1, 0)),""),"")</f>
        <v/>
      </c>
      <c r="AF94" s="21" t="str">
        <f t="shared" si="34"/>
        <v/>
      </c>
      <c r="AG94" s="21" t="str">
        <f t="shared" si="35"/>
        <v/>
      </c>
      <c r="AI94" s="21" t="str">
        <f t="array" ref="AI94">IF(Prototype_input!$C$6="Federal or Tribal Government",IF(O94&lt;&gt;"", INDEX('Summary - EDV - Tradeoff'!$C$2:$AV$4, MATCH(Prototype_input!$C$54, 'Summary - EDV - Tradeoff'!$B$2:$B$4, 0), MATCH(B94, 'Summary - EDV - Tradeoff'!$C$1:$AV$1, 0)),""),"")</f>
        <v/>
      </c>
      <c r="AJ94" s="21" t="str">
        <f t="shared" si="36"/>
        <v/>
      </c>
      <c r="AK94" s="21" t="str">
        <f t="shared" si="37"/>
        <v/>
      </c>
      <c r="AL94" s="21" t="str">
        <f t="shared" si="38"/>
        <v/>
      </c>
    </row>
    <row r="95" spans="4:38" ht="12.75" x14ac:dyDescent="0.2">
      <c r="D95" s="21" t="str">
        <f>IF(
  Prototype_input!$C$6 = "State or Local Government",
  IF(
    C95 &lt;&gt; "",
    IFERROR(
      INDEX(
        'Summary - Acquisition Need'!$C$2:$AD$4,
        MATCH(Prototype_input!$C$30, 'Summary - Acquisition Need'!$B$2:$B$4, 0),
        MATCH(C95, 'Summary - Acquisition Need'!$C$1:$AD$1, 0)
      ),
      ""
    ),
    ""
  ),
  IF(
    Prototype_input!$C$6 = "Federal or Tribal Government",
    IF(
      B95 &lt;&gt; "",
      IFERROR(
        INDEX(
          'Summary - Place of Performance'!$C$2:$AW$14,
          MATCH(Prototype_input!$C$30, 'Summary - Place of Performance'!$B$2:$B$14, 0),
          MATCH(B95, 'Summary - Place of Performance'!$C$1:$AW$1, 0)
        ),
        ""
      ),
      ""
    ),
    ""
  )
)</f>
        <v/>
      </c>
      <c r="E95" s="21" t="str">
        <f>IF(
  Prototype_input!$C$6 = "State or Local Government",
  IF(
    C95 &lt;&gt; "",
    IFERROR(
      INDEX(
        'Summary - Contract Type'!$C$2:$BX$6,
        MATCH(Prototype_input!$C$34, 'Summary - Contract Type'!$B$2:$B$6, 0),
        MATCH(C95, 'Summary - Contract Type'!$C$1:$BX$1, 0)
      ),
      ""
    ),
    ""
  ),
  IF(
    Prototype_input!$C$6 = "Federal or Tribal Government",
    IF(
      B95 &lt;&gt; "",
      IFERROR(
        INDEX(
          'Summary - Level of Assistance'!$C$2:$AW$7,
          MATCH(Prototype_input!$C$34, 'Summary - Level of Assistance'!$B$2:$B$7, 0),
          MATCH(B95, 'Summary - Level of Assistance'!$C$1:$AW$1, 0)
        ),
        ""
      ),
      ""
    ),
    ""
  )
)</f>
        <v/>
      </c>
      <c r="F95" s="21" t="str">
        <f>IF(
  Prototype_input!$C$6 = "State or Local Government",
  IF(
    C95 &lt;&gt; "",
    IFERROR(
      INDEX(
        'Summary - Socioeconomic'!$C$2:$BX$11,
        MATCH(Prototype_input!$C$38, 'Summary - Socioeconomic'!$B$2:$B$11, 0),
        MATCH(C95, 'Summary - Socioeconomic'!$C$1:$BX$1, 0)
      ),
      ""
    ),
    ""
  ),
  IF(
    Prototype_input!$C$6 = "Federal or Tribal Government",
    IF(
      B95 &lt;&gt; "",
      IFERROR(
        INDEX(
          'Summary - Objective'!$C$2:$AX$4,
          MATCH(Prototype_input!$C$38, 'Summary - Objective'!$B$2:$B$4, 0),
          MATCH(B95, 'Summary - Objective'!$C$1:$AX$1, 0)
        ),
        ""
      ),
      ""
    ),
    ""
  )
)</f>
        <v/>
      </c>
      <c r="G95" s="21" t="str">
        <f>IF(
  Prototype_input!$C$6 = "Federal or Tribal Government",
  IF(
    B95 &lt;&gt; "",
    IFERROR(
      INDEX(
        'Summary - Contract Type'!$C$2:$BX$6,
        MATCH(Prototype_input!$C$42, 'Summary - Contract Type'!$B$2:$B$6, 0),
        MATCH(B95, 'Summary - Contract Type'!$C$1:$BX$1, 0)
      ),
      ""
    ),
    ""
  ),
  ""
)</f>
        <v/>
      </c>
      <c r="H95" s="21" t="str">
        <f>IF(
  Prototype_input!$C$6 = "Federal or Tribal Government",
  IF(
    B95 &lt;&gt; "",
    IFERROR(
      INDEX(
        'Summary - Period of Performance'!$C$2:$AW$5,
        MATCH(Prototype_input!$C$46, 'Summary - Period of Performance'!$B$2:$B$5, 0),
        MATCH(B95, 'Summary - Period of Performance'!$C$1:$AW$1, 0)
      ),
      ""
    ),
    ""
  ),
  ""
)</f>
        <v/>
      </c>
      <c r="I95" s="21" t="str">
        <f>IF(
  Prototype_input!$C$6 = "Federal or Tribal Government",
  IF(
    B95 &lt;&gt; "",
    IFERROR(
      INDEX(
        'Summary - Socioeconomic'!$C$2:$BX$11,
        MATCH(Prototype_input!$C$50, 'Summary - Socioeconomic'!$B$2:$B$11, 0),
        MATCH(B95, 'Summary - Socioeconomic'!$C$1:$BX$1, 0)
      ),
      ""
    ),
    ""
  ),
  ""
)</f>
        <v/>
      </c>
      <c r="J95" s="21" t="str">
        <f>IF(
  Prototype_input!$C$6 = "Federal or Tribal Government",
  IF(
    B95 &lt;&gt; "",
    IFERROR(
      INDEX(
        'Summary - Estimated Dollar Valu'!$C$2:$AW$4,
        MATCH(Prototype_input!$C$54, 'Summary - Estimated Dollar Valu'!$B$2:$B$4, 0),
        MATCH(B95, 'Summary - Estimated Dollar Valu'!$C$1:$AW$1, 0)
      ),
      ""
    ),
    ""
  ),
  ""
)</f>
        <v/>
      </c>
      <c r="K95" s="21" t="str">
        <f>IF(AND(Prototype_input!$C$56&lt;&gt;"",J95&lt;&gt;""),Prototype_input!$C$58,"")</f>
        <v/>
      </c>
      <c r="L95" s="21" t="str">
        <f>IF(AND(Prototype_input!$C$60&lt;&gt;"",J95&lt;&gt;""),Prototype_input!$C$62,"")</f>
        <v/>
      </c>
      <c r="M95" s="21" t="str">
        <f>IF(AND(Prototype_input!$C$64&lt;&gt;"",J95&lt;&gt;""),Prototype_input!$C$66,"")</f>
        <v/>
      </c>
      <c r="N95" s="21" t="str">
        <f>IF(AND(Prototype_input!$C$68&lt;&gt;"",J95&lt;&gt;""),Prototype_input!$C$70,"")</f>
        <v/>
      </c>
      <c r="O95" s="21" t="str">
        <f>IF(N95&lt;&gt;"",_xlfn.XLOOKUP(Prototype_input!$E$16,'ITC Offerings Mapping'!$C$1:$C$1000,'ITC Offerings Mapping'!$B$1:$B$1000),"")</f>
        <v/>
      </c>
      <c r="Q95" s="21" t="str">
        <f t="array" ref="Q95">IF(Prototype_input!$C$6="Federal or Tribal Government",IF(O95&lt;&gt;"", INDEX('Scope Scoring'!$C$2:$BX$50, MATCH(O95, 'Scope Scoring'!$B$2:$B$50, 0), MATCH(B95, 'Scope Scoring'!$C$1:$BX$1, 0)),""),"")</f>
        <v/>
      </c>
      <c r="R95" s="21" t="str">
        <f t="shared" si="26"/>
        <v/>
      </c>
      <c r="S95" s="21" t="str">
        <f t="shared" si="27"/>
        <v/>
      </c>
      <c r="T95" s="21" t="str">
        <f t="shared" si="28"/>
        <v/>
      </c>
      <c r="U95" s="21" t="str">
        <f t="shared" si="29"/>
        <v/>
      </c>
      <c r="W95" s="21" t="str">
        <f t="array" ref="W95">IF(Prototype_input!$C$6="Federal or Tribal Government",IF(O95&lt;&gt;"", INDEX('Summary - Level of Assistance -'!$C$2:$AV$7, MATCH(Prototype_input!$C$34, 'Summary - Level of Assistance -'!$B$2:$B$7, 0), MATCH(B95, 'Summary - Level of Assistance -'!$C$1:$AV$1, 0)),""),"")</f>
        <v/>
      </c>
      <c r="X95" s="21" t="str">
        <f t="shared" si="30"/>
        <v/>
      </c>
      <c r="Y95" s="21" t="str">
        <f t="shared" si="31"/>
        <v/>
      </c>
      <c r="AA95" s="21" t="str">
        <f t="array" ref="AA95">IF(Prototype_input!$C$6="Federal or Tribal Government",IF(O95&lt;&gt;"", INDEX('Summary - Objective - Tradeoff'!$C$2:$AV$4, MATCH(Prototype_input!$C$38, 'Summary - Objective - Tradeoff'!$B$2:$B$4, 0), MATCH(B95, 'Summary - Objective - Tradeoff'!$C$1:$AV$1, 0)),""),"")</f>
        <v/>
      </c>
      <c r="AB95" s="21" t="str">
        <f t="shared" si="32"/>
        <v/>
      </c>
      <c r="AC95" s="21" t="str">
        <f t="shared" si="33"/>
        <v/>
      </c>
      <c r="AE95" s="21" t="str">
        <f t="array" ref="AE95">IF(Prototype_input!$C$6="Federal or Tribal Government",IF(O95&lt;&gt;"", INDEX('Summary- PoP - Tradeoff'!$C$2:$AV$5, MATCH(Prototype_input!$C$46, 'Summary- PoP - Tradeoff'!$B$2:$B$5, 0), MATCH(B95, 'Summary- PoP - Tradeoff'!$C$1:$AV$1, 0)),""),"")</f>
        <v/>
      </c>
      <c r="AF95" s="21" t="str">
        <f t="shared" si="34"/>
        <v/>
      </c>
      <c r="AG95" s="21" t="str">
        <f t="shared" si="35"/>
        <v/>
      </c>
      <c r="AI95" s="21" t="str">
        <f t="array" ref="AI95">IF(Prototype_input!$C$6="Federal or Tribal Government",IF(O95&lt;&gt;"", INDEX('Summary - EDV - Tradeoff'!$C$2:$AV$4, MATCH(Prototype_input!$C$54, 'Summary - EDV - Tradeoff'!$B$2:$B$4, 0), MATCH(B95, 'Summary - EDV - Tradeoff'!$C$1:$AV$1, 0)),""),"")</f>
        <v/>
      </c>
      <c r="AJ95" s="21" t="str">
        <f t="shared" si="36"/>
        <v/>
      </c>
      <c r="AK95" s="21" t="str">
        <f t="shared" si="37"/>
        <v/>
      </c>
      <c r="AL95" s="21" t="str">
        <f t="shared" si="38"/>
        <v/>
      </c>
    </row>
    <row r="96" spans="4:38" ht="12.75" x14ac:dyDescent="0.2">
      <c r="D96" s="21" t="str">
        <f>IF(
  Prototype_input!$C$6 = "State or Local Government",
  IF(
    C96 &lt;&gt; "",
    IFERROR(
      INDEX(
        'Summary - Acquisition Need'!$C$2:$AD$4,
        MATCH(Prototype_input!$C$30, 'Summary - Acquisition Need'!$B$2:$B$4, 0),
        MATCH(C96, 'Summary - Acquisition Need'!$C$1:$AD$1, 0)
      ),
      ""
    ),
    ""
  ),
  IF(
    Prototype_input!$C$6 = "Federal or Tribal Government",
    IF(
      B96 &lt;&gt; "",
      IFERROR(
        INDEX(
          'Summary - Place of Performance'!$C$2:$AW$14,
          MATCH(Prototype_input!$C$30, 'Summary - Place of Performance'!$B$2:$B$14, 0),
          MATCH(B96, 'Summary - Place of Performance'!$C$1:$AW$1, 0)
        ),
        ""
      ),
      ""
    ),
    ""
  )
)</f>
        <v/>
      </c>
      <c r="E96" s="21" t="str">
        <f>IF(
  Prototype_input!$C$6 = "State or Local Government",
  IF(
    C96 &lt;&gt; "",
    IFERROR(
      INDEX(
        'Summary - Contract Type'!$C$2:$BX$6,
        MATCH(Prototype_input!$C$34, 'Summary - Contract Type'!$B$2:$B$6, 0),
        MATCH(C96, 'Summary - Contract Type'!$C$1:$BX$1, 0)
      ),
      ""
    ),
    ""
  ),
  IF(
    Prototype_input!$C$6 = "Federal or Tribal Government",
    IF(
      B96 &lt;&gt; "",
      IFERROR(
        INDEX(
          'Summary - Level of Assistance'!$C$2:$AW$7,
          MATCH(Prototype_input!$C$34, 'Summary - Level of Assistance'!$B$2:$B$7, 0),
          MATCH(B96, 'Summary - Level of Assistance'!$C$1:$AW$1, 0)
        ),
        ""
      ),
      ""
    ),
    ""
  )
)</f>
        <v/>
      </c>
      <c r="F96" s="21" t="str">
        <f>IF(
  Prototype_input!$C$6 = "State or Local Government",
  IF(
    C96 &lt;&gt; "",
    IFERROR(
      INDEX(
        'Summary - Socioeconomic'!$C$2:$BX$11,
        MATCH(Prototype_input!$C$38, 'Summary - Socioeconomic'!$B$2:$B$11, 0),
        MATCH(C96, 'Summary - Socioeconomic'!$C$1:$BX$1, 0)
      ),
      ""
    ),
    ""
  ),
  IF(
    Prototype_input!$C$6 = "Federal or Tribal Government",
    IF(
      B96 &lt;&gt; "",
      IFERROR(
        INDEX(
          'Summary - Objective'!$C$2:$AX$4,
          MATCH(Prototype_input!$C$38, 'Summary - Objective'!$B$2:$B$4, 0),
          MATCH(B96, 'Summary - Objective'!$C$1:$AX$1, 0)
        ),
        ""
      ),
      ""
    ),
    ""
  )
)</f>
        <v/>
      </c>
      <c r="G96" s="21" t="str">
        <f>IF(
  Prototype_input!$C$6 = "Federal or Tribal Government",
  IF(
    B96 &lt;&gt; "",
    IFERROR(
      INDEX(
        'Summary - Contract Type'!$C$2:$BX$6,
        MATCH(Prototype_input!$C$42, 'Summary - Contract Type'!$B$2:$B$6, 0),
        MATCH(B96, 'Summary - Contract Type'!$C$1:$BX$1, 0)
      ),
      ""
    ),
    ""
  ),
  ""
)</f>
        <v/>
      </c>
      <c r="H96" s="21" t="str">
        <f>IF(
  Prototype_input!$C$6 = "Federal or Tribal Government",
  IF(
    B96 &lt;&gt; "",
    IFERROR(
      INDEX(
        'Summary - Period of Performance'!$C$2:$AW$5,
        MATCH(Prototype_input!$C$46, 'Summary - Period of Performance'!$B$2:$B$5, 0),
        MATCH(B96, 'Summary - Period of Performance'!$C$1:$AW$1, 0)
      ),
      ""
    ),
    ""
  ),
  ""
)</f>
        <v/>
      </c>
      <c r="I96" s="21" t="str">
        <f>IF(
  Prototype_input!$C$6 = "Federal or Tribal Government",
  IF(
    B96 &lt;&gt; "",
    IFERROR(
      INDEX(
        'Summary - Socioeconomic'!$C$2:$BX$11,
        MATCH(Prototype_input!$C$50, 'Summary - Socioeconomic'!$B$2:$B$11, 0),
        MATCH(B96, 'Summary - Socioeconomic'!$C$1:$BX$1, 0)
      ),
      ""
    ),
    ""
  ),
  ""
)</f>
        <v/>
      </c>
      <c r="J96" s="21" t="str">
        <f>IF(
  Prototype_input!$C$6 = "Federal or Tribal Government",
  IF(
    B96 &lt;&gt; "",
    IFERROR(
      INDEX(
        'Summary - Estimated Dollar Valu'!$C$2:$AW$4,
        MATCH(Prototype_input!$C$54, 'Summary - Estimated Dollar Valu'!$B$2:$B$4, 0),
        MATCH(B96, 'Summary - Estimated Dollar Valu'!$C$1:$AW$1, 0)
      ),
      ""
    ),
    ""
  ),
  ""
)</f>
        <v/>
      </c>
      <c r="K96" s="21" t="str">
        <f>IF(AND(Prototype_input!$C$56&lt;&gt;"",J96&lt;&gt;""),Prototype_input!$C$58,"")</f>
        <v/>
      </c>
      <c r="L96" s="21" t="str">
        <f>IF(AND(Prototype_input!$C$60&lt;&gt;"",J96&lt;&gt;""),Prototype_input!$C$62,"")</f>
        <v/>
      </c>
      <c r="M96" s="21" t="str">
        <f>IF(AND(Prototype_input!$C$64&lt;&gt;"",J96&lt;&gt;""),Prototype_input!$C$66,"")</f>
        <v/>
      </c>
      <c r="N96" s="21" t="str">
        <f>IF(AND(Prototype_input!$C$68&lt;&gt;"",J96&lt;&gt;""),Prototype_input!$C$70,"")</f>
        <v/>
      </c>
      <c r="O96" s="21" t="str">
        <f>IF(N96&lt;&gt;"",_xlfn.XLOOKUP(Prototype_input!$E$16,'ITC Offerings Mapping'!$C$1:$C$1000,'ITC Offerings Mapping'!$B$1:$B$1000),"")</f>
        <v/>
      </c>
      <c r="Q96" s="21" t="str">
        <f t="array" ref="Q96">IF(Prototype_input!$C$6="Federal or Tribal Government",IF(O96&lt;&gt;"", INDEX('Scope Scoring'!$C$2:$BX$50, MATCH(O96, 'Scope Scoring'!$B$2:$B$50, 0), MATCH(B96, 'Scope Scoring'!$C$1:$BX$1, 0)),""),"")</f>
        <v/>
      </c>
      <c r="R96" s="21" t="str">
        <f t="shared" si="26"/>
        <v/>
      </c>
      <c r="S96" s="21" t="str">
        <f t="shared" si="27"/>
        <v/>
      </c>
      <c r="T96" s="21" t="str">
        <f t="shared" si="28"/>
        <v/>
      </c>
      <c r="U96" s="21" t="str">
        <f t="shared" si="29"/>
        <v/>
      </c>
      <c r="W96" s="21" t="str">
        <f t="array" ref="W96">IF(Prototype_input!$C$6="Federal or Tribal Government",IF(O96&lt;&gt;"", INDEX('Summary - Level of Assistance -'!$C$2:$AV$7, MATCH(Prototype_input!$C$34, 'Summary - Level of Assistance -'!$B$2:$B$7, 0), MATCH(B96, 'Summary - Level of Assistance -'!$C$1:$AV$1, 0)),""),"")</f>
        <v/>
      </c>
      <c r="X96" s="21" t="str">
        <f t="shared" si="30"/>
        <v/>
      </c>
      <c r="Y96" s="21" t="str">
        <f t="shared" si="31"/>
        <v/>
      </c>
      <c r="AA96" s="21" t="str">
        <f t="array" ref="AA96">IF(Prototype_input!$C$6="Federal or Tribal Government",IF(O96&lt;&gt;"", INDEX('Summary - Objective - Tradeoff'!$C$2:$AV$4, MATCH(Prototype_input!$C$38, 'Summary - Objective - Tradeoff'!$B$2:$B$4, 0), MATCH(B96, 'Summary - Objective - Tradeoff'!$C$1:$AV$1, 0)),""),"")</f>
        <v/>
      </c>
      <c r="AB96" s="21" t="str">
        <f t="shared" si="32"/>
        <v/>
      </c>
      <c r="AC96" s="21" t="str">
        <f t="shared" si="33"/>
        <v/>
      </c>
      <c r="AE96" s="21" t="str">
        <f t="array" ref="AE96">IF(Prototype_input!$C$6="Federal or Tribal Government",IF(O96&lt;&gt;"", INDEX('Summary- PoP - Tradeoff'!$C$2:$AV$5, MATCH(Prototype_input!$C$46, 'Summary- PoP - Tradeoff'!$B$2:$B$5, 0), MATCH(B96, 'Summary- PoP - Tradeoff'!$C$1:$AV$1, 0)),""),"")</f>
        <v/>
      </c>
      <c r="AF96" s="21" t="str">
        <f t="shared" si="34"/>
        <v/>
      </c>
      <c r="AG96" s="21" t="str">
        <f t="shared" si="35"/>
        <v/>
      </c>
      <c r="AI96" s="21" t="str">
        <f t="array" ref="AI96">IF(Prototype_input!$C$6="Federal or Tribal Government",IF(O96&lt;&gt;"", INDEX('Summary - EDV - Tradeoff'!$C$2:$AV$4, MATCH(Prototype_input!$C$54, 'Summary - EDV - Tradeoff'!$B$2:$B$4, 0), MATCH(B96, 'Summary - EDV - Tradeoff'!$C$1:$AV$1, 0)),""),"")</f>
        <v/>
      </c>
      <c r="AJ96" s="21" t="str">
        <f t="shared" si="36"/>
        <v/>
      </c>
      <c r="AK96" s="21" t="str">
        <f t="shared" si="37"/>
        <v/>
      </c>
      <c r="AL96" s="21" t="str">
        <f t="shared" si="38"/>
        <v/>
      </c>
    </row>
    <row r="97" spans="4:38" ht="12.75" x14ac:dyDescent="0.2">
      <c r="D97" s="21" t="str">
        <f>IF(
  Prototype_input!$C$6 = "State or Local Government",
  IF(
    C97 &lt;&gt; "",
    IFERROR(
      INDEX(
        'Summary - Acquisition Need'!$C$2:$AD$4,
        MATCH(Prototype_input!$C$30, 'Summary - Acquisition Need'!$B$2:$B$4, 0),
        MATCH(C97, 'Summary - Acquisition Need'!$C$1:$AD$1, 0)
      ),
      ""
    ),
    ""
  ),
  IF(
    Prototype_input!$C$6 = "Federal or Tribal Government",
    IF(
      B97 &lt;&gt; "",
      IFERROR(
        INDEX(
          'Summary - Place of Performance'!$C$2:$AW$14,
          MATCH(Prototype_input!$C$30, 'Summary - Place of Performance'!$B$2:$B$14, 0),
          MATCH(B97, 'Summary - Place of Performance'!$C$1:$AW$1, 0)
        ),
        ""
      ),
      ""
    ),
    ""
  )
)</f>
        <v/>
      </c>
      <c r="E97" s="21" t="str">
        <f>IF(
  Prototype_input!$C$6 = "State or Local Government",
  IF(
    C97 &lt;&gt; "",
    IFERROR(
      INDEX(
        'Summary - Contract Type'!$C$2:$BX$6,
        MATCH(Prototype_input!$C$34, 'Summary - Contract Type'!$B$2:$B$6, 0),
        MATCH(C97, 'Summary - Contract Type'!$C$1:$BX$1, 0)
      ),
      ""
    ),
    ""
  ),
  IF(
    Prototype_input!$C$6 = "Federal or Tribal Government",
    IF(
      B97 &lt;&gt; "",
      IFERROR(
        INDEX(
          'Summary - Level of Assistance'!$C$2:$AW$7,
          MATCH(Prototype_input!$C$34, 'Summary - Level of Assistance'!$B$2:$B$7, 0),
          MATCH(B97, 'Summary - Level of Assistance'!$C$1:$AW$1, 0)
        ),
        ""
      ),
      ""
    ),
    ""
  )
)</f>
        <v/>
      </c>
      <c r="F97" s="21" t="str">
        <f>IF(
  Prototype_input!$C$6 = "State or Local Government",
  IF(
    C97 &lt;&gt; "",
    IFERROR(
      INDEX(
        'Summary - Socioeconomic'!$C$2:$BX$11,
        MATCH(Prototype_input!$C$38, 'Summary - Socioeconomic'!$B$2:$B$11, 0),
        MATCH(C97, 'Summary - Socioeconomic'!$C$1:$BX$1, 0)
      ),
      ""
    ),
    ""
  ),
  IF(
    Prototype_input!$C$6 = "Federal or Tribal Government",
    IF(
      B97 &lt;&gt; "",
      IFERROR(
        INDEX(
          'Summary - Objective'!$C$2:$AX$4,
          MATCH(Prototype_input!$C$38, 'Summary - Objective'!$B$2:$B$4, 0),
          MATCH(B97, 'Summary - Objective'!$C$1:$AX$1, 0)
        ),
        ""
      ),
      ""
    ),
    ""
  )
)</f>
        <v/>
      </c>
      <c r="G97" s="21" t="str">
        <f>IF(
  Prototype_input!$C$6 = "Federal or Tribal Government",
  IF(
    B97 &lt;&gt; "",
    IFERROR(
      INDEX(
        'Summary - Contract Type'!$C$2:$BX$6,
        MATCH(Prototype_input!$C$42, 'Summary - Contract Type'!$B$2:$B$6, 0),
        MATCH(B97, 'Summary - Contract Type'!$C$1:$BX$1, 0)
      ),
      ""
    ),
    ""
  ),
  ""
)</f>
        <v/>
      </c>
      <c r="H97" s="21" t="str">
        <f>IF(
  Prototype_input!$C$6 = "Federal or Tribal Government",
  IF(
    B97 &lt;&gt; "",
    IFERROR(
      INDEX(
        'Summary - Period of Performance'!$C$2:$AW$5,
        MATCH(Prototype_input!$C$46, 'Summary - Period of Performance'!$B$2:$B$5, 0),
        MATCH(B97, 'Summary - Period of Performance'!$C$1:$AW$1, 0)
      ),
      ""
    ),
    ""
  ),
  ""
)</f>
        <v/>
      </c>
      <c r="I97" s="21" t="str">
        <f>IF(
  Prototype_input!$C$6 = "Federal or Tribal Government",
  IF(
    B97 &lt;&gt; "",
    IFERROR(
      INDEX(
        'Summary - Socioeconomic'!$C$2:$BX$11,
        MATCH(Prototype_input!$C$50, 'Summary - Socioeconomic'!$B$2:$B$11, 0),
        MATCH(B97, 'Summary - Socioeconomic'!$C$1:$BX$1, 0)
      ),
      ""
    ),
    ""
  ),
  ""
)</f>
        <v/>
      </c>
      <c r="J97" s="21" t="str">
        <f>IF(
  Prototype_input!$C$6 = "Federal or Tribal Government",
  IF(
    B97 &lt;&gt; "",
    IFERROR(
      INDEX(
        'Summary - Estimated Dollar Valu'!$C$2:$AW$4,
        MATCH(Prototype_input!$C$54, 'Summary - Estimated Dollar Valu'!$B$2:$B$4, 0),
        MATCH(B97, 'Summary - Estimated Dollar Valu'!$C$1:$AW$1, 0)
      ),
      ""
    ),
    ""
  ),
  ""
)</f>
        <v/>
      </c>
      <c r="K97" s="21" t="str">
        <f>IF(AND(Prototype_input!$C$56&lt;&gt;"",J97&lt;&gt;""),Prototype_input!$C$58,"")</f>
        <v/>
      </c>
      <c r="L97" s="21" t="str">
        <f>IF(AND(Prototype_input!$C$60&lt;&gt;"",J97&lt;&gt;""),Prototype_input!$C$62,"")</f>
        <v/>
      </c>
      <c r="M97" s="21" t="str">
        <f>IF(AND(Prototype_input!$C$64&lt;&gt;"",J97&lt;&gt;""),Prototype_input!$C$66,"")</f>
        <v/>
      </c>
      <c r="N97" s="21" t="str">
        <f>IF(AND(Prototype_input!$C$68&lt;&gt;"",J97&lt;&gt;""),Prototype_input!$C$70,"")</f>
        <v/>
      </c>
      <c r="O97" s="21" t="str">
        <f>IF(N97&lt;&gt;"",_xlfn.XLOOKUP(Prototype_input!$E$16,'ITC Offerings Mapping'!$C$1:$C$1000,'ITC Offerings Mapping'!$B$1:$B$1000),"")</f>
        <v/>
      </c>
      <c r="Q97" s="21" t="str">
        <f t="array" ref="Q97">IF(Prototype_input!$C$6="Federal or Tribal Government",IF(O97&lt;&gt;"", INDEX('Scope Scoring'!$C$2:$BX$50, MATCH(O97, 'Scope Scoring'!$B$2:$B$50, 0), MATCH(B97, 'Scope Scoring'!$C$1:$BX$1, 0)),""),"")</f>
        <v/>
      </c>
      <c r="R97" s="21" t="str">
        <f t="shared" si="26"/>
        <v/>
      </c>
      <c r="S97" s="21" t="str">
        <f t="shared" si="27"/>
        <v/>
      </c>
      <c r="T97" s="21" t="str">
        <f t="shared" si="28"/>
        <v/>
      </c>
      <c r="U97" s="21" t="str">
        <f t="shared" si="29"/>
        <v/>
      </c>
      <c r="W97" s="21" t="str">
        <f t="array" ref="W97">IF(Prototype_input!$C$6="Federal or Tribal Government",IF(O97&lt;&gt;"", INDEX('Summary - Level of Assistance -'!$C$2:$AV$7, MATCH(Prototype_input!$C$34, 'Summary - Level of Assistance -'!$B$2:$B$7, 0), MATCH(B97, 'Summary - Level of Assistance -'!$C$1:$AV$1, 0)),""),"")</f>
        <v/>
      </c>
      <c r="X97" s="21" t="str">
        <f t="shared" si="30"/>
        <v/>
      </c>
      <c r="Y97" s="21" t="str">
        <f t="shared" si="31"/>
        <v/>
      </c>
      <c r="AA97" s="21" t="str">
        <f t="array" ref="AA97">IF(Prototype_input!$C$6="Federal or Tribal Government",IF(O97&lt;&gt;"", INDEX('Summary - Objective - Tradeoff'!$C$2:$AV$4, MATCH(Prototype_input!$C$38, 'Summary - Objective - Tradeoff'!$B$2:$B$4, 0), MATCH(B97, 'Summary - Objective - Tradeoff'!$C$1:$AV$1, 0)),""),"")</f>
        <v/>
      </c>
      <c r="AB97" s="21" t="str">
        <f t="shared" si="32"/>
        <v/>
      </c>
      <c r="AC97" s="21" t="str">
        <f t="shared" si="33"/>
        <v/>
      </c>
      <c r="AE97" s="21" t="str">
        <f t="array" ref="AE97">IF(Prototype_input!$C$6="Federal or Tribal Government",IF(O97&lt;&gt;"", INDEX('Summary- PoP - Tradeoff'!$C$2:$AV$5, MATCH(Prototype_input!$C$46, 'Summary- PoP - Tradeoff'!$B$2:$B$5, 0), MATCH(B97, 'Summary- PoP - Tradeoff'!$C$1:$AV$1, 0)),""),"")</f>
        <v/>
      </c>
      <c r="AF97" s="21" t="str">
        <f t="shared" si="34"/>
        <v/>
      </c>
      <c r="AG97" s="21" t="str">
        <f t="shared" si="35"/>
        <v/>
      </c>
      <c r="AI97" s="21" t="str">
        <f t="array" ref="AI97">IF(Prototype_input!$C$6="Federal or Tribal Government",IF(O97&lt;&gt;"", INDEX('Summary - EDV - Tradeoff'!$C$2:$AV$4, MATCH(Prototype_input!$C$54, 'Summary - EDV - Tradeoff'!$B$2:$B$4, 0), MATCH(B97, 'Summary - EDV - Tradeoff'!$C$1:$AV$1, 0)),""),"")</f>
        <v/>
      </c>
      <c r="AJ97" s="21" t="str">
        <f t="shared" si="36"/>
        <v/>
      </c>
      <c r="AK97" s="21" t="str">
        <f t="shared" si="37"/>
        <v/>
      </c>
      <c r="AL97" s="21" t="str">
        <f t="shared" si="38"/>
        <v/>
      </c>
    </row>
    <row r="98" spans="4:38" ht="12.75" x14ac:dyDescent="0.2">
      <c r="D98" s="21" t="str">
        <f>IF(
  Prototype_input!$C$6 = "State or Local Government",
  IF(
    C98 &lt;&gt; "",
    IFERROR(
      INDEX(
        'Summary - Acquisition Need'!$C$2:$AD$4,
        MATCH(Prototype_input!$C$30, 'Summary - Acquisition Need'!$B$2:$B$4, 0),
        MATCH(C98, 'Summary - Acquisition Need'!$C$1:$AD$1, 0)
      ),
      ""
    ),
    ""
  ),
  IF(
    Prototype_input!$C$6 = "Federal or Tribal Government",
    IF(
      B98 &lt;&gt; "",
      IFERROR(
        INDEX(
          'Summary - Place of Performance'!$C$2:$AW$14,
          MATCH(Prototype_input!$C$30, 'Summary - Place of Performance'!$B$2:$B$14, 0),
          MATCH(B98, 'Summary - Place of Performance'!$C$1:$AW$1, 0)
        ),
        ""
      ),
      ""
    ),
    ""
  )
)</f>
        <v/>
      </c>
      <c r="E98" s="21" t="str">
        <f>IF(
  Prototype_input!$C$6 = "State or Local Government",
  IF(
    C98 &lt;&gt; "",
    IFERROR(
      INDEX(
        'Summary - Contract Type'!$C$2:$BX$6,
        MATCH(Prototype_input!$C$34, 'Summary - Contract Type'!$B$2:$B$6, 0),
        MATCH(C98, 'Summary - Contract Type'!$C$1:$BX$1, 0)
      ),
      ""
    ),
    ""
  ),
  IF(
    Prototype_input!$C$6 = "Federal or Tribal Government",
    IF(
      B98 &lt;&gt; "",
      IFERROR(
        INDEX(
          'Summary - Level of Assistance'!$C$2:$AW$7,
          MATCH(Prototype_input!$C$34, 'Summary - Level of Assistance'!$B$2:$B$7, 0),
          MATCH(B98, 'Summary - Level of Assistance'!$C$1:$AW$1, 0)
        ),
        ""
      ),
      ""
    ),
    ""
  )
)</f>
        <v/>
      </c>
      <c r="F98" s="21" t="str">
        <f>IF(
  Prototype_input!$C$6 = "State or Local Government",
  IF(
    C98 &lt;&gt; "",
    IFERROR(
      INDEX(
        'Summary - Socioeconomic'!$C$2:$BX$11,
        MATCH(Prototype_input!$C$38, 'Summary - Socioeconomic'!$B$2:$B$11, 0),
        MATCH(C98, 'Summary - Socioeconomic'!$C$1:$BX$1, 0)
      ),
      ""
    ),
    ""
  ),
  IF(
    Prototype_input!$C$6 = "Federal or Tribal Government",
    IF(
      B98 &lt;&gt; "",
      IFERROR(
        INDEX(
          'Summary - Objective'!$C$2:$AX$4,
          MATCH(Prototype_input!$C$38, 'Summary - Objective'!$B$2:$B$4, 0),
          MATCH(B98, 'Summary - Objective'!$C$1:$AX$1, 0)
        ),
        ""
      ),
      ""
    ),
    ""
  )
)</f>
        <v/>
      </c>
      <c r="G98" s="21" t="str">
        <f>IF(
  Prototype_input!$C$6 = "Federal or Tribal Government",
  IF(
    B98 &lt;&gt; "",
    IFERROR(
      INDEX(
        'Summary - Contract Type'!$C$2:$BX$6,
        MATCH(Prototype_input!$C$42, 'Summary - Contract Type'!$B$2:$B$6, 0),
        MATCH(B98, 'Summary - Contract Type'!$C$1:$BX$1, 0)
      ),
      ""
    ),
    ""
  ),
  ""
)</f>
        <v/>
      </c>
      <c r="H98" s="21" t="str">
        <f>IF(
  Prototype_input!$C$6 = "Federal or Tribal Government",
  IF(
    B98 &lt;&gt; "",
    IFERROR(
      INDEX(
        'Summary - Period of Performance'!$C$2:$AW$5,
        MATCH(Prototype_input!$C$46, 'Summary - Period of Performance'!$B$2:$B$5, 0),
        MATCH(B98, 'Summary - Period of Performance'!$C$1:$AW$1, 0)
      ),
      ""
    ),
    ""
  ),
  ""
)</f>
        <v/>
      </c>
      <c r="I98" s="21" t="str">
        <f>IF(
  Prototype_input!$C$6 = "Federal or Tribal Government",
  IF(
    B98 &lt;&gt; "",
    IFERROR(
      INDEX(
        'Summary - Socioeconomic'!$C$2:$BX$11,
        MATCH(Prototype_input!$C$50, 'Summary - Socioeconomic'!$B$2:$B$11, 0),
        MATCH(B98, 'Summary - Socioeconomic'!$C$1:$BX$1, 0)
      ),
      ""
    ),
    ""
  ),
  ""
)</f>
        <v/>
      </c>
      <c r="J98" s="21" t="str">
        <f>IF(
  Prototype_input!$C$6 = "Federal or Tribal Government",
  IF(
    B98 &lt;&gt; "",
    IFERROR(
      INDEX(
        'Summary - Estimated Dollar Valu'!$C$2:$AW$4,
        MATCH(Prototype_input!$C$54, 'Summary - Estimated Dollar Valu'!$B$2:$B$4, 0),
        MATCH(B98, 'Summary - Estimated Dollar Valu'!$C$1:$AW$1, 0)
      ),
      ""
    ),
    ""
  ),
  ""
)</f>
        <v/>
      </c>
      <c r="K98" s="21" t="str">
        <f>IF(AND(Prototype_input!$C$56&lt;&gt;"",J98&lt;&gt;""),Prototype_input!$C$58,"")</f>
        <v/>
      </c>
      <c r="L98" s="21" t="str">
        <f>IF(AND(Prototype_input!$C$60&lt;&gt;"",J98&lt;&gt;""),Prototype_input!$C$62,"")</f>
        <v/>
      </c>
      <c r="M98" s="21" t="str">
        <f>IF(AND(Prototype_input!$C$64&lt;&gt;"",J98&lt;&gt;""),Prototype_input!$C$66,"")</f>
        <v/>
      </c>
      <c r="N98" s="21" t="str">
        <f>IF(AND(Prototype_input!$C$68&lt;&gt;"",J98&lt;&gt;""),Prototype_input!$C$70,"")</f>
        <v/>
      </c>
      <c r="O98" s="21" t="str">
        <f>IF(N98&lt;&gt;"",_xlfn.XLOOKUP(Prototype_input!$E$16,'ITC Offerings Mapping'!$C$1:$C$1000,'ITC Offerings Mapping'!$B$1:$B$1000),"")</f>
        <v/>
      </c>
      <c r="Q98" s="21" t="str">
        <f t="array" ref="Q98">IF(Prototype_input!$C$6="Federal or Tribal Government",IF(O98&lt;&gt;"", INDEX('Scope Scoring'!$C$2:$BX$50, MATCH(O98, 'Scope Scoring'!$B$2:$B$50, 0), MATCH(B98, 'Scope Scoring'!$C$1:$BX$1, 0)),""),"")</f>
        <v/>
      </c>
      <c r="R98" s="21" t="str">
        <f t="shared" si="26"/>
        <v/>
      </c>
      <c r="S98" s="21" t="str">
        <f t="shared" si="27"/>
        <v/>
      </c>
      <c r="T98" s="21" t="str">
        <f t="shared" si="28"/>
        <v/>
      </c>
      <c r="U98" s="21" t="str">
        <f t="shared" si="29"/>
        <v/>
      </c>
      <c r="W98" s="21" t="str">
        <f t="array" ref="W98">IF(Prototype_input!$C$6="Federal or Tribal Government",IF(O98&lt;&gt;"", INDEX('Summary - Level of Assistance -'!$C$2:$AV$7, MATCH(Prototype_input!$C$34, 'Summary - Level of Assistance -'!$B$2:$B$7, 0), MATCH(B98, 'Summary - Level of Assistance -'!$C$1:$AV$1, 0)),""),"")</f>
        <v/>
      </c>
      <c r="X98" s="21" t="str">
        <f t="shared" si="30"/>
        <v/>
      </c>
      <c r="Y98" s="21" t="str">
        <f t="shared" si="31"/>
        <v/>
      </c>
      <c r="AA98" s="21" t="str">
        <f t="array" ref="AA98">IF(Prototype_input!$C$6="Federal or Tribal Government",IF(O98&lt;&gt;"", INDEX('Summary - Objective - Tradeoff'!$C$2:$AV$4, MATCH(Prototype_input!$C$38, 'Summary - Objective - Tradeoff'!$B$2:$B$4, 0), MATCH(B98, 'Summary - Objective - Tradeoff'!$C$1:$AV$1, 0)),""),"")</f>
        <v/>
      </c>
      <c r="AB98" s="21" t="str">
        <f t="shared" si="32"/>
        <v/>
      </c>
      <c r="AC98" s="21" t="str">
        <f t="shared" si="33"/>
        <v/>
      </c>
      <c r="AE98" s="21" t="str">
        <f t="array" ref="AE98">IF(Prototype_input!$C$6="Federal or Tribal Government",IF(O98&lt;&gt;"", INDEX('Summary- PoP - Tradeoff'!$C$2:$AV$5, MATCH(Prototype_input!$C$46, 'Summary- PoP - Tradeoff'!$B$2:$B$5, 0), MATCH(B98, 'Summary- PoP - Tradeoff'!$C$1:$AV$1, 0)),""),"")</f>
        <v/>
      </c>
      <c r="AF98" s="21" t="str">
        <f t="shared" si="34"/>
        <v/>
      </c>
      <c r="AG98" s="21" t="str">
        <f t="shared" si="35"/>
        <v/>
      </c>
      <c r="AI98" s="21" t="str">
        <f t="array" ref="AI98">IF(Prototype_input!$C$6="Federal or Tribal Government",IF(O98&lt;&gt;"", INDEX('Summary - EDV - Tradeoff'!$C$2:$AV$4, MATCH(Prototype_input!$C$54, 'Summary - EDV - Tradeoff'!$B$2:$B$4, 0), MATCH(B98, 'Summary - EDV - Tradeoff'!$C$1:$AV$1, 0)),""),"")</f>
        <v/>
      </c>
      <c r="AJ98" s="21" t="str">
        <f t="shared" si="36"/>
        <v/>
      </c>
      <c r="AK98" s="21" t="str">
        <f t="shared" si="37"/>
        <v/>
      </c>
      <c r="AL98" s="21" t="str">
        <f t="shared" si="38"/>
        <v/>
      </c>
    </row>
    <row r="99" spans="4:38" ht="12.75" x14ac:dyDescent="0.2">
      <c r="D99" s="21" t="str">
        <f>IF(
  Prototype_input!$C$6 = "State or Local Government",
  IF(
    C99 &lt;&gt; "",
    IFERROR(
      INDEX(
        'Summary - Acquisition Need'!$C$2:$AD$4,
        MATCH(Prototype_input!$C$30, 'Summary - Acquisition Need'!$B$2:$B$4, 0),
        MATCH(C99, 'Summary - Acquisition Need'!$C$1:$AD$1, 0)
      ),
      ""
    ),
    ""
  ),
  IF(
    Prototype_input!$C$6 = "Federal or Tribal Government",
    IF(
      B99 &lt;&gt; "",
      IFERROR(
        INDEX(
          'Summary - Place of Performance'!$C$2:$AW$14,
          MATCH(Prototype_input!$C$30, 'Summary - Place of Performance'!$B$2:$B$14, 0),
          MATCH(B99, 'Summary - Place of Performance'!$C$1:$AW$1, 0)
        ),
        ""
      ),
      ""
    ),
    ""
  )
)</f>
        <v/>
      </c>
      <c r="E99" s="21" t="str">
        <f>IF(
  Prototype_input!$C$6 = "State or Local Government",
  IF(
    C99 &lt;&gt; "",
    IFERROR(
      INDEX(
        'Summary - Contract Type'!$C$2:$BX$6,
        MATCH(Prototype_input!$C$34, 'Summary - Contract Type'!$B$2:$B$6, 0),
        MATCH(C99, 'Summary - Contract Type'!$C$1:$BX$1, 0)
      ),
      ""
    ),
    ""
  ),
  IF(
    Prototype_input!$C$6 = "Federal or Tribal Government",
    IF(
      B99 &lt;&gt; "",
      IFERROR(
        INDEX(
          'Summary - Level of Assistance'!$C$2:$AW$7,
          MATCH(Prototype_input!$C$34, 'Summary - Level of Assistance'!$B$2:$B$7, 0),
          MATCH(B99, 'Summary - Level of Assistance'!$C$1:$AW$1, 0)
        ),
        ""
      ),
      ""
    ),
    ""
  )
)</f>
        <v/>
      </c>
      <c r="F99" s="21" t="str">
        <f>IF(
  Prototype_input!$C$6 = "State or Local Government",
  IF(
    C99 &lt;&gt; "",
    IFERROR(
      INDEX(
        'Summary - Socioeconomic'!$C$2:$BX$11,
        MATCH(Prototype_input!$C$38, 'Summary - Socioeconomic'!$B$2:$B$11, 0),
        MATCH(C99, 'Summary - Socioeconomic'!$C$1:$BX$1, 0)
      ),
      ""
    ),
    ""
  ),
  IF(
    Prototype_input!$C$6 = "Federal or Tribal Government",
    IF(
      B99 &lt;&gt; "",
      IFERROR(
        INDEX(
          'Summary - Objective'!$C$2:$AX$4,
          MATCH(Prototype_input!$C$38, 'Summary - Objective'!$B$2:$B$4, 0),
          MATCH(B99, 'Summary - Objective'!$C$1:$AX$1, 0)
        ),
        ""
      ),
      ""
    ),
    ""
  )
)</f>
        <v/>
      </c>
      <c r="G99" s="21" t="str">
        <f>IF(
  Prototype_input!$C$6 = "Federal or Tribal Government",
  IF(
    B99 &lt;&gt; "",
    IFERROR(
      INDEX(
        'Summary - Contract Type'!$C$2:$BX$6,
        MATCH(Prototype_input!$C$42, 'Summary - Contract Type'!$B$2:$B$6, 0),
        MATCH(B99, 'Summary - Contract Type'!$C$1:$BX$1, 0)
      ),
      ""
    ),
    ""
  ),
  ""
)</f>
        <v/>
      </c>
      <c r="H99" s="21" t="str">
        <f>IF(
  Prototype_input!$C$6 = "Federal or Tribal Government",
  IF(
    B99 &lt;&gt; "",
    IFERROR(
      INDEX(
        'Summary - Period of Performance'!$C$2:$AW$5,
        MATCH(Prototype_input!$C$46, 'Summary - Period of Performance'!$B$2:$B$5, 0),
        MATCH(B99, 'Summary - Period of Performance'!$C$1:$AW$1, 0)
      ),
      ""
    ),
    ""
  ),
  ""
)</f>
        <v/>
      </c>
      <c r="I99" s="21" t="str">
        <f>IF(
  Prototype_input!$C$6 = "Federal or Tribal Government",
  IF(
    B99 &lt;&gt; "",
    IFERROR(
      INDEX(
        'Summary - Socioeconomic'!$C$2:$BX$11,
        MATCH(Prototype_input!$C$50, 'Summary - Socioeconomic'!$B$2:$B$11, 0),
        MATCH(B99, 'Summary - Socioeconomic'!$C$1:$BX$1, 0)
      ),
      ""
    ),
    ""
  ),
  ""
)</f>
        <v/>
      </c>
      <c r="J99" s="21" t="str">
        <f>IF(
  Prototype_input!$C$6 = "Federal or Tribal Government",
  IF(
    B99 &lt;&gt; "",
    IFERROR(
      INDEX(
        'Summary - Estimated Dollar Valu'!$C$2:$AW$4,
        MATCH(Prototype_input!$C$54, 'Summary - Estimated Dollar Valu'!$B$2:$B$4, 0),
        MATCH(B99, 'Summary - Estimated Dollar Valu'!$C$1:$AW$1, 0)
      ),
      ""
    ),
    ""
  ),
  ""
)</f>
        <v/>
      </c>
      <c r="K99" s="21" t="str">
        <f>IF(AND(Prototype_input!$C$56&lt;&gt;"",J99&lt;&gt;""),Prototype_input!$C$58,"")</f>
        <v/>
      </c>
      <c r="L99" s="21" t="str">
        <f>IF(AND(Prototype_input!$C$60&lt;&gt;"",J99&lt;&gt;""),Prototype_input!$C$62,"")</f>
        <v/>
      </c>
      <c r="M99" s="21" t="str">
        <f>IF(AND(Prototype_input!$C$64&lt;&gt;"",J99&lt;&gt;""),Prototype_input!$C$66,"")</f>
        <v/>
      </c>
      <c r="N99" s="21" t="str">
        <f>IF(AND(Prototype_input!$C$68&lt;&gt;"",J99&lt;&gt;""),Prototype_input!$C$70,"")</f>
        <v/>
      </c>
      <c r="O99" s="21" t="str">
        <f>IF(N99&lt;&gt;"",_xlfn.XLOOKUP(Prototype_input!$E$16,'ITC Offerings Mapping'!$C$1:$C$1000,'ITC Offerings Mapping'!$B$1:$B$1000),"")</f>
        <v/>
      </c>
      <c r="Q99" s="21" t="str">
        <f t="array" ref="Q99">IF(Prototype_input!$C$6="Federal or Tribal Government",IF(O99&lt;&gt;"", INDEX('Scope Scoring'!$C$2:$BX$50, MATCH(O99, 'Scope Scoring'!$B$2:$B$50, 0), MATCH(B99, 'Scope Scoring'!$C$1:$BX$1, 0)),""),"")</f>
        <v/>
      </c>
      <c r="R99" s="21" t="str">
        <f t="shared" si="26"/>
        <v/>
      </c>
      <c r="S99" s="21" t="str">
        <f t="shared" si="27"/>
        <v/>
      </c>
      <c r="T99" s="21" t="str">
        <f t="shared" si="28"/>
        <v/>
      </c>
      <c r="U99" s="21" t="str">
        <f t="shared" si="29"/>
        <v/>
      </c>
      <c r="W99" s="21" t="str">
        <f t="array" ref="W99">IF(Prototype_input!$C$6="Federal or Tribal Government",IF(O99&lt;&gt;"", INDEX('Summary - Level of Assistance -'!$C$2:$AV$7, MATCH(Prototype_input!$C$34, 'Summary - Level of Assistance -'!$B$2:$B$7, 0), MATCH(B99, 'Summary - Level of Assistance -'!$C$1:$AV$1, 0)),""),"")</f>
        <v/>
      </c>
      <c r="X99" s="21" t="str">
        <f t="shared" si="30"/>
        <v/>
      </c>
      <c r="Y99" s="21" t="str">
        <f t="shared" si="31"/>
        <v/>
      </c>
      <c r="AA99" s="21" t="str">
        <f t="array" ref="AA99">IF(Prototype_input!$C$6="Federal or Tribal Government",IF(O99&lt;&gt;"", INDEX('Summary - Objective - Tradeoff'!$C$2:$AV$4, MATCH(Prototype_input!$C$38, 'Summary - Objective - Tradeoff'!$B$2:$B$4, 0), MATCH(B99, 'Summary - Objective - Tradeoff'!$C$1:$AV$1, 0)),""),"")</f>
        <v/>
      </c>
      <c r="AB99" s="21" t="str">
        <f t="shared" si="32"/>
        <v/>
      </c>
      <c r="AC99" s="21" t="str">
        <f t="shared" si="33"/>
        <v/>
      </c>
      <c r="AE99" s="21" t="str">
        <f t="array" ref="AE99">IF(Prototype_input!$C$6="Federal or Tribal Government",IF(O99&lt;&gt;"", INDEX('Summary- PoP - Tradeoff'!$C$2:$AV$5, MATCH(Prototype_input!$C$46, 'Summary- PoP - Tradeoff'!$B$2:$B$5, 0), MATCH(B99, 'Summary- PoP - Tradeoff'!$C$1:$AV$1, 0)),""),"")</f>
        <v/>
      </c>
      <c r="AF99" s="21" t="str">
        <f t="shared" si="34"/>
        <v/>
      </c>
      <c r="AG99" s="21" t="str">
        <f t="shared" si="35"/>
        <v/>
      </c>
      <c r="AI99" s="21" t="str">
        <f t="array" ref="AI99">IF(Prototype_input!$C$6="Federal or Tribal Government",IF(O99&lt;&gt;"", INDEX('Summary - EDV - Tradeoff'!$C$2:$AV$4, MATCH(Prototype_input!$C$54, 'Summary - EDV - Tradeoff'!$B$2:$B$4, 0), MATCH(B99, 'Summary - EDV - Tradeoff'!$C$1:$AV$1, 0)),""),"")</f>
        <v/>
      </c>
      <c r="AJ99" s="21" t="str">
        <f t="shared" si="36"/>
        <v/>
      </c>
      <c r="AK99" s="21" t="str">
        <f t="shared" si="37"/>
        <v/>
      </c>
      <c r="AL99" s="21" t="str">
        <f t="shared" si="38"/>
        <v/>
      </c>
    </row>
    <row r="100" spans="4:38" ht="12.75" x14ac:dyDescent="0.2">
      <c r="D100" s="21" t="str">
        <f>IF(
  Prototype_input!$C$6 = "State or Local Government",
  IF(
    C100 &lt;&gt; "",
    IFERROR(
      INDEX(
        'Summary - Acquisition Need'!$C$2:$AD$4,
        MATCH(Prototype_input!$C$30, 'Summary - Acquisition Need'!$B$2:$B$4, 0),
        MATCH(C100, 'Summary - Acquisition Need'!$C$1:$AD$1, 0)
      ),
      ""
    ),
    ""
  ),
  IF(
    Prototype_input!$C$6 = "Federal or Tribal Government",
    IF(
      B100 &lt;&gt; "",
      IFERROR(
        INDEX(
          'Summary - Place of Performance'!$C$2:$AW$14,
          MATCH(Prototype_input!$C$30, 'Summary - Place of Performance'!$B$2:$B$14, 0),
          MATCH(B100, 'Summary - Place of Performance'!$C$1:$AW$1, 0)
        ),
        ""
      ),
      ""
    ),
    ""
  )
)</f>
        <v/>
      </c>
      <c r="E100" s="21" t="str">
        <f>IF(
  Prototype_input!$C$6 = "State or Local Government",
  IF(
    C100 &lt;&gt; "",
    IFERROR(
      INDEX(
        'Summary - Contract Type'!$C$2:$BX$6,
        MATCH(Prototype_input!$C$34, 'Summary - Contract Type'!$B$2:$B$6, 0),
        MATCH(C100, 'Summary - Contract Type'!$C$1:$BX$1, 0)
      ),
      ""
    ),
    ""
  ),
  IF(
    Prototype_input!$C$6 = "Federal or Tribal Government",
    IF(
      B100 &lt;&gt; "",
      IFERROR(
        INDEX(
          'Summary - Level of Assistance'!$C$2:$AW$7,
          MATCH(Prototype_input!$C$34, 'Summary - Level of Assistance'!$B$2:$B$7, 0),
          MATCH(B100, 'Summary - Level of Assistance'!$C$1:$AW$1, 0)
        ),
        ""
      ),
      ""
    ),
    ""
  )
)</f>
        <v/>
      </c>
      <c r="F100" s="21" t="str">
        <f>IF(
  Prototype_input!$C$6 = "State or Local Government",
  IF(
    C100 &lt;&gt; "",
    IFERROR(
      INDEX(
        'Summary - Socioeconomic'!$C$2:$BX$11,
        MATCH(Prototype_input!$C$38, 'Summary - Socioeconomic'!$B$2:$B$11, 0),
        MATCH(C100, 'Summary - Socioeconomic'!$C$1:$BX$1, 0)
      ),
      ""
    ),
    ""
  ),
  IF(
    Prototype_input!$C$6 = "Federal or Tribal Government",
    IF(
      B100 &lt;&gt; "",
      IFERROR(
        INDEX(
          'Summary - Objective'!$C$2:$AX$4,
          MATCH(Prototype_input!$C$38, 'Summary - Objective'!$B$2:$B$4, 0),
          MATCH(B100, 'Summary - Objective'!$C$1:$AX$1, 0)
        ),
        ""
      ),
      ""
    ),
    ""
  )
)</f>
        <v/>
      </c>
      <c r="G100" s="21" t="str">
        <f>IF(
  Prototype_input!$C$6 = "Federal or Tribal Government",
  IF(
    B100 &lt;&gt; "",
    IFERROR(
      INDEX(
        'Summary - Contract Type'!$C$2:$BX$6,
        MATCH(Prototype_input!$C$42, 'Summary - Contract Type'!$B$2:$B$6, 0),
        MATCH(B100, 'Summary - Contract Type'!$C$1:$BX$1, 0)
      ),
      ""
    ),
    ""
  ),
  ""
)</f>
        <v/>
      </c>
      <c r="H100" s="21" t="str">
        <f>IF(
  Prototype_input!$C$6 = "Federal or Tribal Government",
  IF(
    B100 &lt;&gt; "",
    IFERROR(
      INDEX(
        'Summary - Period of Performance'!$C$2:$AW$5,
        MATCH(Prototype_input!$C$46, 'Summary - Period of Performance'!$B$2:$B$5, 0),
        MATCH(B100, 'Summary - Period of Performance'!$C$1:$AW$1, 0)
      ),
      ""
    ),
    ""
  ),
  ""
)</f>
        <v/>
      </c>
      <c r="I100" s="21" t="str">
        <f>IF(
  Prototype_input!$C$6 = "Federal or Tribal Government",
  IF(
    B100 &lt;&gt; "",
    IFERROR(
      INDEX(
        'Summary - Socioeconomic'!$C$2:$BX$11,
        MATCH(Prototype_input!$C$50, 'Summary - Socioeconomic'!$B$2:$B$11, 0),
        MATCH(B100, 'Summary - Socioeconomic'!$C$1:$BX$1, 0)
      ),
      ""
    ),
    ""
  ),
  ""
)</f>
        <v/>
      </c>
      <c r="J100" s="21" t="str">
        <f>IF(
  Prototype_input!$C$6 = "Federal or Tribal Government",
  IF(
    B100 &lt;&gt; "",
    IFERROR(
      INDEX(
        'Summary - Estimated Dollar Valu'!$C$2:$AW$4,
        MATCH(Prototype_input!$C$54, 'Summary - Estimated Dollar Valu'!$B$2:$B$4, 0),
        MATCH(B100, 'Summary - Estimated Dollar Valu'!$C$1:$AW$1, 0)
      ),
      ""
    ),
    ""
  ),
  ""
)</f>
        <v/>
      </c>
      <c r="K100" s="21" t="str">
        <f>IF(AND(Prototype_input!$C$56&lt;&gt;"",J100&lt;&gt;""),Prototype_input!$C$58,"")</f>
        <v/>
      </c>
      <c r="L100" s="21" t="str">
        <f>IF(AND(Prototype_input!$C$60&lt;&gt;"",J100&lt;&gt;""),Prototype_input!$C$62,"")</f>
        <v/>
      </c>
      <c r="M100" s="21" t="str">
        <f>IF(AND(Prototype_input!$C$64&lt;&gt;"",J100&lt;&gt;""),Prototype_input!$C$66,"")</f>
        <v/>
      </c>
      <c r="N100" s="21" t="str">
        <f>IF(AND(Prototype_input!$C$68&lt;&gt;"",J100&lt;&gt;""),Prototype_input!$C$70,"")</f>
        <v/>
      </c>
      <c r="O100" s="21" t="str">
        <f>IF(N100&lt;&gt;"",_xlfn.XLOOKUP(Prototype_input!$E$16,'ITC Offerings Mapping'!$C$1:$C$1000,'ITC Offerings Mapping'!$B$1:$B$1000),"")</f>
        <v/>
      </c>
      <c r="Q100" s="21" t="str">
        <f t="array" ref="Q100">IF(Prototype_input!$C$6="Federal or Tribal Government",IF(O100&lt;&gt;"", INDEX('Scope Scoring'!$C$2:$BX$50, MATCH(O100, 'Scope Scoring'!$B$2:$B$50, 0), MATCH(B100, 'Scope Scoring'!$C$1:$BX$1, 0)),""),"")</f>
        <v/>
      </c>
      <c r="R100" s="21" t="str">
        <f t="shared" si="26"/>
        <v/>
      </c>
      <c r="S100" s="21" t="str">
        <f t="shared" si="27"/>
        <v/>
      </c>
      <c r="T100" s="21" t="str">
        <f t="shared" si="28"/>
        <v/>
      </c>
      <c r="U100" s="21" t="str">
        <f t="shared" si="29"/>
        <v/>
      </c>
      <c r="W100" s="21" t="str">
        <f t="array" ref="W100">IF(Prototype_input!$C$6="Federal or Tribal Government",IF(O100&lt;&gt;"", INDEX('Summary - Level of Assistance -'!$C$2:$AV$7, MATCH(Prototype_input!$C$34, 'Summary - Level of Assistance -'!$B$2:$B$7, 0), MATCH(B100, 'Summary - Level of Assistance -'!$C$1:$AV$1, 0)),""),"")</f>
        <v/>
      </c>
      <c r="X100" s="21" t="str">
        <f t="shared" si="30"/>
        <v/>
      </c>
      <c r="Y100" s="21" t="str">
        <f t="shared" si="31"/>
        <v/>
      </c>
      <c r="AA100" s="21" t="str">
        <f t="array" ref="AA100">IF(Prototype_input!$C$6="Federal or Tribal Government",IF(O100&lt;&gt;"", INDEX('Summary - Objective - Tradeoff'!$C$2:$AV$4, MATCH(Prototype_input!$C$38, 'Summary - Objective - Tradeoff'!$B$2:$B$4, 0), MATCH(B100, 'Summary - Objective - Tradeoff'!$C$1:$AV$1, 0)),""),"")</f>
        <v/>
      </c>
      <c r="AB100" s="21" t="str">
        <f t="shared" si="32"/>
        <v/>
      </c>
      <c r="AC100" s="21" t="str">
        <f t="shared" si="33"/>
        <v/>
      </c>
      <c r="AE100" s="21" t="str">
        <f t="array" ref="AE100">IF(Prototype_input!$C$6="Federal or Tribal Government",IF(O100&lt;&gt;"", INDEX('Summary- PoP - Tradeoff'!$C$2:$AV$5, MATCH(Prototype_input!$C$46, 'Summary- PoP - Tradeoff'!$B$2:$B$5, 0), MATCH(B100, 'Summary- PoP - Tradeoff'!$C$1:$AV$1, 0)),""),"")</f>
        <v/>
      </c>
      <c r="AF100" s="21" t="str">
        <f t="shared" si="34"/>
        <v/>
      </c>
      <c r="AG100" s="21" t="str">
        <f t="shared" si="35"/>
        <v/>
      </c>
      <c r="AI100" s="21" t="str">
        <f t="array" ref="AI100">IF(Prototype_input!$C$6="Federal or Tribal Government",IF(O100&lt;&gt;"", INDEX('Summary - EDV - Tradeoff'!$C$2:$AV$4, MATCH(Prototype_input!$C$54, 'Summary - EDV - Tradeoff'!$B$2:$B$4, 0), MATCH(B100, 'Summary - EDV - Tradeoff'!$C$1:$AV$1, 0)),""),"")</f>
        <v/>
      </c>
      <c r="AJ100" s="21" t="str">
        <f t="shared" si="36"/>
        <v/>
      </c>
      <c r="AK100" s="21" t="str">
        <f t="shared" si="37"/>
        <v/>
      </c>
      <c r="AL100" s="21" t="str">
        <f t="shared" si="38"/>
        <v/>
      </c>
    </row>
    <row r="101" spans="4:38" ht="12.75" x14ac:dyDescent="0.2">
      <c r="D101" s="21" t="str">
        <f>IF(
  Prototype_input!$C$6 = "State or Local Government",
  IF(
    C101 &lt;&gt; "",
    IFERROR(
      INDEX(
        'Summary - Acquisition Need'!$C$2:$AD$4,
        MATCH(Prototype_input!$C$30, 'Summary - Acquisition Need'!$B$2:$B$4, 0),
        MATCH(C101, 'Summary - Acquisition Need'!$C$1:$AD$1, 0)
      ),
      ""
    ),
    ""
  ),
  IF(
    Prototype_input!$C$6 = "Federal or Tribal Government",
    IF(
      B101 &lt;&gt; "",
      IFERROR(
        INDEX(
          'Summary - Place of Performance'!$C$2:$AW$14,
          MATCH(Prototype_input!$C$30, 'Summary - Place of Performance'!$B$2:$B$14, 0),
          MATCH(B101, 'Summary - Place of Performance'!$C$1:$AW$1, 0)
        ),
        ""
      ),
      ""
    ),
    ""
  )
)</f>
        <v/>
      </c>
      <c r="E101" s="21" t="str">
        <f>IF(
  Prototype_input!$C$6 = "State or Local Government",
  IF(
    C101 &lt;&gt; "",
    IFERROR(
      INDEX(
        'Summary - Contract Type'!$C$2:$BX$6,
        MATCH(Prototype_input!$C$34, 'Summary - Contract Type'!$B$2:$B$6, 0),
        MATCH(C101, 'Summary - Contract Type'!$C$1:$BX$1, 0)
      ),
      ""
    ),
    ""
  ),
  IF(
    Prototype_input!$C$6 = "Federal or Tribal Government",
    IF(
      B101 &lt;&gt; "",
      IFERROR(
        INDEX(
          'Summary - Level of Assistance'!$C$2:$AW$7,
          MATCH(Prototype_input!$C$34, 'Summary - Level of Assistance'!$B$2:$B$7, 0),
          MATCH(B101, 'Summary - Level of Assistance'!$C$1:$AW$1, 0)
        ),
        ""
      ),
      ""
    ),
    ""
  )
)</f>
        <v/>
      </c>
      <c r="F101" s="21" t="str">
        <f>IF(
  Prototype_input!$C$6 = "State or Local Government",
  IF(
    C101 &lt;&gt; "",
    IFERROR(
      INDEX(
        'Summary - Socioeconomic'!$C$2:$BX$11,
        MATCH(Prototype_input!$C$38, 'Summary - Socioeconomic'!$B$2:$B$11, 0),
        MATCH(C101, 'Summary - Socioeconomic'!$C$1:$BX$1, 0)
      ),
      ""
    ),
    ""
  ),
  IF(
    Prototype_input!$C$6 = "Federal or Tribal Government",
    IF(
      B101 &lt;&gt; "",
      IFERROR(
        INDEX(
          'Summary - Objective'!$C$2:$AX$4,
          MATCH(Prototype_input!$C$38, 'Summary - Objective'!$B$2:$B$4, 0),
          MATCH(B101, 'Summary - Objective'!$C$1:$AX$1, 0)
        ),
        ""
      ),
      ""
    ),
    ""
  )
)</f>
        <v/>
      </c>
      <c r="G101" s="21" t="str">
        <f>IF(
  Prototype_input!$C$6 = "Federal or Tribal Government",
  IF(
    B101 &lt;&gt; "",
    IFERROR(
      INDEX(
        'Summary - Contract Type'!$C$2:$BX$6,
        MATCH(Prototype_input!$C$42, 'Summary - Contract Type'!$B$2:$B$6, 0),
        MATCH(B101, 'Summary - Contract Type'!$C$1:$BX$1, 0)
      ),
      ""
    ),
    ""
  ),
  ""
)</f>
        <v/>
      </c>
      <c r="H101" s="21" t="str">
        <f>IF(
  Prototype_input!$C$6 = "Federal or Tribal Government",
  IF(
    B101 &lt;&gt; "",
    IFERROR(
      INDEX(
        'Summary - Period of Performance'!$C$2:$AW$5,
        MATCH(Prototype_input!$C$46, 'Summary - Period of Performance'!$B$2:$B$5, 0),
        MATCH(B101, 'Summary - Period of Performance'!$C$1:$AW$1, 0)
      ),
      ""
    ),
    ""
  ),
  ""
)</f>
        <v/>
      </c>
      <c r="I101" s="21" t="str">
        <f>IF(
  Prototype_input!$C$6 = "Federal or Tribal Government",
  IF(
    B101 &lt;&gt; "",
    IFERROR(
      INDEX(
        'Summary - Socioeconomic'!$C$2:$BX$11,
        MATCH(Prototype_input!$C$50, 'Summary - Socioeconomic'!$B$2:$B$11, 0),
        MATCH(B101, 'Summary - Socioeconomic'!$C$1:$BX$1, 0)
      ),
      ""
    ),
    ""
  ),
  ""
)</f>
        <v/>
      </c>
      <c r="J101" s="21" t="str">
        <f>IF(
  Prototype_input!$C$6 = "Federal or Tribal Government",
  IF(
    B101 &lt;&gt; "",
    IFERROR(
      INDEX(
        'Summary - Estimated Dollar Valu'!$C$2:$AW$4,
        MATCH(Prototype_input!$C$54, 'Summary - Estimated Dollar Valu'!$B$2:$B$4, 0),
        MATCH(B101, 'Summary - Estimated Dollar Valu'!$C$1:$AW$1, 0)
      ),
      ""
    ),
    ""
  ),
  ""
)</f>
        <v/>
      </c>
      <c r="K101" s="21" t="str">
        <f>IF(AND(Prototype_input!$C$56&lt;&gt;"",J101&lt;&gt;""),Prototype_input!$C$58,"")</f>
        <v/>
      </c>
      <c r="L101" s="21" t="str">
        <f>IF(AND(Prototype_input!$C$60&lt;&gt;"",J101&lt;&gt;""),Prototype_input!$C$62,"")</f>
        <v/>
      </c>
      <c r="M101" s="21" t="str">
        <f>IF(AND(Prototype_input!$C$64&lt;&gt;"",J101&lt;&gt;""),Prototype_input!$C$66,"")</f>
        <v/>
      </c>
      <c r="N101" s="21" t="str">
        <f>IF(AND(Prototype_input!$C$68&lt;&gt;"",J101&lt;&gt;""),Prototype_input!$C$70,"")</f>
        <v/>
      </c>
      <c r="O101" s="21" t="str">
        <f>IF(N101&lt;&gt;"",_xlfn.XLOOKUP(Prototype_input!$E$16,'ITC Offerings Mapping'!$C$1:$C$1000,'ITC Offerings Mapping'!$B$1:$B$1000),"")</f>
        <v/>
      </c>
      <c r="Q101" s="21" t="str">
        <f t="array" ref="Q101">IF(Prototype_input!$C$6="Federal or Tribal Government",IF(O101&lt;&gt;"", INDEX('Scope Scoring'!$C$2:$BX$50, MATCH(O101, 'Scope Scoring'!$B$2:$B$50, 0), MATCH(B101, 'Scope Scoring'!$C$1:$BX$1, 0)),""),"")</f>
        <v/>
      </c>
      <c r="R101" s="21" t="str">
        <f t="shared" si="26"/>
        <v/>
      </c>
      <c r="S101" s="21" t="str">
        <f t="shared" si="27"/>
        <v/>
      </c>
      <c r="T101" s="21" t="str">
        <f t="shared" si="28"/>
        <v/>
      </c>
      <c r="U101" s="21" t="str">
        <f t="shared" si="29"/>
        <v/>
      </c>
      <c r="W101" s="21" t="str">
        <f t="array" ref="W101">IF(Prototype_input!$C$6="Federal or Tribal Government",IF(O101&lt;&gt;"", INDEX('Summary - Level of Assistance -'!$C$2:$AV$7, MATCH(Prototype_input!$C$34, 'Summary - Level of Assistance -'!$B$2:$B$7, 0), MATCH(B101, 'Summary - Level of Assistance -'!$C$1:$AV$1, 0)),""),"")</f>
        <v/>
      </c>
      <c r="X101" s="21" t="str">
        <f t="shared" si="30"/>
        <v/>
      </c>
      <c r="Y101" s="21" t="str">
        <f t="shared" si="31"/>
        <v/>
      </c>
      <c r="AA101" s="21" t="str">
        <f t="array" ref="AA101">IF(Prototype_input!$C$6="Federal or Tribal Government",IF(O101&lt;&gt;"", INDEX('Summary - Objective - Tradeoff'!$C$2:$AV$4, MATCH(Prototype_input!$C$38, 'Summary - Objective - Tradeoff'!$B$2:$B$4, 0), MATCH(B101, 'Summary - Objective - Tradeoff'!$C$1:$AV$1, 0)),""),"")</f>
        <v/>
      </c>
      <c r="AB101" s="21" t="str">
        <f t="shared" si="32"/>
        <v/>
      </c>
      <c r="AC101" s="21" t="str">
        <f t="shared" si="33"/>
        <v/>
      </c>
      <c r="AE101" s="21" t="str">
        <f t="array" ref="AE101">IF(Prototype_input!$C$6="Federal or Tribal Government",IF(O101&lt;&gt;"", INDEX('Summary- PoP - Tradeoff'!$C$2:$AV$5, MATCH(Prototype_input!$C$46, 'Summary- PoP - Tradeoff'!$B$2:$B$5, 0), MATCH(B101, 'Summary- PoP - Tradeoff'!$C$1:$AV$1, 0)),""),"")</f>
        <v/>
      </c>
      <c r="AF101" s="21" t="str">
        <f t="shared" si="34"/>
        <v/>
      </c>
      <c r="AG101" s="21" t="str">
        <f t="shared" si="35"/>
        <v/>
      </c>
      <c r="AI101" s="21" t="str">
        <f t="array" ref="AI101">IF(Prototype_input!$C$6="Federal or Tribal Government",IF(O101&lt;&gt;"", INDEX('Summary - EDV - Tradeoff'!$C$2:$AV$4, MATCH(Prototype_input!$C$54, 'Summary - EDV - Tradeoff'!$B$2:$B$4, 0), MATCH(B101, 'Summary - EDV - Tradeoff'!$C$1:$AV$1, 0)),""),"")</f>
        <v/>
      </c>
      <c r="AJ101" s="21" t="str">
        <f t="shared" si="36"/>
        <v/>
      </c>
      <c r="AK101" s="21" t="str">
        <f t="shared" si="37"/>
        <v/>
      </c>
      <c r="AL101" s="21" t="str">
        <f t="shared" si="38"/>
        <v/>
      </c>
    </row>
    <row r="102" spans="4:38" ht="12.75" x14ac:dyDescent="0.2">
      <c r="D102" s="21" t="str">
        <f>IF(
  Prototype_input!$C$6 = "State or Local Government",
  IF(
    C102 &lt;&gt; "",
    IFERROR(
      INDEX(
        'Summary - Acquisition Need'!$C$2:$AD$4,
        MATCH(Prototype_input!$C$30, 'Summary - Acquisition Need'!$B$2:$B$4, 0),
        MATCH(C102, 'Summary - Acquisition Need'!$C$1:$AD$1, 0)
      ),
      ""
    ),
    ""
  ),
  IF(
    Prototype_input!$C$6 = "Federal or Tribal Government",
    IF(
      B102 &lt;&gt; "",
      IFERROR(
        INDEX(
          'Summary - Place of Performance'!$C$2:$AW$14,
          MATCH(Prototype_input!$C$30, 'Summary - Place of Performance'!$B$2:$B$14, 0),
          MATCH(B102, 'Summary - Place of Performance'!$C$1:$AW$1, 0)
        ),
        ""
      ),
      ""
    ),
    ""
  )
)</f>
        <v/>
      </c>
      <c r="E102" s="21" t="str">
        <f>IF(
  Prototype_input!$C$6 = "State or Local Government",
  IF(
    C102 &lt;&gt; "",
    IFERROR(
      INDEX(
        'Summary - Contract Type'!$C$2:$BX$6,
        MATCH(Prototype_input!$C$34, 'Summary - Contract Type'!$B$2:$B$6, 0),
        MATCH(C102, 'Summary - Contract Type'!$C$1:$BX$1, 0)
      ),
      ""
    ),
    ""
  ),
  IF(
    Prototype_input!$C$6 = "Federal or Tribal Government",
    IF(
      B102 &lt;&gt; "",
      IFERROR(
        INDEX(
          'Summary - Level of Assistance'!$C$2:$AW$7,
          MATCH(Prototype_input!$C$34, 'Summary - Level of Assistance'!$B$2:$B$7, 0),
          MATCH(B102, 'Summary - Level of Assistance'!$C$1:$AW$1, 0)
        ),
        ""
      ),
      ""
    ),
    ""
  )
)</f>
        <v/>
      </c>
      <c r="F102" s="21" t="str">
        <f>IF(
  Prototype_input!$C$6 = "State or Local Government",
  IF(
    C102 &lt;&gt; "",
    IFERROR(
      INDEX(
        'Summary - Socioeconomic'!$C$2:$BX$11,
        MATCH(Prototype_input!$C$38, 'Summary - Socioeconomic'!$B$2:$B$11, 0),
        MATCH(C102, 'Summary - Socioeconomic'!$C$1:$BX$1, 0)
      ),
      ""
    ),
    ""
  ),
  IF(
    Prototype_input!$C$6 = "Federal or Tribal Government",
    IF(
      B102 &lt;&gt; "",
      IFERROR(
        INDEX(
          'Summary - Objective'!$C$2:$AX$4,
          MATCH(Prototype_input!$C$38, 'Summary - Objective'!$B$2:$B$4, 0),
          MATCH(B102, 'Summary - Objective'!$C$1:$AX$1, 0)
        ),
        ""
      ),
      ""
    ),
    ""
  )
)</f>
        <v/>
      </c>
      <c r="G102" s="21" t="str">
        <f>IF(
  Prototype_input!$C$6 = "Federal or Tribal Government",
  IF(
    B102 &lt;&gt; "",
    IFERROR(
      INDEX(
        'Summary - Contract Type'!$C$2:$BX$6,
        MATCH(Prototype_input!$C$42, 'Summary - Contract Type'!$B$2:$B$6, 0),
        MATCH(B102, 'Summary - Contract Type'!$C$1:$BX$1, 0)
      ),
      ""
    ),
    ""
  ),
  ""
)</f>
        <v/>
      </c>
      <c r="H102" s="21" t="str">
        <f>IF(
  Prototype_input!$C$6 = "Federal or Tribal Government",
  IF(
    B102 &lt;&gt; "",
    IFERROR(
      INDEX(
        'Summary - Period of Performance'!$C$2:$AW$5,
        MATCH(Prototype_input!$C$46, 'Summary - Period of Performance'!$B$2:$B$5, 0),
        MATCH(B102, 'Summary - Period of Performance'!$C$1:$AW$1, 0)
      ),
      ""
    ),
    ""
  ),
  ""
)</f>
        <v/>
      </c>
      <c r="I102" s="21" t="str">
        <f>IF(
  Prototype_input!$C$6 = "Federal or Tribal Government",
  IF(
    B102 &lt;&gt; "",
    IFERROR(
      INDEX(
        'Summary - Socioeconomic'!$C$2:$BX$11,
        MATCH(Prototype_input!$C$50, 'Summary - Socioeconomic'!$B$2:$B$11, 0),
        MATCH(B102, 'Summary - Socioeconomic'!$C$1:$BX$1, 0)
      ),
      ""
    ),
    ""
  ),
  ""
)</f>
        <v/>
      </c>
      <c r="J102" s="21" t="str">
        <f>IF(
  Prototype_input!$C$6 = "Federal or Tribal Government",
  IF(
    B102 &lt;&gt; "",
    IFERROR(
      INDEX(
        'Summary - Estimated Dollar Valu'!$C$2:$AW$4,
        MATCH(Prototype_input!$C$54, 'Summary - Estimated Dollar Valu'!$B$2:$B$4, 0),
        MATCH(B102, 'Summary - Estimated Dollar Valu'!$C$1:$AW$1, 0)
      ),
      ""
    ),
    ""
  ),
  ""
)</f>
        <v/>
      </c>
      <c r="K102" s="21" t="str">
        <f>IF(AND(Prototype_input!$C$56&lt;&gt;"",J102&lt;&gt;""),Prototype_input!$C$58,"")</f>
        <v/>
      </c>
      <c r="L102" s="21" t="str">
        <f>IF(AND(Prototype_input!$C$60&lt;&gt;"",J102&lt;&gt;""),Prototype_input!$C$62,"")</f>
        <v/>
      </c>
      <c r="M102" s="21" t="str">
        <f>IF(AND(Prototype_input!$C$64&lt;&gt;"",J102&lt;&gt;""),Prototype_input!$C$66,"")</f>
        <v/>
      </c>
      <c r="N102" s="21" t="str">
        <f>IF(AND(Prototype_input!$C$68&lt;&gt;"",J102&lt;&gt;""),Prototype_input!$C$70,"")</f>
        <v/>
      </c>
      <c r="O102" s="21" t="str">
        <f>IF(N102&lt;&gt;"",_xlfn.XLOOKUP(Prototype_input!$E$16,'ITC Offerings Mapping'!$C$1:$C$1000,'ITC Offerings Mapping'!$B$1:$B$1000),"")</f>
        <v/>
      </c>
      <c r="Q102" s="21" t="str">
        <f t="array" ref="Q102">IF(Prototype_input!$C$6="Federal or Tribal Government",IF(O102&lt;&gt;"", INDEX('Scope Scoring'!$C$2:$BX$50, MATCH(O102, 'Scope Scoring'!$B$2:$B$50, 0), MATCH(B102, 'Scope Scoring'!$C$1:$BX$1, 0)),""),"")</f>
        <v/>
      </c>
      <c r="R102" s="21" t="str">
        <f t="shared" si="26"/>
        <v/>
      </c>
      <c r="S102" s="21" t="str">
        <f t="shared" si="27"/>
        <v/>
      </c>
      <c r="T102" s="21" t="str">
        <f t="shared" si="28"/>
        <v/>
      </c>
      <c r="U102" s="21" t="str">
        <f t="shared" si="29"/>
        <v/>
      </c>
      <c r="W102" s="21" t="str">
        <f t="array" ref="W102">IF(Prototype_input!$C$6="Federal or Tribal Government",IF(O102&lt;&gt;"", INDEX('Summary - Level of Assistance -'!$C$2:$AV$7, MATCH(Prototype_input!$C$34, 'Summary - Level of Assistance -'!$B$2:$B$7, 0), MATCH(B102, 'Summary - Level of Assistance -'!$C$1:$AV$1, 0)),""),"")</f>
        <v/>
      </c>
      <c r="X102" s="21" t="str">
        <f t="shared" si="30"/>
        <v/>
      </c>
      <c r="Y102" s="21" t="str">
        <f t="shared" si="31"/>
        <v/>
      </c>
      <c r="AA102" s="21" t="str">
        <f t="array" ref="AA102">IF(Prototype_input!$C$6="Federal or Tribal Government",IF(O102&lt;&gt;"", INDEX('Summary - Objective - Tradeoff'!$C$2:$AV$4, MATCH(Prototype_input!$C$38, 'Summary - Objective - Tradeoff'!$B$2:$B$4, 0), MATCH(B102, 'Summary - Objective - Tradeoff'!$C$1:$AV$1, 0)),""),"")</f>
        <v/>
      </c>
      <c r="AB102" s="21" t="str">
        <f t="shared" si="32"/>
        <v/>
      </c>
      <c r="AC102" s="21" t="str">
        <f t="shared" si="33"/>
        <v/>
      </c>
      <c r="AE102" s="21" t="str">
        <f t="array" ref="AE102">IF(Prototype_input!$C$6="Federal or Tribal Government",IF(O102&lt;&gt;"", INDEX('Summary- PoP - Tradeoff'!$C$2:$AV$5, MATCH(Prototype_input!$C$46, 'Summary- PoP - Tradeoff'!$B$2:$B$5, 0), MATCH(B102, 'Summary- PoP - Tradeoff'!$C$1:$AV$1, 0)),""),"")</f>
        <v/>
      </c>
      <c r="AF102" s="21" t="str">
        <f t="shared" si="34"/>
        <v/>
      </c>
      <c r="AG102" s="21" t="str">
        <f t="shared" si="35"/>
        <v/>
      </c>
      <c r="AI102" s="21" t="str">
        <f t="array" ref="AI102">IF(Prototype_input!$C$6="Federal or Tribal Government",IF(O102&lt;&gt;"", INDEX('Summary - EDV - Tradeoff'!$C$2:$AV$4, MATCH(Prototype_input!$C$54, 'Summary - EDV - Tradeoff'!$B$2:$B$4, 0), MATCH(B102, 'Summary - EDV - Tradeoff'!$C$1:$AV$1, 0)),""),"")</f>
        <v/>
      </c>
      <c r="AJ102" s="21" t="str">
        <f t="shared" si="36"/>
        <v/>
      </c>
      <c r="AK102" s="21" t="str">
        <f t="shared" si="37"/>
        <v/>
      </c>
      <c r="AL102" s="21" t="str">
        <f t="shared" si="38"/>
        <v/>
      </c>
    </row>
    <row r="103" spans="4:38" ht="12.75" x14ac:dyDescent="0.2">
      <c r="D103" s="21" t="str">
        <f>IF(
  Prototype_input!$C$6 = "State or Local Government",
  IF(
    C103 &lt;&gt; "",
    IFERROR(
      INDEX(
        'Summary - Acquisition Need'!$C$2:$AD$4,
        MATCH(Prototype_input!$C$30, 'Summary - Acquisition Need'!$B$2:$B$4, 0),
        MATCH(C103, 'Summary - Acquisition Need'!$C$1:$AD$1, 0)
      ),
      ""
    ),
    ""
  ),
  IF(
    Prototype_input!$C$6 = "Federal or Tribal Government",
    IF(
      B103 &lt;&gt; "",
      IFERROR(
        INDEX(
          'Summary - Place of Performance'!$C$2:$AW$14,
          MATCH(Prototype_input!$C$30, 'Summary - Place of Performance'!$B$2:$B$14, 0),
          MATCH(B103, 'Summary - Place of Performance'!$C$1:$AW$1, 0)
        ),
        ""
      ),
      ""
    ),
    ""
  )
)</f>
        <v/>
      </c>
      <c r="E103" s="21" t="str">
        <f>IF(
  Prototype_input!$C$6 = "State or Local Government",
  IF(
    C103 &lt;&gt; "",
    IFERROR(
      INDEX(
        'Summary - Contract Type'!$C$2:$BX$6,
        MATCH(Prototype_input!$C$34, 'Summary - Contract Type'!$B$2:$B$6, 0),
        MATCH(C103, 'Summary - Contract Type'!$C$1:$BX$1, 0)
      ),
      ""
    ),
    ""
  ),
  IF(
    Prototype_input!$C$6 = "Federal or Tribal Government",
    IF(
      B103 &lt;&gt; "",
      IFERROR(
        INDEX(
          'Summary - Level of Assistance'!$C$2:$AW$7,
          MATCH(Prototype_input!$C$34, 'Summary - Level of Assistance'!$B$2:$B$7, 0),
          MATCH(B103, 'Summary - Level of Assistance'!$C$1:$AW$1, 0)
        ),
        ""
      ),
      ""
    ),
    ""
  )
)</f>
        <v/>
      </c>
      <c r="F103" s="21" t="str">
        <f>IF(
  Prototype_input!$C$6 = "State or Local Government",
  IF(
    C103 &lt;&gt; "",
    IFERROR(
      INDEX(
        'Summary - Socioeconomic'!$C$2:$BX$11,
        MATCH(Prototype_input!$C$38, 'Summary - Socioeconomic'!$B$2:$B$11, 0),
        MATCH(C103, 'Summary - Socioeconomic'!$C$1:$BX$1, 0)
      ),
      ""
    ),
    ""
  ),
  IF(
    Prototype_input!$C$6 = "Federal or Tribal Government",
    IF(
      B103 &lt;&gt; "",
      IFERROR(
        INDEX(
          'Summary - Objective'!$C$2:$AX$4,
          MATCH(Prototype_input!$C$38, 'Summary - Objective'!$B$2:$B$4, 0),
          MATCH(B103, 'Summary - Objective'!$C$1:$AX$1, 0)
        ),
        ""
      ),
      ""
    ),
    ""
  )
)</f>
        <v/>
      </c>
      <c r="G103" s="21" t="str">
        <f>IF(
  Prototype_input!$C$6 = "Federal or Tribal Government",
  IF(
    B103 &lt;&gt; "",
    IFERROR(
      INDEX(
        'Summary - Contract Type'!$C$2:$BX$6,
        MATCH(Prototype_input!$C$42, 'Summary - Contract Type'!$B$2:$B$6, 0),
        MATCH(B103, 'Summary - Contract Type'!$C$1:$BX$1, 0)
      ),
      ""
    ),
    ""
  ),
  ""
)</f>
        <v/>
      </c>
      <c r="H103" s="21" t="str">
        <f>IF(
  Prototype_input!$C$6 = "Federal or Tribal Government",
  IF(
    B103 &lt;&gt; "",
    IFERROR(
      INDEX(
        'Summary - Period of Performance'!$C$2:$AW$5,
        MATCH(Prototype_input!$C$46, 'Summary - Period of Performance'!$B$2:$B$5, 0),
        MATCH(B103, 'Summary - Period of Performance'!$C$1:$AW$1, 0)
      ),
      ""
    ),
    ""
  ),
  ""
)</f>
        <v/>
      </c>
      <c r="I103" s="21" t="str">
        <f>IF(
  Prototype_input!$C$6 = "Federal or Tribal Government",
  IF(
    B103 &lt;&gt; "",
    IFERROR(
      INDEX(
        'Summary - Socioeconomic'!$C$2:$BX$11,
        MATCH(Prototype_input!$C$50, 'Summary - Socioeconomic'!$B$2:$B$11, 0),
        MATCH(B103, 'Summary - Socioeconomic'!$C$1:$BX$1, 0)
      ),
      ""
    ),
    ""
  ),
  ""
)</f>
        <v/>
      </c>
      <c r="J103" s="21" t="str">
        <f>IF(
  Prototype_input!$C$6 = "Federal or Tribal Government",
  IF(
    B103 &lt;&gt; "",
    IFERROR(
      INDEX(
        'Summary - Estimated Dollar Valu'!$C$2:$AW$4,
        MATCH(Prototype_input!$C$54, 'Summary - Estimated Dollar Valu'!$B$2:$B$4, 0),
        MATCH(B103, 'Summary - Estimated Dollar Valu'!$C$1:$AW$1, 0)
      ),
      ""
    ),
    ""
  ),
  ""
)</f>
        <v/>
      </c>
      <c r="K103" s="21" t="str">
        <f>IF(AND(Prototype_input!$C$56&lt;&gt;"",J103&lt;&gt;""),Prototype_input!$C$58,"")</f>
        <v/>
      </c>
      <c r="L103" s="21" t="str">
        <f>IF(AND(Prototype_input!$C$60&lt;&gt;"",J103&lt;&gt;""),Prototype_input!$C$62,"")</f>
        <v/>
      </c>
      <c r="M103" s="21" t="str">
        <f>IF(AND(Prototype_input!$C$64&lt;&gt;"",J103&lt;&gt;""),Prototype_input!$C$66,"")</f>
        <v/>
      </c>
      <c r="N103" s="21" t="str">
        <f>IF(AND(Prototype_input!$C$68&lt;&gt;"",J103&lt;&gt;""),Prototype_input!$C$70,"")</f>
        <v/>
      </c>
      <c r="O103" s="21" t="str">
        <f>IF(N103&lt;&gt;"",_xlfn.XLOOKUP(Prototype_input!$E$16,'ITC Offerings Mapping'!$C$1:$C$1000,'ITC Offerings Mapping'!$B$1:$B$1000),"")</f>
        <v/>
      </c>
      <c r="Q103" s="21" t="str">
        <f t="array" ref="Q103">IF(Prototype_input!$C$6="Federal or Tribal Government",IF(O103&lt;&gt;"", INDEX('Scope Scoring'!$C$2:$BX$50, MATCH(O103, 'Scope Scoring'!$B$2:$B$50, 0), MATCH(B103, 'Scope Scoring'!$C$1:$BX$1, 0)),""),"")</f>
        <v/>
      </c>
      <c r="R103" s="21" t="str">
        <f t="shared" si="26"/>
        <v/>
      </c>
      <c r="S103" s="21" t="str">
        <f t="shared" si="27"/>
        <v/>
      </c>
      <c r="T103" s="21" t="str">
        <f t="shared" si="28"/>
        <v/>
      </c>
      <c r="U103" s="21" t="str">
        <f t="shared" si="29"/>
        <v/>
      </c>
      <c r="W103" s="21" t="str">
        <f t="array" ref="W103">IF(Prototype_input!$C$6="Federal or Tribal Government",IF(O103&lt;&gt;"", INDEX('Summary - Level of Assistance -'!$C$2:$AV$7, MATCH(Prototype_input!$C$34, 'Summary - Level of Assistance -'!$B$2:$B$7, 0), MATCH(B103, 'Summary - Level of Assistance -'!$C$1:$AV$1, 0)),""),"")</f>
        <v/>
      </c>
      <c r="X103" s="21" t="str">
        <f t="shared" si="30"/>
        <v/>
      </c>
      <c r="Y103" s="21" t="str">
        <f t="shared" si="31"/>
        <v/>
      </c>
      <c r="AA103" s="21" t="str">
        <f t="array" ref="AA103">IF(Prototype_input!$C$6="Federal or Tribal Government",IF(O103&lt;&gt;"", INDEX('Summary - Objective - Tradeoff'!$C$2:$AV$4, MATCH(Prototype_input!$C$38, 'Summary - Objective - Tradeoff'!$B$2:$B$4, 0), MATCH(B103, 'Summary - Objective - Tradeoff'!$C$1:$AV$1, 0)),""),"")</f>
        <v/>
      </c>
      <c r="AB103" s="21" t="str">
        <f t="shared" si="32"/>
        <v/>
      </c>
      <c r="AC103" s="21" t="str">
        <f t="shared" si="33"/>
        <v/>
      </c>
      <c r="AE103" s="21" t="str">
        <f t="array" ref="AE103">IF(Prototype_input!$C$6="Federal or Tribal Government",IF(O103&lt;&gt;"", INDEX('Summary- PoP - Tradeoff'!$C$2:$AV$5, MATCH(Prototype_input!$C$46, 'Summary- PoP - Tradeoff'!$B$2:$B$5, 0), MATCH(B103, 'Summary- PoP - Tradeoff'!$C$1:$AV$1, 0)),""),"")</f>
        <v/>
      </c>
      <c r="AF103" s="21" t="str">
        <f t="shared" si="34"/>
        <v/>
      </c>
      <c r="AG103" s="21" t="str">
        <f t="shared" si="35"/>
        <v/>
      </c>
      <c r="AI103" s="21" t="str">
        <f t="array" ref="AI103">IF(Prototype_input!$C$6="Federal or Tribal Government",IF(O103&lt;&gt;"", INDEX('Summary - EDV - Tradeoff'!$C$2:$AV$4, MATCH(Prototype_input!$C$54, 'Summary - EDV - Tradeoff'!$B$2:$B$4, 0), MATCH(B103, 'Summary - EDV - Tradeoff'!$C$1:$AV$1, 0)),""),"")</f>
        <v/>
      </c>
      <c r="AJ103" s="21" t="str">
        <f t="shared" si="36"/>
        <v/>
      </c>
      <c r="AK103" s="21" t="str">
        <f t="shared" si="37"/>
        <v/>
      </c>
      <c r="AL103" s="21" t="str">
        <f t="shared" si="38"/>
        <v/>
      </c>
    </row>
    <row r="104" spans="4:38" ht="12.75" x14ac:dyDescent="0.2">
      <c r="D104" s="21" t="str">
        <f>IF(
  Prototype_input!$C$6 = "State or Local Government",
  IF(
    C104 &lt;&gt; "",
    IFERROR(
      INDEX(
        'Summary - Acquisition Need'!$C$2:$AD$4,
        MATCH(Prototype_input!$C$30, 'Summary - Acquisition Need'!$B$2:$B$4, 0),
        MATCH(C104, 'Summary - Acquisition Need'!$C$1:$AD$1, 0)
      ),
      ""
    ),
    ""
  ),
  IF(
    Prototype_input!$C$6 = "Federal or Tribal Government",
    IF(
      B104 &lt;&gt; "",
      IFERROR(
        INDEX(
          'Summary - Place of Performance'!$C$2:$AW$14,
          MATCH(Prototype_input!$C$30, 'Summary - Place of Performance'!$B$2:$B$14, 0),
          MATCH(B104, 'Summary - Place of Performance'!$C$1:$AW$1, 0)
        ),
        ""
      ),
      ""
    ),
    ""
  )
)</f>
        <v/>
      </c>
      <c r="E104" s="21" t="str">
        <f>IF(
  Prototype_input!$C$6 = "State or Local Government",
  IF(
    C104 &lt;&gt; "",
    IFERROR(
      INDEX(
        'Summary - Contract Type'!$C$2:$BX$6,
        MATCH(Prototype_input!$C$34, 'Summary - Contract Type'!$B$2:$B$6, 0),
        MATCH(C104, 'Summary - Contract Type'!$C$1:$BX$1, 0)
      ),
      ""
    ),
    ""
  ),
  IF(
    Prototype_input!$C$6 = "Federal or Tribal Government",
    IF(
      B104 &lt;&gt; "",
      IFERROR(
        INDEX(
          'Summary - Level of Assistance'!$C$2:$AW$7,
          MATCH(Prototype_input!$C$34, 'Summary - Level of Assistance'!$B$2:$B$7, 0),
          MATCH(B104, 'Summary - Level of Assistance'!$C$1:$AW$1, 0)
        ),
        ""
      ),
      ""
    ),
    ""
  )
)</f>
        <v/>
      </c>
      <c r="F104" s="21" t="str">
        <f>IF(
  Prototype_input!$C$6 = "State or Local Government",
  IF(
    C104 &lt;&gt; "",
    IFERROR(
      INDEX(
        'Summary - Socioeconomic'!$C$2:$BX$11,
        MATCH(Prototype_input!$C$38, 'Summary - Socioeconomic'!$B$2:$B$11, 0),
        MATCH(C104, 'Summary - Socioeconomic'!$C$1:$BX$1, 0)
      ),
      ""
    ),
    ""
  ),
  IF(
    Prototype_input!$C$6 = "Federal or Tribal Government",
    IF(
      B104 &lt;&gt; "",
      IFERROR(
        INDEX(
          'Summary - Objective'!$C$2:$AX$4,
          MATCH(Prototype_input!$C$38, 'Summary - Objective'!$B$2:$B$4, 0),
          MATCH(B104, 'Summary - Objective'!$C$1:$AX$1, 0)
        ),
        ""
      ),
      ""
    ),
    ""
  )
)</f>
        <v/>
      </c>
      <c r="G104" s="21" t="str">
        <f>IF(
  Prototype_input!$C$6 = "Federal or Tribal Government",
  IF(
    B104 &lt;&gt; "",
    IFERROR(
      INDEX(
        'Summary - Contract Type'!$C$2:$BX$6,
        MATCH(Prototype_input!$C$42, 'Summary - Contract Type'!$B$2:$B$6, 0),
        MATCH(B104, 'Summary - Contract Type'!$C$1:$BX$1, 0)
      ),
      ""
    ),
    ""
  ),
  ""
)</f>
        <v/>
      </c>
      <c r="H104" s="21" t="str">
        <f>IF(
  Prototype_input!$C$6 = "Federal or Tribal Government",
  IF(
    B104 &lt;&gt; "",
    IFERROR(
      INDEX(
        'Summary - Period of Performance'!$C$2:$AW$5,
        MATCH(Prototype_input!$C$46, 'Summary - Period of Performance'!$B$2:$B$5, 0),
        MATCH(B104, 'Summary - Period of Performance'!$C$1:$AW$1, 0)
      ),
      ""
    ),
    ""
  ),
  ""
)</f>
        <v/>
      </c>
      <c r="I104" s="21" t="str">
        <f>IF(
  Prototype_input!$C$6 = "Federal or Tribal Government",
  IF(
    B104 &lt;&gt; "",
    IFERROR(
      INDEX(
        'Summary - Socioeconomic'!$C$2:$BX$11,
        MATCH(Prototype_input!$C$50, 'Summary - Socioeconomic'!$B$2:$B$11, 0),
        MATCH(B104, 'Summary - Socioeconomic'!$C$1:$BX$1, 0)
      ),
      ""
    ),
    ""
  ),
  ""
)</f>
        <v/>
      </c>
      <c r="J104" s="21" t="str">
        <f>IF(
  Prototype_input!$C$6 = "Federal or Tribal Government",
  IF(
    B104 &lt;&gt; "",
    IFERROR(
      INDEX(
        'Summary - Estimated Dollar Valu'!$C$2:$AW$4,
        MATCH(Prototype_input!$C$54, 'Summary - Estimated Dollar Valu'!$B$2:$B$4, 0),
        MATCH(B104, 'Summary - Estimated Dollar Valu'!$C$1:$AW$1, 0)
      ),
      ""
    ),
    ""
  ),
  ""
)</f>
        <v/>
      </c>
      <c r="K104" s="21" t="str">
        <f>IF(AND(Prototype_input!$C$56&lt;&gt;"",J104&lt;&gt;""),Prototype_input!$C$58,"")</f>
        <v/>
      </c>
      <c r="L104" s="21" t="str">
        <f>IF(AND(Prototype_input!$C$60&lt;&gt;"",J104&lt;&gt;""),Prototype_input!$C$62,"")</f>
        <v/>
      </c>
      <c r="M104" s="21" t="str">
        <f>IF(AND(Prototype_input!$C$64&lt;&gt;"",J104&lt;&gt;""),Prototype_input!$C$66,"")</f>
        <v/>
      </c>
      <c r="N104" s="21" t="str">
        <f>IF(AND(Prototype_input!$C$68&lt;&gt;"",J104&lt;&gt;""),Prototype_input!$C$70,"")</f>
        <v/>
      </c>
      <c r="O104" s="21" t="str">
        <f>IF(N104&lt;&gt;"",_xlfn.XLOOKUP(Prototype_input!$E$16,'ITC Offerings Mapping'!$C$1:$C$1000,'ITC Offerings Mapping'!$B$1:$B$1000),"")</f>
        <v/>
      </c>
      <c r="Q104" s="21" t="str">
        <f t="array" ref="Q104">IF(Prototype_input!$C$6="Federal or Tribal Government",IF(O104&lt;&gt;"", INDEX('Scope Scoring'!$C$2:$BX$50, MATCH(O104, 'Scope Scoring'!$B$2:$B$50, 0), MATCH(B104, 'Scope Scoring'!$C$1:$BX$1, 0)),""),"")</f>
        <v/>
      </c>
      <c r="R104" s="21" t="str">
        <f t="shared" si="26"/>
        <v/>
      </c>
      <c r="S104" s="21" t="str">
        <f t="shared" si="27"/>
        <v/>
      </c>
      <c r="T104" s="21" t="str">
        <f t="shared" si="28"/>
        <v/>
      </c>
      <c r="U104" s="21" t="str">
        <f t="shared" si="29"/>
        <v/>
      </c>
      <c r="W104" s="21" t="str">
        <f t="array" ref="W104">IF(Prototype_input!$C$6="Federal or Tribal Government",IF(O104&lt;&gt;"", INDEX('Summary - Level of Assistance -'!$C$2:$AV$7, MATCH(Prototype_input!$C$34, 'Summary - Level of Assistance -'!$B$2:$B$7, 0), MATCH(B104, 'Summary - Level of Assistance -'!$C$1:$AV$1, 0)),""),"")</f>
        <v/>
      </c>
      <c r="X104" s="21" t="str">
        <f t="shared" si="30"/>
        <v/>
      </c>
      <c r="Y104" s="21" t="str">
        <f t="shared" si="31"/>
        <v/>
      </c>
      <c r="AA104" s="21" t="str">
        <f t="array" ref="AA104">IF(Prototype_input!$C$6="Federal or Tribal Government",IF(O104&lt;&gt;"", INDEX('Summary - Objective - Tradeoff'!$C$2:$AV$4, MATCH(Prototype_input!$C$38, 'Summary - Objective - Tradeoff'!$B$2:$B$4, 0), MATCH(B104, 'Summary - Objective - Tradeoff'!$C$1:$AV$1, 0)),""),"")</f>
        <v/>
      </c>
      <c r="AB104" s="21" t="str">
        <f t="shared" si="32"/>
        <v/>
      </c>
      <c r="AC104" s="21" t="str">
        <f t="shared" si="33"/>
        <v/>
      </c>
      <c r="AE104" s="21" t="str">
        <f t="array" ref="AE104">IF(Prototype_input!$C$6="Federal or Tribal Government",IF(O104&lt;&gt;"", INDEX('Summary- PoP - Tradeoff'!$C$2:$AV$5, MATCH(Prototype_input!$C$46, 'Summary- PoP - Tradeoff'!$B$2:$B$5, 0), MATCH(B104, 'Summary- PoP - Tradeoff'!$C$1:$AV$1, 0)),""),"")</f>
        <v/>
      </c>
      <c r="AF104" s="21" t="str">
        <f t="shared" si="34"/>
        <v/>
      </c>
      <c r="AG104" s="21" t="str">
        <f t="shared" si="35"/>
        <v/>
      </c>
      <c r="AI104" s="21" t="str">
        <f t="array" ref="AI104">IF(Prototype_input!$C$6="Federal or Tribal Government",IF(O104&lt;&gt;"", INDEX('Summary - EDV - Tradeoff'!$C$2:$AV$4, MATCH(Prototype_input!$C$54, 'Summary - EDV - Tradeoff'!$B$2:$B$4, 0), MATCH(B104, 'Summary - EDV - Tradeoff'!$C$1:$AV$1, 0)),""),"")</f>
        <v/>
      </c>
      <c r="AJ104" s="21" t="str">
        <f t="shared" si="36"/>
        <v/>
      </c>
      <c r="AK104" s="21" t="str">
        <f t="shared" si="37"/>
        <v/>
      </c>
      <c r="AL104" s="21" t="str">
        <f t="shared" si="38"/>
        <v/>
      </c>
    </row>
    <row r="105" spans="4:38" ht="12.75" x14ac:dyDescent="0.2">
      <c r="D105" s="21" t="str">
        <f>IF(
  Prototype_input!$C$6 = "State or Local Government",
  IF(
    C105 &lt;&gt; "",
    IFERROR(
      INDEX(
        'Summary - Acquisition Need'!$C$2:$AD$4,
        MATCH(Prototype_input!$C$30, 'Summary - Acquisition Need'!$B$2:$B$4, 0),
        MATCH(C105, 'Summary - Acquisition Need'!$C$1:$AD$1, 0)
      ),
      ""
    ),
    ""
  ),
  IF(
    Prototype_input!$C$6 = "Federal or Tribal Government",
    IF(
      B105 &lt;&gt; "",
      IFERROR(
        INDEX(
          'Summary - Place of Performance'!$C$2:$AW$14,
          MATCH(Prototype_input!$C$30, 'Summary - Place of Performance'!$B$2:$B$14, 0),
          MATCH(B105, 'Summary - Place of Performance'!$C$1:$AW$1, 0)
        ),
        ""
      ),
      ""
    ),
    ""
  )
)</f>
        <v/>
      </c>
      <c r="E105" s="21" t="str">
        <f>IF(
  Prototype_input!$C$6 = "State or Local Government",
  IF(
    C105 &lt;&gt; "",
    IFERROR(
      INDEX(
        'Summary - Contract Type'!$C$2:$BX$6,
        MATCH(Prototype_input!$C$34, 'Summary - Contract Type'!$B$2:$B$6, 0),
        MATCH(C105, 'Summary - Contract Type'!$C$1:$BX$1, 0)
      ),
      ""
    ),
    ""
  ),
  IF(
    Prototype_input!$C$6 = "Federal or Tribal Government",
    IF(
      B105 &lt;&gt; "",
      IFERROR(
        INDEX(
          'Summary - Level of Assistance'!$C$2:$AW$7,
          MATCH(Prototype_input!$C$34, 'Summary - Level of Assistance'!$B$2:$B$7, 0),
          MATCH(B105, 'Summary - Level of Assistance'!$C$1:$AW$1, 0)
        ),
        ""
      ),
      ""
    ),
    ""
  )
)</f>
        <v/>
      </c>
      <c r="F105" s="21" t="str">
        <f>IF(
  Prototype_input!$C$6 = "State or Local Government",
  IF(
    C105 &lt;&gt; "",
    IFERROR(
      INDEX(
        'Summary - Socioeconomic'!$C$2:$BX$11,
        MATCH(Prototype_input!$C$38, 'Summary - Socioeconomic'!$B$2:$B$11, 0),
        MATCH(C105, 'Summary - Socioeconomic'!$C$1:$BX$1, 0)
      ),
      ""
    ),
    ""
  ),
  IF(
    Prototype_input!$C$6 = "Federal or Tribal Government",
    IF(
      B105 &lt;&gt; "",
      IFERROR(
        INDEX(
          'Summary - Objective'!$C$2:$AX$4,
          MATCH(Prototype_input!$C$38, 'Summary - Objective'!$B$2:$B$4, 0),
          MATCH(B105, 'Summary - Objective'!$C$1:$AX$1, 0)
        ),
        ""
      ),
      ""
    ),
    ""
  )
)</f>
        <v/>
      </c>
      <c r="G105" s="21" t="str">
        <f>IF(
  Prototype_input!$C$6 = "Federal or Tribal Government",
  IF(
    B105 &lt;&gt; "",
    IFERROR(
      INDEX(
        'Summary - Contract Type'!$C$2:$BX$6,
        MATCH(Prototype_input!$C$42, 'Summary - Contract Type'!$B$2:$B$6, 0),
        MATCH(B105, 'Summary - Contract Type'!$C$1:$BX$1, 0)
      ),
      ""
    ),
    ""
  ),
  ""
)</f>
        <v/>
      </c>
      <c r="H105" s="21" t="str">
        <f>IF(
  Prototype_input!$C$6 = "Federal or Tribal Government",
  IF(
    B105 &lt;&gt; "",
    IFERROR(
      INDEX(
        'Summary - Period of Performance'!$C$2:$AW$5,
        MATCH(Prototype_input!$C$46, 'Summary - Period of Performance'!$B$2:$B$5, 0),
        MATCH(B105, 'Summary - Period of Performance'!$C$1:$AW$1, 0)
      ),
      ""
    ),
    ""
  ),
  ""
)</f>
        <v/>
      </c>
      <c r="I105" s="21" t="str">
        <f>IF(
  Prototype_input!$C$6 = "Federal or Tribal Government",
  IF(
    B105 &lt;&gt; "",
    IFERROR(
      INDEX(
        'Summary - Socioeconomic'!$C$2:$BX$11,
        MATCH(Prototype_input!$C$50, 'Summary - Socioeconomic'!$B$2:$B$11, 0),
        MATCH(B105, 'Summary - Socioeconomic'!$C$1:$BX$1, 0)
      ),
      ""
    ),
    ""
  ),
  ""
)</f>
        <v/>
      </c>
      <c r="J105" s="21" t="str">
        <f>IF(
  Prototype_input!$C$6 = "Federal or Tribal Government",
  IF(
    B105 &lt;&gt; "",
    IFERROR(
      INDEX(
        'Summary - Estimated Dollar Valu'!$C$2:$AW$4,
        MATCH(Prototype_input!$C$54, 'Summary - Estimated Dollar Valu'!$B$2:$B$4, 0),
        MATCH(B105, 'Summary - Estimated Dollar Valu'!$C$1:$AW$1, 0)
      ),
      ""
    ),
    ""
  ),
  ""
)</f>
        <v/>
      </c>
      <c r="K105" s="21" t="str">
        <f>IF(AND(Prototype_input!$C$56&lt;&gt;"",J105&lt;&gt;""),Prototype_input!$C$58,"")</f>
        <v/>
      </c>
      <c r="L105" s="21" t="str">
        <f>IF(AND(Prototype_input!$C$60&lt;&gt;"",J105&lt;&gt;""),Prototype_input!$C$62,"")</f>
        <v/>
      </c>
      <c r="M105" s="21" t="str">
        <f>IF(AND(Prototype_input!$C$64&lt;&gt;"",J105&lt;&gt;""),Prototype_input!$C$66,"")</f>
        <v/>
      </c>
      <c r="N105" s="21" t="str">
        <f>IF(AND(Prototype_input!$C$68&lt;&gt;"",J105&lt;&gt;""),Prototype_input!$C$70,"")</f>
        <v/>
      </c>
      <c r="O105" s="21" t="str">
        <f>IF(N105&lt;&gt;"",_xlfn.XLOOKUP(Prototype_input!$E$16,'ITC Offerings Mapping'!$C$1:$C$1000,'ITC Offerings Mapping'!$B$1:$B$1000),"")</f>
        <v/>
      </c>
      <c r="Q105" s="21" t="str">
        <f t="array" ref="Q105">IF(Prototype_input!$C$6="Federal or Tribal Government",IF(O105&lt;&gt;"", INDEX('Scope Scoring'!$C$2:$BX$50, MATCH(O105, 'Scope Scoring'!$B$2:$B$50, 0), MATCH(B105, 'Scope Scoring'!$C$1:$BX$1, 0)),""),"")</f>
        <v/>
      </c>
      <c r="R105" s="21" t="str">
        <f t="shared" si="26"/>
        <v/>
      </c>
      <c r="S105" s="21" t="str">
        <f t="shared" si="27"/>
        <v/>
      </c>
      <c r="T105" s="21" t="str">
        <f t="shared" si="28"/>
        <v/>
      </c>
      <c r="U105" s="21" t="str">
        <f t="shared" si="29"/>
        <v/>
      </c>
      <c r="W105" s="21" t="str">
        <f t="array" ref="W105">IF(Prototype_input!$C$6="Federal or Tribal Government",IF(O105&lt;&gt;"", INDEX('Summary - Level of Assistance -'!$C$2:$AV$7, MATCH(Prototype_input!$C$34, 'Summary - Level of Assistance -'!$B$2:$B$7, 0), MATCH(B105, 'Summary - Level of Assistance -'!$C$1:$AV$1, 0)),""),"")</f>
        <v/>
      </c>
      <c r="X105" s="21" t="str">
        <f t="shared" si="30"/>
        <v/>
      </c>
      <c r="Y105" s="21" t="str">
        <f t="shared" si="31"/>
        <v/>
      </c>
      <c r="AA105" s="21" t="str">
        <f t="array" ref="AA105">IF(Prototype_input!$C$6="Federal or Tribal Government",IF(O105&lt;&gt;"", INDEX('Summary - Objective - Tradeoff'!$C$2:$AV$4, MATCH(Prototype_input!$C$38, 'Summary - Objective - Tradeoff'!$B$2:$B$4, 0), MATCH(B105, 'Summary - Objective - Tradeoff'!$C$1:$AV$1, 0)),""),"")</f>
        <v/>
      </c>
      <c r="AB105" s="21" t="str">
        <f t="shared" si="32"/>
        <v/>
      </c>
      <c r="AC105" s="21" t="str">
        <f t="shared" si="33"/>
        <v/>
      </c>
      <c r="AE105" s="21" t="str">
        <f t="array" ref="AE105">IF(Prototype_input!$C$6="Federal or Tribal Government",IF(O105&lt;&gt;"", INDEX('Summary- PoP - Tradeoff'!$C$2:$AV$5, MATCH(Prototype_input!$C$46, 'Summary- PoP - Tradeoff'!$B$2:$B$5, 0), MATCH(B105, 'Summary- PoP - Tradeoff'!$C$1:$AV$1, 0)),""),"")</f>
        <v/>
      </c>
      <c r="AF105" s="21" t="str">
        <f t="shared" si="34"/>
        <v/>
      </c>
      <c r="AG105" s="21" t="str">
        <f t="shared" si="35"/>
        <v/>
      </c>
      <c r="AI105" s="21" t="str">
        <f t="array" ref="AI105">IF(Prototype_input!$C$6="Federal or Tribal Government",IF(O105&lt;&gt;"", INDEX('Summary - EDV - Tradeoff'!$C$2:$AV$4, MATCH(Prototype_input!$C$54, 'Summary - EDV - Tradeoff'!$B$2:$B$4, 0), MATCH(B105, 'Summary - EDV - Tradeoff'!$C$1:$AV$1, 0)),""),"")</f>
        <v/>
      </c>
      <c r="AJ105" s="21" t="str">
        <f t="shared" si="36"/>
        <v/>
      </c>
      <c r="AK105" s="21" t="str">
        <f t="shared" si="37"/>
        <v/>
      </c>
      <c r="AL105" s="21" t="str">
        <f t="shared" si="38"/>
        <v/>
      </c>
    </row>
    <row r="106" spans="4:38" ht="12.75" x14ac:dyDescent="0.2">
      <c r="D106" s="21" t="str">
        <f>IF(
  Prototype_input!$C$6 = "State or Local Government",
  IF(
    C106 &lt;&gt; "",
    IFERROR(
      INDEX(
        'Summary - Acquisition Need'!$C$2:$AD$4,
        MATCH(Prototype_input!$C$30, 'Summary - Acquisition Need'!$B$2:$B$4, 0),
        MATCH(C106, 'Summary - Acquisition Need'!$C$1:$AD$1, 0)
      ),
      ""
    ),
    ""
  ),
  IF(
    Prototype_input!$C$6 = "Federal or Tribal Government",
    IF(
      B106 &lt;&gt; "",
      IFERROR(
        INDEX(
          'Summary - Place of Performance'!$C$2:$AW$14,
          MATCH(Prototype_input!$C$30, 'Summary - Place of Performance'!$B$2:$B$14, 0),
          MATCH(B106, 'Summary - Place of Performance'!$C$1:$AW$1, 0)
        ),
        ""
      ),
      ""
    ),
    ""
  )
)</f>
        <v/>
      </c>
      <c r="E106" s="21" t="str">
        <f>IF(
  Prototype_input!$C$6 = "State or Local Government",
  IF(
    C106 &lt;&gt; "",
    IFERROR(
      INDEX(
        'Summary - Contract Type'!$C$2:$BX$6,
        MATCH(Prototype_input!$C$34, 'Summary - Contract Type'!$B$2:$B$6, 0),
        MATCH(C106, 'Summary - Contract Type'!$C$1:$BX$1, 0)
      ),
      ""
    ),
    ""
  ),
  IF(
    Prototype_input!$C$6 = "Federal or Tribal Government",
    IF(
      B106 &lt;&gt; "",
      IFERROR(
        INDEX(
          'Summary - Level of Assistance'!$C$2:$AW$7,
          MATCH(Prototype_input!$C$34, 'Summary - Level of Assistance'!$B$2:$B$7, 0),
          MATCH(B106, 'Summary - Level of Assistance'!$C$1:$AW$1, 0)
        ),
        ""
      ),
      ""
    ),
    ""
  )
)</f>
        <v/>
      </c>
      <c r="F106" s="21" t="str">
        <f>IF(
  Prototype_input!$C$6 = "State or Local Government",
  IF(
    C106 &lt;&gt; "",
    IFERROR(
      INDEX(
        'Summary - Socioeconomic'!$C$2:$BX$11,
        MATCH(Prototype_input!$C$38, 'Summary - Socioeconomic'!$B$2:$B$11, 0),
        MATCH(C106, 'Summary - Socioeconomic'!$C$1:$BX$1, 0)
      ),
      ""
    ),
    ""
  ),
  IF(
    Prototype_input!$C$6 = "Federal or Tribal Government",
    IF(
      B106 &lt;&gt; "",
      IFERROR(
        INDEX(
          'Summary - Objective'!$C$2:$AX$4,
          MATCH(Prototype_input!$C$38, 'Summary - Objective'!$B$2:$B$4, 0),
          MATCH(B106, 'Summary - Objective'!$C$1:$AX$1, 0)
        ),
        ""
      ),
      ""
    ),
    ""
  )
)</f>
        <v/>
      </c>
      <c r="G106" s="21" t="str">
        <f>IF(
  Prototype_input!$C$6 = "Federal or Tribal Government",
  IF(
    B106 &lt;&gt; "",
    IFERROR(
      INDEX(
        'Summary - Contract Type'!$C$2:$BX$6,
        MATCH(Prototype_input!$C$42, 'Summary - Contract Type'!$B$2:$B$6, 0),
        MATCH(B106, 'Summary - Contract Type'!$C$1:$BX$1, 0)
      ),
      ""
    ),
    ""
  ),
  ""
)</f>
        <v/>
      </c>
      <c r="H106" s="21" t="str">
        <f>IF(
  Prototype_input!$C$6 = "Federal or Tribal Government",
  IF(
    B106 &lt;&gt; "",
    IFERROR(
      INDEX(
        'Summary - Period of Performance'!$C$2:$AW$5,
        MATCH(Prototype_input!$C$46, 'Summary - Period of Performance'!$B$2:$B$5, 0),
        MATCH(B106, 'Summary - Period of Performance'!$C$1:$AW$1, 0)
      ),
      ""
    ),
    ""
  ),
  ""
)</f>
        <v/>
      </c>
      <c r="I106" s="21" t="str">
        <f>IF(
  Prototype_input!$C$6 = "Federal or Tribal Government",
  IF(
    B106 &lt;&gt; "",
    IFERROR(
      INDEX(
        'Summary - Socioeconomic'!$C$2:$BX$11,
        MATCH(Prototype_input!$C$50, 'Summary - Socioeconomic'!$B$2:$B$11, 0),
        MATCH(B106, 'Summary - Socioeconomic'!$C$1:$BX$1, 0)
      ),
      ""
    ),
    ""
  ),
  ""
)</f>
        <v/>
      </c>
      <c r="J106" s="21" t="str">
        <f>IF(
  Prototype_input!$C$6 = "Federal or Tribal Government",
  IF(
    B106 &lt;&gt; "",
    IFERROR(
      INDEX(
        'Summary - Estimated Dollar Valu'!$C$2:$AW$4,
        MATCH(Prototype_input!$C$54, 'Summary - Estimated Dollar Valu'!$B$2:$B$4, 0),
        MATCH(B106, 'Summary - Estimated Dollar Valu'!$C$1:$AW$1, 0)
      ),
      ""
    ),
    ""
  ),
  ""
)</f>
        <v/>
      </c>
      <c r="K106" s="21" t="str">
        <f>IF(AND(Prototype_input!$C$56&lt;&gt;"",J106&lt;&gt;""),Prototype_input!$C$58,"")</f>
        <v/>
      </c>
      <c r="L106" s="21" t="str">
        <f>IF(AND(Prototype_input!$C$60&lt;&gt;"",J106&lt;&gt;""),Prototype_input!$C$62,"")</f>
        <v/>
      </c>
      <c r="M106" s="21" t="str">
        <f>IF(AND(Prototype_input!$C$64&lt;&gt;"",J106&lt;&gt;""),Prototype_input!$C$66,"")</f>
        <v/>
      </c>
      <c r="N106" s="21" t="str">
        <f>IF(AND(Prototype_input!$C$68&lt;&gt;"",J106&lt;&gt;""),Prototype_input!$C$70,"")</f>
        <v/>
      </c>
      <c r="O106" s="21" t="str">
        <f>IF(N106&lt;&gt;"",_xlfn.XLOOKUP(Prototype_input!$E$16,'ITC Offerings Mapping'!$C$1:$C$1000,'ITC Offerings Mapping'!$B$1:$B$1000),"")</f>
        <v/>
      </c>
      <c r="Q106" s="21" t="str">
        <f t="array" ref="Q106">IF(Prototype_input!$C$6="Federal or Tribal Government",IF(O106&lt;&gt;"", INDEX('Scope Scoring'!$C$2:$BX$50, MATCH(O106, 'Scope Scoring'!$B$2:$B$50, 0), MATCH(B106, 'Scope Scoring'!$C$1:$BX$1, 0)),""),"")</f>
        <v/>
      </c>
      <c r="R106" s="21" t="str">
        <f t="shared" si="26"/>
        <v/>
      </c>
      <c r="S106" s="21" t="str">
        <f t="shared" si="27"/>
        <v/>
      </c>
      <c r="T106" s="21" t="str">
        <f t="shared" si="28"/>
        <v/>
      </c>
      <c r="U106" s="21" t="str">
        <f t="shared" si="29"/>
        <v/>
      </c>
      <c r="W106" s="21" t="str">
        <f t="array" ref="W106">IF(Prototype_input!$C$6="Federal or Tribal Government",IF(O106&lt;&gt;"", INDEX('Summary - Level of Assistance -'!$C$2:$AV$7, MATCH(Prototype_input!$C$34, 'Summary - Level of Assistance -'!$B$2:$B$7, 0), MATCH(B106, 'Summary - Level of Assistance -'!$C$1:$AV$1, 0)),""),"")</f>
        <v/>
      </c>
      <c r="X106" s="21" t="str">
        <f t="shared" si="30"/>
        <v/>
      </c>
      <c r="Y106" s="21" t="str">
        <f t="shared" si="31"/>
        <v/>
      </c>
      <c r="AA106" s="21" t="str">
        <f t="array" ref="AA106">IF(Prototype_input!$C$6="Federal or Tribal Government",IF(O106&lt;&gt;"", INDEX('Summary - Objective - Tradeoff'!$C$2:$AV$4, MATCH(Prototype_input!$C$38, 'Summary - Objective - Tradeoff'!$B$2:$B$4, 0), MATCH(B106, 'Summary - Objective - Tradeoff'!$C$1:$AV$1, 0)),""),"")</f>
        <v/>
      </c>
      <c r="AB106" s="21" t="str">
        <f t="shared" si="32"/>
        <v/>
      </c>
      <c r="AC106" s="21" t="str">
        <f t="shared" si="33"/>
        <v/>
      </c>
      <c r="AE106" s="21" t="str">
        <f t="array" ref="AE106">IF(Prototype_input!$C$6="Federal or Tribal Government",IF(O106&lt;&gt;"", INDEX('Summary- PoP - Tradeoff'!$C$2:$AV$5, MATCH(Prototype_input!$C$46, 'Summary- PoP - Tradeoff'!$B$2:$B$5, 0), MATCH(B106, 'Summary- PoP - Tradeoff'!$C$1:$AV$1, 0)),""),"")</f>
        <v/>
      </c>
      <c r="AF106" s="21" t="str">
        <f t="shared" si="34"/>
        <v/>
      </c>
      <c r="AG106" s="21" t="str">
        <f t="shared" si="35"/>
        <v/>
      </c>
      <c r="AI106" s="21" t="str">
        <f t="array" ref="AI106">IF(Prototype_input!$C$6="Federal or Tribal Government",IF(O106&lt;&gt;"", INDEX('Summary - EDV - Tradeoff'!$C$2:$AV$4, MATCH(Prototype_input!$C$54, 'Summary - EDV - Tradeoff'!$B$2:$B$4, 0), MATCH(B106, 'Summary - EDV - Tradeoff'!$C$1:$AV$1, 0)),""),"")</f>
        <v/>
      </c>
      <c r="AJ106" s="21" t="str">
        <f t="shared" si="36"/>
        <v/>
      </c>
      <c r="AK106" s="21" t="str">
        <f t="shared" si="37"/>
        <v/>
      </c>
      <c r="AL106" s="21" t="str">
        <f t="shared" si="38"/>
        <v/>
      </c>
    </row>
    <row r="107" spans="4:38" ht="12.75" x14ac:dyDescent="0.2">
      <c r="D107" s="21" t="str">
        <f>IF(
  Prototype_input!$C$6 = "State or Local Government",
  IF(
    C107 &lt;&gt; "",
    IFERROR(
      INDEX(
        'Summary - Acquisition Need'!$C$2:$AD$4,
        MATCH(Prototype_input!$C$30, 'Summary - Acquisition Need'!$B$2:$B$4, 0),
        MATCH(C107, 'Summary - Acquisition Need'!$C$1:$AD$1, 0)
      ),
      ""
    ),
    ""
  ),
  IF(
    Prototype_input!$C$6 = "Federal or Tribal Government",
    IF(
      B107 &lt;&gt; "",
      IFERROR(
        INDEX(
          'Summary - Place of Performance'!$C$2:$AW$14,
          MATCH(Prototype_input!$C$30, 'Summary - Place of Performance'!$B$2:$B$14, 0),
          MATCH(B107, 'Summary - Place of Performance'!$C$1:$AW$1, 0)
        ),
        ""
      ),
      ""
    ),
    ""
  )
)</f>
        <v/>
      </c>
      <c r="E107" s="21" t="str">
        <f>IF(
  Prototype_input!$C$6 = "State or Local Government",
  IF(
    C107 &lt;&gt; "",
    IFERROR(
      INDEX(
        'Summary - Contract Type'!$C$2:$BX$6,
        MATCH(Prototype_input!$C$34, 'Summary - Contract Type'!$B$2:$B$6, 0),
        MATCH(C107, 'Summary - Contract Type'!$C$1:$BX$1, 0)
      ),
      ""
    ),
    ""
  ),
  IF(
    Prototype_input!$C$6 = "Federal or Tribal Government",
    IF(
      B107 &lt;&gt; "",
      IFERROR(
        INDEX(
          'Summary - Level of Assistance'!$C$2:$AW$7,
          MATCH(Prototype_input!$C$34, 'Summary - Level of Assistance'!$B$2:$B$7, 0),
          MATCH(B107, 'Summary - Level of Assistance'!$C$1:$AW$1, 0)
        ),
        ""
      ),
      ""
    ),
    ""
  )
)</f>
        <v/>
      </c>
      <c r="F107" s="21" t="str">
        <f>IF(
  Prototype_input!$C$6 = "State or Local Government",
  IF(
    C107 &lt;&gt; "",
    IFERROR(
      INDEX(
        'Summary - Socioeconomic'!$C$2:$BX$11,
        MATCH(Prototype_input!$C$38, 'Summary - Socioeconomic'!$B$2:$B$11, 0),
        MATCH(C107, 'Summary - Socioeconomic'!$C$1:$BX$1, 0)
      ),
      ""
    ),
    ""
  ),
  IF(
    Prototype_input!$C$6 = "Federal or Tribal Government",
    IF(
      B107 &lt;&gt; "",
      IFERROR(
        INDEX(
          'Summary - Objective'!$C$2:$AX$4,
          MATCH(Prototype_input!$C$38, 'Summary - Objective'!$B$2:$B$4, 0),
          MATCH(B107, 'Summary - Objective'!$C$1:$AX$1, 0)
        ),
        ""
      ),
      ""
    ),
    ""
  )
)</f>
        <v/>
      </c>
      <c r="G107" s="21" t="str">
        <f>IF(
  Prototype_input!$C$6 = "Federal or Tribal Government",
  IF(
    B107 &lt;&gt; "",
    IFERROR(
      INDEX(
        'Summary - Contract Type'!$C$2:$BX$6,
        MATCH(Prototype_input!$C$42, 'Summary - Contract Type'!$B$2:$B$6, 0),
        MATCH(B107, 'Summary - Contract Type'!$C$1:$BX$1, 0)
      ),
      ""
    ),
    ""
  ),
  ""
)</f>
        <v/>
      </c>
      <c r="H107" s="21" t="str">
        <f>IF(
  Prototype_input!$C$6 = "Federal or Tribal Government",
  IF(
    B107 &lt;&gt; "",
    IFERROR(
      INDEX(
        'Summary - Period of Performance'!$C$2:$AW$5,
        MATCH(Prototype_input!$C$46, 'Summary - Period of Performance'!$B$2:$B$5, 0),
        MATCH(B107, 'Summary - Period of Performance'!$C$1:$AW$1, 0)
      ),
      ""
    ),
    ""
  ),
  ""
)</f>
        <v/>
      </c>
      <c r="I107" s="21" t="str">
        <f>IF(
  Prototype_input!$C$6 = "Federal or Tribal Government",
  IF(
    B107 &lt;&gt; "",
    IFERROR(
      INDEX(
        'Summary - Socioeconomic'!$C$2:$BX$11,
        MATCH(Prototype_input!$C$50, 'Summary - Socioeconomic'!$B$2:$B$11, 0),
        MATCH(B107, 'Summary - Socioeconomic'!$C$1:$BX$1, 0)
      ),
      ""
    ),
    ""
  ),
  ""
)</f>
        <v/>
      </c>
      <c r="J107" s="21" t="str">
        <f>IF(
  Prototype_input!$C$6 = "Federal or Tribal Government",
  IF(
    B107 &lt;&gt; "",
    IFERROR(
      INDEX(
        'Summary - Estimated Dollar Valu'!$C$2:$AW$4,
        MATCH(Prototype_input!$C$54, 'Summary - Estimated Dollar Valu'!$B$2:$B$4, 0),
        MATCH(B107, 'Summary - Estimated Dollar Valu'!$C$1:$AW$1, 0)
      ),
      ""
    ),
    ""
  ),
  ""
)</f>
        <v/>
      </c>
      <c r="K107" s="21" t="str">
        <f>IF(AND(Prototype_input!$C$56&lt;&gt;"",J107&lt;&gt;""),Prototype_input!$C$58,"")</f>
        <v/>
      </c>
      <c r="L107" s="21" t="str">
        <f>IF(AND(Prototype_input!$C$60&lt;&gt;"",J107&lt;&gt;""),Prototype_input!$C$62,"")</f>
        <v/>
      </c>
      <c r="M107" s="21" t="str">
        <f>IF(AND(Prototype_input!$C$64&lt;&gt;"",J107&lt;&gt;""),Prototype_input!$C$66,"")</f>
        <v/>
      </c>
      <c r="N107" s="21" t="str">
        <f>IF(AND(Prototype_input!$C$68&lt;&gt;"",J107&lt;&gt;""),Prototype_input!$C$70,"")</f>
        <v/>
      </c>
      <c r="O107" s="21" t="str">
        <f>IF(N107&lt;&gt;"",_xlfn.XLOOKUP(Prototype_input!$E$16,'ITC Offerings Mapping'!$C$1:$C$1000,'ITC Offerings Mapping'!$B$1:$B$1000),"")</f>
        <v/>
      </c>
      <c r="Q107" s="21" t="str">
        <f t="array" ref="Q107">IF(Prototype_input!$C$6="Federal or Tribal Government",IF(O107&lt;&gt;"", INDEX('Scope Scoring'!$C$2:$BX$50, MATCH(O107, 'Scope Scoring'!$B$2:$B$50, 0), MATCH(B107, 'Scope Scoring'!$C$1:$BX$1, 0)),""),"")</f>
        <v/>
      </c>
      <c r="R107" s="21" t="str">
        <f t="shared" si="26"/>
        <v/>
      </c>
      <c r="S107" s="21" t="str">
        <f t="shared" si="27"/>
        <v/>
      </c>
      <c r="T107" s="21" t="str">
        <f t="shared" si="28"/>
        <v/>
      </c>
      <c r="U107" s="21" t="str">
        <f t="shared" si="29"/>
        <v/>
      </c>
      <c r="W107" s="21" t="str">
        <f t="array" ref="W107">IF(Prototype_input!$C$6="Federal or Tribal Government",IF(O107&lt;&gt;"", INDEX('Summary - Level of Assistance -'!$C$2:$AV$7, MATCH(Prototype_input!$C$34, 'Summary - Level of Assistance -'!$B$2:$B$7, 0), MATCH(B107, 'Summary - Level of Assistance -'!$C$1:$AV$1, 0)),""),"")</f>
        <v/>
      </c>
      <c r="X107" s="21" t="str">
        <f t="shared" si="30"/>
        <v/>
      </c>
      <c r="Y107" s="21" t="str">
        <f t="shared" si="31"/>
        <v/>
      </c>
      <c r="AA107" s="21" t="str">
        <f t="array" ref="AA107">IF(Prototype_input!$C$6="Federal or Tribal Government",IF(O107&lt;&gt;"", INDEX('Summary - Objective - Tradeoff'!$C$2:$AV$4, MATCH(Prototype_input!$C$38, 'Summary - Objective - Tradeoff'!$B$2:$B$4, 0), MATCH(B107, 'Summary - Objective - Tradeoff'!$C$1:$AV$1, 0)),""),"")</f>
        <v/>
      </c>
      <c r="AB107" s="21" t="str">
        <f t="shared" si="32"/>
        <v/>
      </c>
      <c r="AC107" s="21" t="str">
        <f t="shared" si="33"/>
        <v/>
      </c>
      <c r="AE107" s="21" t="str">
        <f t="array" ref="AE107">IF(Prototype_input!$C$6="Federal or Tribal Government",IF(O107&lt;&gt;"", INDEX('Summary- PoP - Tradeoff'!$C$2:$AV$5, MATCH(Prototype_input!$C$46, 'Summary- PoP - Tradeoff'!$B$2:$B$5, 0), MATCH(B107, 'Summary- PoP - Tradeoff'!$C$1:$AV$1, 0)),""),"")</f>
        <v/>
      </c>
      <c r="AF107" s="21" t="str">
        <f t="shared" si="34"/>
        <v/>
      </c>
      <c r="AG107" s="21" t="str">
        <f t="shared" si="35"/>
        <v/>
      </c>
      <c r="AI107" s="21" t="str">
        <f t="array" ref="AI107">IF(Prototype_input!$C$6="Federal or Tribal Government",IF(O107&lt;&gt;"", INDEX('Summary - EDV - Tradeoff'!$C$2:$AV$4, MATCH(Prototype_input!$C$54, 'Summary - EDV - Tradeoff'!$B$2:$B$4, 0), MATCH(B107, 'Summary - EDV - Tradeoff'!$C$1:$AV$1, 0)),""),"")</f>
        <v/>
      </c>
      <c r="AJ107" s="21" t="str">
        <f t="shared" si="36"/>
        <v/>
      </c>
      <c r="AK107" s="21" t="str">
        <f t="shared" si="37"/>
        <v/>
      </c>
      <c r="AL107" s="21" t="str">
        <f t="shared" si="38"/>
        <v/>
      </c>
    </row>
    <row r="108" spans="4:38" ht="12.75" x14ac:dyDescent="0.2">
      <c r="D108" s="21" t="str">
        <f>IF(
  Prototype_input!$C$6 = "State or Local Government",
  IF(
    C108 &lt;&gt; "",
    IFERROR(
      INDEX(
        'Summary - Acquisition Need'!$C$2:$AD$4,
        MATCH(Prototype_input!$C$30, 'Summary - Acquisition Need'!$B$2:$B$4, 0),
        MATCH(C108, 'Summary - Acquisition Need'!$C$1:$AD$1, 0)
      ),
      ""
    ),
    ""
  ),
  IF(
    Prototype_input!$C$6 = "Federal or Tribal Government",
    IF(
      B108 &lt;&gt; "",
      IFERROR(
        INDEX(
          'Summary - Place of Performance'!$C$2:$AW$14,
          MATCH(Prototype_input!$C$30, 'Summary - Place of Performance'!$B$2:$B$14, 0),
          MATCH(B108, 'Summary - Place of Performance'!$C$1:$AW$1, 0)
        ),
        ""
      ),
      ""
    ),
    ""
  )
)</f>
        <v/>
      </c>
      <c r="E108" s="21" t="str">
        <f>IF(
  Prototype_input!$C$6 = "State or Local Government",
  IF(
    C108 &lt;&gt; "",
    IFERROR(
      INDEX(
        'Summary - Contract Type'!$C$2:$BX$6,
        MATCH(Prototype_input!$C$34, 'Summary - Contract Type'!$B$2:$B$6, 0),
        MATCH(C108, 'Summary - Contract Type'!$C$1:$BX$1, 0)
      ),
      ""
    ),
    ""
  ),
  IF(
    Prototype_input!$C$6 = "Federal or Tribal Government",
    IF(
      B108 &lt;&gt; "",
      IFERROR(
        INDEX(
          'Summary - Level of Assistance'!$C$2:$AW$7,
          MATCH(Prototype_input!$C$34, 'Summary - Level of Assistance'!$B$2:$B$7, 0),
          MATCH(B108, 'Summary - Level of Assistance'!$C$1:$AW$1, 0)
        ),
        ""
      ),
      ""
    ),
    ""
  )
)</f>
        <v/>
      </c>
      <c r="F108" s="21" t="str">
        <f>IF(
  Prototype_input!$C$6 = "State or Local Government",
  IF(
    C108 &lt;&gt; "",
    IFERROR(
      INDEX(
        'Summary - Socioeconomic'!$C$2:$BX$11,
        MATCH(Prototype_input!$C$38, 'Summary - Socioeconomic'!$B$2:$B$11, 0),
        MATCH(C108, 'Summary - Socioeconomic'!$C$1:$BX$1, 0)
      ),
      ""
    ),
    ""
  ),
  IF(
    Prototype_input!$C$6 = "Federal or Tribal Government",
    IF(
      B108 &lt;&gt; "",
      IFERROR(
        INDEX(
          'Summary - Objective'!$C$2:$AX$4,
          MATCH(Prototype_input!$C$38, 'Summary - Objective'!$B$2:$B$4, 0),
          MATCH(B108, 'Summary - Objective'!$C$1:$AX$1, 0)
        ),
        ""
      ),
      ""
    ),
    ""
  )
)</f>
        <v/>
      </c>
      <c r="G108" s="21" t="str">
        <f>IF(
  Prototype_input!$C$6 = "Federal or Tribal Government",
  IF(
    B108 &lt;&gt; "",
    IFERROR(
      INDEX(
        'Summary - Contract Type'!$C$2:$BX$6,
        MATCH(Prototype_input!$C$42, 'Summary - Contract Type'!$B$2:$B$6, 0),
        MATCH(B108, 'Summary - Contract Type'!$C$1:$BX$1, 0)
      ),
      ""
    ),
    ""
  ),
  ""
)</f>
        <v/>
      </c>
      <c r="H108" s="21" t="str">
        <f>IF(
  Prototype_input!$C$6 = "Federal or Tribal Government",
  IF(
    B108 &lt;&gt; "",
    IFERROR(
      INDEX(
        'Summary - Period of Performance'!$C$2:$AW$5,
        MATCH(Prototype_input!$C$46, 'Summary - Period of Performance'!$B$2:$B$5, 0),
        MATCH(B108, 'Summary - Period of Performance'!$C$1:$AW$1, 0)
      ),
      ""
    ),
    ""
  ),
  ""
)</f>
        <v/>
      </c>
      <c r="I108" s="21" t="str">
        <f>IF(
  Prototype_input!$C$6 = "Federal or Tribal Government",
  IF(
    B108 &lt;&gt; "",
    IFERROR(
      INDEX(
        'Summary - Socioeconomic'!$C$2:$BX$11,
        MATCH(Prototype_input!$C$50, 'Summary - Socioeconomic'!$B$2:$B$11, 0),
        MATCH(B108, 'Summary - Socioeconomic'!$C$1:$BX$1, 0)
      ),
      ""
    ),
    ""
  ),
  ""
)</f>
        <v/>
      </c>
      <c r="J108" s="21" t="str">
        <f>IF(
  Prototype_input!$C$6 = "Federal or Tribal Government",
  IF(
    B108 &lt;&gt; "",
    IFERROR(
      INDEX(
        'Summary - Estimated Dollar Valu'!$C$2:$AW$4,
        MATCH(Prototype_input!$C$54, 'Summary - Estimated Dollar Valu'!$B$2:$B$4, 0),
        MATCH(B108, 'Summary - Estimated Dollar Valu'!$C$1:$AW$1, 0)
      ),
      ""
    ),
    ""
  ),
  ""
)</f>
        <v/>
      </c>
      <c r="K108" s="21" t="str">
        <f>IF(AND(Prototype_input!$C$56&lt;&gt;"",J108&lt;&gt;""),Prototype_input!$C$58,"")</f>
        <v/>
      </c>
      <c r="L108" s="21" t="str">
        <f>IF(AND(Prototype_input!$C$60&lt;&gt;"",J108&lt;&gt;""),Prototype_input!$C$62,"")</f>
        <v/>
      </c>
      <c r="M108" s="21" t="str">
        <f>IF(AND(Prototype_input!$C$64&lt;&gt;"",J108&lt;&gt;""),Prototype_input!$C$66,"")</f>
        <v/>
      </c>
      <c r="N108" s="21" t="str">
        <f>IF(AND(Prototype_input!$C$68&lt;&gt;"",J108&lt;&gt;""),Prototype_input!$C$70,"")</f>
        <v/>
      </c>
      <c r="O108" s="21" t="str">
        <f>IF(N108&lt;&gt;"",_xlfn.XLOOKUP(Prototype_input!$E$16,'ITC Offerings Mapping'!$C$1:$C$1000,'ITC Offerings Mapping'!$B$1:$B$1000),"")</f>
        <v/>
      </c>
      <c r="Q108" s="21" t="str">
        <f t="array" ref="Q108">IF(Prototype_input!$C$6="Federal or Tribal Government",IF(O108&lt;&gt;"", INDEX('Scope Scoring'!$C$2:$BX$50, MATCH(O108, 'Scope Scoring'!$B$2:$B$50, 0), MATCH(B108, 'Scope Scoring'!$C$1:$BX$1, 0)),""),"")</f>
        <v/>
      </c>
      <c r="R108" s="21" t="str">
        <f t="shared" si="26"/>
        <v/>
      </c>
      <c r="S108" s="21" t="str">
        <f t="shared" si="27"/>
        <v/>
      </c>
      <c r="T108" s="21" t="str">
        <f t="shared" si="28"/>
        <v/>
      </c>
      <c r="U108" s="21" t="str">
        <f t="shared" si="29"/>
        <v/>
      </c>
      <c r="W108" s="21" t="str">
        <f t="array" ref="W108">IF(Prototype_input!$C$6="Federal or Tribal Government",IF(O108&lt;&gt;"", INDEX('Summary - Level of Assistance -'!$C$2:$AV$7, MATCH(Prototype_input!$C$34, 'Summary - Level of Assistance -'!$B$2:$B$7, 0), MATCH(B108, 'Summary - Level of Assistance -'!$C$1:$AV$1, 0)),""),"")</f>
        <v/>
      </c>
      <c r="X108" s="21" t="str">
        <f t="shared" si="30"/>
        <v/>
      </c>
      <c r="Y108" s="21" t="str">
        <f t="shared" si="31"/>
        <v/>
      </c>
      <c r="AA108" s="21" t="str">
        <f t="array" ref="AA108">IF(Prototype_input!$C$6="Federal or Tribal Government",IF(O108&lt;&gt;"", INDEX('Summary - Objective - Tradeoff'!$C$2:$AV$4, MATCH(Prototype_input!$C$38, 'Summary - Objective - Tradeoff'!$B$2:$B$4, 0), MATCH(B108, 'Summary - Objective - Tradeoff'!$C$1:$AV$1, 0)),""),"")</f>
        <v/>
      </c>
      <c r="AB108" s="21" t="str">
        <f t="shared" si="32"/>
        <v/>
      </c>
      <c r="AC108" s="21" t="str">
        <f t="shared" si="33"/>
        <v/>
      </c>
      <c r="AE108" s="21" t="str">
        <f t="array" ref="AE108">IF(Prototype_input!$C$6="Federal or Tribal Government",IF(O108&lt;&gt;"", INDEX('Summary- PoP - Tradeoff'!$C$2:$AV$5, MATCH(Prototype_input!$C$46, 'Summary- PoP - Tradeoff'!$B$2:$B$5, 0), MATCH(B108, 'Summary- PoP - Tradeoff'!$C$1:$AV$1, 0)),""),"")</f>
        <v/>
      </c>
      <c r="AF108" s="21" t="str">
        <f t="shared" si="34"/>
        <v/>
      </c>
      <c r="AG108" s="21" t="str">
        <f t="shared" si="35"/>
        <v/>
      </c>
      <c r="AI108" s="21" t="str">
        <f t="array" ref="AI108">IF(Prototype_input!$C$6="Federal or Tribal Government",IF(O108&lt;&gt;"", INDEX('Summary - EDV - Tradeoff'!$C$2:$AV$4, MATCH(Prototype_input!$C$54, 'Summary - EDV - Tradeoff'!$B$2:$B$4, 0), MATCH(B108, 'Summary - EDV - Tradeoff'!$C$1:$AV$1, 0)),""),"")</f>
        <v/>
      </c>
      <c r="AJ108" s="21" t="str">
        <f t="shared" si="36"/>
        <v/>
      </c>
      <c r="AK108" s="21" t="str">
        <f t="shared" si="37"/>
        <v/>
      </c>
      <c r="AL108" s="21" t="str">
        <f t="shared" si="38"/>
        <v/>
      </c>
    </row>
    <row r="109" spans="4:38" ht="12.75" x14ac:dyDescent="0.2">
      <c r="D109" s="21" t="str">
        <f>IF(
  Prototype_input!$C$6 = "State or Local Government",
  IF(
    C109 &lt;&gt; "",
    IFERROR(
      INDEX(
        'Summary - Acquisition Need'!$C$2:$AD$4,
        MATCH(Prototype_input!$C$30, 'Summary - Acquisition Need'!$B$2:$B$4, 0),
        MATCH(C109, 'Summary - Acquisition Need'!$C$1:$AD$1, 0)
      ),
      ""
    ),
    ""
  ),
  IF(
    Prototype_input!$C$6 = "Federal or Tribal Government",
    IF(
      B109 &lt;&gt; "",
      IFERROR(
        INDEX(
          'Summary - Place of Performance'!$C$2:$AW$14,
          MATCH(Prototype_input!$C$30, 'Summary - Place of Performance'!$B$2:$B$14, 0),
          MATCH(B109, 'Summary - Place of Performance'!$C$1:$AW$1, 0)
        ),
        ""
      ),
      ""
    ),
    ""
  )
)</f>
        <v/>
      </c>
      <c r="E109" s="21" t="str">
        <f>IF(
  Prototype_input!$C$6 = "State or Local Government",
  IF(
    C109 &lt;&gt; "",
    IFERROR(
      INDEX(
        'Summary - Contract Type'!$C$2:$BX$6,
        MATCH(Prototype_input!$C$34, 'Summary - Contract Type'!$B$2:$B$6, 0),
        MATCH(C109, 'Summary - Contract Type'!$C$1:$BX$1, 0)
      ),
      ""
    ),
    ""
  ),
  IF(
    Prototype_input!$C$6 = "Federal or Tribal Government",
    IF(
      B109 &lt;&gt; "",
      IFERROR(
        INDEX(
          'Summary - Level of Assistance'!$C$2:$AW$7,
          MATCH(Prototype_input!$C$34, 'Summary - Level of Assistance'!$B$2:$B$7, 0),
          MATCH(B109, 'Summary - Level of Assistance'!$C$1:$AW$1, 0)
        ),
        ""
      ),
      ""
    ),
    ""
  )
)</f>
        <v/>
      </c>
      <c r="F109" s="21" t="str">
        <f>IF(
  Prototype_input!$C$6 = "State or Local Government",
  IF(
    C109 &lt;&gt; "",
    IFERROR(
      INDEX(
        'Summary - Socioeconomic'!$C$2:$BX$11,
        MATCH(Prototype_input!$C$38, 'Summary - Socioeconomic'!$B$2:$B$11, 0),
        MATCH(C109, 'Summary - Socioeconomic'!$C$1:$BX$1, 0)
      ),
      ""
    ),
    ""
  ),
  IF(
    Prototype_input!$C$6 = "Federal or Tribal Government",
    IF(
      B109 &lt;&gt; "",
      IFERROR(
        INDEX(
          'Summary - Objective'!$C$2:$AX$4,
          MATCH(Prototype_input!$C$38, 'Summary - Objective'!$B$2:$B$4, 0),
          MATCH(B109, 'Summary - Objective'!$C$1:$AX$1, 0)
        ),
        ""
      ),
      ""
    ),
    ""
  )
)</f>
        <v/>
      </c>
      <c r="G109" s="21" t="str">
        <f>IF(
  Prototype_input!$C$6 = "Federal or Tribal Government",
  IF(
    B109 &lt;&gt; "",
    IFERROR(
      INDEX(
        'Summary - Contract Type'!$C$2:$BX$6,
        MATCH(Prototype_input!$C$42, 'Summary - Contract Type'!$B$2:$B$6, 0),
        MATCH(B109, 'Summary - Contract Type'!$C$1:$BX$1, 0)
      ),
      ""
    ),
    ""
  ),
  ""
)</f>
        <v/>
      </c>
      <c r="H109" s="21" t="str">
        <f>IF(
  Prototype_input!$C$6 = "Federal or Tribal Government",
  IF(
    B109 &lt;&gt; "",
    IFERROR(
      INDEX(
        'Summary - Period of Performance'!$C$2:$AW$5,
        MATCH(Prototype_input!$C$46, 'Summary - Period of Performance'!$B$2:$B$5, 0),
        MATCH(B109, 'Summary - Period of Performance'!$C$1:$AW$1, 0)
      ),
      ""
    ),
    ""
  ),
  ""
)</f>
        <v/>
      </c>
      <c r="I109" s="21" t="str">
        <f>IF(
  Prototype_input!$C$6 = "Federal or Tribal Government",
  IF(
    B109 &lt;&gt; "",
    IFERROR(
      INDEX(
        'Summary - Socioeconomic'!$C$2:$BX$11,
        MATCH(Prototype_input!$C$50, 'Summary - Socioeconomic'!$B$2:$B$11, 0),
        MATCH(B109, 'Summary - Socioeconomic'!$C$1:$BX$1, 0)
      ),
      ""
    ),
    ""
  ),
  ""
)</f>
        <v/>
      </c>
      <c r="J109" s="21" t="str">
        <f>IF(
  Prototype_input!$C$6 = "Federal or Tribal Government",
  IF(
    B109 &lt;&gt; "",
    IFERROR(
      INDEX(
        'Summary - Estimated Dollar Valu'!$C$2:$AW$4,
        MATCH(Prototype_input!$C$54, 'Summary - Estimated Dollar Valu'!$B$2:$B$4, 0),
        MATCH(B109, 'Summary - Estimated Dollar Valu'!$C$1:$AW$1, 0)
      ),
      ""
    ),
    ""
  ),
  ""
)</f>
        <v/>
      </c>
      <c r="K109" s="21" t="str">
        <f>IF(AND(Prototype_input!$C$56&lt;&gt;"",J109&lt;&gt;""),Prototype_input!$C$58,"")</f>
        <v/>
      </c>
      <c r="L109" s="21" t="str">
        <f>IF(AND(Prototype_input!$C$60&lt;&gt;"",J109&lt;&gt;""),Prototype_input!$C$62,"")</f>
        <v/>
      </c>
      <c r="M109" s="21" t="str">
        <f>IF(AND(Prototype_input!$C$64&lt;&gt;"",J109&lt;&gt;""),Prototype_input!$C$66,"")</f>
        <v/>
      </c>
      <c r="N109" s="21" t="str">
        <f>IF(AND(Prototype_input!$C$68&lt;&gt;"",J109&lt;&gt;""),Prototype_input!$C$70,"")</f>
        <v/>
      </c>
      <c r="O109" s="21" t="str">
        <f>IF(N109&lt;&gt;"",_xlfn.XLOOKUP(Prototype_input!$E$16,'ITC Offerings Mapping'!$C$1:$C$1000,'ITC Offerings Mapping'!$B$1:$B$1000),"")</f>
        <v/>
      </c>
      <c r="Q109" s="21" t="str">
        <f t="array" ref="Q109">IF(Prototype_input!$C$6="Federal or Tribal Government",IF(O109&lt;&gt;"", INDEX('Scope Scoring'!$C$2:$BX$50, MATCH(O109, 'Scope Scoring'!$B$2:$B$50, 0), MATCH(B109, 'Scope Scoring'!$C$1:$BX$1, 0)),""),"")</f>
        <v/>
      </c>
      <c r="R109" s="21" t="str">
        <f t="shared" si="26"/>
        <v/>
      </c>
      <c r="S109" s="21" t="str">
        <f t="shared" si="27"/>
        <v/>
      </c>
      <c r="T109" s="21" t="str">
        <f t="shared" si="28"/>
        <v/>
      </c>
      <c r="U109" s="21" t="str">
        <f t="shared" si="29"/>
        <v/>
      </c>
      <c r="W109" s="21" t="str">
        <f t="array" ref="W109">IF(Prototype_input!$C$6="Federal or Tribal Government",IF(O109&lt;&gt;"", INDEX('Summary - Level of Assistance -'!$C$2:$AV$7, MATCH(Prototype_input!$C$34, 'Summary - Level of Assistance -'!$B$2:$B$7, 0), MATCH(B109, 'Summary - Level of Assistance -'!$C$1:$AV$1, 0)),""),"")</f>
        <v/>
      </c>
      <c r="X109" s="21" t="str">
        <f t="shared" si="30"/>
        <v/>
      </c>
      <c r="Y109" s="21" t="str">
        <f t="shared" si="31"/>
        <v/>
      </c>
      <c r="AA109" s="21" t="str">
        <f t="array" ref="AA109">IF(Prototype_input!$C$6="Federal or Tribal Government",IF(O109&lt;&gt;"", INDEX('Summary - Objective - Tradeoff'!$C$2:$AV$4, MATCH(Prototype_input!$C$38, 'Summary - Objective - Tradeoff'!$B$2:$B$4, 0), MATCH(B109, 'Summary - Objective - Tradeoff'!$C$1:$AV$1, 0)),""),"")</f>
        <v/>
      </c>
      <c r="AB109" s="21" t="str">
        <f t="shared" si="32"/>
        <v/>
      </c>
      <c r="AC109" s="21" t="str">
        <f t="shared" si="33"/>
        <v/>
      </c>
      <c r="AE109" s="21" t="str">
        <f t="array" ref="AE109">IF(Prototype_input!$C$6="Federal or Tribal Government",IF(O109&lt;&gt;"", INDEX('Summary- PoP - Tradeoff'!$C$2:$AV$5, MATCH(Prototype_input!$C$46, 'Summary- PoP - Tradeoff'!$B$2:$B$5, 0), MATCH(B109, 'Summary- PoP - Tradeoff'!$C$1:$AV$1, 0)),""),"")</f>
        <v/>
      </c>
      <c r="AF109" s="21" t="str">
        <f t="shared" si="34"/>
        <v/>
      </c>
      <c r="AG109" s="21" t="str">
        <f t="shared" si="35"/>
        <v/>
      </c>
      <c r="AI109" s="21" t="str">
        <f t="array" ref="AI109">IF(Prototype_input!$C$6="Federal or Tribal Government",IF(O109&lt;&gt;"", INDEX('Summary - EDV - Tradeoff'!$C$2:$AV$4, MATCH(Prototype_input!$C$54, 'Summary - EDV - Tradeoff'!$B$2:$B$4, 0), MATCH(B109, 'Summary - EDV - Tradeoff'!$C$1:$AV$1, 0)),""),"")</f>
        <v/>
      </c>
      <c r="AJ109" s="21" t="str">
        <f t="shared" si="36"/>
        <v/>
      </c>
      <c r="AK109" s="21" t="str">
        <f t="shared" si="37"/>
        <v/>
      </c>
      <c r="AL109" s="21" t="str">
        <f t="shared" si="38"/>
        <v/>
      </c>
    </row>
    <row r="110" spans="4:38" ht="12.75" x14ac:dyDescent="0.2">
      <c r="D110" s="21" t="str">
        <f>IF(
  Prototype_input!$C$6 = "State or Local Government",
  IF(
    C110 &lt;&gt; "",
    IFERROR(
      INDEX(
        'Summary - Acquisition Need'!$C$2:$AD$4,
        MATCH(Prototype_input!$C$30, 'Summary - Acquisition Need'!$B$2:$B$4, 0),
        MATCH(C110, 'Summary - Acquisition Need'!$C$1:$AD$1, 0)
      ),
      ""
    ),
    ""
  ),
  IF(
    Prototype_input!$C$6 = "Federal or Tribal Government",
    IF(
      B110 &lt;&gt; "",
      IFERROR(
        INDEX(
          'Summary - Place of Performance'!$C$2:$AW$14,
          MATCH(Prototype_input!$C$30, 'Summary - Place of Performance'!$B$2:$B$14, 0),
          MATCH(B110, 'Summary - Place of Performance'!$C$1:$AW$1, 0)
        ),
        ""
      ),
      ""
    ),
    ""
  )
)</f>
        <v/>
      </c>
      <c r="E110" s="21" t="str">
        <f>IF(
  Prototype_input!$C$6 = "State or Local Government",
  IF(
    C110 &lt;&gt; "",
    IFERROR(
      INDEX(
        'Summary - Contract Type'!$C$2:$BX$6,
        MATCH(Prototype_input!$C$34, 'Summary - Contract Type'!$B$2:$B$6, 0),
        MATCH(C110, 'Summary - Contract Type'!$C$1:$BX$1, 0)
      ),
      ""
    ),
    ""
  ),
  IF(
    Prototype_input!$C$6 = "Federal or Tribal Government",
    IF(
      B110 &lt;&gt; "",
      IFERROR(
        INDEX(
          'Summary - Level of Assistance'!$C$2:$AW$7,
          MATCH(Prototype_input!$C$34, 'Summary - Level of Assistance'!$B$2:$B$7, 0),
          MATCH(B110, 'Summary - Level of Assistance'!$C$1:$AW$1, 0)
        ),
        ""
      ),
      ""
    ),
    ""
  )
)</f>
        <v/>
      </c>
      <c r="F110" s="21" t="str">
        <f>IF(
  Prototype_input!$C$6 = "State or Local Government",
  IF(
    C110 &lt;&gt; "",
    IFERROR(
      INDEX(
        'Summary - Socioeconomic'!$C$2:$BX$11,
        MATCH(Prototype_input!$C$38, 'Summary - Socioeconomic'!$B$2:$B$11, 0),
        MATCH(C110, 'Summary - Socioeconomic'!$C$1:$BX$1, 0)
      ),
      ""
    ),
    ""
  ),
  IF(
    Prototype_input!$C$6 = "Federal or Tribal Government",
    IF(
      B110 &lt;&gt; "",
      IFERROR(
        INDEX(
          'Summary - Objective'!$C$2:$AX$4,
          MATCH(Prototype_input!$C$38, 'Summary - Objective'!$B$2:$B$4, 0),
          MATCH(B110, 'Summary - Objective'!$C$1:$AX$1, 0)
        ),
        ""
      ),
      ""
    ),
    ""
  )
)</f>
        <v/>
      </c>
      <c r="G110" s="21" t="str">
        <f>IF(
  Prototype_input!$C$6 = "Federal or Tribal Government",
  IF(
    B110 &lt;&gt; "",
    IFERROR(
      INDEX(
        'Summary - Contract Type'!$C$2:$BX$6,
        MATCH(Prototype_input!$C$42, 'Summary - Contract Type'!$B$2:$B$6, 0),
        MATCH(B110, 'Summary - Contract Type'!$C$1:$BX$1, 0)
      ),
      ""
    ),
    ""
  ),
  ""
)</f>
        <v/>
      </c>
      <c r="H110" s="21" t="str">
        <f>IF(
  Prototype_input!$C$6 = "Federal or Tribal Government",
  IF(
    B110 &lt;&gt; "",
    IFERROR(
      INDEX(
        'Summary - Period of Performance'!$C$2:$AW$5,
        MATCH(Prototype_input!$C$46, 'Summary - Period of Performance'!$B$2:$B$5, 0),
        MATCH(B110, 'Summary - Period of Performance'!$C$1:$AW$1, 0)
      ),
      ""
    ),
    ""
  ),
  ""
)</f>
        <v/>
      </c>
      <c r="I110" s="21" t="str">
        <f>IF(
  Prototype_input!$C$6 = "Federal or Tribal Government",
  IF(
    B110 &lt;&gt; "",
    IFERROR(
      INDEX(
        'Summary - Socioeconomic'!$C$2:$BX$11,
        MATCH(Prototype_input!$C$50, 'Summary - Socioeconomic'!$B$2:$B$11, 0),
        MATCH(B110, 'Summary - Socioeconomic'!$C$1:$BX$1, 0)
      ),
      ""
    ),
    ""
  ),
  ""
)</f>
        <v/>
      </c>
      <c r="J110" s="21" t="str">
        <f>IF(
  Prototype_input!$C$6 = "Federal or Tribal Government",
  IF(
    B110 &lt;&gt; "",
    IFERROR(
      INDEX(
        'Summary - Estimated Dollar Valu'!$C$2:$AW$4,
        MATCH(Prototype_input!$C$54, 'Summary - Estimated Dollar Valu'!$B$2:$B$4, 0),
        MATCH(B110, 'Summary - Estimated Dollar Valu'!$C$1:$AW$1, 0)
      ),
      ""
    ),
    ""
  ),
  ""
)</f>
        <v/>
      </c>
      <c r="K110" s="21" t="str">
        <f>IF(AND(Prototype_input!$C$56&lt;&gt;"",J110&lt;&gt;""),Prototype_input!$C$58,"")</f>
        <v/>
      </c>
      <c r="L110" s="21" t="str">
        <f>IF(AND(Prototype_input!$C$60&lt;&gt;"",J110&lt;&gt;""),Prototype_input!$C$62,"")</f>
        <v/>
      </c>
      <c r="M110" s="21" t="str">
        <f>IF(AND(Prototype_input!$C$64&lt;&gt;"",J110&lt;&gt;""),Prototype_input!$C$66,"")</f>
        <v/>
      </c>
      <c r="N110" s="21" t="str">
        <f>IF(AND(Prototype_input!$C$68&lt;&gt;"",J110&lt;&gt;""),Prototype_input!$C$70,"")</f>
        <v/>
      </c>
      <c r="O110" s="21" t="str">
        <f>IF(N110&lt;&gt;"",_xlfn.XLOOKUP(Prototype_input!$E$16,'ITC Offerings Mapping'!$C$1:$C$1000,'ITC Offerings Mapping'!$B$1:$B$1000),"")</f>
        <v/>
      </c>
      <c r="Q110" s="21" t="str">
        <f t="array" ref="Q110">IF(Prototype_input!$C$6="Federal or Tribal Government",IF(O110&lt;&gt;"", INDEX('Scope Scoring'!$C$2:$BX$50, MATCH(O110, 'Scope Scoring'!$B$2:$B$50, 0), MATCH(B110, 'Scope Scoring'!$C$1:$BX$1, 0)),""),"")</f>
        <v/>
      </c>
      <c r="R110" s="21" t="str">
        <f t="shared" si="26"/>
        <v/>
      </c>
      <c r="S110" s="21" t="str">
        <f t="shared" si="27"/>
        <v/>
      </c>
      <c r="T110" s="21" t="str">
        <f t="shared" si="28"/>
        <v/>
      </c>
      <c r="U110" s="21" t="str">
        <f t="shared" si="29"/>
        <v/>
      </c>
      <c r="W110" s="21" t="str">
        <f t="array" ref="W110">IF(Prototype_input!$C$6="Federal or Tribal Government",IF(O110&lt;&gt;"", INDEX('Summary - Level of Assistance -'!$C$2:$AV$7, MATCH(Prototype_input!$C$34, 'Summary - Level of Assistance -'!$B$2:$B$7, 0), MATCH(B110, 'Summary - Level of Assistance -'!$C$1:$AV$1, 0)),""),"")</f>
        <v/>
      </c>
      <c r="X110" s="21" t="str">
        <f t="shared" si="30"/>
        <v/>
      </c>
      <c r="Y110" s="21" t="str">
        <f t="shared" si="31"/>
        <v/>
      </c>
      <c r="AA110" s="21" t="str">
        <f t="array" ref="AA110">IF(Prototype_input!$C$6="Federal or Tribal Government",IF(O110&lt;&gt;"", INDEX('Summary - Objective - Tradeoff'!$C$2:$AV$4, MATCH(Prototype_input!$C$38, 'Summary - Objective - Tradeoff'!$B$2:$B$4, 0), MATCH(B110, 'Summary - Objective - Tradeoff'!$C$1:$AV$1, 0)),""),"")</f>
        <v/>
      </c>
      <c r="AB110" s="21" t="str">
        <f t="shared" si="32"/>
        <v/>
      </c>
      <c r="AC110" s="21" t="str">
        <f t="shared" si="33"/>
        <v/>
      </c>
      <c r="AE110" s="21" t="str">
        <f t="array" ref="AE110">IF(Prototype_input!$C$6="Federal or Tribal Government",IF(O110&lt;&gt;"", INDEX('Summary- PoP - Tradeoff'!$C$2:$AV$5, MATCH(Prototype_input!$C$46, 'Summary- PoP - Tradeoff'!$B$2:$B$5, 0), MATCH(B110, 'Summary- PoP - Tradeoff'!$C$1:$AV$1, 0)),""),"")</f>
        <v/>
      </c>
      <c r="AF110" s="21" t="str">
        <f t="shared" si="34"/>
        <v/>
      </c>
      <c r="AG110" s="21" t="str">
        <f t="shared" si="35"/>
        <v/>
      </c>
      <c r="AI110" s="21" t="str">
        <f t="array" ref="AI110">IF(Prototype_input!$C$6="Federal or Tribal Government",IF(O110&lt;&gt;"", INDEX('Summary - EDV - Tradeoff'!$C$2:$AV$4, MATCH(Prototype_input!$C$54, 'Summary - EDV - Tradeoff'!$B$2:$B$4, 0), MATCH(B110, 'Summary - EDV - Tradeoff'!$C$1:$AV$1, 0)),""),"")</f>
        <v/>
      </c>
      <c r="AJ110" s="21" t="str">
        <f t="shared" si="36"/>
        <v/>
      </c>
      <c r="AK110" s="21" t="str">
        <f t="shared" si="37"/>
        <v/>
      </c>
      <c r="AL110" s="21" t="str">
        <f t="shared" si="38"/>
        <v/>
      </c>
    </row>
    <row r="111" spans="4:38" ht="12.75" x14ac:dyDescent="0.2">
      <c r="D111" s="21" t="str">
        <f>IF(
  Prototype_input!$C$6 = "State or Local Government",
  IF(
    C111 &lt;&gt; "",
    IFERROR(
      INDEX(
        'Summary - Acquisition Need'!$C$2:$AD$4,
        MATCH(Prototype_input!$C$30, 'Summary - Acquisition Need'!$B$2:$B$4, 0),
        MATCH(C111, 'Summary - Acquisition Need'!$C$1:$AD$1, 0)
      ),
      ""
    ),
    ""
  ),
  IF(
    Prototype_input!$C$6 = "Federal or Tribal Government",
    IF(
      B111 &lt;&gt; "",
      IFERROR(
        INDEX(
          'Summary - Place of Performance'!$C$2:$AW$14,
          MATCH(Prototype_input!$C$30, 'Summary - Place of Performance'!$B$2:$B$14, 0),
          MATCH(B111, 'Summary - Place of Performance'!$C$1:$AW$1, 0)
        ),
        ""
      ),
      ""
    ),
    ""
  )
)</f>
        <v/>
      </c>
      <c r="E111" s="21" t="str">
        <f>IF(
  Prototype_input!$C$6 = "State or Local Government",
  IF(
    C111 &lt;&gt; "",
    IFERROR(
      INDEX(
        'Summary - Contract Type'!$C$2:$BX$6,
        MATCH(Prototype_input!$C$34, 'Summary - Contract Type'!$B$2:$B$6, 0),
        MATCH(C111, 'Summary - Contract Type'!$C$1:$BX$1, 0)
      ),
      ""
    ),
    ""
  ),
  IF(
    Prototype_input!$C$6 = "Federal or Tribal Government",
    IF(
      B111 &lt;&gt; "",
      IFERROR(
        INDEX(
          'Summary - Level of Assistance'!$C$2:$AW$7,
          MATCH(Prototype_input!$C$34, 'Summary - Level of Assistance'!$B$2:$B$7, 0),
          MATCH(B111, 'Summary - Level of Assistance'!$C$1:$AW$1, 0)
        ),
        ""
      ),
      ""
    ),
    ""
  )
)</f>
        <v/>
      </c>
      <c r="F111" s="21" t="str">
        <f>IF(
  Prototype_input!$C$6 = "State or Local Government",
  IF(
    C111 &lt;&gt; "",
    IFERROR(
      INDEX(
        'Summary - Socioeconomic'!$C$2:$BX$11,
        MATCH(Prototype_input!$C$38, 'Summary - Socioeconomic'!$B$2:$B$11, 0),
        MATCH(C111, 'Summary - Socioeconomic'!$C$1:$BX$1, 0)
      ),
      ""
    ),
    ""
  ),
  IF(
    Prototype_input!$C$6 = "Federal or Tribal Government",
    IF(
      B111 &lt;&gt; "",
      IFERROR(
        INDEX(
          'Summary - Objective'!$C$2:$AX$4,
          MATCH(Prototype_input!$C$38, 'Summary - Objective'!$B$2:$B$4, 0),
          MATCH(B111, 'Summary - Objective'!$C$1:$AX$1, 0)
        ),
        ""
      ),
      ""
    ),
    ""
  )
)</f>
        <v/>
      </c>
      <c r="G111" s="21" t="str">
        <f>IF(
  Prototype_input!$C$6 = "Federal or Tribal Government",
  IF(
    B111 &lt;&gt; "",
    IFERROR(
      INDEX(
        'Summary - Contract Type'!$C$2:$BX$6,
        MATCH(Prototype_input!$C$42, 'Summary - Contract Type'!$B$2:$B$6, 0),
        MATCH(B111, 'Summary - Contract Type'!$C$1:$BX$1, 0)
      ),
      ""
    ),
    ""
  ),
  ""
)</f>
        <v/>
      </c>
      <c r="H111" s="21" t="str">
        <f>IF(
  Prototype_input!$C$6 = "Federal or Tribal Government",
  IF(
    B111 &lt;&gt; "",
    IFERROR(
      INDEX(
        'Summary - Period of Performance'!$C$2:$AW$5,
        MATCH(Prototype_input!$C$46, 'Summary - Period of Performance'!$B$2:$B$5, 0),
        MATCH(B111, 'Summary - Period of Performance'!$C$1:$AW$1, 0)
      ),
      ""
    ),
    ""
  ),
  ""
)</f>
        <v/>
      </c>
      <c r="I111" s="21" t="str">
        <f>IF(
  Prototype_input!$C$6 = "Federal or Tribal Government",
  IF(
    B111 &lt;&gt; "",
    IFERROR(
      INDEX(
        'Summary - Socioeconomic'!$C$2:$BX$11,
        MATCH(Prototype_input!$C$50, 'Summary - Socioeconomic'!$B$2:$B$11, 0),
        MATCH(B111, 'Summary - Socioeconomic'!$C$1:$BX$1, 0)
      ),
      ""
    ),
    ""
  ),
  ""
)</f>
        <v/>
      </c>
      <c r="J111" s="21" t="str">
        <f>IF(
  Prototype_input!$C$6 = "Federal or Tribal Government",
  IF(
    B111 &lt;&gt; "",
    IFERROR(
      INDEX(
        'Summary - Estimated Dollar Valu'!$C$2:$AW$4,
        MATCH(Prototype_input!$C$54, 'Summary - Estimated Dollar Valu'!$B$2:$B$4, 0),
        MATCH(B111, 'Summary - Estimated Dollar Valu'!$C$1:$AW$1, 0)
      ),
      ""
    ),
    ""
  ),
  ""
)</f>
        <v/>
      </c>
      <c r="K111" s="21" t="str">
        <f>IF(AND(Prototype_input!$C$56&lt;&gt;"",J111&lt;&gt;""),Prototype_input!$C$58,"")</f>
        <v/>
      </c>
      <c r="L111" s="21" t="str">
        <f>IF(AND(Prototype_input!$C$60&lt;&gt;"",J111&lt;&gt;""),Prototype_input!$C$62,"")</f>
        <v/>
      </c>
      <c r="M111" s="21" t="str">
        <f>IF(AND(Prototype_input!$C$64&lt;&gt;"",J111&lt;&gt;""),Prototype_input!$C$66,"")</f>
        <v/>
      </c>
      <c r="N111" s="21" t="str">
        <f>IF(AND(Prototype_input!$C$68&lt;&gt;"",J111&lt;&gt;""),Prototype_input!$C$70,"")</f>
        <v/>
      </c>
      <c r="O111" s="21" t="str">
        <f>IF(N111&lt;&gt;"",_xlfn.XLOOKUP(Prototype_input!$E$16,'ITC Offerings Mapping'!$C$1:$C$1000,'ITC Offerings Mapping'!$B$1:$B$1000),"")</f>
        <v/>
      </c>
      <c r="Q111" s="21" t="str">
        <f t="array" ref="Q111">IF(Prototype_input!$C$6="Federal or Tribal Government",IF(O111&lt;&gt;"", INDEX('Scope Scoring'!$C$2:$BX$50, MATCH(O111, 'Scope Scoring'!$B$2:$B$50, 0), MATCH(B111, 'Scope Scoring'!$C$1:$BX$1, 0)),""),"")</f>
        <v/>
      </c>
      <c r="R111" s="21" t="str">
        <f t="shared" si="26"/>
        <v/>
      </c>
      <c r="S111" s="21" t="str">
        <f t="shared" si="27"/>
        <v/>
      </c>
      <c r="T111" s="21" t="str">
        <f t="shared" si="28"/>
        <v/>
      </c>
      <c r="U111" s="21" t="str">
        <f t="shared" si="29"/>
        <v/>
      </c>
      <c r="W111" s="21" t="str">
        <f t="array" ref="W111">IF(Prototype_input!$C$6="Federal or Tribal Government",IF(O111&lt;&gt;"", INDEX('Summary - Level of Assistance -'!$C$2:$AV$7, MATCH(Prototype_input!$C$34, 'Summary - Level of Assistance -'!$B$2:$B$7, 0), MATCH(B111, 'Summary - Level of Assistance -'!$C$1:$AV$1, 0)),""),"")</f>
        <v/>
      </c>
      <c r="X111" s="21" t="str">
        <f t="shared" si="30"/>
        <v/>
      </c>
      <c r="Y111" s="21" t="str">
        <f t="shared" si="31"/>
        <v/>
      </c>
      <c r="AA111" s="21" t="str">
        <f t="array" ref="AA111">IF(Prototype_input!$C$6="Federal or Tribal Government",IF(O111&lt;&gt;"", INDEX('Summary - Objective - Tradeoff'!$C$2:$AV$4, MATCH(Prototype_input!$C$38, 'Summary - Objective - Tradeoff'!$B$2:$B$4, 0), MATCH(B111, 'Summary - Objective - Tradeoff'!$C$1:$AV$1, 0)),""),"")</f>
        <v/>
      </c>
      <c r="AB111" s="21" t="str">
        <f t="shared" si="32"/>
        <v/>
      </c>
      <c r="AC111" s="21" t="str">
        <f t="shared" si="33"/>
        <v/>
      </c>
      <c r="AE111" s="21" t="str">
        <f t="array" ref="AE111">IF(Prototype_input!$C$6="Federal or Tribal Government",IF(O111&lt;&gt;"", INDEX('Summary- PoP - Tradeoff'!$C$2:$AV$5, MATCH(Prototype_input!$C$46, 'Summary- PoP - Tradeoff'!$B$2:$B$5, 0), MATCH(B111, 'Summary- PoP - Tradeoff'!$C$1:$AV$1, 0)),""),"")</f>
        <v/>
      </c>
      <c r="AF111" s="21" t="str">
        <f t="shared" si="34"/>
        <v/>
      </c>
      <c r="AG111" s="21" t="str">
        <f t="shared" si="35"/>
        <v/>
      </c>
      <c r="AI111" s="21" t="str">
        <f t="array" ref="AI111">IF(Prototype_input!$C$6="Federal or Tribal Government",IF(O111&lt;&gt;"", INDEX('Summary - EDV - Tradeoff'!$C$2:$AV$4, MATCH(Prototype_input!$C$54, 'Summary - EDV - Tradeoff'!$B$2:$B$4, 0), MATCH(B111, 'Summary - EDV - Tradeoff'!$C$1:$AV$1, 0)),""),"")</f>
        <v/>
      </c>
      <c r="AJ111" s="21" t="str">
        <f t="shared" si="36"/>
        <v/>
      </c>
      <c r="AK111" s="21" t="str">
        <f t="shared" si="37"/>
        <v/>
      </c>
      <c r="AL111" s="21" t="str">
        <f t="shared" si="38"/>
        <v/>
      </c>
    </row>
    <row r="112" spans="4:38" ht="12.75" x14ac:dyDescent="0.2">
      <c r="D112" s="21" t="str">
        <f>IF(
  Prototype_input!$C$6 = "State or Local Government",
  IF(
    C112 &lt;&gt; "",
    IFERROR(
      INDEX(
        'Summary - Acquisition Need'!$C$2:$AD$4,
        MATCH(Prototype_input!$C$30, 'Summary - Acquisition Need'!$B$2:$B$4, 0),
        MATCH(C112, 'Summary - Acquisition Need'!$C$1:$AD$1, 0)
      ),
      ""
    ),
    ""
  ),
  IF(
    Prototype_input!$C$6 = "Federal or Tribal Government",
    IF(
      B112 &lt;&gt; "",
      IFERROR(
        INDEX(
          'Summary - Place of Performance'!$C$2:$AW$14,
          MATCH(Prototype_input!$C$30, 'Summary - Place of Performance'!$B$2:$B$14, 0),
          MATCH(B112, 'Summary - Place of Performance'!$C$1:$AW$1, 0)
        ),
        ""
      ),
      ""
    ),
    ""
  )
)</f>
        <v/>
      </c>
      <c r="E112" s="21" t="str">
        <f>IF(
  Prototype_input!$C$6 = "State or Local Government",
  IF(
    C112 &lt;&gt; "",
    IFERROR(
      INDEX(
        'Summary - Contract Type'!$C$2:$BX$6,
        MATCH(Prototype_input!$C$34, 'Summary - Contract Type'!$B$2:$B$6, 0),
        MATCH(C112, 'Summary - Contract Type'!$C$1:$BX$1, 0)
      ),
      ""
    ),
    ""
  ),
  IF(
    Prototype_input!$C$6 = "Federal or Tribal Government",
    IF(
      B112 &lt;&gt; "",
      IFERROR(
        INDEX(
          'Summary - Level of Assistance'!$C$2:$AW$7,
          MATCH(Prototype_input!$C$34, 'Summary - Level of Assistance'!$B$2:$B$7, 0),
          MATCH(B112, 'Summary - Level of Assistance'!$C$1:$AW$1, 0)
        ),
        ""
      ),
      ""
    ),
    ""
  )
)</f>
        <v/>
      </c>
      <c r="F112" s="21" t="str">
        <f>IF(
  Prototype_input!$C$6 = "State or Local Government",
  IF(
    C112 &lt;&gt; "",
    IFERROR(
      INDEX(
        'Summary - Socioeconomic'!$C$2:$BX$11,
        MATCH(Prototype_input!$C$38, 'Summary - Socioeconomic'!$B$2:$B$11, 0),
        MATCH(C112, 'Summary - Socioeconomic'!$C$1:$BX$1, 0)
      ),
      ""
    ),
    ""
  ),
  IF(
    Prototype_input!$C$6 = "Federal or Tribal Government",
    IF(
      B112 &lt;&gt; "",
      IFERROR(
        INDEX(
          'Summary - Objective'!$C$2:$AX$4,
          MATCH(Prototype_input!$C$38, 'Summary - Objective'!$B$2:$B$4, 0),
          MATCH(B112, 'Summary - Objective'!$C$1:$AX$1, 0)
        ),
        ""
      ),
      ""
    ),
    ""
  )
)</f>
        <v/>
      </c>
      <c r="G112" s="21" t="str">
        <f>IF(
  Prototype_input!$C$6 = "Federal or Tribal Government",
  IF(
    B112 &lt;&gt; "",
    IFERROR(
      INDEX(
        'Summary - Contract Type'!$C$2:$BX$6,
        MATCH(Prototype_input!$C$42, 'Summary - Contract Type'!$B$2:$B$6, 0),
        MATCH(B112, 'Summary - Contract Type'!$C$1:$BX$1, 0)
      ),
      ""
    ),
    ""
  ),
  ""
)</f>
        <v/>
      </c>
      <c r="H112" s="21" t="str">
        <f>IF(
  Prototype_input!$C$6 = "Federal or Tribal Government",
  IF(
    B112 &lt;&gt; "",
    IFERROR(
      INDEX(
        'Summary - Period of Performance'!$C$2:$AW$5,
        MATCH(Prototype_input!$C$46, 'Summary - Period of Performance'!$B$2:$B$5, 0),
        MATCH(B112, 'Summary - Period of Performance'!$C$1:$AW$1, 0)
      ),
      ""
    ),
    ""
  ),
  ""
)</f>
        <v/>
      </c>
      <c r="I112" s="21" t="str">
        <f>IF(
  Prototype_input!$C$6 = "Federal or Tribal Government",
  IF(
    B112 &lt;&gt; "",
    IFERROR(
      INDEX(
        'Summary - Socioeconomic'!$C$2:$BX$11,
        MATCH(Prototype_input!$C$50, 'Summary - Socioeconomic'!$B$2:$B$11, 0),
        MATCH(B112, 'Summary - Socioeconomic'!$C$1:$BX$1, 0)
      ),
      ""
    ),
    ""
  ),
  ""
)</f>
        <v/>
      </c>
      <c r="J112" s="21" t="str">
        <f>IF(
  Prototype_input!$C$6 = "Federal or Tribal Government",
  IF(
    B112 &lt;&gt; "",
    IFERROR(
      INDEX(
        'Summary - Estimated Dollar Valu'!$C$2:$AW$4,
        MATCH(Prototype_input!$C$54, 'Summary - Estimated Dollar Valu'!$B$2:$B$4, 0),
        MATCH(B112, 'Summary - Estimated Dollar Valu'!$C$1:$AW$1, 0)
      ),
      ""
    ),
    ""
  ),
  ""
)</f>
        <v/>
      </c>
      <c r="K112" s="21" t="str">
        <f>IF(AND(Prototype_input!$C$56&lt;&gt;"",J112&lt;&gt;""),Prototype_input!$C$58,"")</f>
        <v/>
      </c>
      <c r="L112" s="21" t="str">
        <f>IF(AND(Prototype_input!$C$60&lt;&gt;"",J112&lt;&gt;""),Prototype_input!$C$62,"")</f>
        <v/>
      </c>
      <c r="M112" s="21" t="str">
        <f>IF(AND(Prototype_input!$C$64&lt;&gt;"",J112&lt;&gt;""),Prototype_input!$C$66,"")</f>
        <v/>
      </c>
      <c r="N112" s="21" t="str">
        <f>IF(AND(Prototype_input!$C$68&lt;&gt;"",J112&lt;&gt;""),Prototype_input!$C$70,"")</f>
        <v/>
      </c>
      <c r="O112" s="21" t="str">
        <f>IF(N112&lt;&gt;"",_xlfn.XLOOKUP(Prototype_input!$E$16,'ITC Offerings Mapping'!$C$1:$C$1000,'ITC Offerings Mapping'!$B$1:$B$1000),"")</f>
        <v/>
      </c>
      <c r="Q112" s="21" t="str">
        <f t="array" ref="Q112">IF(Prototype_input!$C$6="Federal or Tribal Government",IF(O112&lt;&gt;"", INDEX('Scope Scoring'!$C$2:$BX$50, MATCH(O112, 'Scope Scoring'!$B$2:$B$50, 0), MATCH(B112, 'Scope Scoring'!$C$1:$BX$1, 0)),""),"")</f>
        <v/>
      </c>
      <c r="R112" s="21" t="str">
        <f t="shared" si="26"/>
        <v/>
      </c>
      <c r="S112" s="21" t="str">
        <f t="shared" si="27"/>
        <v/>
      </c>
      <c r="T112" s="21" t="str">
        <f t="shared" si="28"/>
        <v/>
      </c>
      <c r="U112" s="21" t="str">
        <f t="shared" si="29"/>
        <v/>
      </c>
      <c r="W112" s="21" t="str">
        <f t="array" ref="W112">IF(Prototype_input!$C$6="Federal or Tribal Government",IF(O112&lt;&gt;"", INDEX('Summary - Level of Assistance -'!$C$2:$AV$7, MATCH(Prototype_input!$C$34, 'Summary - Level of Assistance -'!$B$2:$B$7, 0), MATCH(B112, 'Summary - Level of Assistance -'!$C$1:$AV$1, 0)),""),"")</f>
        <v/>
      </c>
      <c r="X112" s="21" t="str">
        <f t="shared" si="30"/>
        <v/>
      </c>
      <c r="Y112" s="21" t="str">
        <f t="shared" si="31"/>
        <v/>
      </c>
      <c r="AA112" s="21" t="str">
        <f t="array" ref="AA112">IF(Prototype_input!$C$6="Federal or Tribal Government",IF(O112&lt;&gt;"", INDEX('Summary - Objective - Tradeoff'!$C$2:$AV$4, MATCH(Prototype_input!$C$38, 'Summary - Objective - Tradeoff'!$B$2:$B$4, 0), MATCH(B112, 'Summary - Objective - Tradeoff'!$C$1:$AV$1, 0)),""),"")</f>
        <v/>
      </c>
      <c r="AB112" s="21" t="str">
        <f t="shared" si="32"/>
        <v/>
      </c>
      <c r="AC112" s="21" t="str">
        <f t="shared" si="33"/>
        <v/>
      </c>
      <c r="AE112" s="21" t="str">
        <f t="array" ref="AE112">IF(Prototype_input!$C$6="Federal or Tribal Government",IF(O112&lt;&gt;"", INDEX('Summary- PoP - Tradeoff'!$C$2:$AV$5, MATCH(Prototype_input!$C$46, 'Summary- PoP - Tradeoff'!$B$2:$B$5, 0), MATCH(B112, 'Summary- PoP - Tradeoff'!$C$1:$AV$1, 0)),""),"")</f>
        <v/>
      </c>
      <c r="AF112" s="21" t="str">
        <f t="shared" si="34"/>
        <v/>
      </c>
      <c r="AG112" s="21" t="str">
        <f t="shared" si="35"/>
        <v/>
      </c>
      <c r="AI112" s="21" t="str">
        <f t="array" ref="AI112">IF(Prototype_input!$C$6="Federal or Tribal Government",IF(O112&lt;&gt;"", INDEX('Summary - EDV - Tradeoff'!$C$2:$AV$4, MATCH(Prototype_input!$C$54, 'Summary - EDV - Tradeoff'!$B$2:$B$4, 0), MATCH(B112, 'Summary - EDV - Tradeoff'!$C$1:$AV$1, 0)),""),"")</f>
        <v/>
      </c>
      <c r="AJ112" s="21" t="str">
        <f t="shared" si="36"/>
        <v/>
      </c>
      <c r="AK112" s="21" t="str">
        <f t="shared" si="37"/>
        <v/>
      </c>
      <c r="AL112" s="21" t="str">
        <f t="shared" si="38"/>
        <v/>
      </c>
    </row>
    <row r="113" spans="4:38" ht="12.75" x14ac:dyDescent="0.2">
      <c r="D113" s="21" t="str">
        <f>IF(
  Prototype_input!$C$6 = "State or Local Government",
  IF(
    C113 &lt;&gt; "",
    IFERROR(
      INDEX(
        'Summary - Acquisition Need'!$C$2:$AD$4,
        MATCH(Prototype_input!$C$30, 'Summary - Acquisition Need'!$B$2:$B$4, 0),
        MATCH(C113, 'Summary - Acquisition Need'!$C$1:$AD$1, 0)
      ),
      ""
    ),
    ""
  ),
  IF(
    Prototype_input!$C$6 = "Federal or Tribal Government",
    IF(
      B113 &lt;&gt; "",
      IFERROR(
        INDEX(
          'Summary - Place of Performance'!$C$2:$AW$14,
          MATCH(Prototype_input!$C$30, 'Summary - Place of Performance'!$B$2:$B$14, 0),
          MATCH(B113, 'Summary - Place of Performance'!$C$1:$AW$1, 0)
        ),
        ""
      ),
      ""
    ),
    ""
  )
)</f>
        <v/>
      </c>
      <c r="E113" s="21" t="str">
        <f>IF(
  Prototype_input!$C$6 = "State or Local Government",
  IF(
    C113 &lt;&gt; "",
    IFERROR(
      INDEX(
        'Summary - Contract Type'!$C$2:$BX$6,
        MATCH(Prototype_input!$C$34, 'Summary - Contract Type'!$B$2:$B$6, 0),
        MATCH(C113, 'Summary - Contract Type'!$C$1:$BX$1, 0)
      ),
      ""
    ),
    ""
  ),
  IF(
    Prototype_input!$C$6 = "Federal or Tribal Government",
    IF(
      B113 &lt;&gt; "",
      IFERROR(
        INDEX(
          'Summary - Level of Assistance'!$C$2:$AW$7,
          MATCH(Prototype_input!$C$34, 'Summary - Level of Assistance'!$B$2:$B$7, 0),
          MATCH(B113, 'Summary - Level of Assistance'!$C$1:$AW$1, 0)
        ),
        ""
      ),
      ""
    ),
    ""
  )
)</f>
        <v/>
      </c>
      <c r="F113" s="21" t="str">
        <f>IF(
  Prototype_input!$C$6 = "State or Local Government",
  IF(
    C113 &lt;&gt; "",
    IFERROR(
      INDEX(
        'Summary - Socioeconomic'!$C$2:$BX$11,
        MATCH(Prototype_input!$C$38, 'Summary - Socioeconomic'!$B$2:$B$11, 0),
        MATCH(C113, 'Summary - Socioeconomic'!$C$1:$BX$1, 0)
      ),
      ""
    ),
    ""
  ),
  IF(
    Prototype_input!$C$6 = "Federal or Tribal Government",
    IF(
      B113 &lt;&gt; "",
      IFERROR(
        INDEX(
          'Summary - Objective'!$C$2:$AX$4,
          MATCH(Prototype_input!$C$38, 'Summary - Objective'!$B$2:$B$4, 0),
          MATCH(B113, 'Summary - Objective'!$C$1:$AX$1, 0)
        ),
        ""
      ),
      ""
    ),
    ""
  )
)</f>
        <v/>
      </c>
      <c r="G113" s="21" t="str">
        <f>IF(
  Prototype_input!$C$6 = "Federal or Tribal Government",
  IF(
    B113 &lt;&gt; "",
    IFERROR(
      INDEX(
        'Summary - Contract Type'!$C$2:$BX$6,
        MATCH(Prototype_input!$C$42, 'Summary - Contract Type'!$B$2:$B$6, 0),
        MATCH(B113, 'Summary - Contract Type'!$C$1:$BX$1, 0)
      ),
      ""
    ),
    ""
  ),
  ""
)</f>
        <v/>
      </c>
      <c r="H113" s="21" t="str">
        <f>IF(
  Prototype_input!$C$6 = "Federal or Tribal Government",
  IF(
    B113 &lt;&gt; "",
    IFERROR(
      INDEX(
        'Summary - Period of Performance'!$C$2:$AW$5,
        MATCH(Prototype_input!$C$46, 'Summary - Period of Performance'!$B$2:$B$5, 0),
        MATCH(B113, 'Summary - Period of Performance'!$C$1:$AW$1, 0)
      ),
      ""
    ),
    ""
  ),
  ""
)</f>
        <v/>
      </c>
      <c r="I113" s="21" t="str">
        <f>IF(
  Prototype_input!$C$6 = "Federal or Tribal Government",
  IF(
    B113 &lt;&gt; "",
    IFERROR(
      INDEX(
        'Summary - Socioeconomic'!$C$2:$BX$11,
        MATCH(Prototype_input!$C$50, 'Summary - Socioeconomic'!$B$2:$B$11, 0),
        MATCH(B113, 'Summary - Socioeconomic'!$C$1:$BX$1, 0)
      ),
      ""
    ),
    ""
  ),
  ""
)</f>
        <v/>
      </c>
      <c r="J113" s="21" t="str">
        <f>IF(
  Prototype_input!$C$6 = "Federal or Tribal Government",
  IF(
    B113 &lt;&gt; "",
    IFERROR(
      INDEX(
        'Summary - Estimated Dollar Valu'!$C$2:$AW$4,
        MATCH(Prototype_input!$C$54, 'Summary - Estimated Dollar Valu'!$B$2:$B$4, 0),
        MATCH(B113, 'Summary - Estimated Dollar Valu'!$C$1:$AW$1, 0)
      ),
      ""
    ),
    ""
  ),
  ""
)</f>
        <v/>
      </c>
      <c r="K113" s="21" t="str">
        <f>IF(AND(Prototype_input!$C$56&lt;&gt;"",J113&lt;&gt;""),Prototype_input!$C$58,"")</f>
        <v/>
      </c>
      <c r="L113" s="21" t="str">
        <f>IF(AND(Prototype_input!$C$60&lt;&gt;"",J113&lt;&gt;""),Prototype_input!$C$62,"")</f>
        <v/>
      </c>
      <c r="M113" s="21" t="str">
        <f>IF(AND(Prototype_input!$C$64&lt;&gt;"",J113&lt;&gt;""),Prototype_input!$C$66,"")</f>
        <v/>
      </c>
      <c r="N113" s="21" t="str">
        <f>IF(AND(Prototype_input!$C$68&lt;&gt;"",J113&lt;&gt;""),Prototype_input!$C$70,"")</f>
        <v/>
      </c>
      <c r="O113" s="21" t="str">
        <f>IF(N113&lt;&gt;"",_xlfn.XLOOKUP(Prototype_input!$E$16,'ITC Offerings Mapping'!$C$1:$C$1000,'ITC Offerings Mapping'!$B$1:$B$1000),"")</f>
        <v/>
      </c>
      <c r="Q113" s="21" t="str">
        <f t="array" ref="Q113">IF(Prototype_input!$C$6="Federal or Tribal Government",IF(O113&lt;&gt;"", INDEX('Scope Scoring'!$C$2:$BX$50, MATCH(O113, 'Scope Scoring'!$B$2:$B$50, 0), MATCH(B113, 'Scope Scoring'!$C$1:$BX$1, 0)),""),"")</f>
        <v/>
      </c>
      <c r="R113" s="21" t="str">
        <f t="shared" si="26"/>
        <v/>
      </c>
      <c r="S113" s="21" t="str">
        <f t="shared" si="27"/>
        <v/>
      </c>
      <c r="T113" s="21" t="str">
        <f t="shared" si="28"/>
        <v/>
      </c>
      <c r="U113" s="21" t="str">
        <f t="shared" si="29"/>
        <v/>
      </c>
      <c r="W113" s="21" t="str">
        <f t="array" ref="W113">IF(Prototype_input!$C$6="Federal or Tribal Government",IF(O113&lt;&gt;"", INDEX('Summary - Level of Assistance -'!$C$2:$AV$7, MATCH(Prototype_input!$C$34, 'Summary - Level of Assistance -'!$B$2:$B$7, 0), MATCH(B113, 'Summary - Level of Assistance -'!$C$1:$AV$1, 0)),""),"")</f>
        <v/>
      </c>
      <c r="X113" s="21" t="str">
        <f t="shared" si="30"/>
        <v/>
      </c>
      <c r="Y113" s="21" t="str">
        <f t="shared" si="31"/>
        <v/>
      </c>
      <c r="AA113" s="21" t="str">
        <f t="array" ref="AA113">IF(Prototype_input!$C$6="Federal or Tribal Government",IF(O113&lt;&gt;"", INDEX('Summary - Objective - Tradeoff'!$C$2:$AV$4, MATCH(Prototype_input!$C$38, 'Summary - Objective - Tradeoff'!$B$2:$B$4, 0), MATCH(B113, 'Summary - Objective - Tradeoff'!$C$1:$AV$1, 0)),""),"")</f>
        <v/>
      </c>
      <c r="AB113" s="21" t="str">
        <f t="shared" si="32"/>
        <v/>
      </c>
      <c r="AC113" s="21" t="str">
        <f t="shared" si="33"/>
        <v/>
      </c>
      <c r="AE113" s="21" t="str">
        <f t="array" ref="AE113">IF(Prototype_input!$C$6="Federal or Tribal Government",IF(O113&lt;&gt;"", INDEX('Summary- PoP - Tradeoff'!$C$2:$AV$5, MATCH(Prototype_input!$C$46, 'Summary- PoP - Tradeoff'!$B$2:$B$5, 0), MATCH(B113, 'Summary- PoP - Tradeoff'!$C$1:$AV$1, 0)),""),"")</f>
        <v/>
      </c>
      <c r="AF113" s="21" t="str">
        <f t="shared" si="34"/>
        <v/>
      </c>
      <c r="AG113" s="21" t="str">
        <f t="shared" si="35"/>
        <v/>
      </c>
      <c r="AI113" s="21" t="str">
        <f t="array" ref="AI113">IF(Prototype_input!$C$6="Federal or Tribal Government",IF(O113&lt;&gt;"", INDEX('Summary - EDV - Tradeoff'!$C$2:$AV$4, MATCH(Prototype_input!$C$54, 'Summary - EDV - Tradeoff'!$B$2:$B$4, 0), MATCH(B113, 'Summary - EDV - Tradeoff'!$C$1:$AV$1, 0)),""),"")</f>
        <v/>
      </c>
      <c r="AJ113" s="21" t="str">
        <f t="shared" si="36"/>
        <v/>
      </c>
      <c r="AK113" s="21" t="str">
        <f t="shared" si="37"/>
        <v/>
      </c>
      <c r="AL113" s="21" t="str">
        <f t="shared" si="38"/>
        <v/>
      </c>
    </row>
    <row r="114" spans="4:38" ht="12.75" x14ac:dyDescent="0.2">
      <c r="D114" s="21" t="str">
        <f>IF(
  Prototype_input!$C$6 = "State or Local Government",
  IF(
    C114 &lt;&gt; "",
    IFERROR(
      INDEX(
        'Summary - Acquisition Need'!$C$2:$AD$4,
        MATCH(Prototype_input!$C$30, 'Summary - Acquisition Need'!$B$2:$B$4, 0),
        MATCH(C114, 'Summary - Acquisition Need'!$C$1:$AD$1, 0)
      ),
      ""
    ),
    ""
  ),
  IF(
    Prototype_input!$C$6 = "Federal or Tribal Government",
    IF(
      B114 &lt;&gt; "",
      IFERROR(
        INDEX(
          'Summary - Place of Performance'!$C$2:$AW$14,
          MATCH(Prototype_input!$C$30, 'Summary - Place of Performance'!$B$2:$B$14, 0),
          MATCH(B114, 'Summary - Place of Performance'!$C$1:$AW$1, 0)
        ),
        ""
      ),
      ""
    ),
    ""
  )
)</f>
        <v/>
      </c>
      <c r="E114" s="21" t="str">
        <f>IF(
  Prototype_input!$C$6 = "State or Local Government",
  IF(
    C114 &lt;&gt; "",
    IFERROR(
      INDEX(
        'Summary - Contract Type'!$C$2:$BX$6,
        MATCH(Prototype_input!$C$34, 'Summary - Contract Type'!$B$2:$B$6, 0),
        MATCH(C114, 'Summary - Contract Type'!$C$1:$BX$1, 0)
      ),
      ""
    ),
    ""
  ),
  IF(
    Prototype_input!$C$6 = "Federal or Tribal Government",
    IF(
      B114 &lt;&gt; "",
      IFERROR(
        INDEX(
          'Summary - Level of Assistance'!$C$2:$AW$7,
          MATCH(Prototype_input!$C$34, 'Summary - Level of Assistance'!$B$2:$B$7, 0),
          MATCH(B114, 'Summary - Level of Assistance'!$C$1:$AW$1, 0)
        ),
        ""
      ),
      ""
    ),
    ""
  )
)</f>
        <v/>
      </c>
      <c r="F114" s="21" t="str">
        <f>IF(
  Prototype_input!$C$6 = "State or Local Government",
  IF(
    C114 &lt;&gt; "",
    IFERROR(
      INDEX(
        'Summary - Socioeconomic'!$C$2:$BX$11,
        MATCH(Prototype_input!$C$38, 'Summary - Socioeconomic'!$B$2:$B$11, 0),
        MATCH(C114, 'Summary - Socioeconomic'!$C$1:$BX$1, 0)
      ),
      ""
    ),
    ""
  ),
  IF(
    Prototype_input!$C$6 = "Federal or Tribal Government",
    IF(
      B114 &lt;&gt; "",
      IFERROR(
        INDEX(
          'Summary - Objective'!$C$2:$AX$4,
          MATCH(Prototype_input!$C$38, 'Summary - Objective'!$B$2:$B$4, 0),
          MATCH(B114, 'Summary - Objective'!$C$1:$AX$1, 0)
        ),
        ""
      ),
      ""
    ),
    ""
  )
)</f>
        <v/>
      </c>
      <c r="G114" s="21" t="str">
        <f>IF(
  Prototype_input!$C$6 = "Federal or Tribal Government",
  IF(
    B114 &lt;&gt; "",
    IFERROR(
      INDEX(
        'Summary - Contract Type'!$C$2:$BX$6,
        MATCH(Prototype_input!$C$42, 'Summary - Contract Type'!$B$2:$B$6, 0),
        MATCH(B114, 'Summary - Contract Type'!$C$1:$BX$1, 0)
      ),
      ""
    ),
    ""
  ),
  ""
)</f>
        <v/>
      </c>
      <c r="H114" s="21" t="str">
        <f>IF(
  Prototype_input!$C$6 = "Federal or Tribal Government",
  IF(
    B114 &lt;&gt; "",
    IFERROR(
      INDEX(
        'Summary - Period of Performance'!$C$2:$AW$5,
        MATCH(Prototype_input!$C$46, 'Summary - Period of Performance'!$B$2:$B$5, 0),
        MATCH(B114, 'Summary - Period of Performance'!$C$1:$AW$1, 0)
      ),
      ""
    ),
    ""
  ),
  ""
)</f>
        <v/>
      </c>
      <c r="I114" s="21" t="str">
        <f>IF(
  Prototype_input!$C$6 = "Federal or Tribal Government",
  IF(
    B114 &lt;&gt; "",
    IFERROR(
      INDEX(
        'Summary - Socioeconomic'!$C$2:$BX$11,
        MATCH(Prototype_input!$C$50, 'Summary - Socioeconomic'!$B$2:$B$11, 0),
        MATCH(B114, 'Summary - Socioeconomic'!$C$1:$BX$1, 0)
      ),
      ""
    ),
    ""
  ),
  ""
)</f>
        <v/>
      </c>
      <c r="J114" s="21" t="str">
        <f>IF(
  Prototype_input!$C$6 = "Federal or Tribal Government",
  IF(
    B114 &lt;&gt; "",
    IFERROR(
      INDEX(
        'Summary - Estimated Dollar Valu'!$C$2:$AW$4,
        MATCH(Prototype_input!$C$54, 'Summary - Estimated Dollar Valu'!$B$2:$B$4, 0),
        MATCH(B114, 'Summary - Estimated Dollar Valu'!$C$1:$AW$1, 0)
      ),
      ""
    ),
    ""
  ),
  ""
)</f>
        <v/>
      </c>
      <c r="K114" s="21" t="str">
        <f>IF(AND(Prototype_input!$C$56&lt;&gt;"",J114&lt;&gt;""),Prototype_input!$C$58,"")</f>
        <v/>
      </c>
      <c r="L114" s="21" t="str">
        <f>IF(AND(Prototype_input!$C$60&lt;&gt;"",J114&lt;&gt;""),Prototype_input!$C$62,"")</f>
        <v/>
      </c>
      <c r="M114" s="21" t="str">
        <f>IF(AND(Prototype_input!$C$64&lt;&gt;"",J114&lt;&gt;""),Prototype_input!$C$66,"")</f>
        <v/>
      </c>
      <c r="N114" s="21" t="str">
        <f>IF(AND(Prototype_input!$C$68&lt;&gt;"",J114&lt;&gt;""),Prototype_input!$C$70,"")</f>
        <v/>
      </c>
      <c r="O114" s="21" t="str">
        <f>IF(N114&lt;&gt;"",_xlfn.XLOOKUP(Prototype_input!$E$16,'ITC Offerings Mapping'!$C$1:$C$1000,'ITC Offerings Mapping'!$B$1:$B$1000),"")</f>
        <v/>
      </c>
      <c r="Q114" s="21" t="str">
        <f t="array" ref="Q114">IF(Prototype_input!$C$6="Federal or Tribal Government",IF(O114&lt;&gt;"", INDEX('Scope Scoring'!$C$2:$BX$50, MATCH(O114, 'Scope Scoring'!$B$2:$B$50, 0), MATCH(B114, 'Scope Scoring'!$C$1:$BX$1, 0)),""),"")</f>
        <v/>
      </c>
      <c r="R114" s="21" t="str">
        <f t="shared" si="26"/>
        <v/>
      </c>
      <c r="S114" s="21" t="str">
        <f t="shared" si="27"/>
        <v/>
      </c>
      <c r="T114" s="21" t="str">
        <f t="shared" si="28"/>
        <v/>
      </c>
      <c r="U114" s="21" t="str">
        <f t="shared" si="29"/>
        <v/>
      </c>
      <c r="W114" s="21" t="str">
        <f t="array" ref="W114">IF(Prototype_input!$C$6="Federal or Tribal Government",IF(O114&lt;&gt;"", INDEX('Summary - Level of Assistance -'!$C$2:$AV$7, MATCH(Prototype_input!$C$34, 'Summary - Level of Assistance -'!$B$2:$B$7, 0), MATCH(B114, 'Summary - Level of Assistance -'!$C$1:$AV$1, 0)),""),"")</f>
        <v/>
      </c>
      <c r="X114" s="21" t="str">
        <f t="shared" si="30"/>
        <v/>
      </c>
      <c r="Y114" s="21" t="str">
        <f t="shared" si="31"/>
        <v/>
      </c>
      <c r="AA114" s="21" t="str">
        <f t="array" ref="AA114">IF(Prototype_input!$C$6="Federal or Tribal Government",IF(O114&lt;&gt;"", INDEX('Summary - Objective - Tradeoff'!$C$2:$AV$4, MATCH(Prototype_input!$C$38, 'Summary - Objective - Tradeoff'!$B$2:$B$4, 0), MATCH(B114, 'Summary - Objective - Tradeoff'!$C$1:$AV$1, 0)),""),"")</f>
        <v/>
      </c>
      <c r="AB114" s="21" t="str">
        <f t="shared" si="32"/>
        <v/>
      </c>
      <c r="AC114" s="21" t="str">
        <f t="shared" si="33"/>
        <v/>
      </c>
      <c r="AE114" s="21" t="str">
        <f t="array" ref="AE114">IF(Prototype_input!$C$6="Federal or Tribal Government",IF(O114&lt;&gt;"", INDEX('Summary- PoP - Tradeoff'!$C$2:$AV$5, MATCH(Prototype_input!$C$46, 'Summary- PoP - Tradeoff'!$B$2:$B$5, 0), MATCH(B114, 'Summary- PoP - Tradeoff'!$C$1:$AV$1, 0)),""),"")</f>
        <v/>
      </c>
      <c r="AF114" s="21" t="str">
        <f t="shared" si="34"/>
        <v/>
      </c>
      <c r="AG114" s="21" t="str">
        <f t="shared" si="35"/>
        <v/>
      </c>
      <c r="AI114" s="21" t="str">
        <f t="array" ref="AI114">IF(Prototype_input!$C$6="Federal or Tribal Government",IF(O114&lt;&gt;"", INDEX('Summary - EDV - Tradeoff'!$C$2:$AV$4, MATCH(Prototype_input!$C$54, 'Summary - EDV - Tradeoff'!$B$2:$B$4, 0), MATCH(B114, 'Summary - EDV - Tradeoff'!$C$1:$AV$1, 0)),""),"")</f>
        <v/>
      </c>
      <c r="AJ114" s="21" t="str">
        <f t="shared" si="36"/>
        <v/>
      </c>
      <c r="AK114" s="21" t="str">
        <f t="shared" si="37"/>
        <v/>
      </c>
      <c r="AL114" s="21" t="str">
        <f t="shared" si="38"/>
        <v/>
      </c>
    </row>
    <row r="115" spans="4:38" ht="12.75" x14ac:dyDescent="0.2">
      <c r="D115" s="21" t="str">
        <f>IF(
  Prototype_input!$C$6 = "State or Local Government",
  IF(
    C115 &lt;&gt; "",
    IFERROR(
      INDEX(
        'Summary - Acquisition Need'!$C$2:$AD$4,
        MATCH(Prototype_input!$C$30, 'Summary - Acquisition Need'!$B$2:$B$4, 0),
        MATCH(C115, 'Summary - Acquisition Need'!$C$1:$AD$1, 0)
      ),
      ""
    ),
    ""
  ),
  IF(
    Prototype_input!$C$6 = "Federal or Tribal Government",
    IF(
      B115 &lt;&gt; "",
      IFERROR(
        INDEX(
          'Summary - Place of Performance'!$C$2:$AW$14,
          MATCH(Prototype_input!$C$30, 'Summary - Place of Performance'!$B$2:$B$14, 0),
          MATCH(B115, 'Summary - Place of Performance'!$C$1:$AW$1, 0)
        ),
        ""
      ),
      ""
    ),
    ""
  )
)</f>
        <v/>
      </c>
      <c r="E115" s="21" t="str">
        <f>IF(
  Prototype_input!$C$6 = "State or Local Government",
  IF(
    C115 &lt;&gt; "",
    IFERROR(
      INDEX(
        'Summary - Contract Type'!$C$2:$BX$6,
        MATCH(Prototype_input!$C$34, 'Summary - Contract Type'!$B$2:$B$6, 0),
        MATCH(C115, 'Summary - Contract Type'!$C$1:$BX$1, 0)
      ),
      ""
    ),
    ""
  ),
  IF(
    Prototype_input!$C$6 = "Federal or Tribal Government",
    IF(
      B115 &lt;&gt; "",
      IFERROR(
        INDEX(
          'Summary - Level of Assistance'!$C$2:$AW$7,
          MATCH(Prototype_input!$C$34, 'Summary - Level of Assistance'!$B$2:$B$7, 0),
          MATCH(B115, 'Summary - Level of Assistance'!$C$1:$AW$1, 0)
        ),
        ""
      ),
      ""
    ),
    ""
  )
)</f>
        <v/>
      </c>
      <c r="F115" s="21" t="str">
        <f>IF(
  Prototype_input!$C$6 = "State or Local Government",
  IF(
    C115 &lt;&gt; "",
    IFERROR(
      INDEX(
        'Summary - Socioeconomic'!$C$2:$BX$11,
        MATCH(Prototype_input!$C$38, 'Summary - Socioeconomic'!$B$2:$B$11, 0),
        MATCH(C115, 'Summary - Socioeconomic'!$C$1:$BX$1, 0)
      ),
      ""
    ),
    ""
  ),
  IF(
    Prototype_input!$C$6 = "Federal or Tribal Government",
    IF(
      B115 &lt;&gt; "",
      IFERROR(
        INDEX(
          'Summary - Objective'!$C$2:$AX$4,
          MATCH(Prototype_input!$C$38, 'Summary - Objective'!$B$2:$B$4, 0),
          MATCH(B115, 'Summary - Objective'!$C$1:$AX$1, 0)
        ),
        ""
      ),
      ""
    ),
    ""
  )
)</f>
        <v/>
      </c>
      <c r="G115" s="21" t="str">
        <f>IF(
  Prototype_input!$C$6 = "Federal or Tribal Government",
  IF(
    B115 &lt;&gt; "",
    IFERROR(
      INDEX(
        'Summary - Contract Type'!$C$2:$BX$6,
        MATCH(Prototype_input!$C$42, 'Summary - Contract Type'!$B$2:$B$6, 0),
        MATCH(B115, 'Summary - Contract Type'!$C$1:$BX$1, 0)
      ),
      ""
    ),
    ""
  ),
  ""
)</f>
        <v/>
      </c>
      <c r="H115" s="21" t="str">
        <f>IF(
  Prototype_input!$C$6 = "Federal or Tribal Government",
  IF(
    B115 &lt;&gt; "",
    IFERROR(
      INDEX(
        'Summary - Period of Performance'!$C$2:$AW$5,
        MATCH(Prototype_input!$C$46, 'Summary - Period of Performance'!$B$2:$B$5, 0),
        MATCH(B115, 'Summary - Period of Performance'!$C$1:$AW$1, 0)
      ),
      ""
    ),
    ""
  ),
  ""
)</f>
        <v/>
      </c>
      <c r="I115" s="21" t="str">
        <f>IF(
  Prototype_input!$C$6 = "Federal or Tribal Government",
  IF(
    B115 &lt;&gt; "",
    IFERROR(
      INDEX(
        'Summary - Socioeconomic'!$C$2:$BX$11,
        MATCH(Prototype_input!$C$50, 'Summary - Socioeconomic'!$B$2:$B$11, 0),
        MATCH(B115, 'Summary - Socioeconomic'!$C$1:$BX$1, 0)
      ),
      ""
    ),
    ""
  ),
  ""
)</f>
        <v/>
      </c>
      <c r="J115" s="21" t="str">
        <f>IF(
  Prototype_input!$C$6 = "Federal or Tribal Government",
  IF(
    B115 &lt;&gt; "",
    IFERROR(
      INDEX(
        'Summary - Estimated Dollar Valu'!$C$2:$AW$4,
        MATCH(Prototype_input!$C$54, 'Summary - Estimated Dollar Valu'!$B$2:$B$4, 0),
        MATCH(B115, 'Summary - Estimated Dollar Valu'!$C$1:$AW$1, 0)
      ),
      ""
    ),
    ""
  ),
  ""
)</f>
        <v/>
      </c>
      <c r="K115" s="21" t="str">
        <f>IF(AND(Prototype_input!$C$56&lt;&gt;"",J115&lt;&gt;""),Prototype_input!$C$58,"")</f>
        <v/>
      </c>
      <c r="L115" s="21" t="str">
        <f>IF(AND(Prototype_input!$C$60&lt;&gt;"",J115&lt;&gt;""),Prototype_input!$C$62,"")</f>
        <v/>
      </c>
      <c r="M115" s="21" t="str">
        <f>IF(AND(Prototype_input!$C$64&lt;&gt;"",J115&lt;&gt;""),Prototype_input!$C$66,"")</f>
        <v/>
      </c>
      <c r="N115" s="21" t="str">
        <f>IF(AND(Prototype_input!$C$68&lt;&gt;"",J115&lt;&gt;""),Prototype_input!$C$70,"")</f>
        <v/>
      </c>
      <c r="O115" s="21" t="str">
        <f>IF(N115&lt;&gt;"",_xlfn.XLOOKUP(Prototype_input!$E$16,'ITC Offerings Mapping'!$C$1:$C$1000,'ITC Offerings Mapping'!$B$1:$B$1000),"")</f>
        <v/>
      </c>
      <c r="Q115" s="21" t="str">
        <f t="array" ref="Q115">IF(Prototype_input!$C$6="Federal or Tribal Government",IF(O115&lt;&gt;"", INDEX('Scope Scoring'!$C$2:$BX$50, MATCH(O115, 'Scope Scoring'!$B$2:$B$50, 0), MATCH(B115, 'Scope Scoring'!$C$1:$BX$1, 0)),""),"")</f>
        <v/>
      </c>
      <c r="R115" s="21" t="str">
        <f t="shared" si="26"/>
        <v/>
      </c>
      <c r="S115" s="21" t="str">
        <f t="shared" si="27"/>
        <v/>
      </c>
      <c r="T115" s="21" t="str">
        <f t="shared" si="28"/>
        <v/>
      </c>
      <c r="U115" s="21" t="str">
        <f t="shared" si="29"/>
        <v/>
      </c>
      <c r="W115" s="21" t="str">
        <f t="array" ref="W115">IF(Prototype_input!$C$6="Federal or Tribal Government",IF(O115&lt;&gt;"", INDEX('Summary - Level of Assistance -'!$C$2:$AV$7, MATCH(Prototype_input!$C$34, 'Summary - Level of Assistance -'!$B$2:$B$7, 0), MATCH(B115, 'Summary - Level of Assistance -'!$C$1:$AV$1, 0)),""),"")</f>
        <v/>
      </c>
      <c r="X115" s="21" t="str">
        <f t="shared" si="30"/>
        <v/>
      </c>
      <c r="Y115" s="21" t="str">
        <f t="shared" si="31"/>
        <v/>
      </c>
      <c r="AA115" s="21" t="str">
        <f t="array" ref="AA115">IF(Prototype_input!$C$6="Federal or Tribal Government",IF(O115&lt;&gt;"", INDEX('Summary - Objective - Tradeoff'!$C$2:$AV$4, MATCH(Prototype_input!$C$38, 'Summary - Objective - Tradeoff'!$B$2:$B$4, 0), MATCH(B115, 'Summary - Objective - Tradeoff'!$C$1:$AV$1, 0)),""),"")</f>
        <v/>
      </c>
      <c r="AB115" s="21" t="str">
        <f t="shared" si="32"/>
        <v/>
      </c>
      <c r="AC115" s="21" t="str">
        <f t="shared" si="33"/>
        <v/>
      </c>
      <c r="AE115" s="21" t="str">
        <f t="array" ref="AE115">IF(Prototype_input!$C$6="Federal or Tribal Government",IF(O115&lt;&gt;"", INDEX('Summary- PoP - Tradeoff'!$C$2:$AV$5, MATCH(Prototype_input!$C$46, 'Summary- PoP - Tradeoff'!$B$2:$B$5, 0), MATCH(B115, 'Summary- PoP - Tradeoff'!$C$1:$AV$1, 0)),""),"")</f>
        <v/>
      </c>
      <c r="AF115" s="21" t="str">
        <f t="shared" si="34"/>
        <v/>
      </c>
      <c r="AG115" s="21" t="str">
        <f t="shared" si="35"/>
        <v/>
      </c>
      <c r="AI115" s="21" t="str">
        <f t="array" ref="AI115">IF(Prototype_input!$C$6="Federal or Tribal Government",IF(O115&lt;&gt;"", INDEX('Summary - EDV - Tradeoff'!$C$2:$AV$4, MATCH(Prototype_input!$C$54, 'Summary - EDV - Tradeoff'!$B$2:$B$4, 0), MATCH(B115, 'Summary - EDV - Tradeoff'!$C$1:$AV$1, 0)),""),"")</f>
        <v/>
      </c>
      <c r="AJ115" s="21" t="str">
        <f t="shared" si="36"/>
        <v/>
      </c>
      <c r="AK115" s="21" t="str">
        <f t="shared" si="37"/>
        <v/>
      </c>
      <c r="AL115" s="21" t="str">
        <f t="shared" si="38"/>
        <v/>
      </c>
    </row>
    <row r="116" spans="4:38" ht="12.75" x14ac:dyDescent="0.2">
      <c r="D116" s="21" t="str">
        <f>IF(
  Prototype_input!$C$6 = "State or Local Government",
  IF(
    C116 &lt;&gt; "",
    IFERROR(
      INDEX(
        'Summary - Acquisition Need'!$C$2:$AD$4,
        MATCH(Prototype_input!$C$30, 'Summary - Acquisition Need'!$B$2:$B$4, 0),
        MATCH(C116, 'Summary - Acquisition Need'!$C$1:$AD$1, 0)
      ),
      ""
    ),
    ""
  ),
  IF(
    Prototype_input!$C$6 = "Federal or Tribal Government",
    IF(
      B116 &lt;&gt; "",
      IFERROR(
        INDEX(
          'Summary - Place of Performance'!$C$2:$AW$14,
          MATCH(Prototype_input!$C$30, 'Summary - Place of Performance'!$B$2:$B$14, 0),
          MATCH(B116, 'Summary - Place of Performance'!$C$1:$AW$1, 0)
        ),
        ""
      ),
      ""
    ),
    ""
  )
)</f>
        <v/>
      </c>
      <c r="E116" s="21" t="str">
        <f>IF(
  Prototype_input!$C$6 = "State or Local Government",
  IF(
    C116 &lt;&gt; "",
    IFERROR(
      INDEX(
        'Summary - Contract Type'!$C$2:$BX$6,
        MATCH(Prototype_input!$C$34, 'Summary - Contract Type'!$B$2:$B$6, 0),
        MATCH(C116, 'Summary - Contract Type'!$C$1:$BX$1, 0)
      ),
      ""
    ),
    ""
  ),
  IF(
    Prototype_input!$C$6 = "Federal or Tribal Government",
    IF(
      B116 &lt;&gt; "",
      IFERROR(
        INDEX(
          'Summary - Level of Assistance'!$C$2:$AW$7,
          MATCH(Prototype_input!$C$34, 'Summary - Level of Assistance'!$B$2:$B$7, 0),
          MATCH(B116, 'Summary - Level of Assistance'!$C$1:$AW$1, 0)
        ),
        ""
      ),
      ""
    ),
    ""
  )
)</f>
        <v/>
      </c>
      <c r="F116" s="21" t="str">
        <f>IF(
  Prototype_input!$C$6 = "State or Local Government",
  IF(
    C116 &lt;&gt; "",
    IFERROR(
      INDEX(
        'Summary - Socioeconomic'!$C$2:$BX$11,
        MATCH(Prototype_input!$C$38, 'Summary - Socioeconomic'!$B$2:$B$11, 0),
        MATCH(C116, 'Summary - Socioeconomic'!$C$1:$BX$1, 0)
      ),
      ""
    ),
    ""
  ),
  IF(
    Prototype_input!$C$6 = "Federal or Tribal Government",
    IF(
      B116 &lt;&gt; "",
      IFERROR(
        INDEX(
          'Summary - Objective'!$C$2:$AX$4,
          MATCH(Prototype_input!$C$38, 'Summary - Objective'!$B$2:$B$4, 0),
          MATCH(B116, 'Summary - Objective'!$C$1:$AX$1, 0)
        ),
        ""
      ),
      ""
    ),
    ""
  )
)</f>
        <v/>
      </c>
      <c r="G116" s="21" t="str">
        <f>IF(
  Prototype_input!$C$6 = "Federal or Tribal Government",
  IF(
    B116 &lt;&gt; "",
    IFERROR(
      INDEX(
        'Summary - Contract Type'!$C$2:$BX$6,
        MATCH(Prototype_input!$C$42, 'Summary - Contract Type'!$B$2:$B$6, 0),
        MATCH(B116, 'Summary - Contract Type'!$C$1:$BX$1, 0)
      ),
      ""
    ),
    ""
  ),
  ""
)</f>
        <v/>
      </c>
      <c r="H116" s="21" t="str">
        <f>IF(
  Prototype_input!$C$6 = "Federal or Tribal Government",
  IF(
    B116 &lt;&gt; "",
    IFERROR(
      INDEX(
        'Summary - Period of Performance'!$C$2:$AW$5,
        MATCH(Prototype_input!$C$46, 'Summary - Period of Performance'!$B$2:$B$5, 0),
        MATCH(B116, 'Summary - Period of Performance'!$C$1:$AW$1, 0)
      ),
      ""
    ),
    ""
  ),
  ""
)</f>
        <v/>
      </c>
      <c r="I116" s="21" t="str">
        <f>IF(
  Prototype_input!$C$6 = "Federal or Tribal Government",
  IF(
    B116 &lt;&gt; "",
    IFERROR(
      INDEX(
        'Summary - Socioeconomic'!$C$2:$BX$11,
        MATCH(Prototype_input!$C$50, 'Summary - Socioeconomic'!$B$2:$B$11, 0),
        MATCH(B116, 'Summary - Socioeconomic'!$C$1:$BX$1, 0)
      ),
      ""
    ),
    ""
  ),
  ""
)</f>
        <v/>
      </c>
      <c r="J116" s="21" t="str">
        <f>IF(
  Prototype_input!$C$6 = "Federal or Tribal Government",
  IF(
    B116 &lt;&gt; "",
    IFERROR(
      INDEX(
        'Summary - Estimated Dollar Valu'!$C$2:$AW$4,
        MATCH(Prototype_input!$C$54, 'Summary - Estimated Dollar Valu'!$B$2:$B$4, 0),
        MATCH(B116, 'Summary - Estimated Dollar Valu'!$C$1:$AW$1, 0)
      ),
      ""
    ),
    ""
  ),
  ""
)</f>
        <v/>
      </c>
      <c r="K116" s="21" t="str">
        <f>IF(AND(Prototype_input!$C$56&lt;&gt;"",J116&lt;&gt;""),Prototype_input!$C$58,"")</f>
        <v/>
      </c>
      <c r="L116" s="21" t="str">
        <f>IF(AND(Prototype_input!$C$60&lt;&gt;"",J116&lt;&gt;""),Prototype_input!$C$62,"")</f>
        <v/>
      </c>
      <c r="M116" s="21" t="str">
        <f>IF(AND(Prototype_input!$C$64&lt;&gt;"",J116&lt;&gt;""),Prototype_input!$C$66,"")</f>
        <v/>
      </c>
      <c r="N116" s="21" t="str">
        <f>IF(AND(Prototype_input!$C$68&lt;&gt;"",J116&lt;&gt;""),Prototype_input!$C$70,"")</f>
        <v/>
      </c>
      <c r="O116" s="21" t="str">
        <f>IF(N116&lt;&gt;"",_xlfn.XLOOKUP(Prototype_input!$E$16,'ITC Offerings Mapping'!$C$1:$C$1000,'ITC Offerings Mapping'!$B$1:$B$1000),"")</f>
        <v/>
      </c>
      <c r="Q116" s="21" t="str">
        <f t="array" ref="Q116">IF(Prototype_input!$C$6="Federal or Tribal Government",IF(O116&lt;&gt;"", INDEX('Scope Scoring'!$C$2:$BX$50, MATCH(O116, 'Scope Scoring'!$B$2:$B$50, 0), MATCH(B116, 'Scope Scoring'!$C$1:$BX$1, 0)),""),"")</f>
        <v/>
      </c>
      <c r="R116" s="21" t="str">
        <f t="shared" si="26"/>
        <v/>
      </c>
      <c r="S116" s="21" t="str">
        <f t="shared" si="27"/>
        <v/>
      </c>
      <c r="T116" s="21" t="str">
        <f t="shared" si="28"/>
        <v/>
      </c>
      <c r="U116" s="21" t="str">
        <f t="shared" si="29"/>
        <v/>
      </c>
      <c r="W116" s="21" t="str">
        <f t="array" ref="W116">IF(Prototype_input!$C$6="Federal or Tribal Government",IF(O116&lt;&gt;"", INDEX('Summary - Level of Assistance -'!$C$2:$AV$7, MATCH(Prototype_input!$C$34, 'Summary - Level of Assistance -'!$B$2:$B$7, 0), MATCH(B116, 'Summary - Level of Assistance -'!$C$1:$AV$1, 0)),""),"")</f>
        <v/>
      </c>
      <c r="X116" s="21" t="str">
        <f t="shared" si="30"/>
        <v/>
      </c>
      <c r="Y116" s="21" t="str">
        <f t="shared" si="31"/>
        <v/>
      </c>
      <c r="AA116" s="21" t="str">
        <f t="array" ref="AA116">IF(Prototype_input!$C$6="Federal or Tribal Government",IF(O116&lt;&gt;"", INDEX('Summary - Objective - Tradeoff'!$C$2:$AV$4, MATCH(Prototype_input!$C$38, 'Summary - Objective - Tradeoff'!$B$2:$B$4, 0), MATCH(B116, 'Summary - Objective - Tradeoff'!$C$1:$AV$1, 0)),""),"")</f>
        <v/>
      </c>
      <c r="AB116" s="21" t="str">
        <f t="shared" si="32"/>
        <v/>
      </c>
      <c r="AC116" s="21" t="str">
        <f t="shared" si="33"/>
        <v/>
      </c>
      <c r="AE116" s="21" t="str">
        <f t="array" ref="AE116">IF(Prototype_input!$C$6="Federal or Tribal Government",IF(O116&lt;&gt;"", INDEX('Summary- PoP - Tradeoff'!$C$2:$AV$5, MATCH(Prototype_input!$C$46, 'Summary- PoP - Tradeoff'!$B$2:$B$5, 0), MATCH(B116, 'Summary- PoP - Tradeoff'!$C$1:$AV$1, 0)),""),"")</f>
        <v/>
      </c>
      <c r="AF116" s="21" t="str">
        <f t="shared" si="34"/>
        <v/>
      </c>
      <c r="AG116" s="21" t="str">
        <f t="shared" si="35"/>
        <v/>
      </c>
      <c r="AI116" s="21" t="str">
        <f t="array" ref="AI116">IF(Prototype_input!$C$6="Federal or Tribal Government",IF(O116&lt;&gt;"", INDEX('Summary - EDV - Tradeoff'!$C$2:$AV$4, MATCH(Prototype_input!$C$54, 'Summary - EDV - Tradeoff'!$B$2:$B$4, 0), MATCH(B116, 'Summary - EDV - Tradeoff'!$C$1:$AV$1, 0)),""),"")</f>
        <v/>
      </c>
      <c r="AJ116" s="21" t="str">
        <f t="shared" si="36"/>
        <v/>
      </c>
      <c r="AK116" s="21" t="str">
        <f t="shared" si="37"/>
        <v/>
      </c>
      <c r="AL116" s="21" t="str">
        <f t="shared" si="38"/>
        <v/>
      </c>
    </row>
    <row r="117" spans="4:38" ht="12.75" x14ac:dyDescent="0.2">
      <c r="D117" s="21" t="str">
        <f>IF(
  Prototype_input!$C$6 = "State or Local Government",
  IF(
    C117 &lt;&gt; "",
    IFERROR(
      INDEX(
        'Summary - Acquisition Need'!$C$2:$AD$4,
        MATCH(Prototype_input!$C$30, 'Summary - Acquisition Need'!$B$2:$B$4, 0),
        MATCH(C117, 'Summary - Acquisition Need'!$C$1:$AD$1, 0)
      ),
      ""
    ),
    ""
  ),
  IF(
    Prototype_input!$C$6 = "Federal or Tribal Government",
    IF(
      B117 &lt;&gt; "",
      IFERROR(
        INDEX(
          'Summary - Place of Performance'!$C$2:$AW$14,
          MATCH(Prototype_input!$C$30, 'Summary - Place of Performance'!$B$2:$B$14, 0),
          MATCH(B117, 'Summary - Place of Performance'!$C$1:$AW$1, 0)
        ),
        ""
      ),
      ""
    ),
    ""
  )
)</f>
        <v/>
      </c>
      <c r="E117" s="21" t="str">
        <f>IF(
  Prototype_input!$C$6 = "State or Local Government",
  IF(
    C117 &lt;&gt; "",
    IFERROR(
      INDEX(
        'Summary - Contract Type'!$C$2:$BX$6,
        MATCH(Prototype_input!$C$34, 'Summary - Contract Type'!$B$2:$B$6, 0),
        MATCH(C117, 'Summary - Contract Type'!$C$1:$BX$1, 0)
      ),
      ""
    ),
    ""
  ),
  IF(
    Prototype_input!$C$6 = "Federal or Tribal Government",
    IF(
      B117 &lt;&gt; "",
      IFERROR(
        INDEX(
          'Summary - Level of Assistance'!$C$2:$AW$7,
          MATCH(Prototype_input!$C$34, 'Summary - Level of Assistance'!$B$2:$B$7, 0),
          MATCH(B117, 'Summary - Level of Assistance'!$C$1:$AW$1, 0)
        ),
        ""
      ),
      ""
    ),
    ""
  )
)</f>
        <v/>
      </c>
      <c r="F117" s="21" t="str">
        <f>IF(
  Prototype_input!$C$6 = "State or Local Government",
  IF(
    C117 &lt;&gt; "",
    IFERROR(
      INDEX(
        'Summary - Socioeconomic'!$C$2:$BX$11,
        MATCH(Prototype_input!$C$38, 'Summary - Socioeconomic'!$B$2:$B$11, 0),
        MATCH(C117, 'Summary - Socioeconomic'!$C$1:$BX$1, 0)
      ),
      ""
    ),
    ""
  ),
  IF(
    Prototype_input!$C$6 = "Federal or Tribal Government",
    IF(
      B117 &lt;&gt; "",
      IFERROR(
        INDEX(
          'Summary - Objective'!$C$2:$AX$4,
          MATCH(Prototype_input!$C$38, 'Summary - Objective'!$B$2:$B$4, 0),
          MATCH(B117, 'Summary - Objective'!$C$1:$AX$1, 0)
        ),
        ""
      ),
      ""
    ),
    ""
  )
)</f>
        <v/>
      </c>
      <c r="G117" s="21" t="str">
        <f>IF(
  Prototype_input!$C$6 = "Federal or Tribal Government",
  IF(
    B117 &lt;&gt; "",
    IFERROR(
      INDEX(
        'Summary - Contract Type'!$C$2:$BX$6,
        MATCH(Prototype_input!$C$42, 'Summary - Contract Type'!$B$2:$B$6, 0),
        MATCH(B117, 'Summary - Contract Type'!$C$1:$BX$1, 0)
      ),
      ""
    ),
    ""
  ),
  ""
)</f>
        <v/>
      </c>
      <c r="H117" s="21" t="str">
        <f>IF(
  Prototype_input!$C$6 = "Federal or Tribal Government",
  IF(
    B117 &lt;&gt; "",
    IFERROR(
      INDEX(
        'Summary - Period of Performance'!$C$2:$AW$5,
        MATCH(Prototype_input!$C$46, 'Summary - Period of Performance'!$B$2:$B$5, 0),
        MATCH(B117, 'Summary - Period of Performance'!$C$1:$AW$1, 0)
      ),
      ""
    ),
    ""
  ),
  ""
)</f>
        <v/>
      </c>
      <c r="I117" s="21" t="str">
        <f>IF(
  Prototype_input!$C$6 = "Federal or Tribal Government",
  IF(
    B117 &lt;&gt; "",
    IFERROR(
      INDEX(
        'Summary - Socioeconomic'!$C$2:$BX$11,
        MATCH(Prototype_input!$C$50, 'Summary - Socioeconomic'!$B$2:$B$11, 0),
        MATCH(B117, 'Summary - Socioeconomic'!$C$1:$BX$1, 0)
      ),
      ""
    ),
    ""
  ),
  ""
)</f>
        <v/>
      </c>
      <c r="J117" s="21" t="str">
        <f>IF(
  Prototype_input!$C$6 = "Federal or Tribal Government",
  IF(
    B117 &lt;&gt; "",
    IFERROR(
      INDEX(
        'Summary - Estimated Dollar Valu'!$C$2:$AW$4,
        MATCH(Prototype_input!$C$54, 'Summary - Estimated Dollar Valu'!$B$2:$B$4, 0),
        MATCH(B117, 'Summary - Estimated Dollar Valu'!$C$1:$AW$1, 0)
      ),
      ""
    ),
    ""
  ),
  ""
)</f>
        <v/>
      </c>
      <c r="K117" s="21" t="str">
        <f>IF(AND(Prototype_input!$C$56&lt;&gt;"",J117&lt;&gt;""),Prototype_input!$C$58,"")</f>
        <v/>
      </c>
      <c r="L117" s="21" t="str">
        <f>IF(AND(Prototype_input!$C$60&lt;&gt;"",J117&lt;&gt;""),Prototype_input!$C$62,"")</f>
        <v/>
      </c>
      <c r="M117" s="21" t="str">
        <f>IF(AND(Prototype_input!$C$64&lt;&gt;"",J117&lt;&gt;""),Prototype_input!$C$66,"")</f>
        <v/>
      </c>
      <c r="N117" s="21" t="str">
        <f>IF(AND(Prototype_input!$C$68&lt;&gt;"",J117&lt;&gt;""),Prototype_input!$C$70,"")</f>
        <v/>
      </c>
      <c r="O117" s="21" t="str">
        <f>IF(N117&lt;&gt;"",_xlfn.XLOOKUP(Prototype_input!$E$16,'ITC Offerings Mapping'!$C$1:$C$1000,'ITC Offerings Mapping'!$B$1:$B$1000),"")</f>
        <v/>
      </c>
      <c r="Q117" s="21" t="str">
        <f t="array" ref="Q117">IF(Prototype_input!$C$6="Federal or Tribal Government",IF(O117&lt;&gt;"", INDEX('Scope Scoring'!$C$2:$BX$50, MATCH(O117, 'Scope Scoring'!$B$2:$B$50, 0), MATCH(B117, 'Scope Scoring'!$C$1:$BX$1, 0)),""),"")</f>
        <v/>
      </c>
      <c r="R117" s="21" t="str">
        <f t="shared" si="26"/>
        <v/>
      </c>
      <c r="S117" s="21" t="str">
        <f t="shared" si="27"/>
        <v/>
      </c>
      <c r="T117" s="21" t="str">
        <f t="shared" si="28"/>
        <v/>
      </c>
      <c r="U117" s="21" t="str">
        <f t="shared" si="29"/>
        <v/>
      </c>
      <c r="W117" s="21" t="str">
        <f t="array" ref="W117">IF(Prototype_input!$C$6="Federal or Tribal Government",IF(O117&lt;&gt;"", INDEX('Summary - Level of Assistance -'!$C$2:$AV$7, MATCH(Prototype_input!$C$34, 'Summary - Level of Assistance -'!$B$2:$B$7, 0), MATCH(B117, 'Summary - Level of Assistance -'!$C$1:$AV$1, 0)),""),"")</f>
        <v/>
      </c>
      <c r="X117" s="21" t="str">
        <f t="shared" si="30"/>
        <v/>
      </c>
      <c r="Y117" s="21" t="str">
        <f t="shared" si="31"/>
        <v/>
      </c>
      <c r="AA117" s="21" t="str">
        <f t="array" ref="AA117">IF(Prototype_input!$C$6="Federal or Tribal Government",IF(O117&lt;&gt;"", INDEX('Summary - Objective - Tradeoff'!$C$2:$AV$4, MATCH(Prototype_input!$C$38, 'Summary - Objective - Tradeoff'!$B$2:$B$4, 0), MATCH(B117, 'Summary - Objective - Tradeoff'!$C$1:$AV$1, 0)),""),"")</f>
        <v/>
      </c>
      <c r="AB117" s="21" t="str">
        <f t="shared" si="32"/>
        <v/>
      </c>
      <c r="AC117" s="21" t="str">
        <f t="shared" si="33"/>
        <v/>
      </c>
      <c r="AE117" s="21" t="str">
        <f t="array" ref="AE117">IF(Prototype_input!$C$6="Federal or Tribal Government",IF(O117&lt;&gt;"", INDEX('Summary- PoP - Tradeoff'!$C$2:$AV$5, MATCH(Prototype_input!$C$46, 'Summary- PoP - Tradeoff'!$B$2:$B$5, 0), MATCH(B117, 'Summary- PoP - Tradeoff'!$C$1:$AV$1, 0)),""),"")</f>
        <v/>
      </c>
      <c r="AF117" s="21" t="str">
        <f t="shared" si="34"/>
        <v/>
      </c>
      <c r="AG117" s="21" t="str">
        <f t="shared" si="35"/>
        <v/>
      </c>
      <c r="AI117" s="21" t="str">
        <f t="array" ref="AI117">IF(Prototype_input!$C$6="Federal or Tribal Government",IF(O117&lt;&gt;"", INDEX('Summary - EDV - Tradeoff'!$C$2:$AV$4, MATCH(Prototype_input!$C$54, 'Summary - EDV - Tradeoff'!$B$2:$B$4, 0), MATCH(B117, 'Summary - EDV - Tradeoff'!$C$1:$AV$1, 0)),""),"")</f>
        <v/>
      </c>
      <c r="AJ117" s="21" t="str">
        <f t="shared" si="36"/>
        <v/>
      </c>
      <c r="AK117" s="21" t="str">
        <f t="shared" si="37"/>
        <v/>
      </c>
      <c r="AL117" s="21" t="str">
        <f t="shared" si="38"/>
        <v/>
      </c>
    </row>
    <row r="118" spans="4:38" ht="12.75" x14ac:dyDescent="0.2">
      <c r="D118" s="21" t="str">
        <f>IF(
  Prototype_input!$C$6 = "State or Local Government",
  IF(
    C118 &lt;&gt; "",
    IFERROR(
      INDEX(
        'Summary - Acquisition Need'!$C$2:$AD$4,
        MATCH(Prototype_input!$C$30, 'Summary - Acquisition Need'!$B$2:$B$4, 0),
        MATCH(C118, 'Summary - Acquisition Need'!$C$1:$AD$1, 0)
      ),
      ""
    ),
    ""
  ),
  IF(
    Prototype_input!$C$6 = "Federal or Tribal Government",
    IF(
      B118 &lt;&gt; "",
      IFERROR(
        INDEX(
          'Summary - Place of Performance'!$C$2:$AW$14,
          MATCH(Prototype_input!$C$30, 'Summary - Place of Performance'!$B$2:$B$14, 0),
          MATCH(B118, 'Summary - Place of Performance'!$C$1:$AW$1, 0)
        ),
        ""
      ),
      ""
    ),
    ""
  )
)</f>
        <v/>
      </c>
      <c r="E118" s="21" t="str">
        <f>IF(
  Prototype_input!$C$6 = "State or Local Government",
  IF(
    C118 &lt;&gt; "",
    IFERROR(
      INDEX(
        'Summary - Contract Type'!$C$2:$BX$6,
        MATCH(Prototype_input!$C$34, 'Summary - Contract Type'!$B$2:$B$6, 0),
        MATCH(C118, 'Summary - Contract Type'!$C$1:$BX$1, 0)
      ),
      ""
    ),
    ""
  ),
  IF(
    Prototype_input!$C$6 = "Federal or Tribal Government",
    IF(
      B118 &lt;&gt; "",
      IFERROR(
        INDEX(
          'Summary - Level of Assistance'!$C$2:$AW$7,
          MATCH(Prototype_input!$C$34, 'Summary - Level of Assistance'!$B$2:$B$7, 0),
          MATCH(B118, 'Summary - Level of Assistance'!$C$1:$AW$1, 0)
        ),
        ""
      ),
      ""
    ),
    ""
  )
)</f>
        <v/>
      </c>
      <c r="F118" s="21" t="str">
        <f>IF(
  Prototype_input!$C$6 = "State or Local Government",
  IF(
    C118 &lt;&gt; "",
    IFERROR(
      INDEX(
        'Summary - Socioeconomic'!$C$2:$BX$11,
        MATCH(Prototype_input!$C$38, 'Summary - Socioeconomic'!$B$2:$B$11, 0),
        MATCH(C118, 'Summary - Socioeconomic'!$C$1:$BX$1, 0)
      ),
      ""
    ),
    ""
  ),
  IF(
    Prototype_input!$C$6 = "Federal or Tribal Government",
    IF(
      B118 &lt;&gt; "",
      IFERROR(
        INDEX(
          'Summary - Objective'!$C$2:$AX$4,
          MATCH(Prototype_input!$C$38, 'Summary - Objective'!$B$2:$B$4, 0),
          MATCH(B118, 'Summary - Objective'!$C$1:$AX$1, 0)
        ),
        ""
      ),
      ""
    ),
    ""
  )
)</f>
        <v/>
      </c>
      <c r="G118" s="21" t="str">
        <f>IF(
  Prototype_input!$C$6 = "Federal or Tribal Government",
  IF(
    B118 &lt;&gt; "",
    IFERROR(
      INDEX(
        'Summary - Contract Type'!$C$2:$BX$6,
        MATCH(Prototype_input!$C$42, 'Summary - Contract Type'!$B$2:$B$6, 0),
        MATCH(B118, 'Summary - Contract Type'!$C$1:$BX$1, 0)
      ),
      ""
    ),
    ""
  ),
  ""
)</f>
        <v/>
      </c>
      <c r="H118" s="21" t="str">
        <f>IF(
  Prototype_input!$C$6 = "Federal or Tribal Government",
  IF(
    B118 &lt;&gt; "",
    IFERROR(
      INDEX(
        'Summary - Period of Performance'!$C$2:$AW$5,
        MATCH(Prototype_input!$C$46, 'Summary - Period of Performance'!$B$2:$B$5, 0),
        MATCH(B118, 'Summary - Period of Performance'!$C$1:$AW$1, 0)
      ),
      ""
    ),
    ""
  ),
  ""
)</f>
        <v/>
      </c>
      <c r="I118" s="21" t="str">
        <f>IF(
  Prototype_input!$C$6 = "Federal or Tribal Government",
  IF(
    B118 &lt;&gt; "",
    IFERROR(
      INDEX(
        'Summary - Socioeconomic'!$C$2:$BX$11,
        MATCH(Prototype_input!$C$50, 'Summary - Socioeconomic'!$B$2:$B$11, 0),
        MATCH(B118, 'Summary - Socioeconomic'!$C$1:$BX$1, 0)
      ),
      ""
    ),
    ""
  ),
  ""
)</f>
        <v/>
      </c>
      <c r="J118" s="21" t="str">
        <f>IF(
  Prototype_input!$C$6 = "Federal or Tribal Government",
  IF(
    B118 &lt;&gt; "",
    IFERROR(
      INDEX(
        'Summary - Estimated Dollar Valu'!$C$2:$AW$4,
        MATCH(Prototype_input!$C$54, 'Summary - Estimated Dollar Valu'!$B$2:$B$4, 0),
        MATCH(B118, 'Summary - Estimated Dollar Valu'!$C$1:$AW$1, 0)
      ),
      ""
    ),
    ""
  ),
  ""
)</f>
        <v/>
      </c>
      <c r="K118" s="21" t="str">
        <f>IF(AND(Prototype_input!$C$56&lt;&gt;"",J118&lt;&gt;""),Prototype_input!$C$58,"")</f>
        <v/>
      </c>
      <c r="L118" s="21" t="str">
        <f>IF(AND(Prototype_input!$C$60&lt;&gt;"",J118&lt;&gt;""),Prototype_input!$C$62,"")</f>
        <v/>
      </c>
      <c r="M118" s="21" t="str">
        <f>IF(AND(Prototype_input!$C$64&lt;&gt;"",J118&lt;&gt;""),Prototype_input!$C$66,"")</f>
        <v/>
      </c>
      <c r="N118" s="21" t="str">
        <f>IF(AND(Prototype_input!$C$68&lt;&gt;"",J118&lt;&gt;""),Prototype_input!$C$70,"")</f>
        <v/>
      </c>
      <c r="O118" s="21" t="str">
        <f>IF(N118&lt;&gt;"",_xlfn.XLOOKUP(Prototype_input!$E$16,'ITC Offerings Mapping'!$C$1:$C$1000,'ITC Offerings Mapping'!$B$1:$B$1000),"")</f>
        <v/>
      </c>
      <c r="Q118" s="21" t="str">
        <f t="array" ref="Q118">IF(Prototype_input!$C$6="Federal or Tribal Government",IF(O118&lt;&gt;"", INDEX('Scope Scoring'!$C$2:$BX$50, MATCH(O118, 'Scope Scoring'!$B$2:$B$50, 0), MATCH(B118, 'Scope Scoring'!$C$1:$BX$1, 0)),""),"")</f>
        <v/>
      </c>
      <c r="R118" s="21" t="str">
        <f t="shared" si="26"/>
        <v/>
      </c>
      <c r="S118" s="21" t="str">
        <f t="shared" si="27"/>
        <v/>
      </c>
      <c r="T118" s="21" t="str">
        <f t="shared" si="28"/>
        <v/>
      </c>
      <c r="U118" s="21" t="str">
        <f t="shared" si="29"/>
        <v/>
      </c>
      <c r="W118" s="21" t="str">
        <f t="array" ref="W118">IF(Prototype_input!$C$6="Federal or Tribal Government",IF(O118&lt;&gt;"", INDEX('Summary - Level of Assistance -'!$C$2:$AV$7, MATCH(Prototype_input!$C$34, 'Summary - Level of Assistance -'!$B$2:$B$7, 0), MATCH(B118, 'Summary - Level of Assistance -'!$C$1:$AV$1, 0)),""),"")</f>
        <v/>
      </c>
      <c r="X118" s="21" t="str">
        <f t="shared" si="30"/>
        <v/>
      </c>
      <c r="Y118" s="21" t="str">
        <f t="shared" si="31"/>
        <v/>
      </c>
      <c r="AA118" s="21" t="str">
        <f t="array" ref="AA118">IF(Prototype_input!$C$6="Federal or Tribal Government",IF(O118&lt;&gt;"", INDEX('Summary - Objective - Tradeoff'!$C$2:$AV$4, MATCH(Prototype_input!$C$38, 'Summary - Objective - Tradeoff'!$B$2:$B$4, 0), MATCH(B118, 'Summary - Objective - Tradeoff'!$C$1:$AV$1, 0)),""),"")</f>
        <v/>
      </c>
      <c r="AB118" s="21" t="str">
        <f t="shared" si="32"/>
        <v/>
      </c>
      <c r="AC118" s="21" t="str">
        <f t="shared" si="33"/>
        <v/>
      </c>
      <c r="AE118" s="21" t="str">
        <f t="array" ref="AE118">IF(Prototype_input!$C$6="Federal or Tribal Government",IF(O118&lt;&gt;"", INDEX('Summary- PoP - Tradeoff'!$C$2:$AV$5, MATCH(Prototype_input!$C$46, 'Summary- PoP - Tradeoff'!$B$2:$B$5, 0), MATCH(B118, 'Summary- PoP - Tradeoff'!$C$1:$AV$1, 0)),""),"")</f>
        <v/>
      </c>
      <c r="AF118" s="21" t="str">
        <f t="shared" si="34"/>
        <v/>
      </c>
      <c r="AG118" s="21" t="str">
        <f t="shared" si="35"/>
        <v/>
      </c>
      <c r="AI118" s="21" t="str">
        <f t="array" ref="AI118">IF(Prototype_input!$C$6="Federal or Tribal Government",IF(O118&lt;&gt;"", INDEX('Summary - EDV - Tradeoff'!$C$2:$AV$4, MATCH(Prototype_input!$C$54, 'Summary - EDV - Tradeoff'!$B$2:$B$4, 0), MATCH(B118, 'Summary - EDV - Tradeoff'!$C$1:$AV$1, 0)),""),"")</f>
        <v/>
      </c>
      <c r="AJ118" s="21" t="str">
        <f t="shared" si="36"/>
        <v/>
      </c>
      <c r="AK118" s="21" t="str">
        <f t="shared" si="37"/>
        <v/>
      </c>
      <c r="AL118" s="21" t="str">
        <f t="shared" si="38"/>
        <v/>
      </c>
    </row>
    <row r="119" spans="4:38" ht="12.75" x14ac:dyDescent="0.2">
      <c r="D119" s="21" t="str">
        <f>IF(
  Prototype_input!$C$6 = "State or Local Government",
  IF(
    C119 &lt;&gt; "",
    IFERROR(
      INDEX(
        'Summary - Acquisition Need'!$C$2:$AD$4,
        MATCH(Prototype_input!$C$30, 'Summary - Acquisition Need'!$B$2:$B$4, 0),
        MATCH(C119, 'Summary - Acquisition Need'!$C$1:$AD$1, 0)
      ),
      ""
    ),
    ""
  ),
  IF(
    Prototype_input!$C$6 = "Federal or Tribal Government",
    IF(
      B119 &lt;&gt; "",
      IFERROR(
        INDEX(
          'Summary - Place of Performance'!$C$2:$AW$14,
          MATCH(Prototype_input!$C$30, 'Summary - Place of Performance'!$B$2:$B$14, 0),
          MATCH(B119, 'Summary - Place of Performance'!$C$1:$AW$1, 0)
        ),
        ""
      ),
      ""
    ),
    ""
  )
)</f>
        <v/>
      </c>
      <c r="E119" s="21" t="str">
        <f>IF(
  Prototype_input!$C$6 = "State or Local Government",
  IF(
    C119 &lt;&gt; "",
    IFERROR(
      INDEX(
        'Summary - Contract Type'!$C$2:$BX$6,
        MATCH(Prototype_input!$C$34, 'Summary - Contract Type'!$B$2:$B$6, 0),
        MATCH(C119, 'Summary - Contract Type'!$C$1:$BX$1, 0)
      ),
      ""
    ),
    ""
  ),
  IF(
    Prototype_input!$C$6 = "Federal or Tribal Government",
    IF(
      B119 &lt;&gt; "",
      IFERROR(
        INDEX(
          'Summary - Level of Assistance'!$C$2:$AW$7,
          MATCH(Prototype_input!$C$34, 'Summary - Level of Assistance'!$B$2:$B$7, 0),
          MATCH(B119, 'Summary - Level of Assistance'!$C$1:$AW$1, 0)
        ),
        ""
      ),
      ""
    ),
    ""
  )
)</f>
        <v/>
      </c>
      <c r="F119" s="21" t="str">
        <f>IF(
  Prototype_input!$C$6 = "State or Local Government",
  IF(
    C119 &lt;&gt; "",
    IFERROR(
      INDEX(
        'Summary - Socioeconomic'!$C$2:$BX$11,
        MATCH(Prototype_input!$C$38, 'Summary - Socioeconomic'!$B$2:$B$11, 0),
        MATCH(C119, 'Summary - Socioeconomic'!$C$1:$BX$1, 0)
      ),
      ""
    ),
    ""
  ),
  IF(
    Prototype_input!$C$6 = "Federal or Tribal Government",
    IF(
      B119 &lt;&gt; "",
      IFERROR(
        INDEX(
          'Summary - Objective'!$C$2:$AX$4,
          MATCH(Prototype_input!$C$38, 'Summary - Objective'!$B$2:$B$4, 0),
          MATCH(B119, 'Summary - Objective'!$C$1:$AX$1, 0)
        ),
        ""
      ),
      ""
    ),
    ""
  )
)</f>
        <v/>
      </c>
      <c r="G119" s="21" t="str">
        <f>IF(
  Prototype_input!$C$6 = "Federal or Tribal Government",
  IF(
    B119 &lt;&gt; "",
    IFERROR(
      INDEX(
        'Summary - Contract Type'!$C$2:$BX$6,
        MATCH(Prototype_input!$C$42, 'Summary - Contract Type'!$B$2:$B$6, 0),
        MATCH(B119, 'Summary - Contract Type'!$C$1:$BX$1, 0)
      ),
      ""
    ),
    ""
  ),
  ""
)</f>
        <v/>
      </c>
      <c r="H119" s="21" t="str">
        <f>IF(
  Prototype_input!$C$6 = "Federal or Tribal Government",
  IF(
    B119 &lt;&gt; "",
    IFERROR(
      INDEX(
        'Summary - Period of Performance'!$C$2:$AW$5,
        MATCH(Prototype_input!$C$46, 'Summary - Period of Performance'!$B$2:$B$5, 0),
        MATCH(B119, 'Summary - Period of Performance'!$C$1:$AW$1, 0)
      ),
      ""
    ),
    ""
  ),
  ""
)</f>
        <v/>
      </c>
      <c r="I119" s="21" t="str">
        <f>IF(
  Prototype_input!$C$6 = "Federal or Tribal Government",
  IF(
    B119 &lt;&gt; "",
    IFERROR(
      INDEX(
        'Summary - Socioeconomic'!$C$2:$BX$11,
        MATCH(Prototype_input!$C$50, 'Summary - Socioeconomic'!$B$2:$B$11, 0),
        MATCH(B119, 'Summary - Socioeconomic'!$C$1:$BX$1, 0)
      ),
      ""
    ),
    ""
  ),
  ""
)</f>
        <v/>
      </c>
      <c r="J119" s="21" t="str">
        <f>IF(
  Prototype_input!$C$6 = "Federal or Tribal Government",
  IF(
    B119 &lt;&gt; "",
    IFERROR(
      INDEX(
        'Summary - Estimated Dollar Valu'!$C$2:$AW$4,
        MATCH(Prototype_input!$C$54, 'Summary - Estimated Dollar Valu'!$B$2:$B$4, 0),
        MATCH(B119, 'Summary - Estimated Dollar Valu'!$C$1:$AW$1, 0)
      ),
      ""
    ),
    ""
  ),
  ""
)</f>
        <v/>
      </c>
      <c r="K119" s="21" t="str">
        <f>IF(AND(Prototype_input!$C$56&lt;&gt;"",J119&lt;&gt;""),Prototype_input!$C$58,"")</f>
        <v/>
      </c>
      <c r="L119" s="21" t="str">
        <f>IF(AND(Prototype_input!$C$60&lt;&gt;"",J119&lt;&gt;""),Prototype_input!$C$62,"")</f>
        <v/>
      </c>
      <c r="M119" s="21" t="str">
        <f>IF(AND(Prototype_input!$C$64&lt;&gt;"",J119&lt;&gt;""),Prototype_input!$C$66,"")</f>
        <v/>
      </c>
      <c r="N119" s="21" t="str">
        <f>IF(AND(Prototype_input!$C$68&lt;&gt;"",J119&lt;&gt;""),Prototype_input!$C$70,"")</f>
        <v/>
      </c>
      <c r="O119" s="21" t="str">
        <f>IF(N119&lt;&gt;"",_xlfn.XLOOKUP(Prototype_input!$E$16,'ITC Offerings Mapping'!$C$1:$C$1000,'ITC Offerings Mapping'!$B$1:$B$1000),"")</f>
        <v/>
      </c>
      <c r="Q119" s="21" t="str">
        <f t="array" ref="Q119">IF(Prototype_input!$C$6="Federal or Tribal Government",IF(O119&lt;&gt;"", INDEX('Scope Scoring'!$C$2:$BX$50, MATCH(O119, 'Scope Scoring'!$B$2:$B$50, 0), MATCH(B119, 'Scope Scoring'!$C$1:$BX$1, 0)),""),"")</f>
        <v/>
      </c>
      <c r="R119" s="21" t="str">
        <f t="shared" si="26"/>
        <v/>
      </c>
      <c r="S119" s="21" t="str">
        <f t="shared" si="27"/>
        <v/>
      </c>
      <c r="T119" s="21" t="str">
        <f t="shared" si="28"/>
        <v/>
      </c>
      <c r="U119" s="21" t="str">
        <f t="shared" si="29"/>
        <v/>
      </c>
      <c r="W119" s="21" t="str">
        <f t="array" ref="W119">IF(Prototype_input!$C$6="Federal or Tribal Government",IF(O119&lt;&gt;"", INDEX('Summary - Level of Assistance -'!$C$2:$AV$7, MATCH(Prototype_input!$C$34, 'Summary - Level of Assistance -'!$B$2:$B$7, 0), MATCH(B119, 'Summary - Level of Assistance -'!$C$1:$AV$1, 0)),""),"")</f>
        <v/>
      </c>
      <c r="X119" s="21" t="str">
        <f t="shared" si="30"/>
        <v/>
      </c>
      <c r="Y119" s="21" t="str">
        <f t="shared" si="31"/>
        <v/>
      </c>
      <c r="AA119" s="21" t="str">
        <f t="array" ref="AA119">IF(Prototype_input!$C$6="Federal or Tribal Government",IF(O119&lt;&gt;"", INDEX('Summary - Objective - Tradeoff'!$C$2:$AV$4, MATCH(Prototype_input!$C$38, 'Summary - Objective - Tradeoff'!$B$2:$B$4, 0), MATCH(B119, 'Summary - Objective - Tradeoff'!$C$1:$AV$1, 0)),""),"")</f>
        <v/>
      </c>
      <c r="AB119" s="21" t="str">
        <f t="shared" si="32"/>
        <v/>
      </c>
      <c r="AC119" s="21" t="str">
        <f t="shared" si="33"/>
        <v/>
      </c>
      <c r="AE119" s="21" t="str">
        <f t="array" ref="AE119">IF(Prototype_input!$C$6="Federal or Tribal Government",IF(O119&lt;&gt;"", INDEX('Summary- PoP - Tradeoff'!$C$2:$AV$5, MATCH(Prototype_input!$C$46, 'Summary- PoP - Tradeoff'!$B$2:$B$5, 0), MATCH(B119, 'Summary- PoP - Tradeoff'!$C$1:$AV$1, 0)),""),"")</f>
        <v/>
      </c>
      <c r="AF119" s="21" t="str">
        <f t="shared" si="34"/>
        <v/>
      </c>
      <c r="AG119" s="21" t="str">
        <f t="shared" si="35"/>
        <v/>
      </c>
      <c r="AI119" s="21" t="str">
        <f t="array" ref="AI119">IF(Prototype_input!$C$6="Federal or Tribal Government",IF(O119&lt;&gt;"", INDEX('Summary - EDV - Tradeoff'!$C$2:$AV$4, MATCH(Prototype_input!$C$54, 'Summary - EDV - Tradeoff'!$B$2:$B$4, 0), MATCH(B119, 'Summary - EDV - Tradeoff'!$C$1:$AV$1, 0)),""),"")</f>
        <v/>
      </c>
      <c r="AJ119" s="21" t="str">
        <f t="shared" si="36"/>
        <v/>
      </c>
      <c r="AK119" s="21" t="str">
        <f t="shared" si="37"/>
        <v/>
      </c>
      <c r="AL119" s="21" t="str">
        <f t="shared" si="38"/>
        <v/>
      </c>
    </row>
    <row r="120" spans="4:38" ht="12.75" x14ac:dyDescent="0.2">
      <c r="D120" s="21" t="str">
        <f>IF(
  Prototype_input!$C$6 = "State or Local Government",
  IF(
    C120 &lt;&gt; "",
    IFERROR(
      INDEX(
        'Summary - Acquisition Need'!$C$2:$AD$4,
        MATCH(Prototype_input!$C$30, 'Summary - Acquisition Need'!$B$2:$B$4, 0),
        MATCH(C120, 'Summary - Acquisition Need'!$C$1:$AD$1, 0)
      ),
      ""
    ),
    ""
  ),
  IF(
    Prototype_input!$C$6 = "Federal or Tribal Government",
    IF(
      B120 &lt;&gt; "",
      IFERROR(
        INDEX(
          'Summary - Place of Performance'!$C$2:$AW$14,
          MATCH(Prototype_input!$C$30, 'Summary - Place of Performance'!$B$2:$B$14, 0),
          MATCH(B120, 'Summary - Place of Performance'!$C$1:$AW$1, 0)
        ),
        ""
      ),
      ""
    ),
    ""
  )
)</f>
        <v/>
      </c>
      <c r="E120" s="21" t="str">
        <f>IF(
  Prototype_input!$C$6 = "State or Local Government",
  IF(
    C120 &lt;&gt; "",
    IFERROR(
      INDEX(
        'Summary - Contract Type'!$C$2:$BX$6,
        MATCH(Prototype_input!$C$34, 'Summary - Contract Type'!$B$2:$B$6, 0),
        MATCH(C120, 'Summary - Contract Type'!$C$1:$BX$1, 0)
      ),
      ""
    ),
    ""
  ),
  IF(
    Prototype_input!$C$6 = "Federal or Tribal Government",
    IF(
      B120 &lt;&gt; "",
      IFERROR(
        INDEX(
          'Summary - Level of Assistance'!$C$2:$AW$7,
          MATCH(Prototype_input!$C$34, 'Summary - Level of Assistance'!$B$2:$B$7, 0),
          MATCH(B120, 'Summary - Level of Assistance'!$C$1:$AW$1, 0)
        ),
        ""
      ),
      ""
    ),
    ""
  )
)</f>
        <v/>
      </c>
      <c r="F120" s="21" t="str">
        <f>IF(
  Prototype_input!$C$6 = "State or Local Government",
  IF(
    C120 &lt;&gt; "",
    IFERROR(
      INDEX(
        'Summary - Socioeconomic'!$C$2:$BX$11,
        MATCH(Prototype_input!$C$38, 'Summary - Socioeconomic'!$B$2:$B$11, 0),
        MATCH(C120, 'Summary - Socioeconomic'!$C$1:$BX$1, 0)
      ),
      ""
    ),
    ""
  ),
  IF(
    Prototype_input!$C$6 = "Federal or Tribal Government",
    IF(
      B120 &lt;&gt; "",
      IFERROR(
        INDEX(
          'Summary - Objective'!$C$2:$AX$4,
          MATCH(Prototype_input!$C$38, 'Summary - Objective'!$B$2:$B$4, 0),
          MATCH(B120, 'Summary - Objective'!$C$1:$AX$1, 0)
        ),
        ""
      ),
      ""
    ),
    ""
  )
)</f>
        <v/>
      </c>
      <c r="G120" s="21" t="str">
        <f>IF(
  Prototype_input!$C$6 = "Federal or Tribal Government",
  IF(
    B120 &lt;&gt; "",
    IFERROR(
      INDEX(
        'Summary - Contract Type'!$C$2:$BX$6,
        MATCH(Prototype_input!$C$42, 'Summary - Contract Type'!$B$2:$B$6, 0),
        MATCH(B120, 'Summary - Contract Type'!$C$1:$BX$1, 0)
      ),
      ""
    ),
    ""
  ),
  ""
)</f>
        <v/>
      </c>
      <c r="H120" s="21" t="str">
        <f>IF(
  Prototype_input!$C$6 = "Federal or Tribal Government",
  IF(
    B120 &lt;&gt; "",
    IFERROR(
      INDEX(
        'Summary - Period of Performance'!$C$2:$AW$5,
        MATCH(Prototype_input!$C$46, 'Summary - Period of Performance'!$B$2:$B$5, 0),
        MATCH(B120, 'Summary - Period of Performance'!$C$1:$AW$1, 0)
      ),
      ""
    ),
    ""
  ),
  ""
)</f>
        <v/>
      </c>
      <c r="I120" s="21" t="str">
        <f>IF(
  Prototype_input!$C$6 = "Federal or Tribal Government",
  IF(
    B120 &lt;&gt; "",
    IFERROR(
      INDEX(
        'Summary - Socioeconomic'!$C$2:$BX$11,
        MATCH(Prototype_input!$C$50, 'Summary - Socioeconomic'!$B$2:$B$11, 0),
        MATCH(B120, 'Summary - Socioeconomic'!$C$1:$BX$1, 0)
      ),
      ""
    ),
    ""
  ),
  ""
)</f>
        <v/>
      </c>
      <c r="J120" s="21" t="str">
        <f>IF(
  Prototype_input!$C$6 = "Federal or Tribal Government",
  IF(
    B120 &lt;&gt; "",
    IFERROR(
      INDEX(
        'Summary - Estimated Dollar Valu'!$C$2:$AW$4,
        MATCH(Prototype_input!$C$54, 'Summary - Estimated Dollar Valu'!$B$2:$B$4, 0),
        MATCH(B120, 'Summary - Estimated Dollar Valu'!$C$1:$AW$1, 0)
      ),
      ""
    ),
    ""
  ),
  ""
)</f>
        <v/>
      </c>
      <c r="K120" s="21" t="str">
        <f>IF(AND(Prototype_input!$C$56&lt;&gt;"",J120&lt;&gt;""),Prototype_input!$C$58,"")</f>
        <v/>
      </c>
      <c r="L120" s="21" t="str">
        <f>IF(AND(Prototype_input!$C$60&lt;&gt;"",J120&lt;&gt;""),Prototype_input!$C$62,"")</f>
        <v/>
      </c>
      <c r="M120" s="21" t="str">
        <f>IF(AND(Prototype_input!$C$64&lt;&gt;"",J120&lt;&gt;""),Prototype_input!$C$66,"")</f>
        <v/>
      </c>
      <c r="N120" s="21" t="str">
        <f>IF(AND(Prototype_input!$C$68&lt;&gt;"",J120&lt;&gt;""),Prototype_input!$C$70,"")</f>
        <v/>
      </c>
      <c r="O120" s="21" t="str">
        <f>IF(N120&lt;&gt;"",_xlfn.XLOOKUP(Prototype_input!$E$16,'ITC Offerings Mapping'!$C$1:$C$1000,'ITC Offerings Mapping'!$B$1:$B$1000),"")</f>
        <v/>
      </c>
      <c r="Q120" s="21" t="str">
        <f t="array" ref="Q120">IF(Prototype_input!$C$6="Federal or Tribal Government",IF(O120&lt;&gt;"", INDEX('Scope Scoring'!$C$2:$BX$50, MATCH(O120, 'Scope Scoring'!$B$2:$B$50, 0), MATCH(B120, 'Scope Scoring'!$C$1:$BX$1, 0)),""),"")</f>
        <v/>
      </c>
      <c r="R120" s="21" t="str">
        <f t="shared" si="26"/>
        <v/>
      </c>
      <c r="S120" s="21" t="str">
        <f t="shared" si="27"/>
        <v/>
      </c>
      <c r="T120" s="21" t="str">
        <f t="shared" si="28"/>
        <v/>
      </c>
      <c r="U120" s="21" t="str">
        <f t="shared" si="29"/>
        <v/>
      </c>
      <c r="W120" s="21" t="str">
        <f t="array" ref="W120">IF(Prototype_input!$C$6="Federal or Tribal Government",IF(O120&lt;&gt;"", INDEX('Summary - Level of Assistance -'!$C$2:$AV$7, MATCH(Prototype_input!$C$34, 'Summary - Level of Assistance -'!$B$2:$B$7, 0), MATCH(B120, 'Summary - Level of Assistance -'!$C$1:$AV$1, 0)),""),"")</f>
        <v/>
      </c>
      <c r="X120" s="21" t="str">
        <f t="shared" si="30"/>
        <v/>
      </c>
      <c r="Y120" s="21" t="str">
        <f t="shared" si="31"/>
        <v/>
      </c>
      <c r="AA120" s="21" t="str">
        <f t="array" ref="AA120">IF(Prototype_input!$C$6="Federal or Tribal Government",IF(O120&lt;&gt;"", INDEX('Summary - Objective - Tradeoff'!$C$2:$AV$4, MATCH(Prototype_input!$C$38, 'Summary - Objective - Tradeoff'!$B$2:$B$4, 0), MATCH(B120, 'Summary - Objective - Tradeoff'!$C$1:$AV$1, 0)),""),"")</f>
        <v/>
      </c>
      <c r="AB120" s="21" t="str">
        <f t="shared" si="32"/>
        <v/>
      </c>
      <c r="AC120" s="21" t="str">
        <f t="shared" si="33"/>
        <v/>
      </c>
      <c r="AE120" s="21" t="str">
        <f t="array" ref="AE120">IF(Prototype_input!$C$6="Federal or Tribal Government",IF(O120&lt;&gt;"", INDEX('Summary- PoP - Tradeoff'!$C$2:$AV$5, MATCH(Prototype_input!$C$46, 'Summary- PoP - Tradeoff'!$B$2:$B$5, 0), MATCH(B120, 'Summary- PoP - Tradeoff'!$C$1:$AV$1, 0)),""),"")</f>
        <v/>
      </c>
      <c r="AF120" s="21" t="str">
        <f t="shared" si="34"/>
        <v/>
      </c>
      <c r="AG120" s="21" t="str">
        <f t="shared" si="35"/>
        <v/>
      </c>
      <c r="AI120" s="21" t="str">
        <f t="array" ref="AI120">IF(Prototype_input!$C$6="Federal or Tribal Government",IF(O120&lt;&gt;"", INDEX('Summary - EDV - Tradeoff'!$C$2:$AV$4, MATCH(Prototype_input!$C$54, 'Summary - EDV - Tradeoff'!$B$2:$B$4, 0), MATCH(B120, 'Summary - EDV - Tradeoff'!$C$1:$AV$1, 0)),""),"")</f>
        <v/>
      </c>
      <c r="AJ120" s="21" t="str">
        <f t="shared" si="36"/>
        <v/>
      </c>
      <c r="AK120" s="21" t="str">
        <f t="shared" si="37"/>
        <v/>
      </c>
      <c r="AL120" s="21" t="str">
        <f t="shared" si="38"/>
        <v/>
      </c>
    </row>
    <row r="121" spans="4:38" ht="12.75" x14ac:dyDescent="0.2">
      <c r="D121" s="21" t="str">
        <f>IF(
  Prototype_input!$C$6 = "State or Local Government",
  IF(
    C121 &lt;&gt; "",
    IFERROR(
      INDEX(
        'Summary - Acquisition Need'!$C$2:$AD$4,
        MATCH(Prototype_input!$C$30, 'Summary - Acquisition Need'!$B$2:$B$4, 0),
        MATCH(C121, 'Summary - Acquisition Need'!$C$1:$AD$1, 0)
      ),
      ""
    ),
    ""
  ),
  IF(
    Prototype_input!$C$6 = "Federal or Tribal Government",
    IF(
      B121 &lt;&gt; "",
      IFERROR(
        INDEX(
          'Summary - Place of Performance'!$C$2:$AW$14,
          MATCH(Prototype_input!$C$30, 'Summary - Place of Performance'!$B$2:$B$14, 0),
          MATCH(B121, 'Summary - Place of Performance'!$C$1:$AW$1, 0)
        ),
        ""
      ),
      ""
    ),
    ""
  )
)</f>
        <v/>
      </c>
      <c r="E121" s="21" t="str">
        <f>IF(
  Prototype_input!$C$6 = "State or Local Government",
  IF(
    C121 &lt;&gt; "",
    IFERROR(
      INDEX(
        'Summary - Contract Type'!$C$2:$BX$6,
        MATCH(Prototype_input!$C$34, 'Summary - Contract Type'!$B$2:$B$6, 0),
        MATCH(C121, 'Summary - Contract Type'!$C$1:$BX$1, 0)
      ),
      ""
    ),
    ""
  ),
  IF(
    Prototype_input!$C$6 = "Federal or Tribal Government",
    IF(
      B121 &lt;&gt; "",
      IFERROR(
        INDEX(
          'Summary - Level of Assistance'!$C$2:$AW$7,
          MATCH(Prototype_input!$C$34, 'Summary - Level of Assistance'!$B$2:$B$7, 0),
          MATCH(B121, 'Summary - Level of Assistance'!$C$1:$AW$1, 0)
        ),
        ""
      ),
      ""
    ),
    ""
  )
)</f>
        <v/>
      </c>
      <c r="F121" s="21" t="str">
        <f>IF(
  Prototype_input!$C$6 = "State or Local Government",
  IF(
    C121 &lt;&gt; "",
    IFERROR(
      INDEX(
        'Summary - Socioeconomic'!$C$2:$BX$11,
        MATCH(Prototype_input!$C$38, 'Summary - Socioeconomic'!$B$2:$B$11, 0),
        MATCH(C121, 'Summary - Socioeconomic'!$C$1:$BX$1, 0)
      ),
      ""
    ),
    ""
  ),
  IF(
    Prototype_input!$C$6 = "Federal or Tribal Government",
    IF(
      B121 &lt;&gt; "",
      IFERROR(
        INDEX(
          'Summary - Objective'!$C$2:$AX$4,
          MATCH(Prototype_input!$C$38, 'Summary - Objective'!$B$2:$B$4, 0),
          MATCH(B121, 'Summary - Objective'!$C$1:$AX$1, 0)
        ),
        ""
      ),
      ""
    ),
    ""
  )
)</f>
        <v/>
      </c>
      <c r="G121" s="21" t="str">
        <f>IF(
  Prototype_input!$C$6 = "Federal or Tribal Government",
  IF(
    B121 &lt;&gt; "",
    IFERROR(
      INDEX(
        'Summary - Contract Type'!$C$2:$BX$6,
        MATCH(Prototype_input!$C$42, 'Summary - Contract Type'!$B$2:$B$6, 0),
        MATCH(B121, 'Summary - Contract Type'!$C$1:$BX$1, 0)
      ),
      ""
    ),
    ""
  ),
  ""
)</f>
        <v/>
      </c>
      <c r="H121" s="21" t="str">
        <f>IF(
  Prototype_input!$C$6 = "Federal or Tribal Government",
  IF(
    B121 &lt;&gt; "",
    IFERROR(
      INDEX(
        'Summary - Period of Performance'!$C$2:$AW$5,
        MATCH(Prototype_input!$C$46, 'Summary - Period of Performance'!$B$2:$B$5, 0),
        MATCH(B121, 'Summary - Period of Performance'!$C$1:$AW$1, 0)
      ),
      ""
    ),
    ""
  ),
  ""
)</f>
        <v/>
      </c>
      <c r="I121" s="21" t="str">
        <f>IF(
  Prototype_input!$C$6 = "Federal or Tribal Government",
  IF(
    B121 &lt;&gt; "",
    IFERROR(
      INDEX(
        'Summary - Socioeconomic'!$C$2:$BX$11,
        MATCH(Prototype_input!$C$50, 'Summary - Socioeconomic'!$B$2:$B$11, 0),
        MATCH(B121, 'Summary - Socioeconomic'!$C$1:$BX$1, 0)
      ),
      ""
    ),
    ""
  ),
  ""
)</f>
        <v/>
      </c>
      <c r="J121" s="21" t="str">
        <f>IF(
  Prototype_input!$C$6 = "Federal or Tribal Government",
  IF(
    B121 &lt;&gt; "",
    IFERROR(
      INDEX(
        'Summary - Estimated Dollar Valu'!$C$2:$AW$4,
        MATCH(Prototype_input!$C$54, 'Summary - Estimated Dollar Valu'!$B$2:$B$4, 0),
        MATCH(B121, 'Summary - Estimated Dollar Valu'!$C$1:$AW$1, 0)
      ),
      ""
    ),
    ""
  ),
  ""
)</f>
        <v/>
      </c>
      <c r="K121" s="21" t="str">
        <f>IF(AND(Prototype_input!$C$56&lt;&gt;"",J121&lt;&gt;""),Prototype_input!$C$58,"")</f>
        <v/>
      </c>
      <c r="L121" s="21" t="str">
        <f>IF(AND(Prototype_input!$C$60&lt;&gt;"",J121&lt;&gt;""),Prototype_input!$C$62,"")</f>
        <v/>
      </c>
      <c r="M121" s="21" t="str">
        <f>IF(AND(Prototype_input!$C$64&lt;&gt;"",J121&lt;&gt;""),Prototype_input!$C$66,"")</f>
        <v/>
      </c>
      <c r="N121" s="21" t="str">
        <f>IF(AND(Prototype_input!$C$68&lt;&gt;"",J121&lt;&gt;""),Prototype_input!$C$70,"")</f>
        <v/>
      </c>
      <c r="O121" s="21" t="str">
        <f>IF(N121&lt;&gt;"",_xlfn.XLOOKUP(Prototype_input!$E$16,'ITC Offerings Mapping'!$C$1:$C$1000,'ITC Offerings Mapping'!$B$1:$B$1000),"")</f>
        <v/>
      </c>
      <c r="Q121" s="21" t="str">
        <f t="array" ref="Q121">IF(Prototype_input!$C$6="Federal or Tribal Government",IF(O121&lt;&gt;"", INDEX('Scope Scoring'!$C$2:$BX$50, MATCH(O121, 'Scope Scoring'!$B$2:$B$50, 0), MATCH(B121, 'Scope Scoring'!$C$1:$BX$1, 0)),""),"")</f>
        <v/>
      </c>
      <c r="R121" s="21" t="str">
        <f t="shared" si="26"/>
        <v/>
      </c>
      <c r="S121" s="21" t="str">
        <f t="shared" si="27"/>
        <v/>
      </c>
      <c r="T121" s="21" t="str">
        <f t="shared" si="28"/>
        <v/>
      </c>
      <c r="U121" s="21" t="str">
        <f t="shared" si="29"/>
        <v/>
      </c>
      <c r="W121" s="21" t="str">
        <f t="array" ref="W121">IF(Prototype_input!$C$6="Federal or Tribal Government",IF(O121&lt;&gt;"", INDEX('Summary - Level of Assistance -'!$C$2:$AV$7, MATCH(Prototype_input!$C$34, 'Summary - Level of Assistance -'!$B$2:$B$7, 0), MATCH(B121, 'Summary - Level of Assistance -'!$C$1:$AV$1, 0)),""),"")</f>
        <v/>
      </c>
      <c r="X121" s="21" t="str">
        <f t="shared" si="30"/>
        <v/>
      </c>
      <c r="Y121" s="21" t="str">
        <f t="shared" si="31"/>
        <v/>
      </c>
      <c r="AA121" s="21" t="str">
        <f t="array" ref="AA121">IF(Prototype_input!$C$6="Federal or Tribal Government",IF(O121&lt;&gt;"", INDEX('Summary - Objective - Tradeoff'!$C$2:$AV$4, MATCH(Prototype_input!$C$38, 'Summary - Objective - Tradeoff'!$B$2:$B$4, 0), MATCH(B121, 'Summary - Objective - Tradeoff'!$C$1:$AV$1, 0)),""),"")</f>
        <v/>
      </c>
      <c r="AB121" s="21" t="str">
        <f t="shared" si="32"/>
        <v/>
      </c>
      <c r="AC121" s="21" t="str">
        <f t="shared" si="33"/>
        <v/>
      </c>
      <c r="AE121" s="21" t="str">
        <f t="array" ref="AE121">IF(Prototype_input!$C$6="Federal or Tribal Government",IF(O121&lt;&gt;"", INDEX('Summary- PoP - Tradeoff'!$C$2:$AV$5, MATCH(Prototype_input!$C$46, 'Summary- PoP - Tradeoff'!$B$2:$B$5, 0), MATCH(B121, 'Summary- PoP - Tradeoff'!$C$1:$AV$1, 0)),""),"")</f>
        <v/>
      </c>
      <c r="AF121" s="21" t="str">
        <f t="shared" si="34"/>
        <v/>
      </c>
      <c r="AG121" s="21" t="str">
        <f t="shared" si="35"/>
        <v/>
      </c>
      <c r="AI121" s="21" t="str">
        <f t="array" ref="AI121">IF(Prototype_input!$C$6="Federal or Tribal Government",IF(O121&lt;&gt;"", INDEX('Summary - EDV - Tradeoff'!$C$2:$AV$4, MATCH(Prototype_input!$C$54, 'Summary - EDV - Tradeoff'!$B$2:$B$4, 0), MATCH(B121, 'Summary - EDV - Tradeoff'!$C$1:$AV$1, 0)),""),"")</f>
        <v/>
      </c>
      <c r="AJ121" s="21" t="str">
        <f t="shared" si="36"/>
        <v/>
      </c>
      <c r="AK121" s="21" t="str">
        <f t="shared" si="37"/>
        <v/>
      </c>
      <c r="AL121" s="21" t="str">
        <f t="shared" si="38"/>
        <v/>
      </c>
    </row>
    <row r="122" spans="4:38" ht="12.75" x14ac:dyDescent="0.2">
      <c r="D122" s="21" t="str">
        <f>IF(
  Prototype_input!$C$6 = "State or Local Government",
  IF(
    C122 &lt;&gt; "",
    IFERROR(
      INDEX(
        'Summary - Acquisition Need'!$C$2:$AD$4,
        MATCH(Prototype_input!$C$30, 'Summary - Acquisition Need'!$B$2:$B$4, 0),
        MATCH(C122, 'Summary - Acquisition Need'!$C$1:$AD$1, 0)
      ),
      ""
    ),
    ""
  ),
  IF(
    Prototype_input!$C$6 = "Federal or Tribal Government",
    IF(
      B122 &lt;&gt; "",
      IFERROR(
        INDEX(
          'Summary - Place of Performance'!$C$2:$AW$14,
          MATCH(Prototype_input!$C$30, 'Summary - Place of Performance'!$B$2:$B$14, 0),
          MATCH(B122, 'Summary - Place of Performance'!$C$1:$AW$1, 0)
        ),
        ""
      ),
      ""
    ),
    ""
  )
)</f>
        <v/>
      </c>
      <c r="E122" s="21" t="str">
        <f>IF(
  Prototype_input!$C$6 = "State or Local Government",
  IF(
    C122 &lt;&gt; "",
    IFERROR(
      INDEX(
        'Summary - Contract Type'!$C$2:$BX$6,
        MATCH(Prototype_input!$C$34, 'Summary - Contract Type'!$B$2:$B$6, 0),
        MATCH(C122, 'Summary - Contract Type'!$C$1:$BX$1, 0)
      ),
      ""
    ),
    ""
  ),
  IF(
    Prototype_input!$C$6 = "Federal or Tribal Government",
    IF(
      B122 &lt;&gt; "",
      IFERROR(
        INDEX(
          'Summary - Level of Assistance'!$C$2:$AW$7,
          MATCH(Prototype_input!$C$34, 'Summary - Level of Assistance'!$B$2:$B$7, 0),
          MATCH(B122, 'Summary - Level of Assistance'!$C$1:$AW$1, 0)
        ),
        ""
      ),
      ""
    ),
    ""
  )
)</f>
        <v/>
      </c>
      <c r="F122" s="21" t="str">
        <f>IF(
  Prototype_input!$C$6 = "State or Local Government",
  IF(
    C122 &lt;&gt; "",
    IFERROR(
      INDEX(
        'Summary - Socioeconomic'!$C$2:$BX$11,
        MATCH(Prototype_input!$C$38, 'Summary - Socioeconomic'!$B$2:$B$11, 0),
        MATCH(C122, 'Summary - Socioeconomic'!$C$1:$BX$1, 0)
      ),
      ""
    ),
    ""
  ),
  IF(
    Prototype_input!$C$6 = "Federal or Tribal Government",
    IF(
      B122 &lt;&gt; "",
      IFERROR(
        INDEX(
          'Summary - Objective'!$C$2:$AX$4,
          MATCH(Prototype_input!$C$38, 'Summary - Objective'!$B$2:$B$4, 0),
          MATCH(B122, 'Summary - Objective'!$C$1:$AX$1, 0)
        ),
        ""
      ),
      ""
    ),
    ""
  )
)</f>
        <v/>
      </c>
      <c r="G122" s="21" t="str">
        <f>IF(
  Prototype_input!$C$6 = "Federal or Tribal Government",
  IF(
    B122 &lt;&gt; "",
    IFERROR(
      INDEX(
        'Summary - Contract Type'!$C$2:$BX$6,
        MATCH(Prototype_input!$C$42, 'Summary - Contract Type'!$B$2:$B$6, 0),
        MATCH(B122, 'Summary - Contract Type'!$C$1:$BX$1, 0)
      ),
      ""
    ),
    ""
  ),
  ""
)</f>
        <v/>
      </c>
      <c r="H122" s="21" t="str">
        <f>IF(
  Prototype_input!$C$6 = "Federal or Tribal Government",
  IF(
    B122 &lt;&gt; "",
    IFERROR(
      INDEX(
        'Summary - Period of Performance'!$C$2:$AW$5,
        MATCH(Prototype_input!$C$46, 'Summary - Period of Performance'!$B$2:$B$5, 0),
        MATCH(B122, 'Summary - Period of Performance'!$C$1:$AW$1, 0)
      ),
      ""
    ),
    ""
  ),
  ""
)</f>
        <v/>
      </c>
      <c r="I122" s="21" t="str">
        <f>IF(
  Prototype_input!$C$6 = "Federal or Tribal Government",
  IF(
    B122 &lt;&gt; "",
    IFERROR(
      INDEX(
        'Summary - Socioeconomic'!$C$2:$BX$11,
        MATCH(Prototype_input!$C$50, 'Summary - Socioeconomic'!$B$2:$B$11, 0),
        MATCH(B122, 'Summary - Socioeconomic'!$C$1:$BX$1, 0)
      ),
      ""
    ),
    ""
  ),
  ""
)</f>
        <v/>
      </c>
      <c r="J122" s="21" t="str">
        <f>IF(
  Prototype_input!$C$6 = "Federal or Tribal Government",
  IF(
    B122 &lt;&gt; "",
    IFERROR(
      INDEX(
        'Summary - Estimated Dollar Valu'!$C$2:$AW$4,
        MATCH(Prototype_input!$C$54, 'Summary - Estimated Dollar Valu'!$B$2:$B$4, 0),
        MATCH(B122, 'Summary - Estimated Dollar Valu'!$C$1:$AW$1, 0)
      ),
      ""
    ),
    ""
  ),
  ""
)</f>
        <v/>
      </c>
      <c r="K122" s="21" t="str">
        <f>IF(AND(Prototype_input!$C$56&lt;&gt;"",J122&lt;&gt;""),Prototype_input!$C$58,"")</f>
        <v/>
      </c>
      <c r="L122" s="21" t="str">
        <f>IF(AND(Prototype_input!$C$60&lt;&gt;"",J122&lt;&gt;""),Prototype_input!$C$62,"")</f>
        <v/>
      </c>
      <c r="M122" s="21" t="str">
        <f>IF(AND(Prototype_input!$C$64&lt;&gt;"",J122&lt;&gt;""),Prototype_input!$C$66,"")</f>
        <v/>
      </c>
      <c r="N122" s="21" t="str">
        <f>IF(AND(Prototype_input!$C$68&lt;&gt;"",J122&lt;&gt;""),Prototype_input!$C$70,"")</f>
        <v/>
      </c>
      <c r="O122" s="21" t="str">
        <f>IF(N122&lt;&gt;"",_xlfn.XLOOKUP(Prototype_input!$E$16,'ITC Offerings Mapping'!$C$1:$C$1000,'ITC Offerings Mapping'!$B$1:$B$1000),"")</f>
        <v/>
      </c>
      <c r="Q122" s="21" t="str">
        <f t="array" ref="Q122">IF(Prototype_input!$C$6="Federal or Tribal Government",IF(O122&lt;&gt;"", INDEX('Scope Scoring'!$C$2:$BX$50, MATCH(O122, 'Scope Scoring'!$B$2:$B$50, 0), MATCH(B122, 'Scope Scoring'!$C$1:$BX$1, 0)),""),"")</f>
        <v/>
      </c>
      <c r="R122" s="21" t="str">
        <f t="shared" si="26"/>
        <v/>
      </c>
      <c r="S122" s="21" t="str">
        <f t="shared" si="27"/>
        <v/>
      </c>
      <c r="T122" s="21" t="str">
        <f t="shared" si="28"/>
        <v/>
      </c>
      <c r="U122" s="21" t="str">
        <f t="shared" si="29"/>
        <v/>
      </c>
      <c r="W122" s="21" t="str">
        <f t="array" ref="W122">IF(Prototype_input!$C$6="Federal or Tribal Government",IF(O122&lt;&gt;"", INDEX('Summary - Level of Assistance -'!$C$2:$AV$7, MATCH(Prototype_input!$C$34, 'Summary - Level of Assistance -'!$B$2:$B$7, 0), MATCH(B122, 'Summary - Level of Assistance -'!$C$1:$AV$1, 0)),""),"")</f>
        <v/>
      </c>
      <c r="X122" s="21" t="str">
        <f t="shared" si="30"/>
        <v/>
      </c>
      <c r="Y122" s="21" t="str">
        <f t="shared" si="31"/>
        <v/>
      </c>
      <c r="AA122" s="21" t="str">
        <f t="array" ref="AA122">IF(Prototype_input!$C$6="Federal or Tribal Government",IF(O122&lt;&gt;"", INDEX('Summary - Objective - Tradeoff'!$C$2:$AV$4, MATCH(Prototype_input!$C$38, 'Summary - Objective - Tradeoff'!$B$2:$B$4, 0), MATCH(B122, 'Summary - Objective - Tradeoff'!$C$1:$AV$1, 0)),""),"")</f>
        <v/>
      </c>
      <c r="AB122" s="21" t="str">
        <f t="shared" si="32"/>
        <v/>
      </c>
      <c r="AC122" s="21" t="str">
        <f t="shared" si="33"/>
        <v/>
      </c>
      <c r="AE122" s="21" t="str">
        <f t="array" ref="AE122">IF(Prototype_input!$C$6="Federal or Tribal Government",IF(O122&lt;&gt;"", INDEX('Summary- PoP - Tradeoff'!$C$2:$AV$5, MATCH(Prototype_input!$C$46, 'Summary- PoP - Tradeoff'!$B$2:$B$5, 0), MATCH(B122, 'Summary- PoP - Tradeoff'!$C$1:$AV$1, 0)),""),"")</f>
        <v/>
      </c>
      <c r="AF122" s="21" t="str">
        <f t="shared" si="34"/>
        <v/>
      </c>
      <c r="AG122" s="21" t="str">
        <f t="shared" si="35"/>
        <v/>
      </c>
      <c r="AI122" s="21" t="str">
        <f t="array" ref="AI122">IF(Prototype_input!$C$6="Federal or Tribal Government",IF(O122&lt;&gt;"", INDEX('Summary - EDV - Tradeoff'!$C$2:$AV$4, MATCH(Prototype_input!$C$54, 'Summary - EDV - Tradeoff'!$B$2:$B$4, 0), MATCH(B122, 'Summary - EDV - Tradeoff'!$C$1:$AV$1, 0)),""),"")</f>
        <v/>
      </c>
      <c r="AJ122" s="21" t="str">
        <f t="shared" si="36"/>
        <v/>
      </c>
      <c r="AK122" s="21" t="str">
        <f t="shared" si="37"/>
        <v/>
      </c>
      <c r="AL122" s="21" t="str">
        <f t="shared" si="38"/>
        <v/>
      </c>
    </row>
    <row r="123" spans="4:38" ht="12.75" x14ac:dyDescent="0.2">
      <c r="D123" s="21" t="str">
        <f>IF(
  Prototype_input!$C$6 = "State or Local Government",
  IF(
    C123 &lt;&gt; "",
    IFERROR(
      INDEX(
        'Summary - Acquisition Need'!$C$2:$AD$4,
        MATCH(Prototype_input!$C$30, 'Summary - Acquisition Need'!$B$2:$B$4, 0),
        MATCH(C123, 'Summary - Acquisition Need'!$C$1:$AD$1, 0)
      ),
      ""
    ),
    ""
  ),
  IF(
    Prototype_input!$C$6 = "Federal or Tribal Government",
    IF(
      B123 &lt;&gt; "",
      IFERROR(
        INDEX(
          'Summary - Place of Performance'!$C$2:$AW$14,
          MATCH(Prototype_input!$C$30, 'Summary - Place of Performance'!$B$2:$B$14, 0),
          MATCH(B123, 'Summary - Place of Performance'!$C$1:$AW$1, 0)
        ),
        ""
      ),
      ""
    ),
    ""
  )
)</f>
        <v/>
      </c>
      <c r="E123" s="21" t="str">
        <f>IF(
  Prototype_input!$C$6 = "State or Local Government",
  IF(
    C123 &lt;&gt; "",
    IFERROR(
      INDEX(
        'Summary - Contract Type'!$C$2:$BX$6,
        MATCH(Prototype_input!$C$34, 'Summary - Contract Type'!$B$2:$B$6, 0),
        MATCH(C123, 'Summary - Contract Type'!$C$1:$BX$1, 0)
      ),
      ""
    ),
    ""
  ),
  IF(
    Prototype_input!$C$6 = "Federal or Tribal Government",
    IF(
      B123 &lt;&gt; "",
      IFERROR(
        INDEX(
          'Summary - Level of Assistance'!$C$2:$AW$7,
          MATCH(Prototype_input!$C$34, 'Summary - Level of Assistance'!$B$2:$B$7, 0),
          MATCH(B123, 'Summary - Level of Assistance'!$C$1:$AW$1, 0)
        ),
        ""
      ),
      ""
    ),
    ""
  )
)</f>
        <v/>
      </c>
      <c r="F123" s="21" t="str">
        <f>IF(
  Prototype_input!$C$6 = "State or Local Government",
  IF(
    C123 &lt;&gt; "",
    IFERROR(
      INDEX(
        'Summary - Socioeconomic'!$C$2:$BX$11,
        MATCH(Prototype_input!$C$38, 'Summary - Socioeconomic'!$B$2:$B$11, 0),
        MATCH(C123, 'Summary - Socioeconomic'!$C$1:$BX$1, 0)
      ),
      ""
    ),
    ""
  ),
  IF(
    Prototype_input!$C$6 = "Federal or Tribal Government",
    IF(
      B123 &lt;&gt; "",
      IFERROR(
        INDEX(
          'Summary - Objective'!$C$2:$AX$4,
          MATCH(Prototype_input!$C$38, 'Summary - Objective'!$B$2:$B$4, 0),
          MATCH(B123, 'Summary - Objective'!$C$1:$AX$1, 0)
        ),
        ""
      ),
      ""
    ),
    ""
  )
)</f>
        <v/>
      </c>
      <c r="G123" s="21" t="str">
        <f>IF(
  Prototype_input!$C$6 = "Federal or Tribal Government",
  IF(
    B123 &lt;&gt; "",
    IFERROR(
      INDEX(
        'Summary - Contract Type'!$C$2:$BX$6,
        MATCH(Prototype_input!$C$42, 'Summary - Contract Type'!$B$2:$B$6, 0),
        MATCH(B123, 'Summary - Contract Type'!$C$1:$BX$1, 0)
      ),
      ""
    ),
    ""
  ),
  ""
)</f>
        <v/>
      </c>
      <c r="H123" s="21" t="str">
        <f>IF(
  Prototype_input!$C$6 = "Federal or Tribal Government",
  IF(
    B123 &lt;&gt; "",
    IFERROR(
      INDEX(
        'Summary - Period of Performance'!$C$2:$AW$5,
        MATCH(Prototype_input!$C$46, 'Summary - Period of Performance'!$B$2:$B$5, 0),
        MATCH(B123, 'Summary - Period of Performance'!$C$1:$AW$1, 0)
      ),
      ""
    ),
    ""
  ),
  ""
)</f>
        <v/>
      </c>
      <c r="I123" s="21" t="str">
        <f>IF(
  Prototype_input!$C$6 = "Federal or Tribal Government",
  IF(
    B123 &lt;&gt; "",
    IFERROR(
      INDEX(
        'Summary - Socioeconomic'!$C$2:$BX$11,
        MATCH(Prototype_input!$C$50, 'Summary - Socioeconomic'!$B$2:$B$11, 0),
        MATCH(B123, 'Summary - Socioeconomic'!$C$1:$BX$1, 0)
      ),
      ""
    ),
    ""
  ),
  ""
)</f>
        <v/>
      </c>
      <c r="J123" s="21" t="str">
        <f>IF(
  Prototype_input!$C$6 = "Federal or Tribal Government",
  IF(
    B123 &lt;&gt; "",
    IFERROR(
      INDEX(
        'Summary - Estimated Dollar Valu'!$C$2:$AW$4,
        MATCH(Prototype_input!$C$54, 'Summary - Estimated Dollar Valu'!$B$2:$B$4, 0),
        MATCH(B123, 'Summary - Estimated Dollar Valu'!$C$1:$AW$1, 0)
      ),
      ""
    ),
    ""
  ),
  ""
)</f>
        <v/>
      </c>
      <c r="K123" s="21" t="str">
        <f>IF(AND(Prototype_input!$C$56&lt;&gt;"",J123&lt;&gt;""),Prototype_input!$C$58,"")</f>
        <v/>
      </c>
      <c r="L123" s="21" t="str">
        <f>IF(AND(Prototype_input!$C$60&lt;&gt;"",J123&lt;&gt;""),Prototype_input!$C$62,"")</f>
        <v/>
      </c>
      <c r="M123" s="21" t="str">
        <f>IF(AND(Prototype_input!$C$64&lt;&gt;"",J123&lt;&gt;""),Prototype_input!$C$66,"")</f>
        <v/>
      </c>
      <c r="N123" s="21" t="str">
        <f>IF(AND(Prototype_input!$C$68&lt;&gt;"",J123&lt;&gt;""),Prototype_input!$C$70,"")</f>
        <v/>
      </c>
      <c r="O123" s="21" t="str">
        <f>IF(N123&lt;&gt;"",_xlfn.XLOOKUP(Prototype_input!$E$16,'ITC Offerings Mapping'!$C$1:$C$1000,'ITC Offerings Mapping'!$B$1:$B$1000),"")</f>
        <v/>
      </c>
      <c r="Q123" s="21" t="str">
        <f t="array" ref="Q123">IF(Prototype_input!$C$6="Federal or Tribal Government",IF(O123&lt;&gt;"", INDEX('Scope Scoring'!$C$2:$BX$50, MATCH(O123, 'Scope Scoring'!$B$2:$B$50, 0), MATCH(B123, 'Scope Scoring'!$C$1:$BX$1, 0)),""),"")</f>
        <v/>
      </c>
      <c r="R123" s="21" t="str">
        <f t="shared" si="26"/>
        <v/>
      </c>
      <c r="S123" s="21" t="str">
        <f t="shared" si="27"/>
        <v/>
      </c>
      <c r="T123" s="21" t="str">
        <f t="shared" si="28"/>
        <v/>
      </c>
      <c r="U123" s="21" t="str">
        <f t="shared" si="29"/>
        <v/>
      </c>
      <c r="W123" s="21" t="str">
        <f t="array" ref="W123">IF(Prototype_input!$C$6="Federal or Tribal Government",IF(O123&lt;&gt;"", INDEX('Summary - Level of Assistance -'!$C$2:$AV$7, MATCH(Prototype_input!$C$34, 'Summary - Level of Assistance -'!$B$2:$B$7, 0), MATCH(B123, 'Summary - Level of Assistance -'!$C$1:$AV$1, 0)),""),"")</f>
        <v/>
      </c>
      <c r="X123" s="21" t="str">
        <f t="shared" si="30"/>
        <v/>
      </c>
      <c r="Y123" s="21" t="str">
        <f t="shared" si="31"/>
        <v/>
      </c>
      <c r="AA123" s="21" t="str">
        <f t="array" ref="AA123">IF(Prototype_input!$C$6="Federal or Tribal Government",IF(O123&lt;&gt;"", INDEX('Summary - Objective - Tradeoff'!$C$2:$AV$4, MATCH(Prototype_input!$C$38, 'Summary - Objective - Tradeoff'!$B$2:$B$4, 0), MATCH(B123, 'Summary - Objective - Tradeoff'!$C$1:$AV$1, 0)),""),"")</f>
        <v/>
      </c>
      <c r="AB123" s="21" t="str">
        <f t="shared" si="32"/>
        <v/>
      </c>
      <c r="AC123" s="21" t="str">
        <f t="shared" si="33"/>
        <v/>
      </c>
      <c r="AE123" s="21" t="str">
        <f t="array" ref="AE123">IF(Prototype_input!$C$6="Federal or Tribal Government",IF(O123&lt;&gt;"", INDEX('Summary- PoP - Tradeoff'!$C$2:$AV$5, MATCH(Prototype_input!$C$46, 'Summary- PoP - Tradeoff'!$B$2:$B$5, 0), MATCH(B123, 'Summary- PoP - Tradeoff'!$C$1:$AV$1, 0)),""),"")</f>
        <v/>
      </c>
      <c r="AF123" s="21" t="str">
        <f t="shared" si="34"/>
        <v/>
      </c>
      <c r="AG123" s="21" t="str">
        <f t="shared" si="35"/>
        <v/>
      </c>
      <c r="AI123" s="21" t="str">
        <f t="array" ref="AI123">IF(Prototype_input!$C$6="Federal or Tribal Government",IF(O123&lt;&gt;"", INDEX('Summary - EDV - Tradeoff'!$C$2:$AV$4, MATCH(Prototype_input!$C$54, 'Summary - EDV - Tradeoff'!$B$2:$B$4, 0), MATCH(B123, 'Summary - EDV - Tradeoff'!$C$1:$AV$1, 0)),""),"")</f>
        <v/>
      </c>
      <c r="AJ123" s="21" t="str">
        <f t="shared" si="36"/>
        <v/>
      </c>
      <c r="AK123" s="21" t="str">
        <f t="shared" si="37"/>
        <v/>
      </c>
      <c r="AL123" s="21" t="str">
        <f t="shared" si="38"/>
        <v/>
      </c>
    </row>
    <row r="124" spans="4:38" ht="12.75" x14ac:dyDescent="0.2">
      <c r="D124" s="21" t="str">
        <f>IF(
  Prototype_input!$C$6 = "State or Local Government",
  IF(
    C124 &lt;&gt; "",
    IFERROR(
      INDEX(
        'Summary - Acquisition Need'!$C$2:$AD$4,
        MATCH(Prototype_input!$C$30, 'Summary - Acquisition Need'!$B$2:$B$4, 0),
        MATCH(C124, 'Summary - Acquisition Need'!$C$1:$AD$1, 0)
      ),
      ""
    ),
    ""
  ),
  IF(
    Prototype_input!$C$6 = "Federal or Tribal Government",
    IF(
      B124 &lt;&gt; "",
      IFERROR(
        INDEX(
          'Summary - Place of Performance'!$C$2:$AW$14,
          MATCH(Prototype_input!$C$30, 'Summary - Place of Performance'!$B$2:$B$14, 0),
          MATCH(B124, 'Summary - Place of Performance'!$C$1:$AW$1, 0)
        ),
        ""
      ),
      ""
    ),
    ""
  )
)</f>
        <v/>
      </c>
      <c r="E124" s="21" t="str">
        <f>IF(
  Prototype_input!$C$6 = "State or Local Government",
  IF(
    C124 &lt;&gt; "",
    IFERROR(
      INDEX(
        'Summary - Contract Type'!$C$2:$BX$6,
        MATCH(Prototype_input!$C$34, 'Summary - Contract Type'!$B$2:$B$6, 0),
        MATCH(C124, 'Summary - Contract Type'!$C$1:$BX$1, 0)
      ),
      ""
    ),
    ""
  ),
  IF(
    Prototype_input!$C$6 = "Federal or Tribal Government",
    IF(
      B124 &lt;&gt; "",
      IFERROR(
        INDEX(
          'Summary - Level of Assistance'!$C$2:$AW$7,
          MATCH(Prototype_input!$C$34, 'Summary - Level of Assistance'!$B$2:$B$7, 0),
          MATCH(B124, 'Summary - Level of Assistance'!$C$1:$AW$1, 0)
        ),
        ""
      ),
      ""
    ),
    ""
  )
)</f>
        <v/>
      </c>
      <c r="F124" s="21" t="str">
        <f>IF(
  Prototype_input!$C$6 = "State or Local Government",
  IF(
    C124 &lt;&gt; "",
    IFERROR(
      INDEX(
        'Summary - Socioeconomic'!$C$2:$BX$11,
        MATCH(Prototype_input!$C$38, 'Summary - Socioeconomic'!$B$2:$B$11, 0),
        MATCH(C124, 'Summary - Socioeconomic'!$C$1:$BX$1, 0)
      ),
      ""
    ),
    ""
  ),
  IF(
    Prototype_input!$C$6 = "Federal or Tribal Government",
    IF(
      B124 &lt;&gt; "",
      IFERROR(
        INDEX(
          'Summary - Objective'!$C$2:$AX$4,
          MATCH(Prototype_input!$C$38, 'Summary - Objective'!$B$2:$B$4, 0),
          MATCH(B124, 'Summary - Objective'!$C$1:$AX$1, 0)
        ),
        ""
      ),
      ""
    ),
    ""
  )
)</f>
        <v/>
      </c>
      <c r="G124" s="21" t="str">
        <f>IF(
  Prototype_input!$C$6 = "Federal or Tribal Government",
  IF(
    B124 &lt;&gt; "",
    IFERROR(
      INDEX(
        'Summary - Contract Type'!$C$2:$BX$6,
        MATCH(Prototype_input!$C$42, 'Summary - Contract Type'!$B$2:$B$6, 0),
        MATCH(B124, 'Summary - Contract Type'!$C$1:$BX$1, 0)
      ),
      ""
    ),
    ""
  ),
  ""
)</f>
        <v/>
      </c>
      <c r="H124" s="21" t="str">
        <f>IF(
  Prototype_input!$C$6 = "Federal or Tribal Government",
  IF(
    B124 &lt;&gt; "",
    IFERROR(
      INDEX(
        'Summary - Period of Performance'!$C$2:$AW$5,
        MATCH(Prototype_input!$C$46, 'Summary - Period of Performance'!$B$2:$B$5, 0),
        MATCH(B124, 'Summary - Period of Performance'!$C$1:$AW$1, 0)
      ),
      ""
    ),
    ""
  ),
  ""
)</f>
        <v/>
      </c>
      <c r="I124" s="21" t="str">
        <f>IF(
  Prototype_input!$C$6 = "Federal or Tribal Government",
  IF(
    B124 &lt;&gt; "",
    IFERROR(
      INDEX(
        'Summary - Socioeconomic'!$C$2:$BX$11,
        MATCH(Prototype_input!$C$50, 'Summary - Socioeconomic'!$B$2:$B$11, 0),
        MATCH(B124, 'Summary - Socioeconomic'!$C$1:$BX$1, 0)
      ),
      ""
    ),
    ""
  ),
  ""
)</f>
        <v/>
      </c>
      <c r="J124" s="21" t="str">
        <f>IF(
  Prototype_input!$C$6 = "Federal or Tribal Government",
  IF(
    B124 &lt;&gt; "",
    IFERROR(
      INDEX(
        'Summary - Estimated Dollar Valu'!$C$2:$AW$4,
        MATCH(Prototype_input!$C$54, 'Summary - Estimated Dollar Valu'!$B$2:$B$4, 0),
        MATCH(B124, 'Summary - Estimated Dollar Valu'!$C$1:$AW$1, 0)
      ),
      ""
    ),
    ""
  ),
  ""
)</f>
        <v/>
      </c>
      <c r="K124" s="21" t="str">
        <f>IF(AND(Prototype_input!$C$56&lt;&gt;"",J124&lt;&gt;""),Prototype_input!$C$58,"")</f>
        <v/>
      </c>
      <c r="L124" s="21" t="str">
        <f>IF(AND(Prototype_input!$C$60&lt;&gt;"",J124&lt;&gt;""),Prototype_input!$C$62,"")</f>
        <v/>
      </c>
      <c r="M124" s="21" t="str">
        <f>IF(AND(Prototype_input!$C$64&lt;&gt;"",J124&lt;&gt;""),Prototype_input!$C$66,"")</f>
        <v/>
      </c>
      <c r="N124" s="21" t="str">
        <f>IF(AND(Prototype_input!$C$68&lt;&gt;"",J124&lt;&gt;""),Prototype_input!$C$70,"")</f>
        <v/>
      </c>
      <c r="O124" s="21" t="str">
        <f>IF(N124&lt;&gt;"",_xlfn.XLOOKUP(Prototype_input!$E$16,'ITC Offerings Mapping'!$C$1:$C$1000,'ITC Offerings Mapping'!$B$1:$B$1000),"")</f>
        <v/>
      </c>
      <c r="Q124" s="21" t="str">
        <f t="array" ref="Q124">IF(Prototype_input!$C$6="Federal or Tribal Government",IF(O124&lt;&gt;"", INDEX('Scope Scoring'!$C$2:$BX$50, MATCH(O124, 'Scope Scoring'!$B$2:$B$50, 0), MATCH(B124, 'Scope Scoring'!$C$1:$BX$1, 0)),""),"")</f>
        <v/>
      </c>
      <c r="R124" s="21" t="str">
        <f t="shared" si="26"/>
        <v/>
      </c>
      <c r="S124" s="21" t="str">
        <f t="shared" si="27"/>
        <v/>
      </c>
      <c r="T124" s="21" t="str">
        <f t="shared" si="28"/>
        <v/>
      </c>
      <c r="U124" s="21" t="str">
        <f t="shared" si="29"/>
        <v/>
      </c>
      <c r="W124" s="21" t="str">
        <f t="array" ref="W124">IF(Prototype_input!$C$6="Federal or Tribal Government",IF(O124&lt;&gt;"", INDEX('Summary - Level of Assistance -'!$C$2:$AV$7, MATCH(Prototype_input!$C$34, 'Summary - Level of Assistance -'!$B$2:$B$7, 0), MATCH(B124, 'Summary - Level of Assistance -'!$C$1:$AV$1, 0)),""),"")</f>
        <v/>
      </c>
      <c r="X124" s="21" t="str">
        <f t="shared" si="30"/>
        <v/>
      </c>
      <c r="Y124" s="21" t="str">
        <f t="shared" si="31"/>
        <v/>
      </c>
      <c r="AA124" s="21" t="str">
        <f t="array" ref="AA124">IF(Prototype_input!$C$6="Federal or Tribal Government",IF(O124&lt;&gt;"", INDEX('Summary - Objective - Tradeoff'!$C$2:$AV$4, MATCH(Prototype_input!$C$38, 'Summary - Objective - Tradeoff'!$B$2:$B$4, 0), MATCH(B124, 'Summary - Objective - Tradeoff'!$C$1:$AV$1, 0)),""),"")</f>
        <v/>
      </c>
      <c r="AB124" s="21" t="str">
        <f t="shared" si="32"/>
        <v/>
      </c>
      <c r="AC124" s="21" t="str">
        <f t="shared" si="33"/>
        <v/>
      </c>
      <c r="AE124" s="21" t="str">
        <f t="array" ref="AE124">IF(Prototype_input!$C$6="Federal or Tribal Government",IF(O124&lt;&gt;"", INDEX('Summary- PoP - Tradeoff'!$C$2:$AV$5, MATCH(Prototype_input!$C$46, 'Summary- PoP - Tradeoff'!$B$2:$B$5, 0), MATCH(B124, 'Summary- PoP - Tradeoff'!$C$1:$AV$1, 0)),""),"")</f>
        <v/>
      </c>
      <c r="AF124" s="21" t="str">
        <f t="shared" si="34"/>
        <v/>
      </c>
      <c r="AG124" s="21" t="str">
        <f t="shared" si="35"/>
        <v/>
      </c>
      <c r="AI124" s="21" t="str">
        <f t="array" ref="AI124">IF(Prototype_input!$C$6="Federal or Tribal Government",IF(O124&lt;&gt;"", INDEX('Summary - EDV - Tradeoff'!$C$2:$AV$4, MATCH(Prototype_input!$C$54, 'Summary - EDV - Tradeoff'!$B$2:$B$4, 0), MATCH(B124, 'Summary - EDV - Tradeoff'!$C$1:$AV$1, 0)),""),"")</f>
        <v/>
      </c>
      <c r="AJ124" s="21" t="str">
        <f t="shared" si="36"/>
        <v/>
      </c>
      <c r="AK124" s="21" t="str">
        <f t="shared" si="37"/>
        <v/>
      </c>
      <c r="AL124" s="21" t="str">
        <f t="shared" si="38"/>
        <v/>
      </c>
    </row>
    <row r="125" spans="4:38" ht="12.75" x14ac:dyDescent="0.2">
      <c r="D125" s="21" t="str">
        <f>IF(
  Prototype_input!$C$6 = "State or Local Government",
  IF(
    C125 &lt;&gt; "",
    IFERROR(
      INDEX(
        'Summary - Acquisition Need'!$C$2:$AD$4,
        MATCH(Prototype_input!$C$30, 'Summary - Acquisition Need'!$B$2:$B$4, 0),
        MATCH(C125, 'Summary - Acquisition Need'!$C$1:$AD$1, 0)
      ),
      ""
    ),
    ""
  ),
  IF(
    Prototype_input!$C$6 = "Federal or Tribal Government",
    IF(
      B125 &lt;&gt; "",
      IFERROR(
        INDEX(
          'Summary - Place of Performance'!$C$2:$AW$14,
          MATCH(Prototype_input!$C$30, 'Summary - Place of Performance'!$B$2:$B$14, 0),
          MATCH(B125, 'Summary - Place of Performance'!$C$1:$AW$1, 0)
        ),
        ""
      ),
      ""
    ),
    ""
  )
)</f>
        <v/>
      </c>
      <c r="E125" s="21" t="str">
        <f>IF(
  Prototype_input!$C$6 = "State or Local Government",
  IF(
    C125 &lt;&gt; "",
    IFERROR(
      INDEX(
        'Summary - Contract Type'!$C$2:$BX$6,
        MATCH(Prototype_input!$C$34, 'Summary - Contract Type'!$B$2:$B$6, 0),
        MATCH(C125, 'Summary - Contract Type'!$C$1:$BX$1, 0)
      ),
      ""
    ),
    ""
  ),
  IF(
    Prototype_input!$C$6 = "Federal or Tribal Government",
    IF(
      B125 &lt;&gt; "",
      IFERROR(
        INDEX(
          'Summary - Level of Assistance'!$C$2:$AW$7,
          MATCH(Prototype_input!$C$34, 'Summary - Level of Assistance'!$B$2:$B$7, 0),
          MATCH(B125, 'Summary - Level of Assistance'!$C$1:$AW$1, 0)
        ),
        ""
      ),
      ""
    ),
    ""
  )
)</f>
        <v/>
      </c>
      <c r="F125" s="21" t="str">
        <f>IF(
  Prototype_input!$C$6 = "State or Local Government",
  IF(
    C125 &lt;&gt; "",
    IFERROR(
      INDEX(
        'Summary - Socioeconomic'!$C$2:$BX$11,
        MATCH(Prototype_input!$C$38, 'Summary - Socioeconomic'!$B$2:$B$11, 0),
        MATCH(C125, 'Summary - Socioeconomic'!$C$1:$BX$1, 0)
      ),
      ""
    ),
    ""
  ),
  IF(
    Prototype_input!$C$6 = "Federal or Tribal Government",
    IF(
      B125 &lt;&gt; "",
      IFERROR(
        INDEX(
          'Summary - Objective'!$C$2:$AX$4,
          MATCH(Prototype_input!$C$38, 'Summary - Objective'!$B$2:$B$4, 0),
          MATCH(B125, 'Summary - Objective'!$C$1:$AX$1, 0)
        ),
        ""
      ),
      ""
    ),
    ""
  )
)</f>
        <v/>
      </c>
      <c r="G125" s="21" t="str">
        <f>IF(
  Prototype_input!$C$6 = "Federal or Tribal Government",
  IF(
    B125 &lt;&gt; "",
    IFERROR(
      INDEX(
        'Summary - Contract Type'!$C$2:$BX$6,
        MATCH(Prototype_input!$C$42, 'Summary - Contract Type'!$B$2:$B$6, 0),
        MATCH(B125, 'Summary - Contract Type'!$C$1:$BX$1, 0)
      ),
      ""
    ),
    ""
  ),
  ""
)</f>
        <v/>
      </c>
      <c r="H125" s="21" t="str">
        <f>IF(
  Prototype_input!$C$6 = "Federal or Tribal Government",
  IF(
    B125 &lt;&gt; "",
    IFERROR(
      INDEX(
        'Summary - Period of Performance'!$C$2:$AW$5,
        MATCH(Prototype_input!$C$46, 'Summary - Period of Performance'!$B$2:$B$5, 0),
        MATCH(B125, 'Summary - Period of Performance'!$C$1:$AW$1, 0)
      ),
      ""
    ),
    ""
  ),
  ""
)</f>
        <v/>
      </c>
      <c r="I125" s="21" t="str">
        <f>IF(
  Prototype_input!$C$6 = "Federal or Tribal Government",
  IF(
    B125 &lt;&gt; "",
    IFERROR(
      INDEX(
        'Summary - Socioeconomic'!$C$2:$BX$11,
        MATCH(Prototype_input!$C$50, 'Summary - Socioeconomic'!$B$2:$B$11, 0),
        MATCH(B125, 'Summary - Socioeconomic'!$C$1:$BX$1, 0)
      ),
      ""
    ),
    ""
  ),
  ""
)</f>
        <v/>
      </c>
      <c r="J125" s="21" t="str">
        <f>IF(
  Prototype_input!$C$6 = "Federal or Tribal Government",
  IF(
    B125 &lt;&gt; "",
    IFERROR(
      INDEX(
        'Summary - Estimated Dollar Valu'!$C$2:$AW$4,
        MATCH(Prototype_input!$C$54, 'Summary - Estimated Dollar Valu'!$B$2:$B$4, 0),
        MATCH(B125, 'Summary - Estimated Dollar Valu'!$C$1:$AW$1, 0)
      ),
      ""
    ),
    ""
  ),
  ""
)</f>
        <v/>
      </c>
      <c r="K125" s="21" t="str">
        <f>IF(AND(Prototype_input!$C$56&lt;&gt;"",J125&lt;&gt;""),Prototype_input!$C$58,"")</f>
        <v/>
      </c>
      <c r="L125" s="21" t="str">
        <f>IF(AND(Prototype_input!$C$60&lt;&gt;"",J125&lt;&gt;""),Prototype_input!$C$62,"")</f>
        <v/>
      </c>
      <c r="M125" s="21" t="str">
        <f>IF(AND(Prototype_input!$C$64&lt;&gt;"",J125&lt;&gt;""),Prototype_input!$C$66,"")</f>
        <v/>
      </c>
      <c r="N125" s="21" t="str">
        <f>IF(AND(Prototype_input!$C$68&lt;&gt;"",J125&lt;&gt;""),Prototype_input!$C$70,"")</f>
        <v/>
      </c>
      <c r="O125" s="21" t="str">
        <f>IF(N125&lt;&gt;"",_xlfn.XLOOKUP(Prototype_input!$E$16,'ITC Offerings Mapping'!$C$1:$C$1000,'ITC Offerings Mapping'!$B$1:$B$1000),"")</f>
        <v/>
      </c>
      <c r="Q125" s="21" t="str">
        <f t="array" ref="Q125">IF(Prototype_input!$C$6="Federal or Tribal Government",IF(O125&lt;&gt;"", INDEX('Scope Scoring'!$C$2:$BX$50, MATCH(O125, 'Scope Scoring'!$B$2:$B$50, 0), MATCH(B125, 'Scope Scoring'!$C$1:$BX$1, 0)),""),"")</f>
        <v/>
      </c>
      <c r="R125" s="21" t="str">
        <f t="shared" si="26"/>
        <v/>
      </c>
      <c r="S125" s="21" t="str">
        <f t="shared" si="27"/>
        <v/>
      </c>
      <c r="T125" s="21" t="str">
        <f t="shared" si="28"/>
        <v/>
      </c>
      <c r="U125" s="21" t="str">
        <f t="shared" si="29"/>
        <v/>
      </c>
      <c r="W125" s="21" t="str">
        <f t="array" ref="W125">IF(Prototype_input!$C$6="Federal or Tribal Government",IF(O125&lt;&gt;"", INDEX('Summary - Level of Assistance -'!$C$2:$AV$7, MATCH(Prototype_input!$C$34, 'Summary - Level of Assistance -'!$B$2:$B$7, 0), MATCH(B125, 'Summary - Level of Assistance -'!$C$1:$AV$1, 0)),""),"")</f>
        <v/>
      </c>
      <c r="X125" s="21" t="str">
        <f t="shared" si="30"/>
        <v/>
      </c>
      <c r="Y125" s="21" t="str">
        <f t="shared" si="31"/>
        <v/>
      </c>
      <c r="AA125" s="21" t="str">
        <f t="array" ref="AA125">IF(Prototype_input!$C$6="Federal or Tribal Government",IF(O125&lt;&gt;"", INDEX('Summary - Objective - Tradeoff'!$C$2:$AV$4, MATCH(Prototype_input!$C$38, 'Summary - Objective - Tradeoff'!$B$2:$B$4, 0), MATCH(B125, 'Summary - Objective - Tradeoff'!$C$1:$AV$1, 0)),""),"")</f>
        <v/>
      </c>
      <c r="AB125" s="21" t="str">
        <f t="shared" si="32"/>
        <v/>
      </c>
      <c r="AC125" s="21" t="str">
        <f t="shared" si="33"/>
        <v/>
      </c>
      <c r="AE125" s="21" t="str">
        <f t="array" ref="AE125">IF(Prototype_input!$C$6="Federal or Tribal Government",IF(O125&lt;&gt;"", INDEX('Summary- PoP - Tradeoff'!$C$2:$AV$5, MATCH(Prototype_input!$C$46, 'Summary- PoP - Tradeoff'!$B$2:$B$5, 0), MATCH(B125, 'Summary- PoP - Tradeoff'!$C$1:$AV$1, 0)),""),"")</f>
        <v/>
      </c>
      <c r="AF125" s="21" t="str">
        <f t="shared" si="34"/>
        <v/>
      </c>
      <c r="AG125" s="21" t="str">
        <f t="shared" si="35"/>
        <v/>
      </c>
      <c r="AI125" s="21" t="str">
        <f t="array" ref="AI125">IF(Prototype_input!$C$6="Federal or Tribal Government",IF(O125&lt;&gt;"", INDEX('Summary - EDV - Tradeoff'!$C$2:$AV$4, MATCH(Prototype_input!$C$54, 'Summary - EDV - Tradeoff'!$B$2:$B$4, 0), MATCH(B125, 'Summary - EDV - Tradeoff'!$C$1:$AV$1, 0)),""),"")</f>
        <v/>
      </c>
      <c r="AJ125" s="21" t="str">
        <f t="shared" si="36"/>
        <v/>
      </c>
      <c r="AK125" s="21" t="str">
        <f t="shared" si="37"/>
        <v/>
      </c>
      <c r="AL125" s="21" t="str">
        <f t="shared" si="38"/>
        <v/>
      </c>
    </row>
    <row r="126" spans="4:38" ht="12.75" x14ac:dyDescent="0.2">
      <c r="D126" s="21" t="str">
        <f>IF(
  Prototype_input!$C$6 = "State or Local Government",
  IF(
    C126 &lt;&gt; "",
    IFERROR(
      INDEX(
        'Summary - Acquisition Need'!$C$2:$AD$4,
        MATCH(Prototype_input!$C$30, 'Summary - Acquisition Need'!$B$2:$B$4, 0),
        MATCH(C126, 'Summary - Acquisition Need'!$C$1:$AD$1, 0)
      ),
      ""
    ),
    ""
  ),
  IF(
    Prototype_input!$C$6 = "Federal or Tribal Government",
    IF(
      B126 &lt;&gt; "",
      IFERROR(
        INDEX(
          'Summary - Place of Performance'!$C$2:$AW$14,
          MATCH(Prototype_input!$C$30, 'Summary - Place of Performance'!$B$2:$B$14, 0),
          MATCH(B126, 'Summary - Place of Performance'!$C$1:$AW$1, 0)
        ),
        ""
      ),
      ""
    ),
    ""
  )
)</f>
        <v/>
      </c>
      <c r="E126" s="21" t="str">
        <f>IF(
  Prototype_input!$C$6 = "State or Local Government",
  IF(
    C126 &lt;&gt; "",
    IFERROR(
      INDEX(
        'Summary - Contract Type'!$C$2:$BX$6,
        MATCH(Prototype_input!$C$34, 'Summary - Contract Type'!$B$2:$B$6, 0),
        MATCH(C126, 'Summary - Contract Type'!$C$1:$BX$1, 0)
      ),
      ""
    ),
    ""
  ),
  IF(
    Prototype_input!$C$6 = "Federal or Tribal Government",
    IF(
      B126 &lt;&gt; "",
      IFERROR(
        INDEX(
          'Summary - Level of Assistance'!$C$2:$AW$7,
          MATCH(Prototype_input!$C$34, 'Summary - Level of Assistance'!$B$2:$B$7, 0),
          MATCH(B126, 'Summary - Level of Assistance'!$C$1:$AW$1, 0)
        ),
        ""
      ),
      ""
    ),
    ""
  )
)</f>
        <v/>
      </c>
      <c r="F126" s="21" t="str">
        <f>IF(
  Prototype_input!$C$6 = "State or Local Government",
  IF(
    C126 &lt;&gt; "",
    IFERROR(
      INDEX(
        'Summary - Socioeconomic'!$C$2:$BX$11,
        MATCH(Prototype_input!$C$38, 'Summary - Socioeconomic'!$B$2:$B$11, 0),
        MATCH(C126, 'Summary - Socioeconomic'!$C$1:$BX$1, 0)
      ),
      ""
    ),
    ""
  ),
  IF(
    Prototype_input!$C$6 = "Federal or Tribal Government",
    IF(
      B126 &lt;&gt; "",
      IFERROR(
        INDEX(
          'Summary - Objective'!$C$2:$AX$4,
          MATCH(Prototype_input!$C$38, 'Summary - Objective'!$B$2:$B$4, 0),
          MATCH(B126, 'Summary - Objective'!$C$1:$AX$1, 0)
        ),
        ""
      ),
      ""
    ),
    ""
  )
)</f>
        <v/>
      </c>
      <c r="G126" s="21" t="str">
        <f>IF(
  Prototype_input!$C$6 = "Federal or Tribal Government",
  IF(
    B126 &lt;&gt; "",
    IFERROR(
      INDEX(
        'Summary - Contract Type'!$C$2:$BX$6,
        MATCH(Prototype_input!$C$42, 'Summary - Contract Type'!$B$2:$B$6, 0),
        MATCH(B126, 'Summary - Contract Type'!$C$1:$BX$1, 0)
      ),
      ""
    ),
    ""
  ),
  ""
)</f>
        <v/>
      </c>
      <c r="H126" s="21" t="str">
        <f>IF(
  Prototype_input!$C$6 = "Federal or Tribal Government",
  IF(
    B126 &lt;&gt; "",
    IFERROR(
      INDEX(
        'Summary - Period of Performance'!$C$2:$AW$5,
        MATCH(Prototype_input!$C$46, 'Summary - Period of Performance'!$B$2:$B$5, 0),
        MATCH(B126, 'Summary - Period of Performance'!$C$1:$AW$1, 0)
      ),
      ""
    ),
    ""
  ),
  ""
)</f>
        <v/>
      </c>
      <c r="I126" s="21" t="str">
        <f>IF(
  Prototype_input!$C$6 = "Federal or Tribal Government",
  IF(
    B126 &lt;&gt; "",
    IFERROR(
      INDEX(
        'Summary - Socioeconomic'!$C$2:$BX$11,
        MATCH(Prototype_input!$C$50, 'Summary - Socioeconomic'!$B$2:$B$11, 0),
        MATCH(B126, 'Summary - Socioeconomic'!$C$1:$BX$1, 0)
      ),
      ""
    ),
    ""
  ),
  ""
)</f>
        <v/>
      </c>
      <c r="J126" s="21" t="str">
        <f>IF(
  Prototype_input!$C$6 = "Federal or Tribal Government",
  IF(
    B126 &lt;&gt; "",
    IFERROR(
      INDEX(
        'Summary - Estimated Dollar Valu'!$C$2:$AW$4,
        MATCH(Prototype_input!$C$54, 'Summary - Estimated Dollar Valu'!$B$2:$B$4, 0),
        MATCH(B126, 'Summary - Estimated Dollar Valu'!$C$1:$AW$1, 0)
      ),
      ""
    ),
    ""
  ),
  ""
)</f>
        <v/>
      </c>
      <c r="K126" s="21" t="str">
        <f>IF(AND(Prototype_input!$C$56&lt;&gt;"",J126&lt;&gt;""),Prototype_input!$C$58,"")</f>
        <v/>
      </c>
      <c r="L126" s="21" t="str">
        <f>IF(AND(Prototype_input!$C$60&lt;&gt;"",J126&lt;&gt;""),Prototype_input!$C$62,"")</f>
        <v/>
      </c>
      <c r="M126" s="21" t="str">
        <f>IF(AND(Prototype_input!$C$64&lt;&gt;"",J126&lt;&gt;""),Prototype_input!$C$66,"")</f>
        <v/>
      </c>
      <c r="N126" s="21" t="str">
        <f>IF(AND(Prototype_input!$C$68&lt;&gt;"",J126&lt;&gt;""),Prototype_input!$C$70,"")</f>
        <v/>
      </c>
      <c r="O126" s="21" t="str">
        <f>IF(N126&lt;&gt;"",_xlfn.XLOOKUP(Prototype_input!$E$16,'ITC Offerings Mapping'!$C$1:$C$1000,'ITC Offerings Mapping'!$B$1:$B$1000),"")</f>
        <v/>
      </c>
      <c r="Q126" s="21" t="str">
        <f t="array" ref="Q126">IF(Prototype_input!$C$6="Federal or Tribal Government",IF(O126&lt;&gt;"", INDEX('Scope Scoring'!$C$2:$BX$50, MATCH(O126, 'Scope Scoring'!$B$2:$B$50, 0), MATCH(B126, 'Scope Scoring'!$C$1:$BX$1, 0)),""),"")</f>
        <v/>
      </c>
      <c r="R126" s="21" t="str">
        <f t="shared" si="26"/>
        <v/>
      </c>
      <c r="S126" s="21" t="str">
        <f t="shared" si="27"/>
        <v/>
      </c>
      <c r="T126" s="21" t="str">
        <f t="shared" si="28"/>
        <v/>
      </c>
      <c r="U126" s="21" t="str">
        <f t="shared" si="29"/>
        <v/>
      </c>
      <c r="W126" s="21" t="str">
        <f t="array" ref="W126">IF(Prototype_input!$C$6="Federal or Tribal Government",IF(O126&lt;&gt;"", INDEX('Summary - Level of Assistance -'!$C$2:$AV$7, MATCH(Prototype_input!$C$34, 'Summary - Level of Assistance -'!$B$2:$B$7, 0), MATCH(B126, 'Summary - Level of Assistance -'!$C$1:$AV$1, 0)),""),"")</f>
        <v/>
      </c>
      <c r="X126" s="21" t="str">
        <f t="shared" si="30"/>
        <v/>
      </c>
      <c r="Y126" s="21" t="str">
        <f t="shared" si="31"/>
        <v/>
      </c>
      <c r="AA126" s="21" t="str">
        <f t="array" ref="AA126">IF(Prototype_input!$C$6="Federal or Tribal Government",IF(O126&lt;&gt;"", INDEX('Summary - Objective - Tradeoff'!$C$2:$AV$4, MATCH(Prototype_input!$C$38, 'Summary - Objective - Tradeoff'!$B$2:$B$4, 0), MATCH(B126, 'Summary - Objective - Tradeoff'!$C$1:$AV$1, 0)),""),"")</f>
        <v/>
      </c>
      <c r="AB126" s="21" t="str">
        <f t="shared" si="32"/>
        <v/>
      </c>
      <c r="AC126" s="21" t="str">
        <f t="shared" si="33"/>
        <v/>
      </c>
      <c r="AE126" s="21" t="str">
        <f t="array" ref="AE126">IF(Prototype_input!$C$6="Federal or Tribal Government",IF(O126&lt;&gt;"", INDEX('Summary- PoP - Tradeoff'!$C$2:$AV$5, MATCH(Prototype_input!$C$46, 'Summary- PoP - Tradeoff'!$B$2:$B$5, 0), MATCH(B126, 'Summary- PoP - Tradeoff'!$C$1:$AV$1, 0)),""),"")</f>
        <v/>
      </c>
      <c r="AF126" s="21" t="str">
        <f t="shared" si="34"/>
        <v/>
      </c>
      <c r="AG126" s="21" t="str">
        <f t="shared" si="35"/>
        <v/>
      </c>
      <c r="AI126" s="21" t="str">
        <f t="array" ref="AI126">IF(Prototype_input!$C$6="Federal or Tribal Government",IF(O126&lt;&gt;"", INDEX('Summary - EDV - Tradeoff'!$C$2:$AV$4, MATCH(Prototype_input!$C$54, 'Summary - EDV - Tradeoff'!$B$2:$B$4, 0), MATCH(B126, 'Summary - EDV - Tradeoff'!$C$1:$AV$1, 0)),""),"")</f>
        <v/>
      </c>
      <c r="AJ126" s="21" t="str">
        <f t="shared" si="36"/>
        <v/>
      </c>
      <c r="AK126" s="21" t="str">
        <f t="shared" si="37"/>
        <v/>
      </c>
      <c r="AL126" s="21" t="str">
        <f t="shared" si="38"/>
        <v/>
      </c>
    </row>
    <row r="127" spans="4:38" ht="12.75" x14ac:dyDescent="0.2">
      <c r="D127" s="21" t="str">
        <f>IF(
  Prototype_input!$C$6 = "State or Local Government",
  IF(
    C127 &lt;&gt; "",
    IFERROR(
      INDEX(
        'Summary - Acquisition Need'!$C$2:$AD$4,
        MATCH(Prototype_input!$C$30, 'Summary - Acquisition Need'!$B$2:$B$4, 0),
        MATCH(C127, 'Summary - Acquisition Need'!$C$1:$AD$1, 0)
      ),
      ""
    ),
    ""
  ),
  IF(
    Prototype_input!$C$6 = "Federal or Tribal Government",
    IF(
      B127 &lt;&gt; "",
      IFERROR(
        INDEX(
          'Summary - Place of Performance'!$C$2:$AW$14,
          MATCH(Prototype_input!$C$30, 'Summary - Place of Performance'!$B$2:$B$14, 0),
          MATCH(B127, 'Summary - Place of Performance'!$C$1:$AW$1, 0)
        ),
        ""
      ),
      ""
    ),
    ""
  )
)</f>
        <v/>
      </c>
      <c r="E127" s="21" t="str">
        <f>IF(
  Prototype_input!$C$6 = "State or Local Government",
  IF(
    C127 &lt;&gt; "",
    IFERROR(
      INDEX(
        'Summary - Contract Type'!$C$2:$BX$6,
        MATCH(Prototype_input!$C$34, 'Summary - Contract Type'!$B$2:$B$6, 0),
        MATCH(C127, 'Summary - Contract Type'!$C$1:$BX$1, 0)
      ),
      ""
    ),
    ""
  ),
  IF(
    Prototype_input!$C$6 = "Federal or Tribal Government",
    IF(
      B127 &lt;&gt; "",
      IFERROR(
        INDEX(
          'Summary - Level of Assistance'!$C$2:$AW$7,
          MATCH(Prototype_input!$C$34, 'Summary - Level of Assistance'!$B$2:$B$7, 0),
          MATCH(B127, 'Summary - Level of Assistance'!$C$1:$AW$1, 0)
        ),
        ""
      ),
      ""
    ),
    ""
  )
)</f>
        <v/>
      </c>
      <c r="F127" s="21" t="str">
        <f>IF(
  Prototype_input!$C$6 = "State or Local Government",
  IF(
    C127 &lt;&gt; "",
    IFERROR(
      INDEX(
        'Summary - Socioeconomic'!$C$2:$BX$11,
        MATCH(Prototype_input!$C$38, 'Summary - Socioeconomic'!$B$2:$B$11, 0),
        MATCH(C127, 'Summary - Socioeconomic'!$C$1:$BX$1, 0)
      ),
      ""
    ),
    ""
  ),
  IF(
    Prototype_input!$C$6 = "Federal or Tribal Government",
    IF(
      B127 &lt;&gt; "",
      IFERROR(
        INDEX(
          'Summary - Objective'!$C$2:$AX$4,
          MATCH(Prototype_input!$C$38, 'Summary - Objective'!$B$2:$B$4, 0),
          MATCH(B127, 'Summary - Objective'!$C$1:$AX$1, 0)
        ),
        ""
      ),
      ""
    ),
    ""
  )
)</f>
        <v/>
      </c>
      <c r="G127" s="21" t="str">
        <f>IF(
  Prototype_input!$C$6 = "Federal or Tribal Government",
  IF(
    B127 &lt;&gt; "",
    IFERROR(
      INDEX(
        'Summary - Contract Type'!$C$2:$BX$6,
        MATCH(Prototype_input!$C$42, 'Summary - Contract Type'!$B$2:$B$6, 0),
        MATCH(B127, 'Summary - Contract Type'!$C$1:$BX$1, 0)
      ),
      ""
    ),
    ""
  ),
  ""
)</f>
        <v/>
      </c>
      <c r="H127" s="21" t="str">
        <f>IF(
  Prototype_input!$C$6 = "Federal or Tribal Government",
  IF(
    B127 &lt;&gt; "",
    IFERROR(
      INDEX(
        'Summary - Period of Performance'!$C$2:$AW$5,
        MATCH(Prototype_input!$C$46, 'Summary - Period of Performance'!$B$2:$B$5, 0),
        MATCH(B127, 'Summary - Period of Performance'!$C$1:$AW$1, 0)
      ),
      ""
    ),
    ""
  ),
  ""
)</f>
        <v/>
      </c>
      <c r="I127" s="21" t="str">
        <f>IF(
  Prototype_input!$C$6 = "Federal or Tribal Government",
  IF(
    B127 &lt;&gt; "",
    IFERROR(
      INDEX(
        'Summary - Socioeconomic'!$C$2:$BX$11,
        MATCH(Prototype_input!$C$50, 'Summary - Socioeconomic'!$B$2:$B$11, 0),
        MATCH(B127, 'Summary - Socioeconomic'!$C$1:$BX$1, 0)
      ),
      ""
    ),
    ""
  ),
  ""
)</f>
        <v/>
      </c>
      <c r="J127" s="21" t="str">
        <f>IF(
  Prototype_input!$C$6 = "Federal or Tribal Government",
  IF(
    B127 &lt;&gt; "",
    IFERROR(
      INDEX(
        'Summary - Estimated Dollar Valu'!$C$2:$AW$4,
        MATCH(Prototype_input!$C$54, 'Summary - Estimated Dollar Valu'!$B$2:$B$4, 0),
        MATCH(B127, 'Summary - Estimated Dollar Valu'!$C$1:$AW$1, 0)
      ),
      ""
    ),
    ""
  ),
  ""
)</f>
        <v/>
      </c>
      <c r="K127" s="21" t="str">
        <f>IF(AND(Prototype_input!$C$56&lt;&gt;"",J127&lt;&gt;""),Prototype_input!$C$58,"")</f>
        <v/>
      </c>
      <c r="L127" s="21" t="str">
        <f>IF(AND(Prototype_input!$C$60&lt;&gt;"",J127&lt;&gt;""),Prototype_input!$C$62,"")</f>
        <v/>
      </c>
      <c r="M127" s="21" t="str">
        <f>IF(AND(Prototype_input!$C$64&lt;&gt;"",J127&lt;&gt;""),Prototype_input!$C$66,"")</f>
        <v/>
      </c>
      <c r="N127" s="21" t="str">
        <f>IF(AND(Prototype_input!$C$68&lt;&gt;"",J127&lt;&gt;""),Prototype_input!$C$70,"")</f>
        <v/>
      </c>
      <c r="O127" s="21" t="str">
        <f>IF(N127&lt;&gt;"",_xlfn.XLOOKUP(Prototype_input!$E$16,'ITC Offerings Mapping'!$C$1:$C$1000,'ITC Offerings Mapping'!$B$1:$B$1000),"")</f>
        <v/>
      </c>
      <c r="Q127" s="21" t="str">
        <f t="array" ref="Q127">IF(Prototype_input!$C$6="Federal or Tribal Government",IF(O127&lt;&gt;"", INDEX('Scope Scoring'!$C$2:$BX$50, MATCH(O127, 'Scope Scoring'!$B$2:$B$50, 0), MATCH(B127, 'Scope Scoring'!$C$1:$BX$1, 0)),""),"")</f>
        <v/>
      </c>
      <c r="R127" s="21" t="str">
        <f t="shared" si="26"/>
        <v/>
      </c>
      <c r="S127" s="21" t="str">
        <f t="shared" si="27"/>
        <v/>
      </c>
      <c r="T127" s="21" t="str">
        <f t="shared" si="28"/>
        <v/>
      </c>
      <c r="U127" s="21" t="str">
        <f t="shared" si="29"/>
        <v/>
      </c>
      <c r="W127" s="21" t="str">
        <f t="array" ref="W127">IF(Prototype_input!$C$6="Federal or Tribal Government",IF(O127&lt;&gt;"", INDEX('Summary - Level of Assistance -'!$C$2:$AV$7, MATCH(Prototype_input!$C$34, 'Summary - Level of Assistance -'!$B$2:$B$7, 0), MATCH(B127, 'Summary - Level of Assistance -'!$C$1:$AV$1, 0)),""),"")</f>
        <v/>
      </c>
      <c r="X127" s="21" t="str">
        <f t="shared" si="30"/>
        <v/>
      </c>
      <c r="Y127" s="21" t="str">
        <f t="shared" si="31"/>
        <v/>
      </c>
      <c r="AA127" s="21" t="str">
        <f t="array" ref="AA127">IF(Prototype_input!$C$6="Federal or Tribal Government",IF(O127&lt;&gt;"", INDEX('Summary - Objective - Tradeoff'!$C$2:$AV$4, MATCH(Prototype_input!$C$38, 'Summary - Objective - Tradeoff'!$B$2:$B$4, 0), MATCH(B127, 'Summary - Objective - Tradeoff'!$C$1:$AV$1, 0)),""),"")</f>
        <v/>
      </c>
      <c r="AB127" s="21" t="str">
        <f t="shared" si="32"/>
        <v/>
      </c>
      <c r="AC127" s="21" t="str">
        <f t="shared" si="33"/>
        <v/>
      </c>
      <c r="AE127" s="21" t="str">
        <f t="array" ref="AE127">IF(Prototype_input!$C$6="Federal or Tribal Government",IF(O127&lt;&gt;"", INDEX('Summary- PoP - Tradeoff'!$C$2:$AV$5, MATCH(Prototype_input!$C$46, 'Summary- PoP - Tradeoff'!$B$2:$B$5, 0), MATCH(B127, 'Summary- PoP - Tradeoff'!$C$1:$AV$1, 0)),""),"")</f>
        <v/>
      </c>
      <c r="AF127" s="21" t="str">
        <f t="shared" si="34"/>
        <v/>
      </c>
      <c r="AG127" s="21" t="str">
        <f t="shared" si="35"/>
        <v/>
      </c>
      <c r="AI127" s="21" t="str">
        <f t="array" ref="AI127">IF(Prototype_input!$C$6="Federal or Tribal Government",IF(O127&lt;&gt;"", INDEX('Summary - EDV - Tradeoff'!$C$2:$AV$4, MATCH(Prototype_input!$C$54, 'Summary - EDV - Tradeoff'!$B$2:$B$4, 0), MATCH(B127, 'Summary - EDV - Tradeoff'!$C$1:$AV$1, 0)),""),"")</f>
        <v/>
      </c>
      <c r="AJ127" s="21" t="str">
        <f t="shared" si="36"/>
        <v/>
      </c>
      <c r="AK127" s="21" t="str">
        <f t="shared" si="37"/>
        <v/>
      </c>
      <c r="AL127" s="21" t="str">
        <f t="shared" si="38"/>
        <v/>
      </c>
    </row>
    <row r="128" spans="4:38" ht="12.75" x14ac:dyDescent="0.2">
      <c r="D128" s="21" t="str">
        <f>IF(
  Prototype_input!$C$6 = "State or Local Government",
  IF(
    C128 &lt;&gt; "",
    IFERROR(
      INDEX(
        'Summary - Acquisition Need'!$C$2:$AD$4,
        MATCH(Prototype_input!$C$30, 'Summary - Acquisition Need'!$B$2:$B$4, 0),
        MATCH(C128, 'Summary - Acquisition Need'!$C$1:$AD$1, 0)
      ),
      ""
    ),
    ""
  ),
  IF(
    Prototype_input!$C$6 = "Federal or Tribal Government",
    IF(
      B128 &lt;&gt; "",
      IFERROR(
        INDEX(
          'Summary - Place of Performance'!$C$2:$AW$14,
          MATCH(Prototype_input!$C$30, 'Summary - Place of Performance'!$B$2:$B$14, 0),
          MATCH(B128, 'Summary - Place of Performance'!$C$1:$AW$1, 0)
        ),
        ""
      ),
      ""
    ),
    ""
  )
)</f>
        <v/>
      </c>
      <c r="E128" s="21" t="str">
        <f>IF(
  Prototype_input!$C$6 = "State or Local Government",
  IF(
    C128 &lt;&gt; "",
    IFERROR(
      INDEX(
        'Summary - Contract Type'!$C$2:$BX$6,
        MATCH(Prototype_input!$C$34, 'Summary - Contract Type'!$B$2:$B$6, 0),
        MATCH(C128, 'Summary - Contract Type'!$C$1:$BX$1, 0)
      ),
      ""
    ),
    ""
  ),
  IF(
    Prototype_input!$C$6 = "Federal or Tribal Government",
    IF(
      B128 &lt;&gt; "",
      IFERROR(
        INDEX(
          'Summary - Level of Assistance'!$C$2:$AW$7,
          MATCH(Prototype_input!$C$34, 'Summary - Level of Assistance'!$B$2:$B$7, 0),
          MATCH(B128, 'Summary - Level of Assistance'!$C$1:$AW$1, 0)
        ),
        ""
      ),
      ""
    ),
    ""
  )
)</f>
        <v/>
      </c>
      <c r="F128" s="21" t="str">
        <f>IF(
  Prototype_input!$C$6 = "State or Local Government",
  IF(
    C128 &lt;&gt; "",
    IFERROR(
      INDEX(
        'Summary - Socioeconomic'!$C$2:$BX$11,
        MATCH(Prototype_input!$C$38, 'Summary - Socioeconomic'!$B$2:$B$11, 0),
        MATCH(C128, 'Summary - Socioeconomic'!$C$1:$BX$1, 0)
      ),
      ""
    ),
    ""
  ),
  IF(
    Prototype_input!$C$6 = "Federal or Tribal Government",
    IF(
      B128 &lt;&gt; "",
      IFERROR(
        INDEX(
          'Summary - Objective'!$C$2:$AX$4,
          MATCH(Prototype_input!$C$38, 'Summary - Objective'!$B$2:$B$4, 0),
          MATCH(B128, 'Summary - Objective'!$C$1:$AX$1, 0)
        ),
        ""
      ),
      ""
    ),
    ""
  )
)</f>
        <v/>
      </c>
      <c r="G128" s="21" t="str">
        <f>IF(
  Prototype_input!$C$6 = "Federal or Tribal Government",
  IF(
    B128 &lt;&gt; "",
    IFERROR(
      INDEX(
        'Summary - Contract Type'!$C$2:$BX$6,
        MATCH(Prototype_input!$C$42, 'Summary - Contract Type'!$B$2:$B$6, 0),
        MATCH(B128, 'Summary - Contract Type'!$C$1:$BX$1, 0)
      ),
      ""
    ),
    ""
  ),
  ""
)</f>
        <v/>
      </c>
      <c r="H128" s="21" t="str">
        <f>IF(
  Prototype_input!$C$6 = "Federal or Tribal Government",
  IF(
    B128 &lt;&gt; "",
    IFERROR(
      INDEX(
        'Summary - Period of Performance'!$C$2:$AW$5,
        MATCH(Prototype_input!$C$46, 'Summary - Period of Performance'!$B$2:$B$5, 0),
        MATCH(B128, 'Summary - Period of Performance'!$C$1:$AW$1, 0)
      ),
      ""
    ),
    ""
  ),
  ""
)</f>
        <v/>
      </c>
      <c r="I128" s="21" t="str">
        <f>IF(
  Prototype_input!$C$6 = "Federal or Tribal Government",
  IF(
    B128 &lt;&gt; "",
    IFERROR(
      INDEX(
        'Summary - Socioeconomic'!$C$2:$BX$11,
        MATCH(Prototype_input!$C$50, 'Summary - Socioeconomic'!$B$2:$B$11, 0),
        MATCH(B128, 'Summary - Socioeconomic'!$C$1:$BX$1, 0)
      ),
      ""
    ),
    ""
  ),
  ""
)</f>
        <v/>
      </c>
      <c r="J128" s="21" t="str">
        <f>IF(
  Prototype_input!$C$6 = "Federal or Tribal Government",
  IF(
    B128 &lt;&gt; "",
    IFERROR(
      INDEX(
        'Summary - Estimated Dollar Valu'!$C$2:$AW$4,
        MATCH(Prototype_input!$C$54, 'Summary - Estimated Dollar Valu'!$B$2:$B$4, 0),
        MATCH(B128, 'Summary - Estimated Dollar Valu'!$C$1:$AW$1, 0)
      ),
      ""
    ),
    ""
  ),
  ""
)</f>
        <v/>
      </c>
      <c r="K128" s="21" t="str">
        <f>IF(AND(Prototype_input!$C$56&lt;&gt;"",J128&lt;&gt;""),Prototype_input!$C$58,"")</f>
        <v/>
      </c>
      <c r="L128" s="21" t="str">
        <f>IF(AND(Prototype_input!$C$60&lt;&gt;"",J128&lt;&gt;""),Prototype_input!$C$62,"")</f>
        <v/>
      </c>
      <c r="M128" s="21" t="str">
        <f>IF(AND(Prototype_input!$C$64&lt;&gt;"",J128&lt;&gt;""),Prototype_input!$C$66,"")</f>
        <v/>
      </c>
      <c r="N128" s="21" t="str">
        <f>IF(AND(Prototype_input!$C$68&lt;&gt;"",J128&lt;&gt;""),Prototype_input!$C$70,"")</f>
        <v/>
      </c>
      <c r="O128" s="21" t="str">
        <f>IF(N128&lt;&gt;"",_xlfn.XLOOKUP(Prototype_input!$E$16,'ITC Offerings Mapping'!$C$1:$C$1000,'ITC Offerings Mapping'!$B$1:$B$1000),"")</f>
        <v/>
      </c>
      <c r="Q128" s="21" t="str">
        <f t="array" ref="Q128">IF(Prototype_input!$C$6="Federal or Tribal Government",IF(O128&lt;&gt;"", INDEX('Scope Scoring'!$C$2:$BX$50, MATCH(O128, 'Scope Scoring'!$B$2:$B$50, 0), MATCH(B128, 'Scope Scoring'!$C$1:$BX$1, 0)),""),"")</f>
        <v/>
      </c>
      <c r="R128" s="21" t="str">
        <f t="shared" si="26"/>
        <v/>
      </c>
      <c r="S128" s="21" t="str">
        <f t="shared" si="27"/>
        <v/>
      </c>
      <c r="T128" s="21" t="str">
        <f t="shared" si="28"/>
        <v/>
      </c>
      <c r="U128" s="21" t="str">
        <f t="shared" si="29"/>
        <v/>
      </c>
      <c r="W128" s="21" t="str">
        <f t="array" ref="W128">IF(Prototype_input!$C$6="Federal or Tribal Government",IF(O128&lt;&gt;"", INDEX('Summary - Level of Assistance -'!$C$2:$AV$7, MATCH(Prototype_input!$C$34, 'Summary - Level of Assistance -'!$B$2:$B$7, 0), MATCH(B128, 'Summary - Level of Assistance -'!$C$1:$AV$1, 0)),""),"")</f>
        <v/>
      </c>
      <c r="X128" s="21" t="str">
        <f t="shared" si="30"/>
        <v/>
      </c>
      <c r="Y128" s="21" t="str">
        <f t="shared" si="31"/>
        <v/>
      </c>
      <c r="AA128" s="21" t="str">
        <f t="array" ref="AA128">IF(Prototype_input!$C$6="Federal or Tribal Government",IF(O128&lt;&gt;"", INDEX('Summary - Objective - Tradeoff'!$C$2:$AV$4, MATCH(Prototype_input!$C$38, 'Summary - Objective - Tradeoff'!$B$2:$B$4, 0), MATCH(B128, 'Summary - Objective - Tradeoff'!$C$1:$AV$1, 0)),""),"")</f>
        <v/>
      </c>
      <c r="AB128" s="21" t="str">
        <f t="shared" si="32"/>
        <v/>
      </c>
      <c r="AC128" s="21" t="str">
        <f t="shared" si="33"/>
        <v/>
      </c>
      <c r="AE128" s="21" t="str">
        <f t="array" ref="AE128">IF(Prototype_input!$C$6="Federal or Tribal Government",IF(O128&lt;&gt;"", INDEX('Summary- PoP - Tradeoff'!$C$2:$AV$5, MATCH(Prototype_input!$C$46, 'Summary- PoP - Tradeoff'!$B$2:$B$5, 0), MATCH(B128, 'Summary- PoP - Tradeoff'!$C$1:$AV$1, 0)),""),"")</f>
        <v/>
      </c>
      <c r="AF128" s="21" t="str">
        <f t="shared" si="34"/>
        <v/>
      </c>
      <c r="AG128" s="21" t="str">
        <f t="shared" si="35"/>
        <v/>
      </c>
      <c r="AI128" s="21" t="str">
        <f t="array" ref="AI128">IF(Prototype_input!$C$6="Federal or Tribal Government",IF(O128&lt;&gt;"", INDEX('Summary - EDV - Tradeoff'!$C$2:$AV$4, MATCH(Prototype_input!$C$54, 'Summary - EDV - Tradeoff'!$B$2:$B$4, 0), MATCH(B128, 'Summary - EDV - Tradeoff'!$C$1:$AV$1, 0)),""),"")</f>
        <v/>
      </c>
      <c r="AJ128" s="21" t="str">
        <f t="shared" si="36"/>
        <v/>
      </c>
      <c r="AK128" s="21" t="str">
        <f t="shared" si="37"/>
        <v/>
      </c>
      <c r="AL128" s="21" t="str">
        <f t="shared" si="38"/>
        <v/>
      </c>
    </row>
    <row r="129" spans="4:38" ht="12.75" x14ac:dyDescent="0.2">
      <c r="D129" s="21" t="str">
        <f>IF(
  Prototype_input!$C$6 = "State or Local Government",
  IF(
    C129 &lt;&gt; "",
    IFERROR(
      INDEX(
        'Summary - Acquisition Need'!$C$2:$AD$4,
        MATCH(Prototype_input!$C$30, 'Summary - Acquisition Need'!$B$2:$B$4, 0),
        MATCH(C129, 'Summary - Acquisition Need'!$C$1:$AD$1, 0)
      ),
      ""
    ),
    ""
  ),
  IF(
    Prototype_input!$C$6 = "Federal or Tribal Government",
    IF(
      B129 &lt;&gt; "",
      IFERROR(
        INDEX(
          'Summary - Place of Performance'!$C$2:$AW$14,
          MATCH(Prototype_input!$C$30, 'Summary - Place of Performance'!$B$2:$B$14, 0),
          MATCH(B129, 'Summary - Place of Performance'!$C$1:$AW$1, 0)
        ),
        ""
      ),
      ""
    ),
    ""
  )
)</f>
        <v/>
      </c>
      <c r="E129" s="21" t="str">
        <f>IF(
  Prototype_input!$C$6 = "State or Local Government",
  IF(
    C129 &lt;&gt; "",
    IFERROR(
      INDEX(
        'Summary - Contract Type'!$C$2:$BX$6,
        MATCH(Prototype_input!$C$34, 'Summary - Contract Type'!$B$2:$B$6, 0),
        MATCH(C129, 'Summary - Contract Type'!$C$1:$BX$1, 0)
      ),
      ""
    ),
    ""
  ),
  IF(
    Prototype_input!$C$6 = "Federal or Tribal Government",
    IF(
      B129 &lt;&gt; "",
      IFERROR(
        INDEX(
          'Summary - Level of Assistance'!$C$2:$AW$7,
          MATCH(Prototype_input!$C$34, 'Summary - Level of Assistance'!$B$2:$B$7, 0),
          MATCH(B129, 'Summary - Level of Assistance'!$C$1:$AW$1, 0)
        ),
        ""
      ),
      ""
    ),
    ""
  )
)</f>
        <v/>
      </c>
      <c r="F129" s="21" t="str">
        <f>IF(
  Prototype_input!$C$6 = "State or Local Government",
  IF(
    C129 &lt;&gt; "",
    IFERROR(
      INDEX(
        'Summary - Socioeconomic'!$C$2:$BX$11,
        MATCH(Prototype_input!$C$38, 'Summary - Socioeconomic'!$B$2:$B$11, 0),
        MATCH(C129, 'Summary - Socioeconomic'!$C$1:$BX$1, 0)
      ),
      ""
    ),
    ""
  ),
  IF(
    Prototype_input!$C$6 = "Federal or Tribal Government",
    IF(
      B129 &lt;&gt; "",
      IFERROR(
        INDEX(
          'Summary - Objective'!$C$2:$AX$4,
          MATCH(Prototype_input!$C$38, 'Summary - Objective'!$B$2:$B$4, 0),
          MATCH(B129, 'Summary - Objective'!$C$1:$AX$1, 0)
        ),
        ""
      ),
      ""
    ),
    ""
  )
)</f>
        <v/>
      </c>
      <c r="G129" s="21" t="str">
        <f>IF(
  Prototype_input!$C$6 = "Federal or Tribal Government",
  IF(
    B129 &lt;&gt; "",
    IFERROR(
      INDEX(
        'Summary - Contract Type'!$C$2:$BX$6,
        MATCH(Prototype_input!$C$42, 'Summary - Contract Type'!$B$2:$B$6, 0),
        MATCH(B129, 'Summary - Contract Type'!$C$1:$BX$1, 0)
      ),
      ""
    ),
    ""
  ),
  ""
)</f>
        <v/>
      </c>
      <c r="H129" s="21" t="str">
        <f>IF(
  Prototype_input!$C$6 = "Federal or Tribal Government",
  IF(
    B129 &lt;&gt; "",
    IFERROR(
      INDEX(
        'Summary - Period of Performance'!$C$2:$AW$5,
        MATCH(Prototype_input!$C$46, 'Summary - Period of Performance'!$B$2:$B$5, 0),
        MATCH(B129, 'Summary - Period of Performance'!$C$1:$AW$1, 0)
      ),
      ""
    ),
    ""
  ),
  ""
)</f>
        <v/>
      </c>
      <c r="I129" s="21" t="str">
        <f>IF(
  Prototype_input!$C$6 = "Federal or Tribal Government",
  IF(
    B129 &lt;&gt; "",
    IFERROR(
      INDEX(
        'Summary - Socioeconomic'!$C$2:$BX$11,
        MATCH(Prototype_input!$C$50, 'Summary - Socioeconomic'!$B$2:$B$11, 0),
        MATCH(B129, 'Summary - Socioeconomic'!$C$1:$BX$1, 0)
      ),
      ""
    ),
    ""
  ),
  ""
)</f>
        <v/>
      </c>
      <c r="J129" s="21" t="str">
        <f>IF(
  Prototype_input!$C$6 = "Federal or Tribal Government",
  IF(
    B129 &lt;&gt; "",
    IFERROR(
      INDEX(
        'Summary - Estimated Dollar Valu'!$C$2:$AW$4,
        MATCH(Prototype_input!$C$54, 'Summary - Estimated Dollar Valu'!$B$2:$B$4, 0),
        MATCH(B129, 'Summary - Estimated Dollar Valu'!$C$1:$AW$1, 0)
      ),
      ""
    ),
    ""
  ),
  ""
)</f>
        <v/>
      </c>
      <c r="K129" s="21" t="str">
        <f>IF(AND(Prototype_input!$C$56&lt;&gt;"",J129&lt;&gt;""),Prototype_input!$C$58,"")</f>
        <v/>
      </c>
      <c r="L129" s="21" t="str">
        <f>IF(AND(Prototype_input!$C$60&lt;&gt;"",J129&lt;&gt;""),Prototype_input!$C$62,"")</f>
        <v/>
      </c>
      <c r="M129" s="21" t="str">
        <f>IF(AND(Prototype_input!$C$64&lt;&gt;"",J129&lt;&gt;""),Prototype_input!$C$66,"")</f>
        <v/>
      </c>
      <c r="N129" s="21" t="str">
        <f>IF(AND(Prototype_input!$C$68&lt;&gt;"",J129&lt;&gt;""),Prototype_input!$C$70,"")</f>
        <v/>
      </c>
      <c r="O129" s="21" t="str">
        <f>IF(N129&lt;&gt;"",_xlfn.XLOOKUP(Prototype_input!$E$16,'ITC Offerings Mapping'!$C$1:$C$1000,'ITC Offerings Mapping'!$B$1:$B$1000),"")</f>
        <v/>
      </c>
      <c r="Q129" s="21" t="str">
        <f t="array" ref="Q129">IF(Prototype_input!$C$6="Federal or Tribal Government",IF(O129&lt;&gt;"", INDEX('Scope Scoring'!$C$2:$BX$50, MATCH(O129, 'Scope Scoring'!$B$2:$B$50, 0), MATCH(B129, 'Scope Scoring'!$C$1:$BX$1, 0)),""),"")</f>
        <v/>
      </c>
      <c r="R129" s="21" t="str">
        <f t="shared" si="26"/>
        <v/>
      </c>
      <c r="S129" s="21" t="str">
        <f t="shared" si="27"/>
        <v/>
      </c>
      <c r="T129" s="21" t="str">
        <f t="shared" si="28"/>
        <v/>
      </c>
      <c r="U129" s="21" t="str">
        <f t="shared" si="29"/>
        <v/>
      </c>
      <c r="W129" s="21" t="str">
        <f t="array" ref="W129">IF(Prototype_input!$C$6="Federal or Tribal Government",IF(O129&lt;&gt;"", INDEX('Summary - Level of Assistance -'!$C$2:$AV$7, MATCH(Prototype_input!$C$34, 'Summary - Level of Assistance -'!$B$2:$B$7, 0), MATCH(B129, 'Summary - Level of Assistance -'!$C$1:$AV$1, 0)),""),"")</f>
        <v/>
      </c>
      <c r="X129" s="21" t="str">
        <f t="shared" si="30"/>
        <v/>
      </c>
      <c r="Y129" s="21" t="str">
        <f t="shared" si="31"/>
        <v/>
      </c>
      <c r="AA129" s="21" t="str">
        <f t="array" ref="AA129">IF(Prototype_input!$C$6="Federal or Tribal Government",IF(O129&lt;&gt;"", INDEX('Summary - Objective - Tradeoff'!$C$2:$AV$4, MATCH(Prototype_input!$C$38, 'Summary - Objective - Tradeoff'!$B$2:$B$4, 0), MATCH(B129, 'Summary - Objective - Tradeoff'!$C$1:$AV$1, 0)),""),"")</f>
        <v/>
      </c>
      <c r="AB129" s="21" t="str">
        <f t="shared" si="32"/>
        <v/>
      </c>
      <c r="AC129" s="21" t="str">
        <f t="shared" si="33"/>
        <v/>
      </c>
      <c r="AE129" s="21" t="str">
        <f t="array" ref="AE129">IF(Prototype_input!$C$6="Federal or Tribal Government",IF(O129&lt;&gt;"", INDEX('Summary- PoP - Tradeoff'!$C$2:$AV$5, MATCH(Prototype_input!$C$46, 'Summary- PoP - Tradeoff'!$B$2:$B$5, 0), MATCH(B129, 'Summary- PoP - Tradeoff'!$C$1:$AV$1, 0)),""),"")</f>
        <v/>
      </c>
      <c r="AF129" s="21" t="str">
        <f t="shared" si="34"/>
        <v/>
      </c>
      <c r="AG129" s="21" t="str">
        <f t="shared" si="35"/>
        <v/>
      </c>
      <c r="AI129" s="21" t="str">
        <f t="array" ref="AI129">IF(Prototype_input!$C$6="Federal or Tribal Government",IF(O129&lt;&gt;"", INDEX('Summary - EDV - Tradeoff'!$C$2:$AV$4, MATCH(Prototype_input!$C$54, 'Summary - EDV - Tradeoff'!$B$2:$B$4, 0), MATCH(B129, 'Summary - EDV - Tradeoff'!$C$1:$AV$1, 0)),""),"")</f>
        <v/>
      </c>
      <c r="AJ129" s="21" t="str">
        <f t="shared" si="36"/>
        <v/>
      </c>
      <c r="AK129" s="21" t="str">
        <f t="shared" si="37"/>
        <v/>
      </c>
      <c r="AL129" s="21" t="str">
        <f t="shared" si="38"/>
        <v/>
      </c>
    </row>
    <row r="130" spans="4:38" ht="12.75" x14ac:dyDescent="0.2">
      <c r="D130" s="21" t="str">
        <f>IF(
  Prototype_input!$C$6 = "State or Local Government",
  IF(
    C130 &lt;&gt; "",
    IFERROR(
      INDEX(
        'Summary - Acquisition Need'!$C$2:$AD$4,
        MATCH(Prototype_input!$C$30, 'Summary - Acquisition Need'!$B$2:$B$4, 0),
        MATCH(C130, 'Summary - Acquisition Need'!$C$1:$AD$1, 0)
      ),
      ""
    ),
    ""
  ),
  IF(
    Prototype_input!$C$6 = "Federal or Tribal Government",
    IF(
      B130 &lt;&gt; "",
      IFERROR(
        INDEX(
          'Summary - Place of Performance'!$C$2:$AW$14,
          MATCH(Prototype_input!$C$30, 'Summary - Place of Performance'!$B$2:$B$14, 0),
          MATCH(B130, 'Summary - Place of Performance'!$C$1:$AW$1, 0)
        ),
        ""
      ),
      ""
    ),
    ""
  )
)</f>
        <v/>
      </c>
      <c r="E130" s="21" t="str">
        <f>IF(
  Prototype_input!$C$6 = "State or Local Government",
  IF(
    C130 &lt;&gt; "",
    IFERROR(
      INDEX(
        'Summary - Contract Type'!$C$2:$BX$6,
        MATCH(Prototype_input!$C$34, 'Summary - Contract Type'!$B$2:$B$6, 0),
        MATCH(C130, 'Summary - Contract Type'!$C$1:$BX$1, 0)
      ),
      ""
    ),
    ""
  ),
  IF(
    Prototype_input!$C$6 = "Federal or Tribal Government",
    IF(
      B130 &lt;&gt; "",
      IFERROR(
        INDEX(
          'Summary - Level of Assistance'!$C$2:$AW$7,
          MATCH(Prototype_input!$C$34, 'Summary - Level of Assistance'!$B$2:$B$7, 0),
          MATCH(B130, 'Summary - Level of Assistance'!$C$1:$AW$1, 0)
        ),
        ""
      ),
      ""
    ),
    ""
  )
)</f>
        <v/>
      </c>
      <c r="F130" s="21" t="str">
        <f>IF(
  Prototype_input!$C$6 = "State or Local Government",
  IF(
    C130 &lt;&gt; "",
    IFERROR(
      INDEX(
        'Summary - Socioeconomic'!$C$2:$BX$11,
        MATCH(Prototype_input!$C$38, 'Summary - Socioeconomic'!$B$2:$B$11, 0),
        MATCH(C130, 'Summary - Socioeconomic'!$C$1:$BX$1, 0)
      ),
      ""
    ),
    ""
  ),
  IF(
    Prototype_input!$C$6 = "Federal or Tribal Government",
    IF(
      B130 &lt;&gt; "",
      IFERROR(
        INDEX(
          'Summary - Objective'!$C$2:$AX$4,
          MATCH(Prototype_input!$C$38, 'Summary - Objective'!$B$2:$B$4, 0),
          MATCH(B130, 'Summary - Objective'!$C$1:$AX$1, 0)
        ),
        ""
      ),
      ""
    ),
    ""
  )
)</f>
        <v/>
      </c>
      <c r="G130" s="21" t="str">
        <f>IF(
  Prototype_input!$C$6 = "Federal or Tribal Government",
  IF(
    B130 &lt;&gt; "",
    IFERROR(
      INDEX(
        'Summary - Contract Type'!$C$2:$BX$6,
        MATCH(Prototype_input!$C$42, 'Summary - Contract Type'!$B$2:$B$6, 0),
        MATCH(B130, 'Summary - Contract Type'!$C$1:$BX$1, 0)
      ),
      ""
    ),
    ""
  ),
  ""
)</f>
        <v/>
      </c>
      <c r="H130" s="21" t="str">
        <f>IF(
  Prototype_input!$C$6 = "Federal or Tribal Government",
  IF(
    B130 &lt;&gt; "",
    IFERROR(
      INDEX(
        'Summary - Period of Performance'!$C$2:$AW$5,
        MATCH(Prototype_input!$C$46, 'Summary - Period of Performance'!$B$2:$B$5, 0),
        MATCH(B130, 'Summary - Period of Performance'!$C$1:$AW$1, 0)
      ),
      ""
    ),
    ""
  ),
  ""
)</f>
        <v/>
      </c>
      <c r="I130" s="21" t="str">
        <f>IF(
  Prototype_input!$C$6 = "Federal or Tribal Government",
  IF(
    B130 &lt;&gt; "",
    IFERROR(
      INDEX(
        'Summary - Socioeconomic'!$C$2:$BX$11,
        MATCH(Prototype_input!$C$50, 'Summary - Socioeconomic'!$B$2:$B$11, 0),
        MATCH(B130, 'Summary - Socioeconomic'!$C$1:$BX$1, 0)
      ),
      ""
    ),
    ""
  ),
  ""
)</f>
        <v/>
      </c>
      <c r="J130" s="21" t="str">
        <f>IF(
  Prototype_input!$C$6 = "Federal or Tribal Government",
  IF(
    B130 &lt;&gt; "",
    IFERROR(
      INDEX(
        'Summary - Estimated Dollar Valu'!$C$2:$AW$4,
        MATCH(Prototype_input!$C$54, 'Summary - Estimated Dollar Valu'!$B$2:$B$4, 0),
        MATCH(B130, 'Summary - Estimated Dollar Valu'!$C$1:$AW$1, 0)
      ),
      ""
    ),
    ""
  ),
  ""
)</f>
        <v/>
      </c>
      <c r="K130" s="21" t="str">
        <f>IF(AND(Prototype_input!$C$56&lt;&gt;"",J130&lt;&gt;""),Prototype_input!$C$58,"")</f>
        <v/>
      </c>
      <c r="L130" s="21" t="str">
        <f>IF(AND(Prototype_input!$C$60&lt;&gt;"",J130&lt;&gt;""),Prototype_input!$C$62,"")</f>
        <v/>
      </c>
      <c r="M130" s="21" t="str">
        <f>IF(AND(Prototype_input!$C$64&lt;&gt;"",J130&lt;&gt;""),Prototype_input!$C$66,"")</f>
        <v/>
      </c>
      <c r="N130" s="21" t="str">
        <f>IF(AND(Prototype_input!$C$68&lt;&gt;"",J130&lt;&gt;""),Prototype_input!$C$70,"")</f>
        <v/>
      </c>
      <c r="O130" s="21" t="str">
        <f>IF(N130&lt;&gt;"",_xlfn.XLOOKUP(Prototype_input!$E$16,'ITC Offerings Mapping'!$C$1:$C$1000,'ITC Offerings Mapping'!$B$1:$B$1000),"")</f>
        <v/>
      </c>
      <c r="Q130" s="21" t="str">
        <f t="array" ref="Q130">IF(Prototype_input!$C$6="Federal or Tribal Government",IF(O130&lt;&gt;"", INDEX('Scope Scoring'!$C$2:$BX$50, MATCH(O130, 'Scope Scoring'!$B$2:$B$50, 0), MATCH(B130, 'Scope Scoring'!$C$1:$BX$1, 0)),""),"")</f>
        <v/>
      </c>
      <c r="R130" s="21" t="str">
        <f t="shared" si="26"/>
        <v/>
      </c>
      <c r="S130" s="21" t="str">
        <f t="shared" si="27"/>
        <v/>
      </c>
      <c r="T130" s="21" t="str">
        <f t="shared" si="28"/>
        <v/>
      </c>
      <c r="U130" s="21" t="str">
        <f t="shared" si="29"/>
        <v/>
      </c>
      <c r="W130" s="21" t="str">
        <f t="array" ref="W130">IF(Prototype_input!$C$6="Federal or Tribal Government",IF(O130&lt;&gt;"", INDEX('Summary - Level of Assistance -'!$C$2:$AV$7, MATCH(Prototype_input!$C$34, 'Summary - Level of Assistance -'!$B$2:$B$7, 0), MATCH(B130, 'Summary - Level of Assistance -'!$C$1:$AV$1, 0)),""),"")</f>
        <v/>
      </c>
      <c r="X130" s="21" t="str">
        <f t="shared" si="30"/>
        <v/>
      </c>
      <c r="Y130" s="21" t="str">
        <f t="shared" si="31"/>
        <v/>
      </c>
      <c r="AA130" s="21" t="str">
        <f t="array" ref="AA130">IF(Prototype_input!$C$6="Federal or Tribal Government",IF(O130&lt;&gt;"", INDEX('Summary - Objective - Tradeoff'!$C$2:$AV$4, MATCH(Prototype_input!$C$38, 'Summary - Objective - Tradeoff'!$B$2:$B$4, 0), MATCH(B130, 'Summary - Objective - Tradeoff'!$C$1:$AV$1, 0)),""),"")</f>
        <v/>
      </c>
      <c r="AB130" s="21" t="str">
        <f t="shared" si="32"/>
        <v/>
      </c>
      <c r="AC130" s="21" t="str">
        <f t="shared" si="33"/>
        <v/>
      </c>
      <c r="AE130" s="21" t="str">
        <f t="array" ref="AE130">IF(Prototype_input!$C$6="Federal or Tribal Government",IF(O130&lt;&gt;"", INDEX('Summary- PoP - Tradeoff'!$C$2:$AV$5, MATCH(Prototype_input!$C$46, 'Summary- PoP - Tradeoff'!$B$2:$B$5, 0), MATCH(B130, 'Summary- PoP - Tradeoff'!$C$1:$AV$1, 0)),""),"")</f>
        <v/>
      </c>
      <c r="AF130" s="21" t="str">
        <f t="shared" si="34"/>
        <v/>
      </c>
      <c r="AG130" s="21" t="str">
        <f t="shared" si="35"/>
        <v/>
      </c>
      <c r="AI130" s="21" t="str">
        <f t="array" ref="AI130">IF(Prototype_input!$C$6="Federal or Tribal Government",IF(O130&lt;&gt;"", INDEX('Summary - EDV - Tradeoff'!$C$2:$AV$4, MATCH(Prototype_input!$C$54, 'Summary - EDV - Tradeoff'!$B$2:$B$4, 0), MATCH(B130, 'Summary - EDV - Tradeoff'!$C$1:$AV$1, 0)),""),"")</f>
        <v/>
      </c>
      <c r="AJ130" s="21" t="str">
        <f t="shared" si="36"/>
        <v/>
      </c>
      <c r="AK130" s="21" t="str">
        <f t="shared" si="37"/>
        <v/>
      </c>
      <c r="AL130" s="21" t="str">
        <f t="shared" si="38"/>
        <v/>
      </c>
    </row>
    <row r="131" spans="4:38" ht="12.75" x14ac:dyDescent="0.2">
      <c r="D131" s="21" t="str">
        <f>IF(
  Prototype_input!$C$6 = "State or Local Government",
  IF(
    C131 &lt;&gt; "",
    IFERROR(
      INDEX(
        'Summary - Acquisition Need'!$C$2:$AD$4,
        MATCH(Prototype_input!$C$30, 'Summary - Acquisition Need'!$B$2:$B$4, 0),
        MATCH(C131, 'Summary - Acquisition Need'!$C$1:$AD$1, 0)
      ),
      ""
    ),
    ""
  ),
  IF(
    Prototype_input!$C$6 = "Federal or Tribal Government",
    IF(
      B131 &lt;&gt; "",
      IFERROR(
        INDEX(
          'Summary - Place of Performance'!$C$2:$AW$14,
          MATCH(Prototype_input!$C$30, 'Summary - Place of Performance'!$B$2:$B$14, 0),
          MATCH(B131, 'Summary - Place of Performance'!$C$1:$AW$1, 0)
        ),
        ""
      ),
      ""
    ),
    ""
  )
)</f>
        <v/>
      </c>
      <c r="E131" s="21" t="str">
        <f>IF(
  Prototype_input!$C$6 = "State or Local Government",
  IF(
    C131 &lt;&gt; "",
    IFERROR(
      INDEX(
        'Summary - Contract Type'!$C$2:$BX$6,
        MATCH(Prototype_input!$C$34, 'Summary - Contract Type'!$B$2:$B$6, 0),
        MATCH(C131, 'Summary - Contract Type'!$C$1:$BX$1, 0)
      ),
      ""
    ),
    ""
  ),
  IF(
    Prototype_input!$C$6 = "Federal or Tribal Government",
    IF(
      B131 &lt;&gt; "",
      IFERROR(
        INDEX(
          'Summary - Level of Assistance'!$C$2:$AW$7,
          MATCH(Prototype_input!$C$34, 'Summary - Level of Assistance'!$B$2:$B$7, 0),
          MATCH(B131, 'Summary - Level of Assistance'!$C$1:$AW$1, 0)
        ),
        ""
      ),
      ""
    ),
    ""
  )
)</f>
        <v/>
      </c>
      <c r="F131" s="21" t="str">
        <f>IF(
  Prototype_input!$C$6 = "State or Local Government",
  IF(
    C131 &lt;&gt; "",
    IFERROR(
      INDEX(
        'Summary - Socioeconomic'!$C$2:$BX$11,
        MATCH(Prototype_input!$C$38, 'Summary - Socioeconomic'!$B$2:$B$11, 0),
        MATCH(C131, 'Summary - Socioeconomic'!$C$1:$BX$1, 0)
      ),
      ""
    ),
    ""
  ),
  IF(
    Prototype_input!$C$6 = "Federal or Tribal Government",
    IF(
      B131 &lt;&gt; "",
      IFERROR(
        INDEX(
          'Summary - Objective'!$C$2:$AX$4,
          MATCH(Prototype_input!$C$38, 'Summary - Objective'!$B$2:$B$4, 0),
          MATCH(B131, 'Summary - Objective'!$C$1:$AX$1, 0)
        ),
        ""
      ),
      ""
    ),
    ""
  )
)</f>
        <v/>
      </c>
      <c r="G131" s="21" t="str">
        <f>IF(
  Prototype_input!$C$6 = "Federal or Tribal Government",
  IF(
    B131 &lt;&gt; "",
    IFERROR(
      INDEX(
        'Summary - Contract Type'!$C$2:$BX$6,
        MATCH(Prototype_input!$C$42, 'Summary - Contract Type'!$B$2:$B$6, 0),
        MATCH(B131, 'Summary - Contract Type'!$C$1:$BX$1, 0)
      ),
      ""
    ),
    ""
  ),
  ""
)</f>
        <v/>
      </c>
      <c r="H131" s="21" t="str">
        <f>IF(
  Prototype_input!$C$6 = "Federal or Tribal Government",
  IF(
    B131 &lt;&gt; "",
    IFERROR(
      INDEX(
        'Summary - Period of Performance'!$C$2:$AW$5,
        MATCH(Prototype_input!$C$46, 'Summary - Period of Performance'!$B$2:$B$5, 0),
        MATCH(B131, 'Summary - Period of Performance'!$C$1:$AW$1, 0)
      ),
      ""
    ),
    ""
  ),
  ""
)</f>
        <v/>
      </c>
      <c r="I131" s="21" t="str">
        <f>IF(
  Prototype_input!$C$6 = "Federal or Tribal Government",
  IF(
    B131 &lt;&gt; "",
    IFERROR(
      INDEX(
        'Summary - Socioeconomic'!$C$2:$BX$11,
        MATCH(Prototype_input!$C$50, 'Summary - Socioeconomic'!$B$2:$B$11, 0),
        MATCH(B131, 'Summary - Socioeconomic'!$C$1:$BX$1, 0)
      ),
      ""
    ),
    ""
  ),
  ""
)</f>
        <v/>
      </c>
      <c r="J131" s="21" t="str">
        <f>IF(
  Prototype_input!$C$6 = "Federal or Tribal Government",
  IF(
    B131 &lt;&gt; "",
    IFERROR(
      INDEX(
        'Summary - Estimated Dollar Valu'!$C$2:$AW$4,
        MATCH(Prototype_input!$C$54, 'Summary - Estimated Dollar Valu'!$B$2:$B$4, 0),
        MATCH(B131, 'Summary - Estimated Dollar Valu'!$C$1:$AW$1, 0)
      ),
      ""
    ),
    ""
  ),
  ""
)</f>
        <v/>
      </c>
      <c r="K131" s="21" t="str">
        <f>IF(AND(Prototype_input!$C$56&lt;&gt;"",J131&lt;&gt;""),Prototype_input!$C$58,"")</f>
        <v/>
      </c>
      <c r="L131" s="21" t="str">
        <f>IF(AND(Prototype_input!$C$60&lt;&gt;"",J131&lt;&gt;""),Prototype_input!$C$62,"")</f>
        <v/>
      </c>
      <c r="M131" s="21" t="str">
        <f>IF(AND(Prototype_input!$C$64&lt;&gt;"",J131&lt;&gt;""),Prototype_input!$C$66,"")</f>
        <v/>
      </c>
      <c r="N131" s="21" t="str">
        <f>IF(AND(Prototype_input!$C$68&lt;&gt;"",J131&lt;&gt;""),Prototype_input!$C$70,"")</f>
        <v/>
      </c>
      <c r="O131" s="21" t="str">
        <f>IF(N131&lt;&gt;"",_xlfn.XLOOKUP(Prototype_input!$E$16,'ITC Offerings Mapping'!$C$1:$C$1000,'ITC Offerings Mapping'!$B$1:$B$1000),"")</f>
        <v/>
      </c>
      <c r="Q131" s="21" t="str">
        <f t="array" ref="Q131">IF(Prototype_input!$C$6="Federal or Tribal Government",IF(O131&lt;&gt;"", INDEX('Scope Scoring'!$C$2:$BX$50, MATCH(O131, 'Scope Scoring'!$B$2:$B$50, 0), MATCH(B131, 'Scope Scoring'!$C$1:$BX$1, 0)),""),"")</f>
        <v/>
      </c>
      <c r="R131" s="21" t="str">
        <f t="shared" ref="R131:R153" si="39">IF(Q131&lt;&gt;"",Q131*60,"")</f>
        <v/>
      </c>
      <c r="S131" s="21" t="str">
        <f t="shared" ref="S131:S153" si="40">IF(R131&lt;&gt;"",((Y131+AC131+AG131+AK131)*40)/100,"")</f>
        <v/>
      </c>
      <c r="T131" s="21" t="str">
        <f t="shared" ref="T131:T153" si="41">IF(R131&lt;&gt;"", SUM(R131:S131),"")</f>
        <v/>
      </c>
      <c r="U131" s="21" t="str">
        <f t="shared" ref="U131:U153" si="42">IF(B131&lt;&gt;"",IF(OR(D131="No",E131="No",G131="No",I131="No"),"Fail","Pass"),"")</f>
        <v/>
      </c>
      <c r="W131" s="21" t="str">
        <f t="array" ref="W131">IF(Prototype_input!$C$6="Federal or Tribal Government",IF(O131&lt;&gt;"", INDEX('Summary - Level of Assistance -'!$C$2:$AV$7, MATCH(Prototype_input!$C$34, 'Summary - Level of Assistance -'!$B$2:$B$7, 0), MATCH(B131, 'Summary - Level of Assistance -'!$C$1:$AV$1, 0)),""),"")</f>
        <v/>
      </c>
      <c r="X131" s="21" t="str">
        <f t="shared" ref="X131:X153" si="43">IF(K131="Level of Assistance",4,IF(L131="Level of Assistance",3,IF(M131="Level of Assistance",2,IF(N131="Level of Assistance",1,""))))</f>
        <v/>
      </c>
      <c r="Y131" s="21" t="str">
        <f t="shared" ref="Y131:Y153" si="44">IF(X131&lt;&gt;"",W131*10*X131,"")</f>
        <v/>
      </c>
      <c r="AA131" s="21" t="str">
        <f t="array" ref="AA131">IF(Prototype_input!$C$6="Federal or Tribal Government",IF(O131&lt;&gt;"", INDEX('Summary - Objective - Tradeoff'!$C$2:$AV$4, MATCH(Prototype_input!$C$38, 'Summary - Objective - Tradeoff'!$B$2:$B$4, 0), MATCH(B131, 'Summary - Objective - Tradeoff'!$C$1:$AV$1, 0)),""),"")</f>
        <v/>
      </c>
      <c r="AB131" s="21" t="str">
        <f t="shared" ref="AB131:AB153" si="45">IF(K131="Objective",4,IF(L131="Objective",3,IF(M131="Objective",2,IF(N131="Objective",1,""))))</f>
        <v/>
      </c>
      <c r="AC131" s="21" t="str">
        <f t="shared" ref="AC131:AC153" si="46">IF(AB131&lt;&gt;"",AA131*10*AB131,"")</f>
        <v/>
      </c>
      <c r="AE131" s="21" t="str">
        <f t="array" ref="AE131">IF(Prototype_input!$C$6="Federal or Tribal Government",IF(O131&lt;&gt;"", INDEX('Summary- PoP - Tradeoff'!$C$2:$AV$5, MATCH(Prototype_input!$C$46, 'Summary- PoP - Tradeoff'!$B$2:$B$5, 0), MATCH(B131, 'Summary- PoP - Tradeoff'!$C$1:$AV$1, 0)),""),"")</f>
        <v/>
      </c>
      <c r="AF131" s="21" t="str">
        <f t="shared" ref="AF131:AF153" si="47">IF(K131="Period of Performance",4,IF(L131="Period of Performance",3,IF(M131="Period of Performance",2,IF(N131="Period of Performance",1,""))))</f>
        <v/>
      </c>
      <c r="AG131" s="21" t="str">
        <f t="shared" ref="AG131:AG153" si="48">IF(AF131&lt;&gt;"",AE131*10*AF131,"")</f>
        <v/>
      </c>
      <c r="AI131" s="21" t="str">
        <f t="array" ref="AI131">IF(Prototype_input!$C$6="Federal or Tribal Government",IF(O131&lt;&gt;"", INDEX('Summary - EDV - Tradeoff'!$C$2:$AV$4, MATCH(Prototype_input!$C$54, 'Summary - EDV - Tradeoff'!$B$2:$B$4, 0), MATCH(B131, 'Summary - EDV - Tradeoff'!$C$1:$AV$1, 0)),""),"")</f>
        <v/>
      </c>
      <c r="AJ131" s="21" t="str">
        <f t="shared" ref="AJ131:AJ153" si="49">IF(K131="Estimated Dollar Value",4,IF(L131="Estimated Dollar Value",3,IF(M131="Estimated Dollar Value",2,IF(N131="Estimated Dollar Value",1,""))))</f>
        <v/>
      </c>
      <c r="AK131" s="21" t="str">
        <f t="shared" ref="AK131:AK153" si="50">IF(AI131&lt;&gt;"",AJ131*10*AI131,"")</f>
        <v/>
      </c>
      <c r="AL131" s="21" t="str">
        <f t="shared" ref="AL131:AL153" si="51">IF(C131&lt;&gt;"",IF(OR(D131="No",E131="No",F131="No"),"Fail","Pass"),"")</f>
        <v/>
      </c>
    </row>
    <row r="132" spans="4:38" ht="12.75" x14ac:dyDescent="0.2">
      <c r="D132" s="21" t="str">
        <f>IF(
  Prototype_input!$C$6 = "State or Local Government",
  IF(
    C132 &lt;&gt; "",
    IFERROR(
      INDEX(
        'Summary - Acquisition Need'!$C$2:$AD$4,
        MATCH(Prototype_input!$C$30, 'Summary - Acquisition Need'!$B$2:$B$4, 0),
        MATCH(C132, 'Summary - Acquisition Need'!$C$1:$AD$1, 0)
      ),
      ""
    ),
    ""
  ),
  IF(
    Prototype_input!$C$6 = "Federal or Tribal Government",
    IF(
      B132 &lt;&gt; "",
      IFERROR(
        INDEX(
          'Summary - Place of Performance'!$C$2:$AW$14,
          MATCH(Prototype_input!$C$30, 'Summary - Place of Performance'!$B$2:$B$14, 0),
          MATCH(B132, 'Summary - Place of Performance'!$C$1:$AW$1, 0)
        ),
        ""
      ),
      ""
    ),
    ""
  )
)</f>
        <v/>
      </c>
      <c r="E132" s="21" t="str">
        <f>IF(
  Prototype_input!$C$6 = "State or Local Government",
  IF(
    C132 &lt;&gt; "",
    IFERROR(
      INDEX(
        'Summary - Contract Type'!$C$2:$BX$6,
        MATCH(Prototype_input!$C$34, 'Summary - Contract Type'!$B$2:$B$6, 0),
        MATCH(C132, 'Summary - Contract Type'!$C$1:$BX$1, 0)
      ),
      ""
    ),
    ""
  ),
  IF(
    Prototype_input!$C$6 = "Federal or Tribal Government",
    IF(
      B132 &lt;&gt; "",
      IFERROR(
        INDEX(
          'Summary - Level of Assistance'!$C$2:$AW$7,
          MATCH(Prototype_input!$C$34, 'Summary - Level of Assistance'!$B$2:$B$7, 0),
          MATCH(B132, 'Summary - Level of Assistance'!$C$1:$AW$1, 0)
        ),
        ""
      ),
      ""
    ),
    ""
  )
)</f>
        <v/>
      </c>
      <c r="F132" s="21" t="str">
        <f>IF(
  Prototype_input!$C$6 = "State or Local Government",
  IF(
    C132 &lt;&gt; "",
    IFERROR(
      INDEX(
        'Summary - Socioeconomic'!$C$2:$BX$11,
        MATCH(Prototype_input!$C$38, 'Summary - Socioeconomic'!$B$2:$B$11, 0),
        MATCH(C132, 'Summary - Socioeconomic'!$C$1:$BX$1, 0)
      ),
      ""
    ),
    ""
  ),
  IF(
    Prototype_input!$C$6 = "Federal or Tribal Government",
    IF(
      B132 &lt;&gt; "",
      IFERROR(
        INDEX(
          'Summary - Objective'!$C$2:$AX$4,
          MATCH(Prototype_input!$C$38, 'Summary - Objective'!$B$2:$B$4, 0),
          MATCH(B132, 'Summary - Objective'!$C$1:$AX$1, 0)
        ),
        ""
      ),
      ""
    ),
    ""
  )
)</f>
        <v/>
      </c>
      <c r="G132" s="21" t="str">
        <f>IF(
  Prototype_input!$C$6 = "Federal or Tribal Government",
  IF(
    B132 &lt;&gt; "",
    IFERROR(
      INDEX(
        'Summary - Contract Type'!$C$2:$BX$6,
        MATCH(Prototype_input!$C$42, 'Summary - Contract Type'!$B$2:$B$6, 0),
        MATCH(B132, 'Summary - Contract Type'!$C$1:$BX$1, 0)
      ),
      ""
    ),
    ""
  ),
  ""
)</f>
        <v/>
      </c>
      <c r="H132" s="21" t="str">
        <f>IF(
  Prototype_input!$C$6 = "Federal or Tribal Government",
  IF(
    B132 &lt;&gt; "",
    IFERROR(
      INDEX(
        'Summary - Period of Performance'!$C$2:$AW$5,
        MATCH(Prototype_input!$C$46, 'Summary - Period of Performance'!$B$2:$B$5, 0),
        MATCH(B132, 'Summary - Period of Performance'!$C$1:$AW$1, 0)
      ),
      ""
    ),
    ""
  ),
  ""
)</f>
        <v/>
      </c>
      <c r="I132" s="21" t="str">
        <f>IF(
  Prototype_input!$C$6 = "Federal or Tribal Government",
  IF(
    B132 &lt;&gt; "",
    IFERROR(
      INDEX(
        'Summary - Socioeconomic'!$C$2:$BX$11,
        MATCH(Prototype_input!$C$50, 'Summary - Socioeconomic'!$B$2:$B$11, 0),
        MATCH(B132, 'Summary - Socioeconomic'!$C$1:$BX$1, 0)
      ),
      ""
    ),
    ""
  ),
  ""
)</f>
        <v/>
      </c>
      <c r="J132" s="21" t="str">
        <f>IF(
  Prototype_input!$C$6 = "Federal or Tribal Government",
  IF(
    B132 &lt;&gt; "",
    IFERROR(
      INDEX(
        'Summary - Estimated Dollar Valu'!$C$2:$AW$4,
        MATCH(Prototype_input!$C$54, 'Summary - Estimated Dollar Valu'!$B$2:$B$4, 0),
        MATCH(B132, 'Summary - Estimated Dollar Valu'!$C$1:$AW$1, 0)
      ),
      ""
    ),
    ""
  ),
  ""
)</f>
        <v/>
      </c>
      <c r="K132" s="21" t="str">
        <f>IF(AND(Prototype_input!$C$56&lt;&gt;"",J132&lt;&gt;""),Prototype_input!$C$58,"")</f>
        <v/>
      </c>
      <c r="L132" s="21" t="str">
        <f>IF(AND(Prototype_input!$C$60&lt;&gt;"",J132&lt;&gt;""),Prototype_input!$C$62,"")</f>
        <v/>
      </c>
      <c r="M132" s="21" t="str">
        <f>IF(AND(Prototype_input!$C$64&lt;&gt;"",J132&lt;&gt;""),Prototype_input!$C$66,"")</f>
        <v/>
      </c>
      <c r="N132" s="21" t="str">
        <f>IF(AND(Prototype_input!$C$68&lt;&gt;"",J132&lt;&gt;""),Prototype_input!$C$70,"")</f>
        <v/>
      </c>
      <c r="O132" s="21" t="str">
        <f>IF(N132&lt;&gt;"",_xlfn.XLOOKUP(Prototype_input!$E$16,'ITC Offerings Mapping'!$C$1:$C$1000,'ITC Offerings Mapping'!$B$1:$B$1000),"")</f>
        <v/>
      </c>
      <c r="Q132" s="21" t="str">
        <f t="array" ref="Q132">IF(Prototype_input!$C$6="Federal or Tribal Government",IF(O132&lt;&gt;"", INDEX('Scope Scoring'!$C$2:$BX$50, MATCH(O132, 'Scope Scoring'!$B$2:$B$50, 0), MATCH(B132, 'Scope Scoring'!$C$1:$BX$1, 0)),""),"")</f>
        <v/>
      </c>
      <c r="R132" s="21" t="str">
        <f t="shared" si="39"/>
        <v/>
      </c>
      <c r="S132" s="21" t="str">
        <f t="shared" si="40"/>
        <v/>
      </c>
      <c r="T132" s="21" t="str">
        <f t="shared" si="41"/>
        <v/>
      </c>
      <c r="U132" s="21" t="str">
        <f t="shared" si="42"/>
        <v/>
      </c>
      <c r="W132" s="21" t="str">
        <f t="array" ref="W132">IF(Prototype_input!$C$6="Federal or Tribal Government",IF(O132&lt;&gt;"", INDEX('Summary - Level of Assistance -'!$C$2:$AV$7, MATCH(Prototype_input!$C$34, 'Summary - Level of Assistance -'!$B$2:$B$7, 0), MATCH(B132, 'Summary - Level of Assistance -'!$C$1:$AV$1, 0)),""),"")</f>
        <v/>
      </c>
      <c r="X132" s="21" t="str">
        <f t="shared" si="43"/>
        <v/>
      </c>
      <c r="Y132" s="21" t="str">
        <f t="shared" si="44"/>
        <v/>
      </c>
      <c r="AA132" s="21" t="str">
        <f t="array" ref="AA132">IF(Prototype_input!$C$6="Federal or Tribal Government",IF(O132&lt;&gt;"", INDEX('Summary - Objective - Tradeoff'!$C$2:$AV$4, MATCH(Prototype_input!$C$38, 'Summary - Objective - Tradeoff'!$B$2:$B$4, 0), MATCH(B132, 'Summary - Objective - Tradeoff'!$C$1:$AV$1, 0)),""),"")</f>
        <v/>
      </c>
      <c r="AB132" s="21" t="str">
        <f t="shared" si="45"/>
        <v/>
      </c>
      <c r="AC132" s="21" t="str">
        <f t="shared" si="46"/>
        <v/>
      </c>
      <c r="AE132" s="21" t="str">
        <f t="array" ref="AE132">IF(Prototype_input!$C$6="Federal or Tribal Government",IF(O132&lt;&gt;"", INDEX('Summary- PoP - Tradeoff'!$C$2:$AV$5, MATCH(Prototype_input!$C$46, 'Summary- PoP - Tradeoff'!$B$2:$B$5, 0), MATCH(B132, 'Summary- PoP - Tradeoff'!$C$1:$AV$1, 0)),""),"")</f>
        <v/>
      </c>
      <c r="AF132" s="21" t="str">
        <f t="shared" si="47"/>
        <v/>
      </c>
      <c r="AG132" s="21" t="str">
        <f t="shared" si="48"/>
        <v/>
      </c>
      <c r="AI132" s="21" t="str">
        <f t="array" ref="AI132">IF(Prototype_input!$C$6="Federal or Tribal Government",IF(O132&lt;&gt;"", INDEX('Summary - EDV - Tradeoff'!$C$2:$AV$4, MATCH(Prototype_input!$C$54, 'Summary - EDV - Tradeoff'!$B$2:$B$4, 0), MATCH(B132, 'Summary - EDV - Tradeoff'!$C$1:$AV$1, 0)),""),"")</f>
        <v/>
      </c>
      <c r="AJ132" s="21" t="str">
        <f t="shared" si="49"/>
        <v/>
      </c>
      <c r="AK132" s="21" t="str">
        <f t="shared" si="50"/>
        <v/>
      </c>
      <c r="AL132" s="21" t="str">
        <f t="shared" si="51"/>
        <v/>
      </c>
    </row>
    <row r="133" spans="4:38" ht="12.75" x14ac:dyDescent="0.2">
      <c r="D133" s="21" t="str">
        <f>IF(
  Prototype_input!$C$6 = "State or Local Government",
  IF(
    C133 &lt;&gt; "",
    IFERROR(
      INDEX(
        'Summary - Acquisition Need'!$C$2:$AD$4,
        MATCH(Prototype_input!$C$30, 'Summary - Acquisition Need'!$B$2:$B$4, 0),
        MATCH(C133, 'Summary - Acquisition Need'!$C$1:$AD$1, 0)
      ),
      ""
    ),
    ""
  ),
  IF(
    Prototype_input!$C$6 = "Federal or Tribal Government",
    IF(
      B133 &lt;&gt; "",
      IFERROR(
        INDEX(
          'Summary - Place of Performance'!$C$2:$AW$14,
          MATCH(Prototype_input!$C$30, 'Summary - Place of Performance'!$B$2:$B$14, 0),
          MATCH(B133, 'Summary - Place of Performance'!$C$1:$AW$1, 0)
        ),
        ""
      ),
      ""
    ),
    ""
  )
)</f>
        <v/>
      </c>
      <c r="E133" s="21" t="str">
        <f>IF(
  Prototype_input!$C$6 = "State or Local Government",
  IF(
    C133 &lt;&gt; "",
    IFERROR(
      INDEX(
        'Summary - Contract Type'!$C$2:$BX$6,
        MATCH(Prototype_input!$C$34, 'Summary - Contract Type'!$B$2:$B$6, 0),
        MATCH(C133, 'Summary - Contract Type'!$C$1:$BX$1, 0)
      ),
      ""
    ),
    ""
  ),
  IF(
    Prototype_input!$C$6 = "Federal or Tribal Government",
    IF(
      B133 &lt;&gt; "",
      IFERROR(
        INDEX(
          'Summary - Level of Assistance'!$C$2:$AW$7,
          MATCH(Prototype_input!$C$34, 'Summary - Level of Assistance'!$B$2:$B$7, 0),
          MATCH(B133, 'Summary - Level of Assistance'!$C$1:$AW$1, 0)
        ),
        ""
      ),
      ""
    ),
    ""
  )
)</f>
        <v/>
      </c>
      <c r="F133" s="21" t="str">
        <f>IF(
  Prototype_input!$C$6 = "State or Local Government",
  IF(
    C133 &lt;&gt; "",
    IFERROR(
      INDEX(
        'Summary - Socioeconomic'!$C$2:$BX$11,
        MATCH(Prototype_input!$C$38, 'Summary - Socioeconomic'!$B$2:$B$11, 0),
        MATCH(C133, 'Summary - Socioeconomic'!$C$1:$BX$1, 0)
      ),
      ""
    ),
    ""
  ),
  IF(
    Prototype_input!$C$6 = "Federal or Tribal Government",
    IF(
      B133 &lt;&gt; "",
      IFERROR(
        INDEX(
          'Summary - Objective'!$C$2:$AX$4,
          MATCH(Prototype_input!$C$38, 'Summary - Objective'!$B$2:$B$4, 0),
          MATCH(B133, 'Summary - Objective'!$C$1:$AX$1, 0)
        ),
        ""
      ),
      ""
    ),
    ""
  )
)</f>
        <v/>
      </c>
      <c r="G133" s="21" t="str">
        <f>IF(
  Prototype_input!$C$6 = "Federal or Tribal Government",
  IF(
    B133 &lt;&gt; "",
    IFERROR(
      INDEX(
        'Summary - Contract Type'!$C$2:$BX$6,
        MATCH(Prototype_input!$C$42, 'Summary - Contract Type'!$B$2:$B$6, 0),
        MATCH(B133, 'Summary - Contract Type'!$C$1:$BX$1, 0)
      ),
      ""
    ),
    ""
  ),
  ""
)</f>
        <v/>
      </c>
      <c r="H133" s="21" t="str">
        <f>IF(
  Prototype_input!$C$6 = "Federal or Tribal Government",
  IF(
    B133 &lt;&gt; "",
    IFERROR(
      INDEX(
        'Summary - Period of Performance'!$C$2:$AW$5,
        MATCH(Prototype_input!$C$46, 'Summary - Period of Performance'!$B$2:$B$5, 0),
        MATCH(B133, 'Summary - Period of Performance'!$C$1:$AW$1, 0)
      ),
      ""
    ),
    ""
  ),
  ""
)</f>
        <v/>
      </c>
      <c r="I133" s="21" t="str">
        <f>IF(
  Prototype_input!$C$6 = "Federal or Tribal Government",
  IF(
    B133 &lt;&gt; "",
    IFERROR(
      INDEX(
        'Summary - Socioeconomic'!$C$2:$BX$11,
        MATCH(Prototype_input!$C$50, 'Summary - Socioeconomic'!$B$2:$B$11, 0),
        MATCH(B133, 'Summary - Socioeconomic'!$C$1:$BX$1, 0)
      ),
      ""
    ),
    ""
  ),
  ""
)</f>
        <v/>
      </c>
      <c r="J133" s="21" t="str">
        <f>IF(
  Prototype_input!$C$6 = "Federal or Tribal Government",
  IF(
    B133 &lt;&gt; "",
    IFERROR(
      INDEX(
        'Summary - Estimated Dollar Valu'!$C$2:$AW$4,
        MATCH(Prototype_input!$C$54, 'Summary - Estimated Dollar Valu'!$B$2:$B$4, 0),
        MATCH(B133, 'Summary - Estimated Dollar Valu'!$C$1:$AW$1, 0)
      ),
      ""
    ),
    ""
  ),
  ""
)</f>
        <v/>
      </c>
      <c r="K133" s="21" t="str">
        <f>IF(AND(Prototype_input!$C$56&lt;&gt;"",J133&lt;&gt;""),Prototype_input!$C$58,"")</f>
        <v/>
      </c>
      <c r="L133" s="21" t="str">
        <f>IF(AND(Prototype_input!$C$60&lt;&gt;"",J133&lt;&gt;""),Prototype_input!$C$62,"")</f>
        <v/>
      </c>
      <c r="M133" s="21" t="str">
        <f>IF(AND(Prototype_input!$C$64&lt;&gt;"",J133&lt;&gt;""),Prototype_input!$C$66,"")</f>
        <v/>
      </c>
      <c r="N133" s="21" t="str">
        <f>IF(AND(Prototype_input!$C$68&lt;&gt;"",J133&lt;&gt;""),Prototype_input!$C$70,"")</f>
        <v/>
      </c>
      <c r="O133" s="21" t="str">
        <f>IF(N133&lt;&gt;"",_xlfn.XLOOKUP(Prototype_input!$E$16,'ITC Offerings Mapping'!$C$1:$C$1000,'ITC Offerings Mapping'!$B$1:$B$1000),"")</f>
        <v/>
      </c>
      <c r="Q133" s="21" t="str">
        <f t="array" ref="Q133">IF(Prototype_input!$C$6="Federal or Tribal Government",IF(O133&lt;&gt;"", INDEX('Scope Scoring'!$C$2:$BX$50, MATCH(O133, 'Scope Scoring'!$B$2:$B$50, 0), MATCH(B133, 'Scope Scoring'!$C$1:$BX$1, 0)),""),"")</f>
        <v/>
      </c>
      <c r="R133" s="21" t="str">
        <f t="shared" si="39"/>
        <v/>
      </c>
      <c r="S133" s="21" t="str">
        <f t="shared" si="40"/>
        <v/>
      </c>
      <c r="T133" s="21" t="str">
        <f t="shared" si="41"/>
        <v/>
      </c>
      <c r="U133" s="21" t="str">
        <f t="shared" si="42"/>
        <v/>
      </c>
      <c r="W133" s="21" t="str">
        <f t="array" ref="W133">IF(Prototype_input!$C$6="Federal or Tribal Government",IF(O133&lt;&gt;"", INDEX('Summary - Level of Assistance -'!$C$2:$AV$7, MATCH(Prototype_input!$C$34, 'Summary - Level of Assistance -'!$B$2:$B$7, 0), MATCH(B133, 'Summary - Level of Assistance -'!$C$1:$AV$1, 0)),""),"")</f>
        <v/>
      </c>
      <c r="X133" s="21" t="str">
        <f t="shared" si="43"/>
        <v/>
      </c>
      <c r="Y133" s="21" t="str">
        <f t="shared" si="44"/>
        <v/>
      </c>
      <c r="AA133" s="21" t="str">
        <f t="array" ref="AA133">IF(Prototype_input!$C$6="Federal or Tribal Government",IF(O133&lt;&gt;"", INDEX('Summary - Objective - Tradeoff'!$C$2:$AV$4, MATCH(Prototype_input!$C$38, 'Summary - Objective - Tradeoff'!$B$2:$B$4, 0), MATCH(B133, 'Summary - Objective - Tradeoff'!$C$1:$AV$1, 0)),""),"")</f>
        <v/>
      </c>
      <c r="AB133" s="21" t="str">
        <f t="shared" si="45"/>
        <v/>
      </c>
      <c r="AC133" s="21" t="str">
        <f t="shared" si="46"/>
        <v/>
      </c>
      <c r="AE133" s="21" t="str">
        <f t="array" ref="AE133">IF(Prototype_input!$C$6="Federal or Tribal Government",IF(O133&lt;&gt;"", INDEX('Summary- PoP - Tradeoff'!$C$2:$AV$5, MATCH(Prototype_input!$C$46, 'Summary- PoP - Tradeoff'!$B$2:$B$5, 0), MATCH(B133, 'Summary- PoP - Tradeoff'!$C$1:$AV$1, 0)),""),"")</f>
        <v/>
      </c>
      <c r="AF133" s="21" t="str">
        <f t="shared" si="47"/>
        <v/>
      </c>
      <c r="AG133" s="21" t="str">
        <f t="shared" si="48"/>
        <v/>
      </c>
      <c r="AI133" s="21" t="str">
        <f t="array" ref="AI133">IF(Prototype_input!$C$6="Federal or Tribal Government",IF(O133&lt;&gt;"", INDEX('Summary - EDV - Tradeoff'!$C$2:$AV$4, MATCH(Prototype_input!$C$54, 'Summary - EDV - Tradeoff'!$B$2:$B$4, 0), MATCH(B133, 'Summary - EDV - Tradeoff'!$C$1:$AV$1, 0)),""),"")</f>
        <v/>
      </c>
      <c r="AJ133" s="21" t="str">
        <f t="shared" si="49"/>
        <v/>
      </c>
      <c r="AK133" s="21" t="str">
        <f t="shared" si="50"/>
        <v/>
      </c>
      <c r="AL133" s="21" t="str">
        <f t="shared" si="51"/>
        <v/>
      </c>
    </row>
    <row r="134" spans="4:38" ht="12.75" x14ac:dyDescent="0.2">
      <c r="D134" s="21" t="str">
        <f>IF(
  Prototype_input!$C$6 = "State or Local Government",
  IF(
    C134 &lt;&gt; "",
    IFERROR(
      INDEX(
        'Summary - Acquisition Need'!$C$2:$AD$4,
        MATCH(Prototype_input!$C$30, 'Summary - Acquisition Need'!$B$2:$B$4, 0),
        MATCH(C134, 'Summary - Acquisition Need'!$C$1:$AD$1, 0)
      ),
      ""
    ),
    ""
  ),
  IF(
    Prototype_input!$C$6 = "Federal or Tribal Government",
    IF(
      B134 &lt;&gt; "",
      IFERROR(
        INDEX(
          'Summary - Place of Performance'!$C$2:$AW$14,
          MATCH(Prototype_input!$C$30, 'Summary - Place of Performance'!$B$2:$B$14, 0),
          MATCH(B134, 'Summary - Place of Performance'!$C$1:$AW$1, 0)
        ),
        ""
      ),
      ""
    ),
    ""
  )
)</f>
        <v/>
      </c>
      <c r="E134" s="21" t="str">
        <f>IF(
  Prototype_input!$C$6 = "State or Local Government",
  IF(
    C134 &lt;&gt; "",
    IFERROR(
      INDEX(
        'Summary - Contract Type'!$C$2:$BX$6,
        MATCH(Prototype_input!$C$34, 'Summary - Contract Type'!$B$2:$B$6, 0),
        MATCH(C134, 'Summary - Contract Type'!$C$1:$BX$1, 0)
      ),
      ""
    ),
    ""
  ),
  IF(
    Prototype_input!$C$6 = "Federal or Tribal Government",
    IF(
      B134 &lt;&gt; "",
      IFERROR(
        INDEX(
          'Summary - Level of Assistance'!$C$2:$AW$7,
          MATCH(Prototype_input!$C$34, 'Summary - Level of Assistance'!$B$2:$B$7, 0),
          MATCH(B134, 'Summary - Level of Assistance'!$C$1:$AW$1, 0)
        ),
        ""
      ),
      ""
    ),
    ""
  )
)</f>
        <v/>
      </c>
      <c r="F134" s="21" t="str">
        <f>IF(
  Prototype_input!$C$6 = "State or Local Government",
  IF(
    C134 &lt;&gt; "",
    IFERROR(
      INDEX(
        'Summary - Socioeconomic'!$C$2:$BX$11,
        MATCH(Prototype_input!$C$38, 'Summary - Socioeconomic'!$B$2:$B$11, 0),
        MATCH(C134, 'Summary - Socioeconomic'!$C$1:$BX$1, 0)
      ),
      ""
    ),
    ""
  ),
  IF(
    Prototype_input!$C$6 = "Federal or Tribal Government",
    IF(
      B134 &lt;&gt; "",
      IFERROR(
        INDEX(
          'Summary - Objective'!$C$2:$AX$4,
          MATCH(Prototype_input!$C$38, 'Summary - Objective'!$B$2:$B$4, 0),
          MATCH(B134, 'Summary - Objective'!$C$1:$AX$1, 0)
        ),
        ""
      ),
      ""
    ),
    ""
  )
)</f>
        <v/>
      </c>
      <c r="G134" s="21" t="str">
        <f>IF(
  Prototype_input!$C$6 = "Federal or Tribal Government",
  IF(
    B134 &lt;&gt; "",
    IFERROR(
      INDEX(
        'Summary - Contract Type'!$C$2:$BX$6,
        MATCH(Prototype_input!$C$42, 'Summary - Contract Type'!$B$2:$B$6, 0),
        MATCH(B134, 'Summary - Contract Type'!$C$1:$BX$1, 0)
      ),
      ""
    ),
    ""
  ),
  ""
)</f>
        <v/>
      </c>
      <c r="H134" s="21" t="str">
        <f>IF(
  Prototype_input!$C$6 = "Federal or Tribal Government",
  IF(
    B134 &lt;&gt; "",
    IFERROR(
      INDEX(
        'Summary - Period of Performance'!$C$2:$AW$5,
        MATCH(Prototype_input!$C$46, 'Summary - Period of Performance'!$B$2:$B$5, 0),
        MATCH(B134, 'Summary - Period of Performance'!$C$1:$AW$1, 0)
      ),
      ""
    ),
    ""
  ),
  ""
)</f>
        <v/>
      </c>
      <c r="I134" s="21" t="str">
        <f>IF(
  Prototype_input!$C$6 = "Federal or Tribal Government",
  IF(
    B134 &lt;&gt; "",
    IFERROR(
      INDEX(
        'Summary - Socioeconomic'!$C$2:$BX$11,
        MATCH(Prototype_input!$C$50, 'Summary - Socioeconomic'!$B$2:$B$11, 0),
        MATCH(B134, 'Summary - Socioeconomic'!$C$1:$BX$1, 0)
      ),
      ""
    ),
    ""
  ),
  ""
)</f>
        <v/>
      </c>
      <c r="J134" s="21" t="str">
        <f>IF(
  Prototype_input!$C$6 = "Federal or Tribal Government",
  IF(
    B134 &lt;&gt; "",
    IFERROR(
      INDEX(
        'Summary - Estimated Dollar Valu'!$C$2:$AW$4,
        MATCH(Prototype_input!$C$54, 'Summary - Estimated Dollar Valu'!$B$2:$B$4, 0),
        MATCH(B134, 'Summary - Estimated Dollar Valu'!$C$1:$AW$1, 0)
      ),
      ""
    ),
    ""
  ),
  ""
)</f>
        <v/>
      </c>
      <c r="K134" s="21" t="str">
        <f>IF(AND(Prototype_input!$C$56&lt;&gt;"",J134&lt;&gt;""),Prototype_input!$C$58,"")</f>
        <v/>
      </c>
      <c r="L134" s="21" t="str">
        <f>IF(AND(Prototype_input!$C$60&lt;&gt;"",J134&lt;&gt;""),Prototype_input!$C$62,"")</f>
        <v/>
      </c>
      <c r="M134" s="21" t="str">
        <f>IF(AND(Prototype_input!$C$64&lt;&gt;"",J134&lt;&gt;""),Prototype_input!$C$66,"")</f>
        <v/>
      </c>
      <c r="N134" s="21" t="str">
        <f>IF(AND(Prototype_input!$C$68&lt;&gt;"",J134&lt;&gt;""),Prototype_input!$C$70,"")</f>
        <v/>
      </c>
      <c r="O134" s="21" t="str">
        <f>IF(N134&lt;&gt;"",_xlfn.XLOOKUP(Prototype_input!$E$16,'ITC Offerings Mapping'!$C$1:$C$1000,'ITC Offerings Mapping'!$B$1:$B$1000),"")</f>
        <v/>
      </c>
      <c r="Q134" s="21" t="str">
        <f t="array" ref="Q134">IF(Prototype_input!$C$6="Federal or Tribal Government",IF(O134&lt;&gt;"", INDEX('Scope Scoring'!$C$2:$BX$50, MATCH(O134, 'Scope Scoring'!$B$2:$B$50, 0), MATCH(B134, 'Scope Scoring'!$C$1:$BX$1, 0)),""),"")</f>
        <v/>
      </c>
      <c r="R134" s="21" t="str">
        <f t="shared" si="39"/>
        <v/>
      </c>
      <c r="S134" s="21" t="str">
        <f t="shared" si="40"/>
        <v/>
      </c>
      <c r="T134" s="21" t="str">
        <f t="shared" si="41"/>
        <v/>
      </c>
      <c r="U134" s="21" t="str">
        <f t="shared" si="42"/>
        <v/>
      </c>
      <c r="W134" s="21" t="str">
        <f t="array" ref="W134">IF(Prototype_input!$C$6="Federal or Tribal Government",IF(O134&lt;&gt;"", INDEX('Summary - Level of Assistance -'!$C$2:$AV$7, MATCH(Prototype_input!$C$34, 'Summary - Level of Assistance -'!$B$2:$B$7, 0), MATCH(B134, 'Summary - Level of Assistance -'!$C$1:$AV$1, 0)),""),"")</f>
        <v/>
      </c>
      <c r="X134" s="21" t="str">
        <f t="shared" si="43"/>
        <v/>
      </c>
      <c r="Y134" s="21" t="str">
        <f t="shared" si="44"/>
        <v/>
      </c>
      <c r="AA134" s="21" t="str">
        <f t="array" ref="AA134">IF(Prototype_input!$C$6="Federal or Tribal Government",IF(O134&lt;&gt;"", INDEX('Summary - Objective - Tradeoff'!$C$2:$AV$4, MATCH(Prototype_input!$C$38, 'Summary - Objective - Tradeoff'!$B$2:$B$4, 0), MATCH(B134, 'Summary - Objective - Tradeoff'!$C$1:$AV$1, 0)),""),"")</f>
        <v/>
      </c>
      <c r="AB134" s="21" t="str">
        <f t="shared" si="45"/>
        <v/>
      </c>
      <c r="AC134" s="21" t="str">
        <f t="shared" si="46"/>
        <v/>
      </c>
      <c r="AE134" s="21" t="str">
        <f t="array" ref="AE134">IF(Prototype_input!$C$6="Federal or Tribal Government",IF(O134&lt;&gt;"", INDEX('Summary- PoP - Tradeoff'!$C$2:$AV$5, MATCH(Prototype_input!$C$46, 'Summary- PoP - Tradeoff'!$B$2:$B$5, 0), MATCH(B134, 'Summary- PoP - Tradeoff'!$C$1:$AV$1, 0)),""),"")</f>
        <v/>
      </c>
      <c r="AF134" s="21" t="str">
        <f t="shared" si="47"/>
        <v/>
      </c>
      <c r="AG134" s="21" t="str">
        <f t="shared" si="48"/>
        <v/>
      </c>
      <c r="AI134" s="21" t="str">
        <f t="array" ref="AI134">IF(Prototype_input!$C$6="Federal or Tribal Government",IF(O134&lt;&gt;"", INDEX('Summary - EDV - Tradeoff'!$C$2:$AV$4, MATCH(Prototype_input!$C$54, 'Summary - EDV - Tradeoff'!$B$2:$B$4, 0), MATCH(B134, 'Summary - EDV - Tradeoff'!$C$1:$AV$1, 0)),""),"")</f>
        <v/>
      </c>
      <c r="AJ134" s="21" t="str">
        <f t="shared" si="49"/>
        <v/>
      </c>
      <c r="AK134" s="21" t="str">
        <f t="shared" si="50"/>
        <v/>
      </c>
      <c r="AL134" s="21" t="str">
        <f t="shared" si="51"/>
        <v/>
      </c>
    </row>
    <row r="135" spans="4:38" ht="12.75" x14ac:dyDescent="0.2">
      <c r="D135" s="21" t="str">
        <f>IF(
  Prototype_input!$C$6 = "State or Local Government",
  IF(
    C135 &lt;&gt; "",
    IFERROR(
      INDEX(
        'Summary - Acquisition Need'!$C$2:$AD$4,
        MATCH(Prototype_input!$C$30, 'Summary - Acquisition Need'!$B$2:$B$4, 0),
        MATCH(C135, 'Summary - Acquisition Need'!$C$1:$AD$1, 0)
      ),
      ""
    ),
    ""
  ),
  IF(
    Prototype_input!$C$6 = "Federal or Tribal Government",
    IF(
      B135 &lt;&gt; "",
      IFERROR(
        INDEX(
          'Summary - Place of Performance'!$C$2:$AW$14,
          MATCH(Prototype_input!$C$30, 'Summary - Place of Performance'!$B$2:$B$14, 0),
          MATCH(B135, 'Summary - Place of Performance'!$C$1:$AW$1, 0)
        ),
        ""
      ),
      ""
    ),
    ""
  )
)</f>
        <v/>
      </c>
      <c r="E135" s="21" t="str">
        <f>IF(
  Prototype_input!$C$6 = "State or Local Government",
  IF(
    C135 &lt;&gt; "",
    IFERROR(
      INDEX(
        'Summary - Contract Type'!$C$2:$BX$6,
        MATCH(Prototype_input!$C$34, 'Summary - Contract Type'!$B$2:$B$6, 0),
        MATCH(C135, 'Summary - Contract Type'!$C$1:$BX$1, 0)
      ),
      ""
    ),
    ""
  ),
  IF(
    Prototype_input!$C$6 = "Federal or Tribal Government",
    IF(
      B135 &lt;&gt; "",
      IFERROR(
        INDEX(
          'Summary - Level of Assistance'!$C$2:$AW$7,
          MATCH(Prototype_input!$C$34, 'Summary - Level of Assistance'!$B$2:$B$7, 0),
          MATCH(B135, 'Summary - Level of Assistance'!$C$1:$AW$1, 0)
        ),
        ""
      ),
      ""
    ),
    ""
  )
)</f>
        <v/>
      </c>
      <c r="F135" s="21" t="str">
        <f>IF(
  Prototype_input!$C$6 = "State or Local Government",
  IF(
    C135 &lt;&gt; "",
    IFERROR(
      INDEX(
        'Summary - Socioeconomic'!$C$2:$BX$11,
        MATCH(Prototype_input!$C$38, 'Summary - Socioeconomic'!$B$2:$B$11, 0),
        MATCH(C135, 'Summary - Socioeconomic'!$C$1:$BX$1, 0)
      ),
      ""
    ),
    ""
  ),
  IF(
    Prototype_input!$C$6 = "Federal or Tribal Government",
    IF(
      B135 &lt;&gt; "",
      IFERROR(
        INDEX(
          'Summary - Objective'!$C$2:$AX$4,
          MATCH(Prototype_input!$C$38, 'Summary - Objective'!$B$2:$B$4, 0),
          MATCH(B135, 'Summary - Objective'!$C$1:$AX$1, 0)
        ),
        ""
      ),
      ""
    ),
    ""
  )
)</f>
        <v/>
      </c>
      <c r="G135" s="21" t="str">
        <f>IF(
  Prototype_input!$C$6 = "Federal or Tribal Government",
  IF(
    B135 &lt;&gt; "",
    IFERROR(
      INDEX(
        'Summary - Contract Type'!$C$2:$BX$6,
        MATCH(Prototype_input!$C$42, 'Summary - Contract Type'!$B$2:$B$6, 0),
        MATCH(B135, 'Summary - Contract Type'!$C$1:$BX$1, 0)
      ),
      ""
    ),
    ""
  ),
  ""
)</f>
        <v/>
      </c>
      <c r="H135" s="21" t="str">
        <f>IF(
  Prototype_input!$C$6 = "Federal or Tribal Government",
  IF(
    B135 &lt;&gt; "",
    IFERROR(
      INDEX(
        'Summary - Period of Performance'!$C$2:$AW$5,
        MATCH(Prototype_input!$C$46, 'Summary - Period of Performance'!$B$2:$B$5, 0),
        MATCH(B135, 'Summary - Period of Performance'!$C$1:$AW$1, 0)
      ),
      ""
    ),
    ""
  ),
  ""
)</f>
        <v/>
      </c>
      <c r="I135" s="21" t="str">
        <f>IF(
  Prototype_input!$C$6 = "Federal or Tribal Government",
  IF(
    B135 &lt;&gt; "",
    IFERROR(
      INDEX(
        'Summary - Socioeconomic'!$C$2:$BX$11,
        MATCH(Prototype_input!$C$50, 'Summary - Socioeconomic'!$B$2:$B$11, 0),
        MATCH(B135, 'Summary - Socioeconomic'!$C$1:$BX$1, 0)
      ),
      ""
    ),
    ""
  ),
  ""
)</f>
        <v/>
      </c>
      <c r="J135" s="21" t="str">
        <f>IF(
  Prototype_input!$C$6 = "Federal or Tribal Government",
  IF(
    B135 &lt;&gt; "",
    IFERROR(
      INDEX(
        'Summary - Estimated Dollar Valu'!$C$2:$AW$4,
        MATCH(Prototype_input!$C$54, 'Summary - Estimated Dollar Valu'!$B$2:$B$4, 0),
        MATCH(B135, 'Summary - Estimated Dollar Valu'!$C$1:$AW$1, 0)
      ),
      ""
    ),
    ""
  ),
  ""
)</f>
        <v/>
      </c>
      <c r="K135" s="21" t="str">
        <f>IF(AND(Prototype_input!$C$56&lt;&gt;"",J135&lt;&gt;""),Prototype_input!$C$58,"")</f>
        <v/>
      </c>
      <c r="L135" s="21" t="str">
        <f>IF(AND(Prototype_input!$C$60&lt;&gt;"",J135&lt;&gt;""),Prototype_input!$C$62,"")</f>
        <v/>
      </c>
      <c r="M135" s="21" t="str">
        <f>IF(AND(Prototype_input!$C$64&lt;&gt;"",J135&lt;&gt;""),Prototype_input!$C$66,"")</f>
        <v/>
      </c>
      <c r="N135" s="21" t="str">
        <f>IF(AND(Prototype_input!$C$68&lt;&gt;"",J135&lt;&gt;""),Prototype_input!$C$70,"")</f>
        <v/>
      </c>
      <c r="O135" s="21" t="str">
        <f>IF(N135&lt;&gt;"",_xlfn.XLOOKUP(Prototype_input!$E$16,'ITC Offerings Mapping'!$C$1:$C$1000,'ITC Offerings Mapping'!$B$1:$B$1000),"")</f>
        <v/>
      </c>
      <c r="Q135" s="21" t="str">
        <f t="array" ref="Q135">IF(Prototype_input!$C$6="Federal or Tribal Government",IF(O135&lt;&gt;"", INDEX('Scope Scoring'!$C$2:$BX$50, MATCH(O135, 'Scope Scoring'!$B$2:$B$50, 0), MATCH(B135, 'Scope Scoring'!$C$1:$BX$1, 0)),""),"")</f>
        <v/>
      </c>
      <c r="R135" s="21" t="str">
        <f t="shared" si="39"/>
        <v/>
      </c>
      <c r="S135" s="21" t="str">
        <f t="shared" si="40"/>
        <v/>
      </c>
      <c r="T135" s="21" t="str">
        <f t="shared" si="41"/>
        <v/>
      </c>
      <c r="U135" s="21" t="str">
        <f t="shared" si="42"/>
        <v/>
      </c>
      <c r="W135" s="21" t="str">
        <f t="array" ref="W135">IF(Prototype_input!$C$6="Federal or Tribal Government",IF(O135&lt;&gt;"", INDEX('Summary - Level of Assistance -'!$C$2:$AV$7, MATCH(Prototype_input!$C$34, 'Summary - Level of Assistance -'!$B$2:$B$7, 0), MATCH(B135, 'Summary - Level of Assistance -'!$C$1:$AV$1, 0)),""),"")</f>
        <v/>
      </c>
      <c r="X135" s="21" t="str">
        <f t="shared" si="43"/>
        <v/>
      </c>
      <c r="Y135" s="21" t="str">
        <f t="shared" si="44"/>
        <v/>
      </c>
      <c r="AA135" s="21" t="str">
        <f t="array" ref="AA135">IF(Prototype_input!$C$6="Federal or Tribal Government",IF(O135&lt;&gt;"", INDEX('Summary - Objective - Tradeoff'!$C$2:$AV$4, MATCH(Prototype_input!$C$38, 'Summary - Objective - Tradeoff'!$B$2:$B$4, 0), MATCH(B135, 'Summary - Objective - Tradeoff'!$C$1:$AV$1, 0)),""),"")</f>
        <v/>
      </c>
      <c r="AB135" s="21" t="str">
        <f t="shared" si="45"/>
        <v/>
      </c>
      <c r="AC135" s="21" t="str">
        <f t="shared" si="46"/>
        <v/>
      </c>
      <c r="AE135" s="21" t="str">
        <f t="array" ref="AE135">IF(Prototype_input!$C$6="Federal or Tribal Government",IF(O135&lt;&gt;"", INDEX('Summary- PoP - Tradeoff'!$C$2:$AV$5, MATCH(Prototype_input!$C$46, 'Summary- PoP - Tradeoff'!$B$2:$B$5, 0), MATCH(B135, 'Summary- PoP - Tradeoff'!$C$1:$AV$1, 0)),""),"")</f>
        <v/>
      </c>
      <c r="AF135" s="21" t="str">
        <f t="shared" si="47"/>
        <v/>
      </c>
      <c r="AG135" s="21" t="str">
        <f t="shared" si="48"/>
        <v/>
      </c>
      <c r="AI135" s="21" t="str">
        <f t="array" ref="AI135">IF(Prototype_input!$C$6="Federal or Tribal Government",IF(O135&lt;&gt;"", INDEX('Summary - EDV - Tradeoff'!$C$2:$AV$4, MATCH(Prototype_input!$C$54, 'Summary - EDV - Tradeoff'!$B$2:$B$4, 0), MATCH(B135, 'Summary - EDV - Tradeoff'!$C$1:$AV$1, 0)),""),"")</f>
        <v/>
      </c>
      <c r="AJ135" s="21" t="str">
        <f t="shared" si="49"/>
        <v/>
      </c>
      <c r="AK135" s="21" t="str">
        <f t="shared" si="50"/>
        <v/>
      </c>
      <c r="AL135" s="21" t="str">
        <f t="shared" si="51"/>
        <v/>
      </c>
    </row>
    <row r="136" spans="4:38" ht="12.75" x14ac:dyDescent="0.2">
      <c r="D136" s="21" t="str">
        <f>IF(
  Prototype_input!$C$6 = "State or Local Government",
  IF(
    C136 &lt;&gt; "",
    IFERROR(
      INDEX(
        'Summary - Acquisition Need'!$C$2:$AD$4,
        MATCH(Prototype_input!$C$30, 'Summary - Acquisition Need'!$B$2:$B$4, 0),
        MATCH(C136, 'Summary - Acquisition Need'!$C$1:$AD$1, 0)
      ),
      ""
    ),
    ""
  ),
  IF(
    Prototype_input!$C$6 = "Federal or Tribal Government",
    IF(
      B136 &lt;&gt; "",
      IFERROR(
        INDEX(
          'Summary - Place of Performance'!$C$2:$AW$14,
          MATCH(Prototype_input!$C$30, 'Summary - Place of Performance'!$B$2:$B$14, 0),
          MATCH(B136, 'Summary - Place of Performance'!$C$1:$AW$1, 0)
        ),
        ""
      ),
      ""
    ),
    ""
  )
)</f>
        <v/>
      </c>
      <c r="E136" s="21" t="str">
        <f>IF(
  Prototype_input!$C$6 = "State or Local Government",
  IF(
    C136 &lt;&gt; "",
    IFERROR(
      INDEX(
        'Summary - Contract Type'!$C$2:$BX$6,
        MATCH(Prototype_input!$C$34, 'Summary - Contract Type'!$B$2:$B$6, 0),
        MATCH(C136, 'Summary - Contract Type'!$C$1:$BX$1, 0)
      ),
      ""
    ),
    ""
  ),
  IF(
    Prototype_input!$C$6 = "Federal or Tribal Government",
    IF(
      B136 &lt;&gt; "",
      IFERROR(
        INDEX(
          'Summary - Level of Assistance'!$C$2:$AW$7,
          MATCH(Prototype_input!$C$34, 'Summary - Level of Assistance'!$B$2:$B$7, 0),
          MATCH(B136, 'Summary - Level of Assistance'!$C$1:$AW$1, 0)
        ),
        ""
      ),
      ""
    ),
    ""
  )
)</f>
        <v/>
      </c>
      <c r="F136" s="21" t="str">
        <f>IF(
  Prototype_input!$C$6 = "State or Local Government",
  IF(
    C136 &lt;&gt; "",
    IFERROR(
      INDEX(
        'Summary - Socioeconomic'!$C$2:$BX$11,
        MATCH(Prototype_input!$C$38, 'Summary - Socioeconomic'!$B$2:$B$11, 0),
        MATCH(C136, 'Summary - Socioeconomic'!$C$1:$BX$1, 0)
      ),
      ""
    ),
    ""
  ),
  IF(
    Prototype_input!$C$6 = "Federal or Tribal Government",
    IF(
      B136 &lt;&gt; "",
      IFERROR(
        INDEX(
          'Summary - Objective'!$C$2:$AX$4,
          MATCH(Prototype_input!$C$38, 'Summary - Objective'!$B$2:$B$4, 0),
          MATCH(B136, 'Summary - Objective'!$C$1:$AX$1, 0)
        ),
        ""
      ),
      ""
    ),
    ""
  )
)</f>
        <v/>
      </c>
      <c r="G136" s="21" t="str">
        <f>IF(
  Prototype_input!$C$6 = "Federal or Tribal Government",
  IF(
    B136 &lt;&gt; "",
    IFERROR(
      INDEX(
        'Summary - Contract Type'!$C$2:$BX$6,
        MATCH(Prototype_input!$C$42, 'Summary - Contract Type'!$B$2:$B$6, 0),
        MATCH(B136, 'Summary - Contract Type'!$C$1:$BX$1, 0)
      ),
      ""
    ),
    ""
  ),
  ""
)</f>
        <v/>
      </c>
      <c r="H136" s="21" t="str">
        <f>IF(
  Prototype_input!$C$6 = "Federal or Tribal Government",
  IF(
    B136 &lt;&gt; "",
    IFERROR(
      INDEX(
        'Summary - Period of Performance'!$C$2:$AW$5,
        MATCH(Prototype_input!$C$46, 'Summary - Period of Performance'!$B$2:$B$5, 0),
        MATCH(B136, 'Summary - Period of Performance'!$C$1:$AW$1, 0)
      ),
      ""
    ),
    ""
  ),
  ""
)</f>
        <v/>
      </c>
      <c r="I136" s="21" t="str">
        <f>IF(
  Prototype_input!$C$6 = "Federal or Tribal Government",
  IF(
    B136 &lt;&gt; "",
    IFERROR(
      INDEX(
        'Summary - Socioeconomic'!$C$2:$BX$11,
        MATCH(Prototype_input!$C$50, 'Summary - Socioeconomic'!$B$2:$B$11, 0),
        MATCH(B136, 'Summary - Socioeconomic'!$C$1:$BX$1, 0)
      ),
      ""
    ),
    ""
  ),
  ""
)</f>
        <v/>
      </c>
      <c r="J136" s="21" t="str">
        <f>IF(
  Prototype_input!$C$6 = "Federal or Tribal Government",
  IF(
    B136 &lt;&gt; "",
    IFERROR(
      INDEX(
        'Summary - Estimated Dollar Valu'!$C$2:$AW$4,
        MATCH(Prototype_input!$C$54, 'Summary - Estimated Dollar Valu'!$B$2:$B$4, 0),
        MATCH(B136, 'Summary - Estimated Dollar Valu'!$C$1:$AW$1, 0)
      ),
      ""
    ),
    ""
  ),
  ""
)</f>
        <v/>
      </c>
      <c r="K136" s="21" t="str">
        <f>IF(AND(Prototype_input!$C$56&lt;&gt;"",J136&lt;&gt;""),Prototype_input!$C$58,"")</f>
        <v/>
      </c>
      <c r="L136" s="21" t="str">
        <f>IF(AND(Prototype_input!$C$60&lt;&gt;"",J136&lt;&gt;""),Prototype_input!$C$62,"")</f>
        <v/>
      </c>
      <c r="M136" s="21" t="str">
        <f>IF(AND(Prototype_input!$C$64&lt;&gt;"",J136&lt;&gt;""),Prototype_input!$C$66,"")</f>
        <v/>
      </c>
      <c r="N136" s="21" t="str">
        <f>IF(AND(Prototype_input!$C$68&lt;&gt;"",J136&lt;&gt;""),Prototype_input!$C$70,"")</f>
        <v/>
      </c>
      <c r="O136" s="21" t="str">
        <f>IF(N136&lt;&gt;"",_xlfn.XLOOKUP(Prototype_input!$E$16,'ITC Offerings Mapping'!$C$1:$C$1000,'ITC Offerings Mapping'!$B$1:$B$1000),"")</f>
        <v/>
      </c>
      <c r="Q136" s="21" t="str">
        <f t="array" ref="Q136">IF(Prototype_input!$C$6="Federal or Tribal Government",IF(O136&lt;&gt;"", INDEX('Scope Scoring'!$C$2:$BX$50, MATCH(O136, 'Scope Scoring'!$B$2:$B$50, 0), MATCH(B136, 'Scope Scoring'!$C$1:$BX$1, 0)),""),"")</f>
        <v/>
      </c>
      <c r="R136" s="21" t="str">
        <f t="shared" si="39"/>
        <v/>
      </c>
      <c r="S136" s="21" t="str">
        <f t="shared" si="40"/>
        <v/>
      </c>
      <c r="T136" s="21" t="str">
        <f t="shared" si="41"/>
        <v/>
      </c>
      <c r="U136" s="21" t="str">
        <f t="shared" si="42"/>
        <v/>
      </c>
      <c r="W136" s="21" t="str">
        <f t="array" ref="W136">IF(Prototype_input!$C$6="Federal or Tribal Government",IF(O136&lt;&gt;"", INDEX('Summary - Level of Assistance -'!$C$2:$AV$7, MATCH(Prototype_input!$C$34, 'Summary - Level of Assistance -'!$B$2:$B$7, 0), MATCH(B136, 'Summary - Level of Assistance -'!$C$1:$AV$1, 0)),""),"")</f>
        <v/>
      </c>
      <c r="X136" s="21" t="str">
        <f t="shared" si="43"/>
        <v/>
      </c>
      <c r="Y136" s="21" t="str">
        <f t="shared" si="44"/>
        <v/>
      </c>
      <c r="AA136" s="21" t="str">
        <f t="array" ref="AA136">IF(Prototype_input!$C$6="Federal or Tribal Government",IF(O136&lt;&gt;"", INDEX('Summary - Objective - Tradeoff'!$C$2:$AV$4, MATCH(Prototype_input!$C$38, 'Summary - Objective - Tradeoff'!$B$2:$B$4, 0), MATCH(B136, 'Summary - Objective - Tradeoff'!$C$1:$AV$1, 0)),""),"")</f>
        <v/>
      </c>
      <c r="AB136" s="21" t="str">
        <f t="shared" si="45"/>
        <v/>
      </c>
      <c r="AC136" s="21" t="str">
        <f t="shared" si="46"/>
        <v/>
      </c>
      <c r="AE136" s="21" t="str">
        <f t="array" ref="AE136">IF(Prototype_input!$C$6="Federal or Tribal Government",IF(O136&lt;&gt;"", INDEX('Summary- PoP - Tradeoff'!$C$2:$AV$5, MATCH(Prototype_input!$C$46, 'Summary- PoP - Tradeoff'!$B$2:$B$5, 0), MATCH(B136, 'Summary- PoP - Tradeoff'!$C$1:$AV$1, 0)),""),"")</f>
        <v/>
      </c>
      <c r="AF136" s="21" t="str">
        <f t="shared" si="47"/>
        <v/>
      </c>
      <c r="AG136" s="21" t="str">
        <f t="shared" si="48"/>
        <v/>
      </c>
      <c r="AI136" s="21" t="str">
        <f t="array" ref="AI136">IF(Prototype_input!$C$6="Federal or Tribal Government",IF(O136&lt;&gt;"", INDEX('Summary - EDV - Tradeoff'!$C$2:$AV$4, MATCH(Prototype_input!$C$54, 'Summary - EDV - Tradeoff'!$B$2:$B$4, 0), MATCH(B136, 'Summary - EDV - Tradeoff'!$C$1:$AV$1, 0)),""),"")</f>
        <v/>
      </c>
      <c r="AJ136" s="21" t="str">
        <f t="shared" si="49"/>
        <v/>
      </c>
      <c r="AK136" s="21" t="str">
        <f t="shared" si="50"/>
        <v/>
      </c>
      <c r="AL136" s="21" t="str">
        <f t="shared" si="51"/>
        <v/>
      </c>
    </row>
    <row r="137" spans="4:38" ht="12.75" x14ac:dyDescent="0.2">
      <c r="D137" s="21" t="str">
        <f>IF(
  Prototype_input!$C$6 = "State or Local Government",
  IF(
    C137 &lt;&gt; "",
    IFERROR(
      INDEX(
        'Summary - Acquisition Need'!$C$2:$AD$4,
        MATCH(Prototype_input!$C$30, 'Summary - Acquisition Need'!$B$2:$B$4, 0),
        MATCH(C137, 'Summary - Acquisition Need'!$C$1:$AD$1, 0)
      ),
      ""
    ),
    ""
  ),
  IF(
    Prototype_input!$C$6 = "Federal or Tribal Government",
    IF(
      B137 &lt;&gt; "",
      IFERROR(
        INDEX(
          'Summary - Place of Performance'!$C$2:$AW$14,
          MATCH(Prototype_input!$C$30, 'Summary - Place of Performance'!$B$2:$B$14, 0),
          MATCH(B137, 'Summary - Place of Performance'!$C$1:$AW$1, 0)
        ),
        ""
      ),
      ""
    ),
    ""
  )
)</f>
        <v/>
      </c>
      <c r="E137" s="21" t="str">
        <f>IF(
  Prototype_input!$C$6 = "State or Local Government",
  IF(
    C137 &lt;&gt; "",
    IFERROR(
      INDEX(
        'Summary - Contract Type'!$C$2:$BX$6,
        MATCH(Prototype_input!$C$34, 'Summary - Contract Type'!$B$2:$B$6, 0),
        MATCH(C137, 'Summary - Contract Type'!$C$1:$BX$1, 0)
      ),
      ""
    ),
    ""
  ),
  IF(
    Prototype_input!$C$6 = "Federal or Tribal Government",
    IF(
      B137 &lt;&gt; "",
      IFERROR(
        INDEX(
          'Summary - Level of Assistance'!$C$2:$AW$7,
          MATCH(Prototype_input!$C$34, 'Summary - Level of Assistance'!$B$2:$B$7, 0),
          MATCH(B137, 'Summary - Level of Assistance'!$C$1:$AW$1, 0)
        ),
        ""
      ),
      ""
    ),
    ""
  )
)</f>
        <v/>
      </c>
      <c r="F137" s="21" t="str">
        <f>IF(
  Prototype_input!$C$6 = "State or Local Government",
  IF(
    C137 &lt;&gt; "",
    IFERROR(
      INDEX(
        'Summary - Socioeconomic'!$C$2:$BX$11,
        MATCH(Prototype_input!$C$38, 'Summary - Socioeconomic'!$B$2:$B$11, 0),
        MATCH(C137, 'Summary - Socioeconomic'!$C$1:$BX$1, 0)
      ),
      ""
    ),
    ""
  ),
  IF(
    Prototype_input!$C$6 = "Federal or Tribal Government",
    IF(
      B137 &lt;&gt; "",
      IFERROR(
        INDEX(
          'Summary - Objective'!$C$2:$AX$4,
          MATCH(Prototype_input!$C$38, 'Summary - Objective'!$B$2:$B$4, 0),
          MATCH(B137, 'Summary - Objective'!$C$1:$AX$1, 0)
        ),
        ""
      ),
      ""
    ),
    ""
  )
)</f>
        <v/>
      </c>
      <c r="G137" s="21" t="str">
        <f>IF(
  Prototype_input!$C$6 = "Federal or Tribal Government",
  IF(
    B137 &lt;&gt; "",
    IFERROR(
      INDEX(
        'Summary - Contract Type'!$C$2:$BX$6,
        MATCH(Prototype_input!$C$42, 'Summary - Contract Type'!$B$2:$B$6, 0),
        MATCH(B137, 'Summary - Contract Type'!$C$1:$BX$1, 0)
      ),
      ""
    ),
    ""
  ),
  ""
)</f>
        <v/>
      </c>
      <c r="H137" s="21" t="str">
        <f>IF(
  Prototype_input!$C$6 = "Federal or Tribal Government",
  IF(
    B137 &lt;&gt; "",
    IFERROR(
      INDEX(
        'Summary - Period of Performance'!$C$2:$AW$5,
        MATCH(Prototype_input!$C$46, 'Summary - Period of Performance'!$B$2:$B$5, 0),
        MATCH(B137, 'Summary - Period of Performance'!$C$1:$AW$1, 0)
      ),
      ""
    ),
    ""
  ),
  ""
)</f>
        <v/>
      </c>
      <c r="I137" s="21" t="str">
        <f>IF(
  Prototype_input!$C$6 = "Federal or Tribal Government",
  IF(
    B137 &lt;&gt; "",
    IFERROR(
      INDEX(
        'Summary - Socioeconomic'!$C$2:$BX$11,
        MATCH(Prototype_input!$C$50, 'Summary - Socioeconomic'!$B$2:$B$11, 0),
        MATCH(B137, 'Summary - Socioeconomic'!$C$1:$BX$1, 0)
      ),
      ""
    ),
    ""
  ),
  ""
)</f>
        <v/>
      </c>
      <c r="J137" s="21" t="str">
        <f>IF(
  Prototype_input!$C$6 = "Federal or Tribal Government",
  IF(
    B137 &lt;&gt; "",
    IFERROR(
      INDEX(
        'Summary - Estimated Dollar Valu'!$C$2:$AW$4,
        MATCH(Prototype_input!$C$54, 'Summary - Estimated Dollar Valu'!$B$2:$B$4, 0),
        MATCH(B137, 'Summary - Estimated Dollar Valu'!$C$1:$AW$1, 0)
      ),
      ""
    ),
    ""
  ),
  ""
)</f>
        <v/>
      </c>
      <c r="K137" s="21" t="str">
        <f>IF(AND(Prototype_input!$C$56&lt;&gt;"",J137&lt;&gt;""),Prototype_input!$C$58,"")</f>
        <v/>
      </c>
      <c r="L137" s="21" t="str">
        <f>IF(AND(Prototype_input!$C$60&lt;&gt;"",J137&lt;&gt;""),Prototype_input!$C$62,"")</f>
        <v/>
      </c>
      <c r="M137" s="21" t="str">
        <f>IF(AND(Prototype_input!$C$64&lt;&gt;"",J137&lt;&gt;""),Prototype_input!$C$66,"")</f>
        <v/>
      </c>
      <c r="N137" s="21" t="str">
        <f>IF(AND(Prototype_input!$C$68&lt;&gt;"",J137&lt;&gt;""),Prototype_input!$C$70,"")</f>
        <v/>
      </c>
      <c r="O137" s="21" t="str">
        <f>IF(N137&lt;&gt;"",_xlfn.XLOOKUP(Prototype_input!$E$16,'ITC Offerings Mapping'!$C$1:$C$1000,'ITC Offerings Mapping'!$B$1:$B$1000),"")</f>
        <v/>
      </c>
      <c r="Q137" s="21" t="str">
        <f t="array" ref="Q137">IF(Prototype_input!$C$6="Federal or Tribal Government",IF(O137&lt;&gt;"", INDEX('Scope Scoring'!$C$2:$BX$50, MATCH(O137, 'Scope Scoring'!$B$2:$B$50, 0), MATCH(B137, 'Scope Scoring'!$C$1:$BX$1, 0)),""),"")</f>
        <v/>
      </c>
      <c r="R137" s="21" t="str">
        <f t="shared" si="39"/>
        <v/>
      </c>
      <c r="S137" s="21" t="str">
        <f t="shared" si="40"/>
        <v/>
      </c>
      <c r="T137" s="21" t="str">
        <f t="shared" si="41"/>
        <v/>
      </c>
      <c r="U137" s="21" t="str">
        <f t="shared" si="42"/>
        <v/>
      </c>
      <c r="W137" s="21" t="str">
        <f t="array" ref="W137">IF(Prototype_input!$C$6="Federal or Tribal Government",IF(O137&lt;&gt;"", INDEX('Summary - Level of Assistance -'!$C$2:$AV$7, MATCH(Prototype_input!$C$34, 'Summary - Level of Assistance -'!$B$2:$B$7, 0), MATCH(B137, 'Summary - Level of Assistance -'!$C$1:$AV$1, 0)),""),"")</f>
        <v/>
      </c>
      <c r="X137" s="21" t="str">
        <f t="shared" si="43"/>
        <v/>
      </c>
      <c r="Y137" s="21" t="str">
        <f t="shared" si="44"/>
        <v/>
      </c>
      <c r="AA137" s="21" t="str">
        <f t="array" ref="AA137">IF(Prototype_input!$C$6="Federal or Tribal Government",IF(O137&lt;&gt;"", INDEX('Summary - Objective - Tradeoff'!$C$2:$AV$4, MATCH(Prototype_input!$C$38, 'Summary - Objective - Tradeoff'!$B$2:$B$4, 0), MATCH(B137, 'Summary - Objective - Tradeoff'!$C$1:$AV$1, 0)),""),"")</f>
        <v/>
      </c>
      <c r="AB137" s="21" t="str">
        <f t="shared" si="45"/>
        <v/>
      </c>
      <c r="AC137" s="21" t="str">
        <f t="shared" si="46"/>
        <v/>
      </c>
      <c r="AE137" s="21" t="str">
        <f t="array" ref="AE137">IF(Prototype_input!$C$6="Federal or Tribal Government",IF(O137&lt;&gt;"", INDEX('Summary- PoP - Tradeoff'!$C$2:$AV$5, MATCH(Prototype_input!$C$46, 'Summary- PoP - Tradeoff'!$B$2:$B$5, 0), MATCH(B137, 'Summary- PoP - Tradeoff'!$C$1:$AV$1, 0)),""),"")</f>
        <v/>
      </c>
      <c r="AF137" s="21" t="str">
        <f t="shared" si="47"/>
        <v/>
      </c>
      <c r="AG137" s="21" t="str">
        <f t="shared" si="48"/>
        <v/>
      </c>
      <c r="AI137" s="21" t="str">
        <f t="array" ref="AI137">IF(Prototype_input!$C$6="Federal or Tribal Government",IF(O137&lt;&gt;"", INDEX('Summary - EDV - Tradeoff'!$C$2:$AV$4, MATCH(Prototype_input!$C$54, 'Summary - EDV - Tradeoff'!$B$2:$B$4, 0), MATCH(B137, 'Summary - EDV - Tradeoff'!$C$1:$AV$1, 0)),""),"")</f>
        <v/>
      </c>
      <c r="AJ137" s="21" t="str">
        <f t="shared" si="49"/>
        <v/>
      </c>
      <c r="AK137" s="21" t="str">
        <f t="shared" si="50"/>
        <v/>
      </c>
      <c r="AL137" s="21" t="str">
        <f t="shared" si="51"/>
        <v/>
      </c>
    </row>
    <row r="138" spans="4:38" ht="12.75" x14ac:dyDescent="0.2">
      <c r="D138" s="21" t="str">
        <f>IF(
  Prototype_input!$C$6 = "State or Local Government",
  IF(
    C138 &lt;&gt; "",
    IFERROR(
      INDEX(
        'Summary - Acquisition Need'!$C$2:$AD$4,
        MATCH(Prototype_input!$C$30, 'Summary - Acquisition Need'!$B$2:$B$4, 0),
        MATCH(C138, 'Summary - Acquisition Need'!$C$1:$AD$1, 0)
      ),
      ""
    ),
    ""
  ),
  IF(
    Prototype_input!$C$6 = "Federal or Tribal Government",
    IF(
      B138 &lt;&gt; "",
      IFERROR(
        INDEX(
          'Summary - Place of Performance'!$C$2:$AW$14,
          MATCH(Prototype_input!$C$30, 'Summary - Place of Performance'!$B$2:$B$14, 0),
          MATCH(B138, 'Summary - Place of Performance'!$C$1:$AW$1, 0)
        ),
        ""
      ),
      ""
    ),
    ""
  )
)</f>
        <v/>
      </c>
      <c r="E138" s="21" t="str">
        <f>IF(
  Prototype_input!$C$6 = "State or Local Government",
  IF(
    C138 &lt;&gt; "",
    IFERROR(
      INDEX(
        'Summary - Contract Type'!$C$2:$BX$6,
        MATCH(Prototype_input!$C$34, 'Summary - Contract Type'!$B$2:$B$6, 0),
        MATCH(C138, 'Summary - Contract Type'!$C$1:$BX$1, 0)
      ),
      ""
    ),
    ""
  ),
  IF(
    Prototype_input!$C$6 = "Federal or Tribal Government",
    IF(
      B138 &lt;&gt; "",
      IFERROR(
        INDEX(
          'Summary - Level of Assistance'!$C$2:$AW$7,
          MATCH(Prototype_input!$C$34, 'Summary - Level of Assistance'!$B$2:$B$7, 0),
          MATCH(B138, 'Summary - Level of Assistance'!$C$1:$AW$1, 0)
        ),
        ""
      ),
      ""
    ),
    ""
  )
)</f>
        <v/>
      </c>
      <c r="F138" s="21" t="str">
        <f>IF(
  Prototype_input!$C$6 = "State or Local Government",
  IF(
    C138 &lt;&gt; "",
    IFERROR(
      INDEX(
        'Summary - Socioeconomic'!$C$2:$BX$11,
        MATCH(Prototype_input!$C$38, 'Summary - Socioeconomic'!$B$2:$B$11, 0),
        MATCH(C138, 'Summary - Socioeconomic'!$C$1:$BX$1, 0)
      ),
      ""
    ),
    ""
  ),
  IF(
    Prototype_input!$C$6 = "Federal or Tribal Government",
    IF(
      B138 &lt;&gt; "",
      IFERROR(
        INDEX(
          'Summary - Objective'!$C$2:$AX$4,
          MATCH(Prototype_input!$C$38, 'Summary - Objective'!$B$2:$B$4, 0),
          MATCH(B138, 'Summary - Objective'!$C$1:$AX$1, 0)
        ),
        ""
      ),
      ""
    ),
    ""
  )
)</f>
        <v/>
      </c>
      <c r="G138" s="21" t="str">
        <f>IF(
  Prototype_input!$C$6 = "Federal or Tribal Government",
  IF(
    B138 &lt;&gt; "",
    IFERROR(
      INDEX(
        'Summary - Contract Type'!$C$2:$BX$6,
        MATCH(Prototype_input!$C$42, 'Summary - Contract Type'!$B$2:$B$6, 0),
        MATCH(B138, 'Summary - Contract Type'!$C$1:$BX$1, 0)
      ),
      ""
    ),
    ""
  ),
  ""
)</f>
        <v/>
      </c>
      <c r="H138" s="21" t="str">
        <f>IF(
  Prototype_input!$C$6 = "Federal or Tribal Government",
  IF(
    B138 &lt;&gt; "",
    IFERROR(
      INDEX(
        'Summary - Period of Performance'!$C$2:$AW$5,
        MATCH(Prototype_input!$C$46, 'Summary - Period of Performance'!$B$2:$B$5, 0),
        MATCH(B138, 'Summary - Period of Performance'!$C$1:$AW$1, 0)
      ),
      ""
    ),
    ""
  ),
  ""
)</f>
        <v/>
      </c>
      <c r="I138" s="21" t="str">
        <f>IF(
  Prototype_input!$C$6 = "Federal or Tribal Government",
  IF(
    B138 &lt;&gt; "",
    IFERROR(
      INDEX(
        'Summary - Socioeconomic'!$C$2:$BX$11,
        MATCH(Prototype_input!$C$50, 'Summary - Socioeconomic'!$B$2:$B$11, 0),
        MATCH(B138, 'Summary - Socioeconomic'!$C$1:$BX$1, 0)
      ),
      ""
    ),
    ""
  ),
  ""
)</f>
        <v/>
      </c>
      <c r="J138" s="21" t="str">
        <f>IF(
  Prototype_input!$C$6 = "Federal or Tribal Government",
  IF(
    B138 &lt;&gt; "",
    IFERROR(
      INDEX(
        'Summary - Estimated Dollar Valu'!$C$2:$AW$4,
        MATCH(Prototype_input!$C$54, 'Summary - Estimated Dollar Valu'!$B$2:$B$4, 0),
        MATCH(B138, 'Summary - Estimated Dollar Valu'!$C$1:$AW$1, 0)
      ),
      ""
    ),
    ""
  ),
  ""
)</f>
        <v/>
      </c>
      <c r="K138" s="21" t="str">
        <f>IF(AND(Prototype_input!$C$56&lt;&gt;"",J138&lt;&gt;""),Prototype_input!$C$58,"")</f>
        <v/>
      </c>
      <c r="L138" s="21" t="str">
        <f>IF(AND(Prototype_input!$C$60&lt;&gt;"",J138&lt;&gt;""),Prototype_input!$C$62,"")</f>
        <v/>
      </c>
      <c r="M138" s="21" t="str">
        <f>IF(AND(Prototype_input!$C$64&lt;&gt;"",J138&lt;&gt;""),Prototype_input!$C$66,"")</f>
        <v/>
      </c>
      <c r="N138" s="21" t="str">
        <f>IF(AND(Prototype_input!$C$68&lt;&gt;"",J138&lt;&gt;""),Prototype_input!$C$70,"")</f>
        <v/>
      </c>
      <c r="O138" s="21" t="str">
        <f>IF(N138&lt;&gt;"",_xlfn.XLOOKUP(Prototype_input!$E$16,'ITC Offerings Mapping'!$C$1:$C$1000,'ITC Offerings Mapping'!$B$1:$B$1000),"")</f>
        <v/>
      </c>
      <c r="Q138" s="21" t="str">
        <f t="array" ref="Q138">IF(Prototype_input!$C$6="Federal or Tribal Government",IF(O138&lt;&gt;"", INDEX('Scope Scoring'!$C$2:$BX$50, MATCH(O138, 'Scope Scoring'!$B$2:$B$50, 0), MATCH(B138, 'Scope Scoring'!$C$1:$BX$1, 0)),""),"")</f>
        <v/>
      </c>
      <c r="R138" s="21" t="str">
        <f t="shared" si="39"/>
        <v/>
      </c>
      <c r="S138" s="21" t="str">
        <f t="shared" si="40"/>
        <v/>
      </c>
      <c r="T138" s="21" t="str">
        <f t="shared" si="41"/>
        <v/>
      </c>
      <c r="U138" s="21" t="str">
        <f t="shared" si="42"/>
        <v/>
      </c>
      <c r="W138" s="21" t="str">
        <f t="array" ref="W138">IF(Prototype_input!$C$6="Federal or Tribal Government",IF(O138&lt;&gt;"", INDEX('Summary - Level of Assistance -'!$C$2:$AV$7, MATCH(Prototype_input!$C$34, 'Summary - Level of Assistance -'!$B$2:$B$7, 0), MATCH(B138, 'Summary - Level of Assistance -'!$C$1:$AV$1, 0)),""),"")</f>
        <v/>
      </c>
      <c r="X138" s="21" t="str">
        <f t="shared" si="43"/>
        <v/>
      </c>
      <c r="Y138" s="21" t="str">
        <f t="shared" si="44"/>
        <v/>
      </c>
      <c r="AA138" s="21" t="str">
        <f t="array" ref="AA138">IF(Prototype_input!$C$6="Federal or Tribal Government",IF(O138&lt;&gt;"", INDEX('Summary - Objective - Tradeoff'!$C$2:$AV$4, MATCH(Prototype_input!$C$38, 'Summary - Objective - Tradeoff'!$B$2:$B$4, 0), MATCH(B138, 'Summary - Objective - Tradeoff'!$C$1:$AV$1, 0)),""),"")</f>
        <v/>
      </c>
      <c r="AB138" s="21" t="str">
        <f t="shared" si="45"/>
        <v/>
      </c>
      <c r="AC138" s="21" t="str">
        <f t="shared" si="46"/>
        <v/>
      </c>
      <c r="AE138" s="21" t="str">
        <f t="array" ref="AE138">IF(Prototype_input!$C$6="Federal or Tribal Government",IF(O138&lt;&gt;"", INDEX('Summary- PoP - Tradeoff'!$C$2:$AV$5, MATCH(Prototype_input!$C$46, 'Summary- PoP - Tradeoff'!$B$2:$B$5, 0), MATCH(B138, 'Summary- PoP - Tradeoff'!$C$1:$AV$1, 0)),""),"")</f>
        <v/>
      </c>
      <c r="AF138" s="21" t="str">
        <f t="shared" si="47"/>
        <v/>
      </c>
      <c r="AG138" s="21" t="str">
        <f t="shared" si="48"/>
        <v/>
      </c>
      <c r="AI138" s="21" t="str">
        <f t="array" ref="AI138">IF(Prototype_input!$C$6="Federal or Tribal Government",IF(O138&lt;&gt;"", INDEX('Summary - EDV - Tradeoff'!$C$2:$AV$4, MATCH(Prototype_input!$C$54, 'Summary - EDV - Tradeoff'!$B$2:$B$4, 0), MATCH(B138, 'Summary - EDV - Tradeoff'!$C$1:$AV$1, 0)),""),"")</f>
        <v/>
      </c>
      <c r="AJ138" s="21" t="str">
        <f t="shared" si="49"/>
        <v/>
      </c>
      <c r="AK138" s="21" t="str">
        <f t="shared" si="50"/>
        <v/>
      </c>
      <c r="AL138" s="21" t="str">
        <f t="shared" si="51"/>
        <v/>
      </c>
    </row>
    <row r="139" spans="4:38" ht="12.75" x14ac:dyDescent="0.2">
      <c r="D139" s="21" t="str">
        <f>IF(
  Prototype_input!$C$6 = "State or Local Government",
  IF(
    C139 &lt;&gt; "",
    IFERROR(
      INDEX(
        'Summary - Acquisition Need'!$C$2:$AD$4,
        MATCH(Prototype_input!$C$30, 'Summary - Acquisition Need'!$B$2:$B$4, 0),
        MATCH(C139, 'Summary - Acquisition Need'!$C$1:$AD$1, 0)
      ),
      ""
    ),
    ""
  ),
  IF(
    Prototype_input!$C$6 = "Federal or Tribal Government",
    IF(
      B139 &lt;&gt; "",
      IFERROR(
        INDEX(
          'Summary - Place of Performance'!$C$2:$AW$14,
          MATCH(Prototype_input!$C$30, 'Summary - Place of Performance'!$B$2:$B$14, 0),
          MATCH(B139, 'Summary - Place of Performance'!$C$1:$AW$1, 0)
        ),
        ""
      ),
      ""
    ),
    ""
  )
)</f>
        <v/>
      </c>
      <c r="E139" s="21" t="str">
        <f>IF(
  Prototype_input!$C$6 = "State or Local Government",
  IF(
    C139 &lt;&gt; "",
    IFERROR(
      INDEX(
        'Summary - Contract Type'!$C$2:$BX$6,
        MATCH(Prototype_input!$C$34, 'Summary - Contract Type'!$B$2:$B$6, 0),
        MATCH(C139, 'Summary - Contract Type'!$C$1:$BX$1, 0)
      ),
      ""
    ),
    ""
  ),
  IF(
    Prototype_input!$C$6 = "Federal or Tribal Government",
    IF(
      B139 &lt;&gt; "",
      IFERROR(
        INDEX(
          'Summary - Level of Assistance'!$C$2:$AW$7,
          MATCH(Prototype_input!$C$34, 'Summary - Level of Assistance'!$B$2:$B$7, 0),
          MATCH(B139, 'Summary - Level of Assistance'!$C$1:$AW$1, 0)
        ),
        ""
      ),
      ""
    ),
    ""
  )
)</f>
        <v/>
      </c>
      <c r="F139" s="21" t="str">
        <f>IF(
  Prototype_input!$C$6 = "State or Local Government",
  IF(
    C139 &lt;&gt; "",
    IFERROR(
      INDEX(
        'Summary - Socioeconomic'!$C$2:$BX$11,
        MATCH(Prototype_input!$C$38, 'Summary - Socioeconomic'!$B$2:$B$11, 0),
        MATCH(C139, 'Summary - Socioeconomic'!$C$1:$BX$1, 0)
      ),
      ""
    ),
    ""
  ),
  IF(
    Prototype_input!$C$6 = "Federal or Tribal Government",
    IF(
      B139 &lt;&gt; "",
      IFERROR(
        INDEX(
          'Summary - Objective'!$C$2:$AX$4,
          MATCH(Prototype_input!$C$38, 'Summary - Objective'!$B$2:$B$4, 0),
          MATCH(B139, 'Summary - Objective'!$C$1:$AX$1, 0)
        ),
        ""
      ),
      ""
    ),
    ""
  )
)</f>
        <v/>
      </c>
      <c r="G139" s="21" t="str">
        <f>IF(
  Prototype_input!$C$6 = "Federal or Tribal Government",
  IF(
    B139 &lt;&gt; "",
    IFERROR(
      INDEX(
        'Summary - Contract Type'!$C$2:$BX$6,
        MATCH(Prototype_input!$C$42, 'Summary - Contract Type'!$B$2:$B$6, 0),
        MATCH(B139, 'Summary - Contract Type'!$C$1:$BX$1, 0)
      ),
      ""
    ),
    ""
  ),
  ""
)</f>
        <v/>
      </c>
      <c r="H139" s="21" t="str">
        <f>IF(
  Prototype_input!$C$6 = "Federal or Tribal Government",
  IF(
    B139 &lt;&gt; "",
    IFERROR(
      INDEX(
        'Summary - Period of Performance'!$C$2:$AW$5,
        MATCH(Prototype_input!$C$46, 'Summary - Period of Performance'!$B$2:$B$5, 0),
        MATCH(B139, 'Summary - Period of Performance'!$C$1:$AW$1, 0)
      ),
      ""
    ),
    ""
  ),
  ""
)</f>
        <v/>
      </c>
      <c r="I139" s="21" t="str">
        <f>IF(
  Prototype_input!$C$6 = "Federal or Tribal Government",
  IF(
    B139 &lt;&gt; "",
    IFERROR(
      INDEX(
        'Summary - Socioeconomic'!$C$2:$BX$11,
        MATCH(Prototype_input!$C$50, 'Summary - Socioeconomic'!$B$2:$B$11, 0),
        MATCH(B139, 'Summary - Socioeconomic'!$C$1:$BX$1, 0)
      ),
      ""
    ),
    ""
  ),
  ""
)</f>
        <v/>
      </c>
      <c r="J139" s="21" t="str">
        <f>IF(
  Prototype_input!$C$6 = "Federal or Tribal Government",
  IF(
    B139 &lt;&gt; "",
    IFERROR(
      INDEX(
        'Summary - Estimated Dollar Valu'!$C$2:$AW$4,
        MATCH(Prototype_input!$C$54, 'Summary - Estimated Dollar Valu'!$B$2:$B$4, 0),
        MATCH(B139, 'Summary - Estimated Dollar Valu'!$C$1:$AW$1, 0)
      ),
      ""
    ),
    ""
  ),
  ""
)</f>
        <v/>
      </c>
      <c r="K139" s="21" t="str">
        <f>IF(AND(Prototype_input!$C$56&lt;&gt;"",J139&lt;&gt;""),Prototype_input!$C$58,"")</f>
        <v/>
      </c>
      <c r="L139" s="21" t="str">
        <f>IF(AND(Prototype_input!$C$60&lt;&gt;"",J139&lt;&gt;""),Prototype_input!$C$62,"")</f>
        <v/>
      </c>
      <c r="M139" s="21" t="str">
        <f>IF(AND(Prototype_input!$C$64&lt;&gt;"",J139&lt;&gt;""),Prototype_input!$C$66,"")</f>
        <v/>
      </c>
      <c r="N139" s="21" t="str">
        <f>IF(AND(Prototype_input!$C$68&lt;&gt;"",J139&lt;&gt;""),Prototype_input!$C$70,"")</f>
        <v/>
      </c>
      <c r="O139" s="21" t="str">
        <f>IF(N139&lt;&gt;"",_xlfn.XLOOKUP(Prototype_input!$E$16,'ITC Offerings Mapping'!$C$1:$C$1000,'ITC Offerings Mapping'!$B$1:$B$1000),"")</f>
        <v/>
      </c>
      <c r="Q139" s="21" t="str">
        <f t="array" ref="Q139">IF(Prototype_input!$C$6="Federal or Tribal Government",IF(O139&lt;&gt;"", INDEX('Scope Scoring'!$C$2:$BX$50, MATCH(O139, 'Scope Scoring'!$B$2:$B$50, 0), MATCH(B139, 'Scope Scoring'!$C$1:$BX$1, 0)),""),"")</f>
        <v/>
      </c>
      <c r="R139" s="21" t="str">
        <f t="shared" si="39"/>
        <v/>
      </c>
      <c r="S139" s="21" t="str">
        <f t="shared" si="40"/>
        <v/>
      </c>
      <c r="T139" s="21" t="str">
        <f t="shared" si="41"/>
        <v/>
      </c>
      <c r="U139" s="21" t="str">
        <f t="shared" si="42"/>
        <v/>
      </c>
      <c r="W139" s="21" t="str">
        <f t="array" ref="W139">IF(Prototype_input!$C$6="Federal or Tribal Government",IF(O139&lt;&gt;"", INDEX('Summary - Level of Assistance -'!$C$2:$AV$7, MATCH(Prototype_input!$C$34, 'Summary - Level of Assistance -'!$B$2:$B$7, 0), MATCH(B139, 'Summary - Level of Assistance -'!$C$1:$AV$1, 0)),""),"")</f>
        <v/>
      </c>
      <c r="X139" s="21" t="str">
        <f t="shared" si="43"/>
        <v/>
      </c>
      <c r="Y139" s="21" t="str">
        <f t="shared" si="44"/>
        <v/>
      </c>
      <c r="AA139" s="21" t="str">
        <f t="array" ref="AA139">IF(Prototype_input!$C$6="Federal or Tribal Government",IF(O139&lt;&gt;"", INDEX('Summary - Objective - Tradeoff'!$C$2:$AV$4, MATCH(Prototype_input!$C$38, 'Summary - Objective - Tradeoff'!$B$2:$B$4, 0), MATCH(B139, 'Summary - Objective - Tradeoff'!$C$1:$AV$1, 0)),""),"")</f>
        <v/>
      </c>
      <c r="AB139" s="21" t="str">
        <f t="shared" si="45"/>
        <v/>
      </c>
      <c r="AC139" s="21" t="str">
        <f t="shared" si="46"/>
        <v/>
      </c>
      <c r="AE139" s="21" t="str">
        <f t="array" ref="AE139">IF(Prototype_input!$C$6="Federal or Tribal Government",IF(O139&lt;&gt;"", INDEX('Summary- PoP - Tradeoff'!$C$2:$AV$5, MATCH(Prototype_input!$C$46, 'Summary- PoP - Tradeoff'!$B$2:$B$5, 0), MATCH(B139, 'Summary- PoP - Tradeoff'!$C$1:$AV$1, 0)),""),"")</f>
        <v/>
      </c>
      <c r="AF139" s="21" t="str">
        <f t="shared" si="47"/>
        <v/>
      </c>
      <c r="AG139" s="21" t="str">
        <f t="shared" si="48"/>
        <v/>
      </c>
      <c r="AI139" s="21" t="str">
        <f t="array" ref="AI139">IF(Prototype_input!$C$6="Federal or Tribal Government",IF(O139&lt;&gt;"", INDEX('Summary - EDV - Tradeoff'!$C$2:$AV$4, MATCH(Prototype_input!$C$54, 'Summary - EDV - Tradeoff'!$B$2:$B$4, 0), MATCH(B139, 'Summary - EDV - Tradeoff'!$C$1:$AV$1, 0)),""),"")</f>
        <v/>
      </c>
      <c r="AJ139" s="21" t="str">
        <f t="shared" si="49"/>
        <v/>
      </c>
      <c r="AK139" s="21" t="str">
        <f t="shared" si="50"/>
        <v/>
      </c>
      <c r="AL139" s="21" t="str">
        <f t="shared" si="51"/>
        <v/>
      </c>
    </row>
    <row r="140" spans="4:38" ht="12.75" x14ac:dyDescent="0.2">
      <c r="D140" s="21" t="str">
        <f>IF(
  Prototype_input!$C$6 = "State or Local Government",
  IF(
    C140 &lt;&gt; "",
    IFERROR(
      INDEX(
        'Summary - Acquisition Need'!$C$2:$AD$4,
        MATCH(Prototype_input!$C$30, 'Summary - Acquisition Need'!$B$2:$B$4, 0),
        MATCH(C140, 'Summary - Acquisition Need'!$C$1:$AD$1, 0)
      ),
      ""
    ),
    ""
  ),
  IF(
    Prototype_input!$C$6 = "Federal or Tribal Government",
    IF(
      B140 &lt;&gt; "",
      IFERROR(
        INDEX(
          'Summary - Place of Performance'!$C$2:$AW$14,
          MATCH(Prototype_input!$C$30, 'Summary - Place of Performance'!$B$2:$B$14, 0),
          MATCH(B140, 'Summary - Place of Performance'!$C$1:$AW$1, 0)
        ),
        ""
      ),
      ""
    ),
    ""
  )
)</f>
        <v/>
      </c>
      <c r="E140" s="21" t="str">
        <f>IF(
  Prototype_input!$C$6 = "State or Local Government",
  IF(
    C140 &lt;&gt; "",
    IFERROR(
      INDEX(
        'Summary - Contract Type'!$C$2:$BX$6,
        MATCH(Prototype_input!$C$34, 'Summary - Contract Type'!$B$2:$B$6, 0),
        MATCH(C140, 'Summary - Contract Type'!$C$1:$BX$1, 0)
      ),
      ""
    ),
    ""
  ),
  IF(
    Prototype_input!$C$6 = "Federal or Tribal Government",
    IF(
      B140 &lt;&gt; "",
      IFERROR(
        INDEX(
          'Summary - Level of Assistance'!$C$2:$AW$7,
          MATCH(Prototype_input!$C$34, 'Summary - Level of Assistance'!$B$2:$B$7, 0),
          MATCH(B140, 'Summary - Level of Assistance'!$C$1:$AW$1, 0)
        ),
        ""
      ),
      ""
    ),
    ""
  )
)</f>
        <v/>
      </c>
      <c r="F140" s="21" t="str">
        <f>IF(
  Prototype_input!$C$6 = "State or Local Government",
  IF(
    C140 &lt;&gt; "",
    IFERROR(
      INDEX(
        'Summary - Socioeconomic'!$C$2:$BX$11,
        MATCH(Prototype_input!$C$38, 'Summary - Socioeconomic'!$B$2:$B$11, 0),
        MATCH(C140, 'Summary - Socioeconomic'!$C$1:$BX$1, 0)
      ),
      ""
    ),
    ""
  ),
  IF(
    Prototype_input!$C$6 = "Federal or Tribal Government",
    IF(
      B140 &lt;&gt; "",
      IFERROR(
        INDEX(
          'Summary - Objective'!$C$2:$AX$4,
          MATCH(Prototype_input!$C$38, 'Summary - Objective'!$B$2:$B$4, 0),
          MATCH(B140, 'Summary - Objective'!$C$1:$AX$1, 0)
        ),
        ""
      ),
      ""
    ),
    ""
  )
)</f>
        <v/>
      </c>
      <c r="G140" s="21" t="str">
        <f>IF(
  Prototype_input!$C$6 = "Federal or Tribal Government",
  IF(
    B140 &lt;&gt; "",
    IFERROR(
      INDEX(
        'Summary - Contract Type'!$C$2:$BX$6,
        MATCH(Prototype_input!$C$42, 'Summary - Contract Type'!$B$2:$B$6, 0),
        MATCH(B140, 'Summary - Contract Type'!$C$1:$BX$1, 0)
      ),
      ""
    ),
    ""
  ),
  ""
)</f>
        <v/>
      </c>
      <c r="H140" s="21" t="str">
        <f>IF(
  Prototype_input!$C$6 = "Federal or Tribal Government",
  IF(
    B140 &lt;&gt; "",
    IFERROR(
      INDEX(
        'Summary - Period of Performance'!$C$2:$AW$5,
        MATCH(Prototype_input!$C$46, 'Summary - Period of Performance'!$B$2:$B$5, 0),
        MATCH(B140, 'Summary - Period of Performance'!$C$1:$AW$1, 0)
      ),
      ""
    ),
    ""
  ),
  ""
)</f>
        <v/>
      </c>
      <c r="I140" s="21" t="str">
        <f>IF(
  Prototype_input!$C$6 = "Federal or Tribal Government",
  IF(
    B140 &lt;&gt; "",
    IFERROR(
      INDEX(
        'Summary - Socioeconomic'!$C$2:$BX$11,
        MATCH(Prototype_input!$C$50, 'Summary - Socioeconomic'!$B$2:$B$11, 0),
        MATCH(B140, 'Summary - Socioeconomic'!$C$1:$BX$1, 0)
      ),
      ""
    ),
    ""
  ),
  ""
)</f>
        <v/>
      </c>
      <c r="J140" s="21" t="str">
        <f>IF(
  Prototype_input!$C$6 = "Federal or Tribal Government",
  IF(
    B140 &lt;&gt; "",
    IFERROR(
      INDEX(
        'Summary - Estimated Dollar Valu'!$C$2:$AW$4,
        MATCH(Prototype_input!$C$54, 'Summary - Estimated Dollar Valu'!$B$2:$B$4, 0),
        MATCH(B140, 'Summary - Estimated Dollar Valu'!$C$1:$AW$1, 0)
      ),
      ""
    ),
    ""
  ),
  ""
)</f>
        <v/>
      </c>
      <c r="K140" s="21" t="str">
        <f>IF(AND(Prototype_input!$C$56&lt;&gt;"",J140&lt;&gt;""),Prototype_input!$C$58,"")</f>
        <v/>
      </c>
      <c r="L140" s="21" t="str">
        <f>IF(AND(Prototype_input!$C$60&lt;&gt;"",J140&lt;&gt;""),Prototype_input!$C$62,"")</f>
        <v/>
      </c>
      <c r="M140" s="21" t="str">
        <f>IF(AND(Prototype_input!$C$64&lt;&gt;"",J140&lt;&gt;""),Prototype_input!$C$66,"")</f>
        <v/>
      </c>
      <c r="N140" s="21" t="str">
        <f>IF(AND(Prototype_input!$C$68&lt;&gt;"",J140&lt;&gt;""),Prototype_input!$C$70,"")</f>
        <v/>
      </c>
      <c r="O140" s="21" t="str">
        <f>IF(N140&lt;&gt;"",_xlfn.XLOOKUP(Prototype_input!$E$16,'ITC Offerings Mapping'!$C$1:$C$1000,'ITC Offerings Mapping'!$B$1:$B$1000),"")</f>
        <v/>
      </c>
      <c r="Q140" s="21" t="str">
        <f t="array" ref="Q140">IF(Prototype_input!$C$6="Federal or Tribal Government",IF(O140&lt;&gt;"", INDEX('Scope Scoring'!$C$2:$BX$50, MATCH(O140, 'Scope Scoring'!$B$2:$B$50, 0), MATCH(B140, 'Scope Scoring'!$C$1:$BX$1, 0)),""),"")</f>
        <v/>
      </c>
      <c r="R140" s="21" t="str">
        <f t="shared" si="39"/>
        <v/>
      </c>
      <c r="S140" s="21" t="str">
        <f t="shared" si="40"/>
        <v/>
      </c>
      <c r="T140" s="21" t="str">
        <f t="shared" si="41"/>
        <v/>
      </c>
      <c r="U140" s="21" t="str">
        <f t="shared" si="42"/>
        <v/>
      </c>
      <c r="W140" s="21" t="str">
        <f t="array" ref="W140">IF(Prototype_input!$C$6="Federal or Tribal Government",IF(O140&lt;&gt;"", INDEX('Summary - Level of Assistance -'!$C$2:$AV$7, MATCH(Prototype_input!$C$34, 'Summary - Level of Assistance -'!$B$2:$B$7, 0), MATCH(B140, 'Summary - Level of Assistance -'!$C$1:$AV$1, 0)),""),"")</f>
        <v/>
      </c>
      <c r="X140" s="21" t="str">
        <f t="shared" si="43"/>
        <v/>
      </c>
      <c r="Y140" s="21" t="str">
        <f t="shared" si="44"/>
        <v/>
      </c>
      <c r="AA140" s="21" t="str">
        <f t="array" ref="AA140">IF(Prototype_input!$C$6="Federal or Tribal Government",IF(O140&lt;&gt;"", INDEX('Summary - Objective - Tradeoff'!$C$2:$AV$4, MATCH(Prototype_input!$C$38, 'Summary - Objective - Tradeoff'!$B$2:$B$4, 0), MATCH(B140, 'Summary - Objective - Tradeoff'!$C$1:$AV$1, 0)),""),"")</f>
        <v/>
      </c>
      <c r="AB140" s="21" t="str">
        <f t="shared" si="45"/>
        <v/>
      </c>
      <c r="AC140" s="21" t="str">
        <f t="shared" si="46"/>
        <v/>
      </c>
      <c r="AE140" s="21" t="str">
        <f t="array" ref="AE140">IF(Prototype_input!$C$6="Federal or Tribal Government",IF(O140&lt;&gt;"", INDEX('Summary- PoP - Tradeoff'!$C$2:$AV$5, MATCH(Prototype_input!$C$46, 'Summary- PoP - Tradeoff'!$B$2:$B$5, 0), MATCH(B140, 'Summary- PoP - Tradeoff'!$C$1:$AV$1, 0)),""),"")</f>
        <v/>
      </c>
      <c r="AF140" s="21" t="str">
        <f t="shared" si="47"/>
        <v/>
      </c>
      <c r="AG140" s="21" t="str">
        <f t="shared" si="48"/>
        <v/>
      </c>
      <c r="AI140" s="21" t="str">
        <f t="array" ref="AI140">IF(Prototype_input!$C$6="Federal or Tribal Government",IF(O140&lt;&gt;"", INDEX('Summary - EDV - Tradeoff'!$C$2:$AV$4, MATCH(Prototype_input!$C$54, 'Summary - EDV - Tradeoff'!$B$2:$B$4, 0), MATCH(B140, 'Summary - EDV - Tradeoff'!$C$1:$AV$1, 0)),""),"")</f>
        <v/>
      </c>
      <c r="AJ140" s="21" t="str">
        <f t="shared" si="49"/>
        <v/>
      </c>
      <c r="AK140" s="21" t="str">
        <f t="shared" si="50"/>
        <v/>
      </c>
      <c r="AL140" s="21" t="str">
        <f t="shared" si="51"/>
        <v/>
      </c>
    </row>
    <row r="141" spans="4:38" ht="12.75" x14ac:dyDescent="0.2">
      <c r="D141" s="21" t="str">
        <f>IF(
  Prototype_input!$C$6 = "State or Local Government",
  IF(
    C141 &lt;&gt; "",
    IFERROR(
      INDEX(
        'Summary - Acquisition Need'!$C$2:$AD$4,
        MATCH(Prototype_input!$C$30, 'Summary - Acquisition Need'!$B$2:$B$4, 0),
        MATCH(C141, 'Summary - Acquisition Need'!$C$1:$AD$1, 0)
      ),
      ""
    ),
    ""
  ),
  IF(
    Prototype_input!$C$6 = "Federal or Tribal Government",
    IF(
      B141 &lt;&gt; "",
      IFERROR(
        INDEX(
          'Summary - Place of Performance'!$C$2:$AW$14,
          MATCH(Prototype_input!$C$30, 'Summary - Place of Performance'!$B$2:$B$14, 0),
          MATCH(B141, 'Summary - Place of Performance'!$C$1:$AW$1, 0)
        ),
        ""
      ),
      ""
    ),
    ""
  )
)</f>
        <v/>
      </c>
      <c r="E141" s="21" t="str">
        <f>IF(
  Prototype_input!$C$6 = "State or Local Government",
  IF(
    C141 &lt;&gt; "",
    IFERROR(
      INDEX(
        'Summary - Contract Type'!$C$2:$BX$6,
        MATCH(Prototype_input!$C$34, 'Summary - Contract Type'!$B$2:$B$6, 0),
        MATCH(C141, 'Summary - Contract Type'!$C$1:$BX$1, 0)
      ),
      ""
    ),
    ""
  ),
  IF(
    Prototype_input!$C$6 = "Federal or Tribal Government",
    IF(
      B141 &lt;&gt; "",
      IFERROR(
        INDEX(
          'Summary - Level of Assistance'!$C$2:$AW$7,
          MATCH(Prototype_input!$C$34, 'Summary - Level of Assistance'!$B$2:$B$7, 0),
          MATCH(B141, 'Summary - Level of Assistance'!$C$1:$AW$1, 0)
        ),
        ""
      ),
      ""
    ),
    ""
  )
)</f>
        <v/>
      </c>
      <c r="F141" s="21" t="str">
        <f>IF(
  Prototype_input!$C$6 = "State or Local Government",
  IF(
    C141 &lt;&gt; "",
    IFERROR(
      INDEX(
        'Summary - Socioeconomic'!$C$2:$BX$11,
        MATCH(Prototype_input!$C$38, 'Summary - Socioeconomic'!$B$2:$B$11, 0),
        MATCH(C141, 'Summary - Socioeconomic'!$C$1:$BX$1, 0)
      ),
      ""
    ),
    ""
  ),
  IF(
    Prototype_input!$C$6 = "Federal or Tribal Government",
    IF(
      B141 &lt;&gt; "",
      IFERROR(
        INDEX(
          'Summary - Objective'!$C$2:$AX$4,
          MATCH(Prototype_input!$C$38, 'Summary - Objective'!$B$2:$B$4, 0),
          MATCH(B141, 'Summary - Objective'!$C$1:$AX$1, 0)
        ),
        ""
      ),
      ""
    ),
    ""
  )
)</f>
        <v/>
      </c>
      <c r="G141" s="21" t="str">
        <f>IF(
  Prototype_input!$C$6 = "Federal or Tribal Government",
  IF(
    B141 &lt;&gt; "",
    IFERROR(
      INDEX(
        'Summary - Contract Type'!$C$2:$BX$6,
        MATCH(Prototype_input!$C$42, 'Summary - Contract Type'!$B$2:$B$6, 0),
        MATCH(B141, 'Summary - Contract Type'!$C$1:$BX$1, 0)
      ),
      ""
    ),
    ""
  ),
  ""
)</f>
        <v/>
      </c>
      <c r="H141" s="21" t="str">
        <f>IF(
  Prototype_input!$C$6 = "Federal or Tribal Government",
  IF(
    B141 &lt;&gt; "",
    IFERROR(
      INDEX(
        'Summary - Period of Performance'!$C$2:$AW$5,
        MATCH(Prototype_input!$C$46, 'Summary - Period of Performance'!$B$2:$B$5, 0),
        MATCH(B141, 'Summary - Period of Performance'!$C$1:$AW$1, 0)
      ),
      ""
    ),
    ""
  ),
  ""
)</f>
        <v/>
      </c>
      <c r="I141" s="21" t="str">
        <f>IF(
  Prototype_input!$C$6 = "Federal or Tribal Government",
  IF(
    B141 &lt;&gt; "",
    IFERROR(
      INDEX(
        'Summary - Socioeconomic'!$C$2:$BX$11,
        MATCH(Prototype_input!$C$50, 'Summary - Socioeconomic'!$B$2:$B$11, 0),
        MATCH(B141, 'Summary - Socioeconomic'!$C$1:$BX$1, 0)
      ),
      ""
    ),
    ""
  ),
  ""
)</f>
        <v/>
      </c>
      <c r="J141" s="21" t="str">
        <f>IF(
  Prototype_input!$C$6 = "Federal or Tribal Government",
  IF(
    B141 &lt;&gt; "",
    IFERROR(
      INDEX(
        'Summary - Estimated Dollar Valu'!$C$2:$AW$4,
        MATCH(Prototype_input!$C$54, 'Summary - Estimated Dollar Valu'!$B$2:$B$4, 0),
        MATCH(B141, 'Summary - Estimated Dollar Valu'!$C$1:$AW$1, 0)
      ),
      ""
    ),
    ""
  ),
  ""
)</f>
        <v/>
      </c>
      <c r="K141" s="21" t="str">
        <f>IF(AND(Prototype_input!$C$56&lt;&gt;"",J141&lt;&gt;""),Prototype_input!$C$58,"")</f>
        <v/>
      </c>
      <c r="L141" s="21" t="str">
        <f>IF(AND(Prototype_input!$C$60&lt;&gt;"",J141&lt;&gt;""),Prototype_input!$C$62,"")</f>
        <v/>
      </c>
      <c r="M141" s="21" t="str">
        <f>IF(AND(Prototype_input!$C$64&lt;&gt;"",J141&lt;&gt;""),Prototype_input!$C$66,"")</f>
        <v/>
      </c>
      <c r="N141" s="21" t="str">
        <f>IF(AND(Prototype_input!$C$68&lt;&gt;"",J141&lt;&gt;""),Prototype_input!$C$70,"")</f>
        <v/>
      </c>
      <c r="O141" s="21" t="str">
        <f>IF(N141&lt;&gt;"",_xlfn.XLOOKUP(Prototype_input!$E$16,'ITC Offerings Mapping'!$C$1:$C$1000,'ITC Offerings Mapping'!$B$1:$B$1000),"")</f>
        <v/>
      </c>
      <c r="Q141" s="21" t="str">
        <f t="array" ref="Q141">IF(Prototype_input!$C$6="Federal or Tribal Government",IF(O141&lt;&gt;"", INDEX('Scope Scoring'!$C$2:$BX$50, MATCH(O141, 'Scope Scoring'!$B$2:$B$50, 0), MATCH(B141, 'Scope Scoring'!$C$1:$BX$1, 0)),""),"")</f>
        <v/>
      </c>
      <c r="R141" s="21" t="str">
        <f t="shared" si="39"/>
        <v/>
      </c>
      <c r="S141" s="21" t="str">
        <f t="shared" si="40"/>
        <v/>
      </c>
      <c r="T141" s="21" t="str">
        <f t="shared" si="41"/>
        <v/>
      </c>
      <c r="U141" s="21" t="str">
        <f t="shared" si="42"/>
        <v/>
      </c>
      <c r="W141" s="21" t="str">
        <f t="array" ref="W141">IF(Prototype_input!$C$6="Federal or Tribal Government",IF(O141&lt;&gt;"", INDEX('Summary - Level of Assistance -'!$C$2:$AV$7, MATCH(Prototype_input!$C$34, 'Summary - Level of Assistance -'!$B$2:$B$7, 0), MATCH(B141, 'Summary - Level of Assistance -'!$C$1:$AV$1, 0)),""),"")</f>
        <v/>
      </c>
      <c r="X141" s="21" t="str">
        <f t="shared" si="43"/>
        <v/>
      </c>
      <c r="Y141" s="21" t="str">
        <f t="shared" si="44"/>
        <v/>
      </c>
      <c r="AA141" s="21" t="str">
        <f t="array" ref="AA141">IF(Prototype_input!$C$6="Federal or Tribal Government",IF(O141&lt;&gt;"", INDEX('Summary - Objective - Tradeoff'!$C$2:$AV$4, MATCH(Prototype_input!$C$38, 'Summary - Objective - Tradeoff'!$B$2:$B$4, 0), MATCH(B141, 'Summary - Objective - Tradeoff'!$C$1:$AV$1, 0)),""),"")</f>
        <v/>
      </c>
      <c r="AB141" s="21" t="str">
        <f t="shared" si="45"/>
        <v/>
      </c>
      <c r="AC141" s="21" t="str">
        <f t="shared" si="46"/>
        <v/>
      </c>
      <c r="AE141" s="21" t="str">
        <f t="array" ref="AE141">IF(Prototype_input!$C$6="Federal or Tribal Government",IF(O141&lt;&gt;"", INDEX('Summary- PoP - Tradeoff'!$C$2:$AV$5, MATCH(Prototype_input!$C$46, 'Summary- PoP - Tradeoff'!$B$2:$B$5, 0), MATCH(B141, 'Summary- PoP - Tradeoff'!$C$1:$AV$1, 0)),""),"")</f>
        <v/>
      </c>
      <c r="AF141" s="21" t="str">
        <f t="shared" si="47"/>
        <v/>
      </c>
      <c r="AG141" s="21" t="str">
        <f t="shared" si="48"/>
        <v/>
      </c>
      <c r="AI141" s="21" t="str">
        <f t="array" ref="AI141">IF(Prototype_input!$C$6="Federal or Tribal Government",IF(O141&lt;&gt;"", INDEX('Summary - EDV - Tradeoff'!$C$2:$AV$4, MATCH(Prototype_input!$C$54, 'Summary - EDV - Tradeoff'!$B$2:$B$4, 0), MATCH(B141, 'Summary - EDV - Tradeoff'!$C$1:$AV$1, 0)),""),"")</f>
        <v/>
      </c>
      <c r="AJ141" s="21" t="str">
        <f t="shared" si="49"/>
        <v/>
      </c>
      <c r="AK141" s="21" t="str">
        <f t="shared" si="50"/>
        <v/>
      </c>
      <c r="AL141" s="21" t="str">
        <f t="shared" si="51"/>
        <v/>
      </c>
    </row>
    <row r="142" spans="4:38" ht="12.75" x14ac:dyDescent="0.2">
      <c r="D142" s="21" t="str">
        <f>IF(
  Prototype_input!$C$6 = "State or Local Government",
  IF(
    C142 &lt;&gt; "",
    IFERROR(
      INDEX(
        'Summary - Acquisition Need'!$C$2:$AD$4,
        MATCH(Prototype_input!$C$30, 'Summary - Acquisition Need'!$B$2:$B$4, 0),
        MATCH(C142, 'Summary - Acquisition Need'!$C$1:$AD$1, 0)
      ),
      ""
    ),
    ""
  ),
  IF(
    Prototype_input!$C$6 = "Federal or Tribal Government",
    IF(
      B142 &lt;&gt; "",
      IFERROR(
        INDEX(
          'Summary - Place of Performance'!$C$2:$AW$14,
          MATCH(Prototype_input!$C$30, 'Summary - Place of Performance'!$B$2:$B$14, 0),
          MATCH(B142, 'Summary - Place of Performance'!$C$1:$AW$1, 0)
        ),
        ""
      ),
      ""
    ),
    ""
  )
)</f>
        <v/>
      </c>
      <c r="E142" s="21" t="str">
        <f>IF(
  Prototype_input!$C$6 = "State or Local Government",
  IF(
    C142 &lt;&gt; "",
    IFERROR(
      INDEX(
        'Summary - Contract Type'!$C$2:$BX$6,
        MATCH(Prototype_input!$C$34, 'Summary - Contract Type'!$B$2:$B$6, 0),
        MATCH(C142, 'Summary - Contract Type'!$C$1:$BX$1, 0)
      ),
      ""
    ),
    ""
  ),
  IF(
    Prototype_input!$C$6 = "Federal or Tribal Government",
    IF(
      B142 &lt;&gt; "",
      IFERROR(
        INDEX(
          'Summary - Level of Assistance'!$C$2:$AW$7,
          MATCH(Prototype_input!$C$34, 'Summary - Level of Assistance'!$B$2:$B$7, 0),
          MATCH(B142, 'Summary - Level of Assistance'!$C$1:$AW$1, 0)
        ),
        ""
      ),
      ""
    ),
    ""
  )
)</f>
        <v/>
      </c>
      <c r="F142" s="21" t="str">
        <f>IF(
  Prototype_input!$C$6 = "State or Local Government",
  IF(
    C142 &lt;&gt; "",
    IFERROR(
      INDEX(
        'Summary - Socioeconomic'!$C$2:$BX$11,
        MATCH(Prototype_input!$C$38, 'Summary - Socioeconomic'!$B$2:$B$11, 0),
        MATCH(C142, 'Summary - Socioeconomic'!$C$1:$BX$1, 0)
      ),
      ""
    ),
    ""
  ),
  IF(
    Prototype_input!$C$6 = "Federal or Tribal Government",
    IF(
      B142 &lt;&gt; "",
      IFERROR(
        INDEX(
          'Summary - Objective'!$C$2:$AX$4,
          MATCH(Prototype_input!$C$38, 'Summary - Objective'!$B$2:$B$4, 0),
          MATCH(B142, 'Summary - Objective'!$C$1:$AX$1, 0)
        ),
        ""
      ),
      ""
    ),
    ""
  )
)</f>
        <v/>
      </c>
      <c r="G142" s="21" t="str">
        <f>IF(
  Prototype_input!$C$6 = "Federal or Tribal Government",
  IF(
    B142 &lt;&gt; "",
    IFERROR(
      INDEX(
        'Summary - Contract Type'!$C$2:$BX$6,
        MATCH(Prototype_input!$C$42, 'Summary - Contract Type'!$B$2:$B$6, 0),
        MATCH(B142, 'Summary - Contract Type'!$C$1:$BX$1, 0)
      ),
      ""
    ),
    ""
  ),
  ""
)</f>
        <v/>
      </c>
      <c r="H142" s="21" t="str">
        <f>IF(
  Prototype_input!$C$6 = "Federal or Tribal Government",
  IF(
    B142 &lt;&gt; "",
    IFERROR(
      INDEX(
        'Summary - Period of Performance'!$C$2:$AW$5,
        MATCH(Prototype_input!$C$46, 'Summary - Period of Performance'!$B$2:$B$5, 0),
        MATCH(B142, 'Summary - Period of Performance'!$C$1:$AW$1, 0)
      ),
      ""
    ),
    ""
  ),
  ""
)</f>
        <v/>
      </c>
      <c r="I142" s="21" t="str">
        <f>IF(
  Prototype_input!$C$6 = "Federal or Tribal Government",
  IF(
    B142 &lt;&gt; "",
    IFERROR(
      INDEX(
        'Summary - Socioeconomic'!$C$2:$BX$11,
        MATCH(Prototype_input!$C$50, 'Summary - Socioeconomic'!$B$2:$B$11, 0),
        MATCH(B142, 'Summary - Socioeconomic'!$C$1:$BX$1, 0)
      ),
      ""
    ),
    ""
  ),
  ""
)</f>
        <v/>
      </c>
      <c r="J142" s="21" t="str">
        <f>IF(
  Prototype_input!$C$6 = "Federal or Tribal Government",
  IF(
    B142 &lt;&gt; "",
    IFERROR(
      INDEX(
        'Summary - Estimated Dollar Valu'!$C$2:$AW$4,
        MATCH(Prototype_input!$C$54, 'Summary - Estimated Dollar Valu'!$B$2:$B$4, 0),
        MATCH(B142, 'Summary - Estimated Dollar Valu'!$C$1:$AW$1, 0)
      ),
      ""
    ),
    ""
  ),
  ""
)</f>
        <v/>
      </c>
      <c r="K142" s="21" t="str">
        <f>IF(AND(Prototype_input!$C$56&lt;&gt;"",J142&lt;&gt;""),Prototype_input!$C$58,"")</f>
        <v/>
      </c>
      <c r="L142" s="21" t="str">
        <f>IF(AND(Prototype_input!$C$60&lt;&gt;"",J142&lt;&gt;""),Prototype_input!$C$62,"")</f>
        <v/>
      </c>
      <c r="M142" s="21" t="str">
        <f>IF(AND(Prototype_input!$C$64&lt;&gt;"",J142&lt;&gt;""),Prototype_input!$C$66,"")</f>
        <v/>
      </c>
      <c r="N142" s="21" t="str">
        <f>IF(AND(Prototype_input!$C$68&lt;&gt;"",J142&lt;&gt;""),Prototype_input!$C$70,"")</f>
        <v/>
      </c>
      <c r="O142" s="21" t="str">
        <f>IF(N142&lt;&gt;"",_xlfn.XLOOKUP(Prototype_input!$E$16,'ITC Offerings Mapping'!$C$1:$C$1000,'ITC Offerings Mapping'!$B$1:$B$1000),"")</f>
        <v/>
      </c>
      <c r="Q142" s="21" t="str">
        <f t="array" ref="Q142">IF(Prototype_input!$C$6="Federal or Tribal Government",IF(O142&lt;&gt;"", INDEX('Scope Scoring'!$C$2:$BX$50, MATCH(O142, 'Scope Scoring'!$B$2:$B$50, 0), MATCH(B142, 'Scope Scoring'!$C$1:$BX$1, 0)),""),"")</f>
        <v/>
      </c>
      <c r="R142" s="21" t="str">
        <f t="shared" si="39"/>
        <v/>
      </c>
      <c r="S142" s="21" t="str">
        <f t="shared" si="40"/>
        <v/>
      </c>
      <c r="T142" s="21" t="str">
        <f t="shared" si="41"/>
        <v/>
      </c>
      <c r="U142" s="21" t="str">
        <f t="shared" si="42"/>
        <v/>
      </c>
      <c r="W142" s="21" t="str">
        <f t="array" ref="W142">IF(Prototype_input!$C$6="Federal or Tribal Government",IF(O142&lt;&gt;"", INDEX('Summary - Level of Assistance -'!$C$2:$AV$7, MATCH(Prototype_input!$C$34, 'Summary - Level of Assistance -'!$B$2:$B$7, 0), MATCH(B142, 'Summary - Level of Assistance -'!$C$1:$AV$1, 0)),""),"")</f>
        <v/>
      </c>
      <c r="X142" s="21" t="str">
        <f t="shared" si="43"/>
        <v/>
      </c>
      <c r="Y142" s="21" t="str">
        <f t="shared" si="44"/>
        <v/>
      </c>
      <c r="AA142" s="21" t="str">
        <f t="array" ref="AA142">IF(Prototype_input!$C$6="Federal or Tribal Government",IF(O142&lt;&gt;"", INDEX('Summary - Objective - Tradeoff'!$C$2:$AV$4, MATCH(Prototype_input!$C$38, 'Summary - Objective - Tradeoff'!$B$2:$B$4, 0), MATCH(B142, 'Summary - Objective - Tradeoff'!$C$1:$AV$1, 0)),""),"")</f>
        <v/>
      </c>
      <c r="AB142" s="21" t="str">
        <f t="shared" si="45"/>
        <v/>
      </c>
      <c r="AC142" s="21" t="str">
        <f t="shared" si="46"/>
        <v/>
      </c>
      <c r="AE142" s="21" t="str">
        <f t="array" ref="AE142">IF(Prototype_input!$C$6="Federal or Tribal Government",IF(O142&lt;&gt;"", INDEX('Summary- PoP - Tradeoff'!$C$2:$AV$5, MATCH(Prototype_input!$C$46, 'Summary- PoP - Tradeoff'!$B$2:$B$5, 0), MATCH(B142, 'Summary- PoP - Tradeoff'!$C$1:$AV$1, 0)),""),"")</f>
        <v/>
      </c>
      <c r="AF142" s="21" t="str">
        <f t="shared" si="47"/>
        <v/>
      </c>
      <c r="AG142" s="21" t="str">
        <f t="shared" si="48"/>
        <v/>
      </c>
      <c r="AI142" s="21" t="str">
        <f t="array" ref="AI142">IF(Prototype_input!$C$6="Federal or Tribal Government",IF(O142&lt;&gt;"", INDEX('Summary - EDV - Tradeoff'!$C$2:$AV$4, MATCH(Prototype_input!$C$54, 'Summary - EDV - Tradeoff'!$B$2:$B$4, 0), MATCH(B142, 'Summary - EDV - Tradeoff'!$C$1:$AV$1, 0)),""),"")</f>
        <v/>
      </c>
      <c r="AJ142" s="21" t="str">
        <f t="shared" si="49"/>
        <v/>
      </c>
      <c r="AK142" s="21" t="str">
        <f t="shared" si="50"/>
        <v/>
      </c>
      <c r="AL142" s="21" t="str">
        <f t="shared" si="51"/>
        <v/>
      </c>
    </row>
    <row r="143" spans="4:38" ht="12.75" x14ac:dyDescent="0.2">
      <c r="D143" s="21" t="str">
        <f>IF(
  Prototype_input!$C$6 = "State or Local Government",
  IF(
    C143 &lt;&gt; "",
    IFERROR(
      INDEX(
        'Summary - Acquisition Need'!$C$2:$AD$4,
        MATCH(Prototype_input!$C$30, 'Summary - Acquisition Need'!$B$2:$B$4, 0),
        MATCH(C143, 'Summary - Acquisition Need'!$C$1:$AD$1, 0)
      ),
      ""
    ),
    ""
  ),
  IF(
    Prototype_input!$C$6 = "Federal or Tribal Government",
    IF(
      B143 &lt;&gt; "",
      IFERROR(
        INDEX(
          'Summary - Place of Performance'!$C$2:$AW$14,
          MATCH(Prototype_input!$C$30, 'Summary - Place of Performance'!$B$2:$B$14, 0),
          MATCH(B143, 'Summary - Place of Performance'!$C$1:$AW$1, 0)
        ),
        ""
      ),
      ""
    ),
    ""
  )
)</f>
        <v/>
      </c>
      <c r="E143" s="21" t="str">
        <f>IF(
  Prototype_input!$C$6 = "State or Local Government",
  IF(
    C143 &lt;&gt; "",
    IFERROR(
      INDEX(
        'Summary - Contract Type'!$C$2:$BX$6,
        MATCH(Prototype_input!$C$34, 'Summary - Contract Type'!$B$2:$B$6, 0),
        MATCH(C143, 'Summary - Contract Type'!$C$1:$BX$1, 0)
      ),
      ""
    ),
    ""
  ),
  IF(
    Prototype_input!$C$6 = "Federal or Tribal Government",
    IF(
      B143 &lt;&gt; "",
      IFERROR(
        INDEX(
          'Summary - Level of Assistance'!$C$2:$AW$7,
          MATCH(Prototype_input!$C$34, 'Summary - Level of Assistance'!$B$2:$B$7, 0),
          MATCH(B143, 'Summary - Level of Assistance'!$C$1:$AW$1, 0)
        ),
        ""
      ),
      ""
    ),
    ""
  )
)</f>
        <v/>
      </c>
      <c r="F143" s="21" t="str">
        <f>IF(
  Prototype_input!$C$6 = "State or Local Government",
  IF(
    C143 &lt;&gt; "",
    IFERROR(
      INDEX(
        'Summary - Socioeconomic'!$C$2:$BX$11,
        MATCH(Prototype_input!$C$38, 'Summary - Socioeconomic'!$B$2:$B$11, 0),
        MATCH(C143, 'Summary - Socioeconomic'!$C$1:$BX$1, 0)
      ),
      ""
    ),
    ""
  ),
  IF(
    Prototype_input!$C$6 = "Federal or Tribal Government",
    IF(
      B143 &lt;&gt; "",
      IFERROR(
        INDEX(
          'Summary - Objective'!$C$2:$AX$4,
          MATCH(Prototype_input!$C$38, 'Summary - Objective'!$B$2:$B$4, 0),
          MATCH(B143, 'Summary - Objective'!$C$1:$AX$1, 0)
        ),
        ""
      ),
      ""
    ),
    ""
  )
)</f>
        <v/>
      </c>
      <c r="G143" s="21" t="str">
        <f>IF(
  Prototype_input!$C$6 = "Federal or Tribal Government",
  IF(
    B143 &lt;&gt; "",
    IFERROR(
      INDEX(
        'Summary - Contract Type'!$C$2:$BX$6,
        MATCH(Prototype_input!$C$42, 'Summary - Contract Type'!$B$2:$B$6, 0),
        MATCH(B143, 'Summary - Contract Type'!$C$1:$BX$1, 0)
      ),
      ""
    ),
    ""
  ),
  ""
)</f>
        <v/>
      </c>
      <c r="H143" s="21" t="str">
        <f>IF(
  Prototype_input!$C$6 = "Federal or Tribal Government",
  IF(
    B143 &lt;&gt; "",
    IFERROR(
      INDEX(
        'Summary - Period of Performance'!$C$2:$AW$5,
        MATCH(Prototype_input!$C$46, 'Summary - Period of Performance'!$B$2:$B$5, 0),
        MATCH(B143, 'Summary - Period of Performance'!$C$1:$AW$1, 0)
      ),
      ""
    ),
    ""
  ),
  ""
)</f>
        <v/>
      </c>
      <c r="I143" s="21" t="str">
        <f>IF(
  Prototype_input!$C$6 = "Federal or Tribal Government",
  IF(
    B143 &lt;&gt; "",
    IFERROR(
      INDEX(
        'Summary - Socioeconomic'!$C$2:$BX$11,
        MATCH(Prototype_input!$C$50, 'Summary - Socioeconomic'!$B$2:$B$11, 0),
        MATCH(B143, 'Summary - Socioeconomic'!$C$1:$BX$1, 0)
      ),
      ""
    ),
    ""
  ),
  ""
)</f>
        <v/>
      </c>
      <c r="J143" s="21" t="str">
        <f>IF(
  Prototype_input!$C$6 = "Federal or Tribal Government",
  IF(
    B143 &lt;&gt; "",
    IFERROR(
      INDEX(
        'Summary - Estimated Dollar Valu'!$C$2:$AW$4,
        MATCH(Prototype_input!$C$54, 'Summary - Estimated Dollar Valu'!$B$2:$B$4, 0),
        MATCH(B143, 'Summary - Estimated Dollar Valu'!$C$1:$AW$1, 0)
      ),
      ""
    ),
    ""
  ),
  ""
)</f>
        <v/>
      </c>
      <c r="K143" s="21" t="str">
        <f>IF(AND(Prototype_input!$C$56&lt;&gt;"",J143&lt;&gt;""),Prototype_input!$C$58,"")</f>
        <v/>
      </c>
      <c r="L143" s="21" t="str">
        <f>IF(AND(Prototype_input!$C$60&lt;&gt;"",J143&lt;&gt;""),Prototype_input!$C$62,"")</f>
        <v/>
      </c>
      <c r="M143" s="21" t="str">
        <f>IF(AND(Prototype_input!$C$64&lt;&gt;"",J143&lt;&gt;""),Prototype_input!$C$66,"")</f>
        <v/>
      </c>
      <c r="N143" s="21" t="str">
        <f>IF(AND(Prototype_input!$C$68&lt;&gt;"",J143&lt;&gt;""),Prototype_input!$C$70,"")</f>
        <v/>
      </c>
      <c r="O143" s="21" t="str">
        <f>IF(N143&lt;&gt;"",_xlfn.XLOOKUP(Prototype_input!$E$16,'ITC Offerings Mapping'!$C$1:$C$1000,'ITC Offerings Mapping'!$B$1:$B$1000),"")</f>
        <v/>
      </c>
      <c r="Q143" s="21" t="str">
        <f t="array" ref="Q143">IF(Prototype_input!$C$6="Federal or Tribal Government",IF(O143&lt;&gt;"", INDEX('Scope Scoring'!$C$2:$BX$50, MATCH(O143, 'Scope Scoring'!$B$2:$B$50, 0), MATCH(B143, 'Scope Scoring'!$C$1:$BX$1, 0)),""),"")</f>
        <v/>
      </c>
      <c r="R143" s="21" t="str">
        <f t="shared" si="39"/>
        <v/>
      </c>
      <c r="S143" s="21" t="str">
        <f t="shared" si="40"/>
        <v/>
      </c>
      <c r="T143" s="21" t="str">
        <f t="shared" si="41"/>
        <v/>
      </c>
      <c r="U143" s="21" t="str">
        <f t="shared" si="42"/>
        <v/>
      </c>
      <c r="W143" s="21" t="str">
        <f t="array" ref="W143">IF(Prototype_input!$C$6="Federal or Tribal Government",IF(O143&lt;&gt;"", INDEX('Summary - Level of Assistance -'!$C$2:$AV$7, MATCH(Prototype_input!$C$34, 'Summary - Level of Assistance -'!$B$2:$B$7, 0), MATCH(B143, 'Summary - Level of Assistance -'!$C$1:$AV$1, 0)),""),"")</f>
        <v/>
      </c>
      <c r="X143" s="21" t="str">
        <f t="shared" si="43"/>
        <v/>
      </c>
      <c r="Y143" s="21" t="str">
        <f t="shared" si="44"/>
        <v/>
      </c>
      <c r="AA143" s="21" t="str">
        <f t="array" ref="AA143">IF(Prototype_input!$C$6="Federal or Tribal Government",IF(O143&lt;&gt;"", INDEX('Summary - Objective - Tradeoff'!$C$2:$AV$4, MATCH(Prototype_input!$C$38, 'Summary - Objective - Tradeoff'!$B$2:$B$4, 0), MATCH(B143, 'Summary - Objective - Tradeoff'!$C$1:$AV$1, 0)),""),"")</f>
        <v/>
      </c>
      <c r="AB143" s="21" t="str">
        <f t="shared" si="45"/>
        <v/>
      </c>
      <c r="AC143" s="21" t="str">
        <f t="shared" si="46"/>
        <v/>
      </c>
      <c r="AE143" s="21" t="str">
        <f t="array" ref="AE143">IF(Prototype_input!$C$6="Federal or Tribal Government",IF(O143&lt;&gt;"", INDEX('Summary- PoP - Tradeoff'!$C$2:$AV$5, MATCH(Prototype_input!$C$46, 'Summary- PoP - Tradeoff'!$B$2:$B$5, 0), MATCH(B143, 'Summary- PoP - Tradeoff'!$C$1:$AV$1, 0)),""),"")</f>
        <v/>
      </c>
      <c r="AF143" s="21" t="str">
        <f t="shared" si="47"/>
        <v/>
      </c>
      <c r="AG143" s="21" t="str">
        <f t="shared" si="48"/>
        <v/>
      </c>
      <c r="AI143" s="21" t="str">
        <f t="array" ref="AI143">IF(Prototype_input!$C$6="Federal or Tribal Government",IF(O143&lt;&gt;"", INDEX('Summary - EDV - Tradeoff'!$C$2:$AV$4, MATCH(Prototype_input!$C$54, 'Summary - EDV - Tradeoff'!$B$2:$B$4, 0), MATCH(B143, 'Summary - EDV - Tradeoff'!$C$1:$AV$1, 0)),""),"")</f>
        <v/>
      </c>
      <c r="AJ143" s="21" t="str">
        <f t="shared" si="49"/>
        <v/>
      </c>
      <c r="AK143" s="21" t="str">
        <f t="shared" si="50"/>
        <v/>
      </c>
      <c r="AL143" s="21" t="str">
        <f t="shared" si="51"/>
        <v/>
      </c>
    </row>
    <row r="144" spans="4:38" ht="12.75" x14ac:dyDescent="0.2">
      <c r="D144" s="21" t="str">
        <f>IF(
  Prototype_input!$C$6 = "State or Local Government",
  IF(
    C144 &lt;&gt; "",
    IFERROR(
      INDEX(
        'Summary - Acquisition Need'!$C$2:$AD$4,
        MATCH(Prototype_input!$C$30, 'Summary - Acquisition Need'!$B$2:$B$4, 0),
        MATCH(C144, 'Summary - Acquisition Need'!$C$1:$AD$1, 0)
      ),
      ""
    ),
    ""
  ),
  IF(
    Prototype_input!$C$6 = "Federal or Tribal Government",
    IF(
      B144 &lt;&gt; "",
      IFERROR(
        INDEX(
          'Summary - Place of Performance'!$C$2:$AW$14,
          MATCH(Prototype_input!$C$30, 'Summary - Place of Performance'!$B$2:$B$14, 0),
          MATCH(B144, 'Summary - Place of Performance'!$C$1:$AW$1, 0)
        ),
        ""
      ),
      ""
    ),
    ""
  )
)</f>
        <v/>
      </c>
      <c r="E144" s="21" t="str">
        <f>IF(
  Prototype_input!$C$6 = "State or Local Government",
  IF(
    C144 &lt;&gt; "",
    IFERROR(
      INDEX(
        'Summary - Contract Type'!$C$2:$BX$6,
        MATCH(Prototype_input!$C$34, 'Summary - Contract Type'!$B$2:$B$6, 0),
        MATCH(C144, 'Summary - Contract Type'!$C$1:$BX$1, 0)
      ),
      ""
    ),
    ""
  ),
  IF(
    Prototype_input!$C$6 = "Federal or Tribal Government",
    IF(
      B144 &lt;&gt; "",
      IFERROR(
        INDEX(
          'Summary - Level of Assistance'!$C$2:$AW$7,
          MATCH(Prototype_input!$C$34, 'Summary - Level of Assistance'!$B$2:$B$7, 0),
          MATCH(B144, 'Summary - Level of Assistance'!$C$1:$AW$1, 0)
        ),
        ""
      ),
      ""
    ),
    ""
  )
)</f>
        <v/>
      </c>
      <c r="F144" s="21" t="str">
        <f>IF(
  Prototype_input!$C$6 = "State or Local Government",
  IF(
    C144 &lt;&gt; "",
    IFERROR(
      INDEX(
        'Summary - Socioeconomic'!$C$2:$BX$11,
        MATCH(Prototype_input!$C$38, 'Summary - Socioeconomic'!$B$2:$B$11, 0),
        MATCH(C144, 'Summary - Socioeconomic'!$C$1:$BX$1, 0)
      ),
      ""
    ),
    ""
  ),
  IF(
    Prototype_input!$C$6 = "Federal or Tribal Government",
    IF(
      B144 &lt;&gt; "",
      IFERROR(
        INDEX(
          'Summary - Objective'!$C$2:$AX$4,
          MATCH(Prototype_input!$C$38, 'Summary - Objective'!$B$2:$B$4, 0),
          MATCH(B144, 'Summary - Objective'!$C$1:$AX$1, 0)
        ),
        ""
      ),
      ""
    ),
    ""
  )
)</f>
        <v/>
      </c>
      <c r="G144" s="21" t="str">
        <f>IF(
  Prototype_input!$C$6 = "Federal or Tribal Government",
  IF(
    B144 &lt;&gt; "",
    IFERROR(
      INDEX(
        'Summary - Contract Type'!$C$2:$BX$6,
        MATCH(Prototype_input!$C$42, 'Summary - Contract Type'!$B$2:$B$6, 0),
        MATCH(B144, 'Summary - Contract Type'!$C$1:$BX$1, 0)
      ),
      ""
    ),
    ""
  ),
  ""
)</f>
        <v/>
      </c>
      <c r="H144" s="21" t="str">
        <f>IF(
  Prototype_input!$C$6 = "Federal or Tribal Government",
  IF(
    B144 &lt;&gt; "",
    IFERROR(
      INDEX(
        'Summary - Period of Performance'!$C$2:$AW$5,
        MATCH(Prototype_input!$C$46, 'Summary - Period of Performance'!$B$2:$B$5, 0),
        MATCH(B144, 'Summary - Period of Performance'!$C$1:$AW$1, 0)
      ),
      ""
    ),
    ""
  ),
  ""
)</f>
        <v/>
      </c>
      <c r="I144" s="21" t="str">
        <f>IF(
  Prototype_input!$C$6 = "Federal or Tribal Government",
  IF(
    B144 &lt;&gt; "",
    IFERROR(
      INDEX(
        'Summary - Socioeconomic'!$C$2:$BX$11,
        MATCH(Prototype_input!$C$50, 'Summary - Socioeconomic'!$B$2:$B$11, 0),
        MATCH(B144, 'Summary - Socioeconomic'!$C$1:$BX$1, 0)
      ),
      ""
    ),
    ""
  ),
  ""
)</f>
        <v/>
      </c>
      <c r="J144" s="21" t="str">
        <f>IF(
  Prototype_input!$C$6 = "Federal or Tribal Government",
  IF(
    B144 &lt;&gt; "",
    IFERROR(
      INDEX(
        'Summary - Estimated Dollar Valu'!$C$2:$AW$4,
        MATCH(Prototype_input!$C$54, 'Summary - Estimated Dollar Valu'!$B$2:$B$4, 0),
        MATCH(B144, 'Summary - Estimated Dollar Valu'!$C$1:$AW$1, 0)
      ),
      ""
    ),
    ""
  ),
  ""
)</f>
        <v/>
      </c>
      <c r="K144" s="21" t="str">
        <f>IF(AND(Prototype_input!$C$56&lt;&gt;"",J144&lt;&gt;""),Prototype_input!$C$58,"")</f>
        <v/>
      </c>
      <c r="L144" s="21" t="str">
        <f>IF(AND(Prototype_input!$C$60&lt;&gt;"",J144&lt;&gt;""),Prototype_input!$C$62,"")</f>
        <v/>
      </c>
      <c r="M144" s="21" t="str">
        <f>IF(AND(Prototype_input!$C$64&lt;&gt;"",J144&lt;&gt;""),Prototype_input!$C$66,"")</f>
        <v/>
      </c>
      <c r="N144" s="21" t="str">
        <f>IF(AND(Prototype_input!$C$68&lt;&gt;"",J144&lt;&gt;""),Prototype_input!$C$70,"")</f>
        <v/>
      </c>
      <c r="O144" s="21" t="str">
        <f>IF(N144&lt;&gt;"",_xlfn.XLOOKUP(Prototype_input!$E$16,'ITC Offerings Mapping'!$C$1:$C$1000,'ITC Offerings Mapping'!$B$1:$B$1000),"")</f>
        <v/>
      </c>
      <c r="Q144" s="21" t="str">
        <f t="array" ref="Q144">IF(Prototype_input!$C$6="Federal or Tribal Government",IF(O144&lt;&gt;"", INDEX('Scope Scoring'!$C$2:$BX$50, MATCH(O144, 'Scope Scoring'!$B$2:$B$50, 0), MATCH(B144, 'Scope Scoring'!$C$1:$BX$1, 0)),""),"")</f>
        <v/>
      </c>
      <c r="R144" s="21" t="str">
        <f t="shared" si="39"/>
        <v/>
      </c>
      <c r="S144" s="21" t="str">
        <f t="shared" si="40"/>
        <v/>
      </c>
      <c r="T144" s="21" t="str">
        <f t="shared" si="41"/>
        <v/>
      </c>
      <c r="U144" s="21" t="str">
        <f t="shared" si="42"/>
        <v/>
      </c>
      <c r="W144" s="21" t="str">
        <f t="array" ref="W144">IF(Prototype_input!$C$6="Federal or Tribal Government",IF(O144&lt;&gt;"", INDEX('Summary - Level of Assistance -'!$C$2:$AV$7, MATCH(Prototype_input!$C$34, 'Summary - Level of Assistance -'!$B$2:$B$7, 0), MATCH(B144, 'Summary - Level of Assistance -'!$C$1:$AV$1, 0)),""),"")</f>
        <v/>
      </c>
      <c r="X144" s="21" t="str">
        <f t="shared" si="43"/>
        <v/>
      </c>
      <c r="Y144" s="21" t="str">
        <f t="shared" si="44"/>
        <v/>
      </c>
      <c r="AA144" s="21" t="str">
        <f t="array" ref="AA144">IF(Prototype_input!$C$6="Federal or Tribal Government",IF(O144&lt;&gt;"", INDEX('Summary - Objective - Tradeoff'!$C$2:$AV$4, MATCH(Prototype_input!$C$38, 'Summary - Objective - Tradeoff'!$B$2:$B$4, 0), MATCH(B144, 'Summary - Objective - Tradeoff'!$C$1:$AV$1, 0)),""),"")</f>
        <v/>
      </c>
      <c r="AB144" s="21" t="str">
        <f t="shared" si="45"/>
        <v/>
      </c>
      <c r="AC144" s="21" t="str">
        <f t="shared" si="46"/>
        <v/>
      </c>
      <c r="AE144" s="21" t="str">
        <f t="array" ref="AE144">IF(Prototype_input!$C$6="Federal or Tribal Government",IF(O144&lt;&gt;"", INDEX('Summary- PoP - Tradeoff'!$C$2:$AV$5, MATCH(Prototype_input!$C$46, 'Summary- PoP - Tradeoff'!$B$2:$B$5, 0), MATCH(B144, 'Summary- PoP - Tradeoff'!$C$1:$AV$1, 0)),""),"")</f>
        <v/>
      </c>
      <c r="AF144" s="21" t="str">
        <f t="shared" si="47"/>
        <v/>
      </c>
      <c r="AG144" s="21" t="str">
        <f t="shared" si="48"/>
        <v/>
      </c>
      <c r="AI144" s="21" t="str">
        <f t="array" ref="AI144">IF(Prototype_input!$C$6="Federal or Tribal Government",IF(O144&lt;&gt;"", INDEX('Summary - EDV - Tradeoff'!$C$2:$AV$4, MATCH(Prototype_input!$C$54, 'Summary - EDV - Tradeoff'!$B$2:$B$4, 0), MATCH(B144, 'Summary - EDV - Tradeoff'!$C$1:$AV$1, 0)),""),"")</f>
        <v/>
      </c>
      <c r="AJ144" s="21" t="str">
        <f t="shared" si="49"/>
        <v/>
      </c>
      <c r="AK144" s="21" t="str">
        <f t="shared" si="50"/>
        <v/>
      </c>
      <c r="AL144" s="21" t="str">
        <f t="shared" si="51"/>
        <v/>
      </c>
    </row>
    <row r="145" spans="4:38" ht="12.75" x14ac:dyDescent="0.2">
      <c r="D145" s="21" t="str">
        <f>IF(
  Prototype_input!$C$6 = "State or Local Government",
  IF(
    C145 &lt;&gt; "",
    IFERROR(
      INDEX(
        'Summary - Acquisition Need'!$C$2:$AD$4,
        MATCH(Prototype_input!$C$30, 'Summary - Acquisition Need'!$B$2:$B$4, 0),
        MATCH(C145, 'Summary - Acquisition Need'!$C$1:$AD$1, 0)
      ),
      ""
    ),
    ""
  ),
  IF(
    Prototype_input!$C$6 = "Federal or Tribal Government",
    IF(
      B145 &lt;&gt; "",
      IFERROR(
        INDEX(
          'Summary - Place of Performance'!$C$2:$AW$14,
          MATCH(Prototype_input!$C$30, 'Summary - Place of Performance'!$B$2:$B$14, 0),
          MATCH(B145, 'Summary - Place of Performance'!$C$1:$AW$1, 0)
        ),
        ""
      ),
      ""
    ),
    ""
  )
)</f>
        <v/>
      </c>
      <c r="E145" s="21" t="str">
        <f>IF(
  Prototype_input!$C$6 = "State or Local Government",
  IF(
    C145 &lt;&gt; "",
    IFERROR(
      INDEX(
        'Summary - Contract Type'!$C$2:$BX$6,
        MATCH(Prototype_input!$C$34, 'Summary - Contract Type'!$B$2:$B$6, 0),
        MATCH(C145, 'Summary - Contract Type'!$C$1:$BX$1, 0)
      ),
      ""
    ),
    ""
  ),
  IF(
    Prototype_input!$C$6 = "Federal or Tribal Government",
    IF(
      B145 &lt;&gt; "",
      IFERROR(
        INDEX(
          'Summary - Level of Assistance'!$C$2:$AW$7,
          MATCH(Prototype_input!$C$34, 'Summary - Level of Assistance'!$B$2:$B$7, 0),
          MATCH(B145, 'Summary - Level of Assistance'!$C$1:$AW$1, 0)
        ),
        ""
      ),
      ""
    ),
    ""
  )
)</f>
        <v/>
      </c>
      <c r="F145" s="21" t="str">
        <f>IF(
  Prototype_input!$C$6 = "State or Local Government",
  IF(
    C145 &lt;&gt; "",
    IFERROR(
      INDEX(
        'Summary - Socioeconomic'!$C$2:$BX$11,
        MATCH(Prototype_input!$C$38, 'Summary - Socioeconomic'!$B$2:$B$11, 0),
        MATCH(C145, 'Summary - Socioeconomic'!$C$1:$BX$1, 0)
      ),
      ""
    ),
    ""
  ),
  IF(
    Prototype_input!$C$6 = "Federal or Tribal Government",
    IF(
      B145 &lt;&gt; "",
      IFERROR(
        INDEX(
          'Summary - Objective'!$C$2:$AX$4,
          MATCH(Prototype_input!$C$38, 'Summary - Objective'!$B$2:$B$4, 0),
          MATCH(B145, 'Summary - Objective'!$C$1:$AX$1, 0)
        ),
        ""
      ),
      ""
    ),
    ""
  )
)</f>
        <v/>
      </c>
      <c r="G145" s="21" t="str">
        <f>IF(
  Prototype_input!$C$6 = "Federal or Tribal Government",
  IF(
    B145 &lt;&gt; "",
    IFERROR(
      INDEX(
        'Summary - Contract Type'!$C$2:$BX$6,
        MATCH(Prototype_input!$C$42, 'Summary - Contract Type'!$B$2:$B$6, 0),
        MATCH(B145, 'Summary - Contract Type'!$C$1:$BX$1, 0)
      ),
      ""
    ),
    ""
  ),
  ""
)</f>
        <v/>
      </c>
      <c r="H145" s="21" t="str">
        <f>IF(
  Prototype_input!$C$6 = "Federal or Tribal Government",
  IF(
    B145 &lt;&gt; "",
    IFERROR(
      INDEX(
        'Summary - Period of Performance'!$C$2:$AW$5,
        MATCH(Prototype_input!$C$46, 'Summary - Period of Performance'!$B$2:$B$5, 0),
        MATCH(B145, 'Summary - Period of Performance'!$C$1:$AW$1, 0)
      ),
      ""
    ),
    ""
  ),
  ""
)</f>
        <v/>
      </c>
      <c r="I145" s="21" t="str">
        <f>IF(
  Prototype_input!$C$6 = "Federal or Tribal Government",
  IF(
    B145 &lt;&gt; "",
    IFERROR(
      INDEX(
        'Summary - Socioeconomic'!$C$2:$BX$11,
        MATCH(Prototype_input!$C$50, 'Summary - Socioeconomic'!$B$2:$B$11, 0),
        MATCH(B145, 'Summary - Socioeconomic'!$C$1:$BX$1, 0)
      ),
      ""
    ),
    ""
  ),
  ""
)</f>
        <v/>
      </c>
      <c r="J145" s="21" t="str">
        <f>IF(
  Prototype_input!$C$6 = "Federal or Tribal Government",
  IF(
    B145 &lt;&gt; "",
    IFERROR(
      INDEX(
        'Summary - Estimated Dollar Valu'!$C$2:$AW$4,
        MATCH(Prototype_input!$C$54, 'Summary - Estimated Dollar Valu'!$B$2:$B$4, 0),
        MATCH(B145, 'Summary - Estimated Dollar Valu'!$C$1:$AW$1, 0)
      ),
      ""
    ),
    ""
  ),
  ""
)</f>
        <v/>
      </c>
      <c r="K145" s="21" t="str">
        <f>IF(AND(Prototype_input!$C$56&lt;&gt;"",J145&lt;&gt;""),Prototype_input!$C$58,"")</f>
        <v/>
      </c>
      <c r="L145" s="21" t="str">
        <f>IF(AND(Prototype_input!$C$60&lt;&gt;"",J145&lt;&gt;""),Prototype_input!$C$62,"")</f>
        <v/>
      </c>
      <c r="M145" s="21" t="str">
        <f>IF(AND(Prototype_input!$C$64&lt;&gt;"",J145&lt;&gt;""),Prototype_input!$C$66,"")</f>
        <v/>
      </c>
      <c r="N145" s="21" t="str">
        <f>IF(AND(Prototype_input!$C$68&lt;&gt;"",J145&lt;&gt;""),Prototype_input!$C$70,"")</f>
        <v/>
      </c>
      <c r="O145" s="21" t="str">
        <f>IF(N145&lt;&gt;"",_xlfn.XLOOKUP(Prototype_input!$E$16,'ITC Offerings Mapping'!$C$1:$C$1000,'ITC Offerings Mapping'!$B$1:$B$1000),"")</f>
        <v/>
      </c>
      <c r="Q145" s="21" t="str">
        <f t="array" ref="Q145">IF(Prototype_input!$C$6="Federal or Tribal Government",IF(O145&lt;&gt;"", INDEX('Scope Scoring'!$C$2:$BX$50, MATCH(O145, 'Scope Scoring'!$B$2:$B$50, 0), MATCH(B145, 'Scope Scoring'!$C$1:$BX$1, 0)),""),"")</f>
        <v/>
      </c>
      <c r="R145" s="21" t="str">
        <f t="shared" si="39"/>
        <v/>
      </c>
      <c r="S145" s="21" t="str">
        <f t="shared" si="40"/>
        <v/>
      </c>
      <c r="T145" s="21" t="str">
        <f t="shared" si="41"/>
        <v/>
      </c>
      <c r="U145" s="21" t="str">
        <f t="shared" si="42"/>
        <v/>
      </c>
      <c r="W145" s="21" t="str">
        <f t="array" ref="W145">IF(Prototype_input!$C$6="Federal or Tribal Government",IF(O145&lt;&gt;"", INDEX('Summary - Level of Assistance -'!$C$2:$AV$7, MATCH(Prototype_input!$C$34, 'Summary - Level of Assistance -'!$B$2:$B$7, 0), MATCH(B145, 'Summary - Level of Assistance -'!$C$1:$AV$1, 0)),""),"")</f>
        <v/>
      </c>
      <c r="X145" s="21" t="str">
        <f t="shared" si="43"/>
        <v/>
      </c>
      <c r="Y145" s="21" t="str">
        <f t="shared" si="44"/>
        <v/>
      </c>
      <c r="AA145" s="21" t="str">
        <f t="array" ref="AA145">IF(Prototype_input!$C$6="Federal or Tribal Government",IF(O145&lt;&gt;"", INDEX('Summary - Objective - Tradeoff'!$C$2:$AV$4, MATCH(Prototype_input!$C$38, 'Summary - Objective - Tradeoff'!$B$2:$B$4, 0), MATCH(B145, 'Summary - Objective - Tradeoff'!$C$1:$AV$1, 0)),""),"")</f>
        <v/>
      </c>
      <c r="AB145" s="21" t="str">
        <f t="shared" si="45"/>
        <v/>
      </c>
      <c r="AC145" s="21" t="str">
        <f t="shared" si="46"/>
        <v/>
      </c>
      <c r="AE145" s="21" t="str">
        <f t="array" ref="AE145">IF(Prototype_input!$C$6="Federal or Tribal Government",IF(O145&lt;&gt;"", INDEX('Summary- PoP - Tradeoff'!$C$2:$AV$5, MATCH(Prototype_input!$C$46, 'Summary- PoP - Tradeoff'!$B$2:$B$5, 0), MATCH(B145, 'Summary- PoP - Tradeoff'!$C$1:$AV$1, 0)),""),"")</f>
        <v/>
      </c>
      <c r="AF145" s="21" t="str">
        <f t="shared" si="47"/>
        <v/>
      </c>
      <c r="AG145" s="21" t="str">
        <f t="shared" si="48"/>
        <v/>
      </c>
      <c r="AI145" s="21" t="str">
        <f t="array" ref="AI145">IF(Prototype_input!$C$6="Federal or Tribal Government",IF(O145&lt;&gt;"", INDEX('Summary - EDV - Tradeoff'!$C$2:$AV$4, MATCH(Prototype_input!$C$54, 'Summary - EDV - Tradeoff'!$B$2:$B$4, 0), MATCH(B145, 'Summary - EDV - Tradeoff'!$C$1:$AV$1, 0)),""),"")</f>
        <v/>
      </c>
      <c r="AJ145" s="21" t="str">
        <f t="shared" si="49"/>
        <v/>
      </c>
      <c r="AK145" s="21" t="str">
        <f t="shared" si="50"/>
        <v/>
      </c>
      <c r="AL145" s="21" t="str">
        <f t="shared" si="51"/>
        <v/>
      </c>
    </row>
    <row r="146" spans="4:38" ht="12.75" x14ac:dyDescent="0.2">
      <c r="D146" s="21" t="str">
        <f>IF(
  Prototype_input!$C$6 = "State or Local Government",
  IF(
    C146 &lt;&gt; "",
    IFERROR(
      INDEX(
        'Summary - Acquisition Need'!$C$2:$AD$4,
        MATCH(Prototype_input!$C$30, 'Summary - Acquisition Need'!$B$2:$B$4, 0),
        MATCH(C146, 'Summary - Acquisition Need'!$C$1:$AD$1, 0)
      ),
      ""
    ),
    ""
  ),
  IF(
    Prototype_input!$C$6 = "Federal or Tribal Government",
    IF(
      B146 &lt;&gt; "",
      IFERROR(
        INDEX(
          'Summary - Place of Performance'!$C$2:$AW$14,
          MATCH(Prototype_input!$C$30, 'Summary - Place of Performance'!$B$2:$B$14, 0),
          MATCH(B146, 'Summary - Place of Performance'!$C$1:$AW$1, 0)
        ),
        ""
      ),
      ""
    ),
    ""
  )
)</f>
        <v/>
      </c>
      <c r="E146" s="21" t="str">
        <f>IF(
  Prototype_input!$C$6 = "State or Local Government",
  IF(
    C146 &lt;&gt; "",
    IFERROR(
      INDEX(
        'Summary - Contract Type'!$C$2:$BX$6,
        MATCH(Prototype_input!$C$34, 'Summary - Contract Type'!$B$2:$B$6, 0),
        MATCH(C146, 'Summary - Contract Type'!$C$1:$BX$1, 0)
      ),
      ""
    ),
    ""
  ),
  IF(
    Prototype_input!$C$6 = "Federal or Tribal Government",
    IF(
      B146 &lt;&gt; "",
      IFERROR(
        INDEX(
          'Summary - Level of Assistance'!$C$2:$AW$7,
          MATCH(Prototype_input!$C$34, 'Summary - Level of Assistance'!$B$2:$B$7, 0),
          MATCH(B146, 'Summary - Level of Assistance'!$C$1:$AW$1, 0)
        ),
        ""
      ),
      ""
    ),
    ""
  )
)</f>
        <v/>
      </c>
      <c r="F146" s="21" t="str">
        <f>IF(
  Prototype_input!$C$6 = "State or Local Government",
  IF(
    C146 &lt;&gt; "",
    IFERROR(
      INDEX(
        'Summary - Socioeconomic'!$C$2:$BX$11,
        MATCH(Prototype_input!$C$38, 'Summary - Socioeconomic'!$B$2:$B$11, 0),
        MATCH(C146, 'Summary - Socioeconomic'!$C$1:$BX$1, 0)
      ),
      ""
    ),
    ""
  ),
  IF(
    Prototype_input!$C$6 = "Federal or Tribal Government",
    IF(
      B146 &lt;&gt; "",
      IFERROR(
        INDEX(
          'Summary - Objective'!$C$2:$AX$4,
          MATCH(Prototype_input!$C$38, 'Summary - Objective'!$B$2:$B$4, 0),
          MATCH(B146, 'Summary - Objective'!$C$1:$AX$1, 0)
        ),
        ""
      ),
      ""
    ),
    ""
  )
)</f>
        <v/>
      </c>
      <c r="G146" s="21" t="str">
        <f>IF(
  Prototype_input!$C$6 = "Federal or Tribal Government",
  IF(
    B146 &lt;&gt; "",
    IFERROR(
      INDEX(
        'Summary - Contract Type'!$C$2:$BX$6,
        MATCH(Prototype_input!$C$42, 'Summary - Contract Type'!$B$2:$B$6, 0),
        MATCH(B146, 'Summary - Contract Type'!$C$1:$BX$1, 0)
      ),
      ""
    ),
    ""
  ),
  ""
)</f>
        <v/>
      </c>
      <c r="H146" s="21" t="str">
        <f>IF(
  Prototype_input!$C$6 = "Federal or Tribal Government",
  IF(
    B146 &lt;&gt; "",
    IFERROR(
      INDEX(
        'Summary - Period of Performance'!$C$2:$AW$5,
        MATCH(Prototype_input!$C$46, 'Summary - Period of Performance'!$B$2:$B$5, 0),
        MATCH(B146, 'Summary - Period of Performance'!$C$1:$AW$1, 0)
      ),
      ""
    ),
    ""
  ),
  ""
)</f>
        <v/>
      </c>
      <c r="I146" s="21" t="str">
        <f>IF(
  Prototype_input!$C$6 = "Federal or Tribal Government",
  IF(
    B146 &lt;&gt; "",
    IFERROR(
      INDEX(
        'Summary - Socioeconomic'!$C$2:$BX$11,
        MATCH(Prototype_input!$C$50, 'Summary - Socioeconomic'!$B$2:$B$11, 0),
        MATCH(B146, 'Summary - Socioeconomic'!$C$1:$BX$1, 0)
      ),
      ""
    ),
    ""
  ),
  ""
)</f>
        <v/>
      </c>
      <c r="J146" s="21" t="str">
        <f>IF(
  Prototype_input!$C$6 = "Federal or Tribal Government",
  IF(
    B146 &lt;&gt; "",
    IFERROR(
      INDEX(
        'Summary - Estimated Dollar Valu'!$C$2:$AW$4,
        MATCH(Prototype_input!$C$54, 'Summary - Estimated Dollar Valu'!$B$2:$B$4, 0),
        MATCH(B146, 'Summary - Estimated Dollar Valu'!$C$1:$AW$1, 0)
      ),
      ""
    ),
    ""
  ),
  ""
)</f>
        <v/>
      </c>
      <c r="K146" s="21" t="str">
        <f>IF(AND(Prototype_input!$C$56&lt;&gt;"",J146&lt;&gt;""),Prototype_input!$C$58,"")</f>
        <v/>
      </c>
      <c r="L146" s="21" t="str">
        <f>IF(AND(Prototype_input!$C$60&lt;&gt;"",J146&lt;&gt;""),Prototype_input!$C$62,"")</f>
        <v/>
      </c>
      <c r="M146" s="21" t="str">
        <f>IF(AND(Prototype_input!$C$64&lt;&gt;"",J146&lt;&gt;""),Prototype_input!$C$66,"")</f>
        <v/>
      </c>
      <c r="N146" s="21" t="str">
        <f>IF(AND(Prototype_input!$C$68&lt;&gt;"",J146&lt;&gt;""),Prototype_input!$C$70,"")</f>
        <v/>
      </c>
      <c r="O146" s="21" t="str">
        <f>IF(N146&lt;&gt;"",_xlfn.XLOOKUP(Prototype_input!$E$16,'ITC Offerings Mapping'!$C$1:$C$1000,'ITC Offerings Mapping'!$B$1:$B$1000),"")</f>
        <v/>
      </c>
      <c r="Q146" s="21" t="str">
        <f t="array" ref="Q146">IF(Prototype_input!$C$6="Federal or Tribal Government",IF(O146&lt;&gt;"", INDEX('Scope Scoring'!$C$2:$BX$50, MATCH(O146, 'Scope Scoring'!$B$2:$B$50, 0), MATCH(B146, 'Scope Scoring'!$C$1:$BX$1, 0)),""),"")</f>
        <v/>
      </c>
      <c r="R146" s="21" t="str">
        <f t="shared" si="39"/>
        <v/>
      </c>
      <c r="S146" s="21" t="str">
        <f t="shared" si="40"/>
        <v/>
      </c>
      <c r="T146" s="21" t="str">
        <f t="shared" si="41"/>
        <v/>
      </c>
      <c r="U146" s="21" t="str">
        <f t="shared" si="42"/>
        <v/>
      </c>
      <c r="W146" s="21" t="str">
        <f t="array" ref="W146">IF(Prototype_input!$C$6="Federal or Tribal Government",IF(O146&lt;&gt;"", INDEX('Summary - Level of Assistance -'!$C$2:$AV$7, MATCH(Prototype_input!$C$34, 'Summary - Level of Assistance -'!$B$2:$B$7, 0), MATCH(B146, 'Summary - Level of Assistance -'!$C$1:$AV$1, 0)),""),"")</f>
        <v/>
      </c>
      <c r="X146" s="21" t="str">
        <f t="shared" si="43"/>
        <v/>
      </c>
      <c r="Y146" s="21" t="str">
        <f t="shared" si="44"/>
        <v/>
      </c>
      <c r="AA146" s="21" t="str">
        <f t="array" ref="AA146">IF(Prototype_input!$C$6="Federal or Tribal Government",IF(O146&lt;&gt;"", INDEX('Summary - Objective - Tradeoff'!$C$2:$AV$4, MATCH(Prototype_input!$C$38, 'Summary - Objective - Tradeoff'!$B$2:$B$4, 0), MATCH(B146, 'Summary - Objective - Tradeoff'!$C$1:$AV$1, 0)),""),"")</f>
        <v/>
      </c>
      <c r="AB146" s="21" t="str">
        <f t="shared" si="45"/>
        <v/>
      </c>
      <c r="AC146" s="21" t="str">
        <f t="shared" si="46"/>
        <v/>
      </c>
      <c r="AE146" s="21" t="str">
        <f t="array" ref="AE146">IF(Prototype_input!$C$6="Federal or Tribal Government",IF(O146&lt;&gt;"", INDEX('Summary- PoP - Tradeoff'!$C$2:$AV$5, MATCH(Prototype_input!$C$46, 'Summary- PoP - Tradeoff'!$B$2:$B$5, 0), MATCH(B146, 'Summary- PoP - Tradeoff'!$C$1:$AV$1, 0)),""),"")</f>
        <v/>
      </c>
      <c r="AF146" s="21" t="str">
        <f t="shared" si="47"/>
        <v/>
      </c>
      <c r="AG146" s="21" t="str">
        <f t="shared" si="48"/>
        <v/>
      </c>
      <c r="AI146" s="21" t="str">
        <f t="array" ref="AI146">IF(Prototype_input!$C$6="Federal or Tribal Government",IF(O146&lt;&gt;"", INDEX('Summary - EDV - Tradeoff'!$C$2:$AV$4, MATCH(Prototype_input!$C$54, 'Summary - EDV - Tradeoff'!$B$2:$B$4, 0), MATCH(B146, 'Summary - EDV - Tradeoff'!$C$1:$AV$1, 0)),""),"")</f>
        <v/>
      </c>
      <c r="AJ146" s="21" t="str">
        <f t="shared" si="49"/>
        <v/>
      </c>
      <c r="AK146" s="21" t="str">
        <f t="shared" si="50"/>
        <v/>
      </c>
      <c r="AL146" s="21" t="str">
        <f t="shared" si="51"/>
        <v/>
      </c>
    </row>
    <row r="147" spans="4:38" ht="12.75" x14ac:dyDescent="0.2">
      <c r="D147" s="21" t="str">
        <f>IF(
  Prototype_input!$C$6 = "State or Local Government",
  IF(
    C147 &lt;&gt; "",
    IFERROR(
      INDEX(
        'Summary - Acquisition Need'!$C$2:$AD$4,
        MATCH(Prototype_input!$C$30, 'Summary - Acquisition Need'!$B$2:$B$4, 0),
        MATCH(C147, 'Summary - Acquisition Need'!$C$1:$AD$1, 0)
      ),
      ""
    ),
    ""
  ),
  IF(
    Prototype_input!$C$6 = "Federal or Tribal Government",
    IF(
      B147 &lt;&gt; "",
      IFERROR(
        INDEX(
          'Summary - Place of Performance'!$C$2:$AW$14,
          MATCH(Prototype_input!$C$30, 'Summary - Place of Performance'!$B$2:$B$14, 0),
          MATCH(B147, 'Summary - Place of Performance'!$C$1:$AW$1, 0)
        ),
        ""
      ),
      ""
    ),
    ""
  )
)</f>
        <v/>
      </c>
      <c r="E147" s="21" t="str">
        <f>IF(
  Prototype_input!$C$6 = "State or Local Government",
  IF(
    C147 &lt;&gt; "",
    IFERROR(
      INDEX(
        'Summary - Contract Type'!$C$2:$BX$6,
        MATCH(Prototype_input!$C$34, 'Summary - Contract Type'!$B$2:$B$6, 0),
        MATCH(C147, 'Summary - Contract Type'!$C$1:$BX$1, 0)
      ),
      ""
    ),
    ""
  ),
  IF(
    Prototype_input!$C$6 = "Federal or Tribal Government",
    IF(
      B147 &lt;&gt; "",
      IFERROR(
        INDEX(
          'Summary - Level of Assistance'!$C$2:$AW$7,
          MATCH(Prototype_input!$C$34, 'Summary - Level of Assistance'!$B$2:$B$7, 0),
          MATCH(B147, 'Summary - Level of Assistance'!$C$1:$AW$1, 0)
        ),
        ""
      ),
      ""
    ),
    ""
  )
)</f>
        <v/>
      </c>
      <c r="F147" s="21" t="str">
        <f>IF(
  Prototype_input!$C$6 = "State or Local Government",
  IF(
    C147 &lt;&gt; "",
    IFERROR(
      INDEX(
        'Summary - Socioeconomic'!$C$2:$BX$11,
        MATCH(Prototype_input!$C$38, 'Summary - Socioeconomic'!$B$2:$B$11, 0),
        MATCH(C147, 'Summary - Socioeconomic'!$C$1:$BX$1, 0)
      ),
      ""
    ),
    ""
  ),
  IF(
    Prototype_input!$C$6 = "Federal or Tribal Government",
    IF(
      B147 &lt;&gt; "",
      IFERROR(
        INDEX(
          'Summary - Objective'!$C$2:$AX$4,
          MATCH(Prototype_input!$C$38, 'Summary - Objective'!$B$2:$B$4, 0),
          MATCH(B147, 'Summary - Objective'!$C$1:$AX$1, 0)
        ),
        ""
      ),
      ""
    ),
    ""
  )
)</f>
        <v/>
      </c>
      <c r="G147" s="21" t="str">
        <f>IF(
  Prototype_input!$C$6 = "Federal or Tribal Government",
  IF(
    B147 &lt;&gt; "",
    IFERROR(
      INDEX(
        'Summary - Contract Type'!$C$2:$BX$6,
        MATCH(Prototype_input!$C$42, 'Summary - Contract Type'!$B$2:$B$6, 0),
        MATCH(B147, 'Summary - Contract Type'!$C$1:$BX$1, 0)
      ),
      ""
    ),
    ""
  ),
  ""
)</f>
        <v/>
      </c>
      <c r="H147" s="21" t="str">
        <f>IF(
  Prototype_input!$C$6 = "Federal or Tribal Government",
  IF(
    B147 &lt;&gt; "",
    IFERROR(
      INDEX(
        'Summary - Period of Performance'!$C$2:$AW$5,
        MATCH(Prototype_input!$C$46, 'Summary - Period of Performance'!$B$2:$B$5, 0),
        MATCH(B147, 'Summary - Period of Performance'!$C$1:$AW$1, 0)
      ),
      ""
    ),
    ""
  ),
  ""
)</f>
        <v/>
      </c>
      <c r="I147" s="21" t="str">
        <f>IF(
  Prototype_input!$C$6 = "Federal or Tribal Government",
  IF(
    B147 &lt;&gt; "",
    IFERROR(
      INDEX(
        'Summary - Socioeconomic'!$C$2:$BX$11,
        MATCH(Prototype_input!$C$50, 'Summary - Socioeconomic'!$B$2:$B$11, 0),
        MATCH(B147, 'Summary - Socioeconomic'!$C$1:$BX$1, 0)
      ),
      ""
    ),
    ""
  ),
  ""
)</f>
        <v/>
      </c>
      <c r="J147" s="21" t="str">
        <f>IF(
  Prototype_input!$C$6 = "Federal or Tribal Government",
  IF(
    B147 &lt;&gt; "",
    IFERROR(
      INDEX(
        'Summary - Estimated Dollar Valu'!$C$2:$AW$4,
        MATCH(Prototype_input!$C$54, 'Summary - Estimated Dollar Valu'!$B$2:$B$4, 0),
        MATCH(B147, 'Summary - Estimated Dollar Valu'!$C$1:$AW$1, 0)
      ),
      ""
    ),
    ""
  ),
  ""
)</f>
        <v/>
      </c>
      <c r="K147" s="21" t="str">
        <f>IF(AND(Prototype_input!$C$56&lt;&gt;"",J147&lt;&gt;""),Prototype_input!$C$58,"")</f>
        <v/>
      </c>
      <c r="L147" s="21" t="str">
        <f>IF(AND(Prototype_input!$C$60&lt;&gt;"",J147&lt;&gt;""),Prototype_input!$C$62,"")</f>
        <v/>
      </c>
      <c r="M147" s="21" t="str">
        <f>IF(AND(Prototype_input!$C$64&lt;&gt;"",J147&lt;&gt;""),Prototype_input!$C$66,"")</f>
        <v/>
      </c>
      <c r="N147" s="21" t="str">
        <f>IF(AND(Prototype_input!$C$68&lt;&gt;"",J147&lt;&gt;""),Prototype_input!$C$70,"")</f>
        <v/>
      </c>
      <c r="O147" s="21" t="str">
        <f>IF(N147&lt;&gt;"",_xlfn.XLOOKUP(Prototype_input!$E$16,'ITC Offerings Mapping'!$C$1:$C$1000,'ITC Offerings Mapping'!$B$1:$B$1000),"")</f>
        <v/>
      </c>
      <c r="Q147" s="21" t="str">
        <f t="array" ref="Q147">IF(Prototype_input!$C$6="Federal or Tribal Government",IF(O147&lt;&gt;"", INDEX('Scope Scoring'!$C$2:$BX$50, MATCH(O147, 'Scope Scoring'!$B$2:$B$50, 0), MATCH(B147, 'Scope Scoring'!$C$1:$BX$1, 0)),""),"")</f>
        <v/>
      </c>
      <c r="R147" s="21" t="str">
        <f t="shared" si="39"/>
        <v/>
      </c>
      <c r="S147" s="21" t="str">
        <f t="shared" si="40"/>
        <v/>
      </c>
      <c r="T147" s="21" t="str">
        <f t="shared" si="41"/>
        <v/>
      </c>
      <c r="U147" s="21" t="str">
        <f t="shared" si="42"/>
        <v/>
      </c>
      <c r="W147" s="21" t="str">
        <f t="array" ref="W147">IF(Prototype_input!$C$6="Federal or Tribal Government",IF(O147&lt;&gt;"", INDEX('Summary - Level of Assistance -'!$C$2:$AV$7, MATCH(Prototype_input!$C$34, 'Summary - Level of Assistance -'!$B$2:$B$7, 0), MATCH(B147, 'Summary - Level of Assistance -'!$C$1:$AV$1, 0)),""),"")</f>
        <v/>
      </c>
      <c r="X147" s="21" t="str">
        <f t="shared" si="43"/>
        <v/>
      </c>
      <c r="Y147" s="21" t="str">
        <f t="shared" si="44"/>
        <v/>
      </c>
      <c r="AA147" s="21" t="str">
        <f t="array" ref="AA147">IF(Prototype_input!$C$6="Federal or Tribal Government",IF(O147&lt;&gt;"", INDEX('Summary - Objective - Tradeoff'!$C$2:$AV$4, MATCH(Prototype_input!$C$38, 'Summary - Objective - Tradeoff'!$B$2:$B$4, 0), MATCH(B147, 'Summary - Objective - Tradeoff'!$C$1:$AV$1, 0)),""),"")</f>
        <v/>
      </c>
      <c r="AB147" s="21" t="str">
        <f t="shared" si="45"/>
        <v/>
      </c>
      <c r="AC147" s="21" t="str">
        <f t="shared" si="46"/>
        <v/>
      </c>
      <c r="AE147" s="21" t="str">
        <f t="array" ref="AE147">IF(Prototype_input!$C$6="Federal or Tribal Government",IF(O147&lt;&gt;"", INDEX('Summary- PoP - Tradeoff'!$C$2:$AV$5, MATCH(Prototype_input!$C$46, 'Summary- PoP - Tradeoff'!$B$2:$B$5, 0), MATCH(B147, 'Summary- PoP - Tradeoff'!$C$1:$AV$1, 0)),""),"")</f>
        <v/>
      </c>
      <c r="AF147" s="21" t="str">
        <f t="shared" si="47"/>
        <v/>
      </c>
      <c r="AG147" s="21" t="str">
        <f t="shared" si="48"/>
        <v/>
      </c>
      <c r="AI147" s="21" t="str">
        <f t="array" ref="AI147">IF(Prototype_input!$C$6="Federal or Tribal Government",IF(O147&lt;&gt;"", INDEX('Summary - EDV - Tradeoff'!$C$2:$AV$4, MATCH(Prototype_input!$C$54, 'Summary - EDV - Tradeoff'!$B$2:$B$4, 0), MATCH(B147, 'Summary - EDV - Tradeoff'!$C$1:$AV$1, 0)),""),"")</f>
        <v/>
      </c>
      <c r="AJ147" s="21" t="str">
        <f t="shared" si="49"/>
        <v/>
      </c>
      <c r="AK147" s="21" t="str">
        <f t="shared" si="50"/>
        <v/>
      </c>
      <c r="AL147" s="21" t="str">
        <f t="shared" si="51"/>
        <v/>
      </c>
    </row>
    <row r="148" spans="4:38" ht="12.75" x14ac:dyDescent="0.2">
      <c r="D148" s="21" t="str">
        <f>IF(
  Prototype_input!$C$6 = "State or Local Government",
  IF(
    C148 &lt;&gt; "",
    IFERROR(
      INDEX(
        'Summary - Acquisition Need'!$C$2:$AD$4,
        MATCH(Prototype_input!$C$30, 'Summary - Acquisition Need'!$B$2:$B$4, 0),
        MATCH(C148, 'Summary - Acquisition Need'!$C$1:$AD$1, 0)
      ),
      ""
    ),
    ""
  ),
  IF(
    Prototype_input!$C$6 = "Federal or Tribal Government",
    IF(
      B148 &lt;&gt; "",
      IFERROR(
        INDEX(
          'Summary - Place of Performance'!$C$2:$AW$14,
          MATCH(Prototype_input!$C$30, 'Summary - Place of Performance'!$B$2:$B$14, 0),
          MATCH(B148, 'Summary - Place of Performance'!$C$1:$AW$1, 0)
        ),
        ""
      ),
      ""
    ),
    ""
  )
)</f>
        <v/>
      </c>
      <c r="E148" s="21" t="str">
        <f>IF(
  Prototype_input!$C$6 = "State or Local Government",
  IF(
    C148 &lt;&gt; "",
    IFERROR(
      INDEX(
        'Summary - Contract Type'!$C$2:$BX$6,
        MATCH(Prototype_input!$C$34, 'Summary - Contract Type'!$B$2:$B$6, 0),
        MATCH(C148, 'Summary - Contract Type'!$C$1:$BX$1, 0)
      ),
      ""
    ),
    ""
  ),
  IF(
    Prototype_input!$C$6 = "Federal or Tribal Government",
    IF(
      B148 &lt;&gt; "",
      IFERROR(
        INDEX(
          'Summary - Level of Assistance'!$C$2:$AW$7,
          MATCH(Prototype_input!$C$34, 'Summary - Level of Assistance'!$B$2:$B$7, 0),
          MATCH(B148, 'Summary - Level of Assistance'!$C$1:$AW$1, 0)
        ),
        ""
      ),
      ""
    ),
    ""
  )
)</f>
        <v/>
      </c>
      <c r="F148" s="21" t="str">
        <f>IF(
  Prototype_input!$C$6 = "State or Local Government",
  IF(
    C148 &lt;&gt; "",
    IFERROR(
      INDEX(
        'Summary - Socioeconomic'!$C$2:$BX$11,
        MATCH(Prototype_input!$C$38, 'Summary - Socioeconomic'!$B$2:$B$11, 0),
        MATCH(C148, 'Summary - Socioeconomic'!$C$1:$BX$1, 0)
      ),
      ""
    ),
    ""
  ),
  IF(
    Prototype_input!$C$6 = "Federal or Tribal Government",
    IF(
      B148 &lt;&gt; "",
      IFERROR(
        INDEX(
          'Summary - Objective'!$C$2:$AX$4,
          MATCH(Prototype_input!$C$38, 'Summary - Objective'!$B$2:$B$4, 0),
          MATCH(B148, 'Summary - Objective'!$C$1:$AX$1, 0)
        ),
        ""
      ),
      ""
    ),
    ""
  )
)</f>
        <v/>
      </c>
      <c r="G148" s="21" t="str">
        <f>IF(
  Prototype_input!$C$6 = "Federal or Tribal Government",
  IF(
    B148 &lt;&gt; "",
    IFERROR(
      INDEX(
        'Summary - Contract Type'!$C$2:$BX$6,
        MATCH(Prototype_input!$C$42, 'Summary - Contract Type'!$B$2:$B$6, 0),
        MATCH(B148, 'Summary - Contract Type'!$C$1:$BX$1, 0)
      ),
      ""
    ),
    ""
  ),
  ""
)</f>
        <v/>
      </c>
      <c r="H148" s="21" t="str">
        <f>IF(
  Prototype_input!$C$6 = "Federal or Tribal Government",
  IF(
    B148 &lt;&gt; "",
    IFERROR(
      INDEX(
        'Summary - Period of Performance'!$C$2:$AW$5,
        MATCH(Prototype_input!$C$46, 'Summary - Period of Performance'!$B$2:$B$5, 0),
        MATCH(B148, 'Summary - Period of Performance'!$C$1:$AW$1, 0)
      ),
      ""
    ),
    ""
  ),
  ""
)</f>
        <v/>
      </c>
      <c r="I148" s="21" t="str">
        <f>IF(
  Prototype_input!$C$6 = "Federal or Tribal Government",
  IF(
    B148 &lt;&gt; "",
    IFERROR(
      INDEX(
        'Summary - Socioeconomic'!$C$2:$BX$11,
        MATCH(Prototype_input!$C$50, 'Summary - Socioeconomic'!$B$2:$B$11, 0),
        MATCH(B148, 'Summary - Socioeconomic'!$C$1:$BX$1, 0)
      ),
      ""
    ),
    ""
  ),
  ""
)</f>
        <v/>
      </c>
      <c r="J148" s="21" t="str">
        <f>IF(
  Prototype_input!$C$6 = "Federal or Tribal Government",
  IF(
    B148 &lt;&gt; "",
    IFERROR(
      INDEX(
        'Summary - Estimated Dollar Valu'!$C$2:$AW$4,
        MATCH(Prototype_input!$C$54, 'Summary - Estimated Dollar Valu'!$B$2:$B$4, 0),
        MATCH(B148, 'Summary - Estimated Dollar Valu'!$C$1:$AW$1, 0)
      ),
      ""
    ),
    ""
  ),
  ""
)</f>
        <v/>
      </c>
      <c r="K148" s="21" t="str">
        <f>IF(AND(Prototype_input!$C$56&lt;&gt;"",J148&lt;&gt;""),Prototype_input!$C$58,"")</f>
        <v/>
      </c>
      <c r="L148" s="21" t="str">
        <f>IF(AND(Prototype_input!$C$60&lt;&gt;"",J148&lt;&gt;""),Prototype_input!$C$62,"")</f>
        <v/>
      </c>
      <c r="M148" s="21" t="str">
        <f>IF(AND(Prototype_input!$C$64&lt;&gt;"",J148&lt;&gt;""),Prototype_input!$C$66,"")</f>
        <v/>
      </c>
      <c r="N148" s="21" t="str">
        <f>IF(AND(Prototype_input!$C$68&lt;&gt;"",J148&lt;&gt;""),Prototype_input!$C$70,"")</f>
        <v/>
      </c>
      <c r="O148" s="21" t="str">
        <f>IF(N148&lt;&gt;"",_xlfn.XLOOKUP(Prototype_input!$E$16,'ITC Offerings Mapping'!$C$1:$C$1000,'ITC Offerings Mapping'!$B$1:$B$1000),"")</f>
        <v/>
      </c>
      <c r="Q148" s="21" t="str">
        <f t="array" ref="Q148">IF(Prototype_input!$C$6="Federal or Tribal Government",IF(O148&lt;&gt;"", INDEX('Scope Scoring'!$C$2:$BX$50, MATCH(O148, 'Scope Scoring'!$B$2:$B$50, 0), MATCH(B148, 'Scope Scoring'!$C$1:$BX$1, 0)),""),"")</f>
        <v/>
      </c>
      <c r="R148" s="21" t="str">
        <f t="shared" si="39"/>
        <v/>
      </c>
      <c r="S148" s="21" t="str">
        <f t="shared" si="40"/>
        <v/>
      </c>
      <c r="T148" s="21" t="str">
        <f t="shared" si="41"/>
        <v/>
      </c>
      <c r="U148" s="21" t="str">
        <f t="shared" si="42"/>
        <v/>
      </c>
      <c r="W148" s="21" t="str">
        <f t="array" ref="W148">IF(Prototype_input!$C$6="Federal or Tribal Government",IF(O148&lt;&gt;"", INDEX('Summary - Level of Assistance -'!$C$2:$AV$7, MATCH(Prototype_input!$C$34, 'Summary - Level of Assistance -'!$B$2:$B$7, 0), MATCH(B148, 'Summary - Level of Assistance -'!$C$1:$AV$1, 0)),""),"")</f>
        <v/>
      </c>
      <c r="X148" s="21" t="str">
        <f t="shared" si="43"/>
        <v/>
      </c>
      <c r="Y148" s="21" t="str">
        <f t="shared" si="44"/>
        <v/>
      </c>
      <c r="AA148" s="21" t="str">
        <f t="array" ref="AA148">IF(Prototype_input!$C$6="Federal or Tribal Government",IF(O148&lt;&gt;"", INDEX('Summary - Objective - Tradeoff'!$C$2:$AV$4, MATCH(Prototype_input!$C$38, 'Summary - Objective - Tradeoff'!$B$2:$B$4, 0), MATCH(B148, 'Summary - Objective - Tradeoff'!$C$1:$AV$1, 0)),""),"")</f>
        <v/>
      </c>
      <c r="AB148" s="21" t="str">
        <f t="shared" si="45"/>
        <v/>
      </c>
      <c r="AC148" s="21" t="str">
        <f t="shared" si="46"/>
        <v/>
      </c>
      <c r="AE148" s="21" t="str">
        <f t="array" ref="AE148">IF(Prototype_input!$C$6="Federal or Tribal Government",IF(O148&lt;&gt;"", INDEX('Summary- PoP - Tradeoff'!$C$2:$AV$5, MATCH(Prototype_input!$C$46, 'Summary- PoP - Tradeoff'!$B$2:$B$5, 0), MATCH(B148, 'Summary- PoP - Tradeoff'!$C$1:$AV$1, 0)),""),"")</f>
        <v/>
      </c>
      <c r="AF148" s="21" t="str">
        <f t="shared" si="47"/>
        <v/>
      </c>
      <c r="AG148" s="21" t="str">
        <f t="shared" si="48"/>
        <v/>
      </c>
      <c r="AI148" s="21" t="str">
        <f t="array" ref="AI148">IF(Prototype_input!$C$6="Federal or Tribal Government",IF(O148&lt;&gt;"", INDEX('Summary - EDV - Tradeoff'!$C$2:$AV$4, MATCH(Prototype_input!$C$54, 'Summary - EDV - Tradeoff'!$B$2:$B$4, 0), MATCH(B148, 'Summary - EDV - Tradeoff'!$C$1:$AV$1, 0)),""),"")</f>
        <v/>
      </c>
      <c r="AJ148" s="21" t="str">
        <f t="shared" si="49"/>
        <v/>
      </c>
      <c r="AK148" s="21" t="str">
        <f t="shared" si="50"/>
        <v/>
      </c>
      <c r="AL148" s="21" t="str">
        <f t="shared" si="51"/>
        <v/>
      </c>
    </row>
    <row r="149" spans="4:38" ht="12.75" x14ac:dyDescent="0.2">
      <c r="D149" s="21" t="str">
        <f>IF(
  Prototype_input!$C$6 = "State or Local Government",
  IF(
    C149 &lt;&gt; "",
    IFERROR(
      INDEX(
        'Summary - Acquisition Need'!$C$2:$AD$4,
        MATCH(Prototype_input!$C$30, 'Summary - Acquisition Need'!$B$2:$B$4, 0),
        MATCH(C149, 'Summary - Acquisition Need'!$C$1:$AD$1, 0)
      ),
      ""
    ),
    ""
  ),
  IF(
    Prototype_input!$C$6 = "Federal or Tribal Government",
    IF(
      B149 &lt;&gt; "",
      IFERROR(
        INDEX(
          'Summary - Place of Performance'!$C$2:$AW$14,
          MATCH(Prototype_input!$C$30, 'Summary - Place of Performance'!$B$2:$B$14, 0),
          MATCH(B149, 'Summary - Place of Performance'!$C$1:$AW$1, 0)
        ),
        ""
      ),
      ""
    ),
    ""
  )
)</f>
        <v/>
      </c>
      <c r="E149" s="21" t="str">
        <f>IF(
  Prototype_input!$C$6 = "State or Local Government",
  IF(
    C149 &lt;&gt; "",
    IFERROR(
      INDEX(
        'Summary - Contract Type'!$C$2:$BX$6,
        MATCH(Prototype_input!$C$34, 'Summary - Contract Type'!$B$2:$B$6, 0),
        MATCH(C149, 'Summary - Contract Type'!$C$1:$BX$1, 0)
      ),
      ""
    ),
    ""
  ),
  IF(
    Prototype_input!$C$6 = "Federal or Tribal Government",
    IF(
      B149 &lt;&gt; "",
      IFERROR(
        INDEX(
          'Summary - Level of Assistance'!$C$2:$AW$7,
          MATCH(Prototype_input!$C$34, 'Summary - Level of Assistance'!$B$2:$B$7, 0),
          MATCH(B149, 'Summary - Level of Assistance'!$C$1:$AW$1, 0)
        ),
        ""
      ),
      ""
    ),
    ""
  )
)</f>
        <v/>
      </c>
      <c r="F149" s="21" t="str">
        <f>IF(
  Prototype_input!$C$6 = "State or Local Government",
  IF(
    C149 &lt;&gt; "",
    IFERROR(
      INDEX(
        'Summary - Socioeconomic'!$C$2:$BX$11,
        MATCH(Prototype_input!$C$38, 'Summary - Socioeconomic'!$B$2:$B$11, 0),
        MATCH(C149, 'Summary - Socioeconomic'!$C$1:$BX$1, 0)
      ),
      ""
    ),
    ""
  ),
  IF(
    Prototype_input!$C$6 = "Federal or Tribal Government",
    IF(
      B149 &lt;&gt; "",
      IFERROR(
        INDEX(
          'Summary - Objective'!$C$2:$AX$4,
          MATCH(Prototype_input!$C$38, 'Summary - Objective'!$B$2:$B$4, 0),
          MATCH(B149, 'Summary - Objective'!$C$1:$AX$1, 0)
        ),
        ""
      ),
      ""
    ),
    ""
  )
)</f>
        <v/>
      </c>
      <c r="G149" s="21" t="str">
        <f>IF(
  Prototype_input!$C$6 = "Federal or Tribal Government",
  IF(
    B149 &lt;&gt; "",
    IFERROR(
      INDEX(
        'Summary - Contract Type'!$C$2:$BX$6,
        MATCH(Prototype_input!$C$42, 'Summary - Contract Type'!$B$2:$B$6, 0),
        MATCH(B149, 'Summary - Contract Type'!$C$1:$BX$1, 0)
      ),
      ""
    ),
    ""
  ),
  ""
)</f>
        <v/>
      </c>
      <c r="H149" s="21" t="str">
        <f>IF(
  Prototype_input!$C$6 = "Federal or Tribal Government",
  IF(
    B149 &lt;&gt; "",
    IFERROR(
      INDEX(
        'Summary - Period of Performance'!$C$2:$AW$5,
        MATCH(Prototype_input!$C$46, 'Summary - Period of Performance'!$B$2:$B$5, 0),
        MATCH(B149, 'Summary - Period of Performance'!$C$1:$AW$1, 0)
      ),
      ""
    ),
    ""
  ),
  ""
)</f>
        <v/>
      </c>
      <c r="I149" s="21" t="str">
        <f>IF(
  Prototype_input!$C$6 = "Federal or Tribal Government",
  IF(
    B149 &lt;&gt; "",
    IFERROR(
      INDEX(
        'Summary - Socioeconomic'!$C$2:$BX$11,
        MATCH(Prototype_input!$C$50, 'Summary - Socioeconomic'!$B$2:$B$11, 0),
        MATCH(B149, 'Summary - Socioeconomic'!$C$1:$BX$1, 0)
      ),
      ""
    ),
    ""
  ),
  ""
)</f>
        <v/>
      </c>
      <c r="J149" s="21" t="str">
        <f>IF(
  Prototype_input!$C$6 = "Federal or Tribal Government",
  IF(
    B149 &lt;&gt; "",
    IFERROR(
      INDEX(
        'Summary - Estimated Dollar Valu'!$C$2:$AW$4,
        MATCH(Prototype_input!$C$54, 'Summary - Estimated Dollar Valu'!$B$2:$B$4, 0),
        MATCH(B149, 'Summary - Estimated Dollar Valu'!$C$1:$AW$1, 0)
      ),
      ""
    ),
    ""
  ),
  ""
)</f>
        <v/>
      </c>
      <c r="K149" s="21" t="str">
        <f>IF(AND(Prototype_input!$C$56&lt;&gt;"",J149&lt;&gt;""),Prototype_input!$C$58,"")</f>
        <v/>
      </c>
      <c r="L149" s="21" t="str">
        <f>IF(AND(Prototype_input!$C$60&lt;&gt;"",J149&lt;&gt;""),Prototype_input!$C$62,"")</f>
        <v/>
      </c>
      <c r="M149" s="21" t="str">
        <f>IF(AND(Prototype_input!$C$64&lt;&gt;"",J149&lt;&gt;""),Prototype_input!$C$66,"")</f>
        <v/>
      </c>
      <c r="N149" s="21" t="str">
        <f>IF(AND(Prototype_input!$C$68&lt;&gt;"",J149&lt;&gt;""),Prototype_input!$C$70,"")</f>
        <v/>
      </c>
      <c r="O149" s="21" t="str">
        <f>IF(N149&lt;&gt;"",_xlfn.XLOOKUP(Prototype_input!$E$16,'ITC Offerings Mapping'!$C$1:$C$1000,'ITC Offerings Mapping'!$B$1:$B$1000),"")</f>
        <v/>
      </c>
      <c r="Q149" s="21" t="str">
        <f t="array" ref="Q149">IF(Prototype_input!$C$6="Federal or Tribal Government",IF(O149&lt;&gt;"", INDEX('Scope Scoring'!$C$2:$BX$50, MATCH(O149, 'Scope Scoring'!$B$2:$B$50, 0), MATCH(B149, 'Scope Scoring'!$C$1:$BX$1, 0)),""),"")</f>
        <v/>
      </c>
      <c r="R149" s="21" t="str">
        <f t="shared" si="39"/>
        <v/>
      </c>
      <c r="S149" s="21" t="str">
        <f t="shared" si="40"/>
        <v/>
      </c>
      <c r="T149" s="21" t="str">
        <f t="shared" si="41"/>
        <v/>
      </c>
      <c r="U149" s="21" t="str">
        <f t="shared" si="42"/>
        <v/>
      </c>
      <c r="W149" s="21" t="str">
        <f t="array" ref="W149">IF(Prototype_input!$C$6="Federal or Tribal Government",IF(O149&lt;&gt;"", INDEX('Summary - Level of Assistance -'!$C$2:$AV$7, MATCH(Prototype_input!$C$34, 'Summary - Level of Assistance -'!$B$2:$B$7, 0), MATCH(B149, 'Summary - Level of Assistance -'!$C$1:$AV$1, 0)),""),"")</f>
        <v/>
      </c>
      <c r="X149" s="21" t="str">
        <f t="shared" si="43"/>
        <v/>
      </c>
      <c r="Y149" s="21" t="str">
        <f t="shared" si="44"/>
        <v/>
      </c>
      <c r="AA149" s="21" t="str">
        <f t="array" ref="AA149">IF(Prototype_input!$C$6="Federal or Tribal Government",IF(O149&lt;&gt;"", INDEX('Summary - Objective - Tradeoff'!$C$2:$AV$4, MATCH(Prototype_input!$C$38, 'Summary - Objective - Tradeoff'!$B$2:$B$4, 0), MATCH(B149, 'Summary - Objective - Tradeoff'!$C$1:$AV$1, 0)),""),"")</f>
        <v/>
      </c>
      <c r="AB149" s="21" t="str">
        <f t="shared" si="45"/>
        <v/>
      </c>
      <c r="AC149" s="21" t="str">
        <f t="shared" si="46"/>
        <v/>
      </c>
      <c r="AE149" s="21" t="str">
        <f t="array" ref="AE149">IF(Prototype_input!$C$6="Federal or Tribal Government",IF(O149&lt;&gt;"", INDEX('Summary- PoP - Tradeoff'!$C$2:$AV$5, MATCH(Prototype_input!$C$46, 'Summary- PoP - Tradeoff'!$B$2:$B$5, 0), MATCH(B149, 'Summary- PoP - Tradeoff'!$C$1:$AV$1, 0)),""),"")</f>
        <v/>
      </c>
      <c r="AF149" s="21" t="str">
        <f t="shared" si="47"/>
        <v/>
      </c>
      <c r="AG149" s="21" t="str">
        <f t="shared" si="48"/>
        <v/>
      </c>
      <c r="AI149" s="21" t="str">
        <f t="array" ref="AI149">IF(Prototype_input!$C$6="Federal or Tribal Government",IF(O149&lt;&gt;"", INDEX('Summary - EDV - Tradeoff'!$C$2:$AV$4, MATCH(Prototype_input!$C$54, 'Summary - EDV - Tradeoff'!$B$2:$B$4, 0), MATCH(B149, 'Summary - EDV - Tradeoff'!$C$1:$AV$1, 0)),""),"")</f>
        <v/>
      </c>
      <c r="AJ149" s="21" t="str">
        <f t="shared" si="49"/>
        <v/>
      </c>
      <c r="AK149" s="21" t="str">
        <f t="shared" si="50"/>
        <v/>
      </c>
      <c r="AL149" s="21" t="str">
        <f t="shared" si="51"/>
        <v/>
      </c>
    </row>
    <row r="150" spans="4:38" ht="12.75" x14ac:dyDescent="0.2">
      <c r="D150" s="21" t="str">
        <f>IF(
  Prototype_input!$C$6 = "State or Local Government",
  IF(
    C150 &lt;&gt; "",
    IFERROR(
      INDEX(
        'Summary - Acquisition Need'!$C$2:$AD$4,
        MATCH(Prototype_input!$C$30, 'Summary - Acquisition Need'!$B$2:$B$4, 0),
        MATCH(C150, 'Summary - Acquisition Need'!$C$1:$AD$1, 0)
      ),
      ""
    ),
    ""
  ),
  IF(
    Prototype_input!$C$6 = "Federal or Tribal Government",
    IF(
      B150 &lt;&gt; "",
      IFERROR(
        INDEX(
          'Summary - Place of Performance'!$C$2:$AW$14,
          MATCH(Prototype_input!$C$30, 'Summary - Place of Performance'!$B$2:$B$14, 0),
          MATCH(B150, 'Summary - Place of Performance'!$C$1:$AW$1, 0)
        ),
        ""
      ),
      ""
    ),
    ""
  )
)</f>
        <v/>
      </c>
      <c r="E150" s="21" t="str">
        <f>IF(
  Prototype_input!$C$6 = "State or Local Government",
  IF(
    C150 &lt;&gt; "",
    IFERROR(
      INDEX(
        'Summary - Contract Type'!$C$2:$BX$6,
        MATCH(Prototype_input!$C$34, 'Summary - Contract Type'!$B$2:$B$6, 0),
        MATCH(C150, 'Summary - Contract Type'!$C$1:$BX$1, 0)
      ),
      ""
    ),
    ""
  ),
  IF(
    Prototype_input!$C$6 = "Federal or Tribal Government",
    IF(
      B150 &lt;&gt; "",
      IFERROR(
        INDEX(
          'Summary - Level of Assistance'!$C$2:$AW$7,
          MATCH(Prototype_input!$C$34, 'Summary - Level of Assistance'!$B$2:$B$7, 0),
          MATCH(B150, 'Summary - Level of Assistance'!$C$1:$AW$1, 0)
        ),
        ""
      ),
      ""
    ),
    ""
  )
)</f>
        <v/>
      </c>
      <c r="F150" s="21" t="str">
        <f>IF(
  Prototype_input!$C$6 = "State or Local Government",
  IF(
    C150 &lt;&gt; "",
    IFERROR(
      INDEX(
        'Summary - Socioeconomic'!$C$2:$BX$11,
        MATCH(Prototype_input!$C$38, 'Summary - Socioeconomic'!$B$2:$B$11, 0),
        MATCH(C150, 'Summary - Socioeconomic'!$C$1:$BX$1, 0)
      ),
      ""
    ),
    ""
  ),
  IF(
    Prototype_input!$C$6 = "Federal or Tribal Government",
    IF(
      B150 &lt;&gt; "",
      IFERROR(
        INDEX(
          'Summary - Objective'!$C$2:$AX$4,
          MATCH(Prototype_input!$C$38, 'Summary - Objective'!$B$2:$B$4, 0),
          MATCH(B150, 'Summary - Objective'!$C$1:$AX$1, 0)
        ),
        ""
      ),
      ""
    ),
    ""
  )
)</f>
        <v/>
      </c>
      <c r="G150" s="21" t="str">
        <f>IF(
  Prototype_input!$C$6 = "Federal or Tribal Government",
  IF(
    B150 &lt;&gt; "",
    IFERROR(
      INDEX(
        'Summary - Contract Type'!$C$2:$BX$6,
        MATCH(Prototype_input!$C$42, 'Summary - Contract Type'!$B$2:$B$6, 0),
        MATCH(B150, 'Summary - Contract Type'!$C$1:$BX$1, 0)
      ),
      ""
    ),
    ""
  ),
  ""
)</f>
        <v/>
      </c>
      <c r="H150" s="21" t="str">
        <f>IF(
  Prototype_input!$C$6 = "Federal or Tribal Government",
  IF(
    B150 &lt;&gt; "",
    IFERROR(
      INDEX(
        'Summary - Period of Performance'!$C$2:$AW$5,
        MATCH(Prototype_input!$C$46, 'Summary - Period of Performance'!$B$2:$B$5, 0),
        MATCH(B150, 'Summary - Period of Performance'!$C$1:$AW$1, 0)
      ),
      ""
    ),
    ""
  ),
  ""
)</f>
        <v/>
      </c>
      <c r="I150" s="21" t="str">
        <f>IF(
  Prototype_input!$C$6 = "Federal or Tribal Government",
  IF(
    B150 &lt;&gt; "",
    IFERROR(
      INDEX(
        'Summary - Socioeconomic'!$C$2:$BX$11,
        MATCH(Prototype_input!$C$50, 'Summary - Socioeconomic'!$B$2:$B$11, 0),
        MATCH(B150, 'Summary - Socioeconomic'!$C$1:$BX$1, 0)
      ),
      ""
    ),
    ""
  ),
  ""
)</f>
        <v/>
      </c>
      <c r="J150" s="21" t="str">
        <f>IF(
  Prototype_input!$C$6 = "Federal or Tribal Government",
  IF(
    B150 &lt;&gt; "",
    IFERROR(
      INDEX(
        'Summary - Estimated Dollar Valu'!$C$2:$AW$4,
        MATCH(Prototype_input!$C$54, 'Summary - Estimated Dollar Valu'!$B$2:$B$4, 0),
        MATCH(B150, 'Summary - Estimated Dollar Valu'!$C$1:$AW$1, 0)
      ),
      ""
    ),
    ""
  ),
  ""
)</f>
        <v/>
      </c>
      <c r="K150" s="21" t="str">
        <f>IF(AND(Prototype_input!$C$56&lt;&gt;"",J150&lt;&gt;""),Prototype_input!$C$58,"")</f>
        <v/>
      </c>
      <c r="L150" s="21" t="str">
        <f>IF(AND(Prototype_input!$C$60&lt;&gt;"",J150&lt;&gt;""),Prototype_input!$C$62,"")</f>
        <v/>
      </c>
      <c r="M150" s="21" t="str">
        <f>IF(AND(Prototype_input!$C$64&lt;&gt;"",J150&lt;&gt;""),Prototype_input!$C$66,"")</f>
        <v/>
      </c>
      <c r="N150" s="21" t="str">
        <f>IF(AND(Prototype_input!$C$68&lt;&gt;"",J150&lt;&gt;""),Prototype_input!$C$70,"")</f>
        <v/>
      </c>
      <c r="O150" s="21" t="str">
        <f>IF(N150&lt;&gt;"",_xlfn.XLOOKUP(Prototype_input!$E$16,'ITC Offerings Mapping'!$C$1:$C$1000,'ITC Offerings Mapping'!$B$1:$B$1000),"")</f>
        <v/>
      </c>
      <c r="Q150" s="21" t="str">
        <f t="array" ref="Q150">IF(Prototype_input!$C$6="Federal or Tribal Government",IF(O150&lt;&gt;"", INDEX('Scope Scoring'!$C$2:$BX$50, MATCH(O150, 'Scope Scoring'!$B$2:$B$50, 0), MATCH(B150, 'Scope Scoring'!$C$1:$BX$1, 0)),""),"")</f>
        <v/>
      </c>
      <c r="R150" s="21" t="str">
        <f t="shared" si="39"/>
        <v/>
      </c>
      <c r="S150" s="21" t="str">
        <f t="shared" si="40"/>
        <v/>
      </c>
      <c r="T150" s="21" t="str">
        <f t="shared" si="41"/>
        <v/>
      </c>
      <c r="U150" s="21" t="str">
        <f t="shared" si="42"/>
        <v/>
      </c>
      <c r="W150" s="21" t="str">
        <f t="array" ref="W150">IF(Prototype_input!$C$6="Federal or Tribal Government",IF(O150&lt;&gt;"", INDEX('Summary - Level of Assistance -'!$C$2:$AV$7, MATCH(Prototype_input!$C$34, 'Summary - Level of Assistance -'!$B$2:$B$7, 0), MATCH(B150, 'Summary - Level of Assistance -'!$C$1:$AV$1, 0)),""),"")</f>
        <v/>
      </c>
      <c r="X150" s="21" t="str">
        <f t="shared" si="43"/>
        <v/>
      </c>
      <c r="Y150" s="21" t="str">
        <f t="shared" si="44"/>
        <v/>
      </c>
      <c r="AA150" s="21" t="str">
        <f t="array" ref="AA150">IF(Prototype_input!$C$6="Federal or Tribal Government",IF(O150&lt;&gt;"", INDEX('Summary - Objective - Tradeoff'!$C$2:$AV$4, MATCH(Prototype_input!$C$38, 'Summary - Objective - Tradeoff'!$B$2:$B$4, 0), MATCH(B150, 'Summary - Objective - Tradeoff'!$C$1:$AV$1, 0)),""),"")</f>
        <v/>
      </c>
      <c r="AB150" s="21" t="str">
        <f t="shared" si="45"/>
        <v/>
      </c>
      <c r="AC150" s="21" t="str">
        <f t="shared" si="46"/>
        <v/>
      </c>
      <c r="AE150" s="21" t="str">
        <f t="array" ref="AE150">IF(Prototype_input!$C$6="Federal or Tribal Government",IF(O150&lt;&gt;"", INDEX('Summary- PoP - Tradeoff'!$C$2:$AV$5, MATCH(Prototype_input!$C$46, 'Summary- PoP - Tradeoff'!$B$2:$B$5, 0), MATCH(B150, 'Summary- PoP - Tradeoff'!$C$1:$AV$1, 0)),""),"")</f>
        <v/>
      </c>
      <c r="AF150" s="21" t="str">
        <f t="shared" si="47"/>
        <v/>
      </c>
      <c r="AG150" s="21" t="str">
        <f t="shared" si="48"/>
        <v/>
      </c>
      <c r="AI150" s="21" t="str">
        <f t="array" ref="AI150">IF(Prototype_input!$C$6="Federal or Tribal Government",IF(O150&lt;&gt;"", INDEX('Summary - EDV - Tradeoff'!$C$2:$AV$4, MATCH(Prototype_input!$C$54, 'Summary - EDV - Tradeoff'!$B$2:$B$4, 0), MATCH(B150, 'Summary - EDV - Tradeoff'!$C$1:$AV$1, 0)),""),"")</f>
        <v/>
      </c>
      <c r="AJ150" s="21" t="str">
        <f t="shared" si="49"/>
        <v/>
      </c>
      <c r="AK150" s="21" t="str">
        <f t="shared" si="50"/>
        <v/>
      </c>
      <c r="AL150" s="21" t="str">
        <f t="shared" si="51"/>
        <v/>
      </c>
    </row>
    <row r="151" spans="4:38" ht="12.75" x14ac:dyDescent="0.2">
      <c r="D151" s="21" t="str">
        <f>IF(
  Prototype_input!$C$6 = "State or Local Government",
  IF(
    C151 &lt;&gt; "",
    IFERROR(
      INDEX(
        'Summary - Acquisition Need'!$C$2:$AD$4,
        MATCH(Prototype_input!$C$30, 'Summary - Acquisition Need'!$B$2:$B$4, 0),
        MATCH(C151, 'Summary - Acquisition Need'!$C$1:$AD$1, 0)
      ),
      ""
    ),
    ""
  ),
  IF(
    Prototype_input!$C$6 = "Federal or Tribal Government",
    IF(
      B151 &lt;&gt; "",
      IFERROR(
        INDEX(
          'Summary - Place of Performance'!$C$2:$AW$14,
          MATCH(Prototype_input!$C$30, 'Summary - Place of Performance'!$B$2:$B$14, 0),
          MATCH(B151, 'Summary - Place of Performance'!$C$1:$AW$1, 0)
        ),
        ""
      ),
      ""
    ),
    ""
  )
)</f>
        <v/>
      </c>
      <c r="E151" s="21" t="str">
        <f>IF(
  Prototype_input!$C$6 = "State or Local Government",
  IF(
    C151 &lt;&gt; "",
    IFERROR(
      INDEX(
        'Summary - Contract Type'!$C$2:$BX$6,
        MATCH(Prototype_input!$C$34, 'Summary - Contract Type'!$B$2:$B$6, 0),
        MATCH(C151, 'Summary - Contract Type'!$C$1:$BX$1, 0)
      ),
      ""
    ),
    ""
  ),
  IF(
    Prototype_input!$C$6 = "Federal or Tribal Government",
    IF(
      B151 &lt;&gt; "",
      IFERROR(
        INDEX(
          'Summary - Level of Assistance'!$C$2:$AW$7,
          MATCH(Prototype_input!$C$34, 'Summary - Level of Assistance'!$B$2:$B$7, 0),
          MATCH(B151, 'Summary - Level of Assistance'!$C$1:$AW$1, 0)
        ),
        ""
      ),
      ""
    ),
    ""
  )
)</f>
        <v/>
      </c>
      <c r="F151" s="21" t="str">
        <f>IF(
  Prototype_input!$C$6 = "State or Local Government",
  IF(
    C151 &lt;&gt; "",
    IFERROR(
      INDEX(
        'Summary - Socioeconomic'!$C$2:$BX$11,
        MATCH(Prototype_input!$C$38, 'Summary - Socioeconomic'!$B$2:$B$11, 0),
        MATCH(C151, 'Summary - Socioeconomic'!$C$1:$BX$1, 0)
      ),
      ""
    ),
    ""
  ),
  IF(
    Prototype_input!$C$6 = "Federal or Tribal Government",
    IF(
      B151 &lt;&gt; "",
      IFERROR(
        INDEX(
          'Summary - Objective'!$C$2:$AX$4,
          MATCH(Prototype_input!$C$38, 'Summary - Objective'!$B$2:$B$4, 0),
          MATCH(B151, 'Summary - Objective'!$C$1:$AX$1, 0)
        ),
        ""
      ),
      ""
    ),
    ""
  )
)</f>
        <v/>
      </c>
      <c r="G151" s="21" t="str">
        <f>IF(
  Prototype_input!$C$6 = "Federal or Tribal Government",
  IF(
    B151 &lt;&gt; "",
    IFERROR(
      INDEX(
        'Summary - Contract Type'!$C$2:$BX$6,
        MATCH(Prototype_input!$C$42, 'Summary - Contract Type'!$B$2:$B$6, 0),
        MATCH(B151, 'Summary - Contract Type'!$C$1:$BX$1, 0)
      ),
      ""
    ),
    ""
  ),
  ""
)</f>
        <v/>
      </c>
      <c r="H151" s="21" t="str">
        <f>IF(
  Prototype_input!$C$6 = "Federal or Tribal Government",
  IF(
    B151 &lt;&gt; "",
    IFERROR(
      INDEX(
        'Summary - Period of Performance'!$C$2:$AW$5,
        MATCH(Prototype_input!$C$46, 'Summary - Period of Performance'!$B$2:$B$5, 0),
        MATCH(B151, 'Summary - Period of Performance'!$C$1:$AW$1, 0)
      ),
      ""
    ),
    ""
  ),
  ""
)</f>
        <v/>
      </c>
      <c r="I151" s="21" t="str">
        <f>IF(
  Prototype_input!$C$6 = "Federal or Tribal Government",
  IF(
    B151 &lt;&gt; "",
    IFERROR(
      INDEX(
        'Summary - Socioeconomic'!$C$2:$BX$11,
        MATCH(Prototype_input!$C$50, 'Summary - Socioeconomic'!$B$2:$B$11, 0),
        MATCH(B151, 'Summary - Socioeconomic'!$C$1:$BX$1, 0)
      ),
      ""
    ),
    ""
  ),
  ""
)</f>
        <v/>
      </c>
      <c r="J151" s="21" t="str">
        <f>IF(
  Prototype_input!$C$6 = "Federal or Tribal Government",
  IF(
    B151 &lt;&gt; "",
    IFERROR(
      INDEX(
        'Summary - Estimated Dollar Valu'!$C$2:$AW$4,
        MATCH(Prototype_input!$C$54, 'Summary - Estimated Dollar Valu'!$B$2:$B$4, 0),
        MATCH(B151, 'Summary - Estimated Dollar Valu'!$C$1:$AW$1, 0)
      ),
      ""
    ),
    ""
  ),
  ""
)</f>
        <v/>
      </c>
      <c r="K151" s="21" t="str">
        <f>IF(AND(Prototype_input!$C$56&lt;&gt;"",J151&lt;&gt;""),Prototype_input!$C$58,"")</f>
        <v/>
      </c>
      <c r="L151" s="21" t="str">
        <f>IF(AND(Prototype_input!$C$60&lt;&gt;"",J151&lt;&gt;""),Prototype_input!$C$62,"")</f>
        <v/>
      </c>
      <c r="M151" s="21" t="str">
        <f>IF(AND(Prototype_input!$C$64&lt;&gt;"",J151&lt;&gt;""),Prototype_input!$C$66,"")</f>
        <v/>
      </c>
      <c r="N151" s="21" t="str">
        <f>IF(AND(Prototype_input!$C$68&lt;&gt;"",J151&lt;&gt;""),Prototype_input!$C$70,"")</f>
        <v/>
      </c>
      <c r="O151" s="21" t="str">
        <f>IF(N151&lt;&gt;"",_xlfn.XLOOKUP(Prototype_input!$E$16,'ITC Offerings Mapping'!$C$1:$C$1000,'ITC Offerings Mapping'!$B$1:$B$1000),"")</f>
        <v/>
      </c>
      <c r="Q151" s="21" t="str">
        <f t="array" ref="Q151">IF(Prototype_input!$C$6="Federal or Tribal Government",IF(O151&lt;&gt;"", INDEX('Scope Scoring'!$C$2:$BX$50, MATCH(O151, 'Scope Scoring'!$B$2:$B$50, 0), MATCH(B151, 'Scope Scoring'!$C$1:$BX$1, 0)),""),"")</f>
        <v/>
      </c>
      <c r="R151" s="21" t="str">
        <f t="shared" si="39"/>
        <v/>
      </c>
      <c r="S151" s="21" t="str">
        <f t="shared" si="40"/>
        <v/>
      </c>
      <c r="T151" s="21" t="str">
        <f t="shared" si="41"/>
        <v/>
      </c>
      <c r="U151" s="21" t="str">
        <f t="shared" si="42"/>
        <v/>
      </c>
      <c r="W151" s="21" t="str">
        <f t="array" ref="W151">IF(Prototype_input!$C$6="Federal or Tribal Government",IF(O151&lt;&gt;"", INDEX('Summary - Level of Assistance -'!$C$2:$AV$7, MATCH(Prototype_input!$C$34, 'Summary - Level of Assistance -'!$B$2:$B$7, 0), MATCH(B151, 'Summary - Level of Assistance -'!$C$1:$AV$1, 0)),""),"")</f>
        <v/>
      </c>
      <c r="X151" s="21" t="str">
        <f t="shared" si="43"/>
        <v/>
      </c>
      <c r="Y151" s="21" t="str">
        <f t="shared" si="44"/>
        <v/>
      </c>
      <c r="AA151" s="21" t="str">
        <f t="array" ref="AA151">IF(Prototype_input!$C$6="Federal or Tribal Government",IF(O151&lt;&gt;"", INDEX('Summary - Objective - Tradeoff'!$C$2:$AV$4, MATCH(Prototype_input!$C$38, 'Summary - Objective - Tradeoff'!$B$2:$B$4, 0), MATCH(B151, 'Summary - Objective - Tradeoff'!$C$1:$AV$1, 0)),""),"")</f>
        <v/>
      </c>
      <c r="AB151" s="21" t="str">
        <f t="shared" si="45"/>
        <v/>
      </c>
      <c r="AC151" s="21" t="str">
        <f t="shared" si="46"/>
        <v/>
      </c>
      <c r="AE151" s="21" t="str">
        <f t="array" ref="AE151">IF(Prototype_input!$C$6="Federal or Tribal Government",IF(O151&lt;&gt;"", INDEX('Summary- PoP - Tradeoff'!$C$2:$AV$5, MATCH(Prototype_input!$C$46, 'Summary- PoP - Tradeoff'!$B$2:$B$5, 0), MATCH(B151, 'Summary- PoP - Tradeoff'!$C$1:$AV$1, 0)),""),"")</f>
        <v/>
      </c>
      <c r="AF151" s="21" t="str">
        <f t="shared" si="47"/>
        <v/>
      </c>
      <c r="AG151" s="21" t="str">
        <f t="shared" si="48"/>
        <v/>
      </c>
      <c r="AI151" s="21" t="str">
        <f t="array" ref="AI151">IF(Prototype_input!$C$6="Federal or Tribal Government",IF(O151&lt;&gt;"", INDEX('Summary - EDV - Tradeoff'!$C$2:$AV$4, MATCH(Prototype_input!$C$54, 'Summary - EDV - Tradeoff'!$B$2:$B$4, 0), MATCH(B151, 'Summary - EDV - Tradeoff'!$C$1:$AV$1, 0)),""),"")</f>
        <v/>
      </c>
      <c r="AJ151" s="21" t="str">
        <f t="shared" si="49"/>
        <v/>
      </c>
      <c r="AK151" s="21" t="str">
        <f t="shared" si="50"/>
        <v/>
      </c>
      <c r="AL151" s="21" t="str">
        <f t="shared" si="51"/>
        <v/>
      </c>
    </row>
    <row r="152" spans="4:38" ht="12.75" x14ac:dyDescent="0.2">
      <c r="D152" s="21" t="str">
        <f>IF(
  Prototype_input!$C$6 = "State or Local Government",
  IF(
    C152 &lt;&gt; "",
    IFERROR(
      INDEX(
        'Summary - Acquisition Need'!$C$2:$AD$4,
        MATCH(Prototype_input!$C$30, 'Summary - Acquisition Need'!$B$2:$B$4, 0),
        MATCH(C152, 'Summary - Acquisition Need'!$C$1:$AD$1, 0)
      ),
      ""
    ),
    ""
  ),
  IF(
    Prototype_input!$C$6 = "Federal or Tribal Government",
    IF(
      B152 &lt;&gt; "",
      IFERROR(
        INDEX(
          'Summary - Place of Performance'!$C$2:$AW$14,
          MATCH(Prototype_input!$C$30, 'Summary - Place of Performance'!$B$2:$B$14, 0),
          MATCH(B152, 'Summary - Place of Performance'!$C$1:$AW$1, 0)
        ),
        ""
      ),
      ""
    ),
    ""
  )
)</f>
        <v/>
      </c>
      <c r="E152" s="21" t="str">
        <f>IF(
  Prototype_input!$C$6 = "State or Local Government",
  IF(
    C152 &lt;&gt; "",
    IFERROR(
      INDEX(
        'Summary - Contract Type'!$C$2:$BX$6,
        MATCH(Prototype_input!$C$34, 'Summary - Contract Type'!$B$2:$B$6, 0),
        MATCH(C152, 'Summary - Contract Type'!$C$1:$BX$1, 0)
      ),
      ""
    ),
    ""
  ),
  IF(
    Prototype_input!$C$6 = "Federal or Tribal Government",
    IF(
      B152 &lt;&gt; "",
      IFERROR(
        INDEX(
          'Summary - Level of Assistance'!$C$2:$AW$7,
          MATCH(Prototype_input!$C$34, 'Summary - Level of Assistance'!$B$2:$B$7, 0),
          MATCH(B152, 'Summary - Level of Assistance'!$C$1:$AW$1, 0)
        ),
        ""
      ),
      ""
    ),
    ""
  )
)</f>
        <v/>
      </c>
      <c r="F152" s="21" t="str">
        <f>IF(
  Prototype_input!$C$6 = "State or Local Government",
  IF(
    C152 &lt;&gt; "",
    IFERROR(
      INDEX(
        'Summary - Socioeconomic'!$C$2:$BX$11,
        MATCH(Prototype_input!$C$38, 'Summary - Socioeconomic'!$B$2:$B$11, 0),
        MATCH(C152, 'Summary - Socioeconomic'!$C$1:$BX$1, 0)
      ),
      ""
    ),
    ""
  ),
  IF(
    Prototype_input!$C$6 = "Federal or Tribal Government",
    IF(
      B152 &lt;&gt; "",
      IFERROR(
        INDEX(
          'Summary - Objective'!$C$2:$AX$4,
          MATCH(Prototype_input!$C$38, 'Summary - Objective'!$B$2:$B$4, 0),
          MATCH(B152, 'Summary - Objective'!$C$1:$AX$1, 0)
        ),
        ""
      ),
      ""
    ),
    ""
  )
)</f>
        <v/>
      </c>
      <c r="G152" s="21" t="str">
        <f>IF(
  Prototype_input!$C$6 = "Federal or Tribal Government",
  IF(
    B152 &lt;&gt; "",
    IFERROR(
      INDEX(
        'Summary - Contract Type'!$C$2:$BX$6,
        MATCH(Prototype_input!$C$42, 'Summary - Contract Type'!$B$2:$B$6, 0),
        MATCH(B152, 'Summary - Contract Type'!$C$1:$BX$1, 0)
      ),
      ""
    ),
    ""
  ),
  ""
)</f>
        <v/>
      </c>
      <c r="H152" s="21" t="str">
        <f>IF(
  Prototype_input!$C$6 = "Federal or Tribal Government",
  IF(
    B152 &lt;&gt; "",
    IFERROR(
      INDEX(
        'Summary - Period of Performance'!$C$2:$AW$5,
        MATCH(Prototype_input!$C$46, 'Summary - Period of Performance'!$B$2:$B$5, 0),
        MATCH(B152, 'Summary - Period of Performance'!$C$1:$AW$1, 0)
      ),
      ""
    ),
    ""
  ),
  ""
)</f>
        <v/>
      </c>
      <c r="I152" s="21" t="str">
        <f>IF(
  Prototype_input!$C$6 = "Federal or Tribal Government",
  IF(
    B152 &lt;&gt; "",
    IFERROR(
      INDEX(
        'Summary - Socioeconomic'!$C$2:$BX$11,
        MATCH(Prototype_input!$C$50, 'Summary - Socioeconomic'!$B$2:$B$11, 0),
        MATCH(B152, 'Summary - Socioeconomic'!$C$1:$BX$1, 0)
      ),
      ""
    ),
    ""
  ),
  ""
)</f>
        <v/>
      </c>
      <c r="J152" s="21" t="str">
        <f>IF(
  Prototype_input!$C$6 = "Federal or Tribal Government",
  IF(
    B152 &lt;&gt; "",
    IFERROR(
      INDEX(
        'Summary - Estimated Dollar Valu'!$C$2:$AW$4,
        MATCH(Prototype_input!$C$54, 'Summary - Estimated Dollar Valu'!$B$2:$B$4, 0),
        MATCH(B152, 'Summary - Estimated Dollar Valu'!$C$1:$AW$1, 0)
      ),
      ""
    ),
    ""
  ),
  ""
)</f>
        <v/>
      </c>
      <c r="K152" s="21" t="str">
        <f>IF(AND(Prototype_input!$C$56&lt;&gt;"",J152&lt;&gt;""),Prototype_input!$C$58,"")</f>
        <v/>
      </c>
      <c r="L152" s="21" t="str">
        <f>IF(AND(Prototype_input!$C$60&lt;&gt;"",J152&lt;&gt;""),Prototype_input!$C$62,"")</f>
        <v/>
      </c>
      <c r="M152" s="21" t="str">
        <f>IF(AND(Prototype_input!$C$64&lt;&gt;"",J152&lt;&gt;""),Prototype_input!$C$66,"")</f>
        <v/>
      </c>
      <c r="N152" s="21" t="str">
        <f>IF(AND(Prototype_input!$C$68&lt;&gt;"",J152&lt;&gt;""),Prototype_input!$C$70,"")</f>
        <v/>
      </c>
      <c r="O152" s="21" t="str">
        <f>IF(N152&lt;&gt;"",_xlfn.XLOOKUP(Prototype_input!$E$16,'ITC Offerings Mapping'!$C$1:$C$1000,'ITC Offerings Mapping'!$B$1:$B$1000),"")</f>
        <v/>
      </c>
      <c r="Q152" s="21" t="str">
        <f t="array" ref="Q152">IF(Prototype_input!$C$6="Federal or Tribal Government",IF(O152&lt;&gt;"", INDEX('Scope Scoring'!$C$2:$BX$50, MATCH(O152, 'Scope Scoring'!$B$2:$B$50, 0), MATCH(B152, 'Scope Scoring'!$C$1:$BX$1, 0)),""),"")</f>
        <v/>
      </c>
      <c r="R152" s="21" t="str">
        <f t="shared" si="39"/>
        <v/>
      </c>
      <c r="S152" s="21" t="str">
        <f t="shared" si="40"/>
        <v/>
      </c>
      <c r="T152" s="21" t="str">
        <f t="shared" si="41"/>
        <v/>
      </c>
      <c r="U152" s="21" t="str">
        <f t="shared" si="42"/>
        <v/>
      </c>
      <c r="W152" s="21" t="str">
        <f t="array" ref="W152">IF(Prototype_input!$C$6="Federal or Tribal Government",IF(O152&lt;&gt;"", INDEX('Summary - Level of Assistance -'!$C$2:$AV$7, MATCH(Prototype_input!$C$34, 'Summary - Level of Assistance -'!$B$2:$B$7, 0), MATCH(B152, 'Summary - Level of Assistance -'!$C$1:$AV$1, 0)),""),"")</f>
        <v/>
      </c>
      <c r="X152" s="21" t="str">
        <f t="shared" si="43"/>
        <v/>
      </c>
      <c r="Y152" s="21" t="str">
        <f t="shared" si="44"/>
        <v/>
      </c>
      <c r="AA152" s="21" t="str">
        <f t="array" ref="AA152">IF(Prototype_input!$C$6="Federal or Tribal Government",IF(O152&lt;&gt;"", INDEX('Summary - Objective - Tradeoff'!$C$2:$AV$4, MATCH(Prototype_input!$C$38, 'Summary - Objective - Tradeoff'!$B$2:$B$4, 0), MATCH(B152, 'Summary - Objective - Tradeoff'!$C$1:$AV$1, 0)),""),"")</f>
        <v/>
      </c>
      <c r="AB152" s="21" t="str">
        <f t="shared" si="45"/>
        <v/>
      </c>
      <c r="AC152" s="21" t="str">
        <f t="shared" si="46"/>
        <v/>
      </c>
      <c r="AE152" s="21" t="str">
        <f t="array" ref="AE152">IF(Prototype_input!$C$6="Federal or Tribal Government",IF(O152&lt;&gt;"", INDEX('Summary- PoP - Tradeoff'!$C$2:$AV$5, MATCH(Prototype_input!$C$46, 'Summary- PoP - Tradeoff'!$B$2:$B$5, 0), MATCH(B152, 'Summary- PoP - Tradeoff'!$C$1:$AV$1, 0)),""),"")</f>
        <v/>
      </c>
      <c r="AF152" s="21" t="str">
        <f t="shared" si="47"/>
        <v/>
      </c>
      <c r="AG152" s="21" t="str">
        <f t="shared" si="48"/>
        <v/>
      </c>
      <c r="AI152" s="21" t="str">
        <f t="array" ref="AI152">IF(Prototype_input!$C$6="Federal or Tribal Government",IF(O152&lt;&gt;"", INDEX('Summary - EDV - Tradeoff'!$C$2:$AV$4, MATCH(Prototype_input!$C$54, 'Summary - EDV - Tradeoff'!$B$2:$B$4, 0), MATCH(B152, 'Summary - EDV - Tradeoff'!$C$1:$AV$1, 0)),""),"")</f>
        <v/>
      </c>
      <c r="AJ152" s="21" t="str">
        <f t="shared" si="49"/>
        <v/>
      </c>
      <c r="AK152" s="21" t="str">
        <f t="shared" si="50"/>
        <v/>
      </c>
      <c r="AL152" s="21" t="str">
        <f t="shared" si="51"/>
        <v/>
      </c>
    </row>
    <row r="153" spans="4:38" ht="12.75" x14ac:dyDescent="0.2">
      <c r="D153" s="21" t="str">
        <f>IF(
  Prototype_input!$C$6 = "State or Local Government",
  IF(
    C153 &lt;&gt; "",
    IFERROR(
      INDEX(
        'Summary - Acquisition Need'!$C$2:$AD$4,
        MATCH(Prototype_input!$C$30, 'Summary - Acquisition Need'!$B$2:$B$4, 0),
        MATCH(C153, 'Summary - Acquisition Need'!$C$1:$AD$1, 0)
      ),
      ""
    ),
    ""
  ),
  IF(
    Prototype_input!$C$6 = "Federal or Tribal Government",
    IF(
      B153 &lt;&gt; "",
      IFERROR(
        INDEX(
          'Summary - Place of Performance'!$C$2:$AW$14,
          MATCH(Prototype_input!$C$30, 'Summary - Place of Performance'!$B$2:$B$14, 0),
          MATCH(B153, 'Summary - Place of Performance'!$C$1:$AW$1, 0)
        ),
        ""
      ),
      ""
    ),
    ""
  )
)</f>
        <v/>
      </c>
      <c r="E153" s="21" t="str">
        <f>IF(
  Prototype_input!$C$6 = "State or Local Government",
  IF(
    C153 &lt;&gt; "",
    IFERROR(
      INDEX(
        'Summary - Contract Type'!$C$2:$BX$6,
        MATCH(Prototype_input!$C$34, 'Summary - Contract Type'!$B$2:$B$6, 0),
        MATCH(C153, 'Summary - Contract Type'!$C$1:$BX$1, 0)
      ),
      ""
    ),
    ""
  ),
  IF(
    Prototype_input!$C$6 = "Federal or Tribal Government",
    IF(
      B153 &lt;&gt; "",
      IFERROR(
        INDEX(
          'Summary - Level of Assistance'!$C$2:$AW$7,
          MATCH(Prototype_input!$C$34, 'Summary - Level of Assistance'!$B$2:$B$7, 0),
          MATCH(B153, 'Summary - Level of Assistance'!$C$1:$AW$1, 0)
        ),
        ""
      ),
      ""
    ),
    ""
  )
)</f>
        <v/>
      </c>
      <c r="F153" s="21" t="str">
        <f>IF(
  Prototype_input!$C$6 = "State or Local Government",
  IF(
    C153 &lt;&gt; "",
    IFERROR(
      INDEX(
        'Summary - Socioeconomic'!$C$2:$BX$11,
        MATCH(Prototype_input!$C$38, 'Summary - Socioeconomic'!$B$2:$B$11, 0),
        MATCH(C153, 'Summary - Socioeconomic'!$C$1:$BX$1, 0)
      ),
      ""
    ),
    ""
  ),
  IF(
    Prototype_input!$C$6 = "Federal or Tribal Government",
    IF(
      B153 &lt;&gt; "",
      IFERROR(
        INDEX(
          'Summary - Objective'!$C$2:$AX$4,
          MATCH(Prototype_input!$C$38, 'Summary - Objective'!$B$2:$B$4, 0),
          MATCH(B153, 'Summary - Objective'!$C$1:$AX$1, 0)
        ),
        ""
      ),
      ""
    ),
    ""
  )
)</f>
        <v/>
      </c>
      <c r="G153" s="21" t="str">
        <f>IF(
  Prototype_input!$C$6 = "Federal or Tribal Government",
  IF(
    B153 &lt;&gt; "",
    IFERROR(
      INDEX(
        'Summary - Contract Type'!$C$2:$BX$6,
        MATCH(Prototype_input!$C$42, 'Summary - Contract Type'!$B$2:$B$6, 0),
        MATCH(B153, 'Summary - Contract Type'!$C$1:$BX$1, 0)
      ),
      ""
    ),
    ""
  ),
  ""
)</f>
        <v/>
      </c>
      <c r="H153" s="21" t="str">
        <f>IF(
  Prototype_input!$C$6 = "Federal or Tribal Government",
  IF(
    B153 &lt;&gt; "",
    IFERROR(
      INDEX(
        'Summary - Period of Performance'!$C$2:$AW$5,
        MATCH(Prototype_input!$C$46, 'Summary - Period of Performance'!$B$2:$B$5, 0),
        MATCH(B153, 'Summary - Period of Performance'!$C$1:$AW$1, 0)
      ),
      ""
    ),
    ""
  ),
  ""
)</f>
        <v/>
      </c>
      <c r="I153" s="21" t="str">
        <f>IF(
  Prototype_input!$C$6 = "Federal or Tribal Government",
  IF(
    B153 &lt;&gt; "",
    IFERROR(
      INDEX(
        'Summary - Socioeconomic'!$C$2:$BX$11,
        MATCH(Prototype_input!$C$50, 'Summary - Socioeconomic'!$B$2:$B$11, 0),
        MATCH(B153, 'Summary - Socioeconomic'!$C$1:$BX$1, 0)
      ),
      ""
    ),
    ""
  ),
  ""
)</f>
        <v/>
      </c>
      <c r="J153" s="21" t="str">
        <f>IF(
  Prototype_input!$C$6 = "Federal or Tribal Government",
  IF(
    B153 &lt;&gt; "",
    IFERROR(
      INDEX(
        'Summary - Estimated Dollar Valu'!$C$2:$AW$4,
        MATCH(Prototype_input!$C$54, 'Summary - Estimated Dollar Valu'!$B$2:$B$4, 0),
        MATCH(B153, 'Summary - Estimated Dollar Valu'!$C$1:$AW$1, 0)
      ),
      ""
    ),
    ""
  ),
  ""
)</f>
        <v/>
      </c>
      <c r="K153" s="21" t="str">
        <f>IF(AND(Prototype_input!$C$56&lt;&gt;"",J153&lt;&gt;""),Prototype_input!$C$58,"")</f>
        <v/>
      </c>
      <c r="L153" s="21" t="str">
        <f>IF(AND(Prototype_input!$C$60&lt;&gt;"",J153&lt;&gt;""),Prototype_input!$C$62,"")</f>
        <v/>
      </c>
      <c r="M153" s="21" t="str">
        <f>IF(AND(Prototype_input!$C$64&lt;&gt;"",J153&lt;&gt;""),Prototype_input!$C$66,"")</f>
        <v/>
      </c>
      <c r="N153" s="21" t="str">
        <f>IF(AND(Prototype_input!$C$68&lt;&gt;"",J153&lt;&gt;""),Prototype_input!$C$70,"")</f>
        <v/>
      </c>
      <c r="O153" s="21" t="str">
        <f>IF(N153&lt;&gt;"",_xlfn.XLOOKUP(Prototype_input!$E$16,'ITC Offerings Mapping'!$C$1:$C$1000,'ITC Offerings Mapping'!$B$1:$B$1000),"")</f>
        <v/>
      </c>
      <c r="Q153" s="21" t="str">
        <f t="array" ref="Q153">IF(Prototype_input!$C$6="Federal or Tribal Government",IF(O153&lt;&gt;"", INDEX('Scope Scoring'!$C$2:$BX$50, MATCH(O153, 'Scope Scoring'!$B$2:$B$50, 0), MATCH(B153, 'Scope Scoring'!$C$1:$BX$1, 0)),""),"")</f>
        <v/>
      </c>
      <c r="R153" s="21" t="str">
        <f t="shared" si="39"/>
        <v/>
      </c>
      <c r="S153" s="21" t="str">
        <f t="shared" si="40"/>
        <v/>
      </c>
      <c r="T153" s="21" t="str">
        <f t="shared" si="41"/>
        <v/>
      </c>
      <c r="U153" s="21" t="str">
        <f t="shared" si="42"/>
        <v/>
      </c>
      <c r="W153" s="21" t="str">
        <f t="array" ref="W153">IF(Prototype_input!$C$6="Federal or Tribal Government",IF(O153&lt;&gt;"", INDEX('Summary - Level of Assistance -'!$C$2:$AV$7, MATCH(Prototype_input!$C$34, 'Summary - Level of Assistance -'!$B$2:$B$7, 0), MATCH(B153, 'Summary - Level of Assistance -'!$C$1:$AV$1, 0)),""),"")</f>
        <v/>
      </c>
      <c r="X153" s="21" t="str">
        <f t="shared" si="43"/>
        <v/>
      </c>
      <c r="Y153" s="21" t="str">
        <f t="shared" si="44"/>
        <v/>
      </c>
      <c r="AA153" s="21" t="str">
        <f t="array" ref="AA153">IF(Prototype_input!$C$6="Federal or Tribal Government",IF(O153&lt;&gt;"", INDEX('Summary - Objective - Tradeoff'!$C$2:$AV$4, MATCH(Prototype_input!$C$38, 'Summary - Objective - Tradeoff'!$B$2:$B$4, 0), MATCH(B153, 'Summary - Objective - Tradeoff'!$C$1:$AV$1, 0)),""),"")</f>
        <v/>
      </c>
      <c r="AB153" s="21" t="str">
        <f t="shared" si="45"/>
        <v/>
      </c>
      <c r="AC153" s="21" t="str">
        <f t="shared" si="46"/>
        <v/>
      </c>
      <c r="AE153" s="21" t="str">
        <f t="array" ref="AE153">IF(Prototype_input!$C$6="Federal or Tribal Government",IF(O153&lt;&gt;"", INDEX('Summary- PoP - Tradeoff'!$C$2:$AV$5, MATCH(Prototype_input!$C$46, 'Summary- PoP - Tradeoff'!$B$2:$B$5, 0), MATCH(B153, 'Summary- PoP - Tradeoff'!$C$1:$AV$1, 0)),""),"")</f>
        <v/>
      </c>
      <c r="AF153" s="21" t="str">
        <f t="shared" si="47"/>
        <v/>
      </c>
      <c r="AG153" s="21" t="str">
        <f t="shared" si="48"/>
        <v/>
      </c>
      <c r="AI153" s="21" t="str">
        <f t="array" ref="AI153">IF(Prototype_input!$C$6="Federal or Tribal Government",IF(O153&lt;&gt;"", INDEX('Summary - EDV - Tradeoff'!$C$2:$AV$4, MATCH(Prototype_input!$C$54, 'Summary - EDV - Tradeoff'!$B$2:$B$4, 0), MATCH(B153, 'Summary - EDV - Tradeoff'!$C$1:$AV$1, 0)),""),"")</f>
        <v/>
      </c>
      <c r="AJ153" s="21" t="str">
        <f t="shared" si="49"/>
        <v/>
      </c>
      <c r="AK153" s="21" t="str">
        <f t="shared" si="50"/>
        <v/>
      </c>
      <c r="AL153" s="21" t="str">
        <f t="shared" si="51"/>
        <v/>
      </c>
    </row>
    <row r="154" spans="4:38" ht="12.75" x14ac:dyDescent="0.2">
      <c r="D154" s="21" t="str">
        <f t="array" ref="D154">IF(
  Prototype_input!$C$6 = "State or Local Government",
  IF(
    C154 &lt;&gt; "",
    IFERROR(
      INDEX(
        'Summary - Acquisition Need'!$C$2:$AD$4,
        MATCH(Prototype_input!$C$30, 'Summary - Acquisition Need'!$B$2:$B$4, 0),
        MATCH(C154, 'Summary - Acquisition Need'!$C$1:$AD$1, 0)
      ),
      ""
    ),
    ""
  ),
  IF(
    Prototype_input!$C$6 = "Federal or Tribal Government",
    IF(
      B154 &lt;&gt; "",
      IFERROR(
        INDEX(
          'Summary - Place of Performance'!$C$2:$AW$14,
          MATCH(Prototype_input!$C$30, 'Summary - Place of Performance'!$B$2:$B$14, 0),
          MATCH(B154, 'Summary - Place of Performance'!$C$1:$AW$1, 0)
        ),
        ""
      ),
      ""
    ),
    ""
  )
)</f>
        <v/>
      </c>
      <c r="E154" s="21" t="str">
        <f t="array" ref="E154">IF(
  Prototype_input!$C$6 = "State or Local Government",
  IF(
    C154 &lt;&gt; "",
    IFERROR(
      INDEX(
        'Summary - Contract Type'!$C$2:$BX$6,
        MATCH(Prototype_input!$C$34, 'Summary - Contract Type'!$B$2:$B$6, 0),
        MATCH(C154, 'Summary - Contract Type'!$C$1:$BX$1, 0)
      ),
      ""
    ),
    ""
  ),
  IF(
    Prototype_input!$C$6 = "Federal or Tribal Government",
    IF(
      B154 &lt;&gt; "",
      IFERROR(
        INDEX(
          'Summary - Level of Assistance'!$C$2:$AW$7,
          MATCH(Prototype_input!$C$34, 'Summary - Level of Assistance'!$B$2:$B$7, 0),
          MATCH(B154, 'Summary - Level of Assistance'!$C$1:$AW$1, 0)
        ),
        ""
      ),
      ""
    ),
    ""
  )
)</f>
        <v/>
      </c>
      <c r="F154" s="21" t="str">
        <f t="array" ref="F154">IF(
  Prototype_input!$C$6 = "State or Local Government",
  IF(
    C154 &lt;&gt; "",
    IFERROR(
      INDEX(
        'Summary - Socioeconomic'!$C$2:$BX$11,
        MATCH(Prototype_input!$C$38, 'Summary - Socioeconomic'!$B$2:$B$11, 0),
        MATCH(C154, 'Summary - Socioeconomic'!$C$1:$BX$1, 0)
      ),
      ""
    ),
    ""
  ),
  IF(
    Prototype_input!$C$6 = "Federal or Tribal Government",
    IF(
      B154 &lt;&gt; "",
      IFERROR(
        INDEX(
          'Summary - Objective'!$C$2:$AX$4,
          MATCH(Prototype_input!$C$38, 'Summary - Objective'!$B$2:$B$4, 0),
          MATCH(B154, 'Summary - Objective'!$C$1:$AX$1, 0)
        ),
        ""
      ),
      ""
    ),
    ""
  )
)</f>
        <v/>
      </c>
      <c r="G154" s="21" t="str">
        <f t="array" ref="G154">IF(
  Prototype_input!$C$6 = "Federal or Tribal Government",
  IF(
    B154 &lt;&gt; "",
    IFERROR(
      INDEX(
        'Summary - Contract Type'!$C$2:$BX$6,
        MATCH(Prototype_input!$C$42, 'Summary - Contract Type'!$B$2:$B$6, 0),
        MATCH(B154, 'Summary - Contract Type'!$C$1:$BX$1, 0)
      ),
      ""
    ),
    ""
  ),
  ""
)</f>
        <v/>
      </c>
      <c r="H154" s="21" t="str">
        <f t="array" ref="H154">IF(
  Prototype_input!$C$6 = "Federal or Tribal Government",
  IF(
    B154 &lt;&gt; "",
    IFERROR(
      INDEX(
        'Summary - Period of Performance'!$C$2:$AW$5,
        MATCH(Prototype_input!$C$46, 'Summary - Period of Performance'!$B$2:$B$5, 0),
        MATCH(B154, 'Summary - Period of Performance'!$C$1:$AW$1, 0)
      ),
      ""
    ),
    ""
  ),
  ""
)</f>
        <v/>
      </c>
      <c r="I154" s="21" t="str">
        <f t="array" ref="I154">IF(
  Prototype_input!$C$6 = "Federal or Tribal Government",
  IF(
    B154 &lt;&gt; "",
    IFERROR(
      INDEX(
        'Summary - Socioeconomic'!$C$2:$BX$11,
        MATCH(Prototype_input!$C$50, 'Summary - Socioeconomic'!$B$2:$B$11, 0),
        MATCH(B154, 'Summary - Socioeconomic'!$C$1:$BX$1, 0)
      ),
      ""
    ),
    ""
  ),
  ""
)</f>
        <v/>
      </c>
      <c r="J154" s="21" t="str">
        <f t="array" ref="J154">IF(
  Prototype_input!$C$6 = "Federal or Tribal Government",
  IF(
    B154 &lt;&gt; "",
    IFERROR(
      INDEX(
        'Summary - Estimated Dollar Valu'!$C$2:$AW$4,
        MATCH(Prototype_input!$C$54, 'Summary - Estimated Dollar Valu'!$B$2:$B$4, 0),
        MATCH(B154, 'Summary - Estimated Dollar Valu'!$C$1:$AW$1, 0)
      ),
      ""
    ),
    ""
  ),
  ""
)</f>
        <v/>
      </c>
      <c r="K154" s="21" t="str">
        <f>IF(AND(Prototype_input!$C$56&lt;&gt;"",J154&lt;&gt;""),Prototype_input!$C$58,"")</f>
        <v/>
      </c>
      <c r="L154" s="21" t="str">
        <f>IF(AND(Prototype_input!$C$60&lt;&gt;"",J154&lt;&gt;""),Prototype_input!$C$62,"")</f>
        <v/>
      </c>
      <c r="M154" s="21" t="str">
        <f>IF(AND(Prototype_input!$C$64&lt;&gt;"",J154&lt;&gt;""),Prototype_input!$C$66,"")</f>
        <v/>
      </c>
      <c r="N154" s="21" t="str">
        <f>IF(AND(Prototype_input!$C$68&lt;&gt;"",J154&lt;&gt;""),Prototype_input!$C$70,"")</f>
        <v/>
      </c>
      <c r="O154" s="21" t="str">
        <f t="array" ref="O154">IF(N154&lt;&gt;"",_xludf.xlookup(Prototype_input!$E$16,'ITC Offerings Mapping'!$C$1:$C$1000,'ITC Offerings Mapping'!$B$1:$B$1000),"")</f>
        <v/>
      </c>
      <c r="Q154" s="21" t="str">
        <f t="array" ref="Q154">IF(Prototype_input!$C$6="Federal or Tribal Government",IF(O154&lt;&gt;"", INDEX('Scope Scoring'!$C$2:$BX$50, MATCH(O154, 'Scope Scoring'!$B$2:$B$50, 0), MATCH(B154, 'Scope Scoring'!$C$1:$BX$1, 0)),""),"")</f>
        <v/>
      </c>
      <c r="R154" s="21" t="str">
        <f t="shared" ref="R154:R159" si="52">IF(Q154&lt;&gt;"",Q154*60,"")</f>
        <v/>
      </c>
      <c r="S154" s="21" t="str">
        <f t="shared" ref="S154:S159" si="53">IF(R154&lt;&gt;"",((Y154+AC154+AG154+AK154)*40)/100,"")</f>
        <v/>
      </c>
      <c r="T154" s="21" t="str">
        <f t="shared" ref="T154:T159" si="54">IF(R154&lt;&gt;"", SUM(R154:S154),"")</f>
        <v/>
      </c>
      <c r="U154" s="21" t="str">
        <f t="shared" ref="U154:U159" si="55">IF(B154&lt;&gt;"",IF(OR(D154="No",E154="No",G154="No",I154="No"),"Fail","Pass"),"")</f>
        <v/>
      </c>
      <c r="W154" s="21" t="str">
        <f t="array" ref="W154">IF(Prototype_input!$C$6="Federal or Tribal Government",IF(O154&lt;&gt;"", INDEX('Summary - Level of Assistance -'!$C$2:$AV$7, MATCH(Prototype_input!$C$34, 'Summary - Level of Assistance -'!$B$2:$B$7, 0), MATCH(B154, 'Summary - Level of Assistance -'!$C$1:$AV$1, 0)),""),"")</f>
        <v/>
      </c>
      <c r="X154" s="21" t="str">
        <f t="shared" ref="X154:X159" si="56">IF(K154="Level of Assistance",4,IF(L154="Level of Assistance",3,IF(M154="Level of Assistance",2,IF(N154="Level of Assistance",1,""))))</f>
        <v/>
      </c>
      <c r="Y154" s="21" t="str">
        <f t="shared" ref="Y154:Y159" si="57">IF(X154&lt;&gt;"",W154*10*X154,"")</f>
        <v/>
      </c>
      <c r="AA154" s="21" t="str">
        <f t="array" ref="AA154">IF(Prototype_input!$C$6="Federal or Tribal Government",IF(O154&lt;&gt;"", INDEX('Summary - Objective - Tradeoff'!$C$2:$AV$4, MATCH(Prototype_input!$C$38, 'Summary - Objective - Tradeoff'!$B$2:$B$4, 0), MATCH(B154, 'Summary - Objective - Tradeoff'!$C$1:$AV$1, 0)),""),"")</f>
        <v/>
      </c>
      <c r="AB154" s="21" t="str">
        <f t="shared" ref="AB154:AB159" si="58">IF(K154="Objective",4,IF(L154="Objective",3,IF(M154="Objective",2,IF(N154="Objective",1,""))))</f>
        <v/>
      </c>
      <c r="AC154" s="21" t="str">
        <f t="shared" ref="AC154:AC159" si="59">IF(AB154&lt;&gt;"",AA154*10*AB154,"")</f>
        <v/>
      </c>
      <c r="AE154" s="21" t="str">
        <f t="array" ref="AE154">IF(Prototype_input!$C$6="Federal or Tribal Government",IF(O154&lt;&gt;"", INDEX('Summary- PoP - Tradeoff'!$C$2:$AV$5, MATCH(Prototype_input!$C$46, 'Summary- PoP - Tradeoff'!$B$2:$B$5, 0), MATCH(B154, 'Summary- PoP - Tradeoff'!$C$1:$AV$1, 0)),""),"")</f>
        <v/>
      </c>
      <c r="AF154" s="21" t="str">
        <f t="shared" ref="AF154:AF159" si="60">IF(K154="Period of Performance",4,IF(L154="Period of Performance",3,IF(M154="Period of Performance",2,IF(N154="Period of Performance",1,""))))</f>
        <v/>
      </c>
      <c r="AG154" s="21" t="str">
        <f t="shared" ref="AG154:AG159" si="61">IF(AF154&lt;&gt;"",AE154*10*AF154,"")</f>
        <v/>
      </c>
      <c r="AI154" s="21" t="str">
        <f t="array" ref="AI154">IF(Prototype_input!$C$6="Federal or Tribal Government",IF(O154&lt;&gt;"", INDEX('Summary - EDV - Tradeoff'!$C$2:$AV$4, MATCH(Prototype_input!$C$54, 'Summary - EDV - Tradeoff'!$B$2:$B$4, 0), MATCH(B154, 'Summary - EDV - Tradeoff'!$C$1:$AV$1, 0)),""),"")</f>
        <v/>
      </c>
      <c r="AJ154" s="21" t="str">
        <f t="shared" ref="AJ154:AJ159" si="62">IF(K154="Estimated Dollar Value",4,IF(L154="Estimated Dollar Value",3,IF(M154="Estimated Dollar Value",2,IF(N154="Estimated Dollar Value",1,""))))</f>
        <v/>
      </c>
      <c r="AK154" s="21" t="str">
        <f t="shared" ref="AK154:AK159" si="63">IF(AI154&lt;&gt;"",AJ154*10*AI154,"")</f>
        <v/>
      </c>
      <c r="AL154" s="21" t="str">
        <f t="shared" ref="AL154:AL159" si="64">IF(C154&lt;&gt;"",IF(OR(D154="No",E154="No",F154="No"),"Fail","Pass"),"")</f>
        <v/>
      </c>
    </row>
    <row r="155" spans="4:38" ht="12.75" x14ac:dyDescent="0.2">
      <c r="D155" s="21" t="str">
        <f t="array" ref="D155">IF(
  Prototype_input!$C$6 = "State or Local Government",
  IF(
    C155 &lt;&gt; "",
    IFERROR(
      INDEX(
        'Summary - Acquisition Need'!$C$2:$AD$4,
        MATCH(Prototype_input!$C$30, 'Summary - Acquisition Need'!$B$2:$B$4, 0),
        MATCH(C155, 'Summary - Acquisition Need'!$C$1:$AD$1, 0)
      ),
      ""
    ),
    ""
  ),
  IF(
    Prototype_input!$C$6 = "Federal or Tribal Government",
    IF(
      B155 &lt;&gt; "",
      IFERROR(
        INDEX(
          'Summary - Place of Performance'!$C$2:$AW$14,
          MATCH(Prototype_input!$C$30, 'Summary - Place of Performance'!$B$2:$B$14, 0),
          MATCH(B155, 'Summary - Place of Performance'!$C$1:$AW$1, 0)
        ),
        ""
      ),
      ""
    ),
    ""
  )
)</f>
        <v/>
      </c>
      <c r="E155" s="21" t="str">
        <f t="array" ref="E155">IF(
  Prototype_input!$C$6 = "State or Local Government",
  IF(
    C155 &lt;&gt; "",
    IFERROR(
      INDEX(
        'Summary - Contract Type'!$C$2:$BX$6,
        MATCH(Prototype_input!$C$34, 'Summary - Contract Type'!$B$2:$B$6, 0),
        MATCH(C155, 'Summary - Contract Type'!$C$1:$BX$1, 0)
      ),
      ""
    ),
    ""
  ),
  IF(
    Prototype_input!$C$6 = "Federal or Tribal Government",
    IF(
      B155 &lt;&gt; "",
      IFERROR(
        INDEX(
          'Summary - Level of Assistance'!$C$2:$AW$7,
          MATCH(Prototype_input!$C$34, 'Summary - Level of Assistance'!$B$2:$B$7, 0),
          MATCH(B155, 'Summary - Level of Assistance'!$C$1:$AW$1, 0)
        ),
        ""
      ),
      ""
    ),
    ""
  )
)</f>
        <v/>
      </c>
      <c r="F155" s="21" t="str">
        <f t="array" ref="F155">IF(
  Prototype_input!$C$6 = "State or Local Government",
  IF(
    C155 &lt;&gt; "",
    IFERROR(
      INDEX(
        'Summary - Socioeconomic'!$C$2:$BX$11,
        MATCH(Prototype_input!$C$38, 'Summary - Socioeconomic'!$B$2:$B$11, 0),
        MATCH(C155, 'Summary - Socioeconomic'!$C$1:$BX$1, 0)
      ),
      ""
    ),
    ""
  ),
  IF(
    Prototype_input!$C$6 = "Federal or Tribal Government",
    IF(
      B155 &lt;&gt; "",
      IFERROR(
        INDEX(
          'Summary - Objective'!$C$2:$AX$4,
          MATCH(Prototype_input!$C$38, 'Summary - Objective'!$B$2:$B$4, 0),
          MATCH(B155, 'Summary - Objective'!$C$1:$AX$1, 0)
        ),
        ""
      ),
      ""
    ),
    ""
  )
)</f>
        <v/>
      </c>
      <c r="G155" s="21" t="str">
        <f t="array" ref="G155">IF(
  Prototype_input!$C$6 = "Federal or Tribal Government",
  IF(
    B155 &lt;&gt; "",
    IFERROR(
      INDEX(
        'Summary - Contract Type'!$C$2:$BX$6,
        MATCH(Prototype_input!$C$42, 'Summary - Contract Type'!$B$2:$B$6, 0),
        MATCH(B155, 'Summary - Contract Type'!$C$1:$BX$1, 0)
      ),
      ""
    ),
    ""
  ),
  ""
)</f>
        <v/>
      </c>
      <c r="H155" s="21" t="str">
        <f t="array" ref="H155">IF(
  Prototype_input!$C$6 = "Federal or Tribal Government",
  IF(
    B155 &lt;&gt; "",
    IFERROR(
      INDEX(
        'Summary - Period of Performance'!$C$2:$AW$5,
        MATCH(Prototype_input!$C$46, 'Summary - Period of Performance'!$B$2:$B$5, 0),
        MATCH(B155, 'Summary - Period of Performance'!$C$1:$AW$1, 0)
      ),
      ""
    ),
    ""
  ),
  ""
)</f>
        <v/>
      </c>
      <c r="I155" s="21" t="str">
        <f t="array" ref="I155">IF(
  Prototype_input!$C$6 = "Federal or Tribal Government",
  IF(
    B155 &lt;&gt; "",
    IFERROR(
      INDEX(
        'Summary - Socioeconomic'!$C$2:$BX$11,
        MATCH(Prototype_input!$C$50, 'Summary - Socioeconomic'!$B$2:$B$11, 0),
        MATCH(B155, 'Summary - Socioeconomic'!$C$1:$BX$1, 0)
      ),
      ""
    ),
    ""
  ),
  ""
)</f>
        <v/>
      </c>
      <c r="J155" s="21" t="str">
        <f t="array" ref="J155">IF(
  Prototype_input!$C$6 = "Federal or Tribal Government",
  IF(
    B155 &lt;&gt; "",
    IFERROR(
      INDEX(
        'Summary - Estimated Dollar Valu'!$C$2:$AW$4,
        MATCH(Prototype_input!$C$54, 'Summary - Estimated Dollar Valu'!$B$2:$B$4, 0),
        MATCH(B155, 'Summary - Estimated Dollar Valu'!$C$1:$AW$1, 0)
      ),
      ""
    ),
    ""
  ),
  ""
)</f>
        <v/>
      </c>
      <c r="K155" s="21" t="str">
        <f>IF(AND(Prototype_input!$C$56&lt;&gt;"",J155&lt;&gt;""),Prototype_input!$C$58,"")</f>
        <v/>
      </c>
      <c r="L155" s="21" t="str">
        <f>IF(AND(Prototype_input!$C$60&lt;&gt;"",J155&lt;&gt;""),Prototype_input!$C$62,"")</f>
        <v/>
      </c>
      <c r="M155" s="21" t="str">
        <f>IF(AND(Prototype_input!$C$64&lt;&gt;"",J155&lt;&gt;""),Prototype_input!$C$66,"")</f>
        <v/>
      </c>
      <c r="N155" s="21" t="str">
        <f>IF(AND(Prototype_input!$C$68&lt;&gt;"",J155&lt;&gt;""),Prototype_input!$C$70,"")</f>
        <v/>
      </c>
      <c r="O155" s="21" t="str">
        <f t="array" ref="O155">IF(N155&lt;&gt;"",_xludf.xlookup(Prototype_input!$E$16,'ITC Offerings Mapping'!$C$1:$C$1000,'ITC Offerings Mapping'!$B$1:$B$1000),"")</f>
        <v/>
      </c>
      <c r="Q155" s="21" t="str">
        <f t="array" ref="Q155">IF(Prototype_input!$C$6="Federal or Tribal Government",IF(O155&lt;&gt;"", INDEX('Scope Scoring'!$C$2:$BX$50, MATCH(O155, 'Scope Scoring'!$B$2:$B$50, 0), MATCH(B155, 'Scope Scoring'!$C$1:$BX$1, 0)),""),"")</f>
        <v/>
      </c>
      <c r="R155" s="21" t="str">
        <f t="shared" si="52"/>
        <v/>
      </c>
      <c r="S155" s="21" t="str">
        <f t="shared" si="53"/>
        <v/>
      </c>
      <c r="T155" s="21" t="str">
        <f t="shared" si="54"/>
        <v/>
      </c>
      <c r="U155" s="21" t="str">
        <f t="shared" si="55"/>
        <v/>
      </c>
      <c r="W155" s="21" t="str">
        <f t="array" ref="W155">IF(Prototype_input!$C$6="Federal or Tribal Government",IF(O155&lt;&gt;"", INDEX('Summary - Level of Assistance -'!$C$2:$AV$7, MATCH(Prototype_input!$C$34, 'Summary - Level of Assistance -'!$B$2:$B$7, 0), MATCH(B155, 'Summary - Level of Assistance -'!$C$1:$AV$1, 0)),""),"")</f>
        <v/>
      </c>
      <c r="X155" s="21" t="str">
        <f t="shared" si="56"/>
        <v/>
      </c>
      <c r="Y155" s="21" t="str">
        <f t="shared" si="57"/>
        <v/>
      </c>
      <c r="AA155" s="21" t="str">
        <f t="array" ref="AA155">IF(Prototype_input!$C$6="Federal or Tribal Government",IF(O155&lt;&gt;"", INDEX('Summary - Objective - Tradeoff'!$C$2:$AV$4, MATCH(Prototype_input!$C$38, 'Summary - Objective - Tradeoff'!$B$2:$B$4, 0), MATCH(B155, 'Summary - Objective - Tradeoff'!$C$1:$AV$1, 0)),""),"")</f>
        <v/>
      </c>
      <c r="AB155" s="21" t="str">
        <f t="shared" si="58"/>
        <v/>
      </c>
      <c r="AC155" s="21" t="str">
        <f t="shared" si="59"/>
        <v/>
      </c>
      <c r="AE155" s="21" t="str">
        <f t="array" ref="AE155">IF(Prototype_input!$C$6="Federal or Tribal Government",IF(O155&lt;&gt;"", INDEX('Summary- PoP - Tradeoff'!$C$2:$AV$5, MATCH(Prototype_input!$C$46, 'Summary- PoP - Tradeoff'!$B$2:$B$5, 0), MATCH(B155, 'Summary- PoP - Tradeoff'!$C$1:$AV$1, 0)),""),"")</f>
        <v/>
      </c>
      <c r="AF155" s="21" t="str">
        <f t="shared" si="60"/>
        <v/>
      </c>
      <c r="AG155" s="21" t="str">
        <f t="shared" si="61"/>
        <v/>
      </c>
      <c r="AI155" s="21" t="str">
        <f t="array" ref="AI155">IF(Prototype_input!$C$6="Federal or Tribal Government",IF(O155&lt;&gt;"", INDEX('Summary - EDV - Tradeoff'!$C$2:$AV$4, MATCH(Prototype_input!$C$54, 'Summary - EDV - Tradeoff'!$B$2:$B$4, 0), MATCH(B155, 'Summary - EDV - Tradeoff'!$C$1:$AV$1, 0)),""),"")</f>
        <v/>
      </c>
      <c r="AJ155" s="21" t="str">
        <f t="shared" si="62"/>
        <v/>
      </c>
      <c r="AK155" s="21" t="str">
        <f t="shared" si="63"/>
        <v/>
      </c>
      <c r="AL155" s="21" t="str">
        <f t="shared" si="64"/>
        <v/>
      </c>
    </row>
    <row r="156" spans="4:38" ht="12.75" x14ac:dyDescent="0.2">
      <c r="D156" s="21" t="str">
        <f t="array" ref="D156">IF(
  Prototype_input!$C$6 = "State or Local Government",
  IF(
    C156 &lt;&gt; "",
    IFERROR(
      INDEX(
        'Summary - Acquisition Need'!$C$2:$AD$4,
        MATCH(Prototype_input!$C$30, 'Summary - Acquisition Need'!$B$2:$B$4, 0),
        MATCH(C156, 'Summary - Acquisition Need'!$C$1:$AD$1, 0)
      ),
      ""
    ),
    ""
  ),
  IF(
    Prototype_input!$C$6 = "Federal or Tribal Government",
    IF(
      B156 &lt;&gt; "",
      IFERROR(
        INDEX(
          'Summary - Place of Performance'!$C$2:$AW$14,
          MATCH(Prototype_input!$C$30, 'Summary - Place of Performance'!$B$2:$B$14, 0),
          MATCH(B156, 'Summary - Place of Performance'!$C$1:$AW$1, 0)
        ),
        ""
      ),
      ""
    ),
    ""
  )
)</f>
        <v/>
      </c>
      <c r="E156" s="21" t="str">
        <f t="array" ref="E156">IF(
  Prototype_input!$C$6 = "State or Local Government",
  IF(
    C156 &lt;&gt; "",
    IFERROR(
      INDEX(
        'Summary - Contract Type'!$C$2:$BX$6,
        MATCH(Prototype_input!$C$34, 'Summary - Contract Type'!$B$2:$B$6, 0),
        MATCH(C156, 'Summary - Contract Type'!$C$1:$BX$1, 0)
      ),
      ""
    ),
    ""
  ),
  IF(
    Prototype_input!$C$6 = "Federal or Tribal Government",
    IF(
      B156 &lt;&gt; "",
      IFERROR(
        INDEX(
          'Summary - Level of Assistance'!$C$2:$AW$7,
          MATCH(Prototype_input!$C$34, 'Summary - Level of Assistance'!$B$2:$B$7, 0),
          MATCH(B156, 'Summary - Level of Assistance'!$C$1:$AW$1, 0)
        ),
        ""
      ),
      ""
    ),
    ""
  )
)</f>
        <v/>
      </c>
      <c r="F156" s="21" t="str">
        <f t="array" ref="F156">IF(
  Prototype_input!$C$6 = "State or Local Government",
  IF(
    C156 &lt;&gt; "",
    IFERROR(
      INDEX(
        'Summary - Socioeconomic'!$C$2:$BX$11,
        MATCH(Prototype_input!$C$38, 'Summary - Socioeconomic'!$B$2:$B$11, 0),
        MATCH(C156, 'Summary - Socioeconomic'!$C$1:$BX$1, 0)
      ),
      ""
    ),
    ""
  ),
  IF(
    Prototype_input!$C$6 = "Federal or Tribal Government",
    IF(
      B156 &lt;&gt; "",
      IFERROR(
        INDEX(
          'Summary - Objective'!$C$2:$AX$4,
          MATCH(Prototype_input!$C$38, 'Summary - Objective'!$B$2:$B$4, 0),
          MATCH(B156, 'Summary - Objective'!$C$1:$AX$1, 0)
        ),
        ""
      ),
      ""
    ),
    ""
  )
)</f>
        <v/>
      </c>
      <c r="G156" s="21" t="str">
        <f t="array" ref="G156">IF(
  Prototype_input!$C$6 = "Federal or Tribal Government",
  IF(
    B156 &lt;&gt; "",
    IFERROR(
      INDEX(
        'Summary - Contract Type'!$C$2:$BX$6,
        MATCH(Prototype_input!$C$42, 'Summary - Contract Type'!$B$2:$B$6, 0),
        MATCH(B156, 'Summary - Contract Type'!$C$1:$BX$1, 0)
      ),
      ""
    ),
    ""
  ),
  ""
)</f>
        <v/>
      </c>
      <c r="H156" s="21" t="str">
        <f t="array" ref="H156">IF(
  Prototype_input!$C$6 = "Federal or Tribal Government",
  IF(
    B156 &lt;&gt; "",
    IFERROR(
      INDEX(
        'Summary - Period of Performance'!$C$2:$AW$5,
        MATCH(Prototype_input!$C$46, 'Summary - Period of Performance'!$B$2:$B$5, 0),
        MATCH(B156, 'Summary - Period of Performance'!$C$1:$AW$1, 0)
      ),
      ""
    ),
    ""
  ),
  ""
)</f>
        <v/>
      </c>
      <c r="I156" s="21" t="str">
        <f t="array" ref="I156">IF(
  Prototype_input!$C$6 = "Federal or Tribal Government",
  IF(
    B156 &lt;&gt; "",
    IFERROR(
      INDEX(
        'Summary - Socioeconomic'!$C$2:$BX$11,
        MATCH(Prototype_input!$C$50, 'Summary - Socioeconomic'!$B$2:$B$11, 0),
        MATCH(B156, 'Summary - Socioeconomic'!$C$1:$BX$1, 0)
      ),
      ""
    ),
    ""
  ),
  ""
)</f>
        <v/>
      </c>
      <c r="J156" s="21" t="str">
        <f t="array" ref="J156">IF(
  Prototype_input!$C$6 = "Federal or Tribal Government",
  IF(
    B156 &lt;&gt; "",
    IFERROR(
      INDEX(
        'Summary - Estimated Dollar Valu'!$C$2:$AW$4,
        MATCH(Prototype_input!$C$54, 'Summary - Estimated Dollar Valu'!$B$2:$B$4, 0),
        MATCH(B156, 'Summary - Estimated Dollar Valu'!$C$1:$AW$1, 0)
      ),
      ""
    ),
    ""
  ),
  ""
)</f>
        <v/>
      </c>
      <c r="K156" s="21" t="str">
        <f>IF(AND(Prototype_input!$C$56&lt;&gt;"",J156&lt;&gt;""),Prototype_input!$C$58,"")</f>
        <v/>
      </c>
      <c r="L156" s="21" t="str">
        <f>IF(AND(Prototype_input!$C$60&lt;&gt;"",J156&lt;&gt;""),Prototype_input!$C$62,"")</f>
        <v/>
      </c>
      <c r="M156" s="21" t="str">
        <f>IF(AND(Prototype_input!$C$64&lt;&gt;"",J156&lt;&gt;""),Prototype_input!$C$66,"")</f>
        <v/>
      </c>
      <c r="N156" s="21" t="str">
        <f>IF(AND(Prototype_input!$C$68&lt;&gt;"",J156&lt;&gt;""),Prototype_input!$C$70,"")</f>
        <v/>
      </c>
      <c r="O156" s="21" t="str">
        <f t="array" ref="O156">IF(N156&lt;&gt;"",_xludf.xlookup(Prototype_input!$E$16,'ITC Offerings Mapping'!$C$1:$C$1000,'ITC Offerings Mapping'!$B$1:$B$1000),"")</f>
        <v/>
      </c>
      <c r="Q156" s="21" t="str">
        <f t="array" ref="Q156">IF(Prototype_input!$C$6="Federal or Tribal Government",IF(O156&lt;&gt;"", INDEX('Scope Scoring'!$C$2:$BX$50, MATCH(O156, 'Scope Scoring'!$B$2:$B$50, 0), MATCH(B156, 'Scope Scoring'!$C$1:$BX$1, 0)),""),"")</f>
        <v/>
      </c>
      <c r="R156" s="21" t="str">
        <f t="shared" si="52"/>
        <v/>
      </c>
      <c r="S156" s="21" t="str">
        <f t="shared" si="53"/>
        <v/>
      </c>
      <c r="T156" s="21" t="str">
        <f t="shared" si="54"/>
        <v/>
      </c>
      <c r="U156" s="21" t="str">
        <f t="shared" si="55"/>
        <v/>
      </c>
      <c r="W156" s="21" t="str">
        <f t="array" ref="W156">IF(Prototype_input!$C$6="Federal or Tribal Government",IF(O156&lt;&gt;"", INDEX('Summary - Level of Assistance -'!$C$2:$AV$7, MATCH(Prototype_input!$C$34, 'Summary - Level of Assistance -'!$B$2:$B$7, 0), MATCH(B156, 'Summary - Level of Assistance -'!$C$1:$AV$1, 0)),""),"")</f>
        <v/>
      </c>
      <c r="X156" s="21" t="str">
        <f t="shared" si="56"/>
        <v/>
      </c>
      <c r="Y156" s="21" t="str">
        <f t="shared" si="57"/>
        <v/>
      </c>
      <c r="AA156" s="21" t="str">
        <f t="array" ref="AA156">IF(Prototype_input!$C$6="Federal or Tribal Government",IF(O156&lt;&gt;"", INDEX('Summary - Objective - Tradeoff'!$C$2:$AV$4, MATCH(Prototype_input!$C$38, 'Summary - Objective - Tradeoff'!$B$2:$B$4, 0), MATCH(B156, 'Summary - Objective - Tradeoff'!$C$1:$AV$1, 0)),""),"")</f>
        <v/>
      </c>
      <c r="AB156" s="21" t="str">
        <f t="shared" si="58"/>
        <v/>
      </c>
      <c r="AC156" s="21" t="str">
        <f t="shared" si="59"/>
        <v/>
      </c>
      <c r="AE156" s="21" t="str">
        <f t="array" ref="AE156">IF(Prototype_input!$C$6="Federal or Tribal Government",IF(O156&lt;&gt;"", INDEX('Summary- PoP - Tradeoff'!$C$2:$AV$5, MATCH(Prototype_input!$C$46, 'Summary- PoP - Tradeoff'!$B$2:$B$5, 0), MATCH(B156, 'Summary- PoP - Tradeoff'!$C$1:$AV$1, 0)),""),"")</f>
        <v/>
      </c>
      <c r="AF156" s="21" t="str">
        <f t="shared" si="60"/>
        <v/>
      </c>
      <c r="AG156" s="21" t="str">
        <f t="shared" si="61"/>
        <v/>
      </c>
      <c r="AI156" s="21" t="str">
        <f t="array" ref="AI156">IF(Prototype_input!$C$6="Federal or Tribal Government",IF(O156&lt;&gt;"", INDEX('Summary - EDV - Tradeoff'!$C$2:$AV$4, MATCH(Prototype_input!$C$54, 'Summary - EDV - Tradeoff'!$B$2:$B$4, 0), MATCH(B156, 'Summary - EDV - Tradeoff'!$C$1:$AV$1, 0)),""),"")</f>
        <v/>
      </c>
      <c r="AJ156" s="21" t="str">
        <f t="shared" si="62"/>
        <v/>
      </c>
      <c r="AK156" s="21" t="str">
        <f t="shared" si="63"/>
        <v/>
      </c>
      <c r="AL156" s="21" t="str">
        <f t="shared" si="64"/>
        <v/>
      </c>
    </row>
    <row r="157" spans="4:38" ht="12.75" x14ac:dyDescent="0.2">
      <c r="D157" s="21" t="str">
        <f t="array" ref="D157">IF(
  Prototype_input!$C$6 = "State or Local Government",
  IF(
    C157 &lt;&gt; "",
    IFERROR(
      INDEX(
        'Summary - Acquisition Need'!$C$2:$AD$4,
        MATCH(Prototype_input!$C$30, 'Summary - Acquisition Need'!$B$2:$B$4, 0),
        MATCH(C157, 'Summary - Acquisition Need'!$C$1:$AD$1, 0)
      ),
      ""
    ),
    ""
  ),
  IF(
    Prototype_input!$C$6 = "Federal or Tribal Government",
    IF(
      B157 &lt;&gt; "",
      IFERROR(
        INDEX(
          'Summary - Place of Performance'!$C$2:$AW$14,
          MATCH(Prototype_input!$C$30, 'Summary - Place of Performance'!$B$2:$B$14, 0),
          MATCH(B157, 'Summary - Place of Performance'!$C$1:$AW$1, 0)
        ),
        ""
      ),
      ""
    ),
    ""
  )
)</f>
        <v/>
      </c>
      <c r="E157" s="21" t="str">
        <f t="array" ref="E157">IF(
  Prototype_input!$C$6 = "State or Local Government",
  IF(
    C157 &lt;&gt; "",
    IFERROR(
      INDEX(
        'Summary - Contract Type'!$C$2:$BX$6,
        MATCH(Prototype_input!$C$34, 'Summary - Contract Type'!$B$2:$B$6, 0),
        MATCH(C157, 'Summary - Contract Type'!$C$1:$BX$1, 0)
      ),
      ""
    ),
    ""
  ),
  IF(
    Prototype_input!$C$6 = "Federal or Tribal Government",
    IF(
      B157 &lt;&gt; "",
      IFERROR(
        INDEX(
          'Summary - Level of Assistance'!$C$2:$AW$7,
          MATCH(Prototype_input!$C$34, 'Summary - Level of Assistance'!$B$2:$B$7, 0),
          MATCH(B157, 'Summary - Level of Assistance'!$C$1:$AW$1, 0)
        ),
        ""
      ),
      ""
    ),
    ""
  )
)</f>
        <v/>
      </c>
      <c r="F157" s="21" t="str">
        <f t="array" ref="F157">IF(
  Prototype_input!$C$6 = "State or Local Government",
  IF(
    C157 &lt;&gt; "",
    IFERROR(
      INDEX(
        'Summary - Socioeconomic'!$C$2:$BX$11,
        MATCH(Prototype_input!$C$38, 'Summary - Socioeconomic'!$B$2:$B$11, 0),
        MATCH(C157, 'Summary - Socioeconomic'!$C$1:$BX$1, 0)
      ),
      ""
    ),
    ""
  ),
  IF(
    Prototype_input!$C$6 = "Federal or Tribal Government",
    IF(
      B157 &lt;&gt; "",
      IFERROR(
        INDEX(
          'Summary - Objective'!$C$2:$AX$4,
          MATCH(Prototype_input!$C$38, 'Summary - Objective'!$B$2:$B$4, 0),
          MATCH(B157, 'Summary - Objective'!$C$1:$AX$1, 0)
        ),
        ""
      ),
      ""
    ),
    ""
  )
)</f>
        <v/>
      </c>
      <c r="G157" s="21" t="str">
        <f t="array" ref="G157">IF(
  Prototype_input!$C$6 = "Federal or Tribal Government",
  IF(
    B157 &lt;&gt; "",
    IFERROR(
      INDEX(
        'Summary - Contract Type'!$C$2:$BX$6,
        MATCH(Prototype_input!$C$42, 'Summary - Contract Type'!$B$2:$B$6, 0),
        MATCH(B157, 'Summary - Contract Type'!$C$1:$BX$1, 0)
      ),
      ""
    ),
    ""
  ),
  ""
)</f>
        <v/>
      </c>
      <c r="H157" s="21" t="str">
        <f t="array" ref="H157">IF(
  Prototype_input!$C$6 = "Federal or Tribal Government",
  IF(
    B157 &lt;&gt; "",
    IFERROR(
      INDEX(
        'Summary - Period of Performance'!$C$2:$AW$5,
        MATCH(Prototype_input!$C$46, 'Summary - Period of Performance'!$B$2:$B$5, 0),
        MATCH(B157, 'Summary - Period of Performance'!$C$1:$AW$1, 0)
      ),
      ""
    ),
    ""
  ),
  ""
)</f>
        <v/>
      </c>
      <c r="I157" s="21" t="str">
        <f t="array" ref="I157">IF(
  Prototype_input!$C$6 = "Federal or Tribal Government",
  IF(
    B157 &lt;&gt; "",
    IFERROR(
      INDEX(
        'Summary - Socioeconomic'!$C$2:$BX$11,
        MATCH(Prototype_input!$C$50, 'Summary - Socioeconomic'!$B$2:$B$11, 0),
        MATCH(B157, 'Summary - Socioeconomic'!$C$1:$BX$1, 0)
      ),
      ""
    ),
    ""
  ),
  ""
)</f>
        <v/>
      </c>
      <c r="J157" s="21" t="str">
        <f t="array" ref="J157">IF(
  Prototype_input!$C$6 = "Federal or Tribal Government",
  IF(
    B157 &lt;&gt; "",
    IFERROR(
      INDEX(
        'Summary - Estimated Dollar Valu'!$C$2:$AW$4,
        MATCH(Prototype_input!$C$54, 'Summary - Estimated Dollar Valu'!$B$2:$B$4, 0),
        MATCH(B157, 'Summary - Estimated Dollar Valu'!$C$1:$AW$1, 0)
      ),
      ""
    ),
    ""
  ),
  ""
)</f>
        <v/>
      </c>
      <c r="K157" s="21" t="str">
        <f>IF(AND(Prototype_input!$C$56&lt;&gt;"",J157&lt;&gt;""),Prototype_input!$C$58,"")</f>
        <v/>
      </c>
      <c r="L157" s="21" t="str">
        <f>IF(AND(Prototype_input!$C$60&lt;&gt;"",J157&lt;&gt;""),Prototype_input!$C$62,"")</f>
        <v/>
      </c>
      <c r="M157" s="21" t="str">
        <f>IF(AND(Prototype_input!$C$64&lt;&gt;"",J157&lt;&gt;""),Prototype_input!$C$66,"")</f>
        <v/>
      </c>
      <c r="N157" s="21" t="str">
        <f>IF(AND(Prototype_input!$C$68&lt;&gt;"",J157&lt;&gt;""),Prototype_input!$C$70,"")</f>
        <v/>
      </c>
      <c r="O157" s="21" t="str">
        <f t="array" ref="O157">IF(N157&lt;&gt;"",_xludf.xlookup(Prototype_input!$E$16,'ITC Offerings Mapping'!$C$1:$C$1000,'ITC Offerings Mapping'!$B$1:$B$1000),"")</f>
        <v/>
      </c>
      <c r="Q157" s="21" t="str">
        <f t="array" ref="Q157">IF(Prototype_input!$C$6="Federal or Tribal Government",IF(O157&lt;&gt;"", INDEX('Scope Scoring'!$C$2:$BX$50, MATCH(O157, 'Scope Scoring'!$B$2:$B$50, 0), MATCH(B157, 'Scope Scoring'!$C$1:$BX$1, 0)),""),"")</f>
        <v/>
      </c>
      <c r="R157" s="21" t="str">
        <f t="shared" si="52"/>
        <v/>
      </c>
      <c r="S157" s="21" t="str">
        <f t="shared" si="53"/>
        <v/>
      </c>
      <c r="T157" s="21" t="str">
        <f t="shared" si="54"/>
        <v/>
      </c>
      <c r="U157" s="21" t="str">
        <f t="shared" si="55"/>
        <v/>
      </c>
      <c r="W157" s="21" t="str">
        <f t="array" ref="W157">IF(Prototype_input!$C$6="Federal or Tribal Government",IF(O157&lt;&gt;"", INDEX('Summary - Level of Assistance -'!$C$2:$AV$7, MATCH(Prototype_input!$C$34, 'Summary - Level of Assistance -'!$B$2:$B$7, 0), MATCH(B157, 'Summary - Level of Assistance -'!$C$1:$AV$1, 0)),""),"")</f>
        <v/>
      </c>
      <c r="X157" s="21" t="str">
        <f t="shared" si="56"/>
        <v/>
      </c>
      <c r="Y157" s="21" t="str">
        <f t="shared" si="57"/>
        <v/>
      </c>
      <c r="AA157" s="21" t="str">
        <f t="array" ref="AA157">IF(Prototype_input!$C$6="Federal or Tribal Government",IF(O157&lt;&gt;"", INDEX('Summary - Objective - Tradeoff'!$C$2:$AV$4, MATCH(Prototype_input!$C$38, 'Summary - Objective - Tradeoff'!$B$2:$B$4, 0), MATCH(B157, 'Summary - Objective - Tradeoff'!$C$1:$AV$1, 0)),""),"")</f>
        <v/>
      </c>
      <c r="AB157" s="21" t="str">
        <f t="shared" si="58"/>
        <v/>
      </c>
      <c r="AC157" s="21" t="str">
        <f t="shared" si="59"/>
        <v/>
      </c>
      <c r="AE157" s="21" t="str">
        <f t="array" ref="AE157">IF(Prototype_input!$C$6="Federal or Tribal Government",IF(O157&lt;&gt;"", INDEX('Summary- PoP - Tradeoff'!$C$2:$AV$5, MATCH(Prototype_input!$C$46, 'Summary- PoP - Tradeoff'!$B$2:$B$5, 0), MATCH(B157, 'Summary- PoP - Tradeoff'!$C$1:$AV$1, 0)),""),"")</f>
        <v/>
      </c>
      <c r="AF157" s="21" t="str">
        <f t="shared" si="60"/>
        <v/>
      </c>
      <c r="AG157" s="21" t="str">
        <f t="shared" si="61"/>
        <v/>
      </c>
      <c r="AI157" s="21" t="str">
        <f t="array" ref="AI157">IF(Prototype_input!$C$6="Federal or Tribal Government",IF(O157&lt;&gt;"", INDEX('Summary - EDV - Tradeoff'!$C$2:$AV$4, MATCH(Prototype_input!$C$54, 'Summary - EDV - Tradeoff'!$B$2:$B$4, 0), MATCH(B157, 'Summary - EDV - Tradeoff'!$C$1:$AV$1, 0)),""),"")</f>
        <v/>
      </c>
      <c r="AJ157" s="21" t="str">
        <f t="shared" si="62"/>
        <v/>
      </c>
      <c r="AK157" s="21" t="str">
        <f t="shared" si="63"/>
        <v/>
      </c>
      <c r="AL157" s="21" t="str">
        <f t="shared" si="64"/>
        <v/>
      </c>
    </row>
    <row r="158" spans="4:38" ht="12.75" x14ac:dyDescent="0.2">
      <c r="D158" s="21" t="str">
        <f t="array" ref="D158">IF(
  Prototype_input!$C$6 = "State or Local Government",
  IF(
    C158 &lt;&gt; "",
    IFERROR(
      INDEX(
        'Summary - Acquisition Need'!$C$2:$AD$4,
        MATCH(Prototype_input!$C$30, 'Summary - Acquisition Need'!$B$2:$B$4, 0),
        MATCH(C158, 'Summary - Acquisition Need'!$C$1:$AD$1, 0)
      ),
      ""
    ),
    ""
  ),
  IF(
    Prototype_input!$C$6 = "Federal or Tribal Government",
    IF(
      B158 &lt;&gt; "",
      IFERROR(
        INDEX(
          'Summary - Place of Performance'!$C$2:$AW$14,
          MATCH(Prototype_input!$C$30, 'Summary - Place of Performance'!$B$2:$B$14, 0),
          MATCH(B158, 'Summary - Place of Performance'!$C$1:$AW$1, 0)
        ),
        ""
      ),
      ""
    ),
    ""
  )
)</f>
        <v/>
      </c>
      <c r="E158" s="21" t="str">
        <f t="array" ref="E158">IF(
  Prototype_input!$C$6 = "State or Local Government",
  IF(
    C158 &lt;&gt; "",
    IFERROR(
      INDEX(
        'Summary - Contract Type'!$C$2:$BX$6,
        MATCH(Prototype_input!$C$34, 'Summary - Contract Type'!$B$2:$B$6, 0),
        MATCH(C158, 'Summary - Contract Type'!$C$1:$BX$1, 0)
      ),
      ""
    ),
    ""
  ),
  IF(
    Prototype_input!$C$6 = "Federal or Tribal Government",
    IF(
      B158 &lt;&gt; "",
      IFERROR(
        INDEX(
          'Summary - Level of Assistance'!$C$2:$AW$7,
          MATCH(Prototype_input!$C$34, 'Summary - Level of Assistance'!$B$2:$B$7, 0),
          MATCH(B158, 'Summary - Level of Assistance'!$C$1:$AW$1, 0)
        ),
        ""
      ),
      ""
    ),
    ""
  )
)</f>
        <v/>
      </c>
      <c r="F158" s="21" t="str">
        <f t="array" ref="F158">IF(
  Prototype_input!$C$6 = "State or Local Government",
  IF(
    C158 &lt;&gt; "",
    IFERROR(
      INDEX(
        'Summary - Socioeconomic'!$C$2:$BX$11,
        MATCH(Prototype_input!$C$38, 'Summary - Socioeconomic'!$B$2:$B$11, 0),
        MATCH(C158, 'Summary - Socioeconomic'!$C$1:$BX$1, 0)
      ),
      ""
    ),
    ""
  ),
  IF(
    Prototype_input!$C$6 = "Federal or Tribal Government",
    IF(
      B158 &lt;&gt; "",
      IFERROR(
        INDEX(
          'Summary - Objective'!$C$2:$AX$4,
          MATCH(Prototype_input!$C$38, 'Summary - Objective'!$B$2:$B$4, 0),
          MATCH(B158, 'Summary - Objective'!$C$1:$AX$1, 0)
        ),
        ""
      ),
      ""
    ),
    ""
  )
)</f>
        <v/>
      </c>
      <c r="G158" s="21" t="str">
        <f t="array" ref="G158">IF(
  Prototype_input!$C$6 = "Federal or Tribal Government",
  IF(
    B158 &lt;&gt; "",
    IFERROR(
      INDEX(
        'Summary - Contract Type'!$C$2:$BX$6,
        MATCH(Prototype_input!$C$42, 'Summary - Contract Type'!$B$2:$B$6, 0),
        MATCH(B158, 'Summary - Contract Type'!$C$1:$BX$1, 0)
      ),
      ""
    ),
    ""
  ),
  ""
)</f>
        <v/>
      </c>
      <c r="H158" s="21" t="str">
        <f t="array" ref="H158">IF(
  Prototype_input!$C$6 = "Federal or Tribal Government",
  IF(
    B158 &lt;&gt; "",
    IFERROR(
      INDEX(
        'Summary - Period of Performance'!$C$2:$AW$5,
        MATCH(Prototype_input!$C$46, 'Summary - Period of Performance'!$B$2:$B$5, 0),
        MATCH(B158, 'Summary - Period of Performance'!$C$1:$AW$1, 0)
      ),
      ""
    ),
    ""
  ),
  ""
)</f>
        <v/>
      </c>
      <c r="I158" s="21" t="str">
        <f t="array" ref="I158">IF(
  Prototype_input!$C$6 = "Federal or Tribal Government",
  IF(
    B158 &lt;&gt; "",
    IFERROR(
      INDEX(
        'Summary - Socioeconomic'!$C$2:$BX$11,
        MATCH(Prototype_input!$C$50, 'Summary - Socioeconomic'!$B$2:$B$11, 0),
        MATCH(B158, 'Summary - Socioeconomic'!$C$1:$BX$1, 0)
      ),
      ""
    ),
    ""
  ),
  ""
)</f>
        <v/>
      </c>
      <c r="J158" s="21" t="str">
        <f t="array" ref="J158">IF(
  Prototype_input!$C$6 = "Federal or Tribal Government",
  IF(
    B158 &lt;&gt; "",
    IFERROR(
      INDEX(
        'Summary - Estimated Dollar Valu'!$C$2:$AW$4,
        MATCH(Prototype_input!$C$54, 'Summary - Estimated Dollar Valu'!$B$2:$B$4, 0),
        MATCH(B158, 'Summary - Estimated Dollar Valu'!$C$1:$AW$1, 0)
      ),
      ""
    ),
    ""
  ),
  ""
)</f>
        <v/>
      </c>
      <c r="K158" s="21" t="str">
        <f>IF(AND(Prototype_input!$C$56&lt;&gt;"",J158&lt;&gt;""),Prototype_input!$C$58,"")</f>
        <v/>
      </c>
      <c r="L158" s="21" t="str">
        <f>IF(AND(Prototype_input!$C$60&lt;&gt;"",J158&lt;&gt;""),Prototype_input!$C$62,"")</f>
        <v/>
      </c>
      <c r="M158" s="21" t="str">
        <f>IF(AND(Prototype_input!$C$64&lt;&gt;"",J158&lt;&gt;""),Prototype_input!$C$66,"")</f>
        <v/>
      </c>
      <c r="N158" s="21" t="str">
        <f>IF(AND(Prototype_input!$C$68&lt;&gt;"",J158&lt;&gt;""),Prototype_input!$C$70,"")</f>
        <v/>
      </c>
      <c r="O158" s="21" t="str">
        <f t="array" ref="O158">IF(N158&lt;&gt;"",_xludf.xlookup(Prototype_input!$E$16,'ITC Offerings Mapping'!$C$1:$C$1000,'ITC Offerings Mapping'!$B$1:$B$1000),"")</f>
        <v/>
      </c>
      <c r="Q158" s="21" t="str">
        <f t="array" ref="Q158">IF(Prototype_input!$C$6="Federal or Tribal Government",IF(O158&lt;&gt;"", INDEX('Scope Scoring'!$C$2:$BX$50, MATCH(O158, 'Scope Scoring'!$B$2:$B$50, 0), MATCH(B158, 'Scope Scoring'!$C$1:$BX$1, 0)),""),"")</f>
        <v/>
      </c>
      <c r="R158" s="21" t="str">
        <f t="shared" si="52"/>
        <v/>
      </c>
      <c r="S158" s="21" t="str">
        <f t="shared" si="53"/>
        <v/>
      </c>
      <c r="T158" s="21" t="str">
        <f t="shared" si="54"/>
        <v/>
      </c>
      <c r="U158" s="21" t="str">
        <f t="shared" si="55"/>
        <v/>
      </c>
      <c r="W158" s="21" t="str">
        <f t="array" ref="W158">IF(Prototype_input!$C$6="Federal or Tribal Government",IF(O158&lt;&gt;"", INDEX('Summary - Level of Assistance -'!$C$2:$AV$7, MATCH(Prototype_input!$C$34, 'Summary - Level of Assistance -'!$B$2:$B$7, 0), MATCH(B158, 'Summary - Level of Assistance -'!$C$1:$AV$1, 0)),""),"")</f>
        <v/>
      </c>
      <c r="X158" s="21" t="str">
        <f t="shared" si="56"/>
        <v/>
      </c>
      <c r="Y158" s="21" t="str">
        <f t="shared" si="57"/>
        <v/>
      </c>
      <c r="AA158" s="21" t="str">
        <f t="array" ref="AA158">IF(Prototype_input!$C$6="Federal or Tribal Government",IF(O158&lt;&gt;"", INDEX('Summary - Objective - Tradeoff'!$C$2:$AV$4, MATCH(Prototype_input!$C$38, 'Summary - Objective - Tradeoff'!$B$2:$B$4, 0), MATCH(B158, 'Summary - Objective - Tradeoff'!$C$1:$AV$1, 0)),""),"")</f>
        <v/>
      </c>
      <c r="AB158" s="21" t="str">
        <f t="shared" si="58"/>
        <v/>
      </c>
      <c r="AC158" s="21" t="str">
        <f t="shared" si="59"/>
        <v/>
      </c>
      <c r="AE158" s="21" t="str">
        <f t="array" ref="AE158">IF(Prototype_input!$C$6="Federal or Tribal Government",IF(O158&lt;&gt;"", INDEX('Summary- PoP - Tradeoff'!$C$2:$AV$5, MATCH(Prototype_input!$C$46, 'Summary- PoP - Tradeoff'!$B$2:$B$5, 0), MATCH(B158, 'Summary- PoP - Tradeoff'!$C$1:$AV$1, 0)),""),"")</f>
        <v/>
      </c>
      <c r="AF158" s="21" t="str">
        <f t="shared" si="60"/>
        <v/>
      </c>
      <c r="AG158" s="21" t="str">
        <f t="shared" si="61"/>
        <v/>
      </c>
      <c r="AI158" s="21" t="str">
        <f t="array" ref="AI158">IF(Prototype_input!$C$6="Federal or Tribal Government",IF(O158&lt;&gt;"", INDEX('Summary - EDV - Tradeoff'!$C$2:$AV$4, MATCH(Prototype_input!$C$54, 'Summary - EDV - Tradeoff'!$B$2:$B$4, 0), MATCH(B158, 'Summary - EDV - Tradeoff'!$C$1:$AV$1, 0)),""),"")</f>
        <v/>
      </c>
      <c r="AJ158" s="21" t="str">
        <f t="shared" si="62"/>
        <v/>
      </c>
      <c r="AK158" s="21" t="str">
        <f t="shared" si="63"/>
        <v/>
      </c>
      <c r="AL158" s="21" t="str">
        <f t="shared" si="64"/>
        <v/>
      </c>
    </row>
    <row r="159" spans="4:38" ht="12.75" x14ac:dyDescent="0.2">
      <c r="D159" s="21" t="str">
        <f t="array" ref="D159">IF(
  Prototype_input!$C$6 = "State or Local Government",
  IF(
    C159 &lt;&gt; "",
    IFERROR(
      INDEX(
        'Summary - Acquisition Need'!$C$2:$AD$4,
        MATCH(Prototype_input!$C$30, 'Summary - Acquisition Need'!$B$2:$B$4, 0),
        MATCH(C159, 'Summary - Acquisition Need'!$C$1:$AD$1, 0)
      ),
      ""
    ),
    ""
  ),
  IF(
    Prototype_input!$C$6 = "Federal or Tribal Government",
    IF(
      B159 &lt;&gt; "",
      IFERROR(
        INDEX(
          'Summary - Place of Performance'!$C$2:$AW$14,
          MATCH(Prototype_input!$C$30, 'Summary - Place of Performance'!$B$2:$B$14, 0),
          MATCH(B159, 'Summary - Place of Performance'!$C$1:$AW$1, 0)
        ),
        ""
      ),
      ""
    ),
    ""
  )
)</f>
        <v/>
      </c>
      <c r="E159" s="21" t="str">
        <f t="array" ref="E159">IF(
  Prototype_input!$C$6 = "State or Local Government",
  IF(
    C159 &lt;&gt; "",
    IFERROR(
      INDEX(
        'Summary - Contract Type'!$C$2:$BX$6,
        MATCH(Prototype_input!$C$34, 'Summary - Contract Type'!$B$2:$B$6, 0),
        MATCH(C159, 'Summary - Contract Type'!$C$1:$BX$1, 0)
      ),
      ""
    ),
    ""
  ),
  IF(
    Prototype_input!$C$6 = "Federal or Tribal Government",
    IF(
      B159 &lt;&gt; "",
      IFERROR(
        INDEX(
          'Summary - Level of Assistance'!$C$2:$AW$7,
          MATCH(Prototype_input!$C$34, 'Summary - Level of Assistance'!$B$2:$B$7, 0),
          MATCH(B159, 'Summary - Level of Assistance'!$C$1:$AW$1, 0)
        ),
        ""
      ),
      ""
    ),
    ""
  )
)</f>
        <v/>
      </c>
      <c r="F159" s="21" t="str">
        <f t="array" ref="F159">IF(
  Prototype_input!$C$6 = "State or Local Government",
  IF(
    C159 &lt;&gt; "",
    IFERROR(
      INDEX(
        'Summary - Socioeconomic'!$C$2:$BX$11,
        MATCH(Prototype_input!$C$38, 'Summary - Socioeconomic'!$B$2:$B$11, 0),
        MATCH(C159, 'Summary - Socioeconomic'!$C$1:$BX$1, 0)
      ),
      ""
    ),
    ""
  ),
  IF(
    Prototype_input!$C$6 = "Federal or Tribal Government",
    IF(
      B159 &lt;&gt; "",
      IFERROR(
        INDEX(
          'Summary - Objective'!$C$2:$AX$4,
          MATCH(Prototype_input!$C$38, 'Summary - Objective'!$B$2:$B$4, 0),
          MATCH(B159, 'Summary - Objective'!$C$1:$AX$1, 0)
        ),
        ""
      ),
      ""
    ),
    ""
  )
)</f>
        <v/>
      </c>
      <c r="G159" s="21" t="str">
        <f t="array" ref="G159">IF(
  Prototype_input!$C$6 = "Federal or Tribal Government",
  IF(
    B159 &lt;&gt; "",
    IFERROR(
      INDEX(
        'Summary - Contract Type'!$C$2:$BX$6,
        MATCH(Prototype_input!$C$42, 'Summary - Contract Type'!$B$2:$B$6, 0),
        MATCH(B159, 'Summary - Contract Type'!$C$1:$BX$1, 0)
      ),
      ""
    ),
    ""
  ),
  ""
)</f>
        <v/>
      </c>
      <c r="H159" s="21" t="str">
        <f t="array" ref="H159">IF(
  Prototype_input!$C$6 = "Federal or Tribal Government",
  IF(
    B159 &lt;&gt; "",
    IFERROR(
      INDEX(
        'Summary - Period of Performance'!$C$2:$AW$5,
        MATCH(Prototype_input!$C$46, 'Summary - Period of Performance'!$B$2:$B$5, 0),
        MATCH(B159, 'Summary - Period of Performance'!$C$1:$AW$1, 0)
      ),
      ""
    ),
    ""
  ),
  ""
)</f>
        <v/>
      </c>
      <c r="I159" s="21" t="str">
        <f t="array" ref="I159">IF(
  Prototype_input!$C$6 = "Federal or Tribal Government",
  IF(
    B159 &lt;&gt; "",
    IFERROR(
      INDEX(
        'Summary - Socioeconomic'!$C$2:$BX$11,
        MATCH(Prototype_input!$C$50, 'Summary - Socioeconomic'!$B$2:$B$11, 0),
        MATCH(B159, 'Summary - Socioeconomic'!$C$1:$BX$1, 0)
      ),
      ""
    ),
    ""
  ),
  ""
)</f>
        <v/>
      </c>
      <c r="J159" s="21" t="str">
        <f t="array" ref="J159">IF(
  Prototype_input!$C$6 = "Federal or Tribal Government",
  IF(
    B159 &lt;&gt; "",
    IFERROR(
      INDEX(
        'Summary - Estimated Dollar Valu'!$C$2:$AW$4,
        MATCH(Prototype_input!$C$54, 'Summary - Estimated Dollar Valu'!$B$2:$B$4, 0),
        MATCH(B159, 'Summary - Estimated Dollar Valu'!$C$1:$AW$1, 0)
      ),
      ""
    ),
    ""
  ),
  ""
)</f>
        <v/>
      </c>
      <c r="K159" s="21" t="str">
        <f>IF(AND(Prototype_input!$C$56&lt;&gt;"",J159&lt;&gt;""),Prototype_input!$C$58,"")</f>
        <v/>
      </c>
      <c r="L159" s="21" t="str">
        <f>IF(AND(Prototype_input!$C$60&lt;&gt;"",J159&lt;&gt;""),Prototype_input!$C$62,"")</f>
        <v/>
      </c>
      <c r="M159" s="21" t="str">
        <f>IF(AND(Prototype_input!$C$64&lt;&gt;"",J159&lt;&gt;""),Prototype_input!$C$66,"")</f>
        <v/>
      </c>
      <c r="N159" s="21" t="str">
        <f>IF(AND(Prototype_input!$C$68&lt;&gt;"",J159&lt;&gt;""),Prototype_input!$C$70,"")</f>
        <v/>
      </c>
      <c r="O159" s="21" t="str">
        <f t="array" ref="O159">IF(N159&lt;&gt;"",_xludf.xlookup(Prototype_input!$E$16,'ITC Offerings Mapping'!$C$1:$C$1000,'ITC Offerings Mapping'!$B$1:$B$1000),"")</f>
        <v/>
      </c>
      <c r="Q159" s="21" t="str">
        <f t="array" ref="Q159">IF(Prototype_input!$C$6="Federal or Tribal Government",IF(O159&lt;&gt;"", INDEX('Scope Scoring'!$C$2:$BX$50, MATCH(O159, 'Scope Scoring'!$B$2:$B$50, 0), MATCH(B159, 'Scope Scoring'!$C$1:$BX$1, 0)),""),"")</f>
        <v/>
      </c>
      <c r="R159" s="21" t="str">
        <f t="shared" si="52"/>
        <v/>
      </c>
      <c r="S159" s="21" t="str">
        <f t="shared" si="53"/>
        <v/>
      </c>
      <c r="T159" s="21" t="str">
        <f t="shared" si="54"/>
        <v/>
      </c>
      <c r="U159" s="21" t="str">
        <f t="shared" si="55"/>
        <v/>
      </c>
      <c r="W159" s="21" t="str">
        <f t="array" ref="W159">IF(Prototype_input!$C$6="Federal or Tribal Government",IF(O159&lt;&gt;"", INDEX('Summary - Level of Assistance -'!$C$2:$AV$7, MATCH(Prototype_input!$C$34, 'Summary - Level of Assistance -'!$B$2:$B$7, 0), MATCH(B159, 'Summary - Level of Assistance -'!$C$1:$AV$1, 0)),""),"")</f>
        <v/>
      </c>
      <c r="X159" s="21" t="str">
        <f t="shared" si="56"/>
        <v/>
      </c>
      <c r="Y159" s="21" t="str">
        <f t="shared" si="57"/>
        <v/>
      </c>
      <c r="AA159" s="21" t="str">
        <f t="array" ref="AA159">IF(Prototype_input!$C$6="Federal or Tribal Government",IF(O159&lt;&gt;"", INDEX('Summary - Objective - Tradeoff'!$C$2:$AV$4, MATCH(Prototype_input!$C$38, 'Summary - Objective - Tradeoff'!$B$2:$B$4, 0), MATCH(B159, 'Summary - Objective - Tradeoff'!$C$1:$AV$1, 0)),""),"")</f>
        <v/>
      </c>
      <c r="AB159" s="21" t="str">
        <f t="shared" si="58"/>
        <v/>
      </c>
      <c r="AC159" s="21" t="str">
        <f t="shared" si="59"/>
        <v/>
      </c>
      <c r="AE159" s="21" t="str">
        <f t="array" ref="AE159">IF(Prototype_input!$C$6="Federal or Tribal Government",IF(O159&lt;&gt;"", INDEX('Summary- PoP - Tradeoff'!$C$2:$AV$5, MATCH(Prototype_input!$C$46, 'Summary- PoP - Tradeoff'!$B$2:$B$5, 0), MATCH(B159, 'Summary- PoP - Tradeoff'!$C$1:$AV$1, 0)),""),"")</f>
        <v/>
      </c>
      <c r="AF159" s="21" t="str">
        <f t="shared" si="60"/>
        <v/>
      </c>
      <c r="AG159" s="21" t="str">
        <f t="shared" si="61"/>
        <v/>
      </c>
      <c r="AI159" s="21" t="str">
        <f t="array" ref="AI159">IF(Prototype_input!$C$6="Federal or Tribal Government",IF(O159&lt;&gt;"", INDEX('Summary - EDV - Tradeoff'!$C$2:$AV$4, MATCH(Prototype_input!$C$54, 'Summary - EDV - Tradeoff'!$B$2:$B$4, 0), MATCH(B159, 'Summary - EDV - Tradeoff'!$C$1:$AV$1, 0)),""),"")</f>
        <v/>
      </c>
      <c r="AJ159" s="21" t="str">
        <f t="shared" si="62"/>
        <v/>
      </c>
      <c r="AK159" s="21" t="str">
        <f t="shared" si="63"/>
        <v/>
      </c>
      <c r="AL159" s="21" t="str">
        <f t="shared" si="64"/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L176"/>
  <sheetViews>
    <sheetView workbookViewId="0">
      <selection activeCell="A2" sqref="A2:XFD2"/>
    </sheetView>
  </sheetViews>
  <sheetFormatPr defaultColWidth="12.5703125" defaultRowHeight="15.75" customHeight="1" x14ac:dyDescent="0.2"/>
  <cols>
    <col min="2" max="2" width="48.5703125" customWidth="1"/>
    <col min="3" max="3" width="69.7109375" customWidth="1"/>
    <col min="4" max="4" width="33.42578125" customWidth="1"/>
    <col min="5" max="5" width="15.42578125" customWidth="1"/>
    <col min="8" max="8" width="17.5703125" customWidth="1"/>
    <col min="10" max="10" width="17.85546875" customWidth="1"/>
    <col min="11" max="11" width="30.42578125" customWidth="1"/>
    <col min="12" max="12" width="23.140625" customWidth="1"/>
    <col min="13" max="13" width="32.85546875" customWidth="1"/>
    <col min="14" max="14" width="33" customWidth="1"/>
    <col min="15" max="15" width="21.42578125" customWidth="1"/>
    <col min="22" max="22" width="4.7109375" customWidth="1"/>
    <col min="23" max="23" width="20.42578125" customWidth="1"/>
    <col min="24" max="24" width="22.42578125" customWidth="1"/>
    <col min="25" max="25" width="20.42578125" customWidth="1"/>
    <col min="26" max="26" width="3.85546875" customWidth="1"/>
    <col min="27" max="27" width="13.5703125" customWidth="1"/>
    <col min="28" max="28" width="15.140625" customWidth="1"/>
    <col min="31" max="31" width="23.28515625" customWidth="1"/>
    <col min="32" max="32" width="24.7109375" customWidth="1"/>
    <col min="33" max="33" width="22.7109375" customWidth="1"/>
    <col min="36" max="36" width="21.42578125" customWidth="1"/>
    <col min="37" max="38" width="19.42578125" customWidth="1"/>
  </cols>
  <sheetData>
    <row r="1" spans="1:38" ht="15.75" customHeight="1" x14ac:dyDescent="0.2">
      <c r="B1" s="21" t="s">
        <v>40</v>
      </c>
      <c r="C1" s="21" t="s">
        <v>114</v>
      </c>
      <c r="D1" s="24" t="str">
        <f>IF(Prototype_input!C28&lt;&gt;"",Prototype_input!C28,"")</f>
        <v/>
      </c>
      <c r="E1" s="25" t="str">
        <f>IF(Prototype_input!C32&lt;&gt;"",Prototype_input!C32,"")</f>
        <v/>
      </c>
      <c r="F1" s="26" t="str">
        <f>IF(Prototype_input!C36&lt;&gt;"",Prototype_input!C36,"")</f>
        <v/>
      </c>
      <c r="G1" s="24" t="str">
        <f>IF(Prototype_input!C40&lt;&gt;"",Prototype_input!C40,"")</f>
        <v/>
      </c>
      <c r="H1" s="26" t="str">
        <f>IF(Prototype_input!C44&lt;&gt;"",Prototype_input!C44,"")</f>
        <v/>
      </c>
      <c r="I1" s="24" t="str">
        <f>IF(Prototype_input!C48&lt;&gt;"",Prototype_input!C48,"")</f>
        <v/>
      </c>
      <c r="J1" s="26" t="str">
        <f>IF(Prototype_input!C52&lt;&gt;"",Prototype_input!C52,"")</f>
        <v/>
      </c>
      <c r="K1" s="21" t="str">
        <f>IF(Prototype_input!C56&lt;&gt;"",Prototype_input!C56,"")</f>
        <v/>
      </c>
      <c r="L1" s="21" t="str">
        <f>IF(Prototype_input!C60&lt;&gt;"",Prototype_input!C60,"")</f>
        <v/>
      </c>
      <c r="M1" s="21" t="str">
        <f>IF(Prototype_input!C64&lt;&gt;"",Prototype_input!C64,"")</f>
        <v/>
      </c>
      <c r="N1" s="21" t="str">
        <f>IF(Prototype_input!C68&lt;&gt;"",Prototype_input!C68,"")</f>
        <v/>
      </c>
      <c r="O1" s="21" t="s">
        <v>115</v>
      </c>
      <c r="P1" s="21"/>
      <c r="Q1" s="21" t="s">
        <v>116</v>
      </c>
      <c r="R1" s="21" t="s">
        <v>53</v>
      </c>
      <c r="S1" s="21" t="s">
        <v>47</v>
      </c>
      <c r="T1" s="21" t="s">
        <v>54</v>
      </c>
      <c r="U1" s="21" t="s">
        <v>117</v>
      </c>
      <c r="W1" s="21" t="s">
        <v>118</v>
      </c>
      <c r="X1" s="21" t="s">
        <v>119</v>
      </c>
      <c r="Y1" s="21" t="s">
        <v>120</v>
      </c>
      <c r="AA1" s="21" t="s">
        <v>121</v>
      </c>
      <c r="AB1" s="21" t="s">
        <v>122</v>
      </c>
      <c r="AC1" s="21" t="s">
        <v>123</v>
      </c>
      <c r="AD1" s="21"/>
      <c r="AE1" s="21" t="s">
        <v>124</v>
      </c>
      <c r="AF1" s="21" t="s">
        <v>125</v>
      </c>
      <c r="AG1" s="21" t="s">
        <v>126</v>
      </c>
      <c r="AH1" s="21"/>
      <c r="AI1" s="21" t="s">
        <v>127</v>
      </c>
      <c r="AJ1" s="21" t="s">
        <v>128</v>
      </c>
      <c r="AK1" s="21" t="s">
        <v>129</v>
      </c>
      <c r="AL1" s="21" t="s">
        <v>130</v>
      </c>
    </row>
    <row r="2" spans="1:38" ht="15.75" customHeight="1" x14ac:dyDescent="0.2">
      <c r="A2" s="21">
        <f>COUNTIF(Prototype_input!E13:E26,"Please input")</f>
        <v>10</v>
      </c>
      <c r="B2" s="21" t="str" cm="1">
        <f t="array" ref="B2">IFERROR(
  IF(
    Prototype_input!C6="Federal or Tribal Government",
    IF(
      AND(Prototype_input!E20&lt;&gt;"",Prototype_input!D20&lt;&gt;"",Prototype_input!D20&lt;&gt;"Please input",Prototype_input!E20&lt;&gt;"Please input"),
      TRANSPOSE(
        _xlfn._xlws.FILTER(
          'ITC Offerings Mapping'!$D$1:$BY$1,
          IF(
            A2&gt;=8,
            INDEX('ITC Offerings Mapping'!D1:BY1000, MATCH(Prototype_input!E19, 'ITC Offerings Mapping'!C1:C1000, 0), 0)="X",
            (
              (INDEX('ITC Offerings Mapping'!D1:BY1000, MATCH(Prototype_input!E19, 'ITC Offerings Mapping'!C1:C1000, 0), 0)="X") +
              (INDEX('ITC Offerings Mapping'!D1:BY1000, MATCH(Prototype_input!E19, 'ITC Offerings Mapping'!C1:C1000, 0), 0)="S")
            )&gt;0
          )
          *
          ISERROR(SEARCH("state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C2" s="21" t="str" cm="1">
        <f t="array" ref="C2">IFERROR(
  IF(
    Prototype_input!C6 = "State or Local Government",
    IF(
      AND(
        Prototype_input!E20 &lt;&gt; "",
        Prototype_input!D20 &lt;&gt; "",
        Prototype_input!D20 &lt;&gt; "Please input",
        Prototype_input!E20 &lt;&gt; "Please input"
      ),
      TRANSPOSE(
        _xlfn._xlws.FILTER(
          'ITC Offerings Mapping'!$D$1:$BY$1,
          IF(
            A2 &gt;= 8,
            INDEX('ITC Offerings Mapping'!$D$2:$BY$1000, MATCH(Prototype_input!E19, 'ITC Offerings Mapping'!$C$2:$C$1000, 0), 0) = "X",
            (
              (INDEX('ITC Offerings Mapping'!$D$2:$BY$1000, MATCH(Prototype_input!E19, 'ITC Offerings Mapping'!$C$2:$C$1000, 0), 0) = "X") +
              (INDEX('ITC Offerings Mapping'!$D$2:$BY$1000, MATCH(Prototype_input!E19, 'ITC Offerings Mapping'!$C$2:$C$1000, 0), 0) = "S")
            ) &gt; 0
          )
          *
          ISNUMBER(SEARCH("Available to State and Local", 'ITC Offerings Mapping'!$D$1:$BY$1))
          *
          ISERROR(SEARCH("networx", 'ITC Offerings Mapping'!$D$1:$BY$1))
          *
          ISERROR(SEARCH("local service acquisitions (LSA)", 'ITC Offerings Mapping'!$D$1:$BY$1))
          *
          ISERROR(SEARCH("local services acquisition (LSA)", 'ITC Offerings Mapping'!$D$1:$BY$1))
          *
          ISERROR(SEARCH("WITS 3", 'ITC Offerings Mapping'!$D$1:$BY$1))
        )
      ),
      ""
    ),
    ""
  ),
  "Assisted Acquisition Services (AAS)"
)</f>
        <v/>
      </c>
      <c r="D2" s="21" t="str">
        <f>IF(
  Prototype_input!$C$6 = "State or Local Government",
  IF(
    C2 &lt;&gt; "",
    IFERROR(
      INDEX(
        'Summary - Acquisition Need'!$C$2:$AD$4,
        MATCH(Prototype_input!$C$30, 'Summary - Acquisition Need'!$B$2:$B$4, 0),
        MATCH(C2, 'Summary - Acquisition Need'!$C$1:$AD$1, 0)
      ),
      ""
    ),
    ""
  ),
  IF(
    Prototype_input!$C$6 = "Federal or Tribal Government",
    IF(
      B2 &lt;&gt; "",
      IFERROR(
        INDEX(
          'Summary - Place of Performance'!$C$2:$AW$14,
          MATCH(Prototype_input!$C$30, 'Summary - Place of Performance'!$B$2:$B$14, 0),
          MATCH(B2, 'Summary - Place of Performance'!$C$1:$AW$1, 0)
        ),
        ""
      ),
      ""
    ),
    ""
  )
)</f>
        <v/>
      </c>
      <c r="E2" s="21" t="str">
        <f>IF(
  Prototype_input!$C$6 = "State or Local Government",
  IF(
    C2 &lt;&gt; "",
    IFERROR(
      INDEX(
        'Summary - Contract Type'!$C$2:$BX$6,
        MATCH(Prototype_input!$C$34, 'Summary - Contract Type'!$B$2:$B$6, 0),
        MATCH(C2, 'Summary - Contract Type'!$C$1:$BX$1, 0)
      ),
      ""
    ),
    ""
  ),
  IF(
    Prototype_input!$C$6 = "Federal or Tribal Government",
    IF(
      B2 &lt;&gt; "",
      IFERROR(
        INDEX(
          'Summary - Level of Assistance'!$C$2:$AW$7,
          MATCH(Prototype_input!$C$34, 'Summary - Level of Assistance'!$B$2:$B$7, 0),
          MATCH(B2, 'Summary - Level of Assistance'!$C$1:$AW$1, 0)
        ),
        ""
      ),
      ""
    ),
    ""
  )
)</f>
        <v/>
      </c>
      <c r="F2" s="21" t="str">
        <f>IF(
  Prototype_input!$C$6 = "State or Local Government",
  IF(
    C2 &lt;&gt; "",
    IFERROR(
      INDEX(
        'Summary - Socioeconomic'!$C$2:$BX$11,
        MATCH(Prototype_input!$C$38, 'Summary - Socioeconomic'!$B$2:$B$11, 0),
        MATCH(C2, 'Summary - Socioeconomic'!$C$1:$BX$1, 0)
      ),
      ""
    ),
    ""
  ),
  IF(
    Prototype_input!$C$6 = "Federal or Tribal Government",
    IF(
      B2 &lt;&gt; "",
      IFERROR(
        INDEX(
          'Summary - Objective'!$C$2:$AX$4,
          MATCH(Prototype_input!$C$38, 'Summary - Objective'!$B$2:$B$4, 0),
          MATCH(B2, 'Summary - Objective'!$C$1:$AX$1, 0)
        ),
        ""
      ),
      ""
    ),
    ""
  )
)</f>
        <v/>
      </c>
      <c r="G2" s="21" t="str">
        <f>IF(
  Prototype_input!$C$6 = "Federal or Tribal Government",
  IF(
    B2 &lt;&gt; "",
    IFERROR(
      INDEX(
        'Summary - Contract Type'!$C$2:$BX$6,
        MATCH(Prototype_input!$C$42, 'Summary - Contract Type'!$B$2:$B$6, 0),
        MATCH(B2, 'Summary - Contract Type'!$C$1:$BX$1, 0)
      ),
      ""
    ),
    ""
  ),
  ""
)</f>
        <v/>
      </c>
      <c r="H2" s="21" t="str">
        <f>IF(
  Prototype_input!$C$6 = "Federal or Tribal Government",
  IF(
    B2 &lt;&gt; "",
    IFERROR(
      INDEX(
        'Summary - Period of Performance'!$C$2:$AW$5,
        MATCH(Prototype_input!$C$46, 'Summary - Period of Performance'!$B$2:$B$5, 0),
        MATCH(B2, 'Summary - Period of Performance'!$C$1:$AW$1, 0)
      ),
      ""
    ),
    ""
  ),
  ""
)</f>
        <v/>
      </c>
      <c r="I2" s="21" t="str">
        <f>IF(
  Prototype_input!$C$6 = "Federal or Tribal Government",
  IF(
    B2 &lt;&gt; "",
    IFERROR(
      INDEX(
        'Summary - Socioeconomic'!$C$2:$BX$11,
        MATCH(Prototype_input!$C$50, 'Summary - Socioeconomic'!$B$2:$B$11, 0),
        MATCH(B2, 'Summary - Socioeconomic'!$C$1:$BX$1, 0)
      ),
      ""
    ),
    ""
  ),
  ""
)</f>
        <v/>
      </c>
      <c r="J2" s="21" t="str">
        <f>IF(
  Prototype_input!$C$6 = "Federal or Tribal Government",
  IF(
    B2 &lt;&gt; "",
    IFERROR(
      INDEX(
        'Summary - Estimated Dollar Valu'!$C$2:$AW$4,
        MATCH(Prototype_input!$C$54, 'Summary - Estimated Dollar Valu'!$B$2:$B$4, 0),
        MATCH(B2, 'Summary - Estimated Dollar Valu'!$C$1:$AW$1, 0)
      ),
      ""
    ),
    ""
  ),
  ""
)</f>
        <v/>
      </c>
      <c r="K2" s="21" t="str">
        <f>IF(AND(Prototype_input!$C$56&lt;&gt;"",J2&lt;&gt;""),Prototype_input!$C$58,"")</f>
        <v/>
      </c>
      <c r="L2" s="21" t="str">
        <f>IF(AND(Prototype_input!$C$60&lt;&gt;"",J2&lt;&gt;""),Prototype_input!$C$62,"")</f>
        <v/>
      </c>
      <c r="M2" s="21" t="str">
        <f>IF(AND(Prototype_input!$C$64&lt;&gt;"",J2&lt;&gt;""),Prototype_input!$C$66,"")</f>
        <v/>
      </c>
      <c r="N2" s="21" t="str">
        <f>IF(AND(Prototype_input!$C$68&lt;&gt;"",J2&lt;&gt;""),Prototype_input!$C$70,"")</f>
        <v/>
      </c>
      <c r="O2" s="21" t="str">
        <f>IF(N2&lt;&gt;"",_xlfn.XLOOKUP(Prototype_input!$E$19,'ITC Offerings Mapping'!$C$1:$C$1000,'ITC Offerings Mapping'!$B$1:$B$1000),"")</f>
        <v/>
      </c>
      <c r="Q2" s="21" t="str">
        <f t="array" ref="Q2">IF(Prototype_input!$C$6="Federal or Tribal Government",IF(O2&lt;&gt;"", INDEX('Scope Scoring'!$C$2:$BX$50, MATCH(O2, 'Scope Scoring'!$B$2:$B$50, 0), MATCH(B2, 'Scope Scoring'!$C$1:$BX$1, 0)),""),"")</f>
        <v/>
      </c>
      <c r="R2" s="21" t="str">
        <f t="shared" ref="R2" si="0">IF(Q2&lt;&gt;"",Q2*60,"")</f>
        <v/>
      </c>
      <c r="S2" s="21" t="str">
        <f t="shared" ref="S2" si="1">IF(R2&lt;&gt;"",((Y2+AC2+AG2+AK2)*40)/100,"")</f>
        <v/>
      </c>
      <c r="T2" s="21" t="str">
        <f t="shared" ref="T2" si="2">IF(R2&lt;&gt;"", SUM(R2:S2),"")</f>
        <v/>
      </c>
      <c r="U2" s="21" t="str">
        <f t="shared" ref="U2" si="3">IF(B2&lt;&gt;"",IF(OR(D2="No",E2="No",G2="No",I2="No"),"Fail","Pass"),"")</f>
        <v/>
      </c>
      <c r="W2" s="21" t="str">
        <f t="array" ref="W2">IF(Prototype_input!$C$6="Federal or Tribal Government",IF(O2&lt;&gt;"", INDEX('Summary - Level of Assistance -'!$C$2:$AV$7, MATCH(Prototype_input!$C$34, 'Summary - Level of Assistance -'!$B$2:$B$7, 0), MATCH(B2, 'Summary - Level of Assistance -'!$C$1:$AV$1, 0)),""),"")</f>
        <v/>
      </c>
      <c r="X2" s="21" t="str">
        <f t="shared" ref="X2" si="4">IF(K2="Level of Assistance",4,IF(L2="Level of Assistance",3,IF(M2="Level of Assistance",2,IF(N2="Level of Assistance",1,""))))</f>
        <v/>
      </c>
      <c r="Y2" s="21" t="str">
        <f t="shared" ref="Y2" si="5">IF(X2&lt;&gt;"",W2*10*X2,"")</f>
        <v/>
      </c>
      <c r="AA2" s="21" t="str">
        <f t="array" ref="AA2">IF(Prototype_input!$C$6="Federal or Tribal Government",IF(O2&lt;&gt;"", INDEX('Summary - Objective - Tradeoff'!$C$2:$AV$4, MATCH(Prototype_input!$C$38, 'Summary - Objective - Tradeoff'!$B$2:$B$4, 0), MATCH(B2, 'Summary - Objective - Tradeoff'!$C$1:$AV$1, 0)),""),"")</f>
        <v/>
      </c>
      <c r="AB2" s="21" t="str">
        <f t="shared" ref="AB2" si="6">IF(K2="Objective",4,IF(L2="Objective",3,IF(M2="Objective",2,IF(N2="Objective",1,""))))</f>
        <v/>
      </c>
      <c r="AC2" s="21" t="str">
        <f t="shared" ref="AC2" si="7">IF(AB2&lt;&gt;"",AA2*10*AB2,"")</f>
        <v/>
      </c>
      <c r="AE2" s="21" t="str">
        <f t="array" ref="AE2">IF(Prototype_input!$C$6="Federal or Tribal Government",IF(O2&lt;&gt;"", INDEX('Summary- PoP - Tradeoff'!$C$2:$AV$5, MATCH(Prototype_input!$C$46, 'Summary- PoP - Tradeoff'!$B$2:$B$5, 0), MATCH(B2, 'Summary- PoP - Tradeoff'!$C$1:$AV$1, 0)),""),"")</f>
        <v/>
      </c>
      <c r="AF2" s="21" t="str">
        <f t="shared" ref="AF2" si="8">IF(K2="Period of Performance",4,IF(L2="Period of Performance",3,IF(M2="Period of Performance",2,IF(N2="Period of Performance",1,""))))</f>
        <v/>
      </c>
      <c r="AG2" s="21" t="str">
        <f t="shared" ref="AG2" si="9">IF(AF2&lt;&gt;"",AE2*10*AF2,"")</f>
        <v/>
      </c>
      <c r="AI2" s="21" t="str">
        <f t="array" ref="AI2">IF(Prototype_input!$C$6="Federal or Tribal Government",IF(O2&lt;&gt;"", INDEX('Summary - EDV - Tradeoff'!$C$2:$AV$4, MATCH(Prototype_input!$C$54, 'Summary - EDV - Tradeoff'!$B$2:$B$4, 0), MATCH(B2, 'Summary - EDV - Tradeoff'!$C$1:$AV$1, 0)),""),"")</f>
        <v/>
      </c>
      <c r="AJ2" s="21" t="str">
        <f t="shared" ref="AJ2" si="10">IF(K2="Estimated Dollar Value",4,IF(L2="Estimated Dollar Value",3,IF(M2="Estimated Dollar Value",2,IF(N2="Estimated Dollar Value",1,""))))</f>
        <v/>
      </c>
      <c r="AK2" s="21" t="str">
        <f t="shared" ref="AK2" si="11">IF(AI2&lt;&gt;"",AJ2*10*AI2,"")</f>
        <v/>
      </c>
      <c r="AL2" s="21" t="str">
        <f t="shared" ref="AL2" si="12">IF(C2&lt;&gt;"",IF(OR(D2="No",E2="No",F2="No"),"Fail","Pass"),"")</f>
        <v/>
      </c>
    </row>
    <row r="3" spans="1:38" ht="15.75" customHeight="1" x14ac:dyDescent="0.2">
      <c r="D3" s="21" t="str">
        <f>IF(
  Prototype_input!$C$6 = "State or Local Government",
  IF(
    C3 &lt;&gt; "",
    IFERROR(
      INDEX(
        'Summary - Acquisition Need'!$C$2:$AD$4,
        MATCH(Prototype_input!$C$30, 'Summary - Acquisition Need'!$B$2:$B$4, 0),
        MATCH(C3, 'Summary - Acquisition Need'!$C$1:$AD$1, 0)
      ),
      ""
    ),
    ""
  ),
  IF(
    Prototype_input!$C$6 = "Federal or Tribal Government",
    IF(
      B3 &lt;&gt; "",
      IFERROR(
        INDEX(
          'Summary - Place of Performance'!$C$2:$AW$14,
          MATCH(Prototype_input!$C$30, 'Summary - Place of Performance'!$B$2:$B$14, 0),
          MATCH(B3, 'Summary - Place of Performance'!$C$1:$AW$1, 0)
        ),
        ""
      ),
      ""
    ),
    ""
  )
)</f>
        <v/>
      </c>
      <c r="E3" s="21" t="str">
        <f>IF(
  Prototype_input!$C$6 = "State or Local Government",
  IF(
    C3 &lt;&gt; "",
    IFERROR(
      INDEX(
        'Summary - Contract Type'!$C$2:$BX$6,
        MATCH(Prototype_input!$C$34, 'Summary - Contract Type'!$B$2:$B$6, 0),
        MATCH(C3, 'Summary - Contract Type'!$C$1:$BX$1, 0)
      ),
      ""
    ),
    ""
  ),
  IF(
    Prototype_input!$C$6 = "Federal or Tribal Government",
    IF(
      B3 &lt;&gt; "",
      IFERROR(
        INDEX(
          'Summary - Level of Assistance'!$C$2:$AW$7,
          MATCH(Prototype_input!$C$34, 'Summary - Level of Assistance'!$B$2:$B$7, 0),
          MATCH(B3, 'Summary - Level of Assistance'!$C$1:$AW$1, 0)
        ),
        ""
      ),
      ""
    ),
    ""
  )
)</f>
        <v/>
      </c>
      <c r="F3" s="21" t="str">
        <f>IF(
  Prototype_input!$C$6 = "State or Local Government",
  IF(
    C3 &lt;&gt; "",
    IFERROR(
      INDEX(
        'Summary - Socioeconomic'!$C$2:$BX$11,
        MATCH(Prototype_input!$C$38, 'Summary - Socioeconomic'!$B$2:$B$11, 0),
        MATCH(C3, 'Summary - Socioeconomic'!$C$1:$BX$1, 0)
      ),
      ""
    ),
    ""
  ),
  IF(
    Prototype_input!$C$6 = "Federal or Tribal Government",
    IF(
      B3 &lt;&gt; "",
      IFERROR(
        INDEX(
          'Summary - Objective'!$C$2:$AX$4,
          MATCH(Prototype_input!$C$38, 'Summary - Objective'!$B$2:$B$4, 0),
          MATCH(B3, 'Summary - Objective'!$C$1:$AX$1, 0)
        ),
        ""
      ),
      ""
    ),
    ""
  )
)</f>
        <v/>
      </c>
      <c r="G3" s="21" t="str">
        <f>IF(
  Prototype_input!$C$6 = "Federal or Tribal Government",
  IF(
    B3 &lt;&gt; "",
    IFERROR(
      INDEX(
        'Summary - Contract Type'!$C$2:$BX$6,
        MATCH(Prototype_input!$C$42, 'Summary - Contract Type'!$B$2:$B$6, 0),
        MATCH(B3, 'Summary - Contract Type'!$C$1:$BX$1, 0)
      ),
      ""
    ),
    ""
  ),
  ""
)</f>
        <v/>
      </c>
      <c r="H3" s="21" t="str">
        <f>IF(
  Prototype_input!$C$6 = "Federal or Tribal Government",
  IF(
    B3 &lt;&gt; "",
    IFERROR(
      INDEX(
        'Summary - Period of Performance'!$C$2:$AW$5,
        MATCH(Prototype_input!$C$46, 'Summary - Period of Performance'!$B$2:$B$5, 0),
        MATCH(B3, 'Summary - Period of Performance'!$C$1:$AW$1, 0)
      ),
      ""
    ),
    ""
  ),
  ""
)</f>
        <v/>
      </c>
      <c r="I3" s="21" t="str">
        <f>IF(
  Prototype_input!$C$6 = "Federal or Tribal Government",
  IF(
    B3 &lt;&gt; "",
    IFERROR(
      INDEX(
        'Summary - Socioeconomic'!$C$2:$BX$11,
        MATCH(Prototype_input!$C$50, 'Summary - Socioeconomic'!$B$2:$B$11, 0),
        MATCH(B3, 'Summary - Socioeconomic'!$C$1:$BX$1, 0)
      ),
      ""
    ),
    ""
  ),
  ""
)</f>
        <v/>
      </c>
      <c r="J3" s="21" t="str">
        <f>IF(
  Prototype_input!$C$6 = "Federal or Tribal Government",
  IF(
    B3 &lt;&gt; "",
    IFERROR(
      INDEX(
        'Summary - Estimated Dollar Valu'!$C$2:$AW$4,
        MATCH(Prototype_input!$C$54, 'Summary - Estimated Dollar Valu'!$B$2:$B$4, 0),
        MATCH(B3, 'Summary - Estimated Dollar Valu'!$C$1:$AW$1, 0)
      ),
      ""
    ),
    ""
  ),
  ""
)</f>
        <v/>
      </c>
      <c r="K3" s="21" t="str">
        <f>IF(AND(Prototype_input!$C$56&lt;&gt;"",J3&lt;&gt;""),Prototype_input!$C$58,"")</f>
        <v/>
      </c>
      <c r="L3" s="21" t="str">
        <f>IF(AND(Prototype_input!$C$60&lt;&gt;"",J3&lt;&gt;""),Prototype_input!$C$62,"")</f>
        <v/>
      </c>
      <c r="M3" s="21" t="str">
        <f>IF(AND(Prototype_input!$C$64&lt;&gt;"",J3&lt;&gt;""),Prototype_input!$C$66,"")</f>
        <v/>
      </c>
      <c r="N3" s="21" t="str">
        <f>IF(AND(Prototype_input!$C$68&lt;&gt;"",J3&lt;&gt;""),Prototype_input!$C$70,"")</f>
        <v/>
      </c>
      <c r="O3" s="21" t="str">
        <f>IF(N3&lt;&gt;"",_xlfn.XLOOKUP(Prototype_input!$E$19,'ITC Offerings Mapping'!$C$1:$C$1000,'ITC Offerings Mapping'!$B$1:$B$1000),"")</f>
        <v/>
      </c>
      <c r="Q3" s="21" t="str">
        <f t="array" ref="Q3">IF(Prototype_input!$C$6="Federal or Tribal Government",IF(O3&lt;&gt;"", INDEX('Scope Scoring'!$C$2:$BX$50, MATCH(O3, 'Scope Scoring'!$B$2:$B$50, 0), MATCH(B3, 'Scope Scoring'!$C$1:$BX$1, 0)),""),"")</f>
        <v/>
      </c>
      <c r="R3" s="21" t="str">
        <f t="shared" ref="R3:R66" si="13">IF(Q3&lt;&gt;"",Q3*60,"")</f>
        <v/>
      </c>
      <c r="S3" s="21" t="str">
        <f t="shared" ref="S3:S66" si="14">IF(R3&lt;&gt;"",((Y3+AC3+AG3+AK3)*40)/100,"")</f>
        <v/>
      </c>
      <c r="T3" s="21" t="str">
        <f t="shared" ref="T3:T66" si="15">IF(R3&lt;&gt;"", SUM(R3:S3),"")</f>
        <v/>
      </c>
      <c r="U3" s="21" t="str">
        <f t="shared" ref="U3:U66" si="16">IF(B3&lt;&gt;"",IF(OR(D3="No",E3="No",G3="No",I3="No"),"Fail","Pass"),"")</f>
        <v/>
      </c>
      <c r="W3" s="21" t="str">
        <f t="array" ref="W3">IF(Prototype_input!$C$6="Federal or Tribal Government",IF(O3&lt;&gt;"", INDEX('Summary - Level of Assistance -'!$C$2:$AV$7, MATCH(Prototype_input!$C$34, 'Summary - Level of Assistance -'!$B$2:$B$7, 0), MATCH(B3, 'Summary - Level of Assistance -'!$C$1:$AV$1, 0)),""),"")</f>
        <v/>
      </c>
      <c r="X3" s="21" t="str">
        <f t="shared" ref="X3:X66" si="17">IF(K3="Level of Assistance",4,IF(L3="Level of Assistance",3,IF(M3="Level of Assistance",2,IF(N3="Level of Assistance",1,""))))</f>
        <v/>
      </c>
      <c r="Y3" s="21" t="str">
        <f t="shared" ref="Y3:Y66" si="18">IF(X3&lt;&gt;"",W3*10*X3,"")</f>
        <v/>
      </c>
      <c r="AA3" s="21" t="str">
        <f t="array" ref="AA3">IF(Prototype_input!$C$6="Federal or Tribal Government",IF(O3&lt;&gt;"", INDEX('Summary - Objective - Tradeoff'!$C$2:$AV$4, MATCH(Prototype_input!$C$38, 'Summary - Objective - Tradeoff'!$B$2:$B$4, 0), MATCH(B3, 'Summary - Objective - Tradeoff'!$C$1:$AV$1, 0)),""),"")</f>
        <v/>
      </c>
      <c r="AB3" s="21" t="str">
        <f t="shared" ref="AB3:AB66" si="19">IF(K3="Objective",4,IF(L3="Objective",3,IF(M3="Objective",2,IF(N3="Objective",1,""))))</f>
        <v/>
      </c>
      <c r="AC3" s="21" t="str">
        <f t="shared" ref="AC3:AC66" si="20">IF(AB3&lt;&gt;"",AA3*10*AB3,"")</f>
        <v/>
      </c>
      <c r="AE3" s="21" t="str">
        <f t="array" ref="AE3">IF(Prototype_input!$C$6="Federal or Tribal Government",IF(O3&lt;&gt;"", INDEX('Summary- PoP - Tradeoff'!$C$2:$AV$5, MATCH(Prototype_input!$C$46, 'Summary- PoP - Tradeoff'!$B$2:$B$5, 0), MATCH(B3, 'Summary- PoP - Tradeoff'!$C$1:$AV$1, 0)),""),"")</f>
        <v/>
      </c>
      <c r="AF3" s="21" t="str">
        <f t="shared" ref="AF3:AF66" si="21">IF(K3="Period of Performance",4,IF(L3="Period of Performance",3,IF(M3="Period of Performance",2,IF(N3="Period of Performance",1,""))))</f>
        <v/>
      </c>
      <c r="AG3" s="21" t="str">
        <f t="shared" ref="AG3:AG66" si="22">IF(AF3&lt;&gt;"",AE3*10*AF3,"")</f>
        <v/>
      </c>
      <c r="AI3" s="21" t="str">
        <f t="array" ref="AI3">IF(Prototype_input!$C$6="Federal or Tribal Government",IF(O3&lt;&gt;"", INDEX('Summary - EDV - Tradeoff'!$C$2:$AV$4, MATCH(Prototype_input!$C$54, 'Summary - EDV - Tradeoff'!$B$2:$B$4, 0), MATCH(B3, 'Summary - EDV - Tradeoff'!$C$1:$AV$1, 0)),""),"")</f>
        <v/>
      </c>
      <c r="AJ3" s="21" t="str">
        <f t="shared" ref="AJ3:AJ66" si="23">IF(K3="Estimated Dollar Value",4,IF(L3="Estimated Dollar Value",3,IF(M3="Estimated Dollar Value",2,IF(N3="Estimated Dollar Value",1,""))))</f>
        <v/>
      </c>
      <c r="AK3" s="21" t="str">
        <f t="shared" ref="AK3:AK66" si="24">IF(AI3&lt;&gt;"",AJ3*10*AI3,"")</f>
        <v/>
      </c>
      <c r="AL3" s="21" t="str">
        <f t="shared" ref="AL3:AL66" si="25">IF(C3&lt;&gt;"",IF(OR(D3="No",E3="No",F3="No"),"Fail","Pass"),"")</f>
        <v/>
      </c>
    </row>
    <row r="4" spans="1:38" ht="15.75" customHeight="1" x14ac:dyDescent="0.2">
      <c r="D4" s="21" t="str">
        <f>IF(
  Prototype_input!$C$6 = "State or Local Government",
  IF(
    C4 &lt;&gt; "",
    IFERROR(
      INDEX(
        'Summary - Acquisition Need'!$C$2:$AD$4,
        MATCH(Prototype_input!$C$30, 'Summary - Acquisition Need'!$B$2:$B$4, 0),
        MATCH(C4, 'Summary - Acquisition Need'!$C$1:$AD$1, 0)
      ),
      ""
    ),
    ""
  ),
  IF(
    Prototype_input!$C$6 = "Federal or Tribal Government",
    IF(
      B4 &lt;&gt; "",
      IFERROR(
        INDEX(
          'Summary - Place of Performance'!$C$2:$AW$14,
          MATCH(Prototype_input!$C$30, 'Summary - Place of Performance'!$B$2:$B$14, 0),
          MATCH(B4, 'Summary - Place of Performance'!$C$1:$AW$1, 0)
        ),
        ""
      ),
      ""
    ),
    ""
  )
)</f>
        <v/>
      </c>
      <c r="E4" s="21" t="str">
        <f>IF(
  Prototype_input!$C$6 = "State or Local Government",
  IF(
    C4 &lt;&gt; "",
    IFERROR(
      INDEX(
        'Summary - Contract Type'!$C$2:$BX$6,
        MATCH(Prototype_input!$C$34, 'Summary - Contract Type'!$B$2:$B$6, 0),
        MATCH(C4, 'Summary - Contract Type'!$C$1:$BX$1, 0)
      ),
      ""
    ),
    ""
  ),
  IF(
    Prototype_input!$C$6 = "Federal or Tribal Government",
    IF(
      B4 &lt;&gt; "",
      IFERROR(
        INDEX(
          'Summary - Level of Assistance'!$C$2:$AW$7,
          MATCH(Prototype_input!$C$34, 'Summary - Level of Assistance'!$B$2:$B$7, 0),
          MATCH(B4, 'Summary - Level of Assistance'!$C$1:$AW$1, 0)
        ),
        ""
      ),
      ""
    ),
    ""
  )
)</f>
        <v/>
      </c>
      <c r="F4" s="21" t="str">
        <f>IF(
  Prototype_input!$C$6 = "State or Local Government",
  IF(
    C4 &lt;&gt; "",
    IFERROR(
      INDEX(
        'Summary - Socioeconomic'!$C$2:$BX$11,
        MATCH(Prototype_input!$C$38, 'Summary - Socioeconomic'!$B$2:$B$11, 0),
        MATCH(C4, 'Summary - Socioeconomic'!$C$1:$BX$1, 0)
      ),
      ""
    ),
    ""
  ),
  IF(
    Prototype_input!$C$6 = "Federal or Tribal Government",
    IF(
      B4 &lt;&gt; "",
      IFERROR(
        INDEX(
          'Summary - Objective'!$C$2:$AX$4,
          MATCH(Prototype_input!$C$38, 'Summary - Objective'!$B$2:$B$4, 0),
          MATCH(B4, 'Summary - Objective'!$C$1:$AX$1, 0)
        ),
        ""
      ),
      ""
    ),
    ""
  )
)</f>
        <v/>
      </c>
      <c r="G4" s="21" t="str">
        <f>IF(
  Prototype_input!$C$6 = "Federal or Tribal Government",
  IF(
    B4 &lt;&gt; "",
    IFERROR(
      INDEX(
        'Summary - Contract Type'!$C$2:$BX$6,
        MATCH(Prototype_input!$C$42, 'Summary - Contract Type'!$B$2:$B$6, 0),
        MATCH(B4, 'Summary - Contract Type'!$C$1:$BX$1, 0)
      ),
      ""
    ),
    ""
  ),
  ""
)</f>
        <v/>
      </c>
      <c r="H4" s="21" t="str">
        <f>IF(
  Prototype_input!$C$6 = "Federal or Tribal Government",
  IF(
    B4 &lt;&gt; "",
    IFERROR(
      INDEX(
        'Summary - Period of Performance'!$C$2:$AW$5,
        MATCH(Prototype_input!$C$46, 'Summary - Period of Performance'!$B$2:$B$5, 0),
        MATCH(B4, 'Summary - Period of Performance'!$C$1:$AW$1, 0)
      ),
      ""
    ),
    ""
  ),
  ""
)</f>
        <v/>
      </c>
      <c r="I4" s="21" t="str">
        <f>IF(
  Prototype_input!$C$6 = "Federal or Tribal Government",
  IF(
    B4 &lt;&gt; "",
    IFERROR(
      INDEX(
        'Summary - Socioeconomic'!$C$2:$BX$11,
        MATCH(Prototype_input!$C$50, 'Summary - Socioeconomic'!$B$2:$B$11, 0),
        MATCH(B4, 'Summary - Socioeconomic'!$C$1:$BX$1, 0)
      ),
      ""
    ),
    ""
  ),
  ""
)</f>
        <v/>
      </c>
      <c r="J4" s="21" t="str">
        <f>IF(
  Prototype_input!$C$6 = "Federal or Tribal Government",
  IF(
    B4 &lt;&gt; "",
    IFERROR(
      INDEX(
        'Summary - Estimated Dollar Valu'!$C$2:$AW$4,
        MATCH(Prototype_input!$C$54, 'Summary - Estimated Dollar Valu'!$B$2:$B$4, 0),
        MATCH(B4, 'Summary - Estimated Dollar Valu'!$C$1:$AW$1, 0)
      ),
      ""
    ),
    ""
  ),
  ""
)</f>
        <v/>
      </c>
      <c r="K4" s="21" t="str">
        <f>IF(AND(Prototype_input!$C$56&lt;&gt;"",J4&lt;&gt;""),Prototype_input!$C$58,"")</f>
        <v/>
      </c>
      <c r="L4" s="21" t="str">
        <f>IF(AND(Prototype_input!$C$60&lt;&gt;"",J4&lt;&gt;""),Prototype_input!$C$62,"")</f>
        <v/>
      </c>
      <c r="M4" s="21" t="str">
        <f>IF(AND(Prototype_input!$C$64&lt;&gt;"",J4&lt;&gt;""),Prototype_input!$C$66,"")</f>
        <v/>
      </c>
      <c r="N4" s="21" t="str">
        <f>IF(AND(Prototype_input!$C$68&lt;&gt;"",J4&lt;&gt;""),Prototype_input!$C$70,"")</f>
        <v/>
      </c>
      <c r="O4" s="21" t="str">
        <f>IF(N4&lt;&gt;"",_xlfn.XLOOKUP(Prototype_input!$E$19,'ITC Offerings Mapping'!$C$1:$C$1000,'ITC Offerings Mapping'!$B$1:$B$1000),"")</f>
        <v/>
      </c>
      <c r="Q4" s="21" t="str">
        <f t="array" ref="Q4">IF(Prototype_input!$C$6="Federal or Tribal Government",IF(O4&lt;&gt;"", INDEX('Scope Scoring'!$C$2:$BX$50, MATCH(O4, 'Scope Scoring'!$B$2:$B$50, 0), MATCH(B4, 'Scope Scoring'!$C$1:$BX$1, 0)),""),"")</f>
        <v/>
      </c>
      <c r="R4" s="21" t="str">
        <f t="shared" si="13"/>
        <v/>
      </c>
      <c r="S4" s="21" t="str">
        <f t="shared" si="14"/>
        <v/>
      </c>
      <c r="T4" s="21" t="str">
        <f t="shared" si="15"/>
        <v/>
      </c>
      <c r="U4" s="21" t="str">
        <f t="shared" si="16"/>
        <v/>
      </c>
      <c r="W4" s="21" t="str">
        <f t="array" ref="W4">IF(Prototype_input!$C$6="Federal or Tribal Government",IF(O4&lt;&gt;"", INDEX('Summary - Level of Assistance -'!$C$2:$AV$7, MATCH(Prototype_input!$C$34, 'Summary - Level of Assistance -'!$B$2:$B$7, 0), MATCH(B4, 'Summary - Level of Assistance -'!$C$1:$AV$1, 0)),""),"")</f>
        <v/>
      </c>
      <c r="X4" s="21" t="str">
        <f t="shared" si="17"/>
        <v/>
      </c>
      <c r="Y4" s="21" t="str">
        <f t="shared" si="18"/>
        <v/>
      </c>
      <c r="AA4" s="21" t="str">
        <f t="array" ref="AA4">IF(Prototype_input!$C$6="Federal or Tribal Government",IF(O4&lt;&gt;"", INDEX('Summary - Objective - Tradeoff'!$C$2:$AV$4, MATCH(Prototype_input!$C$38, 'Summary - Objective - Tradeoff'!$B$2:$B$4, 0), MATCH(B4, 'Summary - Objective - Tradeoff'!$C$1:$AV$1, 0)),""),"")</f>
        <v/>
      </c>
      <c r="AB4" s="21" t="str">
        <f t="shared" si="19"/>
        <v/>
      </c>
      <c r="AC4" s="21" t="str">
        <f t="shared" si="20"/>
        <v/>
      </c>
      <c r="AE4" s="21" t="str">
        <f t="array" ref="AE4">IF(Prototype_input!$C$6="Federal or Tribal Government",IF(O4&lt;&gt;"", INDEX('Summary- PoP - Tradeoff'!$C$2:$AV$5, MATCH(Prototype_input!$C$46, 'Summary- PoP - Tradeoff'!$B$2:$B$5, 0), MATCH(B4, 'Summary- PoP - Tradeoff'!$C$1:$AV$1, 0)),""),"")</f>
        <v/>
      </c>
      <c r="AF4" s="21" t="str">
        <f t="shared" si="21"/>
        <v/>
      </c>
      <c r="AG4" s="21" t="str">
        <f t="shared" si="22"/>
        <v/>
      </c>
      <c r="AI4" s="21" t="str">
        <f t="array" ref="AI4">IF(Prototype_input!$C$6="Federal or Tribal Government",IF(O4&lt;&gt;"", INDEX('Summary - EDV - Tradeoff'!$C$2:$AV$4, MATCH(Prototype_input!$C$54, 'Summary - EDV - Tradeoff'!$B$2:$B$4, 0), MATCH(B4, 'Summary - EDV - Tradeoff'!$C$1:$AV$1, 0)),""),"")</f>
        <v/>
      </c>
      <c r="AJ4" s="21" t="str">
        <f t="shared" si="23"/>
        <v/>
      </c>
      <c r="AK4" s="21" t="str">
        <f t="shared" si="24"/>
        <v/>
      </c>
      <c r="AL4" s="21" t="str">
        <f t="shared" si="25"/>
        <v/>
      </c>
    </row>
    <row r="5" spans="1:38" ht="15.75" customHeight="1" x14ac:dyDescent="0.2">
      <c r="D5" s="21" t="str">
        <f>IF(
  Prototype_input!$C$6 = "State or Local Government",
  IF(
    C5 &lt;&gt; "",
    IFERROR(
      INDEX(
        'Summary - Acquisition Need'!$C$2:$AD$4,
        MATCH(Prototype_input!$C$30, 'Summary - Acquisition Need'!$B$2:$B$4, 0),
        MATCH(C5, 'Summary - Acquisition Need'!$C$1:$AD$1, 0)
      ),
      ""
    ),
    ""
  ),
  IF(
    Prototype_input!$C$6 = "Federal or Tribal Government",
    IF(
      B5 &lt;&gt; "",
      IFERROR(
        INDEX(
          'Summary - Place of Performance'!$C$2:$AW$14,
          MATCH(Prototype_input!$C$30, 'Summary - Place of Performance'!$B$2:$B$14, 0),
          MATCH(B5, 'Summary - Place of Performance'!$C$1:$AW$1, 0)
        ),
        ""
      ),
      ""
    ),
    ""
  )
)</f>
        <v/>
      </c>
      <c r="E5" s="21" t="str">
        <f>IF(
  Prototype_input!$C$6 = "State or Local Government",
  IF(
    C5 &lt;&gt; "",
    IFERROR(
      INDEX(
        'Summary - Contract Type'!$C$2:$BX$6,
        MATCH(Prototype_input!$C$34, 'Summary - Contract Type'!$B$2:$B$6, 0),
        MATCH(C5, 'Summary - Contract Type'!$C$1:$BX$1, 0)
      ),
      ""
    ),
    ""
  ),
  IF(
    Prototype_input!$C$6 = "Federal or Tribal Government",
    IF(
      B5 &lt;&gt; "",
      IFERROR(
        INDEX(
          'Summary - Level of Assistance'!$C$2:$AW$7,
          MATCH(Prototype_input!$C$34, 'Summary - Level of Assistance'!$B$2:$B$7, 0),
          MATCH(B5, 'Summary - Level of Assistance'!$C$1:$AW$1, 0)
        ),
        ""
      ),
      ""
    ),
    ""
  )
)</f>
        <v/>
      </c>
      <c r="F5" s="21" t="str">
        <f>IF(
  Prototype_input!$C$6 = "State or Local Government",
  IF(
    C5 &lt;&gt; "",
    IFERROR(
      INDEX(
        'Summary - Socioeconomic'!$C$2:$BX$11,
        MATCH(Prototype_input!$C$38, 'Summary - Socioeconomic'!$B$2:$B$11, 0),
        MATCH(C5, 'Summary - Socioeconomic'!$C$1:$BX$1, 0)
      ),
      ""
    ),
    ""
  ),
  IF(
    Prototype_input!$C$6 = "Federal or Tribal Government",
    IF(
      B5 &lt;&gt; "",
      IFERROR(
        INDEX(
          'Summary - Objective'!$C$2:$AX$4,
          MATCH(Prototype_input!$C$38, 'Summary - Objective'!$B$2:$B$4, 0),
          MATCH(B5, 'Summary - Objective'!$C$1:$AX$1, 0)
        ),
        ""
      ),
      ""
    ),
    ""
  )
)</f>
        <v/>
      </c>
      <c r="G5" s="21" t="str">
        <f>IF(
  Prototype_input!$C$6 = "Federal or Tribal Government",
  IF(
    B5 &lt;&gt; "",
    IFERROR(
      INDEX(
        'Summary - Contract Type'!$C$2:$BX$6,
        MATCH(Prototype_input!$C$42, 'Summary - Contract Type'!$B$2:$B$6, 0),
        MATCH(B5, 'Summary - Contract Type'!$C$1:$BX$1, 0)
      ),
      ""
    ),
    ""
  ),
  ""
)</f>
        <v/>
      </c>
      <c r="H5" s="21" t="str">
        <f>IF(
  Prototype_input!$C$6 = "Federal or Tribal Government",
  IF(
    B5 &lt;&gt; "",
    IFERROR(
      INDEX(
        'Summary - Period of Performance'!$C$2:$AW$5,
        MATCH(Prototype_input!$C$46, 'Summary - Period of Performance'!$B$2:$B$5, 0),
        MATCH(B5, 'Summary - Period of Performance'!$C$1:$AW$1, 0)
      ),
      ""
    ),
    ""
  ),
  ""
)</f>
        <v/>
      </c>
      <c r="I5" s="21" t="str">
        <f>IF(
  Prototype_input!$C$6 = "Federal or Tribal Government",
  IF(
    B5 &lt;&gt; "",
    IFERROR(
      INDEX(
        'Summary - Socioeconomic'!$C$2:$BX$11,
        MATCH(Prototype_input!$C$50, 'Summary - Socioeconomic'!$B$2:$B$11, 0),
        MATCH(B5, 'Summary - Socioeconomic'!$C$1:$BX$1, 0)
      ),
      ""
    ),
    ""
  ),
  ""
)</f>
        <v/>
      </c>
      <c r="J5" s="21" t="str">
        <f>IF(
  Prototype_input!$C$6 = "Federal or Tribal Government",
  IF(
    B5 &lt;&gt; "",
    IFERROR(
      INDEX(
        'Summary - Estimated Dollar Valu'!$C$2:$AW$4,
        MATCH(Prototype_input!$C$54, 'Summary - Estimated Dollar Valu'!$B$2:$B$4, 0),
        MATCH(B5, 'Summary - Estimated Dollar Valu'!$C$1:$AW$1, 0)
      ),
      ""
    ),
    ""
  ),
  ""
)</f>
        <v/>
      </c>
      <c r="K5" s="21" t="str">
        <f>IF(AND(Prototype_input!$C$56&lt;&gt;"",J5&lt;&gt;""),Prototype_input!$C$58,"")</f>
        <v/>
      </c>
      <c r="L5" s="21" t="str">
        <f>IF(AND(Prototype_input!$C$60&lt;&gt;"",J5&lt;&gt;""),Prototype_input!$C$62,"")</f>
        <v/>
      </c>
      <c r="M5" s="21" t="str">
        <f>IF(AND(Prototype_input!$C$64&lt;&gt;"",J5&lt;&gt;""),Prototype_input!$C$66,"")</f>
        <v/>
      </c>
      <c r="N5" s="21" t="str">
        <f>IF(AND(Prototype_input!$C$68&lt;&gt;"",J5&lt;&gt;""),Prototype_input!$C$70,"")</f>
        <v/>
      </c>
      <c r="O5" s="21" t="str">
        <f>IF(N5&lt;&gt;"",_xlfn.XLOOKUP(Prototype_input!$E$19,'ITC Offerings Mapping'!$C$1:$C$1000,'ITC Offerings Mapping'!$B$1:$B$1000),"")</f>
        <v/>
      </c>
      <c r="Q5" s="21" t="str">
        <f t="array" ref="Q5">IF(Prototype_input!$C$6="Federal or Tribal Government",IF(O5&lt;&gt;"", INDEX('Scope Scoring'!$C$2:$BX$50, MATCH(O5, 'Scope Scoring'!$B$2:$B$50, 0), MATCH(B5, 'Scope Scoring'!$C$1:$BX$1, 0)),""),"")</f>
        <v/>
      </c>
      <c r="R5" s="21" t="str">
        <f t="shared" si="13"/>
        <v/>
      </c>
      <c r="S5" s="21" t="str">
        <f t="shared" si="14"/>
        <v/>
      </c>
      <c r="T5" s="21" t="str">
        <f t="shared" si="15"/>
        <v/>
      </c>
      <c r="U5" s="21" t="str">
        <f t="shared" si="16"/>
        <v/>
      </c>
      <c r="W5" s="21" t="str">
        <f t="array" ref="W5">IF(Prototype_input!$C$6="Federal or Tribal Government",IF(O5&lt;&gt;"", INDEX('Summary - Level of Assistance -'!$C$2:$AV$7, MATCH(Prototype_input!$C$34, 'Summary - Level of Assistance -'!$B$2:$B$7, 0), MATCH(B5, 'Summary - Level of Assistance -'!$C$1:$AV$1, 0)),""),"")</f>
        <v/>
      </c>
      <c r="X5" s="21" t="str">
        <f t="shared" si="17"/>
        <v/>
      </c>
      <c r="Y5" s="21" t="str">
        <f t="shared" si="18"/>
        <v/>
      </c>
      <c r="AA5" s="21" t="str">
        <f t="array" ref="AA5">IF(Prototype_input!$C$6="Federal or Tribal Government",IF(O5&lt;&gt;"", INDEX('Summary - Objective - Tradeoff'!$C$2:$AV$4, MATCH(Prototype_input!$C$38, 'Summary - Objective - Tradeoff'!$B$2:$B$4, 0), MATCH(B5, 'Summary - Objective - Tradeoff'!$C$1:$AV$1, 0)),""),"")</f>
        <v/>
      </c>
      <c r="AB5" s="21" t="str">
        <f t="shared" si="19"/>
        <v/>
      </c>
      <c r="AC5" s="21" t="str">
        <f t="shared" si="20"/>
        <v/>
      </c>
      <c r="AE5" s="21" t="str">
        <f t="array" ref="AE5">IF(Prototype_input!$C$6="Federal or Tribal Government",IF(O5&lt;&gt;"", INDEX('Summary- PoP - Tradeoff'!$C$2:$AV$5, MATCH(Prototype_input!$C$46, 'Summary- PoP - Tradeoff'!$B$2:$B$5, 0), MATCH(B5, 'Summary- PoP - Tradeoff'!$C$1:$AV$1, 0)),""),"")</f>
        <v/>
      </c>
      <c r="AF5" s="21" t="str">
        <f t="shared" si="21"/>
        <v/>
      </c>
      <c r="AG5" s="21" t="str">
        <f t="shared" si="22"/>
        <v/>
      </c>
      <c r="AI5" s="21" t="str">
        <f t="array" ref="AI5">IF(Prototype_input!$C$6="Federal or Tribal Government",IF(O5&lt;&gt;"", INDEX('Summary - EDV - Tradeoff'!$C$2:$AV$4, MATCH(Prototype_input!$C$54, 'Summary - EDV - Tradeoff'!$B$2:$B$4, 0), MATCH(B5, 'Summary - EDV - Tradeoff'!$C$1:$AV$1, 0)),""),"")</f>
        <v/>
      </c>
      <c r="AJ5" s="21" t="str">
        <f t="shared" si="23"/>
        <v/>
      </c>
      <c r="AK5" s="21" t="str">
        <f t="shared" si="24"/>
        <v/>
      </c>
      <c r="AL5" s="21" t="str">
        <f t="shared" si="25"/>
        <v/>
      </c>
    </row>
    <row r="6" spans="1:38" ht="15.75" customHeight="1" x14ac:dyDescent="0.2">
      <c r="D6" s="21" t="str">
        <f>IF(
  Prototype_input!$C$6 = "State or Local Government",
  IF(
    C6 &lt;&gt; "",
    IFERROR(
      INDEX(
        'Summary - Acquisition Need'!$C$2:$AD$4,
        MATCH(Prototype_input!$C$30, 'Summary - Acquisition Need'!$B$2:$B$4, 0),
        MATCH(C6, 'Summary - Acquisition Need'!$C$1:$AD$1, 0)
      ),
      ""
    ),
    ""
  ),
  IF(
    Prototype_input!$C$6 = "Federal or Tribal Government",
    IF(
      B6 &lt;&gt; "",
      IFERROR(
        INDEX(
          'Summary - Place of Performance'!$C$2:$AW$14,
          MATCH(Prototype_input!$C$30, 'Summary - Place of Performance'!$B$2:$B$14, 0),
          MATCH(B6, 'Summary - Place of Performance'!$C$1:$AW$1, 0)
        ),
        ""
      ),
      ""
    ),
    ""
  )
)</f>
        <v/>
      </c>
      <c r="E6" s="21" t="str">
        <f>IF(
  Prototype_input!$C$6 = "State or Local Government",
  IF(
    C6 &lt;&gt; "",
    IFERROR(
      INDEX(
        'Summary - Contract Type'!$C$2:$BX$6,
        MATCH(Prototype_input!$C$34, 'Summary - Contract Type'!$B$2:$B$6, 0),
        MATCH(C6, 'Summary - Contract Type'!$C$1:$BX$1, 0)
      ),
      ""
    ),
    ""
  ),
  IF(
    Prototype_input!$C$6 = "Federal or Tribal Government",
    IF(
      B6 &lt;&gt; "",
      IFERROR(
        INDEX(
          'Summary - Level of Assistance'!$C$2:$AW$7,
          MATCH(Prototype_input!$C$34, 'Summary - Level of Assistance'!$B$2:$B$7, 0),
          MATCH(B6, 'Summary - Level of Assistance'!$C$1:$AW$1, 0)
        ),
        ""
      ),
      ""
    ),
    ""
  )
)</f>
        <v/>
      </c>
      <c r="F6" s="21" t="str">
        <f>IF(
  Prototype_input!$C$6 = "State or Local Government",
  IF(
    C6 &lt;&gt; "",
    IFERROR(
      INDEX(
        'Summary - Socioeconomic'!$C$2:$BX$11,
        MATCH(Prototype_input!$C$38, 'Summary - Socioeconomic'!$B$2:$B$11, 0),
        MATCH(C6, 'Summary - Socioeconomic'!$C$1:$BX$1, 0)
      ),
      ""
    ),
    ""
  ),
  IF(
    Prototype_input!$C$6 = "Federal or Tribal Government",
    IF(
      B6 &lt;&gt; "",
      IFERROR(
        INDEX(
          'Summary - Objective'!$C$2:$AX$4,
          MATCH(Prototype_input!$C$38, 'Summary - Objective'!$B$2:$B$4, 0),
          MATCH(B6, 'Summary - Objective'!$C$1:$AX$1, 0)
        ),
        ""
      ),
      ""
    ),
    ""
  )
)</f>
        <v/>
      </c>
      <c r="G6" s="21" t="str">
        <f>IF(
  Prototype_input!$C$6 = "Federal or Tribal Government",
  IF(
    B6 &lt;&gt; "",
    IFERROR(
      INDEX(
        'Summary - Contract Type'!$C$2:$BX$6,
        MATCH(Prototype_input!$C$42, 'Summary - Contract Type'!$B$2:$B$6, 0),
        MATCH(B6, 'Summary - Contract Type'!$C$1:$BX$1, 0)
      ),
      ""
    ),
    ""
  ),
  ""
)</f>
        <v/>
      </c>
      <c r="H6" s="21" t="str">
        <f>IF(
  Prototype_input!$C$6 = "Federal or Tribal Government",
  IF(
    B6 &lt;&gt; "",
    IFERROR(
      INDEX(
        'Summary - Period of Performance'!$C$2:$AW$5,
        MATCH(Prototype_input!$C$46, 'Summary - Period of Performance'!$B$2:$B$5, 0),
        MATCH(B6, 'Summary - Period of Performance'!$C$1:$AW$1, 0)
      ),
      ""
    ),
    ""
  ),
  ""
)</f>
        <v/>
      </c>
      <c r="I6" s="21" t="str">
        <f>IF(
  Prototype_input!$C$6 = "Federal or Tribal Government",
  IF(
    B6 &lt;&gt; "",
    IFERROR(
      INDEX(
        'Summary - Socioeconomic'!$C$2:$BX$11,
        MATCH(Prototype_input!$C$50, 'Summary - Socioeconomic'!$B$2:$B$11, 0),
        MATCH(B6, 'Summary - Socioeconomic'!$C$1:$BX$1, 0)
      ),
      ""
    ),
    ""
  ),
  ""
)</f>
        <v/>
      </c>
      <c r="J6" s="21" t="str">
        <f>IF(
  Prototype_input!$C$6 = "Federal or Tribal Government",
  IF(
    B6 &lt;&gt; "",
    IFERROR(
      INDEX(
        'Summary - Estimated Dollar Valu'!$C$2:$AW$4,
        MATCH(Prototype_input!$C$54, 'Summary - Estimated Dollar Valu'!$B$2:$B$4, 0),
        MATCH(B6, 'Summary - Estimated Dollar Valu'!$C$1:$AW$1, 0)
      ),
      ""
    ),
    ""
  ),
  ""
)</f>
        <v/>
      </c>
      <c r="K6" s="21" t="str">
        <f>IF(AND(Prototype_input!$C$56&lt;&gt;"",J6&lt;&gt;""),Prototype_input!$C$58,"")</f>
        <v/>
      </c>
      <c r="L6" s="21" t="str">
        <f>IF(AND(Prototype_input!$C$60&lt;&gt;"",J6&lt;&gt;""),Prototype_input!$C$62,"")</f>
        <v/>
      </c>
      <c r="M6" s="21" t="str">
        <f>IF(AND(Prototype_input!$C$64&lt;&gt;"",J6&lt;&gt;""),Prototype_input!$C$66,"")</f>
        <v/>
      </c>
      <c r="N6" s="21" t="str">
        <f>IF(AND(Prototype_input!$C$68&lt;&gt;"",J6&lt;&gt;""),Prototype_input!$C$70,"")</f>
        <v/>
      </c>
      <c r="O6" s="21" t="str">
        <f>IF(N6&lt;&gt;"",_xlfn.XLOOKUP(Prototype_input!$E$19,'ITC Offerings Mapping'!$C$1:$C$1000,'ITC Offerings Mapping'!$B$1:$B$1000),"")</f>
        <v/>
      </c>
      <c r="Q6" s="21" t="str">
        <f t="array" ref="Q6">IF(Prototype_input!$C$6="Federal or Tribal Government",IF(O6&lt;&gt;"", INDEX('Scope Scoring'!$C$2:$BX$50, MATCH(O6, 'Scope Scoring'!$B$2:$B$50, 0), MATCH(B6, 'Scope Scoring'!$C$1:$BX$1, 0)),""),"")</f>
        <v/>
      </c>
      <c r="R6" s="21" t="str">
        <f t="shared" si="13"/>
        <v/>
      </c>
      <c r="S6" s="21" t="str">
        <f t="shared" si="14"/>
        <v/>
      </c>
      <c r="T6" s="21" t="str">
        <f t="shared" si="15"/>
        <v/>
      </c>
      <c r="U6" s="21" t="str">
        <f t="shared" si="16"/>
        <v/>
      </c>
      <c r="W6" s="21" t="str">
        <f t="array" ref="W6">IF(Prototype_input!$C$6="Federal or Tribal Government",IF(O6&lt;&gt;"", INDEX('Summary - Level of Assistance -'!$C$2:$AV$7, MATCH(Prototype_input!$C$34, 'Summary - Level of Assistance -'!$B$2:$B$7, 0), MATCH(B6, 'Summary - Level of Assistance -'!$C$1:$AV$1, 0)),""),"")</f>
        <v/>
      </c>
      <c r="X6" s="21" t="str">
        <f t="shared" si="17"/>
        <v/>
      </c>
      <c r="Y6" s="21" t="str">
        <f t="shared" si="18"/>
        <v/>
      </c>
      <c r="AA6" s="21" t="str">
        <f t="array" ref="AA6">IF(Prototype_input!$C$6="Federal or Tribal Government",IF(O6&lt;&gt;"", INDEX('Summary - Objective - Tradeoff'!$C$2:$AV$4, MATCH(Prototype_input!$C$38, 'Summary - Objective - Tradeoff'!$B$2:$B$4, 0), MATCH(B6, 'Summary - Objective - Tradeoff'!$C$1:$AV$1, 0)),""),"")</f>
        <v/>
      </c>
      <c r="AB6" s="21" t="str">
        <f t="shared" si="19"/>
        <v/>
      </c>
      <c r="AC6" s="21" t="str">
        <f t="shared" si="20"/>
        <v/>
      </c>
      <c r="AE6" s="21" t="str">
        <f t="array" ref="AE6">IF(Prototype_input!$C$6="Federal or Tribal Government",IF(O6&lt;&gt;"", INDEX('Summary- PoP - Tradeoff'!$C$2:$AV$5, MATCH(Prototype_input!$C$46, 'Summary- PoP - Tradeoff'!$B$2:$B$5, 0), MATCH(B6, 'Summary- PoP - Tradeoff'!$C$1:$AV$1, 0)),""),"")</f>
        <v/>
      </c>
      <c r="AF6" s="21" t="str">
        <f t="shared" si="21"/>
        <v/>
      </c>
      <c r="AG6" s="21" t="str">
        <f t="shared" si="22"/>
        <v/>
      </c>
      <c r="AI6" s="21" t="str">
        <f t="array" ref="AI6">IF(Prototype_input!$C$6="Federal or Tribal Government",IF(O6&lt;&gt;"", INDEX('Summary - EDV - Tradeoff'!$C$2:$AV$4, MATCH(Prototype_input!$C$54, 'Summary - EDV - Tradeoff'!$B$2:$B$4, 0), MATCH(B6, 'Summary - EDV - Tradeoff'!$C$1:$AV$1, 0)),""),"")</f>
        <v/>
      </c>
      <c r="AJ6" s="21" t="str">
        <f t="shared" si="23"/>
        <v/>
      </c>
      <c r="AK6" s="21" t="str">
        <f t="shared" si="24"/>
        <v/>
      </c>
      <c r="AL6" s="21" t="str">
        <f t="shared" si="25"/>
        <v/>
      </c>
    </row>
    <row r="7" spans="1:38" ht="15.75" customHeight="1" x14ac:dyDescent="0.2">
      <c r="D7" s="21" t="str">
        <f>IF(
  Prototype_input!$C$6 = "State or Local Government",
  IF(
    C7 &lt;&gt; "",
    IFERROR(
      INDEX(
        'Summary - Acquisition Need'!$C$2:$AD$4,
        MATCH(Prototype_input!$C$30, 'Summary - Acquisition Need'!$B$2:$B$4, 0),
        MATCH(C7, 'Summary - Acquisition Need'!$C$1:$AD$1, 0)
      ),
      ""
    ),
    ""
  ),
  IF(
    Prototype_input!$C$6 = "Federal or Tribal Government",
    IF(
      B7 &lt;&gt; "",
      IFERROR(
        INDEX(
          'Summary - Place of Performance'!$C$2:$AW$14,
          MATCH(Prototype_input!$C$30, 'Summary - Place of Performance'!$B$2:$B$14, 0),
          MATCH(B7, 'Summary - Place of Performance'!$C$1:$AW$1, 0)
        ),
        ""
      ),
      ""
    ),
    ""
  )
)</f>
        <v/>
      </c>
      <c r="E7" s="21" t="str">
        <f>IF(
  Prototype_input!$C$6 = "State or Local Government",
  IF(
    C7 &lt;&gt; "",
    IFERROR(
      INDEX(
        'Summary - Contract Type'!$C$2:$BX$6,
        MATCH(Prototype_input!$C$34, 'Summary - Contract Type'!$B$2:$B$6, 0),
        MATCH(C7, 'Summary - Contract Type'!$C$1:$BX$1, 0)
      ),
      ""
    ),
    ""
  ),
  IF(
    Prototype_input!$C$6 = "Federal or Tribal Government",
    IF(
      B7 &lt;&gt; "",
      IFERROR(
        INDEX(
          'Summary - Level of Assistance'!$C$2:$AW$7,
          MATCH(Prototype_input!$C$34, 'Summary - Level of Assistance'!$B$2:$B$7, 0),
          MATCH(B7, 'Summary - Level of Assistance'!$C$1:$AW$1, 0)
        ),
        ""
      ),
      ""
    ),
    ""
  )
)</f>
        <v/>
      </c>
      <c r="F7" s="21" t="str">
        <f>IF(
  Prototype_input!$C$6 = "State or Local Government",
  IF(
    C7 &lt;&gt; "",
    IFERROR(
      INDEX(
        'Summary - Socioeconomic'!$C$2:$BX$11,
        MATCH(Prototype_input!$C$38, 'Summary - Socioeconomic'!$B$2:$B$11, 0),
        MATCH(C7, 'Summary - Socioeconomic'!$C$1:$BX$1, 0)
      ),
      ""
    ),
    ""
  ),
  IF(
    Prototype_input!$C$6 = "Federal or Tribal Government",
    IF(
      B7 &lt;&gt; "",
      IFERROR(
        INDEX(
          'Summary - Objective'!$C$2:$AX$4,
          MATCH(Prototype_input!$C$38, 'Summary - Objective'!$B$2:$B$4, 0),
          MATCH(B7, 'Summary - Objective'!$C$1:$AX$1, 0)
        ),
        ""
      ),
      ""
    ),
    ""
  )
)</f>
        <v/>
      </c>
      <c r="G7" s="21" t="str">
        <f>IF(
  Prototype_input!$C$6 = "Federal or Tribal Government",
  IF(
    B7 &lt;&gt; "",
    IFERROR(
      INDEX(
        'Summary - Contract Type'!$C$2:$BX$6,
        MATCH(Prototype_input!$C$42, 'Summary - Contract Type'!$B$2:$B$6, 0),
        MATCH(B7, 'Summary - Contract Type'!$C$1:$BX$1, 0)
      ),
      ""
    ),
    ""
  ),
  ""
)</f>
        <v/>
      </c>
      <c r="H7" s="21" t="str">
        <f>IF(
  Prototype_input!$C$6 = "Federal or Tribal Government",
  IF(
    B7 &lt;&gt; "",
    IFERROR(
      INDEX(
        'Summary - Period of Performance'!$C$2:$AW$5,
        MATCH(Prototype_input!$C$46, 'Summary - Period of Performance'!$B$2:$B$5, 0),
        MATCH(B7, 'Summary - Period of Performance'!$C$1:$AW$1, 0)
      ),
      ""
    ),
    ""
  ),
  ""
)</f>
        <v/>
      </c>
      <c r="I7" s="21" t="str">
        <f>IF(
  Prototype_input!$C$6 = "Federal or Tribal Government",
  IF(
    B7 &lt;&gt; "",
    IFERROR(
      INDEX(
        'Summary - Socioeconomic'!$C$2:$BX$11,
        MATCH(Prototype_input!$C$50, 'Summary - Socioeconomic'!$B$2:$B$11, 0),
        MATCH(B7, 'Summary - Socioeconomic'!$C$1:$BX$1, 0)
      ),
      ""
    ),
    ""
  ),
  ""
)</f>
        <v/>
      </c>
      <c r="J7" s="21" t="str">
        <f>IF(
  Prototype_input!$C$6 = "Federal or Tribal Government",
  IF(
    B7 &lt;&gt; "",
    IFERROR(
      INDEX(
        'Summary - Estimated Dollar Valu'!$C$2:$AW$4,
        MATCH(Prototype_input!$C$54, 'Summary - Estimated Dollar Valu'!$B$2:$B$4, 0),
        MATCH(B7, 'Summary - Estimated Dollar Valu'!$C$1:$AW$1, 0)
      ),
      ""
    ),
    ""
  ),
  ""
)</f>
        <v/>
      </c>
      <c r="K7" s="21" t="str">
        <f>IF(AND(Prototype_input!$C$56&lt;&gt;"",J7&lt;&gt;""),Prototype_input!$C$58,"")</f>
        <v/>
      </c>
      <c r="L7" s="21" t="str">
        <f>IF(AND(Prototype_input!$C$60&lt;&gt;"",J7&lt;&gt;""),Prototype_input!$C$62,"")</f>
        <v/>
      </c>
      <c r="M7" s="21" t="str">
        <f>IF(AND(Prototype_input!$C$64&lt;&gt;"",J7&lt;&gt;""),Prototype_input!$C$66,"")</f>
        <v/>
      </c>
      <c r="N7" s="21" t="str">
        <f>IF(AND(Prototype_input!$C$68&lt;&gt;"",J7&lt;&gt;""),Prototype_input!$C$70,"")</f>
        <v/>
      </c>
      <c r="O7" s="21" t="str">
        <f>IF(N7&lt;&gt;"",_xlfn.XLOOKUP(Prototype_input!$E$19,'ITC Offerings Mapping'!$C$1:$C$1000,'ITC Offerings Mapping'!$B$1:$B$1000),"")</f>
        <v/>
      </c>
      <c r="Q7" s="21" t="str">
        <f t="array" ref="Q7">IF(Prototype_input!$C$6="Federal or Tribal Government",IF(O7&lt;&gt;"", INDEX('Scope Scoring'!$C$2:$BX$50, MATCH(O7, 'Scope Scoring'!$B$2:$B$50, 0), MATCH(B7, 'Scope Scoring'!$C$1:$BX$1, 0)),""),"")</f>
        <v/>
      </c>
      <c r="R7" s="21" t="str">
        <f t="shared" si="13"/>
        <v/>
      </c>
      <c r="S7" s="21" t="str">
        <f t="shared" si="14"/>
        <v/>
      </c>
      <c r="T7" s="21" t="str">
        <f t="shared" si="15"/>
        <v/>
      </c>
      <c r="U7" s="21" t="str">
        <f t="shared" si="16"/>
        <v/>
      </c>
      <c r="W7" s="21" t="str">
        <f t="array" ref="W7">IF(Prototype_input!$C$6="Federal or Tribal Government",IF(O7&lt;&gt;"", INDEX('Summary - Level of Assistance -'!$C$2:$AV$7, MATCH(Prototype_input!$C$34, 'Summary - Level of Assistance -'!$B$2:$B$7, 0), MATCH(B7, 'Summary - Level of Assistance -'!$C$1:$AV$1, 0)),""),"")</f>
        <v/>
      </c>
      <c r="X7" s="21" t="str">
        <f t="shared" si="17"/>
        <v/>
      </c>
      <c r="Y7" s="21" t="str">
        <f t="shared" si="18"/>
        <v/>
      </c>
      <c r="AA7" s="21" t="str">
        <f t="array" ref="AA7">IF(Prototype_input!$C$6="Federal or Tribal Government",IF(O7&lt;&gt;"", INDEX('Summary - Objective - Tradeoff'!$C$2:$AV$4, MATCH(Prototype_input!$C$38, 'Summary - Objective - Tradeoff'!$B$2:$B$4, 0), MATCH(B7, 'Summary - Objective - Tradeoff'!$C$1:$AV$1, 0)),""),"")</f>
        <v/>
      </c>
      <c r="AB7" s="21" t="str">
        <f t="shared" si="19"/>
        <v/>
      </c>
      <c r="AC7" s="21" t="str">
        <f t="shared" si="20"/>
        <v/>
      </c>
      <c r="AE7" s="21" t="str">
        <f t="array" ref="AE7">IF(Prototype_input!$C$6="Federal or Tribal Government",IF(O7&lt;&gt;"", INDEX('Summary- PoP - Tradeoff'!$C$2:$AV$5, MATCH(Prototype_input!$C$46, 'Summary- PoP - Tradeoff'!$B$2:$B$5, 0), MATCH(B7, 'Summary- PoP - Tradeoff'!$C$1:$AV$1, 0)),""),"")</f>
        <v/>
      </c>
      <c r="AF7" s="21" t="str">
        <f t="shared" si="21"/>
        <v/>
      </c>
      <c r="AG7" s="21" t="str">
        <f t="shared" si="22"/>
        <v/>
      </c>
      <c r="AI7" s="21" t="str">
        <f t="array" ref="AI7">IF(Prototype_input!$C$6="Federal or Tribal Government",IF(O7&lt;&gt;"", INDEX('Summary - EDV - Tradeoff'!$C$2:$AV$4, MATCH(Prototype_input!$C$54, 'Summary - EDV - Tradeoff'!$B$2:$B$4, 0), MATCH(B7, 'Summary - EDV - Tradeoff'!$C$1:$AV$1, 0)),""),"")</f>
        <v/>
      </c>
      <c r="AJ7" s="21" t="str">
        <f t="shared" si="23"/>
        <v/>
      </c>
      <c r="AK7" s="21" t="str">
        <f t="shared" si="24"/>
        <v/>
      </c>
      <c r="AL7" s="21" t="str">
        <f t="shared" si="25"/>
        <v/>
      </c>
    </row>
    <row r="8" spans="1:38" ht="15.75" customHeight="1" x14ac:dyDescent="0.2">
      <c r="D8" s="21" t="str">
        <f>IF(
  Prototype_input!$C$6 = "State or Local Government",
  IF(
    C8 &lt;&gt; "",
    IFERROR(
      INDEX(
        'Summary - Acquisition Need'!$C$2:$AD$4,
        MATCH(Prototype_input!$C$30, 'Summary - Acquisition Need'!$B$2:$B$4, 0),
        MATCH(C8, 'Summary - Acquisition Need'!$C$1:$AD$1, 0)
      ),
      ""
    ),
    ""
  ),
  IF(
    Prototype_input!$C$6 = "Federal or Tribal Government",
    IF(
      B8 &lt;&gt; "",
      IFERROR(
        INDEX(
          'Summary - Place of Performance'!$C$2:$AW$14,
          MATCH(Prototype_input!$C$30, 'Summary - Place of Performance'!$B$2:$B$14, 0),
          MATCH(B8, 'Summary - Place of Performance'!$C$1:$AW$1, 0)
        ),
        ""
      ),
      ""
    ),
    ""
  )
)</f>
        <v/>
      </c>
      <c r="E8" s="21" t="str">
        <f>IF(
  Prototype_input!$C$6 = "State or Local Government",
  IF(
    C8 &lt;&gt; "",
    IFERROR(
      INDEX(
        'Summary - Contract Type'!$C$2:$BX$6,
        MATCH(Prototype_input!$C$34, 'Summary - Contract Type'!$B$2:$B$6, 0),
        MATCH(C8, 'Summary - Contract Type'!$C$1:$BX$1, 0)
      ),
      ""
    ),
    ""
  ),
  IF(
    Prototype_input!$C$6 = "Federal or Tribal Government",
    IF(
      B8 &lt;&gt; "",
      IFERROR(
        INDEX(
          'Summary - Level of Assistance'!$C$2:$AW$7,
          MATCH(Prototype_input!$C$34, 'Summary - Level of Assistance'!$B$2:$B$7, 0),
          MATCH(B8, 'Summary - Level of Assistance'!$C$1:$AW$1, 0)
        ),
        ""
      ),
      ""
    ),
    ""
  )
)</f>
        <v/>
      </c>
      <c r="F8" s="21" t="str">
        <f>IF(
  Prototype_input!$C$6 = "State or Local Government",
  IF(
    C8 &lt;&gt; "",
    IFERROR(
      INDEX(
        'Summary - Socioeconomic'!$C$2:$BX$11,
        MATCH(Prototype_input!$C$38, 'Summary - Socioeconomic'!$B$2:$B$11, 0),
        MATCH(C8, 'Summary - Socioeconomic'!$C$1:$BX$1, 0)
      ),
      ""
    ),
    ""
  ),
  IF(
    Prototype_input!$C$6 = "Federal or Tribal Government",
    IF(
      B8 &lt;&gt; "",
      IFERROR(
        INDEX(
          'Summary - Objective'!$C$2:$AX$4,
          MATCH(Prototype_input!$C$38, 'Summary - Objective'!$B$2:$B$4, 0),
          MATCH(B8, 'Summary - Objective'!$C$1:$AX$1, 0)
        ),
        ""
      ),
      ""
    ),
    ""
  )
)</f>
        <v/>
      </c>
      <c r="G8" s="21" t="str">
        <f>IF(
  Prototype_input!$C$6 = "Federal or Tribal Government",
  IF(
    B8 &lt;&gt; "",
    IFERROR(
      INDEX(
        'Summary - Contract Type'!$C$2:$BX$6,
        MATCH(Prototype_input!$C$42, 'Summary - Contract Type'!$B$2:$B$6, 0),
        MATCH(B8, 'Summary - Contract Type'!$C$1:$BX$1, 0)
      ),
      ""
    ),
    ""
  ),
  ""
)</f>
        <v/>
      </c>
      <c r="H8" s="21" t="str">
        <f>IF(
  Prototype_input!$C$6 = "Federal or Tribal Government",
  IF(
    B8 &lt;&gt; "",
    IFERROR(
      INDEX(
        'Summary - Period of Performance'!$C$2:$AW$5,
        MATCH(Prototype_input!$C$46, 'Summary - Period of Performance'!$B$2:$B$5, 0),
        MATCH(B8, 'Summary - Period of Performance'!$C$1:$AW$1, 0)
      ),
      ""
    ),
    ""
  ),
  ""
)</f>
        <v/>
      </c>
      <c r="I8" s="21" t="str">
        <f>IF(
  Prototype_input!$C$6 = "Federal or Tribal Government",
  IF(
    B8 &lt;&gt; "",
    IFERROR(
      INDEX(
        'Summary - Socioeconomic'!$C$2:$BX$11,
        MATCH(Prototype_input!$C$50, 'Summary - Socioeconomic'!$B$2:$B$11, 0),
        MATCH(B8, 'Summary - Socioeconomic'!$C$1:$BX$1, 0)
      ),
      ""
    ),
    ""
  ),
  ""
)</f>
        <v/>
      </c>
      <c r="J8" s="21" t="str">
        <f>IF(
  Prototype_input!$C$6 = "Federal or Tribal Government",
  IF(
    B8 &lt;&gt; "",
    IFERROR(
      INDEX(
        'Summary - Estimated Dollar Valu'!$C$2:$AW$4,
        MATCH(Prototype_input!$C$54, 'Summary - Estimated Dollar Valu'!$B$2:$B$4, 0),
        MATCH(B8, 'Summary - Estimated Dollar Valu'!$C$1:$AW$1, 0)
      ),
      ""
    ),
    ""
  ),
  ""
)</f>
        <v/>
      </c>
      <c r="K8" s="21" t="str">
        <f>IF(AND(Prototype_input!$C$56&lt;&gt;"",J8&lt;&gt;""),Prototype_input!$C$58,"")</f>
        <v/>
      </c>
      <c r="L8" s="21" t="str">
        <f>IF(AND(Prototype_input!$C$60&lt;&gt;"",J8&lt;&gt;""),Prototype_input!$C$62,"")</f>
        <v/>
      </c>
      <c r="M8" s="21" t="str">
        <f>IF(AND(Prototype_input!$C$64&lt;&gt;"",J8&lt;&gt;""),Prototype_input!$C$66,"")</f>
        <v/>
      </c>
      <c r="N8" s="21" t="str">
        <f>IF(AND(Prototype_input!$C$68&lt;&gt;"",J8&lt;&gt;""),Prototype_input!$C$70,"")</f>
        <v/>
      </c>
      <c r="O8" s="21" t="str">
        <f>IF(N8&lt;&gt;"",_xlfn.XLOOKUP(Prototype_input!$E$19,'ITC Offerings Mapping'!$C$1:$C$1000,'ITC Offerings Mapping'!$B$1:$B$1000),"")</f>
        <v/>
      </c>
      <c r="Q8" s="21" t="str">
        <f t="array" ref="Q8">IF(Prototype_input!$C$6="Federal or Tribal Government",IF(O8&lt;&gt;"", INDEX('Scope Scoring'!$C$2:$BX$50, MATCH(O8, 'Scope Scoring'!$B$2:$B$50, 0), MATCH(B8, 'Scope Scoring'!$C$1:$BX$1, 0)),""),"")</f>
        <v/>
      </c>
      <c r="R8" s="21" t="str">
        <f t="shared" si="13"/>
        <v/>
      </c>
      <c r="S8" s="21" t="str">
        <f t="shared" si="14"/>
        <v/>
      </c>
      <c r="T8" s="21" t="str">
        <f t="shared" si="15"/>
        <v/>
      </c>
      <c r="U8" s="21" t="str">
        <f t="shared" si="16"/>
        <v/>
      </c>
      <c r="W8" s="21" t="str">
        <f t="array" ref="W8">IF(Prototype_input!$C$6="Federal or Tribal Government",IF(O8&lt;&gt;"", INDEX('Summary - Level of Assistance -'!$C$2:$AV$7, MATCH(Prototype_input!$C$34, 'Summary - Level of Assistance -'!$B$2:$B$7, 0), MATCH(B8, 'Summary - Level of Assistance -'!$C$1:$AV$1, 0)),""),"")</f>
        <v/>
      </c>
      <c r="X8" s="21" t="str">
        <f t="shared" si="17"/>
        <v/>
      </c>
      <c r="Y8" s="21" t="str">
        <f t="shared" si="18"/>
        <v/>
      </c>
      <c r="AA8" s="21" t="str">
        <f t="array" ref="AA8">IF(Prototype_input!$C$6="Federal or Tribal Government",IF(O8&lt;&gt;"", INDEX('Summary - Objective - Tradeoff'!$C$2:$AV$4, MATCH(Prototype_input!$C$38, 'Summary - Objective - Tradeoff'!$B$2:$B$4, 0), MATCH(B8, 'Summary - Objective - Tradeoff'!$C$1:$AV$1, 0)),""),"")</f>
        <v/>
      </c>
      <c r="AB8" s="21" t="str">
        <f t="shared" si="19"/>
        <v/>
      </c>
      <c r="AC8" s="21" t="str">
        <f t="shared" si="20"/>
        <v/>
      </c>
      <c r="AE8" s="21" t="str">
        <f t="array" ref="AE8">IF(Prototype_input!$C$6="Federal or Tribal Government",IF(O8&lt;&gt;"", INDEX('Summary- PoP - Tradeoff'!$C$2:$AV$5, MATCH(Prototype_input!$C$46, 'Summary- PoP - Tradeoff'!$B$2:$B$5, 0), MATCH(B8, 'Summary- PoP - Tradeoff'!$C$1:$AV$1, 0)),""),"")</f>
        <v/>
      </c>
      <c r="AF8" s="21" t="str">
        <f t="shared" si="21"/>
        <v/>
      </c>
      <c r="AG8" s="21" t="str">
        <f t="shared" si="22"/>
        <v/>
      </c>
      <c r="AI8" s="21" t="str">
        <f t="array" ref="AI8">IF(Prototype_input!$C$6="Federal or Tribal Government",IF(O8&lt;&gt;"", INDEX('Summary - EDV - Tradeoff'!$C$2:$AV$4, MATCH(Prototype_input!$C$54, 'Summary - EDV - Tradeoff'!$B$2:$B$4, 0), MATCH(B8, 'Summary - EDV - Tradeoff'!$C$1:$AV$1, 0)),""),"")</f>
        <v/>
      </c>
      <c r="AJ8" s="21" t="str">
        <f t="shared" si="23"/>
        <v/>
      </c>
      <c r="AK8" s="21" t="str">
        <f t="shared" si="24"/>
        <v/>
      </c>
      <c r="AL8" s="21" t="str">
        <f t="shared" si="25"/>
        <v/>
      </c>
    </row>
    <row r="9" spans="1:38" ht="15.75" customHeight="1" x14ac:dyDescent="0.2">
      <c r="D9" s="21" t="str">
        <f>IF(
  Prototype_input!$C$6 = "State or Local Government",
  IF(
    C9 &lt;&gt; "",
    IFERROR(
      INDEX(
        'Summary - Acquisition Need'!$C$2:$AD$4,
        MATCH(Prototype_input!$C$30, 'Summary - Acquisition Need'!$B$2:$B$4, 0),
        MATCH(C9, 'Summary - Acquisition Need'!$C$1:$AD$1, 0)
      ),
      ""
    ),
    ""
  ),
  IF(
    Prototype_input!$C$6 = "Federal or Tribal Government",
    IF(
      B9 &lt;&gt; "",
      IFERROR(
        INDEX(
          'Summary - Place of Performance'!$C$2:$AW$14,
          MATCH(Prototype_input!$C$30, 'Summary - Place of Performance'!$B$2:$B$14, 0),
          MATCH(B9, 'Summary - Place of Performance'!$C$1:$AW$1, 0)
        ),
        ""
      ),
      ""
    ),
    ""
  )
)</f>
        <v/>
      </c>
      <c r="E9" s="21" t="str">
        <f>IF(
  Prototype_input!$C$6 = "State or Local Government",
  IF(
    C9 &lt;&gt; "",
    IFERROR(
      INDEX(
        'Summary - Contract Type'!$C$2:$BX$6,
        MATCH(Prototype_input!$C$34, 'Summary - Contract Type'!$B$2:$B$6, 0),
        MATCH(C9, 'Summary - Contract Type'!$C$1:$BX$1, 0)
      ),
      ""
    ),
    ""
  ),
  IF(
    Prototype_input!$C$6 = "Federal or Tribal Government",
    IF(
      B9 &lt;&gt; "",
      IFERROR(
        INDEX(
          'Summary - Level of Assistance'!$C$2:$AW$7,
          MATCH(Prototype_input!$C$34, 'Summary - Level of Assistance'!$B$2:$B$7, 0),
          MATCH(B9, 'Summary - Level of Assistance'!$C$1:$AW$1, 0)
        ),
        ""
      ),
      ""
    ),
    ""
  )
)</f>
        <v/>
      </c>
      <c r="F9" s="21" t="str">
        <f>IF(
  Prototype_input!$C$6 = "State or Local Government",
  IF(
    C9 &lt;&gt; "",
    IFERROR(
      INDEX(
        'Summary - Socioeconomic'!$C$2:$BX$11,
        MATCH(Prototype_input!$C$38, 'Summary - Socioeconomic'!$B$2:$B$11, 0),
        MATCH(C9, 'Summary - Socioeconomic'!$C$1:$BX$1, 0)
      ),
      ""
    ),
    ""
  ),
  IF(
    Prototype_input!$C$6 = "Federal or Tribal Government",
    IF(
      B9 &lt;&gt; "",
      IFERROR(
        INDEX(
          'Summary - Objective'!$C$2:$AX$4,
          MATCH(Prototype_input!$C$38, 'Summary - Objective'!$B$2:$B$4, 0),
          MATCH(B9, 'Summary - Objective'!$C$1:$AX$1, 0)
        ),
        ""
      ),
      ""
    ),
    ""
  )
)</f>
        <v/>
      </c>
      <c r="G9" s="21" t="str">
        <f>IF(
  Prototype_input!$C$6 = "Federal or Tribal Government",
  IF(
    B9 &lt;&gt; "",
    IFERROR(
      INDEX(
        'Summary - Contract Type'!$C$2:$BX$6,
        MATCH(Prototype_input!$C$42, 'Summary - Contract Type'!$B$2:$B$6, 0),
        MATCH(B9, 'Summary - Contract Type'!$C$1:$BX$1, 0)
      ),
      ""
    ),
    ""
  ),
  ""
)</f>
        <v/>
      </c>
      <c r="H9" s="21" t="str">
        <f>IF(
  Prototype_input!$C$6 = "Federal or Tribal Government",
  IF(
    B9 &lt;&gt; "",
    IFERROR(
      INDEX(
        'Summary - Period of Performance'!$C$2:$AW$5,
        MATCH(Prototype_input!$C$46, 'Summary - Period of Performance'!$B$2:$B$5, 0),
        MATCH(B9, 'Summary - Period of Performance'!$C$1:$AW$1, 0)
      ),
      ""
    ),
    ""
  ),
  ""
)</f>
        <v/>
      </c>
      <c r="I9" s="21" t="str">
        <f>IF(
  Prototype_input!$C$6 = "Federal or Tribal Government",
  IF(
    B9 &lt;&gt; "",
    IFERROR(
      INDEX(
        'Summary - Socioeconomic'!$C$2:$BX$11,
        MATCH(Prototype_input!$C$50, 'Summary - Socioeconomic'!$B$2:$B$11, 0),
        MATCH(B9, 'Summary - Socioeconomic'!$C$1:$BX$1, 0)
      ),
      ""
    ),
    ""
  ),
  ""
)</f>
        <v/>
      </c>
      <c r="J9" s="21" t="str">
        <f>IF(
  Prototype_input!$C$6 = "Federal or Tribal Government",
  IF(
    B9 &lt;&gt; "",
    IFERROR(
      INDEX(
        'Summary - Estimated Dollar Valu'!$C$2:$AW$4,
        MATCH(Prototype_input!$C$54, 'Summary - Estimated Dollar Valu'!$B$2:$B$4, 0),
        MATCH(B9, 'Summary - Estimated Dollar Valu'!$C$1:$AW$1, 0)
      ),
      ""
    ),
    ""
  ),
  ""
)</f>
        <v/>
      </c>
      <c r="K9" s="21" t="str">
        <f>IF(AND(Prototype_input!$C$56&lt;&gt;"",J9&lt;&gt;""),Prototype_input!$C$58,"")</f>
        <v/>
      </c>
      <c r="L9" s="21" t="str">
        <f>IF(AND(Prototype_input!$C$60&lt;&gt;"",J9&lt;&gt;""),Prototype_input!$C$62,"")</f>
        <v/>
      </c>
      <c r="M9" s="21" t="str">
        <f>IF(AND(Prototype_input!$C$64&lt;&gt;"",J9&lt;&gt;""),Prototype_input!$C$66,"")</f>
        <v/>
      </c>
      <c r="N9" s="21" t="str">
        <f>IF(AND(Prototype_input!$C$68&lt;&gt;"",J9&lt;&gt;""),Prototype_input!$C$70,"")</f>
        <v/>
      </c>
      <c r="O9" s="21" t="str">
        <f>IF(N9&lt;&gt;"",_xlfn.XLOOKUP(Prototype_input!$E$19,'ITC Offerings Mapping'!$C$1:$C$1000,'ITC Offerings Mapping'!$B$1:$B$1000),"")</f>
        <v/>
      </c>
      <c r="Q9" s="21" t="str">
        <f t="array" ref="Q9">IF(Prototype_input!$C$6="Federal or Tribal Government",IF(O9&lt;&gt;"", INDEX('Scope Scoring'!$C$2:$BX$50, MATCH(O9, 'Scope Scoring'!$B$2:$B$50, 0), MATCH(B9, 'Scope Scoring'!$C$1:$BX$1, 0)),""),"")</f>
        <v/>
      </c>
      <c r="R9" s="21" t="str">
        <f t="shared" si="13"/>
        <v/>
      </c>
      <c r="S9" s="21" t="str">
        <f t="shared" si="14"/>
        <v/>
      </c>
      <c r="T9" s="21" t="str">
        <f t="shared" si="15"/>
        <v/>
      </c>
      <c r="U9" s="21" t="str">
        <f t="shared" si="16"/>
        <v/>
      </c>
      <c r="W9" s="21" t="str">
        <f t="array" ref="W9">IF(Prototype_input!$C$6="Federal or Tribal Government",IF(O9&lt;&gt;"", INDEX('Summary - Level of Assistance -'!$C$2:$AV$7, MATCH(Prototype_input!$C$34, 'Summary - Level of Assistance -'!$B$2:$B$7, 0), MATCH(B9, 'Summary - Level of Assistance -'!$C$1:$AV$1, 0)),""),"")</f>
        <v/>
      </c>
      <c r="X9" s="21" t="str">
        <f t="shared" si="17"/>
        <v/>
      </c>
      <c r="Y9" s="21" t="str">
        <f t="shared" si="18"/>
        <v/>
      </c>
      <c r="AA9" s="21" t="str">
        <f t="array" ref="AA9">IF(Prototype_input!$C$6="Federal or Tribal Government",IF(O9&lt;&gt;"", INDEX('Summary - Objective - Tradeoff'!$C$2:$AV$4, MATCH(Prototype_input!$C$38, 'Summary - Objective - Tradeoff'!$B$2:$B$4, 0), MATCH(B9, 'Summary - Objective - Tradeoff'!$C$1:$AV$1, 0)),""),"")</f>
        <v/>
      </c>
      <c r="AB9" s="21" t="str">
        <f t="shared" si="19"/>
        <v/>
      </c>
      <c r="AC9" s="21" t="str">
        <f t="shared" si="20"/>
        <v/>
      </c>
      <c r="AE9" s="21" t="str">
        <f t="array" ref="AE9">IF(Prototype_input!$C$6="Federal or Tribal Government",IF(O9&lt;&gt;"", INDEX('Summary- PoP - Tradeoff'!$C$2:$AV$5, MATCH(Prototype_input!$C$46, 'Summary- PoP - Tradeoff'!$B$2:$B$5, 0), MATCH(B9, 'Summary- PoP - Tradeoff'!$C$1:$AV$1, 0)),""),"")</f>
        <v/>
      </c>
      <c r="AF9" s="21" t="str">
        <f t="shared" si="21"/>
        <v/>
      </c>
      <c r="AG9" s="21" t="str">
        <f t="shared" si="22"/>
        <v/>
      </c>
      <c r="AI9" s="21" t="str">
        <f t="array" ref="AI9">IF(Prototype_input!$C$6="Federal or Tribal Government",IF(O9&lt;&gt;"", INDEX('Summary - EDV - Tradeoff'!$C$2:$AV$4, MATCH(Prototype_input!$C$54, 'Summary - EDV - Tradeoff'!$B$2:$B$4, 0), MATCH(B9, 'Summary - EDV - Tradeoff'!$C$1:$AV$1, 0)),""),"")</f>
        <v/>
      </c>
      <c r="AJ9" s="21" t="str">
        <f t="shared" si="23"/>
        <v/>
      </c>
      <c r="AK9" s="21" t="str">
        <f t="shared" si="24"/>
        <v/>
      </c>
      <c r="AL9" s="21" t="str">
        <f t="shared" si="25"/>
        <v/>
      </c>
    </row>
    <row r="10" spans="1:38" ht="15.75" customHeight="1" x14ac:dyDescent="0.2">
      <c r="D10" s="21" t="str">
        <f>IF(
  Prototype_input!$C$6 = "State or Local Government",
  IF(
    C10 &lt;&gt; "",
    IFERROR(
      INDEX(
        'Summary - Acquisition Need'!$C$2:$AD$4,
        MATCH(Prototype_input!$C$30, 'Summary - Acquisition Need'!$B$2:$B$4, 0),
        MATCH(C10, 'Summary - Acquisition Need'!$C$1:$AD$1, 0)
      ),
      ""
    ),
    ""
  ),
  IF(
    Prototype_input!$C$6 = "Federal or Tribal Government",
    IF(
      B10 &lt;&gt; "",
      IFERROR(
        INDEX(
          'Summary - Place of Performance'!$C$2:$AW$14,
          MATCH(Prototype_input!$C$30, 'Summary - Place of Performance'!$B$2:$B$14, 0),
          MATCH(B10, 'Summary - Place of Performance'!$C$1:$AW$1, 0)
        ),
        ""
      ),
      ""
    ),
    ""
  )
)</f>
        <v/>
      </c>
      <c r="E10" s="21" t="str">
        <f>IF(
  Prototype_input!$C$6 = "State or Local Government",
  IF(
    C10 &lt;&gt; "",
    IFERROR(
      INDEX(
        'Summary - Contract Type'!$C$2:$BX$6,
        MATCH(Prototype_input!$C$34, 'Summary - Contract Type'!$B$2:$B$6, 0),
        MATCH(C10, 'Summary - Contract Type'!$C$1:$BX$1, 0)
      ),
      ""
    ),
    ""
  ),
  IF(
    Prototype_input!$C$6 = "Federal or Tribal Government",
    IF(
      B10 &lt;&gt; "",
      IFERROR(
        INDEX(
          'Summary - Level of Assistance'!$C$2:$AW$7,
          MATCH(Prototype_input!$C$34, 'Summary - Level of Assistance'!$B$2:$B$7, 0),
          MATCH(B10, 'Summary - Level of Assistance'!$C$1:$AW$1, 0)
        ),
        ""
      ),
      ""
    ),
    ""
  )
)</f>
        <v/>
      </c>
      <c r="F10" s="21" t="str">
        <f>IF(
  Prototype_input!$C$6 = "State or Local Government",
  IF(
    C10 &lt;&gt; "",
    IFERROR(
      INDEX(
        'Summary - Socioeconomic'!$C$2:$BX$11,
        MATCH(Prototype_input!$C$38, 'Summary - Socioeconomic'!$B$2:$B$11, 0),
        MATCH(C10, 'Summary - Socioeconomic'!$C$1:$BX$1, 0)
      ),
      ""
    ),
    ""
  ),
  IF(
    Prototype_input!$C$6 = "Federal or Tribal Government",
    IF(
      B10 &lt;&gt; "",
      IFERROR(
        INDEX(
          'Summary - Objective'!$C$2:$AX$4,
          MATCH(Prototype_input!$C$38, 'Summary - Objective'!$B$2:$B$4, 0),
          MATCH(B10, 'Summary - Objective'!$C$1:$AX$1, 0)
        ),
        ""
      ),
      ""
    ),
    ""
  )
)</f>
        <v/>
      </c>
      <c r="G10" s="21" t="str">
        <f>IF(
  Prototype_input!$C$6 = "Federal or Tribal Government",
  IF(
    B10 &lt;&gt; "",
    IFERROR(
      INDEX(
        'Summary - Contract Type'!$C$2:$BX$6,
        MATCH(Prototype_input!$C$42, 'Summary - Contract Type'!$B$2:$B$6, 0),
        MATCH(B10, 'Summary - Contract Type'!$C$1:$BX$1, 0)
      ),
      ""
    ),
    ""
  ),
  ""
)</f>
        <v/>
      </c>
      <c r="H10" s="21" t="str">
        <f>IF(
  Prototype_input!$C$6 = "Federal or Tribal Government",
  IF(
    B10 &lt;&gt; "",
    IFERROR(
      INDEX(
        'Summary - Period of Performance'!$C$2:$AW$5,
        MATCH(Prototype_input!$C$46, 'Summary - Period of Performance'!$B$2:$B$5, 0),
        MATCH(B10, 'Summary - Period of Performance'!$C$1:$AW$1, 0)
      ),
      ""
    ),
    ""
  ),
  ""
)</f>
        <v/>
      </c>
      <c r="I10" s="21" t="str">
        <f>IF(
  Prototype_input!$C$6 = "Federal or Tribal Government",
  IF(
    B10 &lt;&gt; "",
    IFERROR(
      INDEX(
        'Summary - Socioeconomic'!$C$2:$BX$11,
        MATCH(Prototype_input!$C$50, 'Summary - Socioeconomic'!$B$2:$B$11, 0),
        MATCH(B10, 'Summary - Socioeconomic'!$C$1:$BX$1, 0)
      ),
      ""
    ),
    ""
  ),
  ""
)</f>
        <v/>
      </c>
      <c r="J10" s="21" t="str">
        <f>IF(
  Prototype_input!$C$6 = "Federal or Tribal Government",
  IF(
    B10 &lt;&gt; "",
    IFERROR(
      INDEX(
        'Summary - Estimated Dollar Valu'!$C$2:$AW$4,
        MATCH(Prototype_input!$C$54, 'Summary - Estimated Dollar Valu'!$B$2:$B$4, 0),
        MATCH(B10, 'Summary - Estimated Dollar Valu'!$C$1:$AW$1, 0)
      ),
      ""
    ),
    ""
  ),
  ""
)</f>
        <v/>
      </c>
      <c r="K10" s="21" t="str">
        <f>IF(AND(Prototype_input!$C$56&lt;&gt;"",J10&lt;&gt;""),Prototype_input!$C$58,"")</f>
        <v/>
      </c>
      <c r="L10" s="21" t="str">
        <f>IF(AND(Prototype_input!$C$60&lt;&gt;"",J10&lt;&gt;""),Prototype_input!$C$62,"")</f>
        <v/>
      </c>
      <c r="M10" s="21" t="str">
        <f>IF(AND(Prototype_input!$C$64&lt;&gt;"",J10&lt;&gt;""),Prototype_input!$C$66,"")</f>
        <v/>
      </c>
      <c r="N10" s="21" t="str">
        <f>IF(AND(Prototype_input!$C$68&lt;&gt;"",J10&lt;&gt;""),Prototype_input!$C$70,"")</f>
        <v/>
      </c>
      <c r="O10" s="21" t="str">
        <f>IF(N10&lt;&gt;"",_xlfn.XLOOKUP(Prototype_input!$E$19,'ITC Offerings Mapping'!$C$1:$C$1000,'ITC Offerings Mapping'!$B$1:$B$1000),"")</f>
        <v/>
      </c>
      <c r="Q10" s="21" t="str">
        <f t="array" ref="Q10">IF(Prototype_input!$C$6="Federal or Tribal Government",IF(O10&lt;&gt;"", INDEX('Scope Scoring'!$C$2:$BX$50, MATCH(O10, 'Scope Scoring'!$B$2:$B$50, 0), MATCH(B10, 'Scope Scoring'!$C$1:$BX$1, 0)),""),"")</f>
        <v/>
      </c>
      <c r="R10" s="21" t="str">
        <f t="shared" si="13"/>
        <v/>
      </c>
      <c r="S10" s="21" t="str">
        <f t="shared" si="14"/>
        <v/>
      </c>
      <c r="T10" s="21" t="str">
        <f t="shared" si="15"/>
        <v/>
      </c>
      <c r="U10" s="21" t="str">
        <f t="shared" si="16"/>
        <v/>
      </c>
      <c r="W10" s="21" t="str">
        <f t="array" ref="W10">IF(Prototype_input!$C$6="Federal or Tribal Government",IF(O10&lt;&gt;"", INDEX('Summary - Level of Assistance -'!$C$2:$AV$7, MATCH(Prototype_input!$C$34, 'Summary - Level of Assistance -'!$B$2:$B$7, 0), MATCH(B10, 'Summary - Level of Assistance -'!$C$1:$AV$1, 0)),""),"")</f>
        <v/>
      </c>
      <c r="X10" s="21" t="str">
        <f t="shared" si="17"/>
        <v/>
      </c>
      <c r="Y10" s="21" t="str">
        <f t="shared" si="18"/>
        <v/>
      </c>
      <c r="AA10" s="21" t="str">
        <f t="array" ref="AA10">IF(Prototype_input!$C$6="Federal or Tribal Government",IF(O10&lt;&gt;"", INDEX('Summary - Objective - Tradeoff'!$C$2:$AV$4, MATCH(Prototype_input!$C$38, 'Summary - Objective - Tradeoff'!$B$2:$B$4, 0), MATCH(B10, 'Summary - Objective - Tradeoff'!$C$1:$AV$1, 0)),""),"")</f>
        <v/>
      </c>
      <c r="AB10" s="21" t="str">
        <f t="shared" si="19"/>
        <v/>
      </c>
      <c r="AC10" s="21" t="str">
        <f t="shared" si="20"/>
        <v/>
      </c>
      <c r="AE10" s="21" t="str">
        <f t="array" ref="AE10">IF(Prototype_input!$C$6="Federal or Tribal Government",IF(O10&lt;&gt;"", INDEX('Summary- PoP - Tradeoff'!$C$2:$AV$5, MATCH(Prototype_input!$C$46, 'Summary- PoP - Tradeoff'!$B$2:$B$5, 0), MATCH(B10, 'Summary- PoP - Tradeoff'!$C$1:$AV$1, 0)),""),"")</f>
        <v/>
      </c>
      <c r="AF10" s="21" t="str">
        <f t="shared" si="21"/>
        <v/>
      </c>
      <c r="AG10" s="21" t="str">
        <f t="shared" si="22"/>
        <v/>
      </c>
      <c r="AI10" s="21" t="str">
        <f t="array" ref="AI10">IF(Prototype_input!$C$6="Federal or Tribal Government",IF(O10&lt;&gt;"", INDEX('Summary - EDV - Tradeoff'!$C$2:$AV$4, MATCH(Prototype_input!$C$54, 'Summary - EDV - Tradeoff'!$B$2:$B$4, 0), MATCH(B10, 'Summary - EDV - Tradeoff'!$C$1:$AV$1, 0)),""),"")</f>
        <v/>
      </c>
      <c r="AJ10" s="21" t="str">
        <f t="shared" si="23"/>
        <v/>
      </c>
      <c r="AK10" s="21" t="str">
        <f t="shared" si="24"/>
        <v/>
      </c>
      <c r="AL10" s="21" t="str">
        <f t="shared" si="25"/>
        <v/>
      </c>
    </row>
    <row r="11" spans="1:38" ht="15.75" customHeight="1" x14ac:dyDescent="0.2">
      <c r="D11" s="21" t="str">
        <f>IF(
  Prototype_input!$C$6 = "State or Local Government",
  IF(
    C11 &lt;&gt; "",
    IFERROR(
      INDEX(
        'Summary - Acquisition Need'!$C$2:$AD$4,
        MATCH(Prototype_input!$C$30, 'Summary - Acquisition Need'!$B$2:$B$4, 0),
        MATCH(C11, 'Summary - Acquisition Need'!$C$1:$AD$1, 0)
      ),
      ""
    ),
    ""
  ),
  IF(
    Prototype_input!$C$6 = "Federal or Tribal Government",
    IF(
      B11 &lt;&gt; "",
      IFERROR(
        INDEX(
          'Summary - Place of Performance'!$C$2:$AW$14,
          MATCH(Prototype_input!$C$30, 'Summary - Place of Performance'!$B$2:$B$14, 0),
          MATCH(B11, 'Summary - Place of Performance'!$C$1:$AW$1, 0)
        ),
        ""
      ),
      ""
    ),
    ""
  )
)</f>
        <v/>
      </c>
      <c r="E11" s="21" t="str">
        <f>IF(
  Prototype_input!$C$6 = "State or Local Government",
  IF(
    C11 &lt;&gt; "",
    IFERROR(
      INDEX(
        'Summary - Contract Type'!$C$2:$BX$6,
        MATCH(Prototype_input!$C$34, 'Summary - Contract Type'!$B$2:$B$6, 0),
        MATCH(C11, 'Summary - Contract Type'!$C$1:$BX$1, 0)
      ),
      ""
    ),
    ""
  ),
  IF(
    Prototype_input!$C$6 = "Federal or Tribal Government",
    IF(
      B11 &lt;&gt; "",
      IFERROR(
        INDEX(
          'Summary - Level of Assistance'!$C$2:$AW$7,
          MATCH(Prototype_input!$C$34, 'Summary - Level of Assistance'!$B$2:$B$7, 0),
          MATCH(B11, 'Summary - Level of Assistance'!$C$1:$AW$1, 0)
        ),
        ""
      ),
      ""
    ),
    ""
  )
)</f>
        <v/>
      </c>
      <c r="F11" s="21" t="str">
        <f>IF(
  Prototype_input!$C$6 = "State or Local Government",
  IF(
    C11 &lt;&gt; "",
    IFERROR(
      INDEX(
        'Summary - Socioeconomic'!$C$2:$BX$11,
        MATCH(Prototype_input!$C$38, 'Summary - Socioeconomic'!$B$2:$B$11, 0),
        MATCH(C11, 'Summary - Socioeconomic'!$C$1:$BX$1, 0)
      ),
      ""
    ),
    ""
  ),
  IF(
    Prototype_input!$C$6 = "Federal or Tribal Government",
    IF(
      B11 &lt;&gt; "",
      IFERROR(
        INDEX(
          'Summary - Objective'!$C$2:$AX$4,
          MATCH(Prototype_input!$C$38, 'Summary - Objective'!$B$2:$B$4, 0),
          MATCH(B11, 'Summary - Objective'!$C$1:$AX$1, 0)
        ),
        ""
      ),
      ""
    ),
    ""
  )
)</f>
        <v/>
      </c>
      <c r="G11" s="21" t="str">
        <f>IF(
  Prototype_input!$C$6 = "Federal or Tribal Government",
  IF(
    B11 &lt;&gt; "",
    IFERROR(
      INDEX(
        'Summary - Contract Type'!$C$2:$BX$6,
        MATCH(Prototype_input!$C$42, 'Summary - Contract Type'!$B$2:$B$6, 0),
        MATCH(B11, 'Summary - Contract Type'!$C$1:$BX$1, 0)
      ),
      ""
    ),
    ""
  ),
  ""
)</f>
        <v/>
      </c>
      <c r="H11" s="21" t="str">
        <f>IF(
  Prototype_input!$C$6 = "Federal or Tribal Government",
  IF(
    B11 &lt;&gt; "",
    IFERROR(
      INDEX(
        'Summary - Period of Performance'!$C$2:$AW$5,
        MATCH(Prototype_input!$C$46, 'Summary - Period of Performance'!$B$2:$B$5, 0),
        MATCH(B11, 'Summary - Period of Performance'!$C$1:$AW$1, 0)
      ),
      ""
    ),
    ""
  ),
  ""
)</f>
        <v/>
      </c>
      <c r="I11" s="21" t="str">
        <f>IF(
  Prototype_input!$C$6 = "Federal or Tribal Government",
  IF(
    B11 &lt;&gt; "",
    IFERROR(
      INDEX(
        'Summary - Socioeconomic'!$C$2:$BX$11,
        MATCH(Prototype_input!$C$50, 'Summary - Socioeconomic'!$B$2:$B$11, 0),
        MATCH(B11, 'Summary - Socioeconomic'!$C$1:$BX$1, 0)
      ),
      ""
    ),
    ""
  ),
  ""
)</f>
        <v/>
      </c>
      <c r="J11" s="21" t="str">
        <f>IF(
  Prototype_input!$C$6 = "Federal or Tribal Government",
  IF(
    B11 &lt;&gt; "",
    IFERROR(
      INDEX(
        'Summary - Estimated Dollar Valu'!$C$2:$AW$4,
        MATCH(Prototype_input!$C$54, 'Summary - Estimated Dollar Valu'!$B$2:$B$4, 0),
        MATCH(B11, 'Summary - Estimated Dollar Valu'!$C$1:$AW$1, 0)
      ),
      ""
    ),
    ""
  ),
  ""
)</f>
        <v/>
      </c>
      <c r="K11" s="21" t="str">
        <f>IF(AND(Prototype_input!$C$56&lt;&gt;"",J11&lt;&gt;""),Prototype_input!$C$58,"")</f>
        <v/>
      </c>
      <c r="L11" s="21" t="str">
        <f>IF(AND(Prototype_input!$C$60&lt;&gt;"",J11&lt;&gt;""),Prototype_input!$C$62,"")</f>
        <v/>
      </c>
      <c r="M11" s="21" t="str">
        <f>IF(AND(Prototype_input!$C$64&lt;&gt;"",J11&lt;&gt;""),Prototype_input!$C$66,"")</f>
        <v/>
      </c>
      <c r="N11" s="21" t="str">
        <f>IF(AND(Prototype_input!$C$68&lt;&gt;"",J11&lt;&gt;""),Prototype_input!$C$70,"")</f>
        <v/>
      </c>
      <c r="O11" s="21" t="str">
        <f>IF(N11&lt;&gt;"",_xlfn.XLOOKUP(Prototype_input!$E$19,'ITC Offerings Mapping'!$C$1:$C$1000,'ITC Offerings Mapping'!$B$1:$B$1000),"")</f>
        <v/>
      </c>
      <c r="Q11" s="21" t="str">
        <f t="array" ref="Q11">IF(Prototype_input!$C$6="Federal or Tribal Government",IF(O11&lt;&gt;"", INDEX('Scope Scoring'!$C$2:$BX$50, MATCH(O11, 'Scope Scoring'!$B$2:$B$50, 0), MATCH(B11, 'Scope Scoring'!$C$1:$BX$1, 0)),""),"")</f>
        <v/>
      </c>
      <c r="R11" s="21" t="str">
        <f t="shared" si="13"/>
        <v/>
      </c>
      <c r="S11" s="21" t="str">
        <f t="shared" si="14"/>
        <v/>
      </c>
      <c r="T11" s="21" t="str">
        <f t="shared" si="15"/>
        <v/>
      </c>
      <c r="U11" s="21" t="str">
        <f t="shared" si="16"/>
        <v/>
      </c>
      <c r="W11" s="21" t="str">
        <f t="array" ref="W11">IF(Prototype_input!$C$6="Federal or Tribal Government",IF(O11&lt;&gt;"", INDEX('Summary - Level of Assistance -'!$C$2:$AV$7, MATCH(Prototype_input!$C$34, 'Summary - Level of Assistance -'!$B$2:$B$7, 0), MATCH(B11, 'Summary - Level of Assistance -'!$C$1:$AV$1, 0)),""),"")</f>
        <v/>
      </c>
      <c r="X11" s="21" t="str">
        <f t="shared" si="17"/>
        <v/>
      </c>
      <c r="Y11" s="21" t="str">
        <f t="shared" si="18"/>
        <v/>
      </c>
      <c r="AA11" s="21" t="str">
        <f t="array" ref="AA11">IF(Prototype_input!$C$6="Federal or Tribal Government",IF(O11&lt;&gt;"", INDEX('Summary - Objective - Tradeoff'!$C$2:$AV$4, MATCH(Prototype_input!$C$38, 'Summary - Objective - Tradeoff'!$B$2:$B$4, 0), MATCH(B11, 'Summary - Objective - Tradeoff'!$C$1:$AV$1, 0)),""),"")</f>
        <v/>
      </c>
      <c r="AB11" s="21" t="str">
        <f t="shared" si="19"/>
        <v/>
      </c>
      <c r="AC11" s="21" t="str">
        <f t="shared" si="20"/>
        <v/>
      </c>
      <c r="AE11" s="21" t="str">
        <f t="array" ref="AE11">IF(Prototype_input!$C$6="Federal or Tribal Government",IF(O11&lt;&gt;"", INDEX('Summary- PoP - Tradeoff'!$C$2:$AV$5, MATCH(Prototype_input!$C$46, 'Summary- PoP - Tradeoff'!$B$2:$B$5, 0), MATCH(B11, 'Summary- PoP - Tradeoff'!$C$1:$AV$1, 0)),""),"")</f>
        <v/>
      </c>
      <c r="AF11" s="21" t="str">
        <f t="shared" si="21"/>
        <v/>
      </c>
      <c r="AG11" s="21" t="str">
        <f t="shared" si="22"/>
        <v/>
      </c>
      <c r="AI11" s="21" t="str">
        <f t="array" ref="AI11">IF(Prototype_input!$C$6="Federal or Tribal Government",IF(O11&lt;&gt;"", INDEX('Summary - EDV - Tradeoff'!$C$2:$AV$4, MATCH(Prototype_input!$C$54, 'Summary - EDV - Tradeoff'!$B$2:$B$4, 0), MATCH(B11, 'Summary - EDV - Tradeoff'!$C$1:$AV$1, 0)),""),"")</f>
        <v/>
      </c>
      <c r="AJ11" s="21" t="str">
        <f t="shared" si="23"/>
        <v/>
      </c>
      <c r="AK11" s="21" t="str">
        <f t="shared" si="24"/>
        <v/>
      </c>
      <c r="AL11" s="21" t="str">
        <f t="shared" si="25"/>
        <v/>
      </c>
    </row>
    <row r="12" spans="1:38" ht="15.75" customHeight="1" x14ac:dyDescent="0.2">
      <c r="D12" s="21" t="str">
        <f>IF(
  Prototype_input!$C$6 = "State or Local Government",
  IF(
    C12 &lt;&gt; "",
    IFERROR(
      INDEX(
        'Summary - Acquisition Need'!$C$2:$AD$4,
        MATCH(Prototype_input!$C$30, 'Summary - Acquisition Need'!$B$2:$B$4, 0),
        MATCH(C12, 'Summary - Acquisition Need'!$C$1:$AD$1, 0)
      ),
      ""
    ),
    ""
  ),
  IF(
    Prototype_input!$C$6 = "Federal or Tribal Government",
    IF(
      B12 &lt;&gt; "",
      IFERROR(
        INDEX(
          'Summary - Place of Performance'!$C$2:$AW$14,
          MATCH(Prototype_input!$C$30, 'Summary - Place of Performance'!$B$2:$B$14, 0),
          MATCH(B12, 'Summary - Place of Performance'!$C$1:$AW$1, 0)
        ),
        ""
      ),
      ""
    ),
    ""
  )
)</f>
        <v/>
      </c>
      <c r="E12" s="21" t="str">
        <f>IF(
  Prototype_input!$C$6 = "State or Local Government",
  IF(
    C12 &lt;&gt; "",
    IFERROR(
      INDEX(
        'Summary - Contract Type'!$C$2:$BX$6,
        MATCH(Prototype_input!$C$34, 'Summary - Contract Type'!$B$2:$B$6, 0),
        MATCH(C12, 'Summary - Contract Type'!$C$1:$BX$1, 0)
      ),
      ""
    ),
    ""
  ),
  IF(
    Prototype_input!$C$6 = "Federal or Tribal Government",
    IF(
      B12 &lt;&gt; "",
      IFERROR(
        INDEX(
          'Summary - Level of Assistance'!$C$2:$AW$7,
          MATCH(Prototype_input!$C$34, 'Summary - Level of Assistance'!$B$2:$B$7, 0),
          MATCH(B12, 'Summary - Level of Assistance'!$C$1:$AW$1, 0)
        ),
        ""
      ),
      ""
    ),
    ""
  )
)</f>
        <v/>
      </c>
      <c r="F12" s="21" t="str">
        <f>IF(
  Prototype_input!$C$6 = "State or Local Government",
  IF(
    C12 &lt;&gt; "",
    IFERROR(
      INDEX(
        'Summary - Socioeconomic'!$C$2:$BX$11,
        MATCH(Prototype_input!$C$38, 'Summary - Socioeconomic'!$B$2:$B$11, 0),
        MATCH(C12, 'Summary - Socioeconomic'!$C$1:$BX$1, 0)
      ),
      ""
    ),
    ""
  ),
  IF(
    Prototype_input!$C$6 = "Federal or Tribal Government",
    IF(
      B12 &lt;&gt; "",
      IFERROR(
        INDEX(
          'Summary - Objective'!$C$2:$AX$4,
          MATCH(Prototype_input!$C$38, 'Summary - Objective'!$B$2:$B$4, 0),
          MATCH(B12, 'Summary - Objective'!$C$1:$AX$1, 0)
        ),
        ""
      ),
      ""
    ),
    ""
  )
)</f>
        <v/>
      </c>
      <c r="G12" s="21" t="str">
        <f>IF(
  Prototype_input!$C$6 = "Federal or Tribal Government",
  IF(
    B12 &lt;&gt; "",
    IFERROR(
      INDEX(
        'Summary - Contract Type'!$C$2:$BX$6,
        MATCH(Prototype_input!$C$42, 'Summary - Contract Type'!$B$2:$B$6, 0),
        MATCH(B12, 'Summary - Contract Type'!$C$1:$BX$1, 0)
      ),
      ""
    ),
    ""
  ),
  ""
)</f>
        <v/>
      </c>
      <c r="H12" s="21" t="str">
        <f>IF(
  Prototype_input!$C$6 = "Federal or Tribal Government",
  IF(
    B12 &lt;&gt; "",
    IFERROR(
      INDEX(
        'Summary - Period of Performance'!$C$2:$AW$5,
        MATCH(Prototype_input!$C$46, 'Summary - Period of Performance'!$B$2:$B$5, 0),
        MATCH(B12, 'Summary - Period of Performance'!$C$1:$AW$1, 0)
      ),
      ""
    ),
    ""
  ),
  ""
)</f>
        <v/>
      </c>
      <c r="I12" s="21" t="str">
        <f>IF(
  Prototype_input!$C$6 = "Federal or Tribal Government",
  IF(
    B12 &lt;&gt; "",
    IFERROR(
      INDEX(
        'Summary - Socioeconomic'!$C$2:$BX$11,
        MATCH(Prototype_input!$C$50, 'Summary - Socioeconomic'!$B$2:$B$11, 0),
        MATCH(B12, 'Summary - Socioeconomic'!$C$1:$BX$1, 0)
      ),
      ""
    ),
    ""
  ),
  ""
)</f>
        <v/>
      </c>
      <c r="J12" s="21" t="str">
        <f>IF(
  Prototype_input!$C$6 = "Federal or Tribal Government",
  IF(
    B12 &lt;&gt; "",
    IFERROR(
      INDEX(
        'Summary - Estimated Dollar Valu'!$C$2:$AW$4,
        MATCH(Prototype_input!$C$54, 'Summary - Estimated Dollar Valu'!$B$2:$B$4, 0),
        MATCH(B12, 'Summary - Estimated Dollar Valu'!$C$1:$AW$1, 0)
      ),
      ""
    ),
    ""
  ),
  ""
)</f>
        <v/>
      </c>
      <c r="K12" s="21" t="str">
        <f>IF(AND(Prototype_input!$C$56&lt;&gt;"",J12&lt;&gt;""),Prototype_input!$C$58,"")</f>
        <v/>
      </c>
      <c r="L12" s="21" t="str">
        <f>IF(AND(Prototype_input!$C$60&lt;&gt;"",J12&lt;&gt;""),Prototype_input!$C$62,"")</f>
        <v/>
      </c>
      <c r="M12" s="21" t="str">
        <f>IF(AND(Prototype_input!$C$64&lt;&gt;"",J12&lt;&gt;""),Prototype_input!$C$66,"")</f>
        <v/>
      </c>
      <c r="N12" s="21" t="str">
        <f>IF(AND(Prototype_input!$C$68&lt;&gt;"",J12&lt;&gt;""),Prototype_input!$C$70,"")</f>
        <v/>
      </c>
      <c r="O12" s="21" t="str">
        <f>IF(N12&lt;&gt;"",_xlfn.XLOOKUP(Prototype_input!$E$19,'ITC Offerings Mapping'!$C$1:$C$1000,'ITC Offerings Mapping'!$B$1:$B$1000),"")</f>
        <v/>
      </c>
      <c r="Q12" s="21" t="str">
        <f t="array" ref="Q12">IF(Prototype_input!$C$6="Federal or Tribal Government",IF(O12&lt;&gt;"", INDEX('Scope Scoring'!$C$2:$BX$50, MATCH(O12, 'Scope Scoring'!$B$2:$B$50, 0), MATCH(B12, 'Scope Scoring'!$C$1:$BX$1, 0)),""),"")</f>
        <v/>
      </c>
      <c r="R12" s="21" t="str">
        <f t="shared" si="13"/>
        <v/>
      </c>
      <c r="S12" s="21" t="str">
        <f t="shared" si="14"/>
        <v/>
      </c>
      <c r="T12" s="21" t="str">
        <f t="shared" si="15"/>
        <v/>
      </c>
      <c r="U12" s="21" t="str">
        <f t="shared" si="16"/>
        <v/>
      </c>
      <c r="W12" s="21" t="str">
        <f t="array" ref="W12">IF(Prototype_input!$C$6="Federal or Tribal Government",IF(O12&lt;&gt;"", INDEX('Summary - Level of Assistance -'!$C$2:$AV$7, MATCH(Prototype_input!$C$34, 'Summary - Level of Assistance -'!$B$2:$B$7, 0), MATCH(B12, 'Summary - Level of Assistance -'!$C$1:$AV$1, 0)),""),"")</f>
        <v/>
      </c>
      <c r="X12" s="21" t="str">
        <f t="shared" si="17"/>
        <v/>
      </c>
      <c r="Y12" s="21" t="str">
        <f t="shared" si="18"/>
        <v/>
      </c>
      <c r="AA12" s="21" t="str">
        <f t="array" ref="AA12">IF(Prototype_input!$C$6="Federal or Tribal Government",IF(O12&lt;&gt;"", INDEX('Summary - Objective - Tradeoff'!$C$2:$AV$4, MATCH(Prototype_input!$C$38, 'Summary - Objective - Tradeoff'!$B$2:$B$4, 0), MATCH(B12, 'Summary - Objective - Tradeoff'!$C$1:$AV$1, 0)),""),"")</f>
        <v/>
      </c>
      <c r="AB12" s="21" t="str">
        <f t="shared" si="19"/>
        <v/>
      </c>
      <c r="AC12" s="21" t="str">
        <f t="shared" si="20"/>
        <v/>
      </c>
      <c r="AE12" s="21" t="str">
        <f t="array" ref="AE12">IF(Prototype_input!$C$6="Federal or Tribal Government",IF(O12&lt;&gt;"", INDEX('Summary- PoP - Tradeoff'!$C$2:$AV$5, MATCH(Prototype_input!$C$46, 'Summary- PoP - Tradeoff'!$B$2:$B$5, 0), MATCH(B12, 'Summary- PoP - Tradeoff'!$C$1:$AV$1, 0)),""),"")</f>
        <v/>
      </c>
      <c r="AF12" s="21" t="str">
        <f t="shared" si="21"/>
        <v/>
      </c>
      <c r="AG12" s="21" t="str">
        <f t="shared" si="22"/>
        <v/>
      </c>
      <c r="AI12" s="21" t="str">
        <f t="array" ref="AI12">IF(Prototype_input!$C$6="Federal or Tribal Government",IF(O12&lt;&gt;"", INDEX('Summary - EDV - Tradeoff'!$C$2:$AV$4, MATCH(Prototype_input!$C$54, 'Summary - EDV - Tradeoff'!$B$2:$B$4, 0), MATCH(B12, 'Summary - EDV - Tradeoff'!$C$1:$AV$1, 0)),""),"")</f>
        <v/>
      </c>
      <c r="AJ12" s="21" t="str">
        <f t="shared" si="23"/>
        <v/>
      </c>
      <c r="AK12" s="21" t="str">
        <f t="shared" si="24"/>
        <v/>
      </c>
      <c r="AL12" s="21" t="str">
        <f t="shared" si="25"/>
        <v/>
      </c>
    </row>
    <row r="13" spans="1:38" ht="15.75" customHeight="1" x14ac:dyDescent="0.2">
      <c r="D13" s="21" t="str">
        <f>IF(
  Prototype_input!$C$6 = "State or Local Government",
  IF(
    C13 &lt;&gt; "",
    IFERROR(
      INDEX(
        'Summary - Acquisition Need'!$C$2:$AD$4,
        MATCH(Prototype_input!$C$30, 'Summary - Acquisition Need'!$B$2:$B$4, 0),
        MATCH(C13, 'Summary - Acquisition Need'!$C$1:$AD$1, 0)
      ),
      ""
    ),
    ""
  ),
  IF(
    Prototype_input!$C$6 = "Federal or Tribal Government",
    IF(
      B13 &lt;&gt; "",
      IFERROR(
        INDEX(
          'Summary - Place of Performance'!$C$2:$AW$14,
          MATCH(Prototype_input!$C$30, 'Summary - Place of Performance'!$B$2:$B$14, 0),
          MATCH(B13, 'Summary - Place of Performance'!$C$1:$AW$1, 0)
        ),
        ""
      ),
      ""
    ),
    ""
  )
)</f>
        <v/>
      </c>
      <c r="E13" s="21" t="str">
        <f>IF(
  Prototype_input!$C$6 = "State or Local Government",
  IF(
    C13 &lt;&gt; "",
    IFERROR(
      INDEX(
        'Summary - Contract Type'!$C$2:$BX$6,
        MATCH(Prototype_input!$C$34, 'Summary - Contract Type'!$B$2:$B$6, 0),
        MATCH(C13, 'Summary - Contract Type'!$C$1:$BX$1, 0)
      ),
      ""
    ),
    ""
  ),
  IF(
    Prototype_input!$C$6 = "Federal or Tribal Government",
    IF(
      B13 &lt;&gt; "",
      IFERROR(
        INDEX(
          'Summary - Level of Assistance'!$C$2:$AW$7,
          MATCH(Prototype_input!$C$34, 'Summary - Level of Assistance'!$B$2:$B$7, 0),
          MATCH(B13, 'Summary - Level of Assistance'!$C$1:$AW$1, 0)
        ),
        ""
      ),
      ""
    ),
    ""
  )
)</f>
        <v/>
      </c>
      <c r="F13" s="21" t="str">
        <f>IF(
  Prototype_input!$C$6 = "State or Local Government",
  IF(
    C13 &lt;&gt; "",
    IFERROR(
      INDEX(
        'Summary - Socioeconomic'!$C$2:$BX$11,
        MATCH(Prototype_input!$C$38, 'Summary - Socioeconomic'!$B$2:$B$11, 0),
        MATCH(C13, 'Summary - Socioeconomic'!$C$1:$BX$1, 0)
      ),
      ""
    ),
    ""
  ),
  IF(
    Prototype_input!$C$6 = "Federal or Tribal Government",
    IF(
      B13 &lt;&gt; "",
      IFERROR(
        INDEX(
          'Summary - Objective'!$C$2:$AX$4,
          MATCH(Prototype_input!$C$38, 'Summary - Objective'!$B$2:$B$4, 0),
          MATCH(B13, 'Summary - Objective'!$C$1:$AX$1, 0)
        ),
        ""
      ),
      ""
    ),
    ""
  )
)</f>
        <v/>
      </c>
      <c r="G13" s="21" t="str">
        <f>IF(
  Prototype_input!$C$6 = "Federal or Tribal Government",
  IF(
    B13 &lt;&gt; "",
    IFERROR(
      INDEX(
        'Summary - Contract Type'!$C$2:$BX$6,
        MATCH(Prototype_input!$C$42, 'Summary - Contract Type'!$B$2:$B$6, 0),
        MATCH(B13, 'Summary - Contract Type'!$C$1:$BX$1, 0)
      ),
      ""
    ),
    ""
  ),
  ""
)</f>
        <v/>
      </c>
      <c r="H13" s="21" t="str">
        <f>IF(
  Prototype_input!$C$6 = "Federal or Tribal Government",
  IF(
    B13 &lt;&gt; "",
    IFERROR(
      INDEX(
        'Summary - Period of Performance'!$C$2:$AW$5,
        MATCH(Prototype_input!$C$46, 'Summary - Period of Performance'!$B$2:$B$5, 0),
        MATCH(B13, 'Summary - Period of Performance'!$C$1:$AW$1, 0)
      ),
      ""
    ),
    ""
  ),
  ""
)</f>
        <v/>
      </c>
      <c r="I13" s="21" t="str">
        <f>IF(
  Prototype_input!$C$6 = "Federal or Tribal Government",
  IF(
    B13 &lt;&gt; "",
    IFERROR(
      INDEX(
        'Summary - Socioeconomic'!$C$2:$BX$11,
        MATCH(Prototype_input!$C$50, 'Summary - Socioeconomic'!$B$2:$B$11, 0),
        MATCH(B13, 'Summary - Socioeconomic'!$C$1:$BX$1, 0)
      ),
      ""
    ),
    ""
  ),
  ""
)</f>
        <v/>
      </c>
      <c r="J13" s="21" t="str">
        <f>IF(
  Prototype_input!$C$6 = "Federal or Tribal Government",
  IF(
    B13 &lt;&gt; "",
    IFERROR(
      INDEX(
        'Summary - Estimated Dollar Valu'!$C$2:$AW$4,
        MATCH(Prototype_input!$C$54, 'Summary - Estimated Dollar Valu'!$B$2:$B$4, 0),
        MATCH(B13, 'Summary - Estimated Dollar Valu'!$C$1:$AW$1, 0)
      ),
      ""
    ),
    ""
  ),
  ""
)</f>
        <v/>
      </c>
      <c r="K13" s="21" t="str">
        <f>IF(AND(Prototype_input!$C$56&lt;&gt;"",J13&lt;&gt;""),Prototype_input!$C$58,"")</f>
        <v/>
      </c>
      <c r="L13" s="21" t="str">
        <f>IF(AND(Prototype_input!$C$60&lt;&gt;"",J13&lt;&gt;""),Prototype_input!$C$62,"")</f>
        <v/>
      </c>
      <c r="M13" s="21" t="str">
        <f>IF(AND(Prototype_input!$C$64&lt;&gt;"",J13&lt;&gt;""),Prototype_input!$C$66,"")</f>
        <v/>
      </c>
      <c r="N13" s="21" t="str">
        <f>IF(AND(Prototype_input!$C$68&lt;&gt;"",J13&lt;&gt;""),Prototype_input!$C$70,"")</f>
        <v/>
      </c>
      <c r="O13" s="21" t="str">
        <f>IF(N13&lt;&gt;"",_xlfn.XLOOKUP(Prototype_input!$E$19,'ITC Offerings Mapping'!$C$1:$C$1000,'ITC Offerings Mapping'!$B$1:$B$1000),"")</f>
        <v/>
      </c>
      <c r="Q13" s="21" t="str">
        <f t="array" ref="Q13">IF(Prototype_input!$C$6="Federal or Tribal Government",IF(O13&lt;&gt;"", INDEX('Scope Scoring'!$C$2:$BX$50, MATCH(O13, 'Scope Scoring'!$B$2:$B$50, 0), MATCH(B13, 'Scope Scoring'!$C$1:$BX$1, 0)),""),"")</f>
        <v/>
      </c>
      <c r="R13" s="21" t="str">
        <f t="shared" si="13"/>
        <v/>
      </c>
      <c r="S13" s="21" t="str">
        <f t="shared" si="14"/>
        <v/>
      </c>
      <c r="T13" s="21" t="str">
        <f t="shared" si="15"/>
        <v/>
      </c>
      <c r="U13" s="21" t="str">
        <f t="shared" si="16"/>
        <v/>
      </c>
      <c r="W13" s="21" t="str">
        <f t="array" ref="W13">IF(Prototype_input!$C$6="Federal or Tribal Government",IF(O13&lt;&gt;"", INDEX('Summary - Level of Assistance -'!$C$2:$AV$7, MATCH(Prototype_input!$C$34, 'Summary - Level of Assistance -'!$B$2:$B$7, 0), MATCH(B13, 'Summary - Level of Assistance -'!$C$1:$AV$1, 0)),""),"")</f>
        <v/>
      </c>
      <c r="X13" s="21" t="str">
        <f t="shared" si="17"/>
        <v/>
      </c>
      <c r="Y13" s="21" t="str">
        <f t="shared" si="18"/>
        <v/>
      </c>
      <c r="AA13" s="21" t="str">
        <f t="array" ref="AA13">IF(Prototype_input!$C$6="Federal or Tribal Government",IF(O13&lt;&gt;"", INDEX('Summary - Objective - Tradeoff'!$C$2:$AV$4, MATCH(Prototype_input!$C$38, 'Summary - Objective - Tradeoff'!$B$2:$B$4, 0), MATCH(B13, 'Summary - Objective - Tradeoff'!$C$1:$AV$1, 0)),""),"")</f>
        <v/>
      </c>
      <c r="AB13" s="21" t="str">
        <f t="shared" si="19"/>
        <v/>
      </c>
      <c r="AC13" s="21" t="str">
        <f t="shared" si="20"/>
        <v/>
      </c>
      <c r="AE13" s="21" t="str">
        <f t="array" ref="AE13">IF(Prototype_input!$C$6="Federal or Tribal Government",IF(O13&lt;&gt;"", INDEX('Summary- PoP - Tradeoff'!$C$2:$AV$5, MATCH(Prototype_input!$C$46, 'Summary- PoP - Tradeoff'!$B$2:$B$5, 0), MATCH(B13, 'Summary- PoP - Tradeoff'!$C$1:$AV$1, 0)),""),"")</f>
        <v/>
      </c>
      <c r="AF13" s="21" t="str">
        <f t="shared" si="21"/>
        <v/>
      </c>
      <c r="AG13" s="21" t="str">
        <f t="shared" si="22"/>
        <v/>
      </c>
      <c r="AI13" s="21" t="str">
        <f t="array" ref="AI13">IF(Prototype_input!$C$6="Federal or Tribal Government",IF(O13&lt;&gt;"", INDEX('Summary - EDV - Tradeoff'!$C$2:$AV$4, MATCH(Prototype_input!$C$54, 'Summary - EDV - Tradeoff'!$B$2:$B$4, 0), MATCH(B13, 'Summary - EDV - Tradeoff'!$C$1:$AV$1, 0)),""),"")</f>
        <v/>
      </c>
      <c r="AJ13" s="21" t="str">
        <f t="shared" si="23"/>
        <v/>
      </c>
      <c r="AK13" s="21" t="str">
        <f t="shared" si="24"/>
        <v/>
      </c>
      <c r="AL13" s="21" t="str">
        <f t="shared" si="25"/>
        <v/>
      </c>
    </row>
    <row r="14" spans="1:38" ht="15.75" customHeight="1" x14ac:dyDescent="0.2">
      <c r="D14" s="21" t="str">
        <f>IF(
  Prototype_input!$C$6 = "State or Local Government",
  IF(
    C14 &lt;&gt; "",
    IFERROR(
      INDEX(
        'Summary - Acquisition Need'!$C$2:$AD$4,
        MATCH(Prototype_input!$C$30, 'Summary - Acquisition Need'!$B$2:$B$4, 0),
        MATCH(C14, 'Summary - Acquisition Need'!$C$1:$AD$1, 0)
      ),
      ""
    ),
    ""
  ),
  IF(
    Prototype_input!$C$6 = "Federal or Tribal Government",
    IF(
      B14 &lt;&gt; "",
      IFERROR(
        INDEX(
          'Summary - Place of Performance'!$C$2:$AW$14,
          MATCH(Prototype_input!$C$30, 'Summary - Place of Performance'!$B$2:$B$14, 0),
          MATCH(B14, 'Summary - Place of Performance'!$C$1:$AW$1, 0)
        ),
        ""
      ),
      ""
    ),
    ""
  )
)</f>
        <v/>
      </c>
      <c r="E14" s="21" t="str">
        <f>IF(
  Prototype_input!$C$6 = "State or Local Government",
  IF(
    C14 &lt;&gt; "",
    IFERROR(
      INDEX(
        'Summary - Contract Type'!$C$2:$BX$6,
        MATCH(Prototype_input!$C$34, 'Summary - Contract Type'!$B$2:$B$6, 0),
        MATCH(C14, 'Summary - Contract Type'!$C$1:$BX$1, 0)
      ),
      ""
    ),
    ""
  ),
  IF(
    Prototype_input!$C$6 = "Federal or Tribal Government",
    IF(
      B14 &lt;&gt; "",
      IFERROR(
        INDEX(
          'Summary - Level of Assistance'!$C$2:$AW$7,
          MATCH(Prototype_input!$C$34, 'Summary - Level of Assistance'!$B$2:$B$7, 0),
          MATCH(B14, 'Summary - Level of Assistance'!$C$1:$AW$1, 0)
        ),
        ""
      ),
      ""
    ),
    ""
  )
)</f>
        <v/>
      </c>
      <c r="F14" s="21" t="str">
        <f>IF(
  Prototype_input!$C$6 = "State or Local Government",
  IF(
    C14 &lt;&gt; "",
    IFERROR(
      INDEX(
        'Summary - Socioeconomic'!$C$2:$BX$11,
        MATCH(Prototype_input!$C$38, 'Summary - Socioeconomic'!$B$2:$B$11, 0),
        MATCH(C14, 'Summary - Socioeconomic'!$C$1:$BX$1, 0)
      ),
      ""
    ),
    ""
  ),
  IF(
    Prototype_input!$C$6 = "Federal or Tribal Government",
    IF(
      B14 &lt;&gt; "",
      IFERROR(
        INDEX(
          'Summary - Objective'!$C$2:$AX$4,
          MATCH(Prototype_input!$C$38, 'Summary - Objective'!$B$2:$B$4, 0),
          MATCH(B14, 'Summary - Objective'!$C$1:$AX$1, 0)
        ),
        ""
      ),
      ""
    ),
    ""
  )
)</f>
        <v/>
      </c>
      <c r="G14" s="21" t="str">
        <f>IF(
  Prototype_input!$C$6 = "Federal or Tribal Government",
  IF(
    B14 &lt;&gt; "",
    IFERROR(
      INDEX(
        'Summary - Contract Type'!$C$2:$BX$6,
        MATCH(Prototype_input!$C$42, 'Summary - Contract Type'!$B$2:$B$6, 0),
        MATCH(B14, 'Summary - Contract Type'!$C$1:$BX$1, 0)
      ),
      ""
    ),
    ""
  ),
  ""
)</f>
        <v/>
      </c>
      <c r="H14" s="21" t="str">
        <f>IF(
  Prototype_input!$C$6 = "Federal or Tribal Government",
  IF(
    B14 &lt;&gt; "",
    IFERROR(
      INDEX(
        'Summary - Period of Performance'!$C$2:$AW$5,
        MATCH(Prototype_input!$C$46, 'Summary - Period of Performance'!$B$2:$B$5, 0),
        MATCH(B14, 'Summary - Period of Performance'!$C$1:$AW$1, 0)
      ),
      ""
    ),
    ""
  ),
  ""
)</f>
        <v/>
      </c>
      <c r="I14" s="21" t="str">
        <f>IF(
  Prototype_input!$C$6 = "Federal or Tribal Government",
  IF(
    B14 &lt;&gt; "",
    IFERROR(
      INDEX(
        'Summary - Socioeconomic'!$C$2:$BX$11,
        MATCH(Prototype_input!$C$50, 'Summary - Socioeconomic'!$B$2:$B$11, 0),
        MATCH(B14, 'Summary - Socioeconomic'!$C$1:$BX$1, 0)
      ),
      ""
    ),
    ""
  ),
  ""
)</f>
        <v/>
      </c>
      <c r="J14" s="21" t="str">
        <f>IF(
  Prototype_input!$C$6 = "Federal or Tribal Government",
  IF(
    B14 &lt;&gt; "",
    IFERROR(
      INDEX(
        'Summary - Estimated Dollar Valu'!$C$2:$AW$4,
        MATCH(Prototype_input!$C$54, 'Summary - Estimated Dollar Valu'!$B$2:$B$4, 0),
        MATCH(B14, 'Summary - Estimated Dollar Valu'!$C$1:$AW$1, 0)
      ),
      ""
    ),
    ""
  ),
  ""
)</f>
        <v/>
      </c>
      <c r="K14" s="21" t="str">
        <f>IF(AND(Prototype_input!$C$56&lt;&gt;"",J14&lt;&gt;""),Prototype_input!$C$58,"")</f>
        <v/>
      </c>
      <c r="L14" s="21" t="str">
        <f>IF(AND(Prototype_input!$C$60&lt;&gt;"",J14&lt;&gt;""),Prototype_input!$C$62,"")</f>
        <v/>
      </c>
      <c r="M14" s="21" t="str">
        <f>IF(AND(Prototype_input!$C$64&lt;&gt;"",J14&lt;&gt;""),Prototype_input!$C$66,"")</f>
        <v/>
      </c>
      <c r="N14" s="21" t="str">
        <f>IF(AND(Prototype_input!$C$68&lt;&gt;"",J14&lt;&gt;""),Prototype_input!$C$70,"")</f>
        <v/>
      </c>
      <c r="O14" s="21" t="str">
        <f>IF(N14&lt;&gt;"",_xlfn.XLOOKUP(Prototype_input!$E$19,'ITC Offerings Mapping'!$C$1:$C$1000,'ITC Offerings Mapping'!$B$1:$B$1000),"")</f>
        <v/>
      </c>
      <c r="Q14" s="21" t="str">
        <f t="array" ref="Q14">IF(Prototype_input!$C$6="Federal or Tribal Government",IF(O14&lt;&gt;"", INDEX('Scope Scoring'!$C$2:$BX$50, MATCH(O14, 'Scope Scoring'!$B$2:$B$50, 0), MATCH(B14, 'Scope Scoring'!$C$1:$BX$1, 0)),""),"")</f>
        <v/>
      </c>
      <c r="R14" s="21" t="str">
        <f t="shared" si="13"/>
        <v/>
      </c>
      <c r="S14" s="21" t="str">
        <f t="shared" si="14"/>
        <v/>
      </c>
      <c r="T14" s="21" t="str">
        <f t="shared" si="15"/>
        <v/>
      </c>
      <c r="U14" s="21" t="str">
        <f t="shared" si="16"/>
        <v/>
      </c>
      <c r="W14" s="21" t="str">
        <f t="array" ref="W14">IF(Prototype_input!$C$6="Federal or Tribal Government",IF(O14&lt;&gt;"", INDEX('Summary - Level of Assistance -'!$C$2:$AV$7, MATCH(Prototype_input!$C$34, 'Summary - Level of Assistance -'!$B$2:$B$7, 0), MATCH(B14, 'Summary - Level of Assistance -'!$C$1:$AV$1, 0)),""),"")</f>
        <v/>
      </c>
      <c r="X14" s="21" t="str">
        <f t="shared" si="17"/>
        <v/>
      </c>
      <c r="Y14" s="21" t="str">
        <f t="shared" si="18"/>
        <v/>
      </c>
      <c r="AA14" s="21" t="str">
        <f t="array" ref="AA14">IF(Prototype_input!$C$6="Federal or Tribal Government",IF(O14&lt;&gt;"", INDEX('Summary - Objective - Tradeoff'!$C$2:$AV$4, MATCH(Prototype_input!$C$38, 'Summary - Objective - Tradeoff'!$B$2:$B$4, 0), MATCH(B14, 'Summary - Objective - Tradeoff'!$C$1:$AV$1, 0)),""),"")</f>
        <v/>
      </c>
      <c r="AB14" s="21" t="str">
        <f t="shared" si="19"/>
        <v/>
      </c>
      <c r="AC14" s="21" t="str">
        <f t="shared" si="20"/>
        <v/>
      </c>
      <c r="AE14" s="21" t="str">
        <f t="array" ref="AE14">IF(Prototype_input!$C$6="Federal or Tribal Government",IF(O14&lt;&gt;"", INDEX('Summary- PoP - Tradeoff'!$C$2:$AV$5, MATCH(Prototype_input!$C$46, 'Summary- PoP - Tradeoff'!$B$2:$B$5, 0), MATCH(B14, 'Summary- PoP - Tradeoff'!$C$1:$AV$1, 0)),""),"")</f>
        <v/>
      </c>
      <c r="AF14" s="21" t="str">
        <f t="shared" si="21"/>
        <v/>
      </c>
      <c r="AG14" s="21" t="str">
        <f t="shared" si="22"/>
        <v/>
      </c>
      <c r="AI14" s="21" t="str">
        <f t="array" ref="AI14">IF(Prototype_input!$C$6="Federal or Tribal Government",IF(O14&lt;&gt;"", INDEX('Summary - EDV - Tradeoff'!$C$2:$AV$4, MATCH(Prototype_input!$C$54, 'Summary - EDV - Tradeoff'!$B$2:$B$4, 0), MATCH(B14, 'Summary - EDV - Tradeoff'!$C$1:$AV$1, 0)),""),"")</f>
        <v/>
      </c>
      <c r="AJ14" s="21" t="str">
        <f t="shared" si="23"/>
        <v/>
      </c>
      <c r="AK14" s="21" t="str">
        <f t="shared" si="24"/>
        <v/>
      </c>
      <c r="AL14" s="21" t="str">
        <f t="shared" si="25"/>
        <v/>
      </c>
    </row>
    <row r="15" spans="1:38" ht="15.75" customHeight="1" x14ac:dyDescent="0.2">
      <c r="D15" s="21" t="str">
        <f>IF(
  Prototype_input!$C$6 = "State or Local Government",
  IF(
    C15 &lt;&gt; "",
    IFERROR(
      INDEX(
        'Summary - Acquisition Need'!$C$2:$AD$4,
        MATCH(Prototype_input!$C$30, 'Summary - Acquisition Need'!$B$2:$B$4, 0),
        MATCH(C15, 'Summary - Acquisition Need'!$C$1:$AD$1, 0)
      ),
      ""
    ),
    ""
  ),
  IF(
    Prototype_input!$C$6 = "Federal or Tribal Government",
    IF(
      B15 &lt;&gt; "",
      IFERROR(
        INDEX(
          'Summary - Place of Performance'!$C$2:$AW$14,
          MATCH(Prototype_input!$C$30, 'Summary - Place of Performance'!$B$2:$B$14, 0),
          MATCH(B15, 'Summary - Place of Performance'!$C$1:$AW$1, 0)
        ),
        ""
      ),
      ""
    ),
    ""
  )
)</f>
        <v/>
      </c>
      <c r="E15" s="21" t="str">
        <f>IF(
  Prototype_input!$C$6 = "State or Local Government",
  IF(
    C15 &lt;&gt; "",
    IFERROR(
      INDEX(
        'Summary - Contract Type'!$C$2:$BX$6,
        MATCH(Prototype_input!$C$34, 'Summary - Contract Type'!$B$2:$B$6, 0),
        MATCH(C15, 'Summary - Contract Type'!$C$1:$BX$1, 0)
      ),
      ""
    ),
    ""
  ),
  IF(
    Prototype_input!$C$6 = "Federal or Tribal Government",
    IF(
      B15 &lt;&gt; "",
      IFERROR(
        INDEX(
          'Summary - Level of Assistance'!$C$2:$AW$7,
          MATCH(Prototype_input!$C$34, 'Summary - Level of Assistance'!$B$2:$B$7, 0),
          MATCH(B15, 'Summary - Level of Assistance'!$C$1:$AW$1, 0)
        ),
        ""
      ),
      ""
    ),
    ""
  )
)</f>
        <v/>
      </c>
      <c r="F15" s="21" t="str">
        <f>IF(
  Prototype_input!$C$6 = "State or Local Government",
  IF(
    C15 &lt;&gt; "",
    IFERROR(
      INDEX(
        'Summary - Socioeconomic'!$C$2:$BX$11,
        MATCH(Prototype_input!$C$38, 'Summary - Socioeconomic'!$B$2:$B$11, 0),
        MATCH(C15, 'Summary - Socioeconomic'!$C$1:$BX$1, 0)
      ),
      ""
    ),
    ""
  ),
  IF(
    Prototype_input!$C$6 = "Federal or Tribal Government",
    IF(
      B15 &lt;&gt; "",
      IFERROR(
        INDEX(
          'Summary - Objective'!$C$2:$AX$4,
          MATCH(Prototype_input!$C$38, 'Summary - Objective'!$B$2:$B$4, 0),
          MATCH(B15, 'Summary - Objective'!$C$1:$AX$1, 0)
        ),
        ""
      ),
      ""
    ),
    ""
  )
)</f>
        <v/>
      </c>
      <c r="G15" s="21" t="str">
        <f>IF(
  Prototype_input!$C$6 = "Federal or Tribal Government",
  IF(
    B15 &lt;&gt; "",
    IFERROR(
      INDEX(
        'Summary - Contract Type'!$C$2:$BX$6,
        MATCH(Prototype_input!$C$42, 'Summary - Contract Type'!$B$2:$B$6, 0),
        MATCH(B15, 'Summary - Contract Type'!$C$1:$BX$1, 0)
      ),
      ""
    ),
    ""
  ),
  ""
)</f>
        <v/>
      </c>
      <c r="H15" s="21" t="str">
        <f>IF(
  Prototype_input!$C$6 = "Federal or Tribal Government",
  IF(
    B15 &lt;&gt; "",
    IFERROR(
      INDEX(
        'Summary - Period of Performance'!$C$2:$AW$5,
        MATCH(Prototype_input!$C$46, 'Summary - Period of Performance'!$B$2:$B$5, 0),
        MATCH(B15, 'Summary - Period of Performance'!$C$1:$AW$1, 0)
      ),
      ""
    ),
    ""
  ),
  ""
)</f>
        <v/>
      </c>
      <c r="I15" s="21" t="str">
        <f>IF(
  Prototype_input!$C$6 = "Federal or Tribal Government",
  IF(
    B15 &lt;&gt; "",
    IFERROR(
      INDEX(
        'Summary - Socioeconomic'!$C$2:$BX$11,
        MATCH(Prototype_input!$C$50, 'Summary - Socioeconomic'!$B$2:$B$11, 0),
        MATCH(B15, 'Summary - Socioeconomic'!$C$1:$BX$1, 0)
      ),
      ""
    ),
    ""
  ),
  ""
)</f>
        <v/>
      </c>
      <c r="J15" s="21" t="str">
        <f>IF(
  Prototype_input!$C$6 = "Federal or Tribal Government",
  IF(
    B15 &lt;&gt; "",
    IFERROR(
      INDEX(
        'Summary - Estimated Dollar Valu'!$C$2:$AW$4,
        MATCH(Prototype_input!$C$54, 'Summary - Estimated Dollar Valu'!$B$2:$B$4, 0),
        MATCH(B15, 'Summary - Estimated Dollar Valu'!$C$1:$AW$1, 0)
      ),
      ""
    ),
    ""
  ),
  ""
)</f>
        <v/>
      </c>
      <c r="K15" s="21" t="str">
        <f>IF(AND(Prototype_input!$C$56&lt;&gt;"",J15&lt;&gt;""),Prototype_input!$C$58,"")</f>
        <v/>
      </c>
      <c r="L15" s="21" t="str">
        <f>IF(AND(Prototype_input!$C$60&lt;&gt;"",J15&lt;&gt;""),Prototype_input!$C$62,"")</f>
        <v/>
      </c>
      <c r="M15" s="21" t="str">
        <f>IF(AND(Prototype_input!$C$64&lt;&gt;"",J15&lt;&gt;""),Prototype_input!$C$66,"")</f>
        <v/>
      </c>
      <c r="N15" s="21" t="str">
        <f>IF(AND(Prototype_input!$C$68&lt;&gt;"",J15&lt;&gt;""),Prototype_input!$C$70,"")</f>
        <v/>
      </c>
      <c r="O15" s="21" t="str">
        <f>IF(N15&lt;&gt;"",_xlfn.XLOOKUP(Prototype_input!$E$19,'ITC Offerings Mapping'!$C$1:$C$1000,'ITC Offerings Mapping'!$B$1:$B$1000),"")</f>
        <v/>
      </c>
      <c r="Q15" s="21" t="str">
        <f t="array" ref="Q15">IF(Prototype_input!$C$6="Federal or Tribal Government",IF(O15&lt;&gt;"", INDEX('Scope Scoring'!$C$2:$BX$50, MATCH(O15, 'Scope Scoring'!$B$2:$B$50, 0), MATCH(B15, 'Scope Scoring'!$C$1:$BX$1, 0)),""),"")</f>
        <v/>
      </c>
      <c r="R15" s="21" t="str">
        <f t="shared" si="13"/>
        <v/>
      </c>
      <c r="S15" s="21" t="str">
        <f t="shared" si="14"/>
        <v/>
      </c>
      <c r="T15" s="21" t="str">
        <f t="shared" si="15"/>
        <v/>
      </c>
      <c r="U15" s="21" t="str">
        <f t="shared" si="16"/>
        <v/>
      </c>
      <c r="W15" s="21" t="str">
        <f t="array" ref="W15">IF(Prototype_input!$C$6="Federal or Tribal Government",IF(O15&lt;&gt;"", INDEX('Summary - Level of Assistance -'!$C$2:$AV$7, MATCH(Prototype_input!$C$34, 'Summary - Level of Assistance -'!$B$2:$B$7, 0), MATCH(B15, 'Summary - Level of Assistance -'!$C$1:$AV$1, 0)),""),"")</f>
        <v/>
      </c>
      <c r="X15" s="21" t="str">
        <f t="shared" si="17"/>
        <v/>
      </c>
      <c r="Y15" s="21" t="str">
        <f t="shared" si="18"/>
        <v/>
      </c>
      <c r="AA15" s="21" t="str">
        <f t="array" ref="AA15">IF(Prototype_input!$C$6="Federal or Tribal Government",IF(O15&lt;&gt;"", INDEX('Summary - Objective - Tradeoff'!$C$2:$AV$4, MATCH(Prototype_input!$C$38, 'Summary - Objective - Tradeoff'!$B$2:$B$4, 0), MATCH(B15, 'Summary - Objective - Tradeoff'!$C$1:$AV$1, 0)),""),"")</f>
        <v/>
      </c>
      <c r="AB15" s="21" t="str">
        <f t="shared" si="19"/>
        <v/>
      </c>
      <c r="AC15" s="21" t="str">
        <f t="shared" si="20"/>
        <v/>
      </c>
      <c r="AE15" s="21" t="str">
        <f t="array" ref="AE15">IF(Prototype_input!$C$6="Federal or Tribal Government",IF(O15&lt;&gt;"", INDEX('Summary- PoP - Tradeoff'!$C$2:$AV$5, MATCH(Prototype_input!$C$46, 'Summary- PoP - Tradeoff'!$B$2:$B$5, 0), MATCH(B15, 'Summary- PoP - Tradeoff'!$C$1:$AV$1, 0)),""),"")</f>
        <v/>
      </c>
      <c r="AF15" s="21" t="str">
        <f t="shared" si="21"/>
        <v/>
      </c>
      <c r="AG15" s="21" t="str">
        <f t="shared" si="22"/>
        <v/>
      </c>
      <c r="AI15" s="21" t="str">
        <f t="array" ref="AI15">IF(Prototype_input!$C$6="Federal or Tribal Government",IF(O15&lt;&gt;"", INDEX('Summary - EDV - Tradeoff'!$C$2:$AV$4, MATCH(Prototype_input!$C$54, 'Summary - EDV - Tradeoff'!$B$2:$B$4, 0), MATCH(B15, 'Summary - EDV - Tradeoff'!$C$1:$AV$1, 0)),""),"")</f>
        <v/>
      </c>
      <c r="AJ15" s="21" t="str">
        <f t="shared" si="23"/>
        <v/>
      </c>
      <c r="AK15" s="21" t="str">
        <f t="shared" si="24"/>
        <v/>
      </c>
      <c r="AL15" s="21" t="str">
        <f t="shared" si="25"/>
        <v/>
      </c>
    </row>
    <row r="16" spans="1:38" ht="15.75" customHeight="1" x14ac:dyDescent="0.2">
      <c r="D16" s="21" t="str">
        <f>IF(
  Prototype_input!$C$6 = "State or Local Government",
  IF(
    C16 &lt;&gt; "",
    IFERROR(
      INDEX(
        'Summary - Acquisition Need'!$C$2:$AD$4,
        MATCH(Prototype_input!$C$30, 'Summary - Acquisition Need'!$B$2:$B$4, 0),
        MATCH(C16, 'Summary - Acquisition Need'!$C$1:$AD$1, 0)
      ),
      ""
    ),
    ""
  ),
  IF(
    Prototype_input!$C$6 = "Federal or Tribal Government",
    IF(
      B16 &lt;&gt; "",
      IFERROR(
        INDEX(
          'Summary - Place of Performance'!$C$2:$AW$14,
          MATCH(Prototype_input!$C$30, 'Summary - Place of Performance'!$B$2:$B$14, 0),
          MATCH(B16, 'Summary - Place of Performance'!$C$1:$AW$1, 0)
        ),
        ""
      ),
      ""
    ),
    ""
  )
)</f>
        <v/>
      </c>
      <c r="E16" s="21" t="str">
        <f>IF(
  Prototype_input!$C$6 = "State or Local Government",
  IF(
    C16 &lt;&gt; "",
    IFERROR(
      INDEX(
        'Summary - Contract Type'!$C$2:$BX$6,
        MATCH(Prototype_input!$C$34, 'Summary - Contract Type'!$B$2:$B$6, 0),
        MATCH(C16, 'Summary - Contract Type'!$C$1:$BX$1, 0)
      ),
      ""
    ),
    ""
  ),
  IF(
    Prototype_input!$C$6 = "Federal or Tribal Government",
    IF(
      B16 &lt;&gt; "",
      IFERROR(
        INDEX(
          'Summary - Level of Assistance'!$C$2:$AW$7,
          MATCH(Prototype_input!$C$34, 'Summary - Level of Assistance'!$B$2:$B$7, 0),
          MATCH(B16, 'Summary - Level of Assistance'!$C$1:$AW$1, 0)
        ),
        ""
      ),
      ""
    ),
    ""
  )
)</f>
        <v/>
      </c>
      <c r="F16" s="21" t="str">
        <f>IF(
  Prototype_input!$C$6 = "State or Local Government",
  IF(
    C16 &lt;&gt; "",
    IFERROR(
      INDEX(
        'Summary - Socioeconomic'!$C$2:$BX$11,
        MATCH(Prototype_input!$C$38, 'Summary - Socioeconomic'!$B$2:$B$11, 0),
        MATCH(C16, 'Summary - Socioeconomic'!$C$1:$BX$1, 0)
      ),
      ""
    ),
    ""
  ),
  IF(
    Prototype_input!$C$6 = "Federal or Tribal Government",
    IF(
      B16 &lt;&gt; "",
      IFERROR(
        INDEX(
          'Summary - Objective'!$C$2:$AX$4,
          MATCH(Prototype_input!$C$38, 'Summary - Objective'!$B$2:$B$4, 0),
          MATCH(B16, 'Summary - Objective'!$C$1:$AX$1, 0)
        ),
        ""
      ),
      ""
    ),
    ""
  )
)</f>
        <v/>
      </c>
      <c r="G16" s="21" t="str">
        <f>IF(
  Prototype_input!$C$6 = "Federal or Tribal Government",
  IF(
    B16 &lt;&gt; "",
    IFERROR(
      INDEX(
        'Summary - Contract Type'!$C$2:$BX$6,
        MATCH(Prototype_input!$C$42, 'Summary - Contract Type'!$B$2:$B$6, 0),
        MATCH(B16, 'Summary - Contract Type'!$C$1:$BX$1, 0)
      ),
      ""
    ),
    ""
  ),
  ""
)</f>
        <v/>
      </c>
      <c r="H16" s="21" t="str">
        <f>IF(
  Prototype_input!$C$6 = "Federal or Tribal Government",
  IF(
    B16 &lt;&gt; "",
    IFERROR(
      INDEX(
        'Summary - Period of Performance'!$C$2:$AW$5,
        MATCH(Prototype_input!$C$46, 'Summary - Period of Performance'!$B$2:$B$5, 0),
        MATCH(B16, 'Summary - Period of Performance'!$C$1:$AW$1, 0)
      ),
      ""
    ),
    ""
  ),
  ""
)</f>
        <v/>
      </c>
      <c r="I16" s="21" t="str">
        <f>IF(
  Prototype_input!$C$6 = "Federal or Tribal Government",
  IF(
    B16 &lt;&gt; "",
    IFERROR(
      INDEX(
        'Summary - Socioeconomic'!$C$2:$BX$11,
        MATCH(Prototype_input!$C$50, 'Summary - Socioeconomic'!$B$2:$B$11, 0),
        MATCH(B16, 'Summary - Socioeconomic'!$C$1:$BX$1, 0)
      ),
      ""
    ),
    ""
  ),
  ""
)</f>
        <v/>
      </c>
      <c r="J16" s="21" t="str">
        <f>IF(
  Prototype_input!$C$6 = "Federal or Tribal Government",
  IF(
    B16 &lt;&gt; "",
    IFERROR(
      INDEX(
        'Summary - Estimated Dollar Valu'!$C$2:$AW$4,
        MATCH(Prototype_input!$C$54, 'Summary - Estimated Dollar Valu'!$B$2:$B$4, 0),
        MATCH(B16, 'Summary - Estimated Dollar Valu'!$C$1:$AW$1, 0)
      ),
      ""
    ),
    ""
  ),
  ""
)</f>
        <v/>
      </c>
      <c r="K16" s="21" t="str">
        <f>IF(AND(Prototype_input!$C$56&lt;&gt;"",J16&lt;&gt;""),Prototype_input!$C$58,"")</f>
        <v/>
      </c>
      <c r="L16" s="21" t="str">
        <f>IF(AND(Prototype_input!$C$60&lt;&gt;"",J16&lt;&gt;""),Prototype_input!$C$62,"")</f>
        <v/>
      </c>
      <c r="M16" s="21" t="str">
        <f>IF(AND(Prototype_input!$C$64&lt;&gt;"",J16&lt;&gt;""),Prototype_input!$C$66,"")</f>
        <v/>
      </c>
      <c r="N16" s="21" t="str">
        <f>IF(AND(Prototype_input!$C$68&lt;&gt;"",J16&lt;&gt;""),Prototype_input!$C$70,"")</f>
        <v/>
      </c>
      <c r="O16" s="21" t="str">
        <f>IF(N16&lt;&gt;"",_xlfn.XLOOKUP(Prototype_input!$E$19,'ITC Offerings Mapping'!$C$1:$C$1000,'ITC Offerings Mapping'!$B$1:$B$1000),"")</f>
        <v/>
      </c>
      <c r="Q16" s="21" t="str">
        <f t="array" ref="Q16">IF(Prototype_input!$C$6="Federal or Tribal Government",IF(O16&lt;&gt;"", INDEX('Scope Scoring'!$C$2:$BX$50, MATCH(O16, 'Scope Scoring'!$B$2:$B$50, 0), MATCH(B16, 'Scope Scoring'!$C$1:$BX$1, 0)),""),"")</f>
        <v/>
      </c>
      <c r="R16" s="21" t="str">
        <f t="shared" si="13"/>
        <v/>
      </c>
      <c r="S16" s="21" t="str">
        <f t="shared" si="14"/>
        <v/>
      </c>
      <c r="T16" s="21" t="str">
        <f t="shared" si="15"/>
        <v/>
      </c>
      <c r="U16" s="21" t="str">
        <f t="shared" si="16"/>
        <v/>
      </c>
      <c r="W16" s="21" t="str">
        <f t="array" ref="W16">IF(Prototype_input!$C$6="Federal or Tribal Government",IF(O16&lt;&gt;"", INDEX('Summary - Level of Assistance -'!$C$2:$AV$7, MATCH(Prototype_input!$C$34, 'Summary - Level of Assistance -'!$B$2:$B$7, 0), MATCH(B16, 'Summary - Level of Assistance -'!$C$1:$AV$1, 0)),""),"")</f>
        <v/>
      </c>
      <c r="X16" s="21" t="str">
        <f t="shared" si="17"/>
        <v/>
      </c>
      <c r="Y16" s="21" t="str">
        <f t="shared" si="18"/>
        <v/>
      </c>
      <c r="AA16" s="21" t="str">
        <f t="array" ref="AA16">IF(Prototype_input!$C$6="Federal or Tribal Government",IF(O16&lt;&gt;"", INDEX('Summary - Objective - Tradeoff'!$C$2:$AV$4, MATCH(Prototype_input!$C$38, 'Summary - Objective - Tradeoff'!$B$2:$B$4, 0), MATCH(B16, 'Summary - Objective - Tradeoff'!$C$1:$AV$1, 0)),""),"")</f>
        <v/>
      </c>
      <c r="AB16" s="21" t="str">
        <f t="shared" si="19"/>
        <v/>
      </c>
      <c r="AC16" s="21" t="str">
        <f t="shared" si="20"/>
        <v/>
      </c>
      <c r="AE16" s="21" t="str">
        <f t="array" ref="AE16">IF(Prototype_input!$C$6="Federal or Tribal Government",IF(O16&lt;&gt;"", INDEX('Summary- PoP - Tradeoff'!$C$2:$AV$5, MATCH(Prototype_input!$C$46, 'Summary- PoP - Tradeoff'!$B$2:$B$5, 0), MATCH(B16, 'Summary- PoP - Tradeoff'!$C$1:$AV$1, 0)),""),"")</f>
        <v/>
      </c>
      <c r="AF16" s="21" t="str">
        <f t="shared" si="21"/>
        <v/>
      </c>
      <c r="AG16" s="21" t="str">
        <f t="shared" si="22"/>
        <v/>
      </c>
      <c r="AI16" s="21" t="str">
        <f t="array" ref="AI16">IF(Prototype_input!$C$6="Federal or Tribal Government",IF(O16&lt;&gt;"", INDEX('Summary - EDV - Tradeoff'!$C$2:$AV$4, MATCH(Prototype_input!$C$54, 'Summary - EDV - Tradeoff'!$B$2:$B$4, 0), MATCH(B16, 'Summary - EDV - Tradeoff'!$C$1:$AV$1, 0)),""),"")</f>
        <v/>
      </c>
      <c r="AJ16" s="21" t="str">
        <f t="shared" si="23"/>
        <v/>
      </c>
      <c r="AK16" s="21" t="str">
        <f t="shared" si="24"/>
        <v/>
      </c>
      <c r="AL16" s="21" t="str">
        <f t="shared" si="25"/>
        <v/>
      </c>
    </row>
    <row r="17" spans="4:38" ht="15.75" customHeight="1" x14ac:dyDescent="0.2">
      <c r="D17" s="21" t="str">
        <f>IF(
  Prototype_input!$C$6 = "State or Local Government",
  IF(
    C17 &lt;&gt; "",
    IFERROR(
      INDEX(
        'Summary - Acquisition Need'!$C$2:$AD$4,
        MATCH(Prototype_input!$C$30, 'Summary - Acquisition Need'!$B$2:$B$4, 0),
        MATCH(C17, 'Summary - Acquisition Need'!$C$1:$AD$1, 0)
      ),
      ""
    ),
    ""
  ),
  IF(
    Prototype_input!$C$6 = "Federal or Tribal Government",
    IF(
      B17 &lt;&gt; "",
      IFERROR(
        INDEX(
          'Summary - Place of Performance'!$C$2:$AW$14,
          MATCH(Prototype_input!$C$30, 'Summary - Place of Performance'!$B$2:$B$14, 0),
          MATCH(B17, 'Summary - Place of Performance'!$C$1:$AW$1, 0)
        ),
        ""
      ),
      ""
    ),
    ""
  )
)</f>
        <v/>
      </c>
      <c r="E17" s="21" t="str">
        <f>IF(
  Prototype_input!$C$6 = "State or Local Government",
  IF(
    C17 &lt;&gt; "",
    IFERROR(
      INDEX(
        'Summary - Contract Type'!$C$2:$BX$6,
        MATCH(Prototype_input!$C$34, 'Summary - Contract Type'!$B$2:$B$6, 0),
        MATCH(C17, 'Summary - Contract Type'!$C$1:$BX$1, 0)
      ),
      ""
    ),
    ""
  ),
  IF(
    Prototype_input!$C$6 = "Federal or Tribal Government",
    IF(
      B17 &lt;&gt; "",
      IFERROR(
        INDEX(
          'Summary - Level of Assistance'!$C$2:$AW$7,
          MATCH(Prototype_input!$C$34, 'Summary - Level of Assistance'!$B$2:$B$7, 0),
          MATCH(B17, 'Summary - Level of Assistance'!$C$1:$AW$1, 0)
        ),
        ""
      ),
      ""
    ),
    ""
  )
)</f>
        <v/>
      </c>
      <c r="F17" s="21" t="str">
        <f>IF(
  Prototype_input!$C$6 = "State or Local Government",
  IF(
    C17 &lt;&gt; "",
    IFERROR(
      INDEX(
        'Summary - Socioeconomic'!$C$2:$BX$11,
        MATCH(Prototype_input!$C$38, 'Summary - Socioeconomic'!$B$2:$B$11, 0),
        MATCH(C17, 'Summary - Socioeconomic'!$C$1:$BX$1, 0)
      ),
      ""
    ),
    ""
  ),
  IF(
    Prototype_input!$C$6 = "Federal or Tribal Government",
    IF(
      B17 &lt;&gt; "",
      IFERROR(
        INDEX(
          'Summary - Objective'!$C$2:$AX$4,
          MATCH(Prototype_input!$C$38, 'Summary - Objective'!$B$2:$B$4, 0),
          MATCH(B17, 'Summary - Objective'!$C$1:$AX$1, 0)
        ),
        ""
      ),
      ""
    ),
    ""
  )
)</f>
        <v/>
      </c>
      <c r="G17" s="21" t="str">
        <f>IF(
  Prototype_input!$C$6 = "Federal or Tribal Government",
  IF(
    B17 &lt;&gt; "",
    IFERROR(
      INDEX(
        'Summary - Contract Type'!$C$2:$BX$6,
        MATCH(Prototype_input!$C$42, 'Summary - Contract Type'!$B$2:$B$6, 0),
        MATCH(B17, 'Summary - Contract Type'!$C$1:$BX$1, 0)
      ),
      ""
    ),
    ""
  ),
  ""
)</f>
        <v/>
      </c>
      <c r="H17" s="21" t="str">
        <f>IF(
  Prototype_input!$C$6 = "Federal or Tribal Government",
  IF(
    B17 &lt;&gt; "",
    IFERROR(
      INDEX(
        'Summary - Period of Performance'!$C$2:$AW$5,
        MATCH(Prototype_input!$C$46, 'Summary - Period of Performance'!$B$2:$B$5, 0),
        MATCH(B17, 'Summary - Period of Performance'!$C$1:$AW$1, 0)
      ),
      ""
    ),
    ""
  ),
  ""
)</f>
        <v/>
      </c>
      <c r="I17" s="21" t="str">
        <f>IF(
  Prototype_input!$C$6 = "Federal or Tribal Government",
  IF(
    B17 &lt;&gt; "",
    IFERROR(
      INDEX(
        'Summary - Socioeconomic'!$C$2:$BX$11,
        MATCH(Prototype_input!$C$50, 'Summary - Socioeconomic'!$B$2:$B$11, 0),
        MATCH(B17, 'Summary - Socioeconomic'!$C$1:$BX$1, 0)
      ),
      ""
    ),
    ""
  ),
  ""
)</f>
        <v/>
      </c>
      <c r="J17" s="21" t="str">
        <f>IF(
  Prototype_input!$C$6 = "Federal or Tribal Government",
  IF(
    B17 &lt;&gt; "",
    IFERROR(
      INDEX(
        'Summary - Estimated Dollar Valu'!$C$2:$AW$4,
        MATCH(Prototype_input!$C$54, 'Summary - Estimated Dollar Valu'!$B$2:$B$4, 0),
        MATCH(B17, 'Summary - Estimated Dollar Valu'!$C$1:$AW$1, 0)
      ),
      ""
    ),
    ""
  ),
  ""
)</f>
        <v/>
      </c>
      <c r="K17" s="21" t="str">
        <f>IF(AND(Prototype_input!$C$56&lt;&gt;"",J17&lt;&gt;""),Prototype_input!$C$58,"")</f>
        <v/>
      </c>
      <c r="L17" s="21" t="str">
        <f>IF(AND(Prototype_input!$C$60&lt;&gt;"",J17&lt;&gt;""),Prototype_input!$C$62,"")</f>
        <v/>
      </c>
      <c r="M17" s="21" t="str">
        <f>IF(AND(Prototype_input!$C$64&lt;&gt;"",J17&lt;&gt;""),Prototype_input!$C$66,"")</f>
        <v/>
      </c>
      <c r="N17" s="21" t="str">
        <f>IF(AND(Prototype_input!$C$68&lt;&gt;"",J17&lt;&gt;""),Prototype_input!$C$70,"")</f>
        <v/>
      </c>
      <c r="O17" s="21" t="str">
        <f>IF(N17&lt;&gt;"",_xlfn.XLOOKUP(Prototype_input!$E$19,'ITC Offerings Mapping'!$C$1:$C$1000,'ITC Offerings Mapping'!$B$1:$B$1000),"")</f>
        <v/>
      </c>
      <c r="Q17" s="21" t="str">
        <f t="array" ref="Q17">IF(Prototype_input!$C$6="Federal or Tribal Government",IF(O17&lt;&gt;"", INDEX('Scope Scoring'!$C$2:$BX$50, MATCH(O17, 'Scope Scoring'!$B$2:$B$50, 0), MATCH(B17, 'Scope Scoring'!$C$1:$BX$1, 0)),""),"")</f>
        <v/>
      </c>
      <c r="R17" s="21" t="str">
        <f t="shared" si="13"/>
        <v/>
      </c>
      <c r="S17" s="21" t="str">
        <f t="shared" si="14"/>
        <v/>
      </c>
      <c r="T17" s="21" t="str">
        <f t="shared" si="15"/>
        <v/>
      </c>
      <c r="U17" s="21" t="str">
        <f t="shared" si="16"/>
        <v/>
      </c>
      <c r="W17" s="21" t="str">
        <f t="array" ref="W17">IF(Prototype_input!$C$6="Federal or Tribal Government",IF(O17&lt;&gt;"", INDEX('Summary - Level of Assistance -'!$C$2:$AV$7, MATCH(Prototype_input!$C$34, 'Summary - Level of Assistance -'!$B$2:$B$7, 0), MATCH(B17, 'Summary - Level of Assistance -'!$C$1:$AV$1, 0)),""),"")</f>
        <v/>
      </c>
      <c r="X17" s="21" t="str">
        <f t="shared" si="17"/>
        <v/>
      </c>
      <c r="Y17" s="21" t="str">
        <f t="shared" si="18"/>
        <v/>
      </c>
      <c r="AA17" s="21" t="str">
        <f t="array" ref="AA17">IF(Prototype_input!$C$6="Federal or Tribal Government",IF(O17&lt;&gt;"", INDEX('Summary - Objective - Tradeoff'!$C$2:$AV$4, MATCH(Prototype_input!$C$38, 'Summary - Objective - Tradeoff'!$B$2:$B$4, 0), MATCH(B17, 'Summary - Objective - Tradeoff'!$C$1:$AV$1, 0)),""),"")</f>
        <v/>
      </c>
      <c r="AB17" s="21" t="str">
        <f t="shared" si="19"/>
        <v/>
      </c>
      <c r="AC17" s="21" t="str">
        <f t="shared" si="20"/>
        <v/>
      </c>
      <c r="AE17" s="21" t="str">
        <f t="array" ref="AE17">IF(Prototype_input!$C$6="Federal or Tribal Government",IF(O17&lt;&gt;"", INDEX('Summary- PoP - Tradeoff'!$C$2:$AV$5, MATCH(Prototype_input!$C$46, 'Summary- PoP - Tradeoff'!$B$2:$B$5, 0), MATCH(B17, 'Summary- PoP - Tradeoff'!$C$1:$AV$1, 0)),""),"")</f>
        <v/>
      </c>
      <c r="AF17" s="21" t="str">
        <f t="shared" si="21"/>
        <v/>
      </c>
      <c r="AG17" s="21" t="str">
        <f t="shared" si="22"/>
        <v/>
      </c>
      <c r="AI17" s="21" t="str">
        <f t="array" ref="AI17">IF(Prototype_input!$C$6="Federal or Tribal Government",IF(O17&lt;&gt;"", INDEX('Summary - EDV - Tradeoff'!$C$2:$AV$4, MATCH(Prototype_input!$C$54, 'Summary - EDV - Tradeoff'!$B$2:$B$4, 0), MATCH(B17, 'Summary - EDV - Tradeoff'!$C$1:$AV$1, 0)),""),"")</f>
        <v/>
      </c>
      <c r="AJ17" s="21" t="str">
        <f t="shared" si="23"/>
        <v/>
      </c>
      <c r="AK17" s="21" t="str">
        <f t="shared" si="24"/>
        <v/>
      </c>
      <c r="AL17" s="21" t="str">
        <f t="shared" si="25"/>
        <v/>
      </c>
    </row>
    <row r="18" spans="4:38" ht="15.75" customHeight="1" x14ac:dyDescent="0.2">
      <c r="D18" s="21" t="str">
        <f>IF(
  Prototype_input!$C$6 = "State or Local Government",
  IF(
    C18 &lt;&gt; "",
    IFERROR(
      INDEX(
        'Summary - Acquisition Need'!$C$2:$AD$4,
        MATCH(Prototype_input!$C$30, 'Summary - Acquisition Need'!$B$2:$B$4, 0),
        MATCH(C18, 'Summary - Acquisition Need'!$C$1:$AD$1, 0)
      ),
      ""
    ),
    ""
  ),
  IF(
    Prototype_input!$C$6 = "Federal or Tribal Government",
    IF(
      B18 &lt;&gt; "",
      IFERROR(
        INDEX(
          'Summary - Place of Performance'!$C$2:$AW$14,
          MATCH(Prototype_input!$C$30, 'Summary - Place of Performance'!$B$2:$B$14, 0),
          MATCH(B18, 'Summary - Place of Performance'!$C$1:$AW$1, 0)
        ),
        ""
      ),
      ""
    ),
    ""
  )
)</f>
        <v/>
      </c>
      <c r="E18" s="21" t="str">
        <f>IF(
  Prototype_input!$C$6 = "State or Local Government",
  IF(
    C18 &lt;&gt; "",
    IFERROR(
      INDEX(
        'Summary - Contract Type'!$C$2:$BX$6,
        MATCH(Prototype_input!$C$34, 'Summary - Contract Type'!$B$2:$B$6, 0),
        MATCH(C18, 'Summary - Contract Type'!$C$1:$BX$1, 0)
      ),
      ""
    ),
    ""
  ),
  IF(
    Prototype_input!$C$6 = "Federal or Tribal Government",
    IF(
      B18 &lt;&gt; "",
      IFERROR(
        INDEX(
          'Summary - Level of Assistance'!$C$2:$AW$7,
          MATCH(Prototype_input!$C$34, 'Summary - Level of Assistance'!$B$2:$B$7, 0),
          MATCH(B18, 'Summary - Level of Assistance'!$C$1:$AW$1, 0)
        ),
        ""
      ),
      ""
    ),
    ""
  )
)</f>
        <v/>
      </c>
      <c r="F18" s="21" t="str">
        <f>IF(
  Prototype_input!$C$6 = "State or Local Government",
  IF(
    C18 &lt;&gt; "",
    IFERROR(
      INDEX(
        'Summary - Socioeconomic'!$C$2:$BX$11,
        MATCH(Prototype_input!$C$38, 'Summary - Socioeconomic'!$B$2:$B$11, 0),
        MATCH(C18, 'Summary - Socioeconomic'!$C$1:$BX$1, 0)
      ),
      ""
    ),
    ""
  ),
  IF(
    Prototype_input!$C$6 = "Federal or Tribal Government",
    IF(
      B18 &lt;&gt; "",
      IFERROR(
        INDEX(
          'Summary - Objective'!$C$2:$AX$4,
          MATCH(Prototype_input!$C$38, 'Summary - Objective'!$B$2:$B$4, 0),
          MATCH(B18, 'Summary - Objective'!$C$1:$AX$1, 0)
        ),
        ""
      ),
      ""
    ),
    ""
  )
)</f>
        <v/>
      </c>
      <c r="G18" s="21" t="str">
        <f>IF(
  Prototype_input!$C$6 = "Federal or Tribal Government",
  IF(
    B18 &lt;&gt; "",
    IFERROR(
      INDEX(
        'Summary - Contract Type'!$C$2:$BX$6,
        MATCH(Prototype_input!$C$42, 'Summary - Contract Type'!$B$2:$B$6, 0),
        MATCH(B18, 'Summary - Contract Type'!$C$1:$BX$1, 0)
      ),
      ""
    ),
    ""
  ),
  ""
)</f>
        <v/>
      </c>
      <c r="H18" s="21" t="str">
        <f>IF(
  Prototype_input!$C$6 = "Federal or Tribal Government",
  IF(
    B18 &lt;&gt; "",
    IFERROR(
      INDEX(
        'Summary - Period of Performance'!$C$2:$AW$5,
        MATCH(Prototype_input!$C$46, 'Summary - Period of Performance'!$B$2:$B$5, 0),
        MATCH(B18, 'Summary - Period of Performance'!$C$1:$AW$1, 0)
      ),
      ""
    ),
    ""
  ),
  ""
)</f>
        <v/>
      </c>
      <c r="I18" s="21" t="str">
        <f>IF(
  Prototype_input!$C$6 = "Federal or Tribal Government",
  IF(
    B18 &lt;&gt; "",
    IFERROR(
      INDEX(
        'Summary - Socioeconomic'!$C$2:$BX$11,
        MATCH(Prototype_input!$C$50, 'Summary - Socioeconomic'!$B$2:$B$11, 0),
        MATCH(B18, 'Summary - Socioeconomic'!$C$1:$BX$1, 0)
      ),
      ""
    ),
    ""
  ),
  ""
)</f>
        <v/>
      </c>
      <c r="J18" s="21" t="str">
        <f>IF(
  Prototype_input!$C$6 = "Federal or Tribal Government",
  IF(
    B18 &lt;&gt; "",
    IFERROR(
      INDEX(
        'Summary - Estimated Dollar Valu'!$C$2:$AW$4,
        MATCH(Prototype_input!$C$54, 'Summary - Estimated Dollar Valu'!$B$2:$B$4, 0),
        MATCH(B18, 'Summary - Estimated Dollar Valu'!$C$1:$AW$1, 0)
      ),
      ""
    ),
    ""
  ),
  ""
)</f>
        <v/>
      </c>
      <c r="K18" s="21" t="str">
        <f>IF(AND(Prototype_input!$C$56&lt;&gt;"",J18&lt;&gt;""),Prototype_input!$C$58,"")</f>
        <v/>
      </c>
      <c r="L18" s="21" t="str">
        <f>IF(AND(Prototype_input!$C$60&lt;&gt;"",J18&lt;&gt;""),Prototype_input!$C$62,"")</f>
        <v/>
      </c>
      <c r="M18" s="21" t="str">
        <f>IF(AND(Prototype_input!$C$64&lt;&gt;"",J18&lt;&gt;""),Prototype_input!$C$66,"")</f>
        <v/>
      </c>
      <c r="N18" s="21" t="str">
        <f>IF(AND(Prototype_input!$C$68&lt;&gt;"",J18&lt;&gt;""),Prototype_input!$C$70,"")</f>
        <v/>
      </c>
      <c r="O18" s="21" t="str">
        <f>IF(N18&lt;&gt;"",_xlfn.XLOOKUP(Prototype_input!$E$19,'ITC Offerings Mapping'!$C$1:$C$1000,'ITC Offerings Mapping'!$B$1:$B$1000),"")</f>
        <v/>
      </c>
      <c r="Q18" s="21" t="str">
        <f t="array" ref="Q18">IF(Prototype_input!$C$6="Federal or Tribal Government",IF(O18&lt;&gt;"", INDEX('Scope Scoring'!$C$2:$BX$50, MATCH(O18, 'Scope Scoring'!$B$2:$B$50, 0), MATCH(B18, 'Scope Scoring'!$C$1:$BX$1, 0)),""),"")</f>
        <v/>
      </c>
      <c r="R18" s="21" t="str">
        <f t="shared" si="13"/>
        <v/>
      </c>
      <c r="S18" s="21" t="str">
        <f t="shared" si="14"/>
        <v/>
      </c>
      <c r="T18" s="21" t="str">
        <f t="shared" si="15"/>
        <v/>
      </c>
      <c r="U18" s="21" t="str">
        <f t="shared" si="16"/>
        <v/>
      </c>
      <c r="W18" s="21" t="str">
        <f t="array" ref="W18">IF(Prototype_input!$C$6="Federal or Tribal Government",IF(O18&lt;&gt;"", INDEX('Summary - Level of Assistance -'!$C$2:$AV$7, MATCH(Prototype_input!$C$34, 'Summary - Level of Assistance -'!$B$2:$B$7, 0), MATCH(B18, 'Summary - Level of Assistance -'!$C$1:$AV$1, 0)),""),"")</f>
        <v/>
      </c>
      <c r="X18" s="21" t="str">
        <f t="shared" si="17"/>
        <v/>
      </c>
      <c r="Y18" s="21" t="str">
        <f t="shared" si="18"/>
        <v/>
      </c>
      <c r="AA18" s="21" t="str">
        <f t="array" ref="AA18">IF(Prototype_input!$C$6="Federal or Tribal Government",IF(O18&lt;&gt;"", INDEX('Summary - Objective - Tradeoff'!$C$2:$AV$4, MATCH(Prototype_input!$C$38, 'Summary - Objective - Tradeoff'!$B$2:$B$4, 0), MATCH(B18, 'Summary - Objective - Tradeoff'!$C$1:$AV$1, 0)),""),"")</f>
        <v/>
      </c>
      <c r="AB18" s="21" t="str">
        <f t="shared" si="19"/>
        <v/>
      </c>
      <c r="AC18" s="21" t="str">
        <f t="shared" si="20"/>
        <v/>
      </c>
      <c r="AE18" s="21" t="str">
        <f t="array" ref="AE18">IF(Prototype_input!$C$6="Federal or Tribal Government",IF(O18&lt;&gt;"", INDEX('Summary- PoP - Tradeoff'!$C$2:$AV$5, MATCH(Prototype_input!$C$46, 'Summary- PoP - Tradeoff'!$B$2:$B$5, 0), MATCH(B18, 'Summary- PoP - Tradeoff'!$C$1:$AV$1, 0)),""),"")</f>
        <v/>
      </c>
      <c r="AF18" s="21" t="str">
        <f t="shared" si="21"/>
        <v/>
      </c>
      <c r="AG18" s="21" t="str">
        <f t="shared" si="22"/>
        <v/>
      </c>
      <c r="AI18" s="21" t="str">
        <f t="array" ref="AI18">IF(Prototype_input!$C$6="Federal or Tribal Government",IF(O18&lt;&gt;"", INDEX('Summary - EDV - Tradeoff'!$C$2:$AV$4, MATCH(Prototype_input!$C$54, 'Summary - EDV - Tradeoff'!$B$2:$B$4, 0), MATCH(B18, 'Summary - EDV - Tradeoff'!$C$1:$AV$1, 0)),""),"")</f>
        <v/>
      </c>
      <c r="AJ18" s="21" t="str">
        <f t="shared" si="23"/>
        <v/>
      </c>
      <c r="AK18" s="21" t="str">
        <f t="shared" si="24"/>
        <v/>
      </c>
      <c r="AL18" s="21" t="str">
        <f t="shared" si="25"/>
        <v/>
      </c>
    </row>
    <row r="19" spans="4:38" ht="15.75" customHeight="1" x14ac:dyDescent="0.2">
      <c r="D19" s="21" t="str">
        <f>IF(
  Prototype_input!$C$6 = "State or Local Government",
  IF(
    C19 &lt;&gt; "",
    IFERROR(
      INDEX(
        'Summary - Acquisition Need'!$C$2:$AD$4,
        MATCH(Prototype_input!$C$30, 'Summary - Acquisition Need'!$B$2:$B$4, 0),
        MATCH(C19, 'Summary - Acquisition Need'!$C$1:$AD$1, 0)
      ),
      ""
    ),
    ""
  ),
  IF(
    Prototype_input!$C$6 = "Federal or Tribal Government",
    IF(
      B19 &lt;&gt; "",
      IFERROR(
        INDEX(
          'Summary - Place of Performance'!$C$2:$AW$14,
          MATCH(Prototype_input!$C$30, 'Summary - Place of Performance'!$B$2:$B$14, 0),
          MATCH(B19, 'Summary - Place of Performance'!$C$1:$AW$1, 0)
        ),
        ""
      ),
      ""
    ),
    ""
  )
)</f>
        <v/>
      </c>
      <c r="E19" s="21" t="str">
        <f>IF(
  Prototype_input!$C$6 = "State or Local Government",
  IF(
    C19 &lt;&gt; "",
    IFERROR(
      INDEX(
        'Summary - Contract Type'!$C$2:$BX$6,
        MATCH(Prototype_input!$C$34, 'Summary - Contract Type'!$B$2:$B$6, 0),
        MATCH(C19, 'Summary - Contract Type'!$C$1:$BX$1, 0)
      ),
      ""
    ),
    ""
  ),
  IF(
    Prototype_input!$C$6 = "Federal or Tribal Government",
    IF(
      B19 &lt;&gt; "",
      IFERROR(
        INDEX(
          'Summary - Level of Assistance'!$C$2:$AW$7,
          MATCH(Prototype_input!$C$34, 'Summary - Level of Assistance'!$B$2:$B$7, 0),
          MATCH(B19, 'Summary - Level of Assistance'!$C$1:$AW$1, 0)
        ),
        ""
      ),
      ""
    ),
    ""
  )
)</f>
        <v/>
      </c>
      <c r="F19" s="21" t="str">
        <f>IF(
  Prototype_input!$C$6 = "State or Local Government",
  IF(
    C19 &lt;&gt; "",
    IFERROR(
      INDEX(
        'Summary - Socioeconomic'!$C$2:$BX$11,
        MATCH(Prototype_input!$C$38, 'Summary - Socioeconomic'!$B$2:$B$11, 0),
        MATCH(C19, 'Summary - Socioeconomic'!$C$1:$BX$1, 0)
      ),
      ""
    ),
    ""
  ),
  IF(
    Prototype_input!$C$6 = "Federal or Tribal Government",
    IF(
      B19 &lt;&gt; "",
      IFERROR(
        INDEX(
          'Summary - Objective'!$C$2:$AX$4,
          MATCH(Prototype_input!$C$38, 'Summary - Objective'!$B$2:$B$4, 0),
          MATCH(B19, 'Summary - Objective'!$C$1:$AX$1, 0)
        ),
        ""
      ),
      ""
    ),
    ""
  )
)</f>
        <v/>
      </c>
      <c r="G19" s="21" t="str">
        <f>IF(
  Prototype_input!$C$6 = "Federal or Tribal Government",
  IF(
    B19 &lt;&gt; "",
    IFERROR(
      INDEX(
        'Summary - Contract Type'!$C$2:$BX$6,
        MATCH(Prototype_input!$C$42, 'Summary - Contract Type'!$B$2:$B$6, 0),
        MATCH(B19, 'Summary - Contract Type'!$C$1:$BX$1, 0)
      ),
      ""
    ),
    ""
  ),
  ""
)</f>
        <v/>
      </c>
      <c r="H19" s="21" t="str">
        <f>IF(
  Prototype_input!$C$6 = "Federal or Tribal Government",
  IF(
    B19 &lt;&gt; "",
    IFERROR(
      INDEX(
        'Summary - Period of Performance'!$C$2:$AW$5,
        MATCH(Prototype_input!$C$46, 'Summary - Period of Performance'!$B$2:$B$5, 0),
        MATCH(B19, 'Summary - Period of Performance'!$C$1:$AW$1, 0)
      ),
      ""
    ),
    ""
  ),
  ""
)</f>
        <v/>
      </c>
      <c r="I19" s="21" t="str">
        <f>IF(
  Prototype_input!$C$6 = "Federal or Tribal Government",
  IF(
    B19 &lt;&gt; "",
    IFERROR(
      INDEX(
        'Summary - Socioeconomic'!$C$2:$BX$11,
        MATCH(Prototype_input!$C$50, 'Summary - Socioeconomic'!$B$2:$B$11, 0),
        MATCH(B19, 'Summary - Socioeconomic'!$C$1:$BX$1, 0)
      ),
      ""
    ),
    ""
  ),
  ""
)</f>
        <v/>
      </c>
      <c r="J19" s="21" t="str">
        <f>IF(
  Prototype_input!$C$6 = "Federal or Tribal Government",
  IF(
    B19 &lt;&gt; "",
    IFERROR(
      INDEX(
        'Summary - Estimated Dollar Valu'!$C$2:$AW$4,
        MATCH(Prototype_input!$C$54, 'Summary - Estimated Dollar Valu'!$B$2:$B$4, 0),
        MATCH(B19, 'Summary - Estimated Dollar Valu'!$C$1:$AW$1, 0)
      ),
      ""
    ),
    ""
  ),
  ""
)</f>
        <v/>
      </c>
      <c r="K19" s="21" t="str">
        <f>IF(AND(Prototype_input!$C$56&lt;&gt;"",J19&lt;&gt;""),Prototype_input!$C$58,"")</f>
        <v/>
      </c>
      <c r="L19" s="21" t="str">
        <f>IF(AND(Prototype_input!$C$60&lt;&gt;"",J19&lt;&gt;""),Prototype_input!$C$62,"")</f>
        <v/>
      </c>
      <c r="M19" s="21" t="str">
        <f>IF(AND(Prototype_input!$C$64&lt;&gt;"",J19&lt;&gt;""),Prototype_input!$C$66,"")</f>
        <v/>
      </c>
      <c r="N19" s="21" t="str">
        <f>IF(AND(Prototype_input!$C$68&lt;&gt;"",J19&lt;&gt;""),Prototype_input!$C$70,"")</f>
        <v/>
      </c>
      <c r="O19" s="21" t="str">
        <f>IF(N19&lt;&gt;"",_xlfn.XLOOKUP(Prototype_input!$E$19,'ITC Offerings Mapping'!$C$1:$C$1000,'ITC Offerings Mapping'!$B$1:$B$1000),"")</f>
        <v/>
      </c>
      <c r="Q19" s="21" t="str">
        <f t="array" ref="Q19">IF(Prototype_input!$C$6="Federal or Tribal Government",IF(O19&lt;&gt;"", INDEX('Scope Scoring'!$C$2:$BX$50, MATCH(O19, 'Scope Scoring'!$B$2:$B$50, 0), MATCH(B19, 'Scope Scoring'!$C$1:$BX$1, 0)),""),"")</f>
        <v/>
      </c>
      <c r="R19" s="21" t="str">
        <f t="shared" si="13"/>
        <v/>
      </c>
      <c r="S19" s="21" t="str">
        <f t="shared" si="14"/>
        <v/>
      </c>
      <c r="T19" s="21" t="str">
        <f t="shared" si="15"/>
        <v/>
      </c>
      <c r="U19" s="21" t="str">
        <f t="shared" si="16"/>
        <v/>
      </c>
      <c r="W19" s="21" t="str">
        <f t="array" ref="W19">IF(Prototype_input!$C$6="Federal or Tribal Government",IF(O19&lt;&gt;"", INDEX('Summary - Level of Assistance -'!$C$2:$AV$7, MATCH(Prototype_input!$C$34, 'Summary - Level of Assistance -'!$B$2:$B$7, 0), MATCH(B19, 'Summary - Level of Assistance -'!$C$1:$AV$1, 0)),""),"")</f>
        <v/>
      </c>
      <c r="X19" s="21" t="str">
        <f t="shared" si="17"/>
        <v/>
      </c>
      <c r="Y19" s="21" t="str">
        <f t="shared" si="18"/>
        <v/>
      </c>
      <c r="AA19" s="21" t="str">
        <f t="array" ref="AA19">IF(Prototype_input!$C$6="Federal or Tribal Government",IF(O19&lt;&gt;"", INDEX('Summary - Objective - Tradeoff'!$C$2:$AV$4, MATCH(Prototype_input!$C$38, 'Summary - Objective - Tradeoff'!$B$2:$B$4, 0), MATCH(B19, 'Summary - Objective - Tradeoff'!$C$1:$AV$1, 0)),""),"")</f>
        <v/>
      </c>
      <c r="AB19" s="21" t="str">
        <f t="shared" si="19"/>
        <v/>
      </c>
      <c r="AC19" s="21" t="str">
        <f t="shared" si="20"/>
        <v/>
      </c>
      <c r="AE19" s="21" t="str">
        <f t="array" ref="AE19">IF(Prototype_input!$C$6="Federal or Tribal Government",IF(O19&lt;&gt;"", INDEX('Summary- PoP - Tradeoff'!$C$2:$AV$5, MATCH(Prototype_input!$C$46, 'Summary- PoP - Tradeoff'!$B$2:$B$5, 0), MATCH(B19, 'Summary- PoP - Tradeoff'!$C$1:$AV$1, 0)),""),"")</f>
        <v/>
      </c>
      <c r="AF19" s="21" t="str">
        <f t="shared" si="21"/>
        <v/>
      </c>
      <c r="AG19" s="21" t="str">
        <f t="shared" si="22"/>
        <v/>
      </c>
      <c r="AI19" s="21" t="str">
        <f t="array" ref="AI19">IF(Prototype_input!$C$6="Federal or Tribal Government",IF(O19&lt;&gt;"", INDEX('Summary - EDV - Tradeoff'!$C$2:$AV$4, MATCH(Prototype_input!$C$54, 'Summary - EDV - Tradeoff'!$B$2:$B$4, 0), MATCH(B19, 'Summary - EDV - Tradeoff'!$C$1:$AV$1, 0)),""),"")</f>
        <v/>
      </c>
      <c r="AJ19" s="21" t="str">
        <f t="shared" si="23"/>
        <v/>
      </c>
      <c r="AK19" s="21" t="str">
        <f t="shared" si="24"/>
        <v/>
      </c>
      <c r="AL19" s="21" t="str">
        <f t="shared" si="25"/>
        <v/>
      </c>
    </row>
    <row r="20" spans="4:38" ht="12.75" x14ac:dyDescent="0.2">
      <c r="D20" s="21" t="str">
        <f>IF(
  Prototype_input!$C$6 = "State or Local Government",
  IF(
    C20 &lt;&gt; "",
    IFERROR(
      INDEX(
        'Summary - Acquisition Need'!$C$2:$AD$4,
        MATCH(Prototype_input!$C$30, 'Summary - Acquisition Need'!$B$2:$B$4, 0),
        MATCH(C20, 'Summary - Acquisition Need'!$C$1:$AD$1, 0)
      ),
      ""
    ),
    ""
  ),
  IF(
    Prototype_input!$C$6 = "Federal or Tribal Government",
    IF(
      B20 &lt;&gt; "",
      IFERROR(
        INDEX(
          'Summary - Place of Performance'!$C$2:$AW$14,
          MATCH(Prototype_input!$C$30, 'Summary - Place of Performance'!$B$2:$B$14, 0),
          MATCH(B20, 'Summary - Place of Performance'!$C$1:$AW$1, 0)
        ),
        ""
      ),
      ""
    ),
    ""
  )
)</f>
        <v/>
      </c>
      <c r="E20" s="21" t="str">
        <f>IF(
  Prototype_input!$C$6 = "State or Local Government",
  IF(
    C20 &lt;&gt; "",
    IFERROR(
      INDEX(
        'Summary - Contract Type'!$C$2:$BX$6,
        MATCH(Prototype_input!$C$34, 'Summary - Contract Type'!$B$2:$B$6, 0),
        MATCH(C20, 'Summary - Contract Type'!$C$1:$BX$1, 0)
      ),
      ""
    ),
    ""
  ),
  IF(
    Prototype_input!$C$6 = "Federal or Tribal Government",
    IF(
      B20 &lt;&gt; "",
      IFERROR(
        INDEX(
          'Summary - Level of Assistance'!$C$2:$AW$7,
          MATCH(Prototype_input!$C$34, 'Summary - Level of Assistance'!$B$2:$B$7, 0),
          MATCH(B20, 'Summary - Level of Assistance'!$C$1:$AW$1, 0)
        ),
        ""
      ),
      ""
    ),
    ""
  )
)</f>
        <v/>
      </c>
      <c r="F20" s="21" t="str">
        <f>IF(
  Prototype_input!$C$6 = "State or Local Government",
  IF(
    C20 &lt;&gt; "",
    IFERROR(
      INDEX(
        'Summary - Socioeconomic'!$C$2:$BX$11,
        MATCH(Prototype_input!$C$38, 'Summary - Socioeconomic'!$B$2:$B$11, 0),
        MATCH(C20, 'Summary - Socioeconomic'!$C$1:$BX$1, 0)
      ),
      ""
    ),
    ""
  ),
  IF(
    Prototype_input!$C$6 = "Federal or Tribal Government",
    IF(
      B20 &lt;&gt; "",
      IFERROR(
        INDEX(
          'Summary - Objective'!$C$2:$AX$4,
          MATCH(Prototype_input!$C$38, 'Summary - Objective'!$B$2:$B$4, 0),
          MATCH(B20, 'Summary - Objective'!$C$1:$AX$1, 0)
        ),
        ""
      ),
      ""
    ),
    ""
  )
)</f>
        <v/>
      </c>
      <c r="G20" s="21" t="str">
        <f>IF(
  Prototype_input!$C$6 = "Federal or Tribal Government",
  IF(
    B20 &lt;&gt; "",
    IFERROR(
      INDEX(
        'Summary - Contract Type'!$C$2:$BX$6,
        MATCH(Prototype_input!$C$42, 'Summary - Contract Type'!$B$2:$B$6, 0),
        MATCH(B20, 'Summary - Contract Type'!$C$1:$BX$1, 0)
      ),
      ""
    ),
    ""
  ),
  ""
)</f>
        <v/>
      </c>
      <c r="H20" s="21" t="str">
        <f>IF(
  Prototype_input!$C$6 = "Federal or Tribal Government",
  IF(
    B20 &lt;&gt; "",
    IFERROR(
      INDEX(
        'Summary - Period of Performance'!$C$2:$AW$5,
        MATCH(Prototype_input!$C$46, 'Summary - Period of Performance'!$B$2:$B$5, 0),
        MATCH(B20, 'Summary - Period of Performance'!$C$1:$AW$1, 0)
      ),
      ""
    ),
    ""
  ),
  ""
)</f>
        <v/>
      </c>
      <c r="I20" s="21" t="str">
        <f>IF(
  Prototype_input!$C$6 = "Federal or Tribal Government",
  IF(
    B20 &lt;&gt; "",
    IFERROR(
      INDEX(
        'Summary - Socioeconomic'!$C$2:$BX$11,
        MATCH(Prototype_input!$C$50, 'Summary - Socioeconomic'!$B$2:$B$11, 0),
        MATCH(B20, 'Summary - Socioeconomic'!$C$1:$BX$1, 0)
      ),
      ""
    ),
    ""
  ),
  ""
)</f>
        <v/>
      </c>
      <c r="J20" s="21" t="str">
        <f>IF(
  Prototype_input!$C$6 = "Federal or Tribal Government",
  IF(
    B20 &lt;&gt; "",
    IFERROR(
      INDEX(
        'Summary - Estimated Dollar Valu'!$C$2:$AW$4,
        MATCH(Prototype_input!$C$54, 'Summary - Estimated Dollar Valu'!$B$2:$B$4, 0),
        MATCH(B20, 'Summary - Estimated Dollar Valu'!$C$1:$AW$1, 0)
      ),
      ""
    ),
    ""
  ),
  ""
)</f>
        <v/>
      </c>
      <c r="K20" s="21" t="str">
        <f>IF(AND(Prototype_input!$C$56&lt;&gt;"",J20&lt;&gt;""),Prototype_input!$C$58,"")</f>
        <v/>
      </c>
      <c r="L20" s="21" t="str">
        <f>IF(AND(Prototype_input!$C$60&lt;&gt;"",J20&lt;&gt;""),Prototype_input!$C$62,"")</f>
        <v/>
      </c>
      <c r="M20" s="21" t="str">
        <f>IF(AND(Prototype_input!$C$64&lt;&gt;"",J20&lt;&gt;""),Prototype_input!$C$66,"")</f>
        <v/>
      </c>
      <c r="N20" s="21" t="str">
        <f>IF(AND(Prototype_input!$C$68&lt;&gt;"",J20&lt;&gt;""),Prototype_input!$C$70,"")</f>
        <v/>
      </c>
      <c r="O20" s="21" t="str">
        <f>IF(N20&lt;&gt;"",_xlfn.XLOOKUP(Prototype_input!$E$19,'ITC Offerings Mapping'!$C$1:$C$1000,'ITC Offerings Mapping'!$B$1:$B$1000),"")</f>
        <v/>
      </c>
      <c r="Q20" s="21" t="str">
        <f t="array" ref="Q20">IF(Prototype_input!$C$6="Federal or Tribal Government",IF(O20&lt;&gt;"", INDEX('Scope Scoring'!$C$2:$BX$50, MATCH(O20, 'Scope Scoring'!$B$2:$B$50, 0), MATCH(B20, 'Scope Scoring'!$C$1:$BX$1, 0)),""),"")</f>
        <v/>
      </c>
      <c r="R20" s="21" t="str">
        <f t="shared" si="13"/>
        <v/>
      </c>
      <c r="S20" s="21" t="str">
        <f t="shared" si="14"/>
        <v/>
      </c>
      <c r="T20" s="21" t="str">
        <f t="shared" si="15"/>
        <v/>
      </c>
      <c r="U20" s="21" t="str">
        <f t="shared" si="16"/>
        <v/>
      </c>
      <c r="W20" s="21" t="str">
        <f t="array" ref="W20">IF(Prototype_input!$C$6="Federal or Tribal Government",IF(O20&lt;&gt;"", INDEX('Summary - Level of Assistance -'!$C$2:$AV$7, MATCH(Prototype_input!$C$34, 'Summary - Level of Assistance -'!$B$2:$B$7, 0), MATCH(B20, 'Summary - Level of Assistance -'!$C$1:$AV$1, 0)),""),"")</f>
        <v/>
      </c>
      <c r="X20" s="21" t="str">
        <f t="shared" si="17"/>
        <v/>
      </c>
      <c r="Y20" s="21" t="str">
        <f t="shared" si="18"/>
        <v/>
      </c>
      <c r="AA20" s="21" t="str">
        <f t="array" ref="AA20">IF(Prototype_input!$C$6="Federal or Tribal Government",IF(O20&lt;&gt;"", INDEX('Summary - Objective - Tradeoff'!$C$2:$AV$4, MATCH(Prototype_input!$C$38, 'Summary - Objective - Tradeoff'!$B$2:$B$4, 0), MATCH(B20, 'Summary - Objective - Tradeoff'!$C$1:$AV$1, 0)),""),"")</f>
        <v/>
      </c>
      <c r="AB20" s="21" t="str">
        <f t="shared" si="19"/>
        <v/>
      </c>
      <c r="AC20" s="21" t="str">
        <f t="shared" si="20"/>
        <v/>
      </c>
      <c r="AE20" s="21" t="str">
        <f t="array" ref="AE20">IF(Prototype_input!$C$6="Federal or Tribal Government",IF(O20&lt;&gt;"", INDEX('Summary- PoP - Tradeoff'!$C$2:$AV$5, MATCH(Prototype_input!$C$46, 'Summary- PoP - Tradeoff'!$B$2:$B$5, 0), MATCH(B20, 'Summary- PoP - Tradeoff'!$C$1:$AV$1, 0)),""),"")</f>
        <v/>
      </c>
      <c r="AF20" s="21" t="str">
        <f t="shared" si="21"/>
        <v/>
      </c>
      <c r="AG20" s="21" t="str">
        <f t="shared" si="22"/>
        <v/>
      </c>
      <c r="AI20" s="21" t="str">
        <f t="array" ref="AI20">IF(Prototype_input!$C$6="Federal or Tribal Government",IF(O20&lt;&gt;"", INDEX('Summary - EDV - Tradeoff'!$C$2:$AV$4, MATCH(Prototype_input!$C$54, 'Summary - EDV - Tradeoff'!$B$2:$B$4, 0), MATCH(B20, 'Summary - EDV - Tradeoff'!$C$1:$AV$1, 0)),""),"")</f>
        <v/>
      </c>
      <c r="AJ20" s="21" t="str">
        <f t="shared" si="23"/>
        <v/>
      </c>
      <c r="AK20" s="21" t="str">
        <f t="shared" si="24"/>
        <v/>
      </c>
      <c r="AL20" s="21" t="str">
        <f t="shared" si="25"/>
        <v/>
      </c>
    </row>
    <row r="21" spans="4:38" ht="12.75" x14ac:dyDescent="0.2">
      <c r="D21" s="21" t="str">
        <f>IF(
  Prototype_input!$C$6 = "State or Local Government",
  IF(
    C21 &lt;&gt; "",
    IFERROR(
      INDEX(
        'Summary - Acquisition Need'!$C$2:$AD$4,
        MATCH(Prototype_input!$C$30, 'Summary - Acquisition Need'!$B$2:$B$4, 0),
        MATCH(C21, 'Summary - Acquisition Need'!$C$1:$AD$1, 0)
      ),
      ""
    ),
    ""
  ),
  IF(
    Prototype_input!$C$6 = "Federal or Tribal Government",
    IF(
      B21 &lt;&gt; "",
      IFERROR(
        INDEX(
          'Summary - Place of Performance'!$C$2:$AW$14,
          MATCH(Prototype_input!$C$30, 'Summary - Place of Performance'!$B$2:$B$14, 0),
          MATCH(B21, 'Summary - Place of Performance'!$C$1:$AW$1, 0)
        ),
        ""
      ),
      ""
    ),
    ""
  )
)</f>
        <v/>
      </c>
      <c r="E21" s="21" t="str">
        <f>IF(
  Prototype_input!$C$6 = "State or Local Government",
  IF(
    C21 &lt;&gt; "",
    IFERROR(
      INDEX(
        'Summary - Contract Type'!$C$2:$BX$6,
        MATCH(Prototype_input!$C$34, 'Summary - Contract Type'!$B$2:$B$6, 0),
        MATCH(C21, 'Summary - Contract Type'!$C$1:$BX$1, 0)
      ),
      ""
    ),
    ""
  ),
  IF(
    Prototype_input!$C$6 = "Federal or Tribal Government",
    IF(
      B21 &lt;&gt; "",
      IFERROR(
        INDEX(
          'Summary - Level of Assistance'!$C$2:$AW$7,
          MATCH(Prototype_input!$C$34, 'Summary - Level of Assistance'!$B$2:$B$7, 0),
          MATCH(B21, 'Summary - Level of Assistance'!$C$1:$AW$1, 0)
        ),
        ""
      ),
      ""
    ),
    ""
  )
)</f>
        <v/>
      </c>
      <c r="F21" s="21" t="str">
        <f>IF(
  Prototype_input!$C$6 = "State or Local Government",
  IF(
    C21 &lt;&gt; "",
    IFERROR(
      INDEX(
        'Summary - Socioeconomic'!$C$2:$BX$11,
        MATCH(Prototype_input!$C$38, 'Summary - Socioeconomic'!$B$2:$B$11, 0),
        MATCH(C21, 'Summary - Socioeconomic'!$C$1:$BX$1, 0)
      ),
      ""
    ),
    ""
  ),
  IF(
    Prototype_input!$C$6 = "Federal or Tribal Government",
    IF(
      B21 &lt;&gt; "",
      IFERROR(
        INDEX(
          'Summary - Objective'!$C$2:$AX$4,
          MATCH(Prototype_input!$C$38, 'Summary - Objective'!$B$2:$B$4, 0),
          MATCH(B21, 'Summary - Objective'!$C$1:$AX$1, 0)
        ),
        ""
      ),
      ""
    ),
    ""
  )
)</f>
        <v/>
      </c>
      <c r="G21" s="21" t="str">
        <f>IF(
  Prototype_input!$C$6 = "Federal or Tribal Government",
  IF(
    B21 &lt;&gt; "",
    IFERROR(
      INDEX(
        'Summary - Contract Type'!$C$2:$BX$6,
        MATCH(Prototype_input!$C$42, 'Summary - Contract Type'!$B$2:$B$6, 0),
        MATCH(B21, 'Summary - Contract Type'!$C$1:$BX$1, 0)
      ),
      ""
    ),
    ""
  ),
  ""
)</f>
        <v/>
      </c>
      <c r="H21" s="21" t="str">
        <f>IF(
  Prototype_input!$C$6 = "Federal or Tribal Government",
  IF(
    B21 &lt;&gt; "",
    IFERROR(
      INDEX(
        'Summary - Period of Performance'!$C$2:$AW$5,
        MATCH(Prototype_input!$C$46, 'Summary - Period of Performance'!$B$2:$B$5, 0),
        MATCH(B21, 'Summary - Period of Performance'!$C$1:$AW$1, 0)
      ),
      ""
    ),
    ""
  ),
  ""
)</f>
        <v/>
      </c>
      <c r="I21" s="21" t="str">
        <f>IF(
  Prototype_input!$C$6 = "Federal or Tribal Government",
  IF(
    B21 &lt;&gt; "",
    IFERROR(
      INDEX(
        'Summary - Socioeconomic'!$C$2:$BX$11,
        MATCH(Prototype_input!$C$50, 'Summary - Socioeconomic'!$B$2:$B$11, 0),
        MATCH(B21, 'Summary - Socioeconomic'!$C$1:$BX$1, 0)
      ),
      ""
    ),
    ""
  ),
  ""
)</f>
        <v/>
      </c>
      <c r="J21" s="21" t="str">
        <f>IF(
  Prototype_input!$C$6 = "Federal or Tribal Government",
  IF(
    B21 &lt;&gt; "",
    IFERROR(
      INDEX(
        'Summary - Estimated Dollar Valu'!$C$2:$AW$4,
        MATCH(Prototype_input!$C$54, 'Summary - Estimated Dollar Valu'!$B$2:$B$4, 0),
        MATCH(B21, 'Summary - Estimated Dollar Valu'!$C$1:$AW$1, 0)
      ),
      ""
    ),
    ""
  ),
  ""
)</f>
        <v/>
      </c>
      <c r="K21" s="21" t="str">
        <f>IF(AND(Prototype_input!$C$56&lt;&gt;"",J21&lt;&gt;""),Prototype_input!$C$58,"")</f>
        <v/>
      </c>
      <c r="L21" s="21" t="str">
        <f>IF(AND(Prototype_input!$C$60&lt;&gt;"",J21&lt;&gt;""),Prototype_input!$C$62,"")</f>
        <v/>
      </c>
      <c r="M21" s="21" t="str">
        <f>IF(AND(Prototype_input!$C$64&lt;&gt;"",J21&lt;&gt;""),Prototype_input!$C$66,"")</f>
        <v/>
      </c>
      <c r="N21" s="21" t="str">
        <f>IF(AND(Prototype_input!$C$68&lt;&gt;"",J21&lt;&gt;""),Prototype_input!$C$70,"")</f>
        <v/>
      </c>
      <c r="O21" s="21" t="str">
        <f>IF(N21&lt;&gt;"",_xlfn.XLOOKUP(Prototype_input!$E$19,'ITC Offerings Mapping'!$C$1:$C$1000,'ITC Offerings Mapping'!$B$1:$B$1000),"")</f>
        <v/>
      </c>
      <c r="Q21" s="21" t="str">
        <f t="array" ref="Q21">IF(Prototype_input!$C$6="Federal or Tribal Government",IF(O21&lt;&gt;"", INDEX('Scope Scoring'!$C$2:$BX$50, MATCH(O21, 'Scope Scoring'!$B$2:$B$50, 0), MATCH(B21, 'Scope Scoring'!$C$1:$BX$1, 0)),""),"")</f>
        <v/>
      </c>
      <c r="R21" s="21" t="str">
        <f t="shared" si="13"/>
        <v/>
      </c>
      <c r="S21" s="21" t="str">
        <f t="shared" si="14"/>
        <v/>
      </c>
      <c r="T21" s="21" t="str">
        <f t="shared" si="15"/>
        <v/>
      </c>
      <c r="U21" s="21" t="str">
        <f t="shared" si="16"/>
        <v/>
      </c>
      <c r="W21" s="21" t="str">
        <f t="array" ref="W21">IF(Prototype_input!$C$6="Federal or Tribal Government",IF(O21&lt;&gt;"", INDEX('Summary - Level of Assistance -'!$C$2:$AV$7, MATCH(Prototype_input!$C$34, 'Summary - Level of Assistance -'!$B$2:$B$7, 0), MATCH(B21, 'Summary - Level of Assistance -'!$C$1:$AV$1, 0)),""),"")</f>
        <v/>
      </c>
      <c r="X21" s="21" t="str">
        <f t="shared" si="17"/>
        <v/>
      </c>
      <c r="Y21" s="21" t="str">
        <f t="shared" si="18"/>
        <v/>
      </c>
      <c r="AA21" s="21" t="str">
        <f t="array" ref="AA21">IF(Prototype_input!$C$6="Federal or Tribal Government",IF(O21&lt;&gt;"", INDEX('Summary - Objective - Tradeoff'!$C$2:$AV$4, MATCH(Prototype_input!$C$38, 'Summary - Objective - Tradeoff'!$B$2:$B$4, 0), MATCH(B21, 'Summary - Objective - Tradeoff'!$C$1:$AV$1, 0)),""),"")</f>
        <v/>
      </c>
      <c r="AB21" s="21" t="str">
        <f t="shared" si="19"/>
        <v/>
      </c>
      <c r="AC21" s="21" t="str">
        <f t="shared" si="20"/>
        <v/>
      </c>
      <c r="AE21" s="21" t="str">
        <f t="array" ref="AE21">IF(Prototype_input!$C$6="Federal or Tribal Government",IF(O21&lt;&gt;"", INDEX('Summary- PoP - Tradeoff'!$C$2:$AV$5, MATCH(Prototype_input!$C$46, 'Summary- PoP - Tradeoff'!$B$2:$B$5, 0), MATCH(B21, 'Summary- PoP - Tradeoff'!$C$1:$AV$1, 0)),""),"")</f>
        <v/>
      </c>
      <c r="AF21" s="21" t="str">
        <f t="shared" si="21"/>
        <v/>
      </c>
      <c r="AG21" s="21" t="str">
        <f t="shared" si="22"/>
        <v/>
      </c>
      <c r="AI21" s="21" t="str">
        <f t="array" ref="AI21">IF(Prototype_input!$C$6="Federal or Tribal Government",IF(O21&lt;&gt;"", INDEX('Summary - EDV - Tradeoff'!$C$2:$AV$4, MATCH(Prototype_input!$C$54, 'Summary - EDV - Tradeoff'!$B$2:$B$4, 0), MATCH(B21, 'Summary - EDV - Tradeoff'!$C$1:$AV$1, 0)),""),"")</f>
        <v/>
      </c>
      <c r="AJ21" s="21" t="str">
        <f t="shared" si="23"/>
        <v/>
      </c>
      <c r="AK21" s="21" t="str">
        <f t="shared" si="24"/>
        <v/>
      </c>
      <c r="AL21" s="21" t="str">
        <f t="shared" si="25"/>
        <v/>
      </c>
    </row>
    <row r="22" spans="4:38" ht="12.75" x14ac:dyDescent="0.2">
      <c r="D22" s="21" t="str">
        <f>IF(
  Prototype_input!$C$6 = "State or Local Government",
  IF(
    C22 &lt;&gt; "",
    IFERROR(
      INDEX(
        'Summary - Acquisition Need'!$C$2:$AD$4,
        MATCH(Prototype_input!$C$30, 'Summary - Acquisition Need'!$B$2:$B$4, 0),
        MATCH(C22, 'Summary - Acquisition Need'!$C$1:$AD$1, 0)
      ),
      ""
    ),
    ""
  ),
  IF(
    Prototype_input!$C$6 = "Federal or Tribal Government",
    IF(
      B22 &lt;&gt; "",
      IFERROR(
        INDEX(
          'Summary - Place of Performance'!$C$2:$AW$14,
          MATCH(Prototype_input!$C$30, 'Summary - Place of Performance'!$B$2:$B$14, 0),
          MATCH(B22, 'Summary - Place of Performance'!$C$1:$AW$1, 0)
        ),
        ""
      ),
      ""
    ),
    ""
  )
)</f>
        <v/>
      </c>
      <c r="E22" s="21" t="str">
        <f>IF(
  Prototype_input!$C$6 = "State or Local Government",
  IF(
    C22 &lt;&gt; "",
    IFERROR(
      INDEX(
        'Summary - Contract Type'!$C$2:$BX$6,
        MATCH(Prototype_input!$C$34, 'Summary - Contract Type'!$B$2:$B$6, 0),
        MATCH(C22, 'Summary - Contract Type'!$C$1:$BX$1, 0)
      ),
      ""
    ),
    ""
  ),
  IF(
    Prototype_input!$C$6 = "Federal or Tribal Government",
    IF(
      B22 &lt;&gt; "",
      IFERROR(
        INDEX(
          'Summary - Level of Assistance'!$C$2:$AW$7,
          MATCH(Prototype_input!$C$34, 'Summary - Level of Assistance'!$B$2:$B$7, 0),
          MATCH(B22, 'Summary - Level of Assistance'!$C$1:$AW$1, 0)
        ),
        ""
      ),
      ""
    ),
    ""
  )
)</f>
        <v/>
      </c>
      <c r="F22" s="21" t="str">
        <f>IF(
  Prototype_input!$C$6 = "State or Local Government",
  IF(
    C22 &lt;&gt; "",
    IFERROR(
      INDEX(
        'Summary - Socioeconomic'!$C$2:$BX$11,
        MATCH(Prototype_input!$C$38, 'Summary - Socioeconomic'!$B$2:$B$11, 0),
        MATCH(C22, 'Summary - Socioeconomic'!$C$1:$BX$1, 0)
      ),
      ""
    ),
    ""
  ),
  IF(
    Prototype_input!$C$6 = "Federal or Tribal Government",
    IF(
      B22 &lt;&gt; "",
      IFERROR(
        INDEX(
          'Summary - Objective'!$C$2:$AX$4,
          MATCH(Prototype_input!$C$38, 'Summary - Objective'!$B$2:$B$4, 0),
          MATCH(B22, 'Summary - Objective'!$C$1:$AX$1, 0)
        ),
        ""
      ),
      ""
    ),
    ""
  )
)</f>
        <v/>
      </c>
      <c r="G22" s="21" t="str">
        <f>IF(
  Prototype_input!$C$6 = "Federal or Tribal Government",
  IF(
    B22 &lt;&gt; "",
    IFERROR(
      INDEX(
        'Summary - Contract Type'!$C$2:$BX$6,
        MATCH(Prototype_input!$C$42, 'Summary - Contract Type'!$B$2:$B$6, 0),
        MATCH(B22, 'Summary - Contract Type'!$C$1:$BX$1, 0)
      ),
      ""
    ),
    ""
  ),
  ""
)</f>
        <v/>
      </c>
      <c r="H22" s="21" t="str">
        <f>IF(
  Prototype_input!$C$6 = "Federal or Tribal Government",
  IF(
    B22 &lt;&gt; "",
    IFERROR(
      INDEX(
        'Summary - Period of Performance'!$C$2:$AW$5,
        MATCH(Prototype_input!$C$46, 'Summary - Period of Performance'!$B$2:$B$5, 0),
        MATCH(B22, 'Summary - Period of Performance'!$C$1:$AW$1, 0)
      ),
      ""
    ),
    ""
  ),
  ""
)</f>
        <v/>
      </c>
      <c r="I22" s="21" t="str">
        <f>IF(
  Prototype_input!$C$6 = "Federal or Tribal Government",
  IF(
    B22 &lt;&gt; "",
    IFERROR(
      INDEX(
        'Summary - Socioeconomic'!$C$2:$BX$11,
        MATCH(Prototype_input!$C$50, 'Summary - Socioeconomic'!$B$2:$B$11, 0),
        MATCH(B22, 'Summary - Socioeconomic'!$C$1:$BX$1, 0)
      ),
      ""
    ),
    ""
  ),
  ""
)</f>
        <v/>
      </c>
      <c r="J22" s="21" t="str">
        <f>IF(
  Prototype_input!$C$6 = "Federal or Tribal Government",
  IF(
    B22 &lt;&gt; "",
    IFERROR(
      INDEX(
        'Summary - Estimated Dollar Valu'!$C$2:$AW$4,
        MATCH(Prototype_input!$C$54, 'Summary - Estimated Dollar Valu'!$B$2:$B$4, 0),
        MATCH(B22, 'Summary - Estimated Dollar Valu'!$C$1:$AW$1, 0)
      ),
      ""
    ),
    ""
  ),
  ""
)</f>
        <v/>
      </c>
      <c r="K22" s="21" t="str">
        <f>IF(AND(Prototype_input!$C$56&lt;&gt;"",J22&lt;&gt;""),Prototype_input!$C$58,"")</f>
        <v/>
      </c>
      <c r="L22" s="21" t="str">
        <f>IF(AND(Prototype_input!$C$60&lt;&gt;"",J22&lt;&gt;""),Prototype_input!$C$62,"")</f>
        <v/>
      </c>
      <c r="M22" s="21" t="str">
        <f>IF(AND(Prototype_input!$C$64&lt;&gt;"",J22&lt;&gt;""),Prototype_input!$C$66,"")</f>
        <v/>
      </c>
      <c r="N22" s="21" t="str">
        <f>IF(AND(Prototype_input!$C$68&lt;&gt;"",J22&lt;&gt;""),Prototype_input!$C$70,"")</f>
        <v/>
      </c>
      <c r="O22" s="21" t="str">
        <f>IF(N22&lt;&gt;"",_xlfn.XLOOKUP(Prototype_input!$E$19,'ITC Offerings Mapping'!$C$1:$C$1000,'ITC Offerings Mapping'!$B$1:$B$1000),"")</f>
        <v/>
      </c>
      <c r="Q22" s="21" t="str">
        <f t="array" ref="Q22">IF(Prototype_input!$C$6="Federal or Tribal Government",IF(O22&lt;&gt;"", INDEX('Scope Scoring'!$C$2:$BX$50, MATCH(O22, 'Scope Scoring'!$B$2:$B$50, 0), MATCH(B22, 'Scope Scoring'!$C$1:$BX$1, 0)),""),"")</f>
        <v/>
      </c>
      <c r="R22" s="21" t="str">
        <f t="shared" si="13"/>
        <v/>
      </c>
      <c r="S22" s="21" t="str">
        <f t="shared" si="14"/>
        <v/>
      </c>
      <c r="T22" s="21" t="str">
        <f t="shared" si="15"/>
        <v/>
      </c>
      <c r="U22" s="21" t="str">
        <f t="shared" si="16"/>
        <v/>
      </c>
      <c r="W22" s="21" t="str">
        <f t="array" ref="W22">IF(Prototype_input!$C$6="Federal or Tribal Government",IF(O22&lt;&gt;"", INDEX('Summary - Level of Assistance -'!$C$2:$AV$7, MATCH(Prototype_input!$C$34, 'Summary - Level of Assistance -'!$B$2:$B$7, 0), MATCH(B22, 'Summary - Level of Assistance -'!$C$1:$AV$1, 0)),""),"")</f>
        <v/>
      </c>
      <c r="X22" s="21" t="str">
        <f t="shared" si="17"/>
        <v/>
      </c>
      <c r="Y22" s="21" t="str">
        <f t="shared" si="18"/>
        <v/>
      </c>
      <c r="AA22" s="21" t="str">
        <f t="array" ref="AA22">IF(Prototype_input!$C$6="Federal or Tribal Government",IF(O22&lt;&gt;"", INDEX('Summary - Objective - Tradeoff'!$C$2:$AV$4, MATCH(Prototype_input!$C$38, 'Summary - Objective - Tradeoff'!$B$2:$B$4, 0), MATCH(B22, 'Summary - Objective - Tradeoff'!$C$1:$AV$1, 0)),""),"")</f>
        <v/>
      </c>
      <c r="AB22" s="21" t="str">
        <f t="shared" si="19"/>
        <v/>
      </c>
      <c r="AC22" s="21" t="str">
        <f t="shared" si="20"/>
        <v/>
      </c>
      <c r="AE22" s="21" t="str">
        <f t="array" ref="AE22">IF(Prototype_input!$C$6="Federal or Tribal Government",IF(O22&lt;&gt;"", INDEX('Summary- PoP - Tradeoff'!$C$2:$AV$5, MATCH(Prototype_input!$C$46, 'Summary- PoP - Tradeoff'!$B$2:$B$5, 0), MATCH(B22, 'Summary- PoP - Tradeoff'!$C$1:$AV$1, 0)),""),"")</f>
        <v/>
      </c>
      <c r="AF22" s="21" t="str">
        <f t="shared" si="21"/>
        <v/>
      </c>
      <c r="AG22" s="21" t="str">
        <f t="shared" si="22"/>
        <v/>
      </c>
      <c r="AI22" s="21" t="str">
        <f t="array" ref="AI22">IF(Prototype_input!$C$6="Federal or Tribal Government",IF(O22&lt;&gt;"", INDEX('Summary - EDV - Tradeoff'!$C$2:$AV$4, MATCH(Prototype_input!$C$54, 'Summary - EDV - Tradeoff'!$B$2:$B$4, 0), MATCH(B22, 'Summary - EDV - Tradeoff'!$C$1:$AV$1, 0)),""),"")</f>
        <v/>
      </c>
      <c r="AJ22" s="21" t="str">
        <f t="shared" si="23"/>
        <v/>
      </c>
      <c r="AK22" s="21" t="str">
        <f t="shared" si="24"/>
        <v/>
      </c>
      <c r="AL22" s="21" t="str">
        <f t="shared" si="25"/>
        <v/>
      </c>
    </row>
    <row r="23" spans="4:38" ht="12.75" x14ac:dyDescent="0.2">
      <c r="D23" s="21" t="str">
        <f>IF(
  Prototype_input!$C$6 = "State or Local Government",
  IF(
    C23 &lt;&gt; "",
    IFERROR(
      INDEX(
        'Summary - Acquisition Need'!$C$2:$AD$4,
        MATCH(Prototype_input!$C$30, 'Summary - Acquisition Need'!$B$2:$B$4, 0),
        MATCH(C23, 'Summary - Acquisition Need'!$C$1:$AD$1, 0)
      ),
      ""
    ),
    ""
  ),
  IF(
    Prototype_input!$C$6 = "Federal or Tribal Government",
    IF(
      B23 &lt;&gt; "",
      IFERROR(
        INDEX(
          'Summary - Place of Performance'!$C$2:$AW$14,
          MATCH(Prototype_input!$C$30, 'Summary - Place of Performance'!$B$2:$B$14, 0),
          MATCH(B23, 'Summary - Place of Performance'!$C$1:$AW$1, 0)
        ),
        ""
      ),
      ""
    ),
    ""
  )
)</f>
        <v/>
      </c>
      <c r="E23" s="21" t="str">
        <f>IF(
  Prototype_input!$C$6 = "State or Local Government",
  IF(
    C23 &lt;&gt; "",
    IFERROR(
      INDEX(
        'Summary - Contract Type'!$C$2:$BX$6,
        MATCH(Prototype_input!$C$34, 'Summary - Contract Type'!$B$2:$B$6, 0),
        MATCH(C23, 'Summary - Contract Type'!$C$1:$BX$1, 0)
      ),
      ""
    ),
    ""
  ),
  IF(
    Prototype_input!$C$6 = "Federal or Tribal Government",
    IF(
      B23 &lt;&gt; "",
      IFERROR(
        INDEX(
          'Summary - Level of Assistance'!$C$2:$AW$7,
          MATCH(Prototype_input!$C$34, 'Summary - Level of Assistance'!$B$2:$B$7, 0),
          MATCH(B23, 'Summary - Level of Assistance'!$C$1:$AW$1, 0)
        ),
        ""
      ),
      ""
    ),
    ""
  )
)</f>
        <v/>
      </c>
      <c r="F23" s="21" t="str">
        <f>IF(
  Prototype_input!$C$6 = "State or Local Government",
  IF(
    C23 &lt;&gt; "",
    IFERROR(
      INDEX(
        'Summary - Socioeconomic'!$C$2:$BX$11,
        MATCH(Prototype_input!$C$38, 'Summary - Socioeconomic'!$B$2:$B$11, 0),
        MATCH(C23, 'Summary - Socioeconomic'!$C$1:$BX$1, 0)
      ),
      ""
    ),
    ""
  ),
  IF(
    Prototype_input!$C$6 = "Federal or Tribal Government",
    IF(
      B23 &lt;&gt; "",
      IFERROR(
        INDEX(
          'Summary - Objective'!$C$2:$AX$4,
          MATCH(Prototype_input!$C$38, 'Summary - Objective'!$B$2:$B$4, 0),
          MATCH(B23, 'Summary - Objective'!$C$1:$AX$1, 0)
        ),
        ""
      ),
      ""
    ),
    ""
  )
)</f>
        <v/>
      </c>
      <c r="G23" s="21" t="str">
        <f>IF(
  Prototype_input!$C$6 = "Federal or Tribal Government",
  IF(
    B23 &lt;&gt; "",
    IFERROR(
      INDEX(
        'Summary - Contract Type'!$C$2:$BX$6,
        MATCH(Prototype_input!$C$42, 'Summary - Contract Type'!$B$2:$B$6, 0),
        MATCH(B23, 'Summary - Contract Type'!$C$1:$BX$1, 0)
      ),
      ""
    ),
    ""
  ),
  ""
)</f>
        <v/>
      </c>
      <c r="H23" s="21" t="str">
        <f>IF(
  Prototype_input!$C$6 = "Federal or Tribal Government",
  IF(
    B23 &lt;&gt; "",
    IFERROR(
      INDEX(
        'Summary - Period of Performance'!$C$2:$AW$5,
        MATCH(Prototype_input!$C$46, 'Summary - Period of Performance'!$B$2:$B$5, 0),
        MATCH(B23, 'Summary - Period of Performance'!$C$1:$AW$1, 0)
      ),
      ""
    ),
    ""
  ),
  ""
)</f>
        <v/>
      </c>
      <c r="I23" s="21" t="str">
        <f>IF(
  Prototype_input!$C$6 = "Federal or Tribal Government",
  IF(
    B23 &lt;&gt; "",
    IFERROR(
      INDEX(
        'Summary - Socioeconomic'!$C$2:$BX$11,
        MATCH(Prototype_input!$C$50, 'Summary - Socioeconomic'!$B$2:$B$11, 0),
        MATCH(B23, 'Summary - Socioeconomic'!$C$1:$BX$1, 0)
      ),
      ""
    ),
    ""
  ),
  ""
)</f>
        <v/>
      </c>
      <c r="J23" s="21" t="str">
        <f>IF(
  Prototype_input!$C$6 = "Federal or Tribal Government",
  IF(
    B23 &lt;&gt; "",
    IFERROR(
      INDEX(
        'Summary - Estimated Dollar Valu'!$C$2:$AW$4,
        MATCH(Prototype_input!$C$54, 'Summary - Estimated Dollar Valu'!$B$2:$B$4, 0),
        MATCH(B23, 'Summary - Estimated Dollar Valu'!$C$1:$AW$1, 0)
      ),
      ""
    ),
    ""
  ),
  ""
)</f>
        <v/>
      </c>
      <c r="K23" s="21" t="str">
        <f>IF(AND(Prototype_input!$C$56&lt;&gt;"",J23&lt;&gt;""),Prototype_input!$C$58,"")</f>
        <v/>
      </c>
      <c r="L23" s="21" t="str">
        <f>IF(AND(Prototype_input!$C$60&lt;&gt;"",J23&lt;&gt;""),Prototype_input!$C$62,"")</f>
        <v/>
      </c>
      <c r="M23" s="21" t="str">
        <f>IF(AND(Prototype_input!$C$64&lt;&gt;"",J23&lt;&gt;""),Prototype_input!$C$66,"")</f>
        <v/>
      </c>
      <c r="N23" s="21" t="str">
        <f>IF(AND(Prototype_input!$C$68&lt;&gt;"",J23&lt;&gt;""),Prototype_input!$C$70,"")</f>
        <v/>
      </c>
      <c r="O23" s="21" t="str">
        <f>IF(N23&lt;&gt;"",_xlfn.XLOOKUP(Prototype_input!$E$19,'ITC Offerings Mapping'!$C$1:$C$1000,'ITC Offerings Mapping'!$B$1:$B$1000),"")</f>
        <v/>
      </c>
      <c r="Q23" s="21" t="str">
        <f t="array" ref="Q23">IF(Prototype_input!$C$6="Federal or Tribal Government",IF(O23&lt;&gt;"", INDEX('Scope Scoring'!$C$2:$BX$50, MATCH(O23, 'Scope Scoring'!$B$2:$B$50, 0), MATCH(B23, 'Scope Scoring'!$C$1:$BX$1, 0)),""),"")</f>
        <v/>
      </c>
      <c r="R23" s="21" t="str">
        <f t="shared" si="13"/>
        <v/>
      </c>
      <c r="S23" s="21" t="str">
        <f t="shared" si="14"/>
        <v/>
      </c>
      <c r="T23" s="21" t="str">
        <f t="shared" si="15"/>
        <v/>
      </c>
      <c r="U23" s="21" t="str">
        <f t="shared" si="16"/>
        <v/>
      </c>
      <c r="W23" s="21" t="str">
        <f t="array" ref="W23">IF(Prototype_input!$C$6="Federal or Tribal Government",IF(O23&lt;&gt;"", INDEX('Summary - Level of Assistance -'!$C$2:$AV$7, MATCH(Prototype_input!$C$34, 'Summary - Level of Assistance -'!$B$2:$B$7, 0), MATCH(B23, 'Summary - Level of Assistance -'!$C$1:$AV$1, 0)),""),"")</f>
        <v/>
      </c>
      <c r="X23" s="21" t="str">
        <f t="shared" si="17"/>
        <v/>
      </c>
      <c r="Y23" s="21" t="str">
        <f t="shared" si="18"/>
        <v/>
      </c>
      <c r="AA23" s="21" t="str">
        <f t="array" ref="AA23">IF(Prototype_input!$C$6="Federal or Tribal Government",IF(O23&lt;&gt;"", INDEX('Summary - Objective - Tradeoff'!$C$2:$AV$4, MATCH(Prototype_input!$C$38, 'Summary - Objective - Tradeoff'!$B$2:$B$4, 0), MATCH(B23, 'Summary - Objective - Tradeoff'!$C$1:$AV$1, 0)),""),"")</f>
        <v/>
      </c>
      <c r="AB23" s="21" t="str">
        <f t="shared" si="19"/>
        <v/>
      </c>
      <c r="AC23" s="21" t="str">
        <f t="shared" si="20"/>
        <v/>
      </c>
      <c r="AE23" s="21" t="str">
        <f t="array" ref="AE23">IF(Prototype_input!$C$6="Federal or Tribal Government",IF(O23&lt;&gt;"", INDEX('Summary- PoP - Tradeoff'!$C$2:$AV$5, MATCH(Prototype_input!$C$46, 'Summary- PoP - Tradeoff'!$B$2:$B$5, 0), MATCH(B23, 'Summary- PoP - Tradeoff'!$C$1:$AV$1, 0)),""),"")</f>
        <v/>
      </c>
      <c r="AF23" s="21" t="str">
        <f t="shared" si="21"/>
        <v/>
      </c>
      <c r="AG23" s="21" t="str">
        <f t="shared" si="22"/>
        <v/>
      </c>
      <c r="AI23" s="21" t="str">
        <f t="array" ref="AI23">IF(Prototype_input!$C$6="Federal or Tribal Government",IF(O23&lt;&gt;"", INDEX('Summary - EDV - Tradeoff'!$C$2:$AV$4, MATCH(Prototype_input!$C$54, 'Summary - EDV - Tradeoff'!$B$2:$B$4, 0), MATCH(B23, 'Summary - EDV - Tradeoff'!$C$1:$AV$1, 0)),""),"")</f>
        <v/>
      </c>
      <c r="AJ23" s="21" t="str">
        <f t="shared" si="23"/>
        <v/>
      </c>
      <c r="AK23" s="21" t="str">
        <f t="shared" si="24"/>
        <v/>
      </c>
      <c r="AL23" s="21" t="str">
        <f t="shared" si="25"/>
        <v/>
      </c>
    </row>
    <row r="24" spans="4:38" ht="12.75" x14ac:dyDescent="0.2">
      <c r="D24" s="21" t="str">
        <f>IF(
  Prototype_input!$C$6 = "State or Local Government",
  IF(
    C24 &lt;&gt; "",
    IFERROR(
      INDEX(
        'Summary - Acquisition Need'!$C$2:$AD$4,
        MATCH(Prototype_input!$C$30, 'Summary - Acquisition Need'!$B$2:$B$4, 0),
        MATCH(C24, 'Summary - Acquisition Need'!$C$1:$AD$1, 0)
      ),
      ""
    ),
    ""
  ),
  IF(
    Prototype_input!$C$6 = "Federal or Tribal Government",
    IF(
      B24 &lt;&gt; "",
      IFERROR(
        INDEX(
          'Summary - Place of Performance'!$C$2:$AW$14,
          MATCH(Prototype_input!$C$30, 'Summary - Place of Performance'!$B$2:$B$14, 0),
          MATCH(B24, 'Summary - Place of Performance'!$C$1:$AW$1, 0)
        ),
        ""
      ),
      ""
    ),
    ""
  )
)</f>
        <v/>
      </c>
      <c r="E24" s="21" t="str">
        <f>IF(
  Prototype_input!$C$6 = "State or Local Government",
  IF(
    C24 &lt;&gt; "",
    IFERROR(
      INDEX(
        'Summary - Contract Type'!$C$2:$BX$6,
        MATCH(Prototype_input!$C$34, 'Summary - Contract Type'!$B$2:$B$6, 0),
        MATCH(C24, 'Summary - Contract Type'!$C$1:$BX$1, 0)
      ),
      ""
    ),
    ""
  ),
  IF(
    Prototype_input!$C$6 = "Federal or Tribal Government",
    IF(
      B24 &lt;&gt; "",
      IFERROR(
        INDEX(
          'Summary - Level of Assistance'!$C$2:$AW$7,
          MATCH(Prototype_input!$C$34, 'Summary - Level of Assistance'!$B$2:$B$7, 0),
          MATCH(B24, 'Summary - Level of Assistance'!$C$1:$AW$1, 0)
        ),
        ""
      ),
      ""
    ),
    ""
  )
)</f>
        <v/>
      </c>
      <c r="F24" s="21" t="str">
        <f>IF(
  Prototype_input!$C$6 = "State or Local Government",
  IF(
    C24 &lt;&gt; "",
    IFERROR(
      INDEX(
        'Summary - Socioeconomic'!$C$2:$BX$11,
        MATCH(Prototype_input!$C$38, 'Summary - Socioeconomic'!$B$2:$B$11, 0),
        MATCH(C24, 'Summary - Socioeconomic'!$C$1:$BX$1, 0)
      ),
      ""
    ),
    ""
  ),
  IF(
    Prototype_input!$C$6 = "Federal or Tribal Government",
    IF(
      B24 &lt;&gt; "",
      IFERROR(
        INDEX(
          'Summary - Objective'!$C$2:$AX$4,
          MATCH(Prototype_input!$C$38, 'Summary - Objective'!$B$2:$B$4, 0),
          MATCH(B24, 'Summary - Objective'!$C$1:$AX$1, 0)
        ),
        ""
      ),
      ""
    ),
    ""
  )
)</f>
        <v/>
      </c>
      <c r="G24" s="21" t="str">
        <f>IF(
  Prototype_input!$C$6 = "Federal or Tribal Government",
  IF(
    B24 &lt;&gt; "",
    IFERROR(
      INDEX(
        'Summary - Contract Type'!$C$2:$BX$6,
        MATCH(Prototype_input!$C$42, 'Summary - Contract Type'!$B$2:$B$6, 0),
        MATCH(B24, 'Summary - Contract Type'!$C$1:$BX$1, 0)
      ),
      ""
    ),
    ""
  ),
  ""
)</f>
        <v/>
      </c>
      <c r="H24" s="21" t="str">
        <f>IF(
  Prototype_input!$C$6 = "Federal or Tribal Government",
  IF(
    B24 &lt;&gt; "",
    IFERROR(
      INDEX(
        'Summary - Period of Performance'!$C$2:$AW$5,
        MATCH(Prototype_input!$C$46, 'Summary - Period of Performance'!$B$2:$B$5, 0),
        MATCH(B24, 'Summary - Period of Performance'!$C$1:$AW$1, 0)
      ),
      ""
    ),
    ""
  ),
  ""
)</f>
        <v/>
      </c>
      <c r="I24" s="21" t="str">
        <f>IF(
  Prototype_input!$C$6 = "Federal or Tribal Government",
  IF(
    B24 &lt;&gt; "",
    IFERROR(
      INDEX(
        'Summary - Socioeconomic'!$C$2:$BX$11,
        MATCH(Prototype_input!$C$50, 'Summary - Socioeconomic'!$B$2:$B$11, 0),
        MATCH(B24, 'Summary - Socioeconomic'!$C$1:$BX$1, 0)
      ),
      ""
    ),
    ""
  ),
  ""
)</f>
        <v/>
      </c>
      <c r="J24" s="21" t="str">
        <f>IF(
  Prototype_input!$C$6 = "Federal or Tribal Government",
  IF(
    B24 &lt;&gt; "",
    IFERROR(
      INDEX(
        'Summary - Estimated Dollar Valu'!$C$2:$AW$4,
        MATCH(Prototype_input!$C$54, 'Summary - Estimated Dollar Valu'!$B$2:$B$4, 0),
        MATCH(B24, 'Summary - Estimated Dollar Valu'!$C$1:$AW$1, 0)
      ),
      ""
    ),
    ""
  ),
  ""
)</f>
        <v/>
      </c>
      <c r="K24" s="21" t="str">
        <f>IF(AND(Prototype_input!$C$56&lt;&gt;"",J24&lt;&gt;""),Prototype_input!$C$58,"")</f>
        <v/>
      </c>
      <c r="L24" s="21" t="str">
        <f>IF(AND(Prototype_input!$C$60&lt;&gt;"",J24&lt;&gt;""),Prototype_input!$C$62,"")</f>
        <v/>
      </c>
      <c r="M24" s="21" t="str">
        <f>IF(AND(Prototype_input!$C$64&lt;&gt;"",J24&lt;&gt;""),Prototype_input!$C$66,"")</f>
        <v/>
      </c>
      <c r="N24" s="21" t="str">
        <f>IF(AND(Prototype_input!$C$68&lt;&gt;"",J24&lt;&gt;""),Prototype_input!$C$70,"")</f>
        <v/>
      </c>
      <c r="O24" s="21" t="str">
        <f>IF(N24&lt;&gt;"",_xlfn.XLOOKUP(Prototype_input!$E$19,'ITC Offerings Mapping'!$C$1:$C$1000,'ITC Offerings Mapping'!$B$1:$B$1000),"")</f>
        <v/>
      </c>
      <c r="Q24" s="21" t="str">
        <f t="array" ref="Q24">IF(Prototype_input!$C$6="Federal or Tribal Government",IF(O24&lt;&gt;"", INDEX('Scope Scoring'!$C$2:$BX$50, MATCH(O24, 'Scope Scoring'!$B$2:$B$50, 0), MATCH(B24, 'Scope Scoring'!$C$1:$BX$1, 0)),""),"")</f>
        <v/>
      </c>
      <c r="R24" s="21" t="str">
        <f t="shared" si="13"/>
        <v/>
      </c>
      <c r="S24" s="21" t="str">
        <f t="shared" si="14"/>
        <v/>
      </c>
      <c r="T24" s="21" t="str">
        <f t="shared" si="15"/>
        <v/>
      </c>
      <c r="U24" s="21" t="str">
        <f t="shared" si="16"/>
        <v/>
      </c>
      <c r="W24" s="21" t="str">
        <f t="array" ref="W24">IF(Prototype_input!$C$6="Federal or Tribal Government",IF(O24&lt;&gt;"", INDEX('Summary - Level of Assistance -'!$C$2:$AV$7, MATCH(Prototype_input!$C$34, 'Summary - Level of Assistance -'!$B$2:$B$7, 0), MATCH(B24, 'Summary - Level of Assistance -'!$C$1:$AV$1, 0)),""),"")</f>
        <v/>
      </c>
      <c r="X24" s="21" t="str">
        <f t="shared" si="17"/>
        <v/>
      </c>
      <c r="Y24" s="21" t="str">
        <f t="shared" si="18"/>
        <v/>
      </c>
      <c r="AA24" s="21" t="str">
        <f t="array" ref="AA24">IF(Prototype_input!$C$6="Federal or Tribal Government",IF(O24&lt;&gt;"", INDEX('Summary - Objective - Tradeoff'!$C$2:$AV$4, MATCH(Prototype_input!$C$38, 'Summary - Objective - Tradeoff'!$B$2:$B$4, 0), MATCH(B24, 'Summary - Objective - Tradeoff'!$C$1:$AV$1, 0)),""),"")</f>
        <v/>
      </c>
      <c r="AB24" s="21" t="str">
        <f t="shared" si="19"/>
        <v/>
      </c>
      <c r="AC24" s="21" t="str">
        <f t="shared" si="20"/>
        <v/>
      </c>
      <c r="AE24" s="21" t="str">
        <f t="array" ref="AE24">IF(Prototype_input!$C$6="Federal or Tribal Government",IF(O24&lt;&gt;"", INDEX('Summary- PoP - Tradeoff'!$C$2:$AV$5, MATCH(Prototype_input!$C$46, 'Summary- PoP - Tradeoff'!$B$2:$B$5, 0), MATCH(B24, 'Summary- PoP - Tradeoff'!$C$1:$AV$1, 0)),""),"")</f>
        <v/>
      </c>
      <c r="AF24" s="21" t="str">
        <f t="shared" si="21"/>
        <v/>
      </c>
      <c r="AG24" s="21" t="str">
        <f t="shared" si="22"/>
        <v/>
      </c>
      <c r="AI24" s="21" t="str">
        <f t="array" ref="AI24">IF(Prototype_input!$C$6="Federal or Tribal Government",IF(O24&lt;&gt;"", INDEX('Summary - EDV - Tradeoff'!$C$2:$AV$4, MATCH(Prototype_input!$C$54, 'Summary - EDV - Tradeoff'!$B$2:$B$4, 0), MATCH(B24, 'Summary - EDV - Tradeoff'!$C$1:$AV$1, 0)),""),"")</f>
        <v/>
      </c>
      <c r="AJ24" s="21" t="str">
        <f t="shared" si="23"/>
        <v/>
      </c>
      <c r="AK24" s="21" t="str">
        <f t="shared" si="24"/>
        <v/>
      </c>
      <c r="AL24" s="21" t="str">
        <f t="shared" si="25"/>
        <v/>
      </c>
    </row>
    <row r="25" spans="4:38" ht="12.75" x14ac:dyDescent="0.2">
      <c r="D25" s="21" t="str">
        <f>IF(
  Prototype_input!$C$6 = "State or Local Government",
  IF(
    C25 &lt;&gt; "",
    IFERROR(
      INDEX(
        'Summary - Acquisition Need'!$C$2:$AD$4,
        MATCH(Prototype_input!$C$30, 'Summary - Acquisition Need'!$B$2:$B$4, 0),
        MATCH(C25, 'Summary - Acquisition Need'!$C$1:$AD$1, 0)
      ),
      ""
    ),
    ""
  ),
  IF(
    Prototype_input!$C$6 = "Federal or Tribal Government",
    IF(
      B25 &lt;&gt; "",
      IFERROR(
        INDEX(
          'Summary - Place of Performance'!$C$2:$AW$14,
          MATCH(Prototype_input!$C$30, 'Summary - Place of Performance'!$B$2:$B$14, 0),
          MATCH(B25, 'Summary - Place of Performance'!$C$1:$AW$1, 0)
        ),
        ""
      ),
      ""
    ),
    ""
  )
)</f>
        <v/>
      </c>
      <c r="E25" s="21" t="str">
        <f>IF(
  Prototype_input!$C$6 = "State or Local Government",
  IF(
    C25 &lt;&gt; "",
    IFERROR(
      INDEX(
        'Summary - Contract Type'!$C$2:$BX$6,
        MATCH(Prototype_input!$C$34, 'Summary - Contract Type'!$B$2:$B$6, 0),
        MATCH(C25, 'Summary - Contract Type'!$C$1:$BX$1, 0)
      ),
      ""
    ),
    ""
  ),
  IF(
    Prototype_input!$C$6 = "Federal or Tribal Government",
    IF(
      B25 &lt;&gt; "",
      IFERROR(
        INDEX(
          'Summary - Level of Assistance'!$C$2:$AW$7,
          MATCH(Prototype_input!$C$34, 'Summary - Level of Assistance'!$B$2:$B$7, 0),
          MATCH(B25, 'Summary - Level of Assistance'!$C$1:$AW$1, 0)
        ),
        ""
      ),
      ""
    ),
    ""
  )
)</f>
        <v/>
      </c>
      <c r="F25" s="21" t="str">
        <f>IF(
  Prototype_input!$C$6 = "State or Local Government",
  IF(
    C25 &lt;&gt; "",
    IFERROR(
      INDEX(
        'Summary - Socioeconomic'!$C$2:$BX$11,
        MATCH(Prototype_input!$C$38, 'Summary - Socioeconomic'!$B$2:$B$11, 0),
        MATCH(C25, 'Summary - Socioeconomic'!$C$1:$BX$1, 0)
      ),
      ""
    ),
    ""
  ),
  IF(
    Prototype_input!$C$6 = "Federal or Tribal Government",
    IF(
      B25 &lt;&gt; "",
      IFERROR(
        INDEX(
          'Summary - Objective'!$C$2:$AX$4,
          MATCH(Prototype_input!$C$38, 'Summary - Objective'!$B$2:$B$4, 0),
          MATCH(B25, 'Summary - Objective'!$C$1:$AX$1, 0)
        ),
        ""
      ),
      ""
    ),
    ""
  )
)</f>
        <v/>
      </c>
      <c r="G25" s="21" t="str">
        <f>IF(
  Prototype_input!$C$6 = "Federal or Tribal Government",
  IF(
    B25 &lt;&gt; "",
    IFERROR(
      INDEX(
        'Summary - Contract Type'!$C$2:$BX$6,
        MATCH(Prototype_input!$C$42, 'Summary - Contract Type'!$B$2:$B$6, 0),
        MATCH(B25, 'Summary - Contract Type'!$C$1:$BX$1, 0)
      ),
      ""
    ),
    ""
  ),
  ""
)</f>
        <v/>
      </c>
      <c r="H25" s="21" t="str">
        <f>IF(
  Prototype_input!$C$6 = "Federal or Tribal Government",
  IF(
    B25 &lt;&gt; "",
    IFERROR(
      INDEX(
        'Summary - Period of Performance'!$C$2:$AW$5,
        MATCH(Prototype_input!$C$46, 'Summary - Period of Performance'!$B$2:$B$5, 0),
        MATCH(B25, 'Summary - Period of Performance'!$C$1:$AW$1, 0)
      ),
      ""
    ),
    ""
  ),
  ""
)</f>
        <v/>
      </c>
      <c r="I25" s="21" t="str">
        <f>IF(
  Prototype_input!$C$6 = "Federal or Tribal Government",
  IF(
    B25 &lt;&gt; "",
    IFERROR(
      INDEX(
        'Summary - Socioeconomic'!$C$2:$BX$11,
        MATCH(Prototype_input!$C$50, 'Summary - Socioeconomic'!$B$2:$B$11, 0),
        MATCH(B25, 'Summary - Socioeconomic'!$C$1:$BX$1, 0)
      ),
      ""
    ),
    ""
  ),
  ""
)</f>
        <v/>
      </c>
      <c r="J25" s="21" t="str">
        <f>IF(
  Prototype_input!$C$6 = "Federal or Tribal Government",
  IF(
    B25 &lt;&gt; "",
    IFERROR(
      INDEX(
        'Summary - Estimated Dollar Valu'!$C$2:$AW$4,
        MATCH(Prototype_input!$C$54, 'Summary - Estimated Dollar Valu'!$B$2:$B$4, 0),
        MATCH(B25, 'Summary - Estimated Dollar Valu'!$C$1:$AW$1, 0)
      ),
      ""
    ),
    ""
  ),
  ""
)</f>
        <v/>
      </c>
      <c r="K25" s="21" t="str">
        <f>IF(AND(Prototype_input!$C$56&lt;&gt;"",J25&lt;&gt;""),Prototype_input!$C$58,"")</f>
        <v/>
      </c>
      <c r="L25" s="21" t="str">
        <f>IF(AND(Prototype_input!$C$60&lt;&gt;"",J25&lt;&gt;""),Prototype_input!$C$62,"")</f>
        <v/>
      </c>
      <c r="M25" s="21" t="str">
        <f>IF(AND(Prototype_input!$C$64&lt;&gt;"",J25&lt;&gt;""),Prototype_input!$C$66,"")</f>
        <v/>
      </c>
      <c r="N25" s="21" t="str">
        <f>IF(AND(Prototype_input!$C$68&lt;&gt;"",J25&lt;&gt;""),Prototype_input!$C$70,"")</f>
        <v/>
      </c>
      <c r="O25" s="21" t="str">
        <f>IF(N25&lt;&gt;"",_xlfn.XLOOKUP(Prototype_input!$E$19,'ITC Offerings Mapping'!$C$1:$C$1000,'ITC Offerings Mapping'!$B$1:$B$1000),"")</f>
        <v/>
      </c>
      <c r="Q25" s="21" t="str">
        <f t="array" ref="Q25">IF(Prototype_input!$C$6="Federal or Tribal Government",IF(O25&lt;&gt;"", INDEX('Scope Scoring'!$C$2:$BX$50, MATCH(O25, 'Scope Scoring'!$B$2:$B$50, 0), MATCH(B25, 'Scope Scoring'!$C$1:$BX$1, 0)),""),"")</f>
        <v/>
      </c>
      <c r="R25" s="21" t="str">
        <f t="shared" si="13"/>
        <v/>
      </c>
      <c r="S25" s="21" t="str">
        <f t="shared" si="14"/>
        <v/>
      </c>
      <c r="T25" s="21" t="str">
        <f t="shared" si="15"/>
        <v/>
      </c>
      <c r="U25" s="21" t="str">
        <f t="shared" si="16"/>
        <v/>
      </c>
      <c r="W25" s="21" t="str">
        <f t="array" ref="W25">IF(Prototype_input!$C$6="Federal or Tribal Government",IF(O25&lt;&gt;"", INDEX('Summary - Level of Assistance -'!$C$2:$AV$7, MATCH(Prototype_input!$C$34, 'Summary - Level of Assistance -'!$B$2:$B$7, 0), MATCH(B25, 'Summary - Level of Assistance -'!$C$1:$AV$1, 0)),""),"")</f>
        <v/>
      </c>
      <c r="X25" s="21" t="str">
        <f t="shared" si="17"/>
        <v/>
      </c>
      <c r="Y25" s="21" t="str">
        <f t="shared" si="18"/>
        <v/>
      </c>
      <c r="AA25" s="21" t="str">
        <f t="array" ref="AA25">IF(Prototype_input!$C$6="Federal or Tribal Government",IF(O25&lt;&gt;"", INDEX('Summary - Objective - Tradeoff'!$C$2:$AV$4, MATCH(Prototype_input!$C$38, 'Summary - Objective - Tradeoff'!$B$2:$B$4, 0), MATCH(B25, 'Summary - Objective - Tradeoff'!$C$1:$AV$1, 0)),""),"")</f>
        <v/>
      </c>
      <c r="AB25" s="21" t="str">
        <f t="shared" si="19"/>
        <v/>
      </c>
      <c r="AC25" s="21" t="str">
        <f t="shared" si="20"/>
        <v/>
      </c>
      <c r="AE25" s="21" t="str">
        <f t="array" ref="AE25">IF(Prototype_input!$C$6="Federal or Tribal Government",IF(O25&lt;&gt;"", INDEX('Summary- PoP - Tradeoff'!$C$2:$AV$5, MATCH(Prototype_input!$C$46, 'Summary- PoP - Tradeoff'!$B$2:$B$5, 0), MATCH(B25, 'Summary- PoP - Tradeoff'!$C$1:$AV$1, 0)),""),"")</f>
        <v/>
      </c>
      <c r="AF25" s="21" t="str">
        <f t="shared" si="21"/>
        <v/>
      </c>
      <c r="AG25" s="21" t="str">
        <f t="shared" si="22"/>
        <v/>
      </c>
      <c r="AI25" s="21" t="str">
        <f t="array" ref="AI25">IF(Prototype_input!$C$6="Federal or Tribal Government",IF(O25&lt;&gt;"", INDEX('Summary - EDV - Tradeoff'!$C$2:$AV$4, MATCH(Prototype_input!$C$54, 'Summary - EDV - Tradeoff'!$B$2:$B$4, 0), MATCH(B25, 'Summary - EDV - Tradeoff'!$C$1:$AV$1, 0)),""),"")</f>
        <v/>
      </c>
      <c r="AJ25" s="21" t="str">
        <f t="shared" si="23"/>
        <v/>
      </c>
      <c r="AK25" s="21" t="str">
        <f t="shared" si="24"/>
        <v/>
      </c>
      <c r="AL25" s="21" t="str">
        <f t="shared" si="25"/>
        <v/>
      </c>
    </row>
    <row r="26" spans="4:38" ht="12.75" x14ac:dyDescent="0.2">
      <c r="D26" s="21" t="str">
        <f>IF(
  Prototype_input!$C$6 = "State or Local Government",
  IF(
    C26 &lt;&gt; "",
    IFERROR(
      INDEX(
        'Summary - Acquisition Need'!$C$2:$AD$4,
        MATCH(Prototype_input!$C$30, 'Summary - Acquisition Need'!$B$2:$B$4, 0),
        MATCH(C26, 'Summary - Acquisition Need'!$C$1:$AD$1, 0)
      ),
      ""
    ),
    ""
  ),
  IF(
    Prototype_input!$C$6 = "Federal or Tribal Government",
    IF(
      B26 &lt;&gt; "",
      IFERROR(
        INDEX(
          'Summary - Place of Performance'!$C$2:$AW$14,
          MATCH(Prototype_input!$C$30, 'Summary - Place of Performance'!$B$2:$B$14, 0),
          MATCH(B26, 'Summary - Place of Performance'!$C$1:$AW$1, 0)
        ),
        ""
      ),
      ""
    ),
    ""
  )
)</f>
        <v/>
      </c>
      <c r="E26" s="21" t="str">
        <f>IF(
  Prototype_input!$C$6 = "State or Local Government",
  IF(
    C26 &lt;&gt; "",
    IFERROR(
      INDEX(
        'Summary - Contract Type'!$C$2:$BX$6,
        MATCH(Prototype_input!$C$34, 'Summary - Contract Type'!$B$2:$B$6, 0),
        MATCH(C26, 'Summary - Contract Type'!$C$1:$BX$1, 0)
      ),
      ""
    ),
    ""
  ),
  IF(
    Prototype_input!$C$6 = "Federal or Tribal Government",
    IF(
      B26 &lt;&gt; "",
      IFERROR(
        INDEX(
          'Summary - Level of Assistance'!$C$2:$AW$7,
          MATCH(Prototype_input!$C$34, 'Summary - Level of Assistance'!$B$2:$B$7, 0),
          MATCH(B26, 'Summary - Level of Assistance'!$C$1:$AW$1, 0)
        ),
        ""
      ),
      ""
    ),
    ""
  )
)</f>
        <v/>
      </c>
      <c r="F26" s="21" t="str">
        <f>IF(
  Prototype_input!$C$6 = "State or Local Government",
  IF(
    C26 &lt;&gt; "",
    IFERROR(
      INDEX(
        'Summary - Socioeconomic'!$C$2:$BX$11,
        MATCH(Prototype_input!$C$38, 'Summary - Socioeconomic'!$B$2:$B$11, 0),
        MATCH(C26, 'Summary - Socioeconomic'!$C$1:$BX$1, 0)
      ),
      ""
    ),
    ""
  ),
  IF(
    Prototype_input!$C$6 = "Federal or Tribal Government",
    IF(
      B26 &lt;&gt; "",
      IFERROR(
        INDEX(
          'Summary - Objective'!$C$2:$AX$4,
          MATCH(Prototype_input!$C$38, 'Summary - Objective'!$B$2:$B$4, 0),
          MATCH(B26, 'Summary - Objective'!$C$1:$AX$1, 0)
        ),
        ""
      ),
      ""
    ),
    ""
  )
)</f>
        <v/>
      </c>
      <c r="G26" s="21" t="str">
        <f>IF(
  Prototype_input!$C$6 = "Federal or Tribal Government",
  IF(
    B26 &lt;&gt; "",
    IFERROR(
      INDEX(
        'Summary - Contract Type'!$C$2:$BX$6,
        MATCH(Prototype_input!$C$42, 'Summary - Contract Type'!$B$2:$B$6, 0),
        MATCH(B26, 'Summary - Contract Type'!$C$1:$BX$1, 0)
      ),
      ""
    ),
    ""
  ),
  ""
)</f>
        <v/>
      </c>
      <c r="H26" s="21" t="str">
        <f>IF(
  Prototype_input!$C$6 = "Federal or Tribal Government",
  IF(
    B26 &lt;&gt; "",
    IFERROR(
      INDEX(
        'Summary - Period of Performance'!$C$2:$AW$5,
        MATCH(Prototype_input!$C$46, 'Summary - Period of Performance'!$B$2:$B$5, 0),
        MATCH(B26, 'Summary - Period of Performance'!$C$1:$AW$1, 0)
      ),
      ""
    ),
    ""
  ),
  ""
)</f>
        <v/>
      </c>
      <c r="I26" s="21" t="str">
        <f>IF(
  Prototype_input!$C$6 = "Federal or Tribal Government",
  IF(
    B26 &lt;&gt; "",
    IFERROR(
      INDEX(
        'Summary - Socioeconomic'!$C$2:$BX$11,
        MATCH(Prototype_input!$C$50, 'Summary - Socioeconomic'!$B$2:$B$11, 0),
        MATCH(B26, 'Summary - Socioeconomic'!$C$1:$BX$1, 0)
      ),
      ""
    ),
    ""
  ),
  ""
)</f>
        <v/>
      </c>
      <c r="J26" s="21" t="str">
        <f>IF(
  Prototype_input!$C$6 = "Federal or Tribal Government",
  IF(
    B26 &lt;&gt; "",
    IFERROR(
      INDEX(
        'Summary - Estimated Dollar Valu'!$C$2:$AW$4,
        MATCH(Prototype_input!$C$54, 'Summary - Estimated Dollar Valu'!$B$2:$B$4, 0),
        MATCH(B26, 'Summary - Estimated Dollar Valu'!$C$1:$AW$1, 0)
      ),
      ""
    ),
    ""
  ),
  ""
)</f>
        <v/>
      </c>
      <c r="K26" s="21" t="str">
        <f>IF(AND(Prototype_input!$C$56&lt;&gt;"",J26&lt;&gt;""),Prototype_input!$C$58,"")</f>
        <v/>
      </c>
      <c r="L26" s="21" t="str">
        <f>IF(AND(Prototype_input!$C$60&lt;&gt;"",J26&lt;&gt;""),Prototype_input!$C$62,"")</f>
        <v/>
      </c>
      <c r="M26" s="21" t="str">
        <f>IF(AND(Prototype_input!$C$64&lt;&gt;"",J26&lt;&gt;""),Prototype_input!$C$66,"")</f>
        <v/>
      </c>
      <c r="N26" s="21" t="str">
        <f>IF(AND(Prototype_input!$C$68&lt;&gt;"",J26&lt;&gt;""),Prototype_input!$C$70,"")</f>
        <v/>
      </c>
      <c r="O26" s="21" t="str">
        <f>IF(N26&lt;&gt;"",_xlfn.XLOOKUP(Prototype_input!$E$19,'ITC Offerings Mapping'!$C$1:$C$1000,'ITC Offerings Mapping'!$B$1:$B$1000),"")</f>
        <v/>
      </c>
      <c r="Q26" s="21" t="str">
        <f t="array" ref="Q26">IF(Prototype_input!$C$6="Federal or Tribal Government",IF(O26&lt;&gt;"", INDEX('Scope Scoring'!$C$2:$BX$50, MATCH(O26, 'Scope Scoring'!$B$2:$B$50, 0), MATCH(B26, 'Scope Scoring'!$C$1:$BX$1, 0)),""),"")</f>
        <v/>
      </c>
      <c r="R26" s="21" t="str">
        <f t="shared" si="13"/>
        <v/>
      </c>
      <c r="S26" s="21" t="str">
        <f t="shared" si="14"/>
        <v/>
      </c>
      <c r="T26" s="21" t="str">
        <f t="shared" si="15"/>
        <v/>
      </c>
      <c r="U26" s="21" t="str">
        <f t="shared" si="16"/>
        <v/>
      </c>
      <c r="W26" s="21" t="str">
        <f t="array" ref="W26">IF(Prototype_input!$C$6="Federal or Tribal Government",IF(O26&lt;&gt;"", INDEX('Summary - Level of Assistance -'!$C$2:$AV$7, MATCH(Prototype_input!$C$34, 'Summary - Level of Assistance -'!$B$2:$B$7, 0), MATCH(B26, 'Summary - Level of Assistance -'!$C$1:$AV$1, 0)),""),"")</f>
        <v/>
      </c>
      <c r="X26" s="21" t="str">
        <f t="shared" si="17"/>
        <v/>
      </c>
      <c r="Y26" s="21" t="str">
        <f t="shared" si="18"/>
        <v/>
      </c>
      <c r="AA26" s="21" t="str">
        <f t="array" ref="AA26">IF(Prototype_input!$C$6="Federal or Tribal Government",IF(O26&lt;&gt;"", INDEX('Summary - Objective - Tradeoff'!$C$2:$AV$4, MATCH(Prototype_input!$C$38, 'Summary - Objective - Tradeoff'!$B$2:$B$4, 0), MATCH(B26, 'Summary - Objective - Tradeoff'!$C$1:$AV$1, 0)),""),"")</f>
        <v/>
      </c>
      <c r="AB26" s="21" t="str">
        <f t="shared" si="19"/>
        <v/>
      </c>
      <c r="AC26" s="21" t="str">
        <f t="shared" si="20"/>
        <v/>
      </c>
      <c r="AE26" s="21" t="str">
        <f t="array" ref="AE26">IF(Prototype_input!$C$6="Federal or Tribal Government",IF(O26&lt;&gt;"", INDEX('Summary- PoP - Tradeoff'!$C$2:$AV$5, MATCH(Prototype_input!$C$46, 'Summary- PoP - Tradeoff'!$B$2:$B$5, 0), MATCH(B26, 'Summary- PoP - Tradeoff'!$C$1:$AV$1, 0)),""),"")</f>
        <v/>
      </c>
      <c r="AF26" s="21" t="str">
        <f t="shared" si="21"/>
        <v/>
      </c>
      <c r="AG26" s="21" t="str">
        <f t="shared" si="22"/>
        <v/>
      </c>
      <c r="AI26" s="21" t="str">
        <f t="array" ref="AI26">IF(Prototype_input!$C$6="Federal or Tribal Government",IF(O26&lt;&gt;"", INDEX('Summary - EDV - Tradeoff'!$C$2:$AV$4, MATCH(Prototype_input!$C$54, 'Summary - EDV - Tradeoff'!$B$2:$B$4, 0), MATCH(B26, 'Summary - EDV - Tradeoff'!$C$1:$AV$1, 0)),""),"")</f>
        <v/>
      </c>
      <c r="AJ26" s="21" t="str">
        <f t="shared" si="23"/>
        <v/>
      </c>
      <c r="AK26" s="21" t="str">
        <f t="shared" si="24"/>
        <v/>
      </c>
      <c r="AL26" s="21" t="str">
        <f t="shared" si="25"/>
        <v/>
      </c>
    </row>
    <row r="27" spans="4:38" ht="12.75" x14ac:dyDescent="0.2">
      <c r="D27" s="21" t="str">
        <f>IF(
  Prototype_input!$C$6 = "State or Local Government",
  IF(
    C27 &lt;&gt; "",
    IFERROR(
      INDEX(
        'Summary - Acquisition Need'!$C$2:$AD$4,
        MATCH(Prototype_input!$C$30, 'Summary - Acquisition Need'!$B$2:$B$4, 0),
        MATCH(C27, 'Summary - Acquisition Need'!$C$1:$AD$1, 0)
      ),
      ""
    ),
    ""
  ),
  IF(
    Prototype_input!$C$6 = "Federal or Tribal Government",
    IF(
      B27 &lt;&gt; "",
      IFERROR(
        INDEX(
          'Summary - Place of Performance'!$C$2:$AW$14,
          MATCH(Prototype_input!$C$30, 'Summary - Place of Performance'!$B$2:$B$14, 0),
          MATCH(B27, 'Summary - Place of Performance'!$C$1:$AW$1, 0)
        ),
        ""
      ),
      ""
    ),
    ""
  )
)</f>
        <v/>
      </c>
      <c r="E27" s="21" t="str">
        <f>IF(
  Prototype_input!$C$6 = "State or Local Government",
  IF(
    C27 &lt;&gt; "",
    IFERROR(
      INDEX(
        'Summary - Contract Type'!$C$2:$BX$6,
        MATCH(Prototype_input!$C$34, 'Summary - Contract Type'!$B$2:$B$6, 0),
        MATCH(C27, 'Summary - Contract Type'!$C$1:$BX$1, 0)
      ),
      ""
    ),
    ""
  ),
  IF(
    Prototype_input!$C$6 = "Federal or Tribal Government",
    IF(
      B27 &lt;&gt; "",
      IFERROR(
        INDEX(
          'Summary - Level of Assistance'!$C$2:$AW$7,
          MATCH(Prototype_input!$C$34, 'Summary - Level of Assistance'!$B$2:$B$7, 0),
          MATCH(B27, 'Summary - Level of Assistance'!$C$1:$AW$1, 0)
        ),
        ""
      ),
      ""
    ),
    ""
  )
)</f>
        <v/>
      </c>
      <c r="F27" s="21" t="str">
        <f>IF(
  Prototype_input!$C$6 = "State or Local Government",
  IF(
    C27 &lt;&gt; "",
    IFERROR(
      INDEX(
        'Summary - Socioeconomic'!$C$2:$BX$11,
        MATCH(Prototype_input!$C$38, 'Summary - Socioeconomic'!$B$2:$B$11, 0),
        MATCH(C27, 'Summary - Socioeconomic'!$C$1:$BX$1, 0)
      ),
      ""
    ),
    ""
  ),
  IF(
    Prototype_input!$C$6 = "Federal or Tribal Government",
    IF(
      B27 &lt;&gt; "",
      IFERROR(
        INDEX(
          'Summary - Objective'!$C$2:$AX$4,
          MATCH(Prototype_input!$C$38, 'Summary - Objective'!$B$2:$B$4, 0),
          MATCH(B27, 'Summary - Objective'!$C$1:$AX$1, 0)
        ),
        ""
      ),
      ""
    ),
    ""
  )
)</f>
        <v/>
      </c>
      <c r="G27" s="21" t="str">
        <f>IF(
  Prototype_input!$C$6 = "Federal or Tribal Government",
  IF(
    B27 &lt;&gt; "",
    IFERROR(
      INDEX(
        'Summary - Contract Type'!$C$2:$BX$6,
        MATCH(Prototype_input!$C$42, 'Summary - Contract Type'!$B$2:$B$6, 0),
        MATCH(B27, 'Summary - Contract Type'!$C$1:$BX$1, 0)
      ),
      ""
    ),
    ""
  ),
  ""
)</f>
        <v/>
      </c>
      <c r="H27" s="21" t="str">
        <f>IF(
  Prototype_input!$C$6 = "Federal or Tribal Government",
  IF(
    B27 &lt;&gt; "",
    IFERROR(
      INDEX(
        'Summary - Period of Performance'!$C$2:$AW$5,
        MATCH(Prototype_input!$C$46, 'Summary - Period of Performance'!$B$2:$B$5, 0),
        MATCH(B27, 'Summary - Period of Performance'!$C$1:$AW$1, 0)
      ),
      ""
    ),
    ""
  ),
  ""
)</f>
        <v/>
      </c>
      <c r="I27" s="21" t="str">
        <f>IF(
  Prototype_input!$C$6 = "Federal or Tribal Government",
  IF(
    B27 &lt;&gt; "",
    IFERROR(
      INDEX(
        'Summary - Socioeconomic'!$C$2:$BX$11,
        MATCH(Prototype_input!$C$50, 'Summary - Socioeconomic'!$B$2:$B$11, 0),
        MATCH(B27, 'Summary - Socioeconomic'!$C$1:$BX$1, 0)
      ),
      ""
    ),
    ""
  ),
  ""
)</f>
        <v/>
      </c>
      <c r="J27" s="21" t="str">
        <f>IF(
  Prototype_input!$C$6 = "Federal or Tribal Government",
  IF(
    B27 &lt;&gt; "",
    IFERROR(
      INDEX(
        'Summary - Estimated Dollar Valu'!$C$2:$AW$4,
        MATCH(Prototype_input!$C$54, 'Summary - Estimated Dollar Valu'!$B$2:$B$4, 0),
        MATCH(B27, 'Summary - Estimated Dollar Valu'!$C$1:$AW$1, 0)
      ),
      ""
    ),
    ""
  ),
  ""
)</f>
        <v/>
      </c>
      <c r="K27" s="21" t="str">
        <f>IF(AND(Prototype_input!$C$56&lt;&gt;"",J27&lt;&gt;""),Prototype_input!$C$58,"")</f>
        <v/>
      </c>
      <c r="L27" s="21" t="str">
        <f>IF(AND(Prototype_input!$C$60&lt;&gt;"",J27&lt;&gt;""),Prototype_input!$C$62,"")</f>
        <v/>
      </c>
      <c r="M27" s="21" t="str">
        <f>IF(AND(Prototype_input!$C$64&lt;&gt;"",J27&lt;&gt;""),Prototype_input!$C$66,"")</f>
        <v/>
      </c>
      <c r="N27" s="21" t="str">
        <f>IF(AND(Prototype_input!$C$68&lt;&gt;"",J27&lt;&gt;""),Prototype_input!$C$70,"")</f>
        <v/>
      </c>
      <c r="O27" s="21" t="str">
        <f>IF(N27&lt;&gt;"",_xlfn.XLOOKUP(Prototype_input!$E$19,'ITC Offerings Mapping'!$C$1:$C$1000,'ITC Offerings Mapping'!$B$1:$B$1000),"")</f>
        <v/>
      </c>
      <c r="Q27" s="21" t="str">
        <f t="array" ref="Q27">IF(Prototype_input!$C$6="Federal or Tribal Government",IF(O27&lt;&gt;"", INDEX('Scope Scoring'!$C$2:$BX$50, MATCH(O27, 'Scope Scoring'!$B$2:$B$50, 0), MATCH(B27, 'Scope Scoring'!$C$1:$BX$1, 0)),""),"")</f>
        <v/>
      </c>
      <c r="R27" s="21" t="str">
        <f t="shared" si="13"/>
        <v/>
      </c>
      <c r="S27" s="21" t="str">
        <f t="shared" si="14"/>
        <v/>
      </c>
      <c r="T27" s="21" t="str">
        <f t="shared" si="15"/>
        <v/>
      </c>
      <c r="U27" s="21" t="str">
        <f t="shared" si="16"/>
        <v/>
      </c>
      <c r="W27" s="21" t="str">
        <f t="array" ref="W27">IF(Prototype_input!$C$6="Federal or Tribal Government",IF(O27&lt;&gt;"", INDEX('Summary - Level of Assistance -'!$C$2:$AV$7, MATCH(Prototype_input!$C$34, 'Summary - Level of Assistance -'!$B$2:$B$7, 0), MATCH(B27, 'Summary - Level of Assistance -'!$C$1:$AV$1, 0)),""),"")</f>
        <v/>
      </c>
      <c r="X27" s="21" t="str">
        <f t="shared" si="17"/>
        <v/>
      </c>
      <c r="Y27" s="21" t="str">
        <f t="shared" si="18"/>
        <v/>
      </c>
      <c r="AA27" s="21" t="str">
        <f t="array" ref="AA27">IF(Prototype_input!$C$6="Federal or Tribal Government",IF(O27&lt;&gt;"", INDEX('Summary - Objective - Tradeoff'!$C$2:$AV$4, MATCH(Prototype_input!$C$38, 'Summary - Objective - Tradeoff'!$B$2:$B$4, 0), MATCH(B27, 'Summary - Objective - Tradeoff'!$C$1:$AV$1, 0)),""),"")</f>
        <v/>
      </c>
      <c r="AB27" s="21" t="str">
        <f t="shared" si="19"/>
        <v/>
      </c>
      <c r="AC27" s="21" t="str">
        <f t="shared" si="20"/>
        <v/>
      </c>
      <c r="AE27" s="21" t="str">
        <f t="array" ref="AE27">IF(Prototype_input!$C$6="Federal or Tribal Government",IF(O27&lt;&gt;"", INDEX('Summary- PoP - Tradeoff'!$C$2:$AV$5, MATCH(Prototype_input!$C$46, 'Summary- PoP - Tradeoff'!$B$2:$B$5, 0), MATCH(B27, 'Summary- PoP - Tradeoff'!$C$1:$AV$1, 0)),""),"")</f>
        <v/>
      </c>
      <c r="AF27" s="21" t="str">
        <f t="shared" si="21"/>
        <v/>
      </c>
      <c r="AG27" s="21" t="str">
        <f t="shared" si="22"/>
        <v/>
      </c>
      <c r="AI27" s="21" t="str">
        <f t="array" ref="AI27">IF(Prototype_input!$C$6="Federal or Tribal Government",IF(O27&lt;&gt;"", INDEX('Summary - EDV - Tradeoff'!$C$2:$AV$4, MATCH(Prototype_input!$C$54, 'Summary - EDV - Tradeoff'!$B$2:$B$4, 0), MATCH(B27, 'Summary - EDV - Tradeoff'!$C$1:$AV$1, 0)),""),"")</f>
        <v/>
      </c>
      <c r="AJ27" s="21" t="str">
        <f t="shared" si="23"/>
        <v/>
      </c>
      <c r="AK27" s="21" t="str">
        <f t="shared" si="24"/>
        <v/>
      </c>
      <c r="AL27" s="21" t="str">
        <f t="shared" si="25"/>
        <v/>
      </c>
    </row>
    <row r="28" spans="4:38" ht="12.75" x14ac:dyDescent="0.2">
      <c r="D28" s="21" t="str">
        <f>IF(
  Prototype_input!$C$6 = "State or Local Government",
  IF(
    C28 &lt;&gt; "",
    IFERROR(
      INDEX(
        'Summary - Acquisition Need'!$C$2:$AD$4,
        MATCH(Prototype_input!$C$30, 'Summary - Acquisition Need'!$B$2:$B$4, 0),
        MATCH(C28, 'Summary - Acquisition Need'!$C$1:$AD$1, 0)
      ),
      ""
    ),
    ""
  ),
  IF(
    Prototype_input!$C$6 = "Federal or Tribal Government",
    IF(
      B28 &lt;&gt; "",
      IFERROR(
        INDEX(
          'Summary - Place of Performance'!$C$2:$AW$14,
          MATCH(Prototype_input!$C$30, 'Summary - Place of Performance'!$B$2:$B$14, 0),
          MATCH(B28, 'Summary - Place of Performance'!$C$1:$AW$1, 0)
        ),
        ""
      ),
      ""
    ),
    ""
  )
)</f>
        <v/>
      </c>
      <c r="E28" s="21" t="str">
        <f>IF(
  Prototype_input!$C$6 = "State or Local Government",
  IF(
    C28 &lt;&gt; "",
    IFERROR(
      INDEX(
        'Summary - Contract Type'!$C$2:$BX$6,
        MATCH(Prototype_input!$C$34, 'Summary - Contract Type'!$B$2:$B$6, 0),
        MATCH(C28, 'Summary - Contract Type'!$C$1:$BX$1, 0)
      ),
      ""
    ),
    ""
  ),
  IF(
    Prototype_input!$C$6 = "Federal or Tribal Government",
    IF(
      B28 &lt;&gt; "",
      IFERROR(
        INDEX(
          'Summary - Level of Assistance'!$C$2:$AW$7,
          MATCH(Prototype_input!$C$34, 'Summary - Level of Assistance'!$B$2:$B$7, 0),
          MATCH(B28, 'Summary - Level of Assistance'!$C$1:$AW$1, 0)
        ),
        ""
      ),
      ""
    ),
    ""
  )
)</f>
        <v/>
      </c>
      <c r="F28" s="21" t="str">
        <f>IF(
  Prototype_input!$C$6 = "State or Local Government",
  IF(
    C28 &lt;&gt; "",
    IFERROR(
      INDEX(
        'Summary - Socioeconomic'!$C$2:$BX$11,
        MATCH(Prototype_input!$C$38, 'Summary - Socioeconomic'!$B$2:$B$11, 0),
        MATCH(C28, 'Summary - Socioeconomic'!$C$1:$BX$1, 0)
      ),
      ""
    ),
    ""
  ),
  IF(
    Prototype_input!$C$6 = "Federal or Tribal Government",
    IF(
      B28 &lt;&gt; "",
      IFERROR(
        INDEX(
          'Summary - Objective'!$C$2:$AX$4,
          MATCH(Prototype_input!$C$38, 'Summary - Objective'!$B$2:$B$4, 0),
          MATCH(B28, 'Summary - Objective'!$C$1:$AX$1, 0)
        ),
        ""
      ),
      ""
    ),
    ""
  )
)</f>
        <v/>
      </c>
      <c r="G28" s="21" t="str">
        <f>IF(
  Prototype_input!$C$6 = "Federal or Tribal Government",
  IF(
    B28 &lt;&gt; "",
    IFERROR(
      INDEX(
        'Summary - Contract Type'!$C$2:$BX$6,
        MATCH(Prototype_input!$C$42, 'Summary - Contract Type'!$B$2:$B$6, 0),
        MATCH(B28, 'Summary - Contract Type'!$C$1:$BX$1, 0)
      ),
      ""
    ),
    ""
  ),
  ""
)</f>
        <v/>
      </c>
      <c r="H28" s="21" t="str">
        <f>IF(
  Prototype_input!$C$6 = "Federal or Tribal Government",
  IF(
    B28 &lt;&gt; "",
    IFERROR(
      INDEX(
        'Summary - Period of Performance'!$C$2:$AW$5,
        MATCH(Prototype_input!$C$46, 'Summary - Period of Performance'!$B$2:$B$5, 0),
        MATCH(B28, 'Summary - Period of Performance'!$C$1:$AW$1, 0)
      ),
      ""
    ),
    ""
  ),
  ""
)</f>
        <v/>
      </c>
      <c r="I28" s="21" t="str">
        <f>IF(
  Prototype_input!$C$6 = "Federal or Tribal Government",
  IF(
    B28 &lt;&gt; "",
    IFERROR(
      INDEX(
        'Summary - Socioeconomic'!$C$2:$BX$11,
        MATCH(Prototype_input!$C$50, 'Summary - Socioeconomic'!$B$2:$B$11, 0),
        MATCH(B28, 'Summary - Socioeconomic'!$C$1:$BX$1, 0)
      ),
      ""
    ),
    ""
  ),
  ""
)</f>
        <v/>
      </c>
      <c r="J28" s="21" t="str">
        <f>IF(
  Prototype_input!$C$6 = "Federal or Tribal Government",
  IF(
    B28 &lt;&gt; "",
    IFERROR(
      INDEX(
        'Summary - Estimated Dollar Valu'!$C$2:$AW$4,
        MATCH(Prototype_input!$C$54, 'Summary - Estimated Dollar Valu'!$B$2:$B$4, 0),
        MATCH(B28, 'Summary - Estimated Dollar Valu'!$C$1:$AW$1, 0)
      ),
      ""
    ),
    ""
  ),
  ""
)</f>
        <v/>
      </c>
      <c r="K28" s="21" t="str">
        <f>IF(AND(Prototype_input!$C$56&lt;&gt;"",J28&lt;&gt;""),Prototype_input!$C$58,"")</f>
        <v/>
      </c>
      <c r="L28" s="21" t="str">
        <f>IF(AND(Prototype_input!$C$60&lt;&gt;"",J28&lt;&gt;""),Prototype_input!$C$62,"")</f>
        <v/>
      </c>
      <c r="M28" s="21" t="str">
        <f>IF(AND(Prototype_input!$C$64&lt;&gt;"",J28&lt;&gt;""),Prototype_input!$C$66,"")</f>
        <v/>
      </c>
      <c r="N28" s="21" t="str">
        <f>IF(AND(Prototype_input!$C$68&lt;&gt;"",J28&lt;&gt;""),Prototype_input!$C$70,"")</f>
        <v/>
      </c>
      <c r="O28" s="21" t="str">
        <f>IF(N28&lt;&gt;"",_xlfn.XLOOKUP(Prototype_input!$E$19,'ITC Offerings Mapping'!$C$1:$C$1000,'ITC Offerings Mapping'!$B$1:$B$1000),"")</f>
        <v/>
      </c>
      <c r="Q28" s="21" t="str">
        <f t="array" ref="Q28">IF(Prototype_input!$C$6="Federal or Tribal Government",IF(O28&lt;&gt;"", INDEX('Scope Scoring'!$C$2:$BX$50, MATCH(O28, 'Scope Scoring'!$B$2:$B$50, 0), MATCH(B28, 'Scope Scoring'!$C$1:$BX$1, 0)),""),"")</f>
        <v/>
      </c>
      <c r="R28" s="21" t="str">
        <f t="shared" si="13"/>
        <v/>
      </c>
      <c r="S28" s="21" t="str">
        <f t="shared" si="14"/>
        <v/>
      </c>
      <c r="T28" s="21" t="str">
        <f t="shared" si="15"/>
        <v/>
      </c>
      <c r="U28" s="21" t="str">
        <f t="shared" si="16"/>
        <v/>
      </c>
      <c r="W28" s="21" t="str">
        <f t="array" ref="W28">IF(Prototype_input!$C$6="Federal or Tribal Government",IF(O28&lt;&gt;"", INDEX('Summary - Level of Assistance -'!$C$2:$AV$7, MATCH(Prototype_input!$C$34, 'Summary - Level of Assistance -'!$B$2:$B$7, 0), MATCH(B28, 'Summary - Level of Assistance -'!$C$1:$AV$1, 0)),""),"")</f>
        <v/>
      </c>
      <c r="X28" s="21" t="str">
        <f t="shared" si="17"/>
        <v/>
      </c>
      <c r="Y28" s="21" t="str">
        <f t="shared" si="18"/>
        <v/>
      </c>
      <c r="AA28" s="21" t="str">
        <f t="array" ref="AA28">IF(Prototype_input!$C$6="Federal or Tribal Government",IF(O28&lt;&gt;"", INDEX('Summary - Objective - Tradeoff'!$C$2:$AV$4, MATCH(Prototype_input!$C$38, 'Summary - Objective - Tradeoff'!$B$2:$B$4, 0), MATCH(B28, 'Summary - Objective - Tradeoff'!$C$1:$AV$1, 0)),""),"")</f>
        <v/>
      </c>
      <c r="AB28" s="21" t="str">
        <f t="shared" si="19"/>
        <v/>
      </c>
      <c r="AC28" s="21" t="str">
        <f t="shared" si="20"/>
        <v/>
      </c>
      <c r="AE28" s="21" t="str">
        <f t="array" ref="AE28">IF(Prototype_input!$C$6="Federal or Tribal Government",IF(O28&lt;&gt;"", INDEX('Summary- PoP - Tradeoff'!$C$2:$AV$5, MATCH(Prototype_input!$C$46, 'Summary- PoP - Tradeoff'!$B$2:$B$5, 0), MATCH(B28, 'Summary- PoP - Tradeoff'!$C$1:$AV$1, 0)),""),"")</f>
        <v/>
      </c>
      <c r="AF28" s="21" t="str">
        <f t="shared" si="21"/>
        <v/>
      </c>
      <c r="AG28" s="21" t="str">
        <f t="shared" si="22"/>
        <v/>
      </c>
      <c r="AI28" s="21" t="str">
        <f t="array" ref="AI28">IF(Prototype_input!$C$6="Federal or Tribal Government",IF(O28&lt;&gt;"", INDEX('Summary - EDV - Tradeoff'!$C$2:$AV$4, MATCH(Prototype_input!$C$54, 'Summary - EDV - Tradeoff'!$B$2:$B$4, 0), MATCH(B28, 'Summary - EDV - Tradeoff'!$C$1:$AV$1, 0)),""),"")</f>
        <v/>
      </c>
      <c r="AJ28" s="21" t="str">
        <f t="shared" si="23"/>
        <v/>
      </c>
      <c r="AK28" s="21" t="str">
        <f t="shared" si="24"/>
        <v/>
      </c>
      <c r="AL28" s="21" t="str">
        <f t="shared" si="25"/>
        <v/>
      </c>
    </row>
    <row r="29" spans="4:38" ht="12.75" x14ac:dyDescent="0.2">
      <c r="D29" s="21" t="str">
        <f>IF(
  Prototype_input!$C$6 = "State or Local Government",
  IF(
    C29 &lt;&gt; "",
    IFERROR(
      INDEX(
        'Summary - Acquisition Need'!$C$2:$AD$4,
        MATCH(Prototype_input!$C$30, 'Summary - Acquisition Need'!$B$2:$B$4, 0),
        MATCH(C29, 'Summary - Acquisition Need'!$C$1:$AD$1, 0)
      ),
      ""
    ),
    ""
  ),
  IF(
    Prototype_input!$C$6 = "Federal or Tribal Government",
    IF(
      B29 &lt;&gt; "",
      IFERROR(
        INDEX(
          'Summary - Place of Performance'!$C$2:$AW$14,
          MATCH(Prototype_input!$C$30, 'Summary - Place of Performance'!$B$2:$B$14, 0),
          MATCH(B29, 'Summary - Place of Performance'!$C$1:$AW$1, 0)
        ),
        ""
      ),
      ""
    ),
    ""
  )
)</f>
        <v/>
      </c>
      <c r="E29" s="21" t="str">
        <f>IF(
  Prototype_input!$C$6 = "State or Local Government",
  IF(
    C29 &lt;&gt; "",
    IFERROR(
      INDEX(
        'Summary - Contract Type'!$C$2:$BX$6,
        MATCH(Prototype_input!$C$34, 'Summary - Contract Type'!$B$2:$B$6, 0),
        MATCH(C29, 'Summary - Contract Type'!$C$1:$BX$1, 0)
      ),
      ""
    ),
    ""
  ),
  IF(
    Prototype_input!$C$6 = "Federal or Tribal Government",
    IF(
      B29 &lt;&gt; "",
      IFERROR(
        INDEX(
          'Summary - Level of Assistance'!$C$2:$AW$7,
          MATCH(Prototype_input!$C$34, 'Summary - Level of Assistance'!$B$2:$B$7, 0),
          MATCH(B29, 'Summary - Level of Assistance'!$C$1:$AW$1, 0)
        ),
        ""
      ),
      ""
    ),
    ""
  )
)</f>
        <v/>
      </c>
      <c r="F29" s="21" t="str">
        <f>IF(
  Prototype_input!$C$6 = "State or Local Government",
  IF(
    C29 &lt;&gt; "",
    IFERROR(
      INDEX(
        'Summary - Socioeconomic'!$C$2:$BX$11,
        MATCH(Prototype_input!$C$38, 'Summary - Socioeconomic'!$B$2:$B$11, 0),
        MATCH(C29, 'Summary - Socioeconomic'!$C$1:$BX$1, 0)
      ),
      ""
    ),
    ""
  ),
  IF(
    Prototype_input!$C$6 = "Federal or Tribal Government",
    IF(
      B29 &lt;&gt; "",
      IFERROR(
        INDEX(
          'Summary - Objective'!$C$2:$AX$4,
          MATCH(Prototype_input!$C$38, 'Summary - Objective'!$B$2:$B$4, 0),
          MATCH(B29, 'Summary - Objective'!$C$1:$AX$1, 0)
        ),
        ""
      ),
      ""
    ),
    ""
  )
)</f>
        <v/>
      </c>
      <c r="G29" s="21" t="str">
        <f>IF(
  Prototype_input!$C$6 = "Federal or Tribal Government",
  IF(
    B29 &lt;&gt; "",
    IFERROR(
      INDEX(
        'Summary - Contract Type'!$C$2:$BX$6,
        MATCH(Prototype_input!$C$42, 'Summary - Contract Type'!$B$2:$B$6, 0),
        MATCH(B29, 'Summary - Contract Type'!$C$1:$BX$1, 0)
      ),
      ""
    ),
    ""
  ),
  ""
)</f>
        <v/>
      </c>
      <c r="H29" s="21" t="str">
        <f>IF(
  Prototype_input!$C$6 = "Federal or Tribal Government",
  IF(
    B29 &lt;&gt; "",
    IFERROR(
      INDEX(
        'Summary - Period of Performance'!$C$2:$AW$5,
        MATCH(Prototype_input!$C$46, 'Summary - Period of Performance'!$B$2:$B$5, 0),
        MATCH(B29, 'Summary - Period of Performance'!$C$1:$AW$1, 0)
      ),
      ""
    ),
    ""
  ),
  ""
)</f>
        <v/>
      </c>
      <c r="I29" s="21" t="str">
        <f>IF(
  Prototype_input!$C$6 = "Federal or Tribal Government",
  IF(
    B29 &lt;&gt; "",
    IFERROR(
      INDEX(
        'Summary - Socioeconomic'!$C$2:$BX$11,
        MATCH(Prototype_input!$C$50, 'Summary - Socioeconomic'!$B$2:$B$11, 0),
        MATCH(B29, 'Summary - Socioeconomic'!$C$1:$BX$1, 0)
      ),
      ""
    ),
    ""
  ),
  ""
)</f>
        <v/>
      </c>
      <c r="J29" s="21" t="str">
        <f>IF(
  Prototype_input!$C$6 = "Federal or Tribal Government",
  IF(
    B29 &lt;&gt; "",
    IFERROR(
      INDEX(
        'Summary - Estimated Dollar Valu'!$C$2:$AW$4,
        MATCH(Prototype_input!$C$54, 'Summary - Estimated Dollar Valu'!$B$2:$B$4, 0),
        MATCH(B29, 'Summary - Estimated Dollar Valu'!$C$1:$AW$1, 0)
      ),
      ""
    ),
    ""
  ),
  ""
)</f>
        <v/>
      </c>
      <c r="K29" s="21" t="str">
        <f>IF(AND(Prototype_input!$C$56&lt;&gt;"",J29&lt;&gt;""),Prototype_input!$C$58,"")</f>
        <v/>
      </c>
      <c r="L29" s="21" t="str">
        <f>IF(AND(Prototype_input!$C$60&lt;&gt;"",J29&lt;&gt;""),Prototype_input!$C$62,"")</f>
        <v/>
      </c>
      <c r="M29" s="21" t="str">
        <f>IF(AND(Prototype_input!$C$64&lt;&gt;"",J29&lt;&gt;""),Prototype_input!$C$66,"")</f>
        <v/>
      </c>
      <c r="N29" s="21" t="str">
        <f>IF(AND(Prototype_input!$C$68&lt;&gt;"",J29&lt;&gt;""),Prototype_input!$C$70,"")</f>
        <v/>
      </c>
      <c r="O29" s="21" t="str">
        <f>IF(N29&lt;&gt;"",_xlfn.XLOOKUP(Prototype_input!$E$19,'ITC Offerings Mapping'!$C$1:$C$1000,'ITC Offerings Mapping'!$B$1:$B$1000),"")</f>
        <v/>
      </c>
      <c r="Q29" s="21" t="str">
        <f t="array" ref="Q29">IF(Prototype_input!$C$6="Federal or Tribal Government",IF(O29&lt;&gt;"", INDEX('Scope Scoring'!$C$2:$BX$50, MATCH(O29, 'Scope Scoring'!$B$2:$B$50, 0), MATCH(B29, 'Scope Scoring'!$C$1:$BX$1, 0)),""),"")</f>
        <v/>
      </c>
      <c r="R29" s="21" t="str">
        <f t="shared" si="13"/>
        <v/>
      </c>
      <c r="S29" s="21" t="str">
        <f t="shared" si="14"/>
        <v/>
      </c>
      <c r="T29" s="21" t="str">
        <f t="shared" si="15"/>
        <v/>
      </c>
      <c r="U29" s="21" t="str">
        <f t="shared" si="16"/>
        <v/>
      </c>
      <c r="W29" s="21" t="str">
        <f t="array" ref="W29">IF(Prototype_input!$C$6="Federal or Tribal Government",IF(O29&lt;&gt;"", INDEX('Summary - Level of Assistance -'!$C$2:$AV$7, MATCH(Prototype_input!$C$34, 'Summary - Level of Assistance -'!$B$2:$B$7, 0), MATCH(B29, 'Summary - Level of Assistance -'!$C$1:$AV$1, 0)),""),"")</f>
        <v/>
      </c>
      <c r="X29" s="21" t="str">
        <f t="shared" si="17"/>
        <v/>
      </c>
      <c r="Y29" s="21" t="str">
        <f t="shared" si="18"/>
        <v/>
      </c>
      <c r="AA29" s="21" t="str">
        <f t="array" ref="AA29">IF(Prototype_input!$C$6="Federal or Tribal Government",IF(O29&lt;&gt;"", INDEX('Summary - Objective - Tradeoff'!$C$2:$AV$4, MATCH(Prototype_input!$C$38, 'Summary - Objective - Tradeoff'!$B$2:$B$4, 0), MATCH(B29, 'Summary - Objective - Tradeoff'!$C$1:$AV$1, 0)),""),"")</f>
        <v/>
      </c>
      <c r="AB29" s="21" t="str">
        <f t="shared" si="19"/>
        <v/>
      </c>
      <c r="AC29" s="21" t="str">
        <f t="shared" si="20"/>
        <v/>
      </c>
      <c r="AE29" s="21" t="str">
        <f t="array" ref="AE29">IF(Prototype_input!$C$6="Federal or Tribal Government",IF(O29&lt;&gt;"", INDEX('Summary- PoP - Tradeoff'!$C$2:$AV$5, MATCH(Prototype_input!$C$46, 'Summary- PoP - Tradeoff'!$B$2:$B$5, 0), MATCH(B29, 'Summary- PoP - Tradeoff'!$C$1:$AV$1, 0)),""),"")</f>
        <v/>
      </c>
      <c r="AF29" s="21" t="str">
        <f t="shared" si="21"/>
        <v/>
      </c>
      <c r="AG29" s="21" t="str">
        <f t="shared" si="22"/>
        <v/>
      </c>
      <c r="AI29" s="21" t="str">
        <f t="array" ref="AI29">IF(Prototype_input!$C$6="Federal or Tribal Government",IF(O29&lt;&gt;"", INDEX('Summary - EDV - Tradeoff'!$C$2:$AV$4, MATCH(Prototype_input!$C$54, 'Summary - EDV - Tradeoff'!$B$2:$B$4, 0), MATCH(B29, 'Summary - EDV - Tradeoff'!$C$1:$AV$1, 0)),""),"")</f>
        <v/>
      </c>
      <c r="AJ29" s="21" t="str">
        <f t="shared" si="23"/>
        <v/>
      </c>
      <c r="AK29" s="21" t="str">
        <f t="shared" si="24"/>
        <v/>
      </c>
      <c r="AL29" s="21" t="str">
        <f t="shared" si="25"/>
        <v/>
      </c>
    </row>
    <row r="30" spans="4:38" ht="12.75" x14ac:dyDescent="0.2">
      <c r="D30" s="21" t="str">
        <f>IF(
  Prototype_input!$C$6 = "State or Local Government",
  IF(
    C30 &lt;&gt; "",
    IFERROR(
      INDEX(
        'Summary - Acquisition Need'!$C$2:$AD$4,
        MATCH(Prototype_input!$C$30, 'Summary - Acquisition Need'!$B$2:$B$4, 0),
        MATCH(C30, 'Summary - Acquisition Need'!$C$1:$AD$1, 0)
      ),
      ""
    ),
    ""
  ),
  IF(
    Prototype_input!$C$6 = "Federal or Tribal Government",
    IF(
      B30 &lt;&gt; "",
      IFERROR(
        INDEX(
          'Summary - Place of Performance'!$C$2:$AW$14,
          MATCH(Prototype_input!$C$30, 'Summary - Place of Performance'!$B$2:$B$14, 0),
          MATCH(B30, 'Summary - Place of Performance'!$C$1:$AW$1, 0)
        ),
        ""
      ),
      ""
    ),
    ""
  )
)</f>
        <v/>
      </c>
      <c r="E30" s="21" t="str">
        <f>IF(
  Prototype_input!$C$6 = "State or Local Government",
  IF(
    C30 &lt;&gt; "",
    IFERROR(
      INDEX(
        'Summary - Contract Type'!$C$2:$BX$6,
        MATCH(Prototype_input!$C$34, 'Summary - Contract Type'!$B$2:$B$6, 0),
        MATCH(C30, 'Summary - Contract Type'!$C$1:$BX$1, 0)
      ),
      ""
    ),
    ""
  ),
  IF(
    Prototype_input!$C$6 = "Federal or Tribal Government",
    IF(
      B30 &lt;&gt; "",
      IFERROR(
        INDEX(
          'Summary - Level of Assistance'!$C$2:$AW$7,
          MATCH(Prototype_input!$C$34, 'Summary - Level of Assistance'!$B$2:$B$7, 0),
          MATCH(B30, 'Summary - Level of Assistance'!$C$1:$AW$1, 0)
        ),
        ""
      ),
      ""
    ),
    ""
  )
)</f>
        <v/>
      </c>
      <c r="F30" s="21" t="str">
        <f>IF(
  Prototype_input!$C$6 = "State or Local Government",
  IF(
    C30 &lt;&gt; "",
    IFERROR(
      INDEX(
        'Summary - Socioeconomic'!$C$2:$BX$11,
        MATCH(Prototype_input!$C$38, 'Summary - Socioeconomic'!$B$2:$B$11, 0),
        MATCH(C30, 'Summary - Socioeconomic'!$C$1:$BX$1, 0)
      ),
      ""
    ),
    ""
  ),
  IF(
    Prototype_input!$C$6 = "Federal or Tribal Government",
    IF(
      B30 &lt;&gt; "",
      IFERROR(
        INDEX(
          'Summary - Objective'!$C$2:$AX$4,
          MATCH(Prototype_input!$C$38, 'Summary - Objective'!$B$2:$B$4, 0),
          MATCH(B30, 'Summary - Objective'!$C$1:$AX$1, 0)
        ),
        ""
      ),
      ""
    ),
    ""
  )
)</f>
        <v/>
      </c>
      <c r="G30" s="21" t="str">
        <f>IF(
  Prototype_input!$C$6 = "Federal or Tribal Government",
  IF(
    B30 &lt;&gt; "",
    IFERROR(
      INDEX(
        'Summary - Contract Type'!$C$2:$BX$6,
        MATCH(Prototype_input!$C$42, 'Summary - Contract Type'!$B$2:$B$6, 0),
        MATCH(B30, 'Summary - Contract Type'!$C$1:$BX$1, 0)
      ),
      ""
    ),
    ""
  ),
  ""
)</f>
        <v/>
      </c>
      <c r="H30" s="21" t="str">
        <f>IF(
  Prototype_input!$C$6 = "Federal or Tribal Government",
  IF(
    B30 &lt;&gt; "",
    IFERROR(
      INDEX(
        'Summary - Period of Performance'!$C$2:$AW$5,
        MATCH(Prototype_input!$C$46, 'Summary - Period of Performance'!$B$2:$B$5, 0),
        MATCH(B30, 'Summary - Period of Performance'!$C$1:$AW$1, 0)
      ),
      ""
    ),
    ""
  ),
  ""
)</f>
        <v/>
      </c>
      <c r="I30" s="21" t="str">
        <f>IF(
  Prototype_input!$C$6 = "Federal or Tribal Government",
  IF(
    B30 &lt;&gt; "",
    IFERROR(
      INDEX(
        'Summary - Socioeconomic'!$C$2:$BX$11,
        MATCH(Prototype_input!$C$50, 'Summary - Socioeconomic'!$B$2:$B$11, 0),
        MATCH(B30, 'Summary - Socioeconomic'!$C$1:$BX$1, 0)
      ),
      ""
    ),
    ""
  ),
  ""
)</f>
        <v/>
      </c>
      <c r="J30" s="21" t="str">
        <f>IF(
  Prototype_input!$C$6 = "Federal or Tribal Government",
  IF(
    B30 &lt;&gt; "",
    IFERROR(
      INDEX(
        'Summary - Estimated Dollar Valu'!$C$2:$AW$4,
        MATCH(Prototype_input!$C$54, 'Summary - Estimated Dollar Valu'!$B$2:$B$4, 0),
        MATCH(B30, 'Summary - Estimated Dollar Valu'!$C$1:$AW$1, 0)
      ),
      ""
    ),
    ""
  ),
  ""
)</f>
        <v/>
      </c>
      <c r="K30" s="21" t="str">
        <f>IF(AND(Prototype_input!$C$56&lt;&gt;"",J30&lt;&gt;""),Prototype_input!$C$58,"")</f>
        <v/>
      </c>
      <c r="L30" s="21" t="str">
        <f>IF(AND(Prototype_input!$C$60&lt;&gt;"",J30&lt;&gt;""),Prototype_input!$C$62,"")</f>
        <v/>
      </c>
      <c r="M30" s="21" t="str">
        <f>IF(AND(Prototype_input!$C$64&lt;&gt;"",J30&lt;&gt;""),Prototype_input!$C$66,"")</f>
        <v/>
      </c>
      <c r="N30" s="21" t="str">
        <f>IF(AND(Prototype_input!$C$68&lt;&gt;"",J30&lt;&gt;""),Prototype_input!$C$70,"")</f>
        <v/>
      </c>
      <c r="O30" s="21" t="str">
        <f>IF(N30&lt;&gt;"",_xlfn.XLOOKUP(Prototype_input!$E$19,'ITC Offerings Mapping'!$C$1:$C$1000,'ITC Offerings Mapping'!$B$1:$B$1000),"")</f>
        <v/>
      </c>
      <c r="Q30" s="21" t="str">
        <f t="array" ref="Q30">IF(Prototype_input!$C$6="Federal or Tribal Government",IF(O30&lt;&gt;"", INDEX('Scope Scoring'!$C$2:$BX$50, MATCH(O30, 'Scope Scoring'!$B$2:$B$50, 0), MATCH(B30, 'Scope Scoring'!$C$1:$BX$1, 0)),""),"")</f>
        <v/>
      </c>
      <c r="R30" s="21" t="str">
        <f t="shared" si="13"/>
        <v/>
      </c>
      <c r="S30" s="21" t="str">
        <f t="shared" si="14"/>
        <v/>
      </c>
      <c r="T30" s="21" t="str">
        <f t="shared" si="15"/>
        <v/>
      </c>
      <c r="U30" s="21" t="str">
        <f t="shared" si="16"/>
        <v/>
      </c>
      <c r="W30" s="21" t="str">
        <f t="array" ref="W30">IF(Prototype_input!$C$6="Federal or Tribal Government",IF(O30&lt;&gt;"", INDEX('Summary - Level of Assistance -'!$C$2:$AV$7, MATCH(Prototype_input!$C$34, 'Summary - Level of Assistance -'!$B$2:$B$7, 0), MATCH(B30, 'Summary - Level of Assistance -'!$C$1:$AV$1, 0)),""),"")</f>
        <v/>
      </c>
      <c r="X30" s="21" t="str">
        <f t="shared" si="17"/>
        <v/>
      </c>
      <c r="Y30" s="21" t="str">
        <f t="shared" si="18"/>
        <v/>
      </c>
      <c r="AA30" s="21" t="str">
        <f t="array" ref="AA30">IF(Prototype_input!$C$6="Federal or Tribal Government",IF(O30&lt;&gt;"", INDEX('Summary - Objective - Tradeoff'!$C$2:$AV$4, MATCH(Prototype_input!$C$38, 'Summary - Objective - Tradeoff'!$B$2:$B$4, 0), MATCH(B30, 'Summary - Objective - Tradeoff'!$C$1:$AV$1, 0)),""),"")</f>
        <v/>
      </c>
      <c r="AB30" s="21" t="str">
        <f t="shared" si="19"/>
        <v/>
      </c>
      <c r="AC30" s="21" t="str">
        <f t="shared" si="20"/>
        <v/>
      </c>
      <c r="AE30" s="21" t="str">
        <f t="array" ref="AE30">IF(Prototype_input!$C$6="Federal or Tribal Government",IF(O30&lt;&gt;"", INDEX('Summary- PoP - Tradeoff'!$C$2:$AV$5, MATCH(Prototype_input!$C$46, 'Summary- PoP - Tradeoff'!$B$2:$B$5, 0), MATCH(B30, 'Summary- PoP - Tradeoff'!$C$1:$AV$1, 0)),""),"")</f>
        <v/>
      </c>
      <c r="AF30" s="21" t="str">
        <f t="shared" si="21"/>
        <v/>
      </c>
      <c r="AG30" s="21" t="str">
        <f t="shared" si="22"/>
        <v/>
      </c>
      <c r="AI30" s="21" t="str">
        <f t="array" ref="AI30">IF(Prototype_input!$C$6="Federal or Tribal Government",IF(O30&lt;&gt;"", INDEX('Summary - EDV - Tradeoff'!$C$2:$AV$4, MATCH(Prototype_input!$C$54, 'Summary - EDV - Tradeoff'!$B$2:$B$4, 0), MATCH(B30, 'Summary - EDV - Tradeoff'!$C$1:$AV$1, 0)),""),"")</f>
        <v/>
      </c>
      <c r="AJ30" s="21" t="str">
        <f t="shared" si="23"/>
        <v/>
      </c>
      <c r="AK30" s="21" t="str">
        <f t="shared" si="24"/>
        <v/>
      </c>
      <c r="AL30" s="21" t="str">
        <f t="shared" si="25"/>
        <v/>
      </c>
    </row>
    <row r="31" spans="4:38" ht="12.75" x14ac:dyDescent="0.2">
      <c r="D31" s="21" t="str">
        <f>IF(
  Prototype_input!$C$6 = "State or Local Government",
  IF(
    C31 &lt;&gt; "",
    IFERROR(
      INDEX(
        'Summary - Acquisition Need'!$C$2:$AD$4,
        MATCH(Prototype_input!$C$30, 'Summary - Acquisition Need'!$B$2:$B$4, 0),
        MATCH(C31, 'Summary - Acquisition Need'!$C$1:$AD$1, 0)
      ),
      ""
    ),
    ""
  ),
  IF(
    Prototype_input!$C$6 = "Federal or Tribal Government",
    IF(
      B31 &lt;&gt; "",
      IFERROR(
        INDEX(
          'Summary - Place of Performance'!$C$2:$AW$14,
          MATCH(Prototype_input!$C$30, 'Summary - Place of Performance'!$B$2:$B$14, 0),
          MATCH(B31, 'Summary - Place of Performance'!$C$1:$AW$1, 0)
        ),
        ""
      ),
      ""
    ),
    ""
  )
)</f>
        <v/>
      </c>
      <c r="E31" s="21" t="str">
        <f>IF(
  Prototype_input!$C$6 = "State or Local Government",
  IF(
    C31 &lt;&gt; "",
    IFERROR(
      INDEX(
        'Summary - Contract Type'!$C$2:$BX$6,
        MATCH(Prototype_input!$C$34, 'Summary - Contract Type'!$B$2:$B$6, 0),
        MATCH(C31, 'Summary - Contract Type'!$C$1:$BX$1, 0)
      ),
      ""
    ),
    ""
  ),
  IF(
    Prototype_input!$C$6 = "Federal or Tribal Government",
    IF(
      B31 &lt;&gt; "",
      IFERROR(
        INDEX(
          'Summary - Level of Assistance'!$C$2:$AW$7,
          MATCH(Prototype_input!$C$34, 'Summary - Level of Assistance'!$B$2:$B$7, 0),
          MATCH(B31, 'Summary - Level of Assistance'!$C$1:$AW$1, 0)
        ),
        ""
      ),
      ""
    ),
    ""
  )
)</f>
        <v/>
      </c>
      <c r="F31" s="21" t="str">
        <f>IF(
  Prototype_input!$C$6 = "State or Local Government",
  IF(
    C31 &lt;&gt; "",
    IFERROR(
      INDEX(
        'Summary - Socioeconomic'!$C$2:$BX$11,
        MATCH(Prototype_input!$C$38, 'Summary - Socioeconomic'!$B$2:$B$11, 0),
        MATCH(C31, 'Summary - Socioeconomic'!$C$1:$BX$1, 0)
      ),
      ""
    ),
    ""
  ),
  IF(
    Prototype_input!$C$6 = "Federal or Tribal Government",
    IF(
      B31 &lt;&gt; "",
      IFERROR(
        INDEX(
          'Summary - Objective'!$C$2:$AX$4,
          MATCH(Prototype_input!$C$38, 'Summary - Objective'!$B$2:$B$4, 0),
          MATCH(B31, 'Summary - Objective'!$C$1:$AX$1, 0)
        ),
        ""
      ),
      ""
    ),
    ""
  )
)</f>
        <v/>
      </c>
      <c r="G31" s="21" t="str">
        <f>IF(
  Prototype_input!$C$6 = "Federal or Tribal Government",
  IF(
    B31 &lt;&gt; "",
    IFERROR(
      INDEX(
        'Summary - Contract Type'!$C$2:$BX$6,
        MATCH(Prototype_input!$C$42, 'Summary - Contract Type'!$B$2:$B$6, 0),
        MATCH(B31, 'Summary - Contract Type'!$C$1:$BX$1, 0)
      ),
      ""
    ),
    ""
  ),
  ""
)</f>
        <v/>
      </c>
      <c r="H31" s="21" t="str">
        <f>IF(
  Prototype_input!$C$6 = "Federal or Tribal Government",
  IF(
    B31 &lt;&gt; "",
    IFERROR(
      INDEX(
        'Summary - Period of Performance'!$C$2:$AW$5,
        MATCH(Prototype_input!$C$46, 'Summary - Period of Performance'!$B$2:$B$5, 0),
        MATCH(B31, 'Summary - Period of Performance'!$C$1:$AW$1, 0)
      ),
      ""
    ),
    ""
  ),
  ""
)</f>
        <v/>
      </c>
      <c r="I31" s="21" t="str">
        <f>IF(
  Prototype_input!$C$6 = "Federal or Tribal Government",
  IF(
    B31 &lt;&gt; "",
    IFERROR(
      INDEX(
        'Summary - Socioeconomic'!$C$2:$BX$11,
        MATCH(Prototype_input!$C$50, 'Summary - Socioeconomic'!$B$2:$B$11, 0),
        MATCH(B31, 'Summary - Socioeconomic'!$C$1:$BX$1, 0)
      ),
      ""
    ),
    ""
  ),
  ""
)</f>
        <v/>
      </c>
      <c r="J31" s="21" t="str">
        <f>IF(
  Prototype_input!$C$6 = "Federal or Tribal Government",
  IF(
    B31 &lt;&gt; "",
    IFERROR(
      INDEX(
        'Summary - Estimated Dollar Valu'!$C$2:$AW$4,
        MATCH(Prototype_input!$C$54, 'Summary - Estimated Dollar Valu'!$B$2:$B$4, 0),
        MATCH(B31, 'Summary - Estimated Dollar Valu'!$C$1:$AW$1, 0)
      ),
      ""
    ),
    ""
  ),
  ""
)</f>
        <v/>
      </c>
      <c r="K31" s="21" t="str">
        <f>IF(AND(Prototype_input!$C$56&lt;&gt;"",J31&lt;&gt;""),Prototype_input!$C$58,"")</f>
        <v/>
      </c>
      <c r="L31" s="21" t="str">
        <f>IF(AND(Prototype_input!$C$60&lt;&gt;"",J31&lt;&gt;""),Prototype_input!$C$62,"")</f>
        <v/>
      </c>
      <c r="M31" s="21" t="str">
        <f>IF(AND(Prototype_input!$C$64&lt;&gt;"",J31&lt;&gt;""),Prototype_input!$C$66,"")</f>
        <v/>
      </c>
      <c r="N31" s="21" t="str">
        <f>IF(AND(Prototype_input!$C$68&lt;&gt;"",J31&lt;&gt;""),Prototype_input!$C$70,"")</f>
        <v/>
      </c>
      <c r="O31" s="21" t="str">
        <f>IF(N31&lt;&gt;"",_xlfn.XLOOKUP(Prototype_input!$E$19,'ITC Offerings Mapping'!$C$1:$C$1000,'ITC Offerings Mapping'!$B$1:$B$1000),"")</f>
        <v/>
      </c>
      <c r="Q31" s="21" t="str">
        <f t="array" ref="Q31">IF(Prototype_input!$C$6="Federal or Tribal Government",IF(O31&lt;&gt;"", INDEX('Scope Scoring'!$C$2:$BX$50, MATCH(O31, 'Scope Scoring'!$B$2:$B$50, 0), MATCH(B31, 'Scope Scoring'!$C$1:$BX$1, 0)),""),"")</f>
        <v/>
      </c>
      <c r="R31" s="21" t="str">
        <f t="shared" si="13"/>
        <v/>
      </c>
      <c r="S31" s="21" t="str">
        <f t="shared" si="14"/>
        <v/>
      </c>
      <c r="T31" s="21" t="str">
        <f t="shared" si="15"/>
        <v/>
      </c>
      <c r="U31" s="21" t="str">
        <f t="shared" si="16"/>
        <v/>
      </c>
      <c r="W31" s="21" t="str">
        <f t="array" ref="W31">IF(Prototype_input!$C$6="Federal or Tribal Government",IF(O31&lt;&gt;"", INDEX('Summary - Level of Assistance -'!$C$2:$AV$7, MATCH(Prototype_input!$C$34, 'Summary - Level of Assistance -'!$B$2:$B$7, 0), MATCH(B31, 'Summary - Level of Assistance -'!$C$1:$AV$1, 0)),""),"")</f>
        <v/>
      </c>
      <c r="X31" s="21" t="str">
        <f t="shared" si="17"/>
        <v/>
      </c>
      <c r="Y31" s="21" t="str">
        <f t="shared" si="18"/>
        <v/>
      </c>
      <c r="AA31" s="21" t="str">
        <f t="array" ref="AA31">IF(Prototype_input!$C$6="Federal or Tribal Government",IF(O31&lt;&gt;"", INDEX('Summary - Objective - Tradeoff'!$C$2:$AV$4, MATCH(Prototype_input!$C$38, 'Summary - Objective - Tradeoff'!$B$2:$B$4, 0), MATCH(B31, 'Summary - Objective - Tradeoff'!$C$1:$AV$1, 0)),""),"")</f>
        <v/>
      </c>
      <c r="AB31" s="21" t="str">
        <f t="shared" si="19"/>
        <v/>
      </c>
      <c r="AC31" s="21" t="str">
        <f t="shared" si="20"/>
        <v/>
      </c>
      <c r="AE31" s="21" t="str">
        <f t="array" ref="AE31">IF(Prototype_input!$C$6="Federal or Tribal Government",IF(O31&lt;&gt;"", INDEX('Summary- PoP - Tradeoff'!$C$2:$AV$5, MATCH(Prototype_input!$C$46, 'Summary- PoP - Tradeoff'!$B$2:$B$5, 0), MATCH(B31, 'Summary- PoP - Tradeoff'!$C$1:$AV$1, 0)),""),"")</f>
        <v/>
      </c>
      <c r="AF31" s="21" t="str">
        <f t="shared" si="21"/>
        <v/>
      </c>
      <c r="AG31" s="21" t="str">
        <f t="shared" si="22"/>
        <v/>
      </c>
      <c r="AI31" s="21" t="str">
        <f t="array" ref="AI31">IF(Prototype_input!$C$6="Federal or Tribal Government",IF(O31&lt;&gt;"", INDEX('Summary - EDV - Tradeoff'!$C$2:$AV$4, MATCH(Prototype_input!$C$54, 'Summary - EDV - Tradeoff'!$B$2:$B$4, 0), MATCH(B31, 'Summary - EDV - Tradeoff'!$C$1:$AV$1, 0)),""),"")</f>
        <v/>
      </c>
      <c r="AJ31" s="21" t="str">
        <f t="shared" si="23"/>
        <v/>
      </c>
      <c r="AK31" s="21" t="str">
        <f t="shared" si="24"/>
        <v/>
      </c>
      <c r="AL31" s="21" t="str">
        <f t="shared" si="25"/>
        <v/>
      </c>
    </row>
    <row r="32" spans="4:38" ht="12.75" x14ac:dyDescent="0.2">
      <c r="D32" s="21" t="str">
        <f>IF(
  Prototype_input!$C$6 = "State or Local Government",
  IF(
    C32 &lt;&gt; "",
    IFERROR(
      INDEX(
        'Summary - Acquisition Need'!$C$2:$AD$4,
        MATCH(Prototype_input!$C$30, 'Summary - Acquisition Need'!$B$2:$B$4, 0),
        MATCH(C32, 'Summary - Acquisition Need'!$C$1:$AD$1, 0)
      ),
      ""
    ),
    ""
  ),
  IF(
    Prototype_input!$C$6 = "Federal or Tribal Government",
    IF(
      B32 &lt;&gt; "",
      IFERROR(
        INDEX(
          'Summary - Place of Performance'!$C$2:$AW$14,
          MATCH(Prototype_input!$C$30, 'Summary - Place of Performance'!$B$2:$B$14, 0),
          MATCH(B32, 'Summary - Place of Performance'!$C$1:$AW$1, 0)
        ),
        ""
      ),
      ""
    ),
    ""
  )
)</f>
        <v/>
      </c>
      <c r="E32" s="21" t="str">
        <f>IF(
  Prototype_input!$C$6 = "State or Local Government",
  IF(
    C32 &lt;&gt; "",
    IFERROR(
      INDEX(
        'Summary - Contract Type'!$C$2:$BX$6,
        MATCH(Prototype_input!$C$34, 'Summary - Contract Type'!$B$2:$B$6, 0),
        MATCH(C32, 'Summary - Contract Type'!$C$1:$BX$1, 0)
      ),
      ""
    ),
    ""
  ),
  IF(
    Prototype_input!$C$6 = "Federal or Tribal Government",
    IF(
      B32 &lt;&gt; "",
      IFERROR(
        INDEX(
          'Summary - Level of Assistance'!$C$2:$AW$7,
          MATCH(Prototype_input!$C$34, 'Summary - Level of Assistance'!$B$2:$B$7, 0),
          MATCH(B32, 'Summary - Level of Assistance'!$C$1:$AW$1, 0)
        ),
        ""
      ),
      ""
    ),
    ""
  )
)</f>
        <v/>
      </c>
      <c r="F32" s="21" t="str">
        <f>IF(
  Prototype_input!$C$6 = "State or Local Government",
  IF(
    C32 &lt;&gt; "",
    IFERROR(
      INDEX(
        'Summary - Socioeconomic'!$C$2:$BX$11,
        MATCH(Prototype_input!$C$38, 'Summary - Socioeconomic'!$B$2:$B$11, 0),
        MATCH(C32, 'Summary - Socioeconomic'!$C$1:$BX$1, 0)
      ),
      ""
    ),
    ""
  ),
  IF(
    Prototype_input!$C$6 = "Federal or Tribal Government",
    IF(
      B32 &lt;&gt; "",
      IFERROR(
        INDEX(
          'Summary - Objective'!$C$2:$AX$4,
          MATCH(Prototype_input!$C$38, 'Summary - Objective'!$B$2:$B$4, 0),
          MATCH(B32, 'Summary - Objective'!$C$1:$AX$1, 0)
        ),
        ""
      ),
      ""
    ),
    ""
  )
)</f>
        <v/>
      </c>
      <c r="G32" s="21" t="str">
        <f>IF(
  Prototype_input!$C$6 = "Federal or Tribal Government",
  IF(
    B32 &lt;&gt; "",
    IFERROR(
      INDEX(
        'Summary - Contract Type'!$C$2:$BX$6,
        MATCH(Prototype_input!$C$42, 'Summary - Contract Type'!$B$2:$B$6, 0),
        MATCH(B32, 'Summary - Contract Type'!$C$1:$BX$1, 0)
      ),
      ""
    ),
    ""
  ),
  ""
)</f>
        <v/>
      </c>
      <c r="H32" s="21" t="str">
        <f>IF(
  Prototype_input!$C$6 = "Federal or Tribal Government",
  IF(
    B32 &lt;&gt; "",
    IFERROR(
      INDEX(
        'Summary - Period of Performance'!$C$2:$AW$5,
        MATCH(Prototype_input!$C$46, 'Summary - Period of Performance'!$B$2:$B$5, 0),
        MATCH(B32, 'Summary - Period of Performance'!$C$1:$AW$1, 0)
      ),
      ""
    ),
    ""
  ),
  ""
)</f>
        <v/>
      </c>
      <c r="I32" s="21" t="str">
        <f>IF(
  Prototype_input!$C$6 = "Federal or Tribal Government",
  IF(
    B32 &lt;&gt; "",
    IFERROR(
      INDEX(
        'Summary - Socioeconomic'!$C$2:$BX$11,
        MATCH(Prototype_input!$C$50, 'Summary - Socioeconomic'!$B$2:$B$11, 0),
        MATCH(B32, 'Summary - Socioeconomic'!$C$1:$BX$1, 0)
      ),
      ""
    ),
    ""
  ),
  ""
)</f>
        <v/>
      </c>
      <c r="J32" s="21" t="str">
        <f>IF(
  Prototype_input!$C$6 = "Federal or Tribal Government",
  IF(
    B32 &lt;&gt; "",
    IFERROR(
      INDEX(
        'Summary - Estimated Dollar Valu'!$C$2:$AW$4,
        MATCH(Prototype_input!$C$54, 'Summary - Estimated Dollar Valu'!$B$2:$B$4, 0),
        MATCH(B32, 'Summary - Estimated Dollar Valu'!$C$1:$AW$1, 0)
      ),
      ""
    ),
    ""
  ),
  ""
)</f>
        <v/>
      </c>
      <c r="K32" s="21" t="str">
        <f>IF(AND(Prototype_input!$C$56&lt;&gt;"",J32&lt;&gt;""),Prototype_input!$C$58,"")</f>
        <v/>
      </c>
      <c r="L32" s="21" t="str">
        <f>IF(AND(Prototype_input!$C$60&lt;&gt;"",J32&lt;&gt;""),Prototype_input!$C$62,"")</f>
        <v/>
      </c>
      <c r="M32" s="21" t="str">
        <f>IF(AND(Prototype_input!$C$64&lt;&gt;"",J32&lt;&gt;""),Prototype_input!$C$66,"")</f>
        <v/>
      </c>
      <c r="N32" s="21" t="str">
        <f>IF(AND(Prototype_input!$C$68&lt;&gt;"",J32&lt;&gt;""),Prototype_input!$C$70,"")</f>
        <v/>
      </c>
      <c r="O32" s="21" t="str">
        <f>IF(N32&lt;&gt;"",_xlfn.XLOOKUP(Prototype_input!$E$19,'ITC Offerings Mapping'!$C$1:$C$1000,'ITC Offerings Mapping'!$B$1:$B$1000),"")</f>
        <v/>
      </c>
      <c r="Q32" s="21" t="str">
        <f t="array" ref="Q32">IF(Prototype_input!$C$6="Federal or Tribal Government",IF(O32&lt;&gt;"", INDEX('Scope Scoring'!$C$2:$BX$50, MATCH(O32, 'Scope Scoring'!$B$2:$B$50, 0), MATCH(B32, 'Scope Scoring'!$C$1:$BX$1, 0)),""),"")</f>
        <v/>
      </c>
      <c r="R32" s="21" t="str">
        <f t="shared" si="13"/>
        <v/>
      </c>
      <c r="S32" s="21" t="str">
        <f t="shared" si="14"/>
        <v/>
      </c>
      <c r="T32" s="21" t="str">
        <f t="shared" si="15"/>
        <v/>
      </c>
      <c r="U32" s="21" t="str">
        <f t="shared" si="16"/>
        <v/>
      </c>
      <c r="W32" s="21" t="str">
        <f t="array" ref="W32">IF(Prototype_input!$C$6="Federal or Tribal Government",IF(O32&lt;&gt;"", INDEX('Summary - Level of Assistance -'!$C$2:$AV$7, MATCH(Prototype_input!$C$34, 'Summary - Level of Assistance -'!$B$2:$B$7, 0), MATCH(B32, 'Summary - Level of Assistance -'!$C$1:$AV$1, 0)),""),"")</f>
        <v/>
      </c>
      <c r="X32" s="21" t="str">
        <f t="shared" si="17"/>
        <v/>
      </c>
      <c r="Y32" s="21" t="str">
        <f t="shared" si="18"/>
        <v/>
      </c>
      <c r="AA32" s="21" t="str">
        <f t="array" ref="AA32">IF(Prototype_input!$C$6="Federal or Tribal Government",IF(O32&lt;&gt;"", INDEX('Summary - Objective - Tradeoff'!$C$2:$AV$4, MATCH(Prototype_input!$C$38, 'Summary - Objective - Tradeoff'!$B$2:$B$4, 0), MATCH(B32, 'Summary - Objective - Tradeoff'!$C$1:$AV$1, 0)),""),"")</f>
        <v/>
      </c>
      <c r="AB32" s="21" t="str">
        <f t="shared" si="19"/>
        <v/>
      </c>
      <c r="AC32" s="21" t="str">
        <f t="shared" si="20"/>
        <v/>
      </c>
      <c r="AE32" s="21" t="str">
        <f t="array" ref="AE32">IF(Prototype_input!$C$6="Federal or Tribal Government",IF(O32&lt;&gt;"", INDEX('Summary- PoP - Tradeoff'!$C$2:$AV$5, MATCH(Prototype_input!$C$46, 'Summary- PoP - Tradeoff'!$B$2:$B$5, 0), MATCH(B32, 'Summary- PoP - Tradeoff'!$C$1:$AV$1, 0)),""),"")</f>
        <v/>
      </c>
      <c r="AF32" s="21" t="str">
        <f t="shared" si="21"/>
        <v/>
      </c>
      <c r="AG32" s="21" t="str">
        <f t="shared" si="22"/>
        <v/>
      </c>
      <c r="AI32" s="21" t="str">
        <f t="array" ref="AI32">IF(Prototype_input!$C$6="Federal or Tribal Government",IF(O32&lt;&gt;"", INDEX('Summary - EDV - Tradeoff'!$C$2:$AV$4, MATCH(Prototype_input!$C$54, 'Summary - EDV - Tradeoff'!$B$2:$B$4, 0), MATCH(B32, 'Summary - EDV - Tradeoff'!$C$1:$AV$1, 0)),""),"")</f>
        <v/>
      </c>
      <c r="AJ32" s="21" t="str">
        <f t="shared" si="23"/>
        <v/>
      </c>
      <c r="AK32" s="21" t="str">
        <f t="shared" si="24"/>
        <v/>
      </c>
      <c r="AL32" s="21" t="str">
        <f t="shared" si="25"/>
        <v/>
      </c>
    </row>
    <row r="33" spans="4:38" ht="12.75" x14ac:dyDescent="0.2">
      <c r="D33" s="21" t="str">
        <f>IF(
  Prototype_input!$C$6 = "State or Local Government",
  IF(
    C33 &lt;&gt; "",
    IFERROR(
      INDEX(
        'Summary - Acquisition Need'!$C$2:$AD$4,
        MATCH(Prototype_input!$C$30, 'Summary - Acquisition Need'!$B$2:$B$4, 0),
        MATCH(C33, 'Summary - Acquisition Need'!$C$1:$AD$1, 0)
      ),
      ""
    ),
    ""
  ),
  IF(
    Prototype_input!$C$6 = "Federal or Tribal Government",
    IF(
      B33 &lt;&gt; "",
      IFERROR(
        INDEX(
          'Summary - Place of Performance'!$C$2:$AW$14,
          MATCH(Prototype_input!$C$30, 'Summary - Place of Performance'!$B$2:$B$14, 0),
          MATCH(B33, 'Summary - Place of Performance'!$C$1:$AW$1, 0)
        ),
        ""
      ),
      ""
    ),
    ""
  )
)</f>
        <v/>
      </c>
      <c r="E33" s="21" t="str">
        <f>IF(
  Prototype_input!$C$6 = "State or Local Government",
  IF(
    C33 &lt;&gt; "",
    IFERROR(
      INDEX(
        'Summary - Contract Type'!$C$2:$BX$6,
        MATCH(Prototype_input!$C$34, 'Summary - Contract Type'!$B$2:$B$6, 0),
        MATCH(C33, 'Summary - Contract Type'!$C$1:$BX$1, 0)
      ),
      ""
    ),
    ""
  ),
  IF(
    Prototype_input!$C$6 = "Federal or Tribal Government",
    IF(
      B33 &lt;&gt; "",
      IFERROR(
        INDEX(
          'Summary - Level of Assistance'!$C$2:$AW$7,
          MATCH(Prototype_input!$C$34, 'Summary - Level of Assistance'!$B$2:$B$7, 0),
          MATCH(B33, 'Summary - Level of Assistance'!$C$1:$AW$1, 0)
        ),
        ""
      ),
      ""
    ),
    ""
  )
)</f>
        <v/>
      </c>
      <c r="F33" s="21" t="str">
        <f>IF(
  Prototype_input!$C$6 = "State or Local Government",
  IF(
    C33 &lt;&gt; "",
    IFERROR(
      INDEX(
        'Summary - Socioeconomic'!$C$2:$BX$11,
        MATCH(Prototype_input!$C$38, 'Summary - Socioeconomic'!$B$2:$B$11, 0),
        MATCH(C33, 'Summary - Socioeconomic'!$C$1:$BX$1, 0)
      ),
      ""
    ),
    ""
  ),
  IF(
    Prototype_input!$C$6 = "Federal or Tribal Government",
    IF(
      B33 &lt;&gt; "",
      IFERROR(
        INDEX(
          'Summary - Objective'!$C$2:$AX$4,
          MATCH(Prototype_input!$C$38, 'Summary - Objective'!$B$2:$B$4, 0),
          MATCH(B33, 'Summary - Objective'!$C$1:$AX$1, 0)
        ),
        ""
      ),
      ""
    ),
    ""
  )
)</f>
        <v/>
      </c>
      <c r="G33" s="21" t="str">
        <f>IF(
  Prototype_input!$C$6 = "Federal or Tribal Government",
  IF(
    B33 &lt;&gt; "",
    IFERROR(
      INDEX(
        'Summary - Contract Type'!$C$2:$BX$6,
        MATCH(Prototype_input!$C$42, 'Summary - Contract Type'!$B$2:$B$6, 0),
        MATCH(B33, 'Summary - Contract Type'!$C$1:$BX$1, 0)
      ),
      ""
    ),
    ""
  ),
  ""
)</f>
        <v/>
      </c>
      <c r="H33" s="21" t="str">
        <f>IF(
  Prototype_input!$C$6 = "Federal or Tribal Government",
  IF(
    B33 &lt;&gt; "",
    IFERROR(
      INDEX(
        'Summary - Period of Performance'!$C$2:$AW$5,
        MATCH(Prototype_input!$C$46, 'Summary - Period of Performance'!$B$2:$B$5, 0),
        MATCH(B33, 'Summary - Period of Performance'!$C$1:$AW$1, 0)
      ),
      ""
    ),
    ""
  ),
  ""
)</f>
        <v/>
      </c>
      <c r="I33" s="21" t="str">
        <f>IF(
  Prototype_input!$C$6 = "Federal or Tribal Government",
  IF(
    B33 &lt;&gt; "",
    IFERROR(
      INDEX(
        'Summary - Socioeconomic'!$C$2:$BX$11,
        MATCH(Prototype_input!$C$50, 'Summary - Socioeconomic'!$B$2:$B$11, 0),
        MATCH(B33, 'Summary - Socioeconomic'!$C$1:$BX$1, 0)
      ),
      ""
    ),
    ""
  ),
  ""
)</f>
        <v/>
      </c>
      <c r="J33" s="21" t="str">
        <f>IF(
  Prototype_input!$C$6 = "Federal or Tribal Government",
  IF(
    B33 &lt;&gt; "",
    IFERROR(
      INDEX(
        'Summary - Estimated Dollar Valu'!$C$2:$AW$4,
        MATCH(Prototype_input!$C$54, 'Summary - Estimated Dollar Valu'!$B$2:$B$4, 0),
        MATCH(B33, 'Summary - Estimated Dollar Valu'!$C$1:$AW$1, 0)
      ),
      ""
    ),
    ""
  ),
  ""
)</f>
        <v/>
      </c>
      <c r="K33" s="21" t="str">
        <f>IF(AND(Prototype_input!$C$56&lt;&gt;"",J33&lt;&gt;""),Prototype_input!$C$58,"")</f>
        <v/>
      </c>
      <c r="L33" s="21" t="str">
        <f>IF(AND(Prototype_input!$C$60&lt;&gt;"",J33&lt;&gt;""),Prototype_input!$C$62,"")</f>
        <v/>
      </c>
      <c r="M33" s="21" t="str">
        <f>IF(AND(Prototype_input!$C$64&lt;&gt;"",J33&lt;&gt;""),Prototype_input!$C$66,"")</f>
        <v/>
      </c>
      <c r="N33" s="21" t="str">
        <f>IF(AND(Prototype_input!$C$68&lt;&gt;"",J33&lt;&gt;""),Prototype_input!$C$70,"")</f>
        <v/>
      </c>
      <c r="O33" s="21" t="str">
        <f>IF(N33&lt;&gt;"",_xlfn.XLOOKUP(Prototype_input!$E$19,'ITC Offerings Mapping'!$C$1:$C$1000,'ITC Offerings Mapping'!$B$1:$B$1000),"")</f>
        <v/>
      </c>
      <c r="Q33" s="21" t="str">
        <f t="array" ref="Q33">IF(Prototype_input!$C$6="Federal or Tribal Government",IF(O33&lt;&gt;"", INDEX('Scope Scoring'!$C$2:$BX$50, MATCH(O33, 'Scope Scoring'!$B$2:$B$50, 0), MATCH(B33, 'Scope Scoring'!$C$1:$BX$1, 0)),""),"")</f>
        <v/>
      </c>
      <c r="R33" s="21" t="str">
        <f t="shared" si="13"/>
        <v/>
      </c>
      <c r="S33" s="21" t="str">
        <f t="shared" si="14"/>
        <v/>
      </c>
      <c r="T33" s="21" t="str">
        <f t="shared" si="15"/>
        <v/>
      </c>
      <c r="U33" s="21" t="str">
        <f t="shared" si="16"/>
        <v/>
      </c>
      <c r="W33" s="21" t="str">
        <f t="array" ref="W33">IF(Prototype_input!$C$6="Federal or Tribal Government",IF(O33&lt;&gt;"", INDEX('Summary - Level of Assistance -'!$C$2:$AV$7, MATCH(Prototype_input!$C$34, 'Summary - Level of Assistance -'!$B$2:$B$7, 0), MATCH(B33, 'Summary - Level of Assistance -'!$C$1:$AV$1, 0)),""),"")</f>
        <v/>
      </c>
      <c r="X33" s="21" t="str">
        <f t="shared" si="17"/>
        <v/>
      </c>
      <c r="Y33" s="21" t="str">
        <f t="shared" si="18"/>
        <v/>
      </c>
      <c r="AA33" s="21" t="str">
        <f t="array" ref="AA33">IF(Prototype_input!$C$6="Federal or Tribal Government",IF(O33&lt;&gt;"", INDEX('Summary - Objective - Tradeoff'!$C$2:$AV$4, MATCH(Prototype_input!$C$38, 'Summary - Objective - Tradeoff'!$B$2:$B$4, 0), MATCH(B33, 'Summary - Objective - Tradeoff'!$C$1:$AV$1, 0)),""),"")</f>
        <v/>
      </c>
      <c r="AB33" s="21" t="str">
        <f t="shared" si="19"/>
        <v/>
      </c>
      <c r="AC33" s="21" t="str">
        <f t="shared" si="20"/>
        <v/>
      </c>
      <c r="AE33" s="21" t="str">
        <f t="array" ref="AE33">IF(Prototype_input!$C$6="Federal or Tribal Government",IF(O33&lt;&gt;"", INDEX('Summary- PoP - Tradeoff'!$C$2:$AV$5, MATCH(Prototype_input!$C$46, 'Summary- PoP - Tradeoff'!$B$2:$B$5, 0), MATCH(B33, 'Summary- PoP - Tradeoff'!$C$1:$AV$1, 0)),""),"")</f>
        <v/>
      </c>
      <c r="AF33" s="21" t="str">
        <f t="shared" si="21"/>
        <v/>
      </c>
      <c r="AG33" s="21" t="str">
        <f t="shared" si="22"/>
        <v/>
      </c>
      <c r="AI33" s="21" t="str">
        <f t="array" ref="AI33">IF(Prototype_input!$C$6="Federal or Tribal Government",IF(O33&lt;&gt;"", INDEX('Summary - EDV - Tradeoff'!$C$2:$AV$4, MATCH(Prototype_input!$C$54, 'Summary - EDV - Tradeoff'!$B$2:$B$4, 0), MATCH(B33, 'Summary - EDV - Tradeoff'!$C$1:$AV$1, 0)),""),"")</f>
        <v/>
      </c>
      <c r="AJ33" s="21" t="str">
        <f t="shared" si="23"/>
        <v/>
      </c>
      <c r="AK33" s="21" t="str">
        <f t="shared" si="24"/>
        <v/>
      </c>
      <c r="AL33" s="21" t="str">
        <f t="shared" si="25"/>
        <v/>
      </c>
    </row>
    <row r="34" spans="4:38" ht="12.75" x14ac:dyDescent="0.2">
      <c r="D34" s="21" t="str">
        <f>IF(
  Prototype_input!$C$6 = "State or Local Government",
  IF(
    C34 &lt;&gt; "",
    IFERROR(
      INDEX(
        'Summary - Acquisition Need'!$C$2:$AD$4,
        MATCH(Prototype_input!$C$30, 'Summary - Acquisition Need'!$B$2:$B$4, 0),
        MATCH(C34, 'Summary - Acquisition Need'!$C$1:$AD$1, 0)
      ),
      ""
    ),
    ""
  ),
  IF(
    Prototype_input!$C$6 = "Federal or Tribal Government",
    IF(
      B34 &lt;&gt; "",
      IFERROR(
        INDEX(
          'Summary - Place of Performance'!$C$2:$AW$14,
          MATCH(Prototype_input!$C$30, 'Summary - Place of Performance'!$B$2:$B$14, 0),
          MATCH(B34, 'Summary - Place of Performance'!$C$1:$AW$1, 0)
        ),
        ""
      ),
      ""
    ),
    ""
  )
)</f>
        <v/>
      </c>
      <c r="E34" s="21" t="str">
        <f>IF(
  Prototype_input!$C$6 = "State or Local Government",
  IF(
    C34 &lt;&gt; "",
    IFERROR(
      INDEX(
        'Summary - Contract Type'!$C$2:$BX$6,
        MATCH(Prototype_input!$C$34, 'Summary - Contract Type'!$B$2:$B$6, 0),
        MATCH(C34, 'Summary - Contract Type'!$C$1:$BX$1, 0)
      ),
      ""
    ),
    ""
  ),
  IF(
    Prototype_input!$C$6 = "Federal or Tribal Government",
    IF(
      B34 &lt;&gt; "",
      IFERROR(
        INDEX(
          'Summary - Level of Assistance'!$C$2:$AW$7,
          MATCH(Prototype_input!$C$34, 'Summary - Level of Assistance'!$B$2:$B$7, 0),
          MATCH(B34, 'Summary - Level of Assistance'!$C$1:$AW$1, 0)
        ),
        ""
      ),
      ""
    ),
    ""
  )
)</f>
        <v/>
      </c>
      <c r="F34" s="21" t="str">
        <f>IF(
  Prototype_input!$C$6 = "State or Local Government",
  IF(
    C34 &lt;&gt; "",
    IFERROR(
      INDEX(
        'Summary - Socioeconomic'!$C$2:$BX$11,
        MATCH(Prototype_input!$C$38, 'Summary - Socioeconomic'!$B$2:$B$11, 0),
        MATCH(C34, 'Summary - Socioeconomic'!$C$1:$BX$1, 0)
      ),
      ""
    ),
    ""
  ),
  IF(
    Prototype_input!$C$6 = "Federal or Tribal Government",
    IF(
      B34 &lt;&gt; "",
      IFERROR(
        INDEX(
          'Summary - Objective'!$C$2:$AX$4,
          MATCH(Prototype_input!$C$38, 'Summary - Objective'!$B$2:$B$4, 0),
          MATCH(B34, 'Summary - Objective'!$C$1:$AX$1, 0)
        ),
        ""
      ),
      ""
    ),
    ""
  )
)</f>
        <v/>
      </c>
      <c r="G34" s="21" t="str">
        <f>IF(
  Prototype_input!$C$6 = "Federal or Tribal Government",
  IF(
    B34 &lt;&gt; "",
    IFERROR(
      INDEX(
        'Summary - Contract Type'!$C$2:$BX$6,
        MATCH(Prototype_input!$C$42, 'Summary - Contract Type'!$B$2:$B$6, 0),
        MATCH(B34, 'Summary - Contract Type'!$C$1:$BX$1, 0)
      ),
      ""
    ),
    ""
  ),
  ""
)</f>
        <v/>
      </c>
      <c r="H34" s="21" t="str">
        <f>IF(
  Prototype_input!$C$6 = "Federal or Tribal Government",
  IF(
    B34 &lt;&gt; "",
    IFERROR(
      INDEX(
        'Summary - Period of Performance'!$C$2:$AW$5,
        MATCH(Prototype_input!$C$46, 'Summary - Period of Performance'!$B$2:$B$5, 0),
        MATCH(B34, 'Summary - Period of Performance'!$C$1:$AW$1, 0)
      ),
      ""
    ),
    ""
  ),
  ""
)</f>
        <v/>
      </c>
      <c r="I34" s="21" t="str">
        <f>IF(
  Prototype_input!$C$6 = "Federal or Tribal Government",
  IF(
    B34 &lt;&gt; "",
    IFERROR(
      INDEX(
        'Summary - Socioeconomic'!$C$2:$BX$11,
        MATCH(Prototype_input!$C$50, 'Summary - Socioeconomic'!$B$2:$B$11, 0),
        MATCH(B34, 'Summary - Socioeconomic'!$C$1:$BX$1, 0)
      ),
      ""
    ),
    ""
  ),
  ""
)</f>
        <v/>
      </c>
      <c r="J34" s="21" t="str">
        <f>IF(
  Prototype_input!$C$6 = "Federal or Tribal Government",
  IF(
    B34 &lt;&gt; "",
    IFERROR(
      INDEX(
        'Summary - Estimated Dollar Valu'!$C$2:$AW$4,
        MATCH(Prototype_input!$C$54, 'Summary - Estimated Dollar Valu'!$B$2:$B$4, 0),
        MATCH(B34, 'Summary - Estimated Dollar Valu'!$C$1:$AW$1, 0)
      ),
      ""
    ),
    ""
  ),
  ""
)</f>
        <v/>
      </c>
      <c r="K34" s="21" t="str">
        <f>IF(AND(Prototype_input!$C$56&lt;&gt;"",J34&lt;&gt;""),Prototype_input!$C$58,"")</f>
        <v/>
      </c>
      <c r="L34" s="21" t="str">
        <f>IF(AND(Prototype_input!$C$60&lt;&gt;"",J34&lt;&gt;""),Prototype_input!$C$62,"")</f>
        <v/>
      </c>
      <c r="M34" s="21" t="str">
        <f>IF(AND(Prototype_input!$C$64&lt;&gt;"",J34&lt;&gt;""),Prototype_input!$C$66,"")</f>
        <v/>
      </c>
      <c r="N34" s="21" t="str">
        <f>IF(AND(Prototype_input!$C$68&lt;&gt;"",J34&lt;&gt;""),Prototype_input!$C$70,"")</f>
        <v/>
      </c>
      <c r="O34" s="21" t="str">
        <f>IF(N34&lt;&gt;"",_xlfn.XLOOKUP(Prototype_input!$E$19,'ITC Offerings Mapping'!$C$1:$C$1000,'ITC Offerings Mapping'!$B$1:$B$1000),"")</f>
        <v/>
      </c>
      <c r="Q34" s="21" t="str">
        <f t="array" ref="Q34">IF(Prototype_input!$C$6="Federal or Tribal Government",IF(O34&lt;&gt;"", INDEX('Scope Scoring'!$C$2:$BX$50, MATCH(O34, 'Scope Scoring'!$B$2:$B$50, 0), MATCH(B34, 'Scope Scoring'!$C$1:$BX$1, 0)),""),"")</f>
        <v/>
      </c>
      <c r="R34" s="21" t="str">
        <f t="shared" si="13"/>
        <v/>
      </c>
      <c r="S34" s="21" t="str">
        <f t="shared" si="14"/>
        <v/>
      </c>
      <c r="T34" s="21" t="str">
        <f t="shared" si="15"/>
        <v/>
      </c>
      <c r="U34" s="21" t="str">
        <f t="shared" si="16"/>
        <v/>
      </c>
      <c r="W34" s="21" t="str">
        <f t="array" ref="W34">IF(Prototype_input!$C$6="Federal or Tribal Government",IF(O34&lt;&gt;"", INDEX('Summary - Level of Assistance -'!$C$2:$AV$7, MATCH(Prototype_input!$C$34, 'Summary - Level of Assistance -'!$B$2:$B$7, 0), MATCH(B34, 'Summary - Level of Assistance -'!$C$1:$AV$1, 0)),""),"")</f>
        <v/>
      </c>
      <c r="X34" s="21" t="str">
        <f t="shared" si="17"/>
        <v/>
      </c>
      <c r="Y34" s="21" t="str">
        <f t="shared" si="18"/>
        <v/>
      </c>
      <c r="AA34" s="21" t="str">
        <f t="array" ref="AA34">IF(Prototype_input!$C$6="Federal or Tribal Government",IF(O34&lt;&gt;"", INDEX('Summary - Objective - Tradeoff'!$C$2:$AV$4, MATCH(Prototype_input!$C$38, 'Summary - Objective - Tradeoff'!$B$2:$B$4, 0), MATCH(B34, 'Summary - Objective - Tradeoff'!$C$1:$AV$1, 0)),""),"")</f>
        <v/>
      </c>
      <c r="AB34" s="21" t="str">
        <f t="shared" si="19"/>
        <v/>
      </c>
      <c r="AC34" s="21" t="str">
        <f t="shared" si="20"/>
        <v/>
      </c>
      <c r="AE34" s="21" t="str">
        <f t="array" ref="AE34">IF(Prototype_input!$C$6="Federal or Tribal Government",IF(O34&lt;&gt;"", INDEX('Summary- PoP - Tradeoff'!$C$2:$AV$5, MATCH(Prototype_input!$C$46, 'Summary- PoP - Tradeoff'!$B$2:$B$5, 0), MATCH(B34, 'Summary- PoP - Tradeoff'!$C$1:$AV$1, 0)),""),"")</f>
        <v/>
      </c>
      <c r="AF34" s="21" t="str">
        <f t="shared" si="21"/>
        <v/>
      </c>
      <c r="AG34" s="21" t="str">
        <f t="shared" si="22"/>
        <v/>
      </c>
      <c r="AI34" s="21" t="str">
        <f t="array" ref="AI34">IF(Prototype_input!$C$6="Federal or Tribal Government",IF(O34&lt;&gt;"", INDEX('Summary - EDV - Tradeoff'!$C$2:$AV$4, MATCH(Prototype_input!$C$54, 'Summary - EDV - Tradeoff'!$B$2:$B$4, 0), MATCH(B34, 'Summary - EDV - Tradeoff'!$C$1:$AV$1, 0)),""),"")</f>
        <v/>
      </c>
      <c r="AJ34" s="21" t="str">
        <f t="shared" si="23"/>
        <v/>
      </c>
      <c r="AK34" s="21" t="str">
        <f t="shared" si="24"/>
        <v/>
      </c>
      <c r="AL34" s="21" t="str">
        <f t="shared" si="25"/>
        <v/>
      </c>
    </row>
    <row r="35" spans="4:38" ht="12.75" x14ac:dyDescent="0.2">
      <c r="D35" s="21" t="str">
        <f>IF(
  Prototype_input!$C$6 = "State or Local Government",
  IF(
    C35 &lt;&gt; "",
    IFERROR(
      INDEX(
        'Summary - Acquisition Need'!$C$2:$AD$4,
        MATCH(Prototype_input!$C$30, 'Summary - Acquisition Need'!$B$2:$B$4, 0),
        MATCH(C35, 'Summary - Acquisition Need'!$C$1:$AD$1, 0)
      ),
      ""
    ),
    ""
  ),
  IF(
    Prototype_input!$C$6 = "Federal or Tribal Government",
    IF(
      B35 &lt;&gt; "",
      IFERROR(
        INDEX(
          'Summary - Place of Performance'!$C$2:$AW$14,
          MATCH(Prototype_input!$C$30, 'Summary - Place of Performance'!$B$2:$B$14, 0),
          MATCH(B35, 'Summary - Place of Performance'!$C$1:$AW$1, 0)
        ),
        ""
      ),
      ""
    ),
    ""
  )
)</f>
        <v/>
      </c>
      <c r="E35" s="21" t="str">
        <f>IF(
  Prototype_input!$C$6 = "State or Local Government",
  IF(
    C35 &lt;&gt; "",
    IFERROR(
      INDEX(
        'Summary - Contract Type'!$C$2:$BX$6,
        MATCH(Prototype_input!$C$34, 'Summary - Contract Type'!$B$2:$B$6, 0),
        MATCH(C35, 'Summary - Contract Type'!$C$1:$BX$1, 0)
      ),
      ""
    ),
    ""
  ),
  IF(
    Prototype_input!$C$6 = "Federal or Tribal Government",
    IF(
      B35 &lt;&gt; "",
      IFERROR(
        INDEX(
          'Summary - Level of Assistance'!$C$2:$AW$7,
          MATCH(Prototype_input!$C$34, 'Summary - Level of Assistance'!$B$2:$B$7, 0),
          MATCH(B35, 'Summary - Level of Assistance'!$C$1:$AW$1, 0)
        ),
        ""
      ),
      ""
    ),
    ""
  )
)</f>
        <v/>
      </c>
      <c r="F35" s="21" t="str">
        <f>IF(
  Prototype_input!$C$6 = "State or Local Government",
  IF(
    C35 &lt;&gt; "",
    IFERROR(
      INDEX(
        'Summary - Socioeconomic'!$C$2:$BX$11,
        MATCH(Prototype_input!$C$38, 'Summary - Socioeconomic'!$B$2:$B$11, 0),
        MATCH(C35, 'Summary - Socioeconomic'!$C$1:$BX$1, 0)
      ),
      ""
    ),
    ""
  ),
  IF(
    Prototype_input!$C$6 = "Federal or Tribal Government",
    IF(
      B35 &lt;&gt; "",
      IFERROR(
        INDEX(
          'Summary - Objective'!$C$2:$AX$4,
          MATCH(Prototype_input!$C$38, 'Summary - Objective'!$B$2:$B$4, 0),
          MATCH(B35, 'Summary - Objective'!$C$1:$AX$1, 0)
        ),
        ""
      ),
      ""
    ),
    ""
  )
)</f>
        <v/>
      </c>
      <c r="G35" s="21" t="str">
        <f>IF(
  Prototype_input!$C$6 = "Federal or Tribal Government",
  IF(
    B35 &lt;&gt; "",
    IFERROR(
      INDEX(
        'Summary - Contract Type'!$C$2:$BX$6,
        MATCH(Prototype_input!$C$42, 'Summary - Contract Type'!$B$2:$B$6, 0),
        MATCH(B35, 'Summary - Contract Type'!$C$1:$BX$1, 0)
      ),
      ""
    ),
    ""
  ),
  ""
)</f>
        <v/>
      </c>
      <c r="H35" s="21" t="str">
        <f>IF(
  Prototype_input!$C$6 = "Federal or Tribal Government",
  IF(
    B35 &lt;&gt; "",
    IFERROR(
      INDEX(
        'Summary - Period of Performance'!$C$2:$AW$5,
        MATCH(Prototype_input!$C$46, 'Summary - Period of Performance'!$B$2:$B$5, 0),
        MATCH(B35, 'Summary - Period of Performance'!$C$1:$AW$1, 0)
      ),
      ""
    ),
    ""
  ),
  ""
)</f>
        <v/>
      </c>
      <c r="I35" s="21" t="str">
        <f>IF(
  Prototype_input!$C$6 = "Federal or Tribal Government",
  IF(
    B35 &lt;&gt; "",
    IFERROR(
      INDEX(
        'Summary - Socioeconomic'!$C$2:$BX$11,
        MATCH(Prototype_input!$C$50, 'Summary - Socioeconomic'!$B$2:$B$11, 0),
        MATCH(B35, 'Summary - Socioeconomic'!$C$1:$BX$1, 0)
      ),
      ""
    ),
    ""
  ),
  ""
)</f>
        <v/>
      </c>
      <c r="J35" s="21" t="str">
        <f>IF(
  Prototype_input!$C$6 = "Federal or Tribal Government",
  IF(
    B35 &lt;&gt; "",
    IFERROR(
      INDEX(
        'Summary - Estimated Dollar Valu'!$C$2:$AW$4,
        MATCH(Prototype_input!$C$54, 'Summary - Estimated Dollar Valu'!$B$2:$B$4, 0),
        MATCH(B35, 'Summary - Estimated Dollar Valu'!$C$1:$AW$1, 0)
      ),
      ""
    ),
    ""
  ),
  ""
)</f>
        <v/>
      </c>
      <c r="K35" s="21" t="str">
        <f>IF(AND(Prototype_input!$C$56&lt;&gt;"",J35&lt;&gt;""),Prototype_input!$C$58,"")</f>
        <v/>
      </c>
      <c r="L35" s="21" t="str">
        <f>IF(AND(Prototype_input!$C$60&lt;&gt;"",J35&lt;&gt;""),Prototype_input!$C$62,"")</f>
        <v/>
      </c>
      <c r="M35" s="21" t="str">
        <f>IF(AND(Prototype_input!$C$64&lt;&gt;"",J35&lt;&gt;""),Prototype_input!$C$66,"")</f>
        <v/>
      </c>
      <c r="N35" s="21" t="str">
        <f>IF(AND(Prototype_input!$C$68&lt;&gt;"",J35&lt;&gt;""),Prototype_input!$C$70,"")</f>
        <v/>
      </c>
      <c r="O35" s="21" t="str">
        <f>IF(N35&lt;&gt;"",_xlfn.XLOOKUP(Prototype_input!$E$19,'ITC Offerings Mapping'!$C$1:$C$1000,'ITC Offerings Mapping'!$B$1:$B$1000),"")</f>
        <v/>
      </c>
      <c r="Q35" s="21" t="str">
        <f t="array" ref="Q35">IF(Prototype_input!$C$6="Federal or Tribal Government",IF(O35&lt;&gt;"", INDEX('Scope Scoring'!$C$2:$BX$50, MATCH(O35, 'Scope Scoring'!$B$2:$B$50, 0), MATCH(B35, 'Scope Scoring'!$C$1:$BX$1, 0)),""),"")</f>
        <v/>
      </c>
      <c r="R35" s="21" t="str">
        <f t="shared" si="13"/>
        <v/>
      </c>
      <c r="S35" s="21" t="str">
        <f t="shared" si="14"/>
        <v/>
      </c>
      <c r="T35" s="21" t="str">
        <f t="shared" si="15"/>
        <v/>
      </c>
      <c r="U35" s="21" t="str">
        <f t="shared" si="16"/>
        <v/>
      </c>
      <c r="W35" s="21" t="str">
        <f t="array" ref="W35">IF(Prototype_input!$C$6="Federal or Tribal Government",IF(O35&lt;&gt;"", INDEX('Summary - Level of Assistance -'!$C$2:$AV$7, MATCH(Prototype_input!$C$34, 'Summary - Level of Assistance -'!$B$2:$B$7, 0), MATCH(B35, 'Summary - Level of Assistance -'!$C$1:$AV$1, 0)),""),"")</f>
        <v/>
      </c>
      <c r="X35" s="21" t="str">
        <f t="shared" si="17"/>
        <v/>
      </c>
      <c r="Y35" s="21" t="str">
        <f t="shared" si="18"/>
        <v/>
      </c>
      <c r="AA35" s="21" t="str">
        <f t="array" ref="AA35">IF(Prototype_input!$C$6="Federal or Tribal Government",IF(O35&lt;&gt;"", INDEX('Summary - Objective - Tradeoff'!$C$2:$AV$4, MATCH(Prototype_input!$C$38, 'Summary - Objective - Tradeoff'!$B$2:$B$4, 0), MATCH(B35, 'Summary - Objective - Tradeoff'!$C$1:$AV$1, 0)),""),"")</f>
        <v/>
      </c>
      <c r="AB35" s="21" t="str">
        <f t="shared" si="19"/>
        <v/>
      </c>
      <c r="AC35" s="21" t="str">
        <f t="shared" si="20"/>
        <v/>
      </c>
      <c r="AE35" s="21" t="str">
        <f t="array" ref="AE35">IF(Prototype_input!$C$6="Federal or Tribal Government",IF(O35&lt;&gt;"", INDEX('Summary- PoP - Tradeoff'!$C$2:$AV$5, MATCH(Prototype_input!$C$46, 'Summary- PoP - Tradeoff'!$B$2:$B$5, 0), MATCH(B35, 'Summary- PoP - Tradeoff'!$C$1:$AV$1, 0)),""),"")</f>
        <v/>
      </c>
      <c r="AF35" s="21" t="str">
        <f t="shared" si="21"/>
        <v/>
      </c>
      <c r="AG35" s="21" t="str">
        <f t="shared" si="22"/>
        <v/>
      </c>
      <c r="AI35" s="21" t="str">
        <f t="array" ref="AI35">IF(Prototype_input!$C$6="Federal or Tribal Government",IF(O35&lt;&gt;"", INDEX('Summary - EDV - Tradeoff'!$C$2:$AV$4, MATCH(Prototype_input!$C$54, 'Summary - EDV - Tradeoff'!$B$2:$B$4, 0), MATCH(B35, 'Summary - EDV - Tradeoff'!$C$1:$AV$1, 0)),""),"")</f>
        <v/>
      </c>
      <c r="AJ35" s="21" t="str">
        <f t="shared" si="23"/>
        <v/>
      </c>
      <c r="AK35" s="21" t="str">
        <f t="shared" si="24"/>
        <v/>
      </c>
      <c r="AL35" s="21" t="str">
        <f t="shared" si="25"/>
        <v/>
      </c>
    </row>
    <row r="36" spans="4:38" ht="12.75" x14ac:dyDescent="0.2">
      <c r="D36" s="21" t="str">
        <f>IF(
  Prototype_input!$C$6 = "State or Local Government",
  IF(
    C36 &lt;&gt; "",
    IFERROR(
      INDEX(
        'Summary - Acquisition Need'!$C$2:$AD$4,
        MATCH(Prototype_input!$C$30, 'Summary - Acquisition Need'!$B$2:$B$4, 0),
        MATCH(C36, 'Summary - Acquisition Need'!$C$1:$AD$1, 0)
      ),
      ""
    ),
    ""
  ),
  IF(
    Prototype_input!$C$6 = "Federal or Tribal Government",
    IF(
      B36 &lt;&gt; "",
      IFERROR(
        INDEX(
          'Summary - Place of Performance'!$C$2:$AW$14,
          MATCH(Prototype_input!$C$30, 'Summary - Place of Performance'!$B$2:$B$14, 0),
          MATCH(B36, 'Summary - Place of Performance'!$C$1:$AW$1, 0)
        ),
        ""
      ),
      ""
    ),
    ""
  )
)</f>
        <v/>
      </c>
      <c r="E36" s="21" t="str">
        <f>IF(
  Prototype_input!$C$6 = "State or Local Government",
  IF(
    C36 &lt;&gt; "",
    IFERROR(
      INDEX(
        'Summary - Contract Type'!$C$2:$BX$6,
        MATCH(Prototype_input!$C$34, 'Summary - Contract Type'!$B$2:$B$6, 0),
        MATCH(C36, 'Summary - Contract Type'!$C$1:$BX$1, 0)
      ),
      ""
    ),
    ""
  ),
  IF(
    Prototype_input!$C$6 = "Federal or Tribal Government",
    IF(
      B36 &lt;&gt; "",
      IFERROR(
        INDEX(
          'Summary - Level of Assistance'!$C$2:$AW$7,
          MATCH(Prototype_input!$C$34, 'Summary - Level of Assistance'!$B$2:$B$7, 0),
          MATCH(B36, 'Summary - Level of Assistance'!$C$1:$AW$1, 0)
        ),
        ""
      ),
      ""
    ),
    ""
  )
)</f>
        <v/>
      </c>
      <c r="F36" s="21" t="str">
        <f>IF(
  Prototype_input!$C$6 = "State or Local Government",
  IF(
    C36 &lt;&gt; "",
    IFERROR(
      INDEX(
        'Summary - Socioeconomic'!$C$2:$BX$11,
        MATCH(Prototype_input!$C$38, 'Summary - Socioeconomic'!$B$2:$B$11, 0),
        MATCH(C36, 'Summary - Socioeconomic'!$C$1:$BX$1, 0)
      ),
      ""
    ),
    ""
  ),
  IF(
    Prototype_input!$C$6 = "Federal or Tribal Government",
    IF(
      B36 &lt;&gt; "",
      IFERROR(
        INDEX(
          'Summary - Objective'!$C$2:$AX$4,
          MATCH(Prototype_input!$C$38, 'Summary - Objective'!$B$2:$B$4, 0),
          MATCH(B36, 'Summary - Objective'!$C$1:$AX$1, 0)
        ),
        ""
      ),
      ""
    ),
    ""
  )
)</f>
        <v/>
      </c>
      <c r="G36" s="21" t="str">
        <f>IF(
  Prototype_input!$C$6 = "Federal or Tribal Government",
  IF(
    B36 &lt;&gt; "",
    IFERROR(
      INDEX(
        'Summary - Contract Type'!$C$2:$BX$6,
        MATCH(Prototype_input!$C$42, 'Summary - Contract Type'!$B$2:$B$6, 0),
        MATCH(B36, 'Summary - Contract Type'!$C$1:$BX$1, 0)
      ),
      ""
    ),
    ""
  ),
  ""
)</f>
        <v/>
      </c>
      <c r="H36" s="21" t="str">
        <f>IF(
  Prototype_input!$C$6 = "Federal or Tribal Government",
  IF(
    B36 &lt;&gt; "",
    IFERROR(
      INDEX(
        'Summary - Period of Performance'!$C$2:$AW$5,
        MATCH(Prototype_input!$C$46, 'Summary - Period of Performance'!$B$2:$B$5, 0),
        MATCH(B36, 'Summary - Period of Performance'!$C$1:$AW$1, 0)
      ),
      ""
    ),
    ""
  ),
  ""
)</f>
        <v/>
      </c>
      <c r="I36" s="21" t="str">
        <f>IF(
  Prototype_input!$C$6 = "Federal or Tribal Government",
  IF(
    B36 &lt;&gt; "",
    IFERROR(
      INDEX(
        'Summary - Socioeconomic'!$C$2:$BX$11,
        MATCH(Prototype_input!$C$50, 'Summary - Socioeconomic'!$B$2:$B$11, 0),
        MATCH(B36, 'Summary - Socioeconomic'!$C$1:$BX$1, 0)
      ),
      ""
    ),
    ""
  ),
  ""
)</f>
        <v/>
      </c>
      <c r="J36" s="21" t="str">
        <f>IF(
  Prototype_input!$C$6 = "Federal or Tribal Government",
  IF(
    B36 &lt;&gt; "",
    IFERROR(
      INDEX(
        'Summary - Estimated Dollar Valu'!$C$2:$AW$4,
        MATCH(Prototype_input!$C$54, 'Summary - Estimated Dollar Valu'!$B$2:$B$4, 0),
        MATCH(B36, 'Summary - Estimated Dollar Valu'!$C$1:$AW$1, 0)
      ),
      ""
    ),
    ""
  ),
  ""
)</f>
        <v/>
      </c>
      <c r="K36" s="21" t="str">
        <f>IF(AND(Prototype_input!$C$56&lt;&gt;"",J36&lt;&gt;""),Prototype_input!$C$58,"")</f>
        <v/>
      </c>
      <c r="L36" s="21" t="str">
        <f>IF(AND(Prototype_input!$C$60&lt;&gt;"",J36&lt;&gt;""),Prototype_input!$C$62,"")</f>
        <v/>
      </c>
      <c r="M36" s="21" t="str">
        <f>IF(AND(Prototype_input!$C$64&lt;&gt;"",J36&lt;&gt;""),Prototype_input!$C$66,"")</f>
        <v/>
      </c>
      <c r="N36" s="21" t="str">
        <f>IF(AND(Prototype_input!$C$68&lt;&gt;"",J36&lt;&gt;""),Prototype_input!$C$70,"")</f>
        <v/>
      </c>
      <c r="O36" s="21" t="str">
        <f>IF(N36&lt;&gt;"",_xlfn.XLOOKUP(Prototype_input!$E$19,'ITC Offerings Mapping'!$C$1:$C$1000,'ITC Offerings Mapping'!$B$1:$B$1000),"")</f>
        <v/>
      </c>
      <c r="Q36" s="21" t="str">
        <f t="array" ref="Q36">IF(Prototype_input!$C$6="Federal or Tribal Government",IF(O36&lt;&gt;"", INDEX('Scope Scoring'!$C$2:$BX$50, MATCH(O36, 'Scope Scoring'!$B$2:$B$50, 0), MATCH(B36, 'Scope Scoring'!$C$1:$BX$1, 0)),""),"")</f>
        <v/>
      </c>
      <c r="R36" s="21" t="str">
        <f t="shared" si="13"/>
        <v/>
      </c>
      <c r="S36" s="21" t="str">
        <f t="shared" si="14"/>
        <v/>
      </c>
      <c r="T36" s="21" t="str">
        <f t="shared" si="15"/>
        <v/>
      </c>
      <c r="U36" s="21" t="str">
        <f t="shared" si="16"/>
        <v/>
      </c>
      <c r="W36" s="21" t="str">
        <f t="array" ref="W36">IF(Prototype_input!$C$6="Federal or Tribal Government",IF(O36&lt;&gt;"", INDEX('Summary - Level of Assistance -'!$C$2:$AV$7, MATCH(Prototype_input!$C$34, 'Summary - Level of Assistance -'!$B$2:$B$7, 0), MATCH(B36, 'Summary - Level of Assistance -'!$C$1:$AV$1, 0)),""),"")</f>
        <v/>
      </c>
      <c r="X36" s="21" t="str">
        <f t="shared" si="17"/>
        <v/>
      </c>
      <c r="Y36" s="21" t="str">
        <f t="shared" si="18"/>
        <v/>
      </c>
      <c r="AA36" s="21" t="str">
        <f t="array" ref="AA36">IF(Prototype_input!$C$6="Federal or Tribal Government",IF(O36&lt;&gt;"", INDEX('Summary - Objective - Tradeoff'!$C$2:$AV$4, MATCH(Prototype_input!$C$38, 'Summary - Objective - Tradeoff'!$B$2:$B$4, 0), MATCH(B36, 'Summary - Objective - Tradeoff'!$C$1:$AV$1, 0)),""),"")</f>
        <v/>
      </c>
      <c r="AB36" s="21" t="str">
        <f t="shared" si="19"/>
        <v/>
      </c>
      <c r="AC36" s="21" t="str">
        <f t="shared" si="20"/>
        <v/>
      </c>
      <c r="AE36" s="21" t="str">
        <f t="array" ref="AE36">IF(Prototype_input!$C$6="Federal or Tribal Government",IF(O36&lt;&gt;"", INDEX('Summary- PoP - Tradeoff'!$C$2:$AV$5, MATCH(Prototype_input!$C$46, 'Summary- PoP - Tradeoff'!$B$2:$B$5, 0), MATCH(B36, 'Summary- PoP - Tradeoff'!$C$1:$AV$1, 0)),""),"")</f>
        <v/>
      </c>
      <c r="AF36" s="21" t="str">
        <f t="shared" si="21"/>
        <v/>
      </c>
      <c r="AG36" s="21" t="str">
        <f t="shared" si="22"/>
        <v/>
      </c>
      <c r="AI36" s="21" t="str">
        <f t="array" ref="AI36">IF(Prototype_input!$C$6="Federal or Tribal Government",IF(O36&lt;&gt;"", INDEX('Summary - EDV - Tradeoff'!$C$2:$AV$4, MATCH(Prototype_input!$C$54, 'Summary - EDV - Tradeoff'!$B$2:$B$4, 0), MATCH(B36, 'Summary - EDV - Tradeoff'!$C$1:$AV$1, 0)),""),"")</f>
        <v/>
      </c>
      <c r="AJ36" s="21" t="str">
        <f t="shared" si="23"/>
        <v/>
      </c>
      <c r="AK36" s="21" t="str">
        <f t="shared" si="24"/>
        <v/>
      </c>
      <c r="AL36" s="21" t="str">
        <f t="shared" si="25"/>
        <v/>
      </c>
    </row>
    <row r="37" spans="4:38" ht="12.75" x14ac:dyDescent="0.2">
      <c r="D37" s="21" t="str">
        <f>IF(
  Prototype_input!$C$6 = "State or Local Government",
  IF(
    C37 &lt;&gt; "",
    IFERROR(
      INDEX(
        'Summary - Acquisition Need'!$C$2:$AD$4,
        MATCH(Prototype_input!$C$30, 'Summary - Acquisition Need'!$B$2:$B$4, 0),
        MATCH(C37, 'Summary - Acquisition Need'!$C$1:$AD$1, 0)
      ),
      ""
    ),
    ""
  ),
  IF(
    Prototype_input!$C$6 = "Federal or Tribal Government",
    IF(
      B37 &lt;&gt; "",
      IFERROR(
        INDEX(
          'Summary - Place of Performance'!$C$2:$AW$14,
          MATCH(Prototype_input!$C$30, 'Summary - Place of Performance'!$B$2:$B$14, 0),
          MATCH(B37, 'Summary - Place of Performance'!$C$1:$AW$1, 0)
        ),
        ""
      ),
      ""
    ),
    ""
  )
)</f>
        <v/>
      </c>
      <c r="E37" s="21" t="str">
        <f>IF(
  Prototype_input!$C$6 = "State or Local Government",
  IF(
    C37 &lt;&gt; "",
    IFERROR(
      INDEX(
        'Summary - Contract Type'!$C$2:$BX$6,
        MATCH(Prototype_input!$C$34, 'Summary - Contract Type'!$B$2:$B$6, 0),
        MATCH(C37, 'Summary - Contract Type'!$C$1:$BX$1, 0)
      ),
      ""
    ),
    ""
  ),
  IF(
    Prototype_input!$C$6 = "Federal or Tribal Government",
    IF(
      B37 &lt;&gt; "",
      IFERROR(
        INDEX(
          'Summary - Level of Assistance'!$C$2:$AW$7,
          MATCH(Prototype_input!$C$34, 'Summary - Level of Assistance'!$B$2:$B$7, 0),
          MATCH(B37, 'Summary - Level of Assistance'!$C$1:$AW$1, 0)
        ),
        ""
      ),
      ""
    ),
    ""
  )
)</f>
        <v/>
      </c>
      <c r="F37" s="21" t="str">
        <f>IF(
  Prototype_input!$C$6 = "State or Local Government",
  IF(
    C37 &lt;&gt; "",
    IFERROR(
      INDEX(
        'Summary - Socioeconomic'!$C$2:$BX$11,
        MATCH(Prototype_input!$C$38, 'Summary - Socioeconomic'!$B$2:$B$11, 0),
        MATCH(C37, 'Summary - Socioeconomic'!$C$1:$BX$1, 0)
      ),
      ""
    ),
    ""
  ),
  IF(
    Prototype_input!$C$6 = "Federal or Tribal Government",
    IF(
      B37 &lt;&gt; "",
      IFERROR(
        INDEX(
          'Summary - Objective'!$C$2:$AX$4,
          MATCH(Prototype_input!$C$38, 'Summary - Objective'!$B$2:$B$4, 0),
          MATCH(B37, 'Summary - Objective'!$C$1:$AX$1, 0)
        ),
        ""
      ),
      ""
    ),
    ""
  )
)</f>
        <v/>
      </c>
      <c r="G37" s="21" t="str">
        <f>IF(
  Prototype_input!$C$6 = "Federal or Tribal Government",
  IF(
    B37 &lt;&gt; "",
    IFERROR(
      INDEX(
        'Summary - Contract Type'!$C$2:$BX$6,
        MATCH(Prototype_input!$C$42, 'Summary - Contract Type'!$B$2:$B$6, 0),
        MATCH(B37, 'Summary - Contract Type'!$C$1:$BX$1, 0)
      ),
      ""
    ),
    ""
  ),
  ""
)</f>
        <v/>
      </c>
      <c r="H37" s="21" t="str">
        <f>IF(
  Prototype_input!$C$6 = "Federal or Tribal Government",
  IF(
    B37 &lt;&gt; "",
    IFERROR(
      INDEX(
        'Summary - Period of Performance'!$C$2:$AW$5,
        MATCH(Prototype_input!$C$46, 'Summary - Period of Performance'!$B$2:$B$5, 0),
        MATCH(B37, 'Summary - Period of Performance'!$C$1:$AW$1, 0)
      ),
      ""
    ),
    ""
  ),
  ""
)</f>
        <v/>
      </c>
      <c r="I37" s="21" t="str">
        <f>IF(
  Prototype_input!$C$6 = "Federal or Tribal Government",
  IF(
    B37 &lt;&gt; "",
    IFERROR(
      INDEX(
        'Summary - Socioeconomic'!$C$2:$BX$11,
        MATCH(Prototype_input!$C$50, 'Summary - Socioeconomic'!$B$2:$B$11, 0),
        MATCH(B37, 'Summary - Socioeconomic'!$C$1:$BX$1, 0)
      ),
      ""
    ),
    ""
  ),
  ""
)</f>
        <v/>
      </c>
      <c r="J37" s="21" t="str">
        <f>IF(
  Prototype_input!$C$6 = "Federal or Tribal Government",
  IF(
    B37 &lt;&gt; "",
    IFERROR(
      INDEX(
        'Summary - Estimated Dollar Valu'!$C$2:$AW$4,
        MATCH(Prototype_input!$C$54, 'Summary - Estimated Dollar Valu'!$B$2:$B$4, 0),
        MATCH(B37, 'Summary - Estimated Dollar Valu'!$C$1:$AW$1, 0)
      ),
      ""
    ),
    ""
  ),
  ""
)</f>
        <v/>
      </c>
      <c r="K37" s="21" t="str">
        <f>IF(AND(Prototype_input!$C$56&lt;&gt;"",J37&lt;&gt;""),Prototype_input!$C$58,"")</f>
        <v/>
      </c>
      <c r="L37" s="21" t="str">
        <f>IF(AND(Prototype_input!$C$60&lt;&gt;"",J37&lt;&gt;""),Prototype_input!$C$62,"")</f>
        <v/>
      </c>
      <c r="M37" s="21" t="str">
        <f>IF(AND(Prototype_input!$C$64&lt;&gt;"",J37&lt;&gt;""),Prototype_input!$C$66,"")</f>
        <v/>
      </c>
      <c r="N37" s="21" t="str">
        <f>IF(AND(Prototype_input!$C$68&lt;&gt;"",J37&lt;&gt;""),Prototype_input!$C$70,"")</f>
        <v/>
      </c>
      <c r="O37" s="21" t="str">
        <f>IF(N37&lt;&gt;"",_xlfn.XLOOKUP(Prototype_input!$E$19,'ITC Offerings Mapping'!$C$1:$C$1000,'ITC Offerings Mapping'!$B$1:$B$1000),"")</f>
        <v/>
      </c>
      <c r="Q37" s="21" t="str">
        <f t="array" ref="Q37">IF(Prototype_input!$C$6="Federal or Tribal Government",IF(O37&lt;&gt;"", INDEX('Scope Scoring'!$C$2:$BX$50, MATCH(O37, 'Scope Scoring'!$B$2:$B$50, 0), MATCH(B37, 'Scope Scoring'!$C$1:$BX$1, 0)),""),"")</f>
        <v/>
      </c>
      <c r="R37" s="21" t="str">
        <f t="shared" si="13"/>
        <v/>
      </c>
      <c r="S37" s="21" t="str">
        <f t="shared" si="14"/>
        <v/>
      </c>
      <c r="T37" s="21" t="str">
        <f t="shared" si="15"/>
        <v/>
      </c>
      <c r="U37" s="21" t="str">
        <f t="shared" si="16"/>
        <v/>
      </c>
      <c r="W37" s="21" t="str">
        <f t="array" ref="W37">IF(Prototype_input!$C$6="Federal or Tribal Government",IF(O37&lt;&gt;"", INDEX('Summary - Level of Assistance -'!$C$2:$AV$7, MATCH(Prototype_input!$C$34, 'Summary - Level of Assistance -'!$B$2:$B$7, 0), MATCH(B37, 'Summary - Level of Assistance -'!$C$1:$AV$1, 0)),""),"")</f>
        <v/>
      </c>
      <c r="X37" s="21" t="str">
        <f t="shared" si="17"/>
        <v/>
      </c>
      <c r="Y37" s="21" t="str">
        <f t="shared" si="18"/>
        <v/>
      </c>
      <c r="AA37" s="21" t="str">
        <f t="array" ref="AA37">IF(Prototype_input!$C$6="Federal or Tribal Government",IF(O37&lt;&gt;"", INDEX('Summary - Objective - Tradeoff'!$C$2:$AV$4, MATCH(Prototype_input!$C$38, 'Summary - Objective - Tradeoff'!$B$2:$B$4, 0), MATCH(B37, 'Summary - Objective - Tradeoff'!$C$1:$AV$1, 0)),""),"")</f>
        <v/>
      </c>
      <c r="AB37" s="21" t="str">
        <f t="shared" si="19"/>
        <v/>
      </c>
      <c r="AC37" s="21" t="str">
        <f t="shared" si="20"/>
        <v/>
      </c>
      <c r="AE37" s="21" t="str">
        <f t="array" ref="AE37">IF(Prototype_input!$C$6="Federal or Tribal Government",IF(O37&lt;&gt;"", INDEX('Summary- PoP - Tradeoff'!$C$2:$AV$5, MATCH(Prototype_input!$C$46, 'Summary- PoP - Tradeoff'!$B$2:$B$5, 0), MATCH(B37, 'Summary- PoP - Tradeoff'!$C$1:$AV$1, 0)),""),"")</f>
        <v/>
      </c>
      <c r="AF37" s="21" t="str">
        <f t="shared" si="21"/>
        <v/>
      </c>
      <c r="AG37" s="21" t="str">
        <f t="shared" si="22"/>
        <v/>
      </c>
      <c r="AI37" s="21" t="str">
        <f t="array" ref="AI37">IF(Prototype_input!$C$6="Federal or Tribal Government",IF(O37&lt;&gt;"", INDEX('Summary - EDV - Tradeoff'!$C$2:$AV$4, MATCH(Prototype_input!$C$54, 'Summary - EDV - Tradeoff'!$B$2:$B$4, 0), MATCH(B37, 'Summary - EDV - Tradeoff'!$C$1:$AV$1, 0)),""),"")</f>
        <v/>
      </c>
      <c r="AJ37" s="21" t="str">
        <f t="shared" si="23"/>
        <v/>
      </c>
      <c r="AK37" s="21" t="str">
        <f t="shared" si="24"/>
        <v/>
      </c>
      <c r="AL37" s="21" t="str">
        <f t="shared" si="25"/>
        <v/>
      </c>
    </row>
    <row r="38" spans="4:38" ht="12.75" x14ac:dyDescent="0.2">
      <c r="D38" s="21" t="str">
        <f>IF(
  Prototype_input!$C$6 = "State or Local Government",
  IF(
    C38 &lt;&gt; "",
    IFERROR(
      INDEX(
        'Summary - Acquisition Need'!$C$2:$AD$4,
        MATCH(Prototype_input!$C$30, 'Summary - Acquisition Need'!$B$2:$B$4, 0),
        MATCH(C38, 'Summary - Acquisition Need'!$C$1:$AD$1, 0)
      ),
      ""
    ),
    ""
  ),
  IF(
    Prototype_input!$C$6 = "Federal or Tribal Government",
    IF(
      B38 &lt;&gt; "",
      IFERROR(
        INDEX(
          'Summary - Place of Performance'!$C$2:$AW$14,
          MATCH(Prototype_input!$C$30, 'Summary - Place of Performance'!$B$2:$B$14, 0),
          MATCH(B38, 'Summary - Place of Performance'!$C$1:$AW$1, 0)
        ),
        ""
      ),
      ""
    ),
    ""
  )
)</f>
        <v/>
      </c>
      <c r="E38" s="21" t="str">
        <f>IF(
  Prototype_input!$C$6 = "State or Local Government",
  IF(
    C38 &lt;&gt; "",
    IFERROR(
      INDEX(
        'Summary - Contract Type'!$C$2:$BX$6,
        MATCH(Prototype_input!$C$34, 'Summary - Contract Type'!$B$2:$B$6, 0),
        MATCH(C38, 'Summary - Contract Type'!$C$1:$BX$1, 0)
      ),
      ""
    ),
    ""
  ),
  IF(
    Prototype_input!$C$6 = "Federal or Tribal Government",
    IF(
      B38 &lt;&gt; "",
      IFERROR(
        INDEX(
          'Summary - Level of Assistance'!$C$2:$AW$7,
          MATCH(Prototype_input!$C$34, 'Summary - Level of Assistance'!$B$2:$B$7, 0),
          MATCH(B38, 'Summary - Level of Assistance'!$C$1:$AW$1, 0)
        ),
        ""
      ),
      ""
    ),
    ""
  )
)</f>
        <v/>
      </c>
      <c r="F38" s="21" t="str">
        <f>IF(
  Prototype_input!$C$6 = "State or Local Government",
  IF(
    C38 &lt;&gt; "",
    IFERROR(
      INDEX(
        'Summary - Socioeconomic'!$C$2:$BX$11,
        MATCH(Prototype_input!$C$38, 'Summary - Socioeconomic'!$B$2:$B$11, 0),
        MATCH(C38, 'Summary - Socioeconomic'!$C$1:$BX$1, 0)
      ),
      ""
    ),
    ""
  ),
  IF(
    Prototype_input!$C$6 = "Federal or Tribal Government",
    IF(
      B38 &lt;&gt; "",
      IFERROR(
        INDEX(
          'Summary - Objective'!$C$2:$AX$4,
          MATCH(Prototype_input!$C$38, 'Summary - Objective'!$B$2:$B$4, 0),
          MATCH(B38, 'Summary - Objective'!$C$1:$AX$1, 0)
        ),
        ""
      ),
      ""
    ),
    ""
  )
)</f>
        <v/>
      </c>
      <c r="G38" s="21" t="str">
        <f>IF(
  Prototype_input!$C$6 = "Federal or Tribal Government",
  IF(
    B38 &lt;&gt; "",
    IFERROR(
      INDEX(
        'Summary - Contract Type'!$C$2:$BX$6,
        MATCH(Prototype_input!$C$42, 'Summary - Contract Type'!$B$2:$B$6, 0),
        MATCH(B38, 'Summary - Contract Type'!$C$1:$BX$1, 0)
      ),
      ""
    ),
    ""
  ),
  ""
)</f>
        <v/>
      </c>
      <c r="H38" s="21" t="str">
        <f>IF(
  Prototype_input!$C$6 = "Federal or Tribal Government",
  IF(
    B38 &lt;&gt; "",
    IFERROR(
      INDEX(
        'Summary - Period of Performance'!$C$2:$AW$5,
        MATCH(Prototype_input!$C$46, 'Summary - Period of Performance'!$B$2:$B$5, 0),
        MATCH(B38, 'Summary - Period of Performance'!$C$1:$AW$1, 0)
      ),
      ""
    ),
    ""
  ),
  ""
)</f>
        <v/>
      </c>
      <c r="I38" s="21" t="str">
        <f>IF(
  Prototype_input!$C$6 = "Federal or Tribal Government",
  IF(
    B38 &lt;&gt; "",
    IFERROR(
      INDEX(
        'Summary - Socioeconomic'!$C$2:$BX$11,
        MATCH(Prototype_input!$C$50, 'Summary - Socioeconomic'!$B$2:$B$11, 0),
        MATCH(B38, 'Summary - Socioeconomic'!$C$1:$BX$1, 0)
      ),
      ""
    ),
    ""
  ),
  ""
)</f>
        <v/>
      </c>
      <c r="J38" s="21" t="str">
        <f>IF(
  Prototype_input!$C$6 = "Federal or Tribal Government",
  IF(
    B38 &lt;&gt; "",
    IFERROR(
      INDEX(
        'Summary - Estimated Dollar Valu'!$C$2:$AW$4,
        MATCH(Prototype_input!$C$54, 'Summary - Estimated Dollar Valu'!$B$2:$B$4, 0),
        MATCH(B38, 'Summary - Estimated Dollar Valu'!$C$1:$AW$1, 0)
      ),
      ""
    ),
    ""
  ),
  ""
)</f>
        <v/>
      </c>
      <c r="K38" s="21" t="str">
        <f>IF(AND(Prototype_input!$C$56&lt;&gt;"",J38&lt;&gt;""),Prototype_input!$C$58,"")</f>
        <v/>
      </c>
      <c r="L38" s="21" t="str">
        <f>IF(AND(Prototype_input!$C$60&lt;&gt;"",J38&lt;&gt;""),Prototype_input!$C$62,"")</f>
        <v/>
      </c>
      <c r="M38" s="21" t="str">
        <f>IF(AND(Prototype_input!$C$64&lt;&gt;"",J38&lt;&gt;""),Prototype_input!$C$66,"")</f>
        <v/>
      </c>
      <c r="N38" s="21" t="str">
        <f>IF(AND(Prototype_input!$C$68&lt;&gt;"",J38&lt;&gt;""),Prototype_input!$C$70,"")</f>
        <v/>
      </c>
      <c r="O38" s="21" t="str">
        <f>IF(N38&lt;&gt;"",_xlfn.XLOOKUP(Prototype_input!$E$19,'ITC Offerings Mapping'!$C$1:$C$1000,'ITC Offerings Mapping'!$B$1:$B$1000),"")</f>
        <v/>
      </c>
      <c r="Q38" s="21" t="str">
        <f t="array" ref="Q38">IF(Prototype_input!$C$6="Federal or Tribal Government",IF(O38&lt;&gt;"", INDEX('Scope Scoring'!$C$2:$BX$50, MATCH(O38, 'Scope Scoring'!$B$2:$B$50, 0), MATCH(B38, 'Scope Scoring'!$C$1:$BX$1, 0)),""),"")</f>
        <v/>
      </c>
      <c r="R38" s="21" t="str">
        <f t="shared" si="13"/>
        <v/>
      </c>
      <c r="S38" s="21" t="str">
        <f t="shared" si="14"/>
        <v/>
      </c>
      <c r="T38" s="21" t="str">
        <f t="shared" si="15"/>
        <v/>
      </c>
      <c r="U38" s="21" t="str">
        <f t="shared" si="16"/>
        <v/>
      </c>
      <c r="W38" s="21" t="str">
        <f t="array" ref="W38">IF(Prototype_input!$C$6="Federal or Tribal Government",IF(O38&lt;&gt;"", INDEX('Summary - Level of Assistance -'!$C$2:$AV$7, MATCH(Prototype_input!$C$34, 'Summary - Level of Assistance -'!$B$2:$B$7, 0), MATCH(B38, 'Summary - Level of Assistance -'!$C$1:$AV$1, 0)),""),"")</f>
        <v/>
      </c>
      <c r="X38" s="21" t="str">
        <f t="shared" si="17"/>
        <v/>
      </c>
      <c r="Y38" s="21" t="str">
        <f t="shared" si="18"/>
        <v/>
      </c>
      <c r="AA38" s="21" t="str">
        <f t="array" ref="AA38">IF(Prototype_input!$C$6="Federal or Tribal Government",IF(O38&lt;&gt;"", INDEX('Summary - Objective - Tradeoff'!$C$2:$AV$4, MATCH(Prototype_input!$C$38, 'Summary - Objective - Tradeoff'!$B$2:$B$4, 0), MATCH(B38, 'Summary - Objective - Tradeoff'!$C$1:$AV$1, 0)),""),"")</f>
        <v/>
      </c>
      <c r="AB38" s="21" t="str">
        <f t="shared" si="19"/>
        <v/>
      </c>
      <c r="AC38" s="21" t="str">
        <f t="shared" si="20"/>
        <v/>
      </c>
      <c r="AE38" s="21" t="str">
        <f t="array" ref="AE38">IF(Prototype_input!$C$6="Federal or Tribal Government",IF(O38&lt;&gt;"", INDEX('Summary- PoP - Tradeoff'!$C$2:$AV$5, MATCH(Prototype_input!$C$46, 'Summary- PoP - Tradeoff'!$B$2:$B$5, 0), MATCH(B38, 'Summary- PoP - Tradeoff'!$C$1:$AV$1, 0)),""),"")</f>
        <v/>
      </c>
      <c r="AF38" s="21" t="str">
        <f t="shared" si="21"/>
        <v/>
      </c>
      <c r="AG38" s="21" t="str">
        <f t="shared" si="22"/>
        <v/>
      </c>
      <c r="AI38" s="21" t="str">
        <f t="array" ref="AI38">IF(Prototype_input!$C$6="Federal or Tribal Government",IF(O38&lt;&gt;"", INDEX('Summary - EDV - Tradeoff'!$C$2:$AV$4, MATCH(Prototype_input!$C$54, 'Summary - EDV - Tradeoff'!$B$2:$B$4, 0), MATCH(B38, 'Summary - EDV - Tradeoff'!$C$1:$AV$1, 0)),""),"")</f>
        <v/>
      </c>
      <c r="AJ38" s="21" t="str">
        <f t="shared" si="23"/>
        <v/>
      </c>
      <c r="AK38" s="21" t="str">
        <f t="shared" si="24"/>
        <v/>
      </c>
      <c r="AL38" s="21" t="str">
        <f t="shared" si="25"/>
        <v/>
      </c>
    </row>
    <row r="39" spans="4:38" ht="12.75" x14ac:dyDescent="0.2">
      <c r="D39" s="21" t="str">
        <f>IF(
  Prototype_input!$C$6 = "State or Local Government",
  IF(
    C39 &lt;&gt; "",
    IFERROR(
      INDEX(
        'Summary - Acquisition Need'!$C$2:$AD$4,
        MATCH(Prototype_input!$C$30, 'Summary - Acquisition Need'!$B$2:$B$4, 0),
        MATCH(C39, 'Summary - Acquisition Need'!$C$1:$AD$1, 0)
      ),
      ""
    ),
    ""
  ),
  IF(
    Prototype_input!$C$6 = "Federal or Tribal Government",
    IF(
      B39 &lt;&gt; "",
      IFERROR(
        INDEX(
          'Summary - Place of Performance'!$C$2:$AW$14,
          MATCH(Prototype_input!$C$30, 'Summary - Place of Performance'!$B$2:$B$14, 0),
          MATCH(B39, 'Summary - Place of Performance'!$C$1:$AW$1, 0)
        ),
        ""
      ),
      ""
    ),
    ""
  )
)</f>
        <v/>
      </c>
      <c r="E39" s="21" t="str">
        <f>IF(
  Prototype_input!$C$6 = "State or Local Government",
  IF(
    C39 &lt;&gt; "",
    IFERROR(
      INDEX(
        'Summary - Contract Type'!$C$2:$BX$6,
        MATCH(Prototype_input!$C$34, 'Summary - Contract Type'!$B$2:$B$6, 0),
        MATCH(C39, 'Summary - Contract Type'!$C$1:$BX$1, 0)
      ),
      ""
    ),
    ""
  ),
  IF(
    Prototype_input!$C$6 = "Federal or Tribal Government",
    IF(
      B39 &lt;&gt; "",
      IFERROR(
        INDEX(
          'Summary - Level of Assistance'!$C$2:$AW$7,
          MATCH(Prototype_input!$C$34, 'Summary - Level of Assistance'!$B$2:$B$7, 0),
          MATCH(B39, 'Summary - Level of Assistance'!$C$1:$AW$1, 0)
        ),
        ""
      ),
      ""
    ),
    ""
  )
)</f>
        <v/>
      </c>
      <c r="F39" s="21" t="str">
        <f>IF(
  Prototype_input!$C$6 = "State or Local Government",
  IF(
    C39 &lt;&gt; "",
    IFERROR(
      INDEX(
        'Summary - Socioeconomic'!$C$2:$BX$11,
        MATCH(Prototype_input!$C$38, 'Summary - Socioeconomic'!$B$2:$B$11, 0),
        MATCH(C39, 'Summary - Socioeconomic'!$C$1:$BX$1, 0)
      ),
      ""
    ),
    ""
  ),
  IF(
    Prototype_input!$C$6 = "Federal or Tribal Government",
    IF(
      B39 &lt;&gt; "",
      IFERROR(
        INDEX(
          'Summary - Objective'!$C$2:$AX$4,
          MATCH(Prototype_input!$C$38, 'Summary - Objective'!$B$2:$B$4, 0),
          MATCH(B39, 'Summary - Objective'!$C$1:$AX$1, 0)
        ),
        ""
      ),
      ""
    ),
    ""
  )
)</f>
        <v/>
      </c>
      <c r="G39" s="21" t="str">
        <f>IF(
  Prototype_input!$C$6 = "Federal or Tribal Government",
  IF(
    B39 &lt;&gt; "",
    IFERROR(
      INDEX(
        'Summary - Contract Type'!$C$2:$BX$6,
        MATCH(Prototype_input!$C$42, 'Summary - Contract Type'!$B$2:$B$6, 0),
        MATCH(B39, 'Summary - Contract Type'!$C$1:$BX$1, 0)
      ),
      ""
    ),
    ""
  ),
  ""
)</f>
        <v/>
      </c>
      <c r="H39" s="21" t="str">
        <f>IF(
  Prototype_input!$C$6 = "Federal or Tribal Government",
  IF(
    B39 &lt;&gt; "",
    IFERROR(
      INDEX(
        'Summary - Period of Performance'!$C$2:$AW$5,
        MATCH(Prototype_input!$C$46, 'Summary - Period of Performance'!$B$2:$B$5, 0),
        MATCH(B39, 'Summary - Period of Performance'!$C$1:$AW$1, 0)
      ),
      ""
    ),
    ""
  ),
  ""
)</f>
        <v/>
      </c>
      <c r="I39" s="21" t="str">
        <f>IF(
  Prototype_input!$C$6 = "Federal or Tribal Government",
  IF(
    B39 &lt;&gt; "",
    IFERROR(
      INDEX(
        'Summary - Socioeconomic'!$C$2:$BX$11,
        MATCH(Prototype_input!$C$50, 'Summary - Socioeconomic'!$B$2:$B$11, 0),
        MATCH(B39, 'Summary - Socioeconomic'!$C$1:$BX$1, 0)
      ),
      ""
    ),
    ""
  ),
  ""
)</f>
        <v/>
      </c>
      <c r="J39" s="21" t="str">
        <f>IF(
  Prototype_input!$C$6 = "Federal or Tribal Government",
  IF(
    B39 &lt;&gt; "",
    IFERROR(
      INDEX(
        'Summary - Estimated Dollar Valu'!$C$2:$AW$4,
        MATCH(Prototype_input!$C$54, 'Summary - Estimated Dollar Valu'!$B$2:$B$4, 0),
        MATCH(B39, 'Summary - Estimated Dollar Valu'!$C$1:$AW$1, 0)
      ),
      ""
    ),
    ""
  ),
  ""
)</f>
        <v/>
      </c>
      <c r="K39" s="21" t="str">
        <f>IF(AND(Prototype_input!$C$56&lt;&gt;"",J39&lt;&gt;""),Prototype_input!$C$58,"")</f>
        <v/>
      </c>
      <c r="L39" s="21" t="str">
        <f>IF(AND(Prototype_input!$C$60&lt;&gt;"",J39&lt;&gt;""),Prototype_input!$C$62,"")</f>
        <v/>
      </c>
      <c r="M39" s="21" t="str">
        <f>IF(AND(Prototype_input!$C$64&lt;&gt;"",J39&lt;&gt;""),Prototype_input!$C$66,"")</f>
        <v/>
      </c>
      <c r="N39" s="21" t="str">
        <f>IF(AND(Prototype_input!$C$68&lt;&gt;"",J39&lt;&gt;""),Prototype_input!$C$70,"")</f>
        <v/>
      </c>
      <c r="O39" s="21" t="str">
        <f>IF(N39&lt;&gt;"",_xlfn.XLOOKUP(Prototype_input!$E$19,'ITC Offerings Mapping'!$C$1:$C$1000,'ITC Offerings Mapping'!$B$1:$B$1000),"")</f>
        <v/>
      </c>
      <c r="Q39" s="21" t="str">
        <f t="array" ref="Q39">IF(Prototype_input!$C$6="Federal or Tribal Government",IF(O39&lt;&gt;"", INDEX('Scope Scoring'!$C$2:$BX$50, MATCH(O39, 'Scope Scoring'!$B$2:$B$50, 0), MATCH(B39, 'Scope Scoring'!$C$1:$BX$1, 0)),""),"")</f>
        <v/>
      </c>
      <c r="R39" s="21" t="str">
        <f t="shared" si="13"/>
        <v/>
      </c>
      <c r="S39" s="21" t="str">
        <f t="shared" si="14"/>
        <v/>
      </c>
      <c r="T39" s="21" t="str">
        <f t="shared" si="15"/>
        <v/>
      </c>
      <c r="U39" s="21" t="str">
        <f t="shared" si="16"/>
        <v/>
      </c>
      <c r="W39" s="21" t="str">
        <f t="array" ref="W39">IF(Prototype_input!$C$6="Federal or Tribal Government",IF(O39&lt;&gt;"", INDEX('Summary - Level of Assistance -'!$C$2:$AV$7, MATCH(Prototype_input!$C$34, 'Summary - Level of Assistance -'!$B$2:$B$7, 0), MATCH(B39, 'Summary - Level of Assistance -'!$C$1:$AV$1, 0)),""),"")</f>
        <v/>
      </c>
      <c r="X39" s="21" t="str">
        <f t="shared" si="17"/>
        <v/>
      </c>
      <c r="Y39" s="21" t="str">
        <f t="shared" si="18"/>
        <v/>
      </c>
      <c r="AA39" s="21" t="str">
        <f t="array" ref="AA39">IF(Prototype_input!$C$6="Federal or Tribal Government",IF(O39&lt;&gt;"", INDEX('Summary - Objective - Tradeoff'!$C$2:$AV$4, MATCH(Prototype_input!$C$38, 'Summary - Objective - Tradeoff'!$B$2:$B$4, 0), MATCH(B39, 'Summary - Objective - Tradeoff'!$C$1:$AV$1, 0)),""),"")</f>
        <v/>
      </c>
      <c r="AB39" s="21" t="str">
        <f t="shared" si="19"/>
        <v/>
      </c>
      <c r="AC39" s="21" t="str">
        <f t="shared" si="20"/>
        <v/>
      </c>
      <c r="AE39" s="21" t="str">
        <f t="array" ref="AE39">IF(Prototype_input!$C$6="Federal or Tribal Government",IF(O39&lt;&gt;"", INDEX('Summary- PoP - Tradeoff'!$C$2:$AV$5, MATCH(Prototype_input!$C$46, 'Summary- PoP - Tradeoff'!$B$2:$B$5, 0), MATCH(B39, 'Summary- PoP - Tradeoff'!$C$1:$AV$1, 0)),""),"")</f>
        <v/>
      </c>
      <c r="AF39" s="21" t="str">
        <f t="shared" si="21"/>
        <v/>
      </c>
      <c r="AG39" s="21" t="str">
        <f t="shared" si="22"/>
        <v/>
      </c>
      <c r="AI39" s="21" t="str">
        <f t="array" ref="AI39">IF(Prototype_input!$C$6="Federal or Tribal Government",IF(O39&lt;&gt;"", INDEX('Summary - EDV - Tradeoff'!$C$2:$AV$4, MATCH(Prototype_input!$C$54, 'Summary - EDV - Tradeoff'!$B$2:$B$4, 0), MATCH(B39, 'Summary - EDV - Tradeoff'!$C$1:$AV$1, 0)),""),"")</f>
        <v/>
      </c>
      <c r="AJ39" s="21" t="str">
        <f t="shared" si="23"/>
        <v/>
      </c>
      <c r="AK39" s="21" t="str">
        <f t="shared" si="24"/>
        <v/>
      </c>
      <c r="AL39" s="21" t="str">
        <f t="shared" si="25"/>
        <v/>
      </c>
    </row>
    <row r="40" spans="4:38" ht="12.75" x14ac:dyDescent="0.2">
      <c r="D40" s="21" t="str">
        <f>IF(
  Prototype_input!$C$6 = "State or Local Government",
  IF(
    C40 &lt;&gt; "",
    IFERROR(
      INDEX(
        'Summary - Acquisition Need'!$C$2:$AD$4,
        MATCH(Prototype_input!$C$30, 'Summary - Acquisition Need'!$B$2:$B$4, 0),
        MATCH(C40, 'Summary - Acquisition Need'!$C$1:$AD$1, 0)
      ),
      ""
    ),
    ""
  ),
  IF(
    Prototype_input!$C$6 = "Federal or Tribal Government",
    IF(
      B40 &lt;&gt; "",
      IFERROR(
        INDEX(
          'Summary - Place of Performance'!$C$2:$AW$14,
          MATCH(Prototype_input!$C$30, 'Summary - Place of Performance'!$B$2:$B$14, 0),
          MATCH(B40, 'Summary - Place of Performance'!$C$1:$AW$1, 0)
        ),
        ""
      ),
      ""
    ),
    ""
  )
)</f>
        <v/>
      </c>
      <c r="E40" s="21" t="str">
        <f>IF(
  Prototype_input!$C$6 = "State or Local Government",
  IF(
    C40 &lt;&gt; "",
    IFERROR(
      INDEX(
        'Summary - Contract Type'!$C$2:$BX$6,
        MATCH(Prototype_input!$C$34, 'Summary - Contract Type'!$B$2:$B$6, 0),
        MATCH(C40, 'Summary - Contract Type'!$C$1:$BX$1, 0)
      ),
      ""
    ),
    ""
  ),
  IF(
    Prototype_input!$C$6 = "Federal or Tribal Government",
    IF(
      B40 &lt;&gt; "",
      IFERROR(
        INDEX(
          'Summary - Level of Assistance'!$C$2:$AW$7,
          MATCH(Prototype_input!$C$34, 'Summary - Level of Assistance'!$B$2:$B$7, 0),
          MATCH(B40, 'Summary - Level of Assistance'!$C$1:$AW$1, 0)
        ),
        ""
      ),
      ""
    ),
    ""
  )
)</f>
        <v/>
      </c>
      <c r="F40" s="21" t="str">
        <f>IF(
  Prototype_input!$C$6 = "State or Local Government",
  IF(
    C40 &lt;&gt; "",
    IFERROR(
      INDEX(
        'Summary - Socioeconomic'!$C$2:$BX$11,
        MATCH(Prototype_input!$C$38, 'Summary - Socioeconomic'!$B$2:$B$11, 0),
        MATCH(C40, 'Summary - Socioeconomic'!$C$1:$BX$1, 0)
      ),
      ""
    ),
    ""
  ),
  IF(
    Prototype_input!$C$6 = "Federal or Tribal Government",
    IF(
      B40 &lt;&gt; "",
      IFERROR(
        INDEX(
          'Summary - Objective'!$C$2:$AX$4,
          MATCH(Prototype_input!$C$38, 'Summary - Objective'!$B$2:$B$4, 0),
          MATCH(B40, 'Summary - Objective'!$C$1:$AX$1, 0)
        ),
        ""
      ),
      ""
    ),
    ""
  )
)</f>
        <v/>
      </c>
      <c r="G40" s="21" t="str">
        <f>IF(
  Prototype_input!$C$6 = "Federal or Tribal Government",
  IF(
    B40 &lt;&gt; "",
    IFERROR(
      INDEX(
        'Summary - Contract Type'!$C$2:$BX$6,
        MATCH(Prototype_input!$C$42, 'Summary - Contract Type'!$B$2:$B$6, 0),
        MATCH(B40, 'Summary - Contract Type'!$C$1:$BX$1, 0)
      ),
      ""
    ),
    ""
  ),
  ""
)</f>
        <v/>
      </c>
      <c r="H40" s="21" t="str">
        <f>IF(
  Prototype_input!$C$6 = "Federal or Tribal Government",
  IF(
    B40 &lt;&gt; "",
    IFERROR(
      INDEX(
        'Summary - Period of Performance'!$C$2:$AW$5,
        MATCH(Prototype_input!$C$46, 'Summary - Period of Performance'!$B$2:$B$5, 0),
        MATCH(B40, 'Summary - Period of Performance'!$C$1:$AW$1, 0)
      ),
      ""
    ),
    ""
  ),
  ""
)</f>
        <v/>
      </c>
      <c r="I40" s="21" t="str">
        <f>IF(
  Prototype_input!$C$6 = "Federal or Tribal Government",
  IF(
    B40 &lt;&gt; "",
    IFERROR(
      INDEX(
        'Summary - Socioeconomic'!$C$2:$BX$11,
        MATCH(Prototype_input!$C$50, 'Summary - Socioeconomic'!$B$2:$B$11, 0),
        MATCH(B40, 'Summary - Socioeconomic'!$C$1:$BX$1, 0)
      ),
      ""
    ),
    ""
  ),
  ""
)</f>
        <v/>
      </c>
      <c r="J40" s="21" t="str">
        <f>IF(
  Prototype_input!$C$6 = "Federal or Tribal Government",
  IF(
    B40 &lt;&gt; "",
    IFERROR(
      INDEX(
        'Summary - Estimated Dollar Valu'!$C$2:$AW$4,
        MATCH(Prototype_input!$C$54, 'Summary - Estimated Dollar Valu'!$B$2:$B$4, 0),
        MATCH(B40, 'Summary - Estimated Dollar Valu'!$C$1:$AW$1, 0)
      ),
      ""
    ),
    ""
  ),
  ""
)</f>
        <v/>
      </c>
      <c r="K40" s="21" t="str">
        <f>IF(AND(Prototype_input!$C$56&lt;&gt;"",J40&lt;&gt;""),Prototype_input!$C$58,"")</f>
        <v/>
      </c>
      <c r="L40" s="21" t="str">
        <f>IF(AND(Prototype_input!$C$60&lt;&gt;"",J40&lt;&gt;""),Prototype_input!$C$62,"")</f>
        <v/>
      </c>
      <c r="M40" s="21" t="str">
        <f>IF(AND(Prototype_input!$C$64&lt;&gt;"",J40&lt;&gt;""),Prototype_input!$C$66,"")</f>
        <v/>
      </c>
      <c r="N40" s="21" t="str">
        <f>IF(AND(Prototype_input!$C$68&lt;&gt;"",J40&lt;&gt;""),Prototype_input!$C$70,"")</f>
        <v/>
      </c>
      <c r="O40" s="21" t="str">
        <f>IF(N40&lt;&gt;"",_xlfn.XLOOKUP(Prototype_input!$E$19,'ITC Offerings Mapping'!$C$1:$C$1000,'ITC Offerings Mapping'!$B$1:$B$1000),"")</f>
        <v/>
      </c>
      <c r="Q40" s="21" t="str">
        <f t="array" ref="Q40">IF(Prototype_input!$C$6="Federal or Tribal Government",IF(O40&lt;&gt;"", INDEX('Scope Scoring'!$C$2:$BX$50, MATCH(O40, 'Scope Scoring'!$B$2:$B$50, 0), MATCH(B40, 'Scope Scoring'!$C$1:$BX$1, 0)),""),"")</f>
        <v/>
      </c>
      <c r="R40" s="21" t="str">
        <f t="shared" si="13"/>
        <v/>
      </c>
      <c r="S40" s="21" t="str">
        <f t="shared" si="14"/>
        <v/>
      </c>
      <c r="T40" s="21" t="str">
        <f t="shared" si="15"/>
        <v/>
      </c>
      <c r="U40" s="21" t="str">
        <f t="shared" si="16"/>
        <v/>
      </c>
      <c r="W40" s="21" t="str">
        <f t="array" ref="W40">IF(Prototype_input!$C$6="Federal or Tribal Government",IF(O40&lt;&gt;"", INDEX('Summary - Level of Assistance -'!$C$2:$AV$7, MATCH(Prototype_input!$C$34, 'Summary - Level of Assistance -'!$B$2:$B$7, 0), MATCH(B40, 'Summary - Level of Assistance -'!$C$1:$AV$1, 0)),""),"")</f>
        <v/>
      </c>
      <c r="X40" s="21" t="str">
        <f t="shared" si="17"/>
        <v/>
      </c>
      <c r="Y40" s="21" t="str">
        <f t="shared" si="18"/>
        <v/>
      </c>
      <c r="AA40" s="21" t="str">
        <f t="array" ref="AA40">IF(Prototype_input!$C$6="Federal or Tribal Government",IF(O40&lt;&gt;"", INDEX('Summary - Objective - Tradeoff'!$C$2:$AV$4, MATCH(Prototype_input!$C$38, 'Summary - Objective - Tradeoff'!$B$2:$B$4, 0), MATCH(B40, 'Summary - Objective - Tradeoff'!$C$1:$AV$1, 0)),""),"")</f>
        <v/>
      </c>
      <c r="AB40" s="21" t="str">
        <f t="shared" si="19"/>
        <v/>
      </c>
      <c r="AC40" s="21" t="str">
        <f t="shared" si="20"/>
        <v/>
      </c>
      <c r="AE40" s="21" t="str">
        <f t="array" ref="AE40">IF(Prototype_input!$C$6="Federal or Tribal Government",IF(O40&lt;&gt;"", INDEX('Summary- PoP - Tradeoff'!$C$2:$AV$5, MATCH(Prototype_input!$C$46, 'Summary- PoP - Tradeoff'!$B$2:$B$5, 0), MATCH(B40, 'Summary- PoP - Tradeoff'!$C$1:$AV$1, 0)),""),"")</f>
        <v/>
      </c>
      <c r="AF40" s="21" t="str">
        <f t="shared" si="21"/>
        <v/>
      </c>
      <c r="AG40" s="21" t="str">
        <f t="shared" si="22"/>
        <v/>
      </c>
      <c r="AI40" s="21" t="str">
        <f t="array" ref="AI40">IF(Prototype_input!$C$6="Federal or Tribal Government",IF(O40&lt;&gt;"", INDEX('Summary - EDV - Tradeoff'!$C$2:$AV$4, MATCH(Prototype_input!$C$54, 'Summary - EDV - Tradeoff'!$B$2:$B$4, 0), MATCH(B40, 'Summary - EDV - Tradeoff'!$C$1:$AV$1, 0)),""),"")</f>
        <v/>
      </c>
      <c r="AJ40" s="21" t="str">
        <f t="shared" si="23"/>
        <v/>
      </c>
      <c r="AK40" s="21" t="str">
        <f t="shared" si="24"/>
        <v/>
      </c>
      <c r="AL40" s="21" t="str">
        <f t="shared" si="25"/>
        <v/>
      </c>
    </row>
    <row r="41" spans="4:38" ht="12.75" x14ac:dyDescent="0.2">
      <c r="D41" s="21" t="str">
        <f>IF(
  Prototype_input!$C$6 = "State or Local Government",
  IF(
    C41 &lt;&gt; "",
    IFERROR(
      INDEX(
        'Summary - Acquisition Need'!$C$2:$AD$4,
        MATCH(Prototype_input!$C$30, 'Summary - Acquisition Need'!$B$2:$B$4, 0),
        MATCH(C41, 'Summary - Acquisition Need'!$C$1:$AD$1, 0)
      ),
      ""
    ),
    ""
  ),
  IF(
    Prototype_input!$C$6 = "Federal or Tribal Government",
    IF(
      B41 &lt;&gt; "",
      IFERROR(
        INDEX(
          'Summary - Place of Performance'!$C$2:$AW$14,
          MATCH(Prototype_input!$C$30, 'Summary - Place of Performance'!$B$2:$B$14, 0),
          MATCH(B41, 'Summary - Place of Performance'!$C$1:$AW$1, 0)
        ),
        ""
      ),
      ""
    ),
    ""
  )
)</f>
        <v/>
      </c>
      <c r="E41" s="21" t="str">
        <f>IF(
  Prototype_input!$C$6 = "State or Local Government",
  IF(
    C41 &lt;&gt; "",
    IFERROR(
      INDEX(
        'Summary - Contract Type'!$C$2:$BX$6,
        MATCH(Prototype_input!$C$34, 'Summary - Contract Type'!$B$2:$B$6, 0),
        MATCH(C41, 'Summary - Contract Type'!$C$1:$BX$1, 0)
      ),
      ""
    ),
    ""
  ),
  IF(
    Prototype_input!$C$6 = "Federal or Tribal Government",
    IF(
      B41 &lt;&gt; "",
      IFERROR(
        INDEX(
          'Summary - Level of Assistance'!$C$2:$AW$7,
          MATCH(Prototype_input!$C$34, 'Summary - Level of Assistance'!$B$2:$B$7, 0),
          MATCH(B41, 'Summary - Level of Assistance'!$C$1:$AW$1, 0)
        ),
        ""
      ),
      ""
    ),
    ""
  )
)</f>
        <v/>
      </c>
      <c r="F41" s="21" t="str">
        <f>IF(
  Prototype_input!$C$6 = "State or Local Government",
  IF(
    C41 &lt;&gt; "",
    IFERROR(
      INDEX(
        'Summary - Socioeconomic'!$C$2:$BX$11,
        MATCH(Prototype_input!$C$38, 'Summary - Socioeconomic'!$B$2:$B$11, 0),
        MATCH(C41, 'Summary - Socioeconomic'!$C$1:$BX$1, 0)
      ),
      ""
    ),
    ""
  ),
  IF(
    Prototype_input!$C$6 = "Federal or Tribal Government",
    IF(
      B41 &lt;&gt; "",
      IFERROR(
        INDEX(
          'Summary - Objective'!$C$2:$AX$4,
          MATCH(Prototype_input!$C$38, 'Summary - Objective'!$B$2:$B$4, 0),
          MATCH(B41, 'Summary - Objective'!$C$1:$AX$1, 0)
        ),
        ""
      ),
      ""
    ),
    ""
  )
)</f>
        <v/>
      </c>
      <c r="G41" s="21" t="str">
        <f>IF(
  Prototype_input!$C$6 = "Federal or Tribal Government",
  IF(
    B41 &lt;&gt; "",
    IFERROR(
      INDEX(
        'Summary - Contract Type'!$C$2:$BX$6,
        MATCH(Prototype_input!$C$42, 'Summary - Contract Type'!$B$2:$B$6, 0),
        MATCH(B41, 'Summary - Contract Type'!$C$1:$BX$1, 0)
      ),
      ""
    ),
    ""
  ),
  ""
)</f>
        <v/>
      </c>
      <c r="H41" s="21" t="str">
        <f>IF(
  Prototype_input!$C$6 = "Federal or Tribal Government",
  IF(
    B41 &lt;&gt; "",
    IFERROR(
      INDEX(
        'Summary - Period of Performance'!$C$2:$AW$5,
        MATCH(Prototype_input!$C$46, 'Summary - Period of Performance'!$B$2:$B$5, 0),
        MATCH(B41, 'Summary - Period of Performance'!$C$1:$AW$1, 0)
      ),
      ""
    ),
    ""
  ),
  ""
)</f>
        <v/>
      </c>
      <c r="I41" s="21" t="str">
        <f>IF(
  Prototype_input!$C$6 = "Federal or Tribal Government",
  IF(
    B41 &lt;&gt; "",
    IFERROR(
      INDEX(
        'Summary - Socioeconomic'!$C$2:$BX$11,
        MATCH(Prototype_input!$C$50, 'Summary - Socioeconomic'!$B$2:$B$11, 0),
        MATCH(B41, 'Summary - Socioeconomic'!$C$1:$BX$1, 0)
      ),
      ""
    ),
    ""
  ),
  ""
)</f>
        <v/>
      </c>
      <c r="J41" s="21" t="str">
        <f>IF(
  Prototype_input!$C$6 = "Federal or Tribal Government",
  IF(
    B41 &lt;&gt; "",
    IFERROR(
      INDEX(
        'Summary - Estimated Dollar Valu'!$C$2:$AW$4,
        MATCH(Prototype_input!$C$54, 'Summary - Estimated Dollar Valu'!$B$2:$B$4, 0),
        MATCH(B41, 'Summary - Estimated Dollar Valu'!$C$1:$AW$1, 0)
      ),
      ""
    ),
    ""
  ),
  ""
)</f>
        <v/>
      </c>
      <c r="K41" s="21" t="str">
        <f>IF(AND(Prototype_input!$C$56&lt;&gt;"",J41&lt;&gt;""),Prototype_input!$C$58,"")</f>
        <v/>
      </c>
      <c r="L41" s="21" t="str">
        <f>IF(AND(Prototype_input!$C$60&lt;&gt;"",J41&lt;&gt;""),Prototype_input!$C$62,"")</f>
        <v/>
      </c>
      <c r="M41" s="21" t="str">
        <f>IF(AND(Prototype_input!$C$64&lt;&gt;"",J41&lt;&gt;""),Prototype_input!$C$66,"")</f>
        <v/>
      </c>
      <c r="N41" s="21" t="str">
        <f>IF(AND(Prototype_input!$C$68&lt;&gt;"",J41&lt;&gt;""),Prototype_input!$C$70,"")</f>
        <v/>
      </c>
      <c r="O41" s="21" t="str">
        <f>IF(N41&lt;&gt;"",_xlfn.XLOOKUP(Prototype_input!$E$19,'ITC Offerings Mapping'!$C$1:$C$1000,'ITC Offerings Mapping'!$B$1:$B$1000),"")</f>
        <v/>
      </c>
      <c r="Q41" s="21" t="str">
        <f t="array" ref="Q41">IF(Prototype_input!$C$6="Federal or Tribal Government",IF(O41&lt;&gt;"", INDEX('Scope Scoring'!$C$2:$BX$50, MATCH(O41, 'Scope Scoring'!$B$2:$B$50, 0), MATCH(B41, 'Scope Scoring'!$C$1:$BX$1, 0)),""),"")</f>
        <v/>
      </c>
      <c r="R41" s="21" t="str">
        <f t="shared" si="13"/>
        <v/>
      </c>
      <c r="S41" s="21" t="str">
        <f t="shared" si="14"/>
        <v/>
      </c>
      <c r="T41" s="21" t="str">
        <f t="shared" si="15"/>
        <v/>
      </c>
      <c r="U41" s="21" t="str">
        <f t="shared" si="16"/>
        <v/>
      </c>
      <c r="W41" s="21" t="str">
        <f t="array" ref="W41">IF(Prototype_input!$C$6="Federal or Tribal Government",IF(O41&lt;&gt;"", INDEX('Summary - Level of Assistance -'!$C$2:$AV$7, MATCH(Prototype_input!$C$34, 'Summary - Level of Assistance -'!$B$2:$B$7, 0), MATCH(B41, 'Summary - Level of Assistance -'!$C$1:$AV$1, 0)),""),"")</f>
        <v/>
      </c>
      <c r="X41" s="21" t="str">
        <f t="shared" si="17"/>
        <v/>
      </c>
      <c r="Y41" s="21" t="str">
        <f t="shared" si="18"/>
        <v/>
      </c>
      <c r="AA41" s="21" t="str">
        <f t="array" ref="AA41">IF(Prototype_input!$C$6="Federal or Tribal Government",IF(O41&lt;&gt;"", INDEX('Summary - Objective - Tradeoff'!$C$2:$AV$4, MATCH(Prototype_input!$C$38, 'Summary - Objective - Tradeoff'!$B$2:$B$4, 0), MATCH(B41, 'Summary - Objective - Tradeoff'!$C$1:$AV$1, 0)),""),"")</f>
        <v/>
      </c>
      <c r="AB41" s="21" t="str">
        <f t="shared" si="19"/>
        <v/>
      </c>
      <c r="AC41" s="21" t="str">
        <f t="shared" si="20"/>
        <v/>
      </c>
      <c r="AE41" s="21" t="str">
        <f t="array" ref="AE41">IF(Prototype_input!$C$6="Federal or Tribal Government",IF(O41&lt;&gt;"", INDEX('Summary- PoP - Tradeoff'!$C$2:$AV$5, MATCH(Prototype_input!$C$46, 'Summary- PoP - Tradeoff'!$B$2:$B$5, 0), MATCH(B41, 'Summary- PoP - Tradeoff'!$C$1:$AV$1, 0)),""),"")</f>
        <v/>
      </c>
      <c r="AF41" s="21" t="str">
        <f t="shared" si="21"/>
        <v/>
      </c>
      <c r="AG41" s="21" t="str">
        <f t="shared" si="22"/>
        <v/>
      </c>
      <c r="AI41" s="21" t="str">
        <f t="array" ref="AI41">IF(Prototype_input!$C$6="Federal or Tribal Government",IF(O41&lt;&gt;"", INDEX('Summary - EDV - Tradeoff'!$C$2:$AV$4, MATCH(Prototype_input!$C$54, 'Summary - EDV - Tradeoff'!$B$2:$B$4, 0), MATCH(B41, 'Summary - EDV - Tradeoff'!$C$1:$AV$1, 0)),""),"")</f>
        <v/>
      </c>
      <c r="AJ41" s="21" t="str">
        <f t="shared" si="23"/>
        <v/>
      </c>
      <c r="AK41" s="21" t="str">
        <f t="shared" si="24"/>
        <v/>
      </c>
      <c r="AL41" s="21" t="str">
        <f t="shared" si="25"/>
        <v/>
      </c>
    </row>
    <row r="42" spans="4:38" ht="12.75" x14ac:dyDescent="0.2">
      <c r="D42" s="21" t="str">
        <f>IF(
  Prototype_input!$C$6 = "State or Local Government",
  IF(
    C42 &lt;&gt; "",
    IFERROR(
      INDEX(
        'Summary - Acquisition Need'!$C$2:$AD$4,
        MATCH(Prototype_input!$C$30, 'Summary - Acquisition Need'!$B$2:$B$4, 0),
        MATCH(C42, 'Summary - Acquisition Need'!$C$1:$AD$1, 0)
      ),
      ""
    ),
    ""
  ),
  IF(
    Prototype_input!$C$6 = "Federal or Tribal Government",
    IF(
      B42 &lt;&gt; "",
      IFERROR(
        INDEX(
          'Summary - Place of Performance'!$C$2:$AW$14,
          MATCH(Prototype_input!$C$30, 'Summary - Place of Performance'!$B$2:$B$14, 0),
          MATCH(B42, 'Summary - Place of Performance'!$C$1:$AW$1, 0)
        ),
        ""
      ),
      ""
    ),
    ""
  )
)</f>
        <v/>
      </c>
      <c r="E42" s="21" t="str">
        <f>IF(
  Prototype_input!$C$6 = "State or Local Government",
  IF(
    C42 &lt;&gt; "",
    IFERROR(
      INDEX(
        'Summary - Contract Type'!$C$2:$BX$6,
        MATCH(Prototype_input!$C$34, 'Summary - Contract Type'!$B$2:$B$6, 0),
        MATCH(C42, 'Summary - Contract Type'!$C$1:$BX$1, 0)
      ),
      ""
    ),
    ""
  ),
  IF(
    Prototype_input!$C$6 = "Federal or Tribal Government",
    IF(
      B42 &lt;&gt; "",
      IFERROR(
        INDEX(
          'Summary - Level of Assistance'!$C$2:$AW$7,
          MATCH(Prototype_input!$C$34, 'Summary - Level of Assistance'!$B$2:$B$7, 0),
          MATCH(B42, 'Summary - Level of Assistance'!$C$1:$AW$1, 0)
        ),
        ""
      ),
      ""
    ),
    ""
  )
)</f>
        <v/>
      </c>
      <c r="F42" s="21" t="str">
        <f>IF(
  Prototype_input!$C$6 = "State or Local Government",
  IF(
    C42 &lt;&gt; "",
    IFERROR(
      INDEX(
        'Summary - Socioeconomic'!$C$2:$BX$11,
        MATCH(Prototype_input!$C$38, 'Summary - Socioeconomic'!$B$2:$B$11, 0),
        MATCH(C42, 'Summary - Socioeconomic'!$C$1:$BX$1, 0)
      ),
      ""
    ),
    ""
  ),
  IF(
    Prototype_input!$C$6 = "Federal or Tribal Government",
    IF(
      B42 &lt;&gt; "",
      IFERROR(
        INDEX(
          'Summary - Objective'!$C$2:$AX$4,
          MATCH(Prototype_input!$C$38, 'Summary - Objective'!$B$2:$B$4, 0),
          MATCH(B42, 'Summary - Objective'!$C$1:$AX$1, 0)
        ),
        ""
      ),
      ""
    ),
    ""
  )
)</f>
        <v/>
      </c>
      <c r="G42" s="21" t="str">
        <f>IF(
  Prototype_input!$C$6 = "Federal or Tribal Government",
  IF(
    B42 &lt;&gt; "",
    IFERROR(
      INDEX(
        'Summary - Contract Type'!$C$2:$BX$6,
        MATCH(Prototype_input!$C$42, 'Summary - Contract Type'!$B$2:$B$6, 0),
        MATCH(B42, 'Summary - Contract Type'!$C$1:$BX$1, 0)
      ),
      ""
    ),
    ""
  ),
  ""
)</f>
        <v/>
      </c>
      <c r="H42" s="21" t="str">
        <f>IF(
  Prototype_input!$C$6 = "Federal or Tribal Government",
  IF(
    B42 &lt;&gt; "",
    IFERROR(
      INDEX(
        'Summary - Period of Performance'!$C$2:$AW$5,
        MATCH(Prototype_input!$C$46, 'Summary - Period of Performance'!$B$2:$B$5, 0),
        MATCH(B42, 'Summary - Period of Performance'!$C$1:$AW$1, 0)
      ),
      ""
    ),
    ""
  ),
  ""
)</f>
        <v/>
      </c>
      <c r="I42" s="21" t="str">
        <f>IF(
  Prototype_input!$C$6 = "Federal or Tribal Government",
  IF(
    B42 &lt;&gt; "",
    IFERROR(
      INDEX(
        'Summary - Socioeconomic'!$C$2:$BX$11,
        MATCH(Prototype_input!$C$50, 'Summary - Socioeconomic'!$B$2:$B$11, 0),
        MATCH(B42, 'Summary - Socioeconomic'!$C$1:$BX$1, 0)
      ),
      ""
    ),
    ""
  ),
  ""
)</f>
        <v/>
      </c>
      <c r="J42" s="21" t="str">
        <f>IF(
  Prototype_input!$C$6 = "Federal or Tribal Government",
  IF(
    B42 &lt;&gt; "",
    IFERROR(
      INDEX(
        'Summary - Estimated Dollar Valu'!$C$2:$AW$4,
        MATCH(Prototype_input!$C$54, 'Summary - Estimated Dollar Valu'!$B$2:$B$4, 0),
        MATCH(B42, 'Summary - Estimated Dollar Valu'!$C$1:$AW$1, 0)
      ),
      ""
    ),
    ""
  ),
  ""
)</f>
        <v/>
      </c>
      <c r="K42" s="21" t="str">
        <f>IF(AND(Prototype_input!$C$56&lt;&gt;"",J42&lt;&gt;""),Prototype_input!$C$58,"")</f>
        <v/>
      </c>
      <c r="L42" s="21" t="str">
        <f>IF(AND(Prototype_input!$C$60&lt;&gt;"",J42&lt;&gt;""),Prototype_input!$C$62,"")</f>
        <v/>
      </c>
      <c r="M42" s="21" t="str">
        <f>IF(AND(Prototype_input!$C$64&lt;&gt;"",J42&lt;&gt;""),Prototype_input!$C$66,"")</f>
        <v/>
      </c>
      <c r="N42" s="21" t="str">
        <f>IF(AND(Prototype_input!$C$68&lt;&gt;"",J42&lt;&gt;""),Prototype_input!$C$70,"")</f>
        <v/>
      </c>
      <c r="O42" s="21" t="str">
        <f>IF(N42&lt;&gt;"",_xlfn.XLOOKUP(Prototype_input!$E$19,'ITC Offerings Mapping'!$C$1:$C$1000,'ITC Offerings Mapping'!$B$1:$B$1000),"")</f>
        <v/>
      </c>
      <c r="Q42" s="21" t="str">
        <f t="array" ref="Q42">IF(Prototype_input!$C$6="Federal or Tribal Government",IF(O42&lt;&gt;"", INDEX('Scope Scoring'!$C$2:$BX$50, MATCH(O42, 'Scope Scoring'!$B$2:$B$50, 0), MATCH(B42, 'Scope Scoring'!$C$1:$BX$1, 0)),""),"")</f>
        <v/>
      </c>
      <c r="R42" s="21" t="str">
        <f t="shared" si="13"/>
        <v/>
      </c>
      <c r="S42" s="21" t="str">
        <f t="shared" si="14"/>
        <v/>
      </c>
      <c r="T42" s="21" t="str">
        <f t="shared" si="15"/>
        <v/>
      </c>
      <c r="U42" s="21" t="str">
        <f t="shared" si="16"/>
        <v/>
      </c>
      <c r="W42" s="21" t="str">
        <f t="array" ref="W42">IF(Prototype_input!$C$6="Federal or Tribal Government",IF(O42&lt;&gt;"", INDEX('Summary - Level of Assistance -'!$C$2:$AV$7, MATCH(Prototype_input!$C$34, 'Summary - Level of Assistance -'!$B$2:$B$7, 0), MATCH(B42, 'Summary - Level of Assistance -'!$C$1:$AV$1, 0)),""),"")</f>
        <v/>
      </c>
      <c r="X42" s="21" t="str">
        <f t="shared" si="17"/>
        <v/>
      </c>
      <c r="Y42" s="21" t="str">
        <f t="shared" si="18"/>
        <v/>
      </c>
      <c r="AA42" s="21" t="str">
        <f t="array" ref="AA42">IF(Prototype_input!$C$6="Federal or Tribal Government",IF(O42&lt;&gt;"", INDEX('Summary - Objective - Tradeoff'!$C$2:$AV$4, MATCH(Prototype_input!$C$38, 'Summary - Objective - Tradeoff'!$B$2:$B$4, 0), MATCH(B42, 'Summary - Objective - Tradeoff'!$C$1:$AV$1, 0)),""),"")</f>
        <v/>
      </c>
      <c r="AB42" s="21" t="str">
        <f t="shared" si="19"/>
        <v/>
      </c>
      <c r="AC42" s="21" t="str">
        <f t="shared" si="20"/>
        <v/>
      </c>
      <c r="AE42" s="21" t="str">
        <f t="array" ref="AE42">IF(Prototype_input!$C$6="Federal or Tribal Government",IF(O42&lt;&gt;"", INDEX('Summary- PoP - Tradeoff'!$C$2:$AV$5, MATCH(Prototype_input!$C$46, 'Summary- PoP - Tradeoff'!$B$2:$B$5, 0), MATCH(B42, 'Summary- PoP - Tradeoff'!$C$1:$AV$1, 0)),""),"")</f>
        <v/>
      </c>
      <c r="AF42" s="21" t="str">
        <f t="shared" si="21"/>
        <v/>
      </c>
      <c r="AG42" s="21" t="str">
        <f t="shared" si="22"/>
        <v/>
      </c>
      <c r="AI42" s="21" t="str">
        <f t="array" ref="AI42">IF(Prototype_input!$C$6="Federal or Tribal Government",IF(O42&lt;&gt;"", INDEX('Summary - EDV - Tradeoff'!$C$2:$AV$4, MATCH(Prototype_input!$C$54, 'Summary - EDV - Tradeoff'!$B$2:$B$4, 0), MATCH(B42, 'Summary - EDV - Tradeoff'!$C$1:$AV$1, 0)),""),"")</f>
        <v/>
      </c>
      <c r="AJ42" s="21" t="str">
        <f t="shared" si="23"/>
        <v/>
      </c>
      <c r="AK42" s="21" t="str">
        <f t="shared" si="24"/>
        <v/>
      </c>
      <c r="AL42" s="21" t="str">
        <f t="shared" si="25"/>
        <v/>
      </c>
    </row>
    <row r="43" spans="4:38" ht="12.75" x14ac:dyDescent="0.2">
      <c r="D43" s="21" t="str">
        <f>IF(
  Prototype_input!$C$6 = "State or Local Government",
  IF(
    C43 &lt;&gt; "",
    IFERROR(
      INDEX(
        'Summary - Acquisition Need'!$C$2:$AD$4,
        MATCH(Prototype_input!$C$30, 'Summary - Acquisition Need'!$B$2:$B$4, 0),
        MATCH(C43, 'Summary - Acquisition Need'!$C$1:$AD$1, 0)
      ),
      ""
    ),
    ""
  ),
  IF(
    Prototype_input!$C$6 = "Federal or Tribal Government",
    IF(
      B43 &lt;&gt; "",
      IFERROR(
        INDEX(
          'Summary - Place of Performance'!$C$2:$AW$14,
          MATCH(Prototype_input!$C$30, 'Summary - Place of Performance'!$B$2:$B$14, 0),
          MATCH(B43, 'Summary - Place of Performance'!$C$1:$AW$1, 0)
        ),
        ""
      ),
      ""
    ),
    ""
  )
)</f>
        <v/>
      </c>
      <c r="E43" s="21" t="str">
        <f>IF(
  Prototype_input!$C$6 = "State or Local Government",
  IF(
    C43 &lt;&gt; "",
    IFERROR(
      INDEX(
        'Summary - Contract Type'!$C$2:$BX$6,
        MATCH(Prototype_input!$C$34, 'Summary - Contract Type'!$B$2:$B$6, 0),
        MATCH(C43, 'Summary - Contract Type'!$C$1:$BX$1, 0)
      ),
      ""
    ),
    ""
  ),
  IF(
    Prototype_input!$C$6 = "Federal or Tribal Government",
    IF(
      B43 &lt;&gt; "",
      IFERROR(
        INDEX(
          'Summary - Level of Assistance'!$C$2:$AW$7,
          MATCH(Prototype_input!$C$34, 'Summary - Level of Assistance'!$B$2:$B$7, 0),
          MATCH(B43, 'Summary - Level of Assistance'!$C$1:$AW$1, 0)
        ),
        ""
      ),
      ""
    ),
    ""
  )
)</f>
        <v/>
      </c>
      <c r="F43" s="21" t="str">
        <f>IF(
  Prototype_input!$C$6 = "State or Local Government",
  IF(
    C43 &lt;&gt; "",
    IFERROR(
      INDEX(
        'Summary - Socioeconomic'!$C$2:$BX$11,
        MATCH(Prototype_input!$C$38, 'Summary - Socioeconomic'!$B$2:$B$11, 0),
        MATCH(C43, 'Summary - Socioeconomic'!$C$1:$BX$1, 0)
      ),
      ""
    ),
    ""
  ),
  IF(
    Prototype_input!$C$6 = "Federal or Tribal Government",
    IF(
      B43 &lt;&gt; "",
      IFERROR(
        INDEX(
          'Summary - Objective'!$C$2:$AX$4,
          MATCH(Prototype_input!$C$38, 'Summary - Objective'!$B$2:$B$4, 0),
          MATCH(B43, 'Summary - Objective'!$C$1:$AX$1, 0)
        ),
        ""
      ),
      ""
    ),
    ""
  )
)</f>
        <v/>
      </c>
      <c r="G43" s="21" t="str">
        <f>IF(
  Prototype_input!$C$6 = "Federal or Tribal Government",
  IF(
    B43 &lt;&gt; "",
    IFERROR(
      INDEX(
        'Summary - Contract Type'!$C$2:$BX$6,
        MATCH(Prototype_input!$C$42, 'Summary - Contract Type'!$B$2:$B$6, 0),
        MATCH(B43, 'Summary - Contract Type'!$C$1:$BX$1, 0)
      ),
      ""
    ),
    ""
  ),
  ""
)</f>
        <v/>
      </c>
      <c r="H43" s="21" t="str">
        <f>IF(
  Prototype_input!$C$6 = "Federal or Tribal Government",
  IF(
    B43 &lt;&gt; "",
    IFERROR(
      INDEX(
        'Summary - Period of Performance'!$C$2:$AW$5,
        MATCH(Prototype_input!$C$46, 'Summary - Period of Performance'!$B$2:$B$5, 0),
        MATCH(B43, 'Summary - Period of Performance'!$C$1:$AW$1, 0)
      ),
      ""
    ),
    ""
  ),
  ""
)</f>
        <v/>
      </c>
      <c r="I43" s="21" t="str">
        <f>IF(
  Prototype_input!$C$6 = "Federal or Tribal Government",
  IF(
    B43 &lt;&gt; "",
    IFERROR(
      INDEX(
        'Summary - Socioeconomic'!$C$2:$BX$11,
        MATCH(Prototype_input!$C$50, 'Summary - Socioeconomic'!$B$2:$B$11, 0),
        MATCH(B43, 'Summary - Socioeconomic'!$C$1:$BX$1, 0)
      ),
      ""
    ),
    ""
  ),
  ""
)</f>
        <v/>
      </c>
      <c r="J43" s="21" t="str">
        <f>IF(
  Prototype_input!$C$6 = "Federal or Tribal Government",
  IF(
    B43 &lt;&gt; "",
    IFERROR(
      INDEX(
        'Summary - Estimated Dollar Valu'!$C$2:$AW$4,
        MATCH(Prototype_input!$C$54, 'Summary - Estimated Dollar Valu'!$B$2:$B$4, 0),
        MATCH(B43, 'Summary - Estimated Dollar Valu'!$C$1:$AW$1, 0)
      ),
      ""
    ),
    ""
  ),
  ""
)</f>
        <v/>
      </c>
      <c r="K43" s="21" t="str">
        <f>IF(AND(Prototype_input!$C$56&lt;&gt;"",J43&lt;&gt;""),Prototype_input!$C$58,"")</f>
        <v/>
      </c>
      <c r="L43" s="21" t="str">
        <f>IF(AND(Prototype_input!$C$60&lt;&gt;"",J43&lt;&gt;""),Prototype_input!$C$62,"")</f>
        <v/>
      </c>
      <c r="M43" s="21" t="str">
        <f>IF(AND(Prototype_input!$C$64&lt;&gt;"",J43&lt;&gt;""),Prototype_input!$C$66,"")</f>
        <v/>
      </c>
      <c r="N43" s="21" t="str">
        <f>IF(AND(Prototype_input!$C$68&lt;&gt;"",J43&lt;&gt;""),Prototype_input!$C$70,"")</f>
        <v/>
      </c>
      <c r="O43" s="21" t="str">
        <f>IF(N43&lt;&gt;"",_xlfn.XLOOKUP(Prototype_input!$E$19,'ITC Offerings Mapping'!$C$1:$C$1000,'ITC Offerings Mapping'!$B$1:$B$1000),"")</f>
        <v/>
      </c>
      <c r="Q43" s="21" t="str">
        <f t="array" ref="Q43">IF(Prototype_input!$C$6="Federal or Tribal Government",IF(O43&lt;&gt;"", INDEX('Scope Scoring'!$C$2:$BX$50, MATCH(O43, 'Scope Scoring'!$B$2:$B$50, 0), MATCH(B43, 'Scope Scoring'!$C$1:$BX$1, 0)),""),"")</f>
        <v/>
      </c>
      <c r="R43" s="21" t="str">
        <f t="shared" si="13"/>
        <v/>
      </c>
      <c r="S43" s="21" t="str">
        <f t="shared" si="14"/>
        <v/>
      </c>
      <c r="T43" s="21" t="str">
        <f t="shared" si="15"/>
        <v/>
      </c>
      <c r="U43" s="21" t="str">
        <f t="shared" si="16"/>
        <v/>
      </c>
      <c r="W43" s="21" t="str">
        <f t="array" ref="W43">IF(Prototype_input!$C$6="Federal or Tribal Government",IF(O43&lt;&gt;"", INDEX('Summary - Level of Assistance -'!$C$2:$AV$7, MATCH(Prototype_input!$C$34, 'Summary - Level of Assistance -'!$B$2:$B$7, 0), MATCH(B43, 'Summary - Level of Assistance -'!$C$1:$AV$1, 0)),""),"")</f>
        <v/>
      </c>
      <c r="X43" s="21" t="str">
        <f t="shared" si="17"/>
        <v/>
      </c>
      <c r="Y43" s="21" t="str">
        <f t="shared" si="18"/>
        <v/>
      </c>
      <c r="AA43" s="21" t="str">
        <f t="array" ref="AA43">IF(Prototype_input!$C$6="Federal or Tribal Government",IF(O43&lt;&gt;"", INDEX('Summary - Objective - Tradeoff'!$C$2:$AV$4, MATCH(Prototype_input!$C$38, 'Summary - Objective - Tradeoff'!$B$2:$B$4, 0), MATCH(B43, 'Summary - Objective - Tradeoff'!$C$1:$AV$1, 0)),""),"")</f>
        <v/>
      </c>
      <c r="AB43" s="21" t="str">
        <f t="shared" si="19"/>
        <v/>
      </c>
      <c r="AC43" s="21" t="str">
        <f t="shared" si="20"/>
        <v/>
      </c>
      <c r="AE43" s="21" t="str">
        <f t="array" ref="AE43">IF(Prototype_input!$C$6="Federal or Tribal Government",IF(O43&lt;&gt;"", INDEX('Summary- PoP - Tradeoff'!$C$2:$AV$5, MATCH(Prototype_input!$C$46, 'Summary- PoP - Tradeoff'!$B$2:$B$5, 0), MATCH(B43, 'Summary- PoP - Tradeoff'!$C$1:$AV$1, 0)),""),"")</f>
        <v/>
      </c>
      <c r="AF43" s="21" t="str">
        <f t="shared" si="21"/>
        <v/>
      </c>
      <c r="AG43" s="21" t="str">
        <f t="shared" si="22"/>
        <v/>
      </c>
      <c r="AI43" s="21" t="str">
        <f t="array" ref="AI43">IF(Prototype_input!$C$6="Federal or Tribal Government",IF(O43&lt;&gt;"", INDEX('Summary - EDV - Tradeoff'!$C$2:$AV$4, MATCH(Prototype_input!$C$54, 'Summary - EDV - Tradeoff'!$B$2:$B$4, 0), MATCH(B43, 'Summary - EDV - Tradeoff'!$C$1:$AV$1, 0)),""),"")</f>
        <v/>
      </c>
      <c r="AJ43" s="21" t="str">
        <f t="shared" si="23"/>
        <v/>
      </c>
      <c r="AK43" s="21" t="str">
        <f t="shared" si="24"/>
        <v/>
      </c>
      <c r="AL43" s="21" t="str">
        <f t="shared" si="25"/>
        <v/>
      </c>
    </row>
    <row r="44" spans="4:38" ht="12.75" x14ac:dyDescent="0.2">
      <c r="D44" s="21" t="str">
        <f>IF(
  Prototype_input!$C$6 = "State or Local Government",
  IF(
    C44 &lt;&gt; "",
    IFERROR(
      INDEX(
        'Summary - Acquisition Need'!$C$2:$AD$4,
        MATCH(Prototype_input!$C$30, 'Summary - Acquisition Need'!$B$2:$B$4, 0),
        MATCH(C44, 'Summary - Acquisition Need'!$C$1:$AD$1, 0)
      ),
      ""
    ),
    ""
  ),
  IF(
    Prototype_input!$C$6 = "Federal or Tribal Government",
    IF(
      B44 &lt;&gt; "",
      IFERROR(
        INDEX(
          'Summary - Place of Performance'!$C$2:$AW$14,
          MATCH(Prototype_input!$C$30, 'Summary - Place of Performance'!$B$2:$B$14, 0),
          MATCH(B44, 'Summary - Place of Performance'!$C$1:$AW$1, 0)
        ),
        ""
      ),
      ""
    ),
    ""
  )
)</f>
        <v/>
      </c>
      <c r="E44" s="21" t="str">
        <f>IF(
  Prototype_input!$C$6 = "State or Local Government",
  IF(
    C44 &lt;&gt; "",
    IFERROR(
      INDEX(
        'Summary - Contract Type'!$C$2:$BX$6,
        MATCH(Prototype_input!$C$34, 'Summary - Contract Type'!$B$2:$B$6, 0),
        MATCH(C44, 'Summary - Contract Type'!$C$1:$BX$1, 0)
      ),
      ""
    ),
    ""
  ),
  IF(
    Prototype_input!$C$6 = "Federal or Tribal Government",
    IF(
      B44 &lt;&gt; "",
      IFERROR(
        INDEX(
          'Summary - Level of Assistance'!$C$2:$AW$7,
          MATCH(Prototype_input!$C$34, 'Summary - Level of Assistance'!$B$2:$B$7, 0),
          MATCH(B44, 'Summary - Level of Assistance'!$C$1:$AW$1, 0)
        ),
        ""
      ),
      ""
    ),
    ""
  )
)</f>
        <v/>
      </c>
      <c r="F44" s="21" t="str">
        <f>IF(
  Prototype_input!$C$6 = "State or Local Government",
  IF(
    C44 &lt;&gt; "",
    IFERROR(
      INDEX(
        'Summary - Socioeconomic'!$C$2:$BX$11,
        MATCH(Prototype_input!$C$38, 'Summary - Socioeconomic'!$B$2:$B$11, 0),
        MATCH(C44, 'Summary - Socioeconomic'!$C$1:$BX$1, 0)
      ),
      ""
    ),
    ""
  ),
  IF(
    Prototype_input!$C$6 = "Federal or Tribal Government",
    IF(
      B44 &lt;&gt; "",
      IFERROR(
        INDEX(
          'Summary - Objective'!$C$2:$AX$4,
          MATCH(Prototype_input!$C$38, 'Summary - Objective'!$B$2:$B$4, 0),
          MATCH(B44, 'Summary - Objective'!$C$1:$AX$1, 0)
        ),
        ""
      ),
      ""
    ),
    ""
  )
)</f>
        <v/>
      </c>
      <c r="G44" s="21" t="str">
        <f>IF(
  Prototype_input!$C$6 = "Federal or Tribal Government",
  IF(
    B44 &lt;&gt; "",
    IFERROR(
      INDEX(
        'Summary - Contract Type'!$C$2:$BX$6,
        MATCH(Prototype_input!$C$42, 'Summary - Contract Type'!$B$2:$B$6, 0),
        MATCH(B44, 'Summary - Contract Type'!$C$1:$BX$1, 0)
      ),
      ""
    ),
    ""
  ),
  ""
)</f>
        <v/>
      </c>
      <c r="H44" s="21" t="str">
        <f>IF(
  Prototype_input!$C$6 = "Federal or Tribal Government",
  IF(
    B44 &lt;&gt; "",
    IFERROR(
      INDEX(
        'Summary - Period of Performance'!$C$2:$AW$5,
        MATCH(Prototype_input!$C$46, 'Summary - Period of Performance'!$B$2:$B$5, 0),
        MATCH(B44, 'Summary - Period of Performance'!$C$1:$AW$1, 0)
      ),
      ""
    ),
    ""
  ),
  ""
)</f>
        <v/>
      </c>
      <c r="I44" s="21" t="str">
        <f>IF(
  Prototype_input!$C$6 = "Federal or Tribal Government",
  IF(
    B44 &lt;&gt; "",
    IFERROR(
      INDEX(
        'Summary - Socioeconomic'!$C$2:$BX$11,
        MATCH(Prototype_input!$C$50, 'Summary - Socioeconomic'!$B$2:$B$11, 0),
        MATCH(B44, 'Summary - Socioeconomic'!$C$1:$BX$1, 0)
      ),
      ""
    ),
    ""
  ),
  ""
)</f>
        <v/>
      </c>
      <c r="J44" s="21" t="str">
        <f>IF(
  Prototype_input!$C$6 = "Federal or Tribal Government",
  IF(
    B44 &lt;&gt; "",
    IFERROR(
      INDEX(
        'Summary - Estimated Dollar Valu'!$C$2:$AW$4,
        MATCH(Prototype_input!$C$54, 'Summary - Estimated Dollar Valu'!$B$2:$B$4, 0),
        MATCH(B44, 'Summary - Estimated Dollar Valu'!$C$1:$AW$1, 0)
      ),
      ""
    ),
    ""
  ),
  ""
)</f>
        <v/>
      </c>
      <c r="K44" s="21" t="str">
        <f>IF(AND(Prototype_input!$C$56&lt;&gt;"",J44&lt;&gt;""),Prototype_input!$C$58,"")</f>
        <v/>
      </c>
      <c r="L44" s="21" t="str">
        <f>IF(AND(Prototype_input!$C$60&lt;&gt;"",J44&lt;&gt;""),Prototype_input!$C$62,"")</f>
        <v/>
      </c>
      <c r="M44" s="21" t="str">
        <f>IF(AND(Prototype_input!$C$64&lt;&gt;"",J44&lt;&gt;""),Prototype_input!$C$66,"")</f>
        <v/>
      </c>
      <c r="N44" s="21" t="str">
        <f>IF(AND(Prototype_input!$C$68&lt;&gt;"",J44&lt;&gt;""),Prototype_input!$C$70,"")</f>
        <v/>
      </c>
      <c r="O44" s="21" t="str">
        <f>IF(N44&lt;&gt;"",_xlfn.XLOOKUP(Prototype_input!$E$19,'ITC Offerings Mapping'!$C$1:$C$1000,'ITC Offerings Mapping'!$B$1:$B$1000),"")</f>
        <v/>
      </c>
      <c r="Q44" s="21" t="str">
        <f t="array" ref="Q44">IF(Prototype_input!$C$6="Federal or Tribal Government",IF(O44&lt;&gt;"", INDEX('Scope Scoring'!$C$2:$BX$50, MATCH(O44, 'Scope Scoring'!$B$2:$B$50, 0), MATCH(B44, 'Scope Scoring'!$C$1:$BX$1, 0)),""),"")</f>
        <v/>
      </c>
      <c r="R44" s="21" t="str">
        <f t="shared" si="13"/>
        <v/>
      </c>
      <c r="S44" s="21" t="str">
        <f t="shared" si="14"/>
        <v/>
      </c>
      <c r="T44" s="21" t="str">
        <f t="shared" si="15"/>
        <v/>
      </c>
      <c r="U44" s="21" t="str">
        <f t="shared" si="16"/>
        <v/>
      </c>
      <c r="W44" s="21" t="str">
        <f t="array" ref="W44">IF(Prototype_input!$C$6="Federal or Tribal Government",IF(O44&lt;&gt;"", INDEX('Summary - Level of Assistance -'!$C$2:$AV$7, MATCH(Prototype_input!$C$34, 'Summary - Level of Assistance -'!$B$2:$B$7, 0), MATCH(B44, 'Summary - Level of Assistance -'!$C$1:$AV$1, 0)),""),"")</f>
        <v/>
      </c>
      <c r="X44" s="21" t="str">
        <f t="shared" si="17"/>
        <v/>
      </c>
      <c r="Y44" s="21" t="str">
        <f t="shared" si="18"/>
        <v/>
      </c>
      <c r="AA44" s="21" t="str">
        <f t="array" ref="AA44">IF(Prototype_input!$C$6="Federal or Tribal Government",IF(O44&lt;&gt;"", INDEX('Summary - Objective - Tradeoff'!$C$2:$AV$4, MATCH(Prototype_input!$C$38, 'Summary - Objective - Tradeoff'!$B$2:$B$4, 0), MATCH(B44, 'Summary - Objective - Tradeoff'!$C$1:$AV$1, 0)),""),"")</f>
        <v/>
      </c>
      <c r="AB44" s="21" t="str">
        <f t="shared" si="19"/>
        <v/>
      </c>
      <c r="AC44" s="21" t="str">
        <f t="shared" si="20"/>
        <v/>
      </c>
      <c r="AE44" s="21" t="str">
        <f t="array" ref="AE44">IF(Prototype_input!$C$6="Federal or Tribal Government",IF(O44&lt;&gt;"", INDEX('Summary- PoP - Tradeoff'!$C$2:$AV$5, MATCH(Prototype_input!$C$46, 'Summary- PoP - Tradeoff'!$B$2:$B$5, 0), MATCH(B44, 'Summary- PoP - Tradeoff'!$C$1:$AV$1, 0)),""),"")</f>
        <v/>
      </c>
      <c r="AF44" s="21" t="str">
        <f t="shared" si="21"/>
        <v/>
      </c>
      <c r="AG44" s="21" t="str">
        <f t="shared" si="22"/>
        <v/>
      </c>
      <c r="AI44" s="21" t="str">
        <f t="array" ref="AI44">IF(Prototype_input!$C$6="Federal or Tribal Government",IF(O44&lt;&gt;"", INDEX('Summary - EDV - Tradeoff'!$C$2:$AV$4, MATCH(Prototype_input!$C$54, 'Summary - EDV - Tradeoff'!$B$2:$B$4, 0), MATCH(B44, 'Summary - EDV - Tradeoff'!$C$1:$AV$1, 0)),""),"")</f>
        <v/>
      </c>
      <c r="AJ44" s="21" t="str">
        <f t="shared" si="23"/>
        <v/>
      </c>
      <c r="AK44" s="21" t="str">
        <f t="shared" si="24"/>
        <v/>
      </c>
      <c r="AL44" s="21" t="str">
        <f t="shared" si="25"/>
        <v/>
      </c>
    </row>
    <row r="45" spans="4:38" ht="12.75" x14ac:dyDescent="0.2">
      <c r="D45" s="21" t="str">
        <f>IF(
  Prototype_input!$C$6 = "State or Local Government",
  IF(
    C45 &lt;&gt; "",
    IFERROR(
      INDEX(
        'Summary - Acquisition Need'!$C$2:$AD$4,
        MATCH(Prototype_input!$C$30, 'Summary - Acquisition Need'!$B$2:$B$4, 0),
        MATCH(C45, 'Summary - Acquisition Need'!$C$1:$AD$1, 0)
      ),
      ""
    ),
    ""
  ),
  IF(
    Prototype_input!$C$6 = "Federal or Tribal Government",
    IF(
      B45 &lt;&gt; "",
      IFERROR(
        INDEX(
          'Summary - Place of Performance'!$C$2:$AW$14,
          MATCH(Prototype_input!$C$30, 'Summary - Place of Performance'!$B$2:$B$14, 0),
          MATCH(B45, 'Summary - Place of Performance'!$C$1:$AW$1, 0)
        ),
        ""
      ),
      ""
    ),
    ""
  )
)</f>
        <v/>
      </c>
      <c r="E45" s="21" t="str">
        <f>IF(
  Prototype_input!$C$6 = "State or Local Government",
  IF(
    C45 &lt;&gt; "",
    IFERROR(
      INDEX(
        'Summary - Contract Type'!$C$2:$BX$6,
        MATCH(Prototype_input!$C$34, 'Summary - Contract Type'!$B$2:$B$6, 0),
        MATCH(C45, 'Summary - Contract Type'!$C$1:$BX$1, 0)
      ),
      ""
    ),
    ""
  ),
  IF(
    Prototype_input!$C$6 = "Federal or Tribal Government",
    IF(
      B45 &lt;&gt; "",
      IFERROR(
        INDEX(
          'Summary - Level of Assistance'!$C$2:$AW$7,
          MATCH(Prototype_input!$C$34, 'Summary - Level of Assistance'!$B$2:$B$7, 0),
          MATCH(B45, 'Summary - Level of Assistance'!$C$1:$AW$1, 0)
        ),
        ""
      ),
      ""
    ),
    ""
  )
)</f>
        <v/>
      </c>
      <c r="F45" s="21" t="str">
        <f>IF(
  Prototype_input!$C$6 = "State or Local Government",
  IF(
    C45 &lt;&gt; "",
    IFERROR(
      INDEX(
        'Summary - Socioeconomic'!$C$2:$BX$11,
        MATCH(Prototype_input!$C$38, 'Summary - Socioeconomic'!$B$2:$B$11, 0),
        MATCH(C45, 'Summary - Socioeconomic'!$C$1:$BX$1, 0)
      ),
      ""
    ),
    ""
  ),
  IF(
    Prototype_input!$C$6 = "Federal or Tribal Government",
    IF(
      B45 &lt;&gt; "",
      IFERROR(
        INDEX(
          'Summary - Objective'!$C$2:$AX$4,
          MATCH(Prototype_input!$C$38, 'Summary - Objective'!$B$2:$B$4, 0),
          MATCH(B45, 'Summary - Objective'!$C$1:$AX$1, 0)
        ),
        ""
      ),
      ""
    ),
    ""
  )
)</f>
        <v/>
      </c>
      <c r="G45" s="21" t="str">
        <f>IF(
  Prototype_input!$C$6 = "Federal or Tribal Government",
  IF(
    B45 &lt;&gt; "",
    IFERROR(
      INDEX(
        'Summary - Contract Type'!$C$2:$BX$6,
        MATCH(Prototype_input!$C$42, 'Summary - Contract Type'!$B$2:$B$6, 0),
        MATCH(B45, 'Summary - Contract Type'!$C$1:$BX$1, 0)
      ),
      ""
    ),
    ""
  ),
  ""
)</f>
        <v/>
      </c>
      <c r="H45" s="21" t="str">
        <f>IF(
  Prototype_input!$C$6 = "Federal or Tribal Government",
  IF(
    B45 &lt;&gt; "",
    IFERROR(
      INDEX(
        'Summary - Period of Performance'!$C$2:$AW$5,
        MATCH(Prototype_input!$C$46, 'Summary - Period of Performance'!$B$2:$B$5, 0),
        MATCH(B45, 'Summary - Period of Performance'!$C$1:$AW$1, 0)
      ),
      ""
    ),
    ""
  ),
  ""
)</f>
        <v/>
      </c>
      <c r="I45" s="21" t="str">
        <f>IF(
  Prototype_input!$C$6 = "Federal or Tribal Government",
  IF(
    B45 &lt;&gt; "",
    IFERROR(
      INDEX(
        'Summary - Socioeconomic'!$C$2:$BX$11,
        MATCH(Prototype_input!$C$50, 'Summary - Socioeconomic'!$B$2:$B$11, 0),
        MATCH(B45, 'Summary - Socioeconomic'!$C$1:$BX$1, 0)
      ),
      ""
    ),
    ""
  ),
  ""
)</f>
        <v/>
      </c>
      <c r="J45" s="21" t="str">
        <f>IF(
  Prototype_input!$C$6 = "Federal or Tribal Government",
  IF(
    B45 &lt;&gt; "",
    IFERROR(
      INDEX(
        'Summary - Estimated Dollar Valu'!$C$2:$AW$4,
        MATCH(Prototype_input!$C$54, 'Summary - Estimated Dollar Valu'!$B$2:$B$4, 0),
        MATCH(B45, 'Summary - Estimated Dollar Valu'!$C$1:$AW$1, 0)
      ),
      ""
    ),
    ""
  ),
  ""
)</f>
        <v/>
      </c>
      <c r="K45" s="21" t="str">
        <f>IF(AND(Prototype_input!$C$56&lt;&gt;"",J45&lt;&gt;""),Prototype_input!$C$58,"")</f>
        <v/>
      </c>
      <c r="L45" s="21" t="str">
        <f>IF(AND(Prototype_input!$C$60&lt;&gt;"",J45&lt;&gt;""),Prototype_input!$C$62,"")</f>
        <v/>
      </c>
      <c r="M45" s="21" t="str">
        <f>IF(AND(Prototype_input!$C$64&lt;&gt;"",J45&lt;&gt;""),Prototype_input!$C$66,"")</f>
        <v/>
      </c>
      <c r="N45" s="21" t="str">
        <f>IF(AND(Prototype_input!$C$68&lt;&gt;"",J45&lt;&gt;""),Prototype_input!$C$70,"")</f>
        <v/>
      </c>
      <c r="O45" s="21" t="str">
        <f>IF(N45&lt;&gt;"",_xlfn.XLOOKUP(Prototype_input!$E$19,'ITC Offerings Mapping'!$C$1:$C$1000,'ITC Offerings Mapping'!$B$1:$B$1000),"")</f>
        <v/>
      </c>
      <c r="Q45" s="21" t="str">
        <f t="array" ref="Q45">IF(Prototype_input!$C$6="Federal or Tribal Government",IF(O45&lt;&gt;"", INDEX('Scope Scoring'!$C$2:$BX$50, MATCH(O45, 'Scope Scoring'!$B$2:$B$50, 0), MATCH(B45, 'Scope Scoring'!$C$1:$BX$1, 0)),""),"")</f>
        <v/>
      </c>
      <c r="R45" s="21" t="str">
        <f t="shared" si="13"/>
        <v/>
      </c>
      <c r="S45" s="21" t="str">
        <f t="shared" si="14"/>
        <v/>
      </c>
      <c r="T45" s="21" t="str">
        <f t="shared" si="15"/>
        <v/>
      </c>
      <c r="U45" s="21" t="str">
        <f t="shared" si="16"/>
        <v/>
      </c>
      <c r="W45" s="21" t="str">
        <f t="array" ref="W45">IF(Prototype_input!$C$6="Federal or Tribal Government",IF(O45&lt;&gt;"", INDEX('Summary - Level of Assistance -'!$C$2:$AV$7, MATCH(Prototype_input!$C$34, 'Summary - Level of Assistance -'!$B$2:$B$7, 0), MATCH(B45, 'Summary - Level of Assistance -'!$C$1:$AV$1, 0)),""),"")</f>
        <v/>
      </c>
      <c r="X45" s="21" t="str">
        <f t="shared" si="17"/>
        <v/>
      </c>
      <c r="Y45" s="21" t="str">
        <f t="shared" si="18"/>
        <v/>
      </c>
      <c r="AA45" s="21" t="str">
        <f t="array" ref="AA45">IF(Prototype_input!$C$6="Federal or Tribal Government",IF(O45&lt;&gt;"", INDEX('Summary - Objective - Tradeoff'!$C$2:$AV$4, MATCH(Prototype_input!$C$38, 'Summary - Objective - Tradeoff'!$B$2:$B$4, 0), MATCH(B45, 'Summary - Objective - Tradeoff'!$C$1:$AV$1, 0)),""),"")</f>
        <v/>
      </c>
      <c r="AB45" s="21" t="str">
        <f t="shared" si="19"/>
        <v/>
      </c>
      <c r="AC45" s="21" t="str">
        <f t="shared" si="20"/>
        <v/>
      </c>
      <c r="AE45" s="21" t="str">
        <f t="array" ref="AE45">IF(Prototype_input!$C$6="Federal or Tribal Government",IF(O45&lt;&gt;"", INDEX('Summary- PoP - Tradeoff'!$C$2:$AV$5, MATCH(Prototype_input!$C$46, 'Summary- PoP - Tradeoff'!$B$2:$B$5, 0), MATCH(B45, 'Summary- PoP - Tradeoff'!$C$1:$AV$1, 0)),""),"")</f>
        <v/>
      </c>
      <c r="AF45" s="21" t="str">
        <f t="shared" si="21"/>
        <v/>
      </c>
      <c r="AG45" s="21" t="str">
        <f t="shared" si="22"/>
        <v/>
      </c>
      <c r="AI45" s="21" t="str">
        <f t="array" ref="AI45">IF(Prototype_input!$C$6="Federal or Tribal Government",IF(O45&lt;&gt;"", INDEX('Summary - EDV - Tradeoff'!$C$2:$AV$4, MATCH(Prototype_input!$C$54, 'Summary - EDV - Tradeoff'!$B$2:$B$4, 0), MATCH(B45, 'Summary - EDV - Tradeoff'!$C$1:$AV$1, 0)),""),"")</f>
        <v/>
      </c>
      <c r="AJ45" s="21" t="str">
        <f t="shared" si="23"/>
        <v/>
      </c>
      <c r="AK45" s="21" t="str">
        <f t="shared" si="24"/>
        <v/>
      </c>
      <c r="AL45" s="21" t="str">
        <f t="shared" si="25"/>
        <v/>
      </c>
    </row>
    <row r="46" spans="4:38" ht="12.75" x14ac:dyDescent="0.2">
      <c r="D46" s="21" t="str">
        <f>IF(
  Prototype_input!$C$6 = "State or Local Government",
  IF(
    C46 &lt;&gt; "",
    IFERROR(
      INDEX(
        'Summary - Acquisition Need'!$C$2:$AD$4,
        MATCH(Prototype_input!$C$30, 'Summary - Acquisition Need'!$B$2:$B$4, 0),
        MATCH(C46, 'Summary - Acquisition Need'!$C$1:$AD$1, 0)
      ),
      ""
    ),
    ""
  ),
  IF(
    Prototype_input!$C$6 = "Federal or Tribal Government",
    IF(
      B46 &lt;&gt; "",
      IFERROR(
        INDEX(
          'Summary - Place of Performance'!$C$2:$AW$14,
          MATCH(Prototype_input!$C$30, 'Summary - Place of Performance'!$B$2:$B$14, 0),
          MATCH(B46, 'Summary - Place of Performance'!$C$1:$AW$1, 0)
        ),
        ""
      ),
      ""
    ),
    ""
  )
)</f>
        <v/>
      </c>
      <c r="E46" s="21" t="str">
        <f>IF(
  Prototype_input!$C$6 = "State or Local Government",
  IF(
    C46 &lt;&gt; "",
    IFERROR(
      INDEX(
        'Summary - Contract Type'!$C$2:$BX$6,
        MATCH(Prototype_input!$C$34, 'Summary - Contract Type'!$B$2:$B$6, 0),
        MATCH(C46, 'Summary - Contract Type'!$C$1:$BX$1, 0)
      ),
      ""
    ),
    ""
  ),
  IF(
    Prototype_input!$C$6 = "Federal or Tribal Government",
    IF(
      B46 &lt;&gt; "",
      IFERROR(
        INDEX(
          'Summary - Level of Assistance'!$C$2:$AW$7,
          MATCH(Prototype_input!$C$34, 'Summary - Level of Assistance'!$B$2:$B$7, 0),
          MATCH(B46, 'Summary - Level of Assistance'!$C$1:$AW$1, 0)
        ),
        ""
      ),
      ""
    ),
    ""
  )
)</f>
        <v/>
      </c>
      <c r="F46" s="21" t="str">
        <f>IF(
  Prototype_input!$C$6 = "State or Local Government",
  IF(
    C46 &lt;&gt; "",
    IFERROR(
      INDEX(
        'Summary - Socioeconomic'!$C$2:$BX$11,
        MATCH(Prototype_input!$C$38, 'Summary - Socioeconomic'!$B$2:$B$11, 0),
        MATCH(C46, 'Summary - Socioeconomic'!$C$1:$BX$1, 0)
      ),
      ""
    ),
    ""
  ),
  IF(
    Prototype_input!$C$6 = "Federal or Tribal Government",
    IF(
      B46 &lt;&gt; "",
      IFERROR(
        INDEX(
          'Summary - Objective'!$C$2:$AX$4,
          MATCH(Prototype_input!$C$38, 'Summary - Objective'!$B$2:$B$4, 0),
          MATCH(B46, 'Summary - Objective'!$C$1:$AX$1, 0)
        ),
        ""
      ),
      ""
    ),
    ""
  )
)</f>
        <v/>
      </c>
      <c r="G46" s="21" t="str">
        <f>IF(
  Prototype_input!$C$6 = "Federal or Tribal Government",
  IF(
    B46 &lt;&gt; "",
    IFERROR(
      INDEX(
        'Summary - Contract Type'!$C$2:$BX$6,
        MATCH(Prototype_input!$C$42, 'Summary - Contract Type'!$B$2:$B$6, 0),
        MATCH(B46, 'Summary - Contract Type'!$C$1:$BX$1, 0)
      ),
      ""
    ),
    ""
  ),
  ""
)</f>
        <v/>
      </c>
      <c r="H46" s="21" t="str">
        <f>IF(
  Prototype_input!$C$6 = "Federal or Tribal Government",
  IF(
    B46 &lt;&gt; "",
    IFERROR(
      INDEX(
        'Summary - Period of Performance'!$C$2:$AW$5,
        MATCH(Prototype_input!$C$46, 'Summary - Period of Performance'!$B$2:$B$5, 0),
        MATCH(B46, 'Summary - Period of Performance'!$C$1:$AW$1, 0)
      ),
      ""
    ),
    ""
  ),
  ""
)</f>
        <v/>
      </c>
      <c r="I46" s="21" t="str">
        <f>IF(
  Prototype_input!$C$6 = "Federal or Tribal Government",
  IF(
    B46 &lt;&gt; "",
    IFERROR(
      INDEX(
        'Summary - Socioeconomic'!$C$2:$BX$11,
        MATCH(Prototype_input!$C$50, 'Summary - Socioeconomic'!$B$2:$B$11, 0),
        MATCH(B46, 'Summary - Socioeconomic'!$C$1:$BX$1, 0)
      ),
      ""
    ),
    ""
  ),
  ""
)</f>
        <v/>
      </c>
      <c r="J46" s="21" t="str">
        <f>IF(
  Prototype_input!$C$6 = "Federal or Tribal Government",
  IF(
    B46 &lt;&gt; "",
    IFERROR(
      INDEX(
        'Summary - Estimated Dollar Valu'!$C$2:$AW$4,
        MATCH(Prototype_input!$C$54, 'Summary - Estimated Dollar Valu'!$B$2:$B$4, 0),
        MATCH(B46, 'Summary - Estimated Dollar Valu'!$C$1:$AW$1, 0)
      ),
      ""
    ),
    ""
  ),
  ""
)</f>
        <v/>
      </c>
      <c r="K46" s="21" t="str">
        <f>IF(AND(Prototype_input!$C$56&lt;&gt;"",J46&lt;&gt;""),Prototype_input!$C$58,"")</f>
        <v/>
      </c>
      <c r="L46" s="21" t="str">
        <f>IF(AND(Prototype_input!$C$60&lt;&gt;"",J46&lt;&gt;""),Prototype_input!$C$62,"")</f>
        <v/>
      </c>
      <c r="M46" s="21" t="str">
        <f>IF(AND(Prototype_input!$C$64&lt;&gt;"",J46&lt;&gt;""),Prototype_input!$C$66,"")</f>
        <v/>
      </c>
      <c r="N46" s="21" t="str">
        <f>IF(AND(Prototype_input!$C$68&lt;&gt;"",J46&lt;&gt;""),Prototype_input!$C$70,"")</f>
        <v/>
      </c>
      <c r="O46" s="21" t="str">
        <f>IF(N46&lt;&gt;"",_xlfn.XLOOKUP(Prototype_input!$E$19,'ITC Offerings Mapping'!$C$1:$C$1000,'ITC Offerings Mapping'!$B$1:$B$1000),"")</f>
        <v/>
      </c>
      <c r="Q46" s="21" t="str">
        <f t="array" ref="Q46">IF(Prototype_input!$C$6="Federal or Tribal Government",IF(O46&lt;&gt;"", INDEX('Scope Scoring'!$C$2:$BX$50, MATCH(O46, 'Scope Scoring'!$B$2:$B$50, 0), MATCH(B46, 'Scope Scoring'!$C$1:$BX$1, 0)),""),"")</f>
        <v/>
      </c>
      <c r="R46" s="21" t="str">
        <f t="shared" si="13"/>
        <v/>
      </c>
      <c r="S46" s="21" t="str">
        <f t="shared" si="14"/>
        <v/>
      </c>
      <c r="T46" s="21" t="str">
        <f t="shared" si="15"/>
        <v/>
      </c>
      <c r="U46" s="21" t="str">
        <f t="shared" si="16"/>
        <v/>
      </c>
      <c r="W46" s="21" t="str">
        <f t="array" ref="W46">IF(Prototype_input!$C$6="Federal or Tribal Government",IF(O46&lt;&gt;"", INDEX('Summary - Level of Assistance -'!$C$2:$AV$7, MATCH(Prototype_input!$C$34, 'Summary - Level of Assistance -'!$B$2:$B$7, 0), MATCH(B46, 'Summary - Level of Assistance -'!$C$1:$AV$1, 0)),""),"")</f>
        <v/>
      </c>
      <c r="X46" s="21" t="str">
        <f t="shared" si="17"/>
        <v/>
      </c>
      <c r="Y46" s="21" t="str">
        <f t="shared" si="18"/>
        <v/>
      </c>
      <c r="AA46" s="21" t="str">
        <f t="array" ref="AA46">IF(Prototype_input!$C$6="Federal or Tribal Government",IF(O46&lt;&gt;"", INDEX('Summary - Objective - Tradeoff'!$C$2:$AV$4, MATCH(Prototype_input!$C$38, 'Summary - Objective - Tradeoff'!$B$2:$B$4, 0), MATCH(B46, 'Summary - Objective - Tradeoff'!$C$1:$AV$1, 0)),""),"")</f>
        <v/>
      </c>
      <c r="AB46" s="21" t="str">
        <f t="shared" si="19"/>
        <v/>
      </c>
      <c r="AC46" s="21" t="str">
        <f t="shared" si="20"/>
        <v/>
      </c>
      <c r="AE46" s="21" t="str">
        <f t="array" ref="AE46">IF(Prototype_input!$C$6="Federal or Tribal Government",IF(O46&lt;&gt;"", INDEX('Summary- PoP - Tradeoff'!$C$2:$AV$5, MATCH(Prototype_input!$C$46, 'Summary- PoP - Tradeoff'!$B$2:$B$5, 0), MATCH(B46, 'Summary- PoP - Tradeoff'!$C$1:$AV$1, 0)),""),"")</f>
        <v/>
      </c>
      <c r="AF46" s="21" t="str">
        <f t="shared" si="21"/>
        <v/>
      </c>
      <c r="AG46" s="21" t="str">
        <f t="shared" si="22"/>
        <v/>
      </c>
      <c r="AI46" s="21" t="str">
        <f t="array" ref="AI46">IF(Prototype_input!$C$6="Federal or Tribal Government",IF(O46&lt;&gt;"", INDEX('Summary - EDV - Tradeoff'!$C$2:$AV$4, MATCH(Prototype_input!$C$54, 'Summary - EDV - Tradeoff'!$B$2:$B$4, 0), MATCH(B46, 'Summary - EDV - Tradeoff'!$C$1:$AV$1, 0)),""),"")</f>
        <v/>
      </c>
      <c r="AJ46" s="21" t="str">
        <f t="shared" si="23"/>
        <v/>
      </c>
      <c r="AK46" s="21" t="str">
        <f t="shared" si="24"/>
        <v/>
      </c>
      <c r="AL46" s="21" t="str">
        <f t="shared" si="25"/>
        <v/>
      </c>
    </row>
    <row r="47" spans="4:38" ht="12.75" x14ac:dyDescent="0.2">
      <c r="D47" s="21" t="str">
        <f>IF(
  Prototype_input!$C$6 = "State or Local Government",
  IF(
    C47 &lt;&gt; "",
    IFERROR(
      INDEX(
        'Summary - Acquisition Need'!$C$2:$AD$4,
        MATCH(Prototype_input!$C$30, 'Summary - Acquisition Need'!$B$2:$B$4, 0),
        MATCH(C47, 'Summary - Acquisition Need'!$C$1:$AD$1, 0)
      ),
      ""
    ),
    ""
  ),
  IF(
    Prototype_input!$C$6 = "Federal or Tribal Government",
    IF(
      B47 &lt;&gt; "",
      IFERROR(
        INDEX(
          'Summary - Place of Performance'!$C$2:$AW$14,
          MATCH(Prototype_input!$C$30, 'Summary - Place of Performance'!$B$2:$B$14, 0),
          MATCH(B47, 'Summary - Place of Performance'!$C$1:$AW$1, 0)
        ),
        ""
      ),
      ""
    ),
    ""
  )
)</f>
        <v/>
      </c>
      <c r="E47" s="21" t="str">
        <f>IF(
  Prototype_input!$C$6 = "State or Local Government",
  IF(
    C47 &lt;&gt; "",
    IFERROR(
      INDEX(
        'Summary - Contract Type'!$C$2:$BX$6,
        MATCH(Prototype_input!$C$34, 'Summary - Contract Type'!$B$2:$B$6, 0),
        MATCH(C47, 'Summary - Contract Type'!$C$1:$BX$1, 0)
      ),
      ""
    ),
    ""
  ),
  IF(
    Prototype_input!$C$6 = "Federal or Tribal Government",
    IF(
      B47 &lt;&gt; "",
      IFERROR(
        INDEX(
          'Summary - Level of Assistance'!$C$2:$AW$7,
          MATCH(Prototype_input!$C$34, 'Summary - Level of Assistance'!$B$2:$B$7, 0),
          MATCH(B47, 'Summary - Level of Assistance'!$C$1:$AW$1, 0)
        ),
        ""
      ),
      ""
    ),
    ""
  )
)</f>
        <v/>
      </c>
      <c r="F47" s="21" t="str">
        <f>IF(
  Prototype_input!$C$6 = "State or Local Government",
  IF(
    C47 &lt;&gt; "",
    IFERROR(
      INDEX(
        'Summary - Socioeconomic'!$C$2:$BX$11,
        MATCH(Prototype_input!$C$38, 'Summary - Socioeconomic'!$B$2:$B$11, 0),
        MATCH(C47, 'Summary - Socioeconomic'!$C$1:$BX$1, 0)
      ),
      ""
    ),
    ""
  ),
  IF(
    Prototype_input!$C$6 = "Federal or Tribal Government",
    IF(
      B47 &lt;&gt; "",
      IFERROR(
        INDEX(
          'Summary - Objective'!$C$2:$AX$4,
          MATCH(Prototype_input!$C$38, 'Summary - Objective'!$B$2:$B$4, 0),
          MATCH(B47, 'Summary - Objective'!$C$1:$AX$1, 0)
        ),
        ""
      ),
      ""
    ),
    ""
  )
)</f>
        <v/>
      </c>
      <c r="G47" s="21" t="str">
        <f>IF(
  Prototype_input!$C$6 = "Federal or Tribal Government",
  IF(
    B47 &lt;&gt; "",
    IFERROR(
      INDEX(
        'Summary - Contract Type'!$C$2:$BX$6,
        MATCH(Prototype_input!$C$42, 'Summary - Contract Type'!$B$2:$B$6, 0),
        MATCH(B47, 'Summary - Contract Type'!$C$1:$BX$1, 0)
      ),
      ""
    ),
    ""
  ),
  ""
)</f>
        <v/>
      </c>
      <c r="H47" s="21" t="str">
        <f>IF(
  Prototype_input!$C$6 = "Federal or Tribal Government",
  IF(
    B47 &lt;&gt; "",
    IFERROR(
      INDEX(
        'Summary - Period of Performance'!$C$2:$AW$5,
        MATCH(Prototype_input!$C$46, 'Summary - Period of Performance'!$B$2:$B$5, 0),
        MATCH(B47, 'Summary - Period of Performance'!$C$1:$AW$1, 0)
      ),
      ""
    ),
    ""
  ),
  ""
)</f>
        <v/>
      </c>
      <c r="I47" s="21" t="str">
        <f>IF(
  Prototype_input!$C$6 = "Federal or Tribal Government",
  IF(
    B47 &lt;&gt; "",
    IFERROR(
      INDEX(
        'Summary - Socioeconomic'!$C$2:$BX$11,
        MATCH(Prototype_input!$C$50, 'Summary - Socioeconomic'!$B$2:$B$11, 0),
        MATCH(B47, 'Summary - Socioeconomic'!$C$1:$BX$1, 0)
      ),
      ""
    ),
    ""
  ),
  ""
)</f>
        <v/>
      </c>
      <c r="J47" s="21" t="str">
        <f>IF(
  Prototype_input!$C$6 = "Federal or Tribal Government",
  IF(
    B47 &lt;&gt; "",
    IFERROR(
      INDEX(
        'Summary - Estimated Dollar Valu'!$C$2:$AW$4,
        MATCH(Prototype_input!$C$54, 'Summary - Estimated Dollar Valu'!$B$2:$B$4, 0),
        MATCH(B47, 'Summary - Estimated Dollar Valu'!$C$1:$AW$1, 0)
      ),
      ""
    ),
    ""
  ),
  ""
)</f>
        <v/>
      </c>
      <c r="K47" s="21" t="str">
        <f>IF(AND(Prototype_input!$C$56&lt;&gt;"",J47&lt;&gt;""),Prototype_input!$C$58,"")</f>
        <v/>
      </c>
      <c r="L47" s="21" t="str">
        <f>IF(AND(Prototype_input!$C$60&lt;&gt;"",J47&lt;&gt;""),Prototype_input!$C$62,"")</f>
        <v/>
      </c>
      <c r="M47" s="21" t="str">
        <f>IF(AND(Prototype_input!$C$64&lt;&gt;"",J47&lt;&gt;""),Prototype_input!$C$66,"")</f>
        <v/>
      </c>
      <c r="N47" s="21" t="str">
        <f>IF(AND(Prototype_input!$C$68&lt;&gt;"",J47&lt;&gt;""),Prototype_input!$C$70,"")</f>
        <v/>
      </c>
      <c r="O47" s="21" t="str">
        <f>IF(N47&lt;&gt;"",_xlfn.XLOOKUP(Prototype_input!$E$19,'ITC Offerings Mapping'!$C$1:$C$1000,'ITC Offerings Mapping'!$B$1:$B$1000),"")</f>
        <v/>
      </c>
      <c r="Q47" s="21" t="str">
        <f t="array" ref="Q47">IF(Prototype_input!$C$6="Federal or Tribal Government",IF(O47&lt;&gt;"", INDEX('Scope Scoring'!$C$2:$BX$50, MATCH(O47, 'Scope Scoring'!$B$2:$B$50, 0), MATCH(B47, 'Scope Scoring'!$C$1:$BX$1, 0)),""),"")</f>
        <v/>
      </c>
      <c r="R47" s="21" t="str">
        <f t="shared" si="13"/>
        <v/>
      </c>
      <c r="S47" s="21" t="str">
        <f t="shared" si="14"/>
        <v/>
      </c>
      <c r="T47" s="21" t="str">
        <f t="shared" si="15"/>
        <v/>
      </c>
      <c r="U47" s="21" t="str">
        <f t="shared" si="16"/>
        <v/>
      </c>
      <c r="W47" s="21" t="str">
        <f t="array" ref="W47">IF(Prototype_input!$C$6="Federal or Tribal Government",IF(O47&lt;&gt;"", INDEX('Summary - Level of Assistance -'!$C$2:$AV$7, MATCH(Prototype_input!$C$34, 'Summary - Level of Assistance -'!$B$2:$B$7, 0), MATCH(B47, 'Summary - Level of Assistance -'!$C$1:$AV$1, 0)),""),"")</f>
        <v/>
      </c>
      <c r="X47" s="21" t="str">
        <f t="shared" si="17"/>
        <v/>
      </c>
      <c r="Y47" s="21" t="str">
        <f t="shared" si="18"/>
        <v/>
      </c>
      <c r="AA47" s="21" t="str">
        <f t="array" ref="AA47">IF(Prototype_input!$C$6="Federal or Tribal Government",IF(O47&lt;&gt;"", INDEX('Summary - Objective - Tradeoff'!$C$2:$AV$4, MATCH(Prototype_input!$C$38, 'Summary - Objective - Tradeoff'!$B$2:$B$4, 0), MATCH(B47, 'Summary - Objective - Tradeoff'!$C$1:$AV$1, 0)),""),"")</f>
        <v/>
      </c>
      <c r="AB47" s="21" t="str">
        <f t="shared" si="19"/>
        <v/>
      </c>
      <c r="AC47" s="21" t="str">
        <f t="shared" si="20"/>
        <v/>
      </c>
      <c r="AE47" s="21" t="str">
        <f t="array" ref="AE47">IF(Prototype_input!$C$6="Federal or Tribal Government",IF(O47&lt;&gt;"", INDEX('Summary- PoP - Tradeoff'!$C$2:$AV$5, MATCH(Prototype_input!$C$46, 'Summary- PoP - Tradeoff'!$B$2:$B$5, 0), MATCH(B47, 'Summary- PoP - Tradeoff'!$C$1:$AV$1, 0)),""),"")</f>
        <v/>
      </c>
      <c r="AF47" s="21" t="str">
        <f t="shared" si="21"/>
        <v/>
      </c>
      <c r="AG47" s="21" t="str">
        <f t="shared" si="22"/>
        <v/>
      </c>
      <c r="AI47" s="21" t="str">
        <f t="array" ref="AI47">IF(Prototype_input!$C$6="Federal or Tribal Government",IF(O47&lt;&gt;"", INDEX('Summary - EDV - Tradeoff'!$C$2:$AV$4, MATCH(Prototype_input!$C$54, 'Summary - EDV - Tradeoff'!$B$2:$B$4, 0), MATCH(B47, 'Summary - EDV - Tradeoff'!$C$1:$AV$1, 0)),""),"")</f>
        <v/>
      </c>
      <c r="AJ47" s="21" t="str">
        <f t="shared" si="23"/>
        <v/>
      </c>
      <c r="AK47" s="21" t="str">
        <f t="shared" si="24"/>
        <v/>
      </c>
      <c r="AL47" s="21" t="str">
        <f t="shared" si="25"/>
        <v/>
      </c>
    </row>
    <row r="48" spans="4:38" ht="12.75" x14ac:dyDescent="0.2">
      <c r="D48" s="21" t="str">
        <f>IF(
  Prototype_input!$C$6 = "State or Local Government",
  IF(
    C48 &lt;&gt; "",
    IFERROR(
      INDEX(
        'Summary - Acquisition Need'!$C$2:$AD$4,
        MATCH(Prototype_input!$C$30, 'Summary - Acquisition Need'!$B$2:$B$4, 0),
        MATCH(C48, 'Summary - Acquisition Need'!$C$1:$AD$1, 0)
      ),
      ""
    ),
    ""
  ),
  IF(
    Prototype_input!$C$6 = "Federal or Tribal Government",
    IF(
      B48 &lt;&gt; "",
      IFERROR(
        INDEX(
          'Summary - Place of Performance'!$C$2:$AW$14,
          MATCH(Prototype_input!$C$30, 'Summary - Place of Performance'!$B$2:$B$14, 0),
          MATCH(B48, 'Summary - Place of Performance'!$C$1:$AW$1, 0)
        ),
        ""
      ),
      ""
    ),
    ""
  )
)</f>
        <v/>
      </c>
      <c r="E48" s="21" t="str">
        <f>IF(
  Prototype_input!$C$6 = "State or Local Government",
  IF(
    C48 &lt;&gt; "",
    IFERROR(
      INDEX(
        'Summary - Contract Type'!$C$2:$BX$6,
        MATCH(Prototype_input!$C$34, 'Summary - Contract Type'!$B$2:$B$6, 0),
        MATCH(C48, 'Summary - Contract Type'!$C$1:$BX$1, 0)
      ),
      ""
    ),
    ""
  ),
  IF(
    Prototype_input!$C$6 = "Federal or Tribal Government",
    IF(
      B48 &lt;&gt; "",
      IFERROR(
        INDEX(
          'Summary - Level of Assistance'!$C$2:$AW$7,
          MATCH(Prototype_input!$C$34, 'Summary - Level of Assistance'!$B$2:$B$7, 0),
          MATCH(B48, 'Summary - Level of Assistance'!$C$1:$AW$1, 0)
        ),
        ""
      ),
      ""
    ),
    ""
  )
)</f>
        <v/>
      </c>
      <c r="F48" s="21" t="str">
        <f>IF(
  Prototype_input!$C$6 = "State or Local Government",
  IF(
    C48 &lt;&gt; "",
    IFERROR(
      INDEX(
        'Summary - Socioeconomic'!$C$2:$BX$11,
        MATCH(Prototype_input!$C$38, 'Summary - Socioeconomic'!$B$2:$B$11, 0),
        MATCH(C48, 'Summary - Socioeconomic'!$C$1:$BX$1, 0)
      ),
      ""
    ),
    ""
  ),
  IF(
    Prototype_input!$C$6 = "Federal or Tribal Government",
    IF(
      B48 &lt;&gt; "",
      IFERROR(
        INDEX(
          'Summary - Objective'!$C$2:$AX$4,
          MATCH(Prototype_input!$C$38, 'Summary - Objective'!$B$2:$B$4, 0),
          MATCH(B48, 'Summary - Objective'!$C$1:$AX$1, 0)
        ),
        ""
      ),
      ""
    ),
    ""
  )
)</f>
        <v/>
      </c>
      <c r="G48" s="21" t="str">
        <f>IF(
  Prototype_input!$C$6 = "Federal or Tribal Government",
  IF(
    B48 &lt;&gt; "",
    IFERROR(
      INDEX(
        'Summary - Contract Type'!$C$2:$BX$6,
        MATCH(Prototype_input!$C$42, 'Summary - Contract Type'!$B$2:$B$6, 0),
        MATCH(B48, 'Summary - Contract Type'!$C$1:$BX$1, 0)
      ),
      ""
    ),
    ""
  ),
  ""
)</f>
        <v/>
      </c>
      <c r="H48" s="21" t="str">
        <f>IF(
  Prototype_input!$C$6 = "Federal or Tribal Government",
  IF(
    B48 &lt;&gt; "",
    IFERROR(
      INDEX(
        'Summary - Period of Performance'!$C$2:$AW$5,
        MATCH(Prototype_input!$C$46, 'Summary - Period of Performance'!$B$2:$B$5, 0),
        MATCH(B48, 'Summary - Period of Performance'!$C$1:$AW$1, 0)
      ),
      ""
    ),
    ""
  ),
  ""
)</f>
        <v/>
      </c>
      <c r="I48" s="21" t="str">
        <f>IF(
  Prototype_input!$C$6 = "Federal or Tribal Government",
  IF(
    B48 &lt;&gt; "",
    IFERROR(
      INDEX(
        'Summary - Socioeconomic'!$C$2:$BX$11,
        MATCH(Prototype_input!$C$50, 'Summary - Socioeconomic'!$B$2:$B$11, 0),
        MATCH(B48, 'Summary - Socioeconomic'!$C$1:$BX$1, 0)
      ),
      ""
    ),
    ""
  ),
  ""
)</f>
        <v/>
      </c>
      <c r="J48" s="21" t="str">
        <f>IF(
  Prototype_input!$C$6 = "Federal or Tribal Government",
  IF(
    B48 &lt;&gt; "",
    IFERROR(
      INDEX(
        'Summary - Estimated Dollar Valu'!$C$2:$AW$4,
        MATCH(Prototype_input!$C$54, 'Summary - Estimated Dollar Valu'!$B$2:$B$4, 0),
        MATCH(B48, 'Summary - Estimated Dollar Valu'!$C$1:$AW$1, 0)
      ),
      ""
    ),
    ""
  ),
  ""
)</f>
        <v/>
      </c>
      <c r="K48" s="21" t="str">
        <f>IF(AND(Prototype_input!$C$56&lt;&gt;"",J48&lt;&gt;""),Prototype_input!$C$58,"")</f>
        <v/>
      </c>
      <c r="L48" s="21" t="str">
        <f>IF(AND(Prototype_input!$C$60&lt;&gt;"",J48&lt;&gt;""),Prototype_input!$C$62,"")</f>
        <v/>
      </c>
      <c r="M48" s="21" t="str">
        <f>IF(AND(Prototype_input!$C$64&lt;&gt;"",J48&lt;&gt;""),Prototype_input!$C$66,"")</f>
        <v/>
      </c>
      <c r="N48" s="21" t="str">
        <f>IF(AND(Prototype_input!$C$68&lt;&gt;"",J48&lt;&gt;""),Prototype_input!$C$70,"")</f>
        <v/>
      </c>
      <c r="O48" s="21" t="str">
        <f>IF(N48&lt;&gt;"",_xlfn.XLOOKUP(Prototype_input!$E$19,'ITC Offerings Mapping'!$C$1:$C$1000,'ITC Offerings Mapping'!$B$1:$B$1000),"")</f>
        <v/>
      </c>
      <c r="Q48" s="21" t="str">
        <f t="array" ref="Q48">IF(Prototype_input!$C$6="Federal or Tribal Government",IF(O48&lt;&gt;"", INDEX('Scope Scoring'!$C$2:$BX$50, MATCH(O48, 'Scope Scoring'!$B$2:$B$50, 0), MATCH(B48, 'Scope Scoring'!$C$1:$BX$1, 0)),""),"")</f>
        <v/>
      </c>
      <c r="R48" s="21" t="str">
        <f t="shared" si="13"/>
        <v/>
      </c>
      <c r="S48" s="21" t="str">
        <f t="shared" si="14"/>
        <v/>
      </c>
      <c r="T48" s="21" t="str">
        <f t="shared" si="15"/>
        <v/>
      </c>
      <c r="U48" s="21" t="str">
        <f t="shared" si="16"/>
        <v/>
      </c>
      <c r="W48" s="21" t="str">
        <f t="array" ref="W48">IF(Prototype_input!$C$6="Federal or Tribal Government",IF(O48&lt;&gt;"", INDEX('Summary - Level of Assistance -'!$C$2:$AV$7, MATCH(Prototype_input!$C$34, 'Summary - Level of Assistance -'!$B$2:$B$7, 0), MATCH(B48, 'Summary - Level of Assistance -'!$C$1:$AV$1, 0)),""),"")</f>
        <v/>
      </c>
      <c r="X48" s="21" t="str">
        <f t="shared" si="17"/>
        <v/>
      </c>
      <c r="Y48" s="21" t="str">
        <f t="shared" si="18"/>
        <v/>
      </c>
      <c r="AA48" s="21" t="str">
        <f t="array" ref="AA48">IF(Prototype_input!$C$6="Federal or Tribal Government",IF(O48&lt;&gt;"", INDEX('Summary - Objective - Tradeoff'!$C$2:$AV$4, MATCH(Prototype_input!$C$38, 'Summary - Objective - Tradeoff'!$B$2:$B$4, 0), MATCH(B48, 'Summary - Objective - Tradeoff'!$C$1:$AV$1, 0)),""),"")</f>
        <v/>
      </c>
      <c r="AB48" s="21" t="str">
        <f t="shared" si="19"/>
        <v/>
      </c>
      <c r="AC48" s="21" t="str">
        <f t="shared" si="20"/>
        <v/>
      </c>
      <c r="AE48" s="21" t="str">
        <f t="array" ref="AE48">IF(Prototype_input!$C$6="Federal or Tribal Government",IF(O48&lt;&gt;"", INDEX('Summary- PoP - Tradeoff'!$C$2:$AV$5, MATCH(Prototype_input!$C$46, 'Summary- PoP - Tradeoff'!$B$2:$B$5, 0), MATCH(B48, 'Summary- PoP - Tradeoff'!$C$1:$AV$1, 0)),""),"")</f>
        <v/>
      </c>
      <c r="AF48" s="21" t="str">
        <f t="shared" si="21"/>
        <v/>
      </c>
      <c r="AG48" s="21" t="str">
        <f t="shared" si="22"/>
        <v/>
      </c>
      <c r="AI48" s="21" t="str">
        <f t="array" ref="AI48">IF(Prototype_input!$C$6="Federal or Tribal Government",IF(O48&lt;&gt;"", INDEX('Summary - EDV - Tradeoff'!$C$2:$AV$4, MATCH(Prototype_input!$C$54, 'Summary - EDV - Tradeoff'!$B$2:$B$4, 0), MATCH(B48, 'Summary - EDV - Tradeoff'!$C$1:$AV$1, 0)),""),"")</f>
        <v/>
      </c>
      <c r="AJ48" s="21" t="str">
        <f t="shared" si="23"/>
        <v/>
      </c>
      <c r="AK48" s="21" t="str">
        <f t="shared" si="24"/>
        <v/>
      </c>
      <c r="AL48" s="21" t="str">
        <f t="shared" si="25"/>
        <v/>
      </c>
    </row>
    <row r="49" spans="4:38" ht="12.75" x14ac:dyDescent="0.2">
      <c r="D49" s="21" t="str">
        <f>IF(
  Prototype_input!$C$6 = "State or Local Government",
  IF(
    C49 &lt;&gt; "",
    IFERROR(
      INDEX(
        'Summary - Acquisition Need'!$C$2:$AD$4,
        MATCH(Prototype_input!$C$30, 'Summary - Acquisition Need'!$B$2:$B$4, 0),
        MATCH(C49, 'Summary - Acquisition Need'!$C$1:$AD$1, 0)
      ),
      ""
    ),
    ""
  ),
  IF(
    Prototype_input!$C$6 = "Federal or Tribal Government",
    IF(
      B49 &lt;&gt; "",
      IFERROR(
        INDEX(
          'Summary - Place of Performance'!$C$2:$AW$14,
          MATCH(Prototype_input!$C$30, 'Summary - Place of Performance'!$B$2:$B$14, 0),
          MATCH(B49, 'Summary - Place of Performance'!$C$1:$AW$1, 0)
        ),
        ""
      ),
      ""
    ),
    ""
  )
)</f>
        <v/>
      </c>
      <c r="E49" s="21" t="str">
        <f>IF(
  Prototype_input!$C$6 = "State or Local Government",
  IF(
    C49 &lt;&gt; "",
    IFERROR(
      INDEX(
        'Summary - Contract Type'!$C$2:$BX$6,
        MATCH(Prototype_input!$C$34, 'Summary - Contract Type'!$B$2:$B$6, 0),
        MATCH(C49, 'Summary - Contract Type'!$C$1:$BX$1, 0)
      ),
      ""
    ),
    ""
  ),
  IF(
    Prototype_input!$C$6 = "Federal or Tribal Government",
    IF(
      B49 &lt;&gt; "",
      IFERROR(
        INDEX(
          'Summary - Level of Assistance'!$C$2:$AW$7,
          MATCH(Prototype_input!$C$34, 'Summary - Level of Assistance'!$B$2:$B$7, 0),
          MATCH(B49, 'Summary - Level of Assistance'!$C$1:$AW$1, 0)
        ),
        ""
      ),
      ""
    ),
    ""
  )
)</f>
        <v/>
      </c>
      <c r="F49" s="21" t="str">
        <f>IF(
  Prototype_input!$C$6 = "State or Local Government",
  IF(
    C49 &lt;&gt; "",
    IFERROR(
      INDEX(
        'Summary - Socioeconomic'!$C$2:$BX$11,
        MATCH(Prototype_input!$C$38, 'Summary - Socioeconomic'!$B$2:$B$11, 0),
        MATCH(C49, 'Summary - Socioeconomic'!$C$1:$BX$1, 0)
      ),
      ""
    ),
    ""
  ),
  IF(
    Prototype_input!$C$6 = "Federal or Tribal Government",
    IF(
      B49 &lt;&gt; "",
      IFERROR(
        INDEX(
          'Summary - Objective'!$C$2:$AX$4,
          MATCH(Prototype_input!$C$38, 'Summary - Objective'!$B$2:$B$4, 0),
          MATCH(B49, 'Summary - Objective'!$C$1:$AX$1, 0)
        ),
        ""
      ),
      ""
    ),
    ""
  )
)</f>
        <v/>
      </c>
      <c r="G49" s="21" t="str">
        <f>IF(
  Prototype_input!$C$6 = "Federal or Tribal Government",
  IF(
    B49 &lt;&gt; "",
    IFERROR(
      INDEX(
        'Summary - Contract Type'!$C$2:$BX$6,
        MATCH(Prototype_input!$C$42, 'Summary - Contract Type'!$B$2:$B$6, 0),
        MATCH(B49, 'Summary - Contract Type'!$C$1:$BX$1, 0)
      ),
      ""
    ),
    ""
  ),
  ""
)</f>
        <v/>
      </c>
      <c r="H49" s="21" t="str">
        <f>IF(
  Prototype_input!$C$6 = "Federal or Tribal Government",
  IF(
    B49 &lt;&gt; "",
    IFERROR(
      INDEX(
        'Summary - Period of Performance'!$C$2:$AW$5,
        MATCH(Prototype_input!$C$46, 'Summary - Period of Performance'!$B$2:$B$5, 0),
        MATCH(B49, 'Summary - Period of Performance'!$C$1:$AW$1, 0)
      ),
      ""
    ),
    ""
  ),
  ""
)</f>
        <v/>
      </c>
      <c r="I49" s="21" t="str">
        <f>IF(
  Prototype_input!$C$6 = "Federal or Tribal Government",
  IF(
    B49 &lt;&gt; "",
    IFERROR(
      INDEX(
        'Summary - Socioeconomic'!$C$2:$BX$11,
        MATCH(Prototype_input!$C$50, 'Summary - Socioeconomic'!$B$2:$B$11, 0),
        MATCH(B49, 'Summary - Socioeconomic'!$C$1:$BX$1, 0)
      ),
      ""
    ),
    ""
  ),
  ""
)</f>
        <v/>
      </c>
      <c r="J49" s="21" t="str">
        <f>IF(
  Prototype_input!$C$6 = "Federal or Tribal Government",
  IF(
    B49 &lt;&gt; "",
    IFERROR(
      INDEX(
        'Summary - Estimated Dollar Valu'!$C$2:$AW$4,
        MATCH(Prototype_input!$C$54, 'Summary - Estimated Dollar Valu'!$B$2:$B$4, 0),
        MATCH(B49, 'Summary - Estimated Dollar Valu'!$C$1:$AW$1, 0)
      ),
      ""
    ),
    ""
  ),
  ""
)</f>
        <v/>
      </c>
      <c r="K49" s="21" t="str">
        <f>IF(AND(Prototype_input!$C$56&lt;&gt;"",J49&lt;&gt;""),Prototype_input!$C$58,"")</f>
        <v/>
      </c>
      <c r="L49" s="21" t="str">
        <f>IF(AND(Prototype_input!$C$60&lt;&gt;"",J49&lt;&gt;""),Prototype_input!$C$62,"")</f>
        <v/>
      </c>
      <c r="M49" s="21" t="str">
        <f>IF(AND(Prototype_input!$C$64&lt;&gt;"",J49&lt;&gt;""),Prototype_input!$C$66,"")</f>
        <v/>
      </c>
      <c r="N49" s="21" t="str">
        <f>IF(AND(Prototype_input!$C$68&lt;&gt;"",J49&lt;&gt;""),Prototype_input!$C$70,"")</f>
        <v/>
      </c>
      <c r="O49" s="21" t="str">
        <f>IF(N49&lt;&gt;"",_xlfn.XLOOKUP(Prototype_input!$E$19,'ITC Offerings Mapping'!$C$1:$C$1000,'ITC Offerings Mapping'!$B$1:$B$1000),"")</f>
        <v/>
      </c>
      <c r="Q49" s="21" t="str">
        <f t="array" ref="Q49">IF(Prototype_input!$C$6="Federal or Tribal Government",IF(O49&lt;&gt;"", INDEX('Scope Scoring'!$C$2:$BX$50, MATCH(O49, 'Scope Scoring'!$B$2:$B$50, 0), MATCH(B49, 'Scope Scoring'!$C$1:$BX$1, 0)),""),"")</f>
        <v/>
      </c>
      <c r="R49" s="21" t="str">
        <f t="shared" si="13"/>
        <v/>
      </c>
      <c r="S49" s="21" t="str">
        <f t="shared" si="14"/>
        <v/>
      </c>
      <c r="T49" s="21" t="str">
        <f t="shared" si="15"/>
        <v/>
      </c>
      <c r="U49" s="21" t="str">
        <f t="shared" si="16"/>
        <v/>
      </c>
      <c r="W49" s="21" t="str">
        <f t="array" ref="W49">IF(Prototype_input!$C$6="Federal or Tribal Government",IF(O49&lt;&gt;"", INDEX('Summary - Level of Assistance -'!$C$2:$AV$7, MATCH(Prototype_input!$C$34, 'Summary - Level of Assistance -'!$B$2:$B$7, 0), MATCH(B49, 'Summary - Level of Assistance -'!$C$1:$AV$1, 0)),""),"")</f>
        <v/>
      </c>
      <c r="X49" s="21" t="str">
        <f t="shared" si="17"/>
        <v/>
      </c>
      <c r="Y49" s="21" t="str">
        <f t="shared" si="18"/>
        <v/>
      </c>
      <c r="AA49" s="21" t="str">
        <f t="array" ref="AA49">IF(Prototype_input!$C$6="Federal or Tribal Government",IF(O49&lt;&gt;"", INDEX('Summary - Objective - Tradeoff'!$C$2:$AV$4, MATCH(Prototype_input!$C$38, 'Summary - Objective - Tradeoff'!$B$2:$B$4, 0), MATCH(B49, 'Summary - Objective - Tradeoff'!$C$1:$AV$1, 0)),""),"")</f>
        <v/>
      </c>
      <c r="AB49" s="21" t="str">
        <f t="shared" si="19"/>
        <v/>
      </c>
      <c r="AC49" s="21" t="str">
        <f t="shared" si="20"/>
        <v/>
      </c>
      <c r="AE49" s="21" t="str">
        <f t="array" ref="AE49">IF(Prototype_input!$C$6="Federal or Tribal Government",IF(O49&lt;&gt;"", INDEX('Summary- PoP - Tradeoff'!$C$2:$AV$5, MATCH(Prototype_input!$C$46, 'Summary- PoP - Tradeoff'!$B$2:$B$5, 0), MATCH(B49, 'Summary- PoP - Tradeoff'!$C$1:$AV$1, 0)),""),"")</f>
        <v/>
      </c>
      <c r="AF49" s="21" t="str">
        <f t="shared" si="21"/>
        <v/>
      </c>
      <c r="AG49" s="21" t="str">
        <f t="shared" si="22"/>
        <v/>
      </c>
      <c r="AI49" s="21" t="str">
        <f t="array" ref="AI49">IF(Prototype_input!$C$6="Federal or Tribal Government",IF(O49&lt;&gt;"", INDEX('Summary - EDV - Tradeoff'!$C$2:$AV$4, MATCH(Prototype_input!$C$54, 'Summary - EDV - Tradeoff'!$B$2:$B$4, 0), MATCH(B49, 'Summary - EDV - Tradeoff'!$C$1:$AV$1, 0)),""),"")</f>
        <v/>
      </c>
      <c r="AJ49" s="21" t="str">
        <f t="shared" si="23"/>
        <v/>
      </c>
      <c r="AK49" s="21" t="str">
        <f t="shared" si="24"/>
        <v/>
      </c>
      <c r="AL49" s="21" t="str">
        <f t="shared" si="25"/>
        <v/>
      </c>
    </row>
    <row r="50" spans="4:38" ht="12.75" x14ac:dyDescent="0.2">
      <c r="D50" s="21" t="str">
        <f>IF(
  Prototype_input!$C$6 = "State or Local Government",
  IF(
    C50 &lt;&gt; "",
    IFERROR(
      INDEX(
        'Summary - Acquisition Need'!$C$2:$AD$4,
        MATCH(Prototype_input!$C$30, 'Summary - Acquisition Need'!$B$2:$B$4, 0),
        MATCH(C50, 'Summary - Acquisition Need'!$C$1:$AD$1, 0)
      ),
      ""
    ),
    ""
  ),
  IF(
    Prototype_input!$C$6 = "Federal or Tribal Government",
    IF(
      B50 &lt;&gt; "",
      IFERROR(
        INDEX(
          'Summary - Place of Performance'!$C$2:$AW$14,
          MATCH(Prototype_input!$C$30, 'Summary - Place of Performance'!$B$2:$B$14, 0),
          MATCH(B50, 'Summary - Place of Performance'!$C$1:$AW$1, 0)
        ),
        ""
      ),
      ""
    ),
    ""
  )
)</f>
        <v/>
      </c>
      <c r="E50" s="21" t="str">
        <f>IF(
  Prototype_input!$C$6 = "State or Local Government",
  IF(
    C50 &lt;&gt; "",
    IFERROR(
      INDEX(
        'Summary - Contract Type'!$C$2:$BX$6,
        MATCH(Prototype_input!$C$34, 'Summary - Contract Type'!$B$2:$B$6, 0),
        MATCH(C50, 'Summary - Contract Type'!$C$1:$BX$1, 0)
      ),
      ""
    ),
    ""
  ),
  IF(
    Prototype_input!$C$6 = "Federal or Tribal Government",
    IF(
      B50 &lt;&gt; "",
      IFERROR(
        INDEX(
          'Summary - Level of Assistance'!$C$2:$AW$7,
          MATCH(Prototype_input!$C$34, 'Summary - Level of Assistance'!$B$2:$B$7, 0),
          MATCH(B50, 'Summary - Level of Assistance'!$C$1:$AW$1, 0)
        ),
        ""
      ),
      ""
    ),
    ""
  )
)</f>
        <v/>
      </c>
      <c r="F50" s="21" t="str">
        <f>IF(
  Prototype_input!$C$6 = "State or Local Government",
  IF(
    C50 &lt;&gt; "",
    IFERROR(
      INDEX(
        'Summary - Socioeconomic'!$C$2:$BX$11,
        MATCH(Prototype_input!$C$38, 'Summary - Socioeconomic'!$B$2:$B$11, 0),
        MATCH(C50, 'Summary - Socioeconomic'!$C$1:$BX$1, 0)
      ),
      ""
    ),
    ""
  ),
  IF(
    Prototype_input!$C$6 = "Federal or Tribal Government",
    IF(
      B50 &lt;&gt; "",
      IFERROR(
        INDEX(
          'Summary - Objective'!$C$2:$AX$4,
          MATCH(Prototype_input!$C$38, 'Summary - Objective'!$B$2:$B$4, 0),
          MATCH(B50, 'Summary - Objective'!$C$1:$AX$1, 0)
        ),
        ""
      ),
      ""
    ),
    ""
  )
)</f>
        <v/>
      </c>
      <c r="G50" s="21" t="str">
        <f>IF(
  Prototype_input!$C$6 = "Federal or Tribal Government",
  IF(
    B50 &lt;&gt; "",
    IFERROR(
      INDEX(
        'Summary - Contract Type'!$C$2:$BX$6,
        MATCH(Prototype_input!$C$42, 'Summary - Contract Type'!$B$2:$B$6, 0),
        MATCH(B50, 'Summary - Contract Type'!$C$1:$BX$1, 0)
      ),
      ""
    ),
    ""
  ),
  ""
)</f>
        <v/>
      </c>
      <c r="H50" s="21" t="str">
        <f>IF(
  Prototype_input!$C$6 = "Federal or Tribal Government",
  IF(
    B50 &lt;&gt; "",
    IFERROR(
      INDEX(
        'Summary - Period of Performance'!$C$2:$AW$5,
        MATCH(Prototype_input!$C$46, 'Summary - Period of Performance'!$B$2:$B$5, 0),
        MATCH(B50, 'Summary - Period of Performance'!$C$1:$AW$1, 0)
      ),
      ""
    ),
    ""
  ),
  ""
)</f>
        <v/>
      </c>
      <c r="I50" s="21" t="str">
        <f>IF(
  Prototype_input!$C$6 = "Federal or Tribal Government",
  IF(
    B50 &lt;&gt; "",
    IFERROR(
      INDEX(
        'Summary - Socioeconomic'!$C$2:$BX$11,
        MATCH(Prototype_input!$C$50, 'Summary - Socioeconomic'!$B$2:$B$11, 0),
        MATCH(B50, 'Summary - Socioeconomic'!$C$1:$BX$1, 0)
      ),
      ""
    ),
    ""
  ),
  ""
)</f>
        <v/>
      </c>
      <c r="J50" s="21" t="str">
        <f>IF(
  Prototype_input!$C$6 = "Federal or Tribal Government",
  IF(
    B50 &lt;&gt; "",
    IFERROR(
      INDEX(
        'Summary - Estimated Dollar Valu'!$C$2:$AW$4,
        MATCH(Prototype_input!$C$54, 'Summary - Estimated Dollar Valu'!$B$2:$B$4, 0),
        MATCH(B50, 'Summary - Estimated Dollar Valu'!$C$1:$AW$1, 0)
      ),
      ""
    ),
    ""
  ),
  ""
)</f>
        <v/>
      </c>
      <c r="K50" s="21" t="str">
        <f>IF(AND(Prototype_input!$C$56&lt;&gt;"",J50&lt;&gt;""),Prototype_input!$C$58,"")</f>
        <v/>
      </c>
      <c r="L50" s="21" t="str">
        <f>IF(AND(Prototype_input!$C$60&lt;&gt;"",J50&lt;&gt;""),Prototype_input!$C$62,"")</f>
        <v/>
      </c>
      <c r="M50" s="21" t="str">
        <f>IF(AND(Prototype_input!$C$64&lt;&gt;"",J50&lt;&gt;""),Prototype_input!$C$66,"")</f>
        <v/>
      </c>
      <c r="N50" s="21" t="str">
        <f>IF(AND(Prototype_input!$C$68&lt;&gt;"",J50&lt;&gt;""),Prototype_input!$C$70,"")</f>
        <v/>
      </c>
      <c r="O50" s="21" t="str">
        <f>IF(N50&lt;&gt;"",_xlfn.XLOOKUP(Prototype_input!$E$19,'ITC Offerings Mapping'!$C$1:$C$1000,'ITC Offerings Mapping'!$B$1:$B$1000),"")</f>
        <v/>
      </c>
      <c r="Q50" s="21" t="str">
        <f t="array" ref="Q50">IF(Prototype_input!$C$6="Federal or Tribal Government",IF(O50&lt;&gt;"", INDEX('Scope Scoring'!$C$2:$BX$50, MATCH(O50, 'Scope Scoring'!$B$2:$B$50, 0), MATCH(B50, 'Scope Scoring'!$C$1:$BX$1, 0)),""),"")</f>
        <v/>
      </c>
      <c r="R50" s="21" t="str">
        <f t="shared" si="13"/>
        <v/>
      </c>
      <c r="S50" s="21" t="str">
        <f t="shared" si="14"/>
        <v/>
      </c>
      <c r="T50" s="21" t="str">
        <f t="shared" si="15"/>
        <v/>
      </c>
      <c r="U50" s="21" t="str">
        <f t="shared" si="16"/>
        <v/>
      </c>
      <c r="W50" s="21" t="str">
        <f t="array" ref="W50">IF(Prototype_input!$C$6="Federal or Tribal Government",IF(O50&lt;&gt;"", INDEX('Summary - Level of Assistance -'!$C$2:$AV$7, MATCH(Prototype_input!$C$34, 'Summary - Level of Assistance -'!$B$2:$B$7, 0), MATCH(B50, 'Summary - Level of Assistance -'!$C$1:$AV$1, 0)),""),"")</f>
        <v/>
      </c>
      <c r="X50" s="21" t="str">
        <f t="shared" si="17"/>
        <v/>
      </c>
      <c r="Y50" s="21" t="str">
        <f t="shared" si="18"/>
        <v/>
      </c>
      <c r="AA50" s="21" t="str">
        <f t="array" ref="AA50">IF(Prototype_input!$C$6="Federal or Tribal Government",IF(O50&lt;&gt;"", INDEX('Summary - Objective - Tradeoff'!$C$2:$AV$4, MATCH(Prototype_input!$C$38, 'Summary - Objective - Tradeoff'!$B$2:$B$4, 0), MATCH(B50, 'Summary - Objective - Tradeoff'!$C$1:$AV$1, 0)),""),"")</f>
        <v/>
      </c>
      <c r="AB50" s="21" t="str">
        <f t="shared" si="19"/>
        <v/>
      </c>
      <c r="AC50" s="21" t="str">
        <f t="shared" si="20"/>
        <v/>
      </c>
      <c r="AE50" s="21" t="str">
        <f t="array" ref="AE50">IF(Prototype_input!$C$6="Federal or Tribal Government",IF(O50&lt;&gt;"", INDEX('Summary- PoP - Tradeoff'!$C$2:$AV$5, MATCH(Prototype_input!$C$46, 'Summary- PoP - Tradeoff'!$B$2:$B$5, 0), MATCH(B50, 'Summary- PoP - Tradeoff'!$C$1:$AV$1, 0)),""),"")</f>
        <v/>
      </c>
      <c r="AF50" s="21" t="str">
        <f t="shared" si="21"/>
        <v/>
      </c>
      <c r="AG50" s="21" t="str">
        <f t="shared" si="22"/>
        <v/>
      </c>
      <c r="AI50" s="21" t="str">
        <f t="array" ref="AI50">IF(Prototype_input!$C$6="Federal or Tribal Government",IF(O50&lt;&gt;"", INDEX('Summary - EDV - Tradeoff'!$C$2:$AV$4, MATCH(Prototype_input!$C$54, 'Summary - EDV - Tradeoff'!$B$2:$B$4, 0), MATCH(B50, 'Summary - EDV - Tradeoff'!$C$1:$AV$1, 0)),""),"")</f>
        <v/>
      </c>
      <c r="AJ50" s="21" t="str">
        <f t="shared" si="23"/>
        <v/>
      </c>
      <c r="AK50" s="21" t="str">
        <f t="shared" si="24"/>
        <v/>
      </c>
      <c r="AL50" s="21" t="str">
        <f t="shared" si="25"/>
        <v/>
      </c>
    </row>
    <row r="51" spans="4:38" ht="12.75" x14ac:dyDescent="0.2">
      <c r="D51" s="21" t="str">
        <f>IF(
  Prototype_input!$C$6 = "State or Local Government",
  IF(
    C51 &lt;&gt; "",
    IFERROR(
      INDEX(
        'Summary - Acquisition Need'!$C$2:$AD$4,
        MATCH(Prototype_input!$C$30, 'Summary - Acquisition Need'!$B$2:$B$4, 0),
        MATCH(C51, 'Summary - Acquisition Need'!$C$1:$AD$1, 0)
      ),
      ""
    ),
    ""
  ),
  IF(
    Prototype_input!$C$6 = "Federal or Tribal Government",
    IF(
      B51 &lt;&gt; "",
      IFERROR(
        INDEX(
          'Summary - Place of Performance'!$C$2:$AW$14,
          MATCH(Prototype_input!$C$30, 'Summary - Place of Performance'!$B$2:$B$14, 0),
          MATCH(B51, 'Summary - Place of Performance'!$C$1:$AW$1, 0)
        ),
        ""
      ),
      ""
    ),
    ""
  )
)</f>
        <v/>
      </c>
      <c r="E51" s="21" t="str">
        <f>IF(
  Prototype_input!$C$6 = "State or Local Government",
  IF(
    C51 &lt;&gt; "",
    IFERROR(
      INDEX(
        'Summary - Contract Type'!$C$2:$BX$6,
        MATCH(Prototype_input!$C$34, 'Summary - Contract Type'!$B$2:$B$6, 0),
        MATCH(C51, 'Summary - Contract Type'!$C$1:$BX$1, 0)
      ),
      ""
    ),
    ""
  ),
  IF(
    Prototype_input!$C$6 = "Federal or Tribal Government",
    IF(
      B51 &lt;&gt; "",
      IFERROR(
        INDEX(
          'Summary - Level of Assistance'!$C$2:$AW$7,
          MATCH(Prototype_input!$C$34, 'Summary - Level of Assistance'!$B$2:$B$7, 0),
          MATCH(B51, 'Summary - Level of Assistance'!$C$1:$AW$1, 0)
        ),
        ""
      ),
      ""
    ),
    ""
  )
)</f>
        <v/>
      </c>
      <c r="F51" s="21" t="str">
        <f>IF(
  Prototype_input!$C$6 = "State or Local Government",
  IF(
    C51 &lt;&gt; "",
    IFERROR(
      INDEX(
        'Summary - Socioeconomic'!$C$2:$BX$11,
        MATCH(Prototype_input!$C$38, 'Summary - Socioeconomic'!$B$2:$B$11, 0),
        MATCH(C51, 'Summary - Socioeconomic'!$C$1:$BX$1, 0)
      ),
      ""
    ),
    ""
  ),
  IF(
    Prototype_input!$C$6 = "Federal or Tribal Government",
    IF(
      B51 &lt;&gt; "",
      IFERROR(
        INDEX(
          'Summary - Objective'!$C$2:$AX$4,
          MATCH(Prototype_input!$C$38, 'Summary - Objective'!$B$2:$B$4, 0),
          MATCH(B51, 'Summary - Objective'!$C$1:$AX$1, 0)
        ),
        ""
      ),
      ""
    ),
    ""
  )
)</f>
        <v/>
      </c>
      <c r="G51" s="21" t="str">
        <f>IF(
  Prototype_input!$C$6 = "Federal or Tribal Government",
  IF(
    B51 &lt;&gt; "",
    IFERROR(
      INDEX(
        'Summary - Contract Type'!$C$2:$BX$6,
        MATCH(Prototype_input!$C$42, 'Summary - Contract Type'!$B$2:$B$6, 0),
        MATCH(B51, 'Summary - Contract Type'!$C$1:$BX$1, 0)
      ),
      ""
    ),
    ""
  ),
  ""
)</f>
        <v/>
      </c>
      <c r="H51" s="21" t="str">
        <f>IF(
  Prototype_input!$C$6 = "Federal or Tribal Government",
  IF(
    B51 &lt;&gt; "",
    IFERROR(
      INDEX(
        'Summary - Period of Performance'!$C$2:$AW$5,
        MATCH(Prototype_input!$C$46, 'Summary - Period of Performance'!$B$2:$B$5, 0),
        MATCH(B51, 'Summary - Period of Performance'!$C$1:$AW$1, 0)
      ),
      ""
    ),
    ""
  ),
  ""
)</f>
        <v/>
      </c>
      <c r="I51" s="21" t="str">
        <f>IF(
  Prototype_input!$C$6 = "Federal or Tribal Government",
  IF(
    B51 &lt;&gt; "",
    IFERROR(
      INDEX(
        'Summary - Socioeconomic'!$C$2:$BX$11,
        MATCH(Prototype_input!$C$50, 'Summary - Socioeconomic'!$B$2:$B$11, 0),
        MATCH(B51, 'Summary - Socioeconomic'!$C$1:$BX$1, 0)
      ),
      ""
    ),
    ""
  ),
  ""
)</f>
        <v/>
      </c>
      <c r="J51" s="21" t="str">
        <f>IF(
  Prototype_input!$C$6 = "Federal or Tribal Government",
  IF(
    B51 &lt;&gt; "",
    IFERROR(
      INDEX(
        'Summary - Estimated Dollar Valu'!$C$2:$AW$4,
        MATCH(Prototype_input!$C$54, 'Summary - Estimated Dollar Valu'!$B$2:$B$4, 0),
        MATCH(B51, 'Summary - Estimated Dollar Valu'!$C$1:$AW$1, 0)
      ),
      ""
    ),
    ""
  ),
  ""
)</f>
        <v/>
      </c>
      <c r="K51" s="21" t="str">
        <f>IF(AND(Prototype_input!$C$56&lt;&gt;"",J51&lt;&gt;""),Prototype_input!$C$58,"")</f>
        <v/>
      </c>
      <c r="L51" s="21" t="str">
        <f>IF(AND(Prototype_input!$C$60&lt;&gt;"",J51&lt;&gt;""),Prototype_input!$C$62,"")</f>
        <v/>
      </c>
      <c r="M51" s="21" t="str">
        <f>IF(AND(Prototype_input!$C$64&lt;&gt;"",J51&lt;&gt;""),Prototype_input!$C$66,"")</f>
        <v/>
      </c>
      <c r="N51" s="21" t="str">
        <f>IF(AND(Prototype_input!$C$68&lt;&gt;"",J51&lt;&gt;""),Prototype_input!$C$70,"")</f>
        <v/>
      </c>
      <c r="O51" s="21" t="str">
        <f>IF(N51&lt;&gt;"",_xlfn.XLOOKUP(Prototype_input!$E$19,'ITC Offerings Mapping'!$C$1:$C$1000,'ITC Offerings Mapping'!$B$1:$B$1000),"")</f>
        <v/>
      </c>
      <c r="Q51" s="21" t="str">
        <f t="array" ref="Q51">IF(Prototype_input!$C$6="Federal or Tribal Government",IF(O51&lt;&gt;"", INDEX('Scope Scoring'!$C$2:$BX$50, MATCH(O51, 'Scope Scoring'!$B$2:$B$50, 0), MATCH(B51, 'Scope Scoring'!$C$1:$BX$1, 0)),""),"")</f>
        <v/>
      </c>
      <c r="R51" s="21" t="str">
        <f t="shared" si="13"/>
        <v/>
      </c>
      <c r="S51" s="21" t="str">
        <f t="shared" si="14"/>
        <v/>
      </c>
      <c r="T51" s="21" t="str">
        <f t="shared" si="15"/>
        <v/>
      </c>
      <c r="U51" s="21" t="str">
        <f t="shared" si="16"/>
        <v/>
      </c>
      <c r="W51" s="21" t="str">
        <f t="array" ref="W51">IF(Prototype_input!$C$6="Federal or Tribal Government",IF(O51&lt;&gt;"", INDEX('Summary - Level of Assistance -'!$C$2:$AV$7, MATCH(Prototype_input!$C$34, 'Summary - Level of Assistance -'!$B$2:$B$7, 0), MATCH(B51, 'Summary - Level of Assistance -'!$C$1:$AV$1, 0)),""),"")</f>
        <v/>
      </c>
      <c r="X51" s="21" t="str">
        <f t="shared" si="17"/>
        <v/>
      </c>
      <c r="Y51" s="21" t="str">
        <f t="shared" si="18"/>
        <v/>
      </c>
      <c r="AA51" s="21" t="str">
        <f t="array" ref="AA51">IF(Prototype_input!$C$6="Federal or Tribal Government",IF(O51&lt;&gt;"", INDEX('Summary - Objective - Tradeoff'!$C$2:$AV$4, MATCH(Prototype_input!$C$38, 'Summary - Objective - Tradeoff'!$B$2:$B$4, 0), MATCH(B51, 'Summary - Objective - Tradeoff'!$C$1:$AV$1, 0)),""),"")</f>
        <v/>
      </c>
      <c r="AB51" s="21" t="str">
        <f t="shared" si="19"/>
        <v/>
      </c>
      <c r="AC51" s="21" t="str">
        <f t="shared" si="20"/>
        <v/>
      </c>
      <c r="AE51" s="21" t="str">
        <f t="array" ref="AE51">IF(Prototype_input!$C$6="Federal or Tribal Government",IF(O51&lt;&gt;"", INDEX('Summary- PoP - Tradeoff'!$C$2:$AV$5, MATCH(Prototype_input!$C$46, 'Summary- PoP - Tradeoff'!$B$2:$B$5, 0), MATCH(B51, 'Summary- PoP - Tradeoff'!$C$1:$AV$1, 0)),""),"")</f>
        <v/>
      </c>
      <c r="AF51" s="21" t="str">
        <f t="shared" si="21"/>
        <v/>
      </c>
      <c r="AG51" s="21" t="str">
        <f t="shared" si="22"/>
        <v/>
      </c>
      <c r="AI51" s="21" t="str">
        <f t="array" ref="AI51">IF(Prototype_input!$C$6="Federal or Tribal Government",IF(O51&lt;&gt;"", INDEX('Summary - EDV - Tradeoff'!$C$2:$AV$4, MATCH(Prototype_input!$C$54, 'Summary - EDV - Tradeoff'!$B$2:$B$4, 0), MATCH(B51, 'Summary - EDV - Tradeoff'!$C$1:$AV$1, 0)),""),"")</f>
        <v/>
      </c>
      <c r="AJ51" s="21" t="str">
        <f t="shared" si="23"/>
        <v/>
      </c>
      <c r="AK51" s="21" t="str">
        <f t="shared" si="24"/>
        <v/>
      </c>
      <c r="AL51" s="21" t="str">
        <f t="shared" si="25"/>
        <v/>
      </c>
    </row>
    <row r="52" spans="4:38" ht="12.75" x14ac:dyDescent="0.2">
      <c r="D52" s="21" t="str">
        <f>IF(
  Prototype_input!$C$6 = "State or Local Government",
  IF(
    C52 &lt;&gt; "",
    IFERROR(
      INDEX(
        'Summary - Acquisition Need'!$C$2:$AD$4,
        MATCH(Prototype_input!$C$30, 'Summary - Acquisition Need'!$B$2:$B$4, 0),
        MATCH(C52, 'Summary - Acquisition Need'!$C$1:$AD$1, 0)
      ),
      ""
    ),
    ""
  ),
  IF(
    Prototype_input!$C$6 = "Federal or Tribal Government",
    IF(
      B52 &lt;&gt; "",
      IFERROR(
        INDEX(
          'Summary - Place of Performance'!$C$2:$AW$14,
          MATCH(Prototype_input!$C$30, 'Summary - Place of Performance'!$B$2:$B$14, 0),
          MATCH(B52, 'Summary - Place of Performance'!$C$1:$AW$1, 0)
        ),
        ""
      ),
      ""
    ),
    ""
  )
)</f>
        <v/>
      </c>
      <c r="E52" s="21" t="str">
        <f>IF(
  Prototype_input!$C$6 = "State or Local Government",
  IF(
    C52 &lt;&gt; "",
    IFERROR(
      INDEX(
        'Summary - Contract Type'!$C$2:$BX$6,
        MATCH(Prototype_input!$C$34, 'Summary - Contract Type'!$B$2:$B$6, 0),
        MATCH(C52, 'Summary - Contract Type'!$C$1:$BX$1, 0)
      ),
      ""
    ),
    ""
  ),
  IF(
    Prototype_input!$C$6 = "Federal or Tribal Government",
    IF(
      B52 &lt;&gt; "",
      IFERROR(
        INDEX(
          'Summary - Level of Assistance'!$C$2:$AW$7,
          MATCH(Prototype_input!$C$34, 'Summary - Level of Assistance'!$B$2:$B$7, 0),
          MATCH(B52, 'Summary - Level of Assistance'!$C$1:$AW$1, 0)
        ),
        ""
      ),
      ""
    ),
    ""
  )
)</f>
        <v/>
      </c>
      <c r="F52" s="21" t="str">
        <f>IF(
  Prototype_input!$C$6 = "State or Local Government",
  IF(
    C52 &lt;&gt; "",
    IFERROR(
      INDEX(
        'Summary - Socioeconomic'!$C$2:$BX$11,
        MATCH(Prototype_input!$C$38, 'Summary - Socioeconomic'!$B$2:$B$11, 0),
        MATCH(C52, 'Summary - Socioeconomic'!$C$1:$BX$1, 0)
      ),
      ""
    ),
    ""
  ),
  IF(
    Prototype_input!$C$6 = "Federal or Tribal Government",
    IF(
      B52 &lt;&gt; "",
      IFERROR(
        INDEX(
          'Summary - Objective'!$C$2:$AX$4,
          MATCH(Prototype_input!$C$38, 'Summary - Objective'!$B$2:$B$4, 0),
          MATCH(B52, 'Summary - Objective'!$C$1:$AX$1, 0)
        ),
        ""
      ),
      ""
    ),
    ""
  )
)</f>
        <v/>
      </c>
      <c r="G52" s="21" t="str">
        <f>IF(
  Prototype_input!$C$6 = "Federal or Tribal Government",
  IF(
    B52 &lt;&gt; "",
    IFERROR(
      INDEX(
        'Summary - Contract Type'!$C$2:$BX$6,
        MATCH(Prototype_input!$C$42, 'Summary - Contract Type'!$B$2:$B$6, 0),
        MATCH(B52, 'Summary - Contract Type'!$C$1:$BX$1, 0)
      ),
      ""
    ),
    ""
  ),
  ""
)</f>
        <v/>
      </c>
      <c r="H52" s="21" t="str">
        <f>IF(
  Prototype_input!$C$6 = "Federal or Tribal Government",
  IF(
    B52 &lt;&gt; "",
    IFERROR(
      INDEX(
        'Summary - Period of Performance'!$C$2:$AW$5,
        MATCH(Prototype_input!$C$46, 'Summary - Period of Performance'!$B$2:$B$5, 0),
        MATCH(B52, 'Summary - Period of Performance'!$C$1:$AW$1, 0)
      ),
      ""
    ),
    ""
  ),
  ""
)</f>
        <v/>
      </c>
      <c r="I52" s="21" t="str">
        <f>IF(
  Prototype_input!$C$6 = "Federal or Tribal Government",
  IF(
    B52 &lt;&gt; "",
    IFERROR(
      INDEX(
        'Summary - Socioeconomic'!$C$2:$BX$11,
        MATCH(Prototype_input!$C$50, 'Summary - Socioeconomic'!$B$2:$B$11, 0),
        MATCH(B52, 'Summary - Socioeconomic'!$C$1:$BX$1, 0)
      ),
      ""
    ),
    ""
  ),
  ""
)</f>
        <v/>
      </c>
      <c r="J52" s="21" t="str">
        <f>IF(
  Prototype_input!$C$6 = "Federal or Tribal Government",
  IF(
    B52 &lt;&gt; "",
    IFERROR(
      INDEX(
        'Summary - Estimated Dollar Valu'!$C$2:$AW$4,
        MATCH(Prototype_input!$C$54, 'Summary - Estimated Dollar Valu'!$B$2:$B$4, 0),
        MATCH(B52, 'Summary - Estimated Dollar Valu'!$C$1:$AW$1, 0)
      ),
      ""
    ),
    ""
  ),
  ""
)</f>
        <v/>
      </c>
      <c r="K52" s="21" t="str">
        <f>IF(AND(Prototype_input!$C$56&lt;&gt;"",J52&lt;&gt;""),Prototype_input!$C$58,"")</f>
        <v/>
      </c>
      <c r="L52" s="21" t="str">
        <f>IF(AND(Prototype_input!$C$60&lt;&gt;"",J52&lt;&gt;""),Prototype_input!$C$62,"")</f>
        <v/>
      </c>
      <c r="M52" s="21" t="str">
        <f>IF(AND(Prototype_input!$C$64&lt;&gt;"",J52&lt;&gt;""),Prototype_input!$C$66,"")</f>
        <v/>
      </c>
      <c r="N52" s="21" t="str">
        <f>IF(AND(Prototype_input!$C$68&lt;&gt;"",J52&lt;&gt;""),Prototype_input!$C$70,"")</f>
        <v/>
      </c>
      <c r="O52" s="21" t="str">
        <f>IF(N52&lt;&gt;"",_xlfn.XLOOKUP(Prototype_input!$E$19,'ITC Offerings Mapping'!$C$1:$C$1000,'ITC Offerings Mapping'!$B$1:$B$1000),"")</f>
        <v/>
      </c>
      <c r="Q52" s="21" t="str">
        <f t="array" ref="Q52">IF(Prototype_input!$C$6="Federal or Tribal Government",IF(O52&lt;&gt;"", INDEX('Scope Scoring'!$C$2:$BX$50, MATCH(O52, 'Scope Scoring'!$B$2:$B$50, 0), MATCH(B52, 'Scope Scoring'!$C$1:$BX$1, 0)),""),"")</f>
        <v/>
      </c>
      <c r="R52" s="21" t="str">
        <f t="shared" si="13"/>
        <v/>
      </c>
      <c r="S52" s="21" t="str">
        <f t="shared" si="14"/>
        <v/>
      </c>
      <c r="T52" s="21" t="str">
        <f t="shared" si="15"/>
        <v/>
      </c>
      <c r="U52" s="21" t="str">
        <f t="shared" si="16"/>
        <v/>
      </c>
      <c r="W52" s="21" t="str">
        <f t="array" ref="W52">IF(Prototype_input!$C$6="Federal or Tribal Government",IF(O52&lt;&gt;"", INDEX('Summary - Level of Assistance -'!$C$2:$AV$7, MATCH(Prototype_input!$C$34, 'Summary - Level of Assistance -'!$B$2:$B$7, 0), MATCH(B52, 'Summary - Level of Assistance -'!$C$1:$AV$1, 0)),""),"")</f>
        <v/>
      </c>
      <c r="X52" s="21" t="str">
        <f t="shared" si="17"/>
        <v/>
      </c>
      <c r="Y52" s="21" t="str">
        <f t="shared" si="18"/>
        <v/>
      </c>
      <c r="AA52" s="21" t="str">
        <f t="array" ref="AA52">IF(Prototype_input!$C$6="Federal or Tribal Government",IF(O52&lt;&gt;"", INDEX('Summary - Objective - Tradeoff'!$C$2:$AV$4, MATCH(Prototype_input!$C$38, 'Summary - Objective - Tradeoff'!$B$2:$B$4, 0), MATCH(B52, 'Summary - Objective - Tradeoff'!$C$1:$AV$1, 0)),""),"")</f>
        <v/>
      </c>
      <c r="AB52" s="21" t="str">
        <f t="shared" si="19"/>
        <v/>
      </c>
      <c r="AC52" s="21" t="str">
        <f t="shared" si="20"/>
        <v/>
      </c>
      <c r="AE52" s="21" t="str">
        <f t="array" ref="AE52">IF(Prototype_input!$C$6="Federal or Tribal Government",IF(O52&lt;&gt;"", INDEX('Summary- PoP - Tradeoff'!$C$2:$AV$5, MATCH(Prototype_input!$C$46, 'Summary- PoP - Tradeoff'!$B$2:$B$5, 0), MATCH(B52, 'Summary- PoP - Tradeoff'!$C$1:$AV$1, 0)),""),"")</f>
        <v/>
      </c>
      <c r="AF52" s="21" t="str">
        <f t="shared" si="21"/>
        <v/>
      </c>
      <c r="AG52" s="21" t="str">
        <f t="shared" si="22"/>
        <v/>
      </c>
      <c r="AI52" s="21" t="str">
        <f t="array" ref="AI52">IF(Prototype_input!$C$6="Federal or Tribal Government",IF(O52&lt;&gt;"", INDEX('Summary - EDV - Tradeoff'!$C$2:$AV$4, MATCH(Prototype_input!$C$54, 'Summary - EDV - Tradeoff'!$B$2:$B$4, 0), MATCH(B52, 'Summary - EDV - Tradeoff'!$C$1:$AV$1, 0)),""),"")</f>
        <v/>
      </c>
      <c r="AJ52" s="21" t="str">
        <f t="shared" si="23"/>
        <v/>
      </c>
      <c r="AK52" s="21" t="str">
        <f t="shared" si="24"/>
        <v/>
      </c>
      <c r="AL52" s="21" t="str">
        <f t="shared" si="25"/>
        <v/>
      </c>
    </row>
    <row r="53" spans="4:38" ht="12.75" x14ac:dyDescent="0.2">
      <c r="D53" s="21" t="str">
        <f>IF(
  Prototype_input!$C$6 = "State or Local Government",
  IF(
    C53 &lt;&gt; "",
    IFERROR(
      INDEX(
        'Summary - Acquisition Need'!$C$2:$AD$4,
        MATCH(Prototype_input!$C$30, 'Summary - Acquisition Need'!$B$2:$B$4, 0),
        MATCH(C53, 'Summary - Acquisition Need'!$C$1:$AD$1, 0)
      ),
      ""
    ),
    ""
  ),
  IF(
    Prototype_input!$C$6 = "Federal or Tribal Government",
    IF(
      B53 &lt;&gt; "",
      IFERROR(
        INDEX(
          'Summary - Place of Performance'!$C$2:$AW$14,
          MATCH(Prototype_input!$C$30, 'Summary - Place of Performance'!$B$2:$B$14, 0),
          MATCH(B53, 'Summary - Place of Performance'!$C$1:$AW$1, 0)
        ),
        ""
      ),
      ""
    ),
    ""
  )
)</f>
        <v/>
      </c>
      <c r="E53" s="21" t="str">
        <f>IF(
  Prototype_input!$C$6 = "State or Local Government",
  IF(
    C53 &lt;&gt; "",
    IFERROR(
      INDEX(
        'Summary - Contract Type'!$C$2:$BX$6,
        MATCH(Prototype_input!$C$34, 'Summary - Contract Type'!$B$2:$B$6, 0),
        MATCH(C53, 'Summary - Contract Type'!$C$1:$BX$1, 0)
      ),
      ""
    ),
    ""
  ),
  IF(
    Prototype_input!$C$6 = "Federal or Tribal Government",
    IF(
      B53 &lt;&gt; "",
      IFERROR(
        INDEX(
          'Summary - Level of Assistance'!$C$2:$AW$7,
          MATCH(Prototype_input!$C$34, 'Summary - Level of Assistance'!$B$2:$B$7, 0),
          MATCH(B53, 'Summary - Level of Assistance'!$C$1:$AW$1, 0)
        ),
        ""
      ),
      ""
    ),
    ""
  )
)</f>
        <v/>
      </c>
      <c r="F53" s="21" t="str">
        <f>IF(
  Prototype_input!$C$6 = "State or Local Government",
  IF(
    C53 &lt;&gt; "",
    IFERROR(
      INDEX(
        'Summary - Socioeconomic'!$C$2:$BX$11,
        MATCH(Prototype_input!$C$38, 'Summary - Socioeconomic'!$B$2:$B$11, 0),
        MATCH(C53, 'Summary - Socioeconomic'!$C$1:$BX$1, 0)
      ),
      ""
    ),
    ""
  ),
  IF(
    Prototype_input!$C$6 = "Federal or Tribal Government",
    IF(
      B53 &lt;&gt; "",
      IFERROR(
        INDEX(
          'Summary - Objective'!$C$2:$AX$4,
          MATCH(Prototype_input!$C$38, 'Summary - Objective'!$B$2:$B$4, 0),
          MATCH(B53, 'Summary - Objective'!$C$1:$AX$1, 0)
        ),
        ""
      ),
      ""
    ),
    ""
  )
)</f>
        <v/>
      </c>
      <c r="G53" s="21" t="str">
        <f>IF(
  Prototype_input!$C$6 = "Federal or Tribal Government",
  IF(
    B53 &lt;&gt; "",
    IFERROR(
      INDEX(
        'Summary - Contract Type'!$C$2:$BX$6,
        MATCH(Prototype_input!$C$42, 'Summary - Contract Type'!$B$2:$B$6, 0),
        MATCH(B53, 'Summary - Contract Type'!$C$1:$BX$1, 0)
      ),
      ""
    ),
    ""
  ),
  ""
)</f>
        <v/>
      </c>
      <c r="H53" s="21" t="str">
        <f>IF(
  Prototype_input!$C$6 = "Federal or Tribal Government",
  IF(
    B53 &lt;&gt; "",
    IFERROR(
      INDEX(
        'Summary - Period of Performance'!$C$2:$AW$5,
        MATCH(Prototype_input!$C$46, 'Summary - Period of Performance'!$B$2:$B$5, 0),
        MATCH(B53, 'Summary - Period of Performance'!$C$1:$AW$1, 0)
      ),
      ""
    ),
    ""
  ),
  ""
)</f>
        <v/>
      </c>
      <c r="I53" s="21" t="str">
        <f>IF(
  Prototype_input!$C$6 = "Federal or Tribal Government",
  IF(
    B53 &lt;&gt; "",
    IFERROR(
      INDEX(
        'Summary - Socioeconomic'!$C$2:$BX$11,
        MATCH(Prototype_input!$C$50, 'Summary - Socioeconomic'!$B$2:$B$11, 0),
        MATCH(B53, 'Summary - Socioeconomic'!$C$1:$BX$1, 0)
      ),
      ""
    ),
    ""
  ),
  ""
)</f>
        <v/>
      </c>
      <c r="J53" s="21" t="str">
        <f>IF(
  Prototype_input!$C$6 = "Federal or Tribal Government",
  IF(
    B53 &lt;&gt; "",
    IFERROR(
      INDEX(
        'Summary - Estimated Dollar Valu'!$C$2:$AW$4,
        MATCH(Prototype_input!$C$54, 'Summary - Estimated Dollar Valu'!$B$2:$B$4, 0),
        MATCH(B53, 'Summary - Estimated Dollar Valu'!$C$1:$AW$1, 0)
      ),
      ""
    ),
    ""
  ),
  ""
)</f>
        <v/>
      </c>
      <c r="K53" s="21" t="str">
        <f>IF(AND(Prototype_input!$C$56&lt;&gt;"",J53&lt;&gt;""),Prototype_input!$C$58,"")</f>
        <v/>
      </c>
      <c r="L53" s="21" t="str">
        <f>IF(AND(Prototype_input!$C$60&lt;&gt;"",J53&lt;&gt;""),Prototype_input!$C$62,"")</f>
        <v/>
      </c>
      <c r="M53" s="21" t="str">
        <f>IF(AND(Prototype_input!$C$64&lt;&gt;"",J53&lt;&gt;""),Prototype_input!$C$66,"")</f>
        <v/>
      </c>
      <c r="N53" s="21" t="str">
        <f>IF(AND(Prototype_input!$C$68&lt;&gt;"",J53&lt;&gt;""),Prototype_input!$C$70,"")</f>
        <v/>
      </c>
      <c r="O53" s="21" t="str">
        <f>IF(N53&lt;&gt;"",_xlfn.XLOOKUP(Prototype_input!$E$19,'ITC Offerings Mapping'!$C$1:$C$1000,'ITC Offerings Mapping'!$B$1:$B$1000),"")</f>
        <v/>
      </c>
      <c r="Q53" s="21" t="str">
        <f t="array" ref="Q53">IF(Prototype_input!$C$6="Federal or Tribal Government",IF(O53&lt;&gt;"", INDEX('Scope Scoring'!$C$2:$BX$50, MATCH(O53, 'Scope Scoring'!$B$2:$B$50, 0), MATCH(B53, 'Scope Scoring'!$C$1:$BX$1, 0)),""),"")</f>
        <v/>
      </c>
      <c r="R53" s="21" t="str">
        <f t="shared" si="13"/>
        <v/>
      </c>
      <c r="S53" s="21" t="str">
        <f t="shared" si="14"/>
        <v/>
      </c>
      <c r="T53" s="21" t="str">
        <f t="shared" si="15"/>
        <v/>
      </c>
      <c r="U53" s="21" t="str">
        <f t="shared" si="16"/>
        <v/>
      </c>
      <c r="W53" s="21" t="str">
        <f t="array" ref="W53">IF(Prototype_input!$C$6="Federal or Tribal Government",IF(O53&lt;&gt;"", INDEX('Summary - Level of Assistance -'!$C$2:$AV$7, MATCH(Prototype_input!$C$34, 'Summary - Level of Assistance -'!$B$2:$B$7, 0), MATCH(B53, 'Summary - Level of Assistance -'!$C$1:$AV$1, 0)),""),"")</f>
        <v/>
      </c>
      <c r="X53" s="21" t="str">
        <f t="shared" si="17"/>
        <v/>
      </c>
      <c r="Y53" s="21" t="str">
        <f t="shared" si="18"/>
        <v/>
      </c>
      <c r="AA53" s="21" t="str">
        <f t="array" ref="AA53">IF(Prototype_input!$C$6="Federal or Tribal Government",IF(O53&lt;&gt;"", INDEX('Summary - Objective - Tradeoff'!$C$2:$AV$4, MATCH(Prototype_input!$C$38, 'Summary - Objective - Tradeoff'!$B$2:$B$4, 0), MATCH(B53, 'Summary - Objective - Tradeoff'!$C$1:$AV$1, 0)),""),"")</f>
        <v/>
      </c>
      <c r="AB53" s="21" t="str">
        <f t="shared" si="19"/>
        <v/>
      </c>
      <c r="AC53" s="21" t="str">
        <f t="shared" si="20"/>
        <v/>
      </c>
      <c r="AE53" s="21" t="str">
        <f t="array" ref="AE53">IF(Prototype_input!$C$6="Federal or Tribal Government",IF(O53&lt;&gt;"", INDEX('Summary- PoP - Tradeoff'!$C$2:$AV$5, MATCH(Prototype_input!$C$46, 'Summary- PoP - Tradeoff'!$B$2:$B$5, 0), MATCH(B53, 'Summary- PoP - Tradeoff'!$C$1:$AV$1, 0)),""),"")</f>
        <v/>
      </c>
      <c r="AF53" s="21" t="str">
        <f t="shared" si="21"/>
        <v/>
      </c>
      <c r="AG53" s="21" t="str">
        <f t="shared" si="22"/>
        <v/>
      </c>
      <c r="AI53" s="21" t="str">
        <f t="array" ref="AI53">IF(Prototype_input!$C$6="Federal or Tribal Government",IF(O53&lt;&gt;"", INDEX('Summary - EDV - Tradeoff'!$C$2:$AV$4, MATCH(Prototype_input!$C$54, 'Summary - EDV - Tradeoff'!$B$2:$B$4, 0), MATCH(B53, 'Summary - EDV - Tradeoff'!$C$1:$AV$1, 0)),""),"")</f>
        <v/>
      </c>
      <c r="AJ53" s="21" t="str">
        <f t="shared" si="23"/>
        <v/>
      </c>
      <c r="AK53" s="21" t="str">
        <f t="shared" si="24"/>
        <v/>
      </c>
      <c r="AL53" s="21" t="str">
        <f t="shared" si="25"/>
        <v/>
      </c>
    </row>
    <row r="54" spans="4:38" ht="12.75" x14ac:dyDescent="0.2">
      <c r="D54" s="21" t="str">
        <f>IF(
  Prototype_input!$C$6 = "State or Local Government",
  IF(
    C54 &lt;&gt; "",
    IFERROR(
      INDEX(
        'Summary - Acquisition Need'!$C$2:$AD$4,
        MATCH(Prototype_input!$C$30, 'Summary - Acquisition Need'!$B$2:$B$4, 0),
        MATCH(C54, 'Summary - Acquisition Need'!$C$1:$AD$1, 0)
      ),
      ""
    ),
    ""
  ),
  IF(
    Prototype_input!$C$6 = "Federal or Tribal Government",
    IF(
      B54 &lt;&gt; "",
      IFERROR(
        INDEX(
          'Summary - Place of Performance'!$C$2:$AW$14,
          MATCH(Prototype_input!$C$30, 'Summary - Place of Performance'!$B$2:$B$14, 0),
          MATCH(B54, 'Summary - Place of Performance'!$C$1:$AW$1, 0)
        ),
        ""
      ),
      ""
    ),
    ""
  )
)</f>
        <v/>
      </c>
      <c r="E54" s="21" t="str">
        <f>IF(
  Prototype_input!$C$6 = "State or Local Government",
  IF(
    C54 &lt;&gt; "",
    IFERROR(
      INDEX(
        'Summary - Contract Type'!$C$2:$BX$6,
        MATCH(Prototype_input!$C$34, 'Summary - Contract Type'!$B$2:$B$6, 0),
        MATCH(C54, 'Summary - Contract Type'!$C$1:$BX$1, 0)
      ),
      ""
    ),
    ""
  ),
  IF(
    Prototype_input!$C$6 = "Federal or Tribal Government",
    IF(
      B54 &lt;&gt; "",
      IFERROR(
        INDEX(
          'Summary - Level of Assistance'!$C$2:$AW$7,
          MATCH(Prototype_input!$C$34, 'Summary - Level of Assistance'!$B$2:$B$7, 0),
          MATCH(B54, 'Summary - Level of Assistance'!$C$1:$AW$1, 0)
        ),
        ""
      ),
      ""
    ),
    ""
  )
)</f>
        <v/>
      </c>
      <c r="F54" s="21" t="str">
        <f>IF(
  Prototype_input!$C$6 = "State or Local Government",
  IF(
    C54 &lt;&gt; "",
    IFERROR(
      INDEX(
        'Summary - Socioeconomic'!$C$2:$BX$11,
        MATCH(Prototype_input!$C$38, 'Summary - Socioeconomic'!$B$2:$B$11, 0),
        MATCH(C54, 'Summary - Socioeconomic'!$C$1:$BX$1, 0)
      ),
      ""
    ),
    ""
  ),
  IF(
    Prototype_input!$C$6 = "Federal or Tribal Government",
    IF(
      B54 &lt;&gt; "",
      IFERROR(
        INDEX(
          'Summary - Objective'!$C$2:$AX$4,
          MATCH(Prototype_input!$C$38, 'Summary - Objective'!$B$2:$B$4, 0),
          MATCH(B54, 'Summary - Objective'!$C$1:$AX$1, 0)
        ),
        ""
      ),
      ""
    ),
    ""
  )
)</f>
        <v/>
      </c>
      <c r="G54" s="21" t="str">
        <f>IF(
  Prototype_input!$C$6 = "Federal or Tribal Government",
  IF(
    B54 &lt;&gt; "",
    IFERROR(
      INDEX(
        'Summary - Contract Type'!$C$2:$BX$6,
        MATCH(Prototype_input!$C$42, 'Summary - Contract Type'!$B$2:$B$6, 0),
        MATCH(B54, 'Summary - Contract Type'!$C$1:$BX$1, 0)
      ),
      ""
    ),
    ""
  ),
  ""
)</f>
        <v/>
      </c>
      <c r="H54" s="21" t="str">
        <f>IF(
  Prototype_input!$C$6 = "Federal or Tribal Government",
  IF(
    B54 &lt;&gt; "",
    IFERROR(
      INDEX(
        'Summary - Period of Performance'!$C$2:$AW$5,
        MATCH(Prototype_input!$C$46, 'Summary - Period of Performance'!$B$2:$B$5, 0),
        MATCH(B54, 'Summary - Period of Performance'!$C$1:$AW$1, 0)
      ),
      ""
    ),
    ""
  ),
  ""
)</f>
        <v/>
      </c>
      <c r="I54" s="21" t="str">
        <f>IF(
  Prototype_input!$C$6 = "Federal or Tribal Government",
  IF(
    B54 &lt;&gt; "",
    IFERROR(
      INDEX(
        'Summary - Socioeconomic'!$C$2:$BX$11,
        MATCH(Prototype_input!$C$50, 'Summary - Socioeconomic'!$B$2:$B$11, 0),
        MATCH(B54, 'Summary - Socioeconomic'!$C$1:$BX$1, 0)
      ),
      ""
    ),
    ""
  ),
  ""
)</f>
        <v/>
      </c>
      <c r="J54" s="21" t="str">
        <f>IF(
  Prototype_input!$C$6 = "Federal or Tribal Government",
  IF(
    B54 &lt;&gt; "",
    IFERROR(
      INDEX(
        'Summary - Estimated Dollar Valu'!$C$2:$AW$4,
        MATCH(Prototype_input!$C$54, 'Summary - Estimated Dollar Valu'!$B$2:$B$4, 0),
        MATCH(B54, 'Summary - Estimated Dollar Valu'!$C$1:$AW$1, 0)
      ),
      ""
    ),
    ""
  ),
  ""
)</f>
        <v/>
      </c>
      <c r="K54" s="21" t="str">
        <f>IF(AND(Prototype_input!$C$56&lt;&gt;"",J54&lt;&gt;""),Prototype_input!$C$58,"")</f>
        <v/>
      </c>
      <c r="L54" s="21" t="str">
        <f>IF(AND(Prototype_input!$C$60&lt;&gt;"",J54&lt;&gt;""),Prototype_input!$C$62,"")</f>
        <v/>
      </c>
      <c r="M54" s="21" t="str">
        <f>IF(AND(Prototype_input!$C$64&lt;&gt;"",J54&lt;&gt;""),Prototype_input!$C$66,"")</f>
        <v/>
      </c>
      <c r="N54" s="21" t="str">
        <f>IF(AND(Prototype_input!$C$68&lt;&gt;"",J54&lt;&gt;""),Prototype_input!$C$70,"")</f>
        <v/>
      </c>
      <c r="O54" s="21" t="str">
        <f>IF(N54&lt;&gt;"",_xlfn.XLOOKUP(Prototype_input!$E$19,'ITC Offerings Mapping'!$C$1:$C$1000,'ITC Offerings Mapping'!$B$1:$B$1000),"")</f>
        <v/>
      </c>
      <c r="Q54" s="21" t="str">
        <f t="array" ref="Q54">IF(Prototype_input!$C$6="Federal or Tribal Government",IF(O54&lt;&gt;"", INDEX('Scope Scoring'!$C$2:$BX$50, MATCH(O54, 'Scope Scoring'!$B$2:$B$50, 0), MATCH(B54, 'Scope Scoring'!$C$1:$BX$1, 0)),""),"")</f>
        <v/>
      </c>
      <c r="R54" s="21" t="str">
        <f t="shared" si="13"/>
        <v/>
      </c>
      <c r="S54" s="21" t="str">
        <f t="shared" si="14"/>
        <v/>
      </c>
      <c r="T54" s="21" t="str">
        <f t="shared" si="15"/>
        <v/>
      </c>
      <c r="U54" s="21" t="str">
        <f t="shared" si="16"/>
        <v/>
      </c>
      <c r="W54" s="21" t="str">
        <f t="array" ref="W54">IF(Prototype_input!$C$6="Federal or Tribal Government",IF(O54&lt;&gt;"", INDEX('Summary - Level of Assistance -'!$C$2:$AV$7, MATCH(Prototype_input!$C$34, 'Summary - Level of Assistance -'!$B$2:$B$7, 0), MATCH(B54, 'Summary - Level of Assistance -'!$C$1:$AV$1, 0)),""),"")</f>
        <v/>
      </c>
      <c r="X54" s="21" t="str">
        <f t="shared" si="17"/>
        <v/>
      </c>
      <c r="Y54" s="21" t="str">
        <f t="shared" si="18"/>
        <v/>
      </c>
      <c r="AA54" s="21" t="str">
        <f t="array" ref="AA54">IF(Prototype_input!$C$6="Federal or Tribal Government",IF(O54&lt;&gt;"", INDEX('Summary - Objective - Tradeoff'!$C$2:$AV$4, MATCH(Prototype_input!$C$38, 'Summary - Objective - Tradeoff'!$B$2:$B$4, 0), MATCH(B54, 'Summary - Objective - Tradeoff'!$C$1:$AV$1, 0)),""),"")</f>
        <v/>
      </c>
      <c r="AB54" s="21" t="str">
        <f t="shared" si="19"/>
        <v/>
      </c>
      <c r="AC54" s="21" t="str">
        <f t="shared" si="20"/>
        <v/>
      </c>
      <c r="AE54" s="21" t="str">
        <f t="array" ref="AE54">IF(Prototype_input!$C$6="Federal or Tribal Government",IF(O54&lt;&gt;"", INDEX('Summary- PoP - Tradeoff'!$C$2:$AV$5, MATCH(Prototype_input!$C$46, 'Summary- PoP - Tradeoff'!$B$2:$B$5, 0), MATCH(B54, 'Summary- PoP - Tradeoff'!$C$1:$AV$1, 0)),""),"")</f>
        <v/>
      </c>
      <c r="AF54" s="21" t="str">
        <f t="shared" si="21"/>
        <v/>
      </c>
      <c r="AG54" s="21" t="str">
        <f t="shared" si="22"/>
        <v/>
      </c>
      <c r="AI54" s="21" t="str">
        <f t="array" ref="AI54">IF(Prototype_input!$C$6="Federal or Tribal Government",IF(O54&lt;&gt;"", INDEX('Summary - EDV - Tradeoff'!$C$2:$AV$4, MATCH(Prototype_input!$C$54, 'Summary - EDV - Tradeoff'!$B$2:$B$4, 0), MATCH(B54, 'Summary - EDV - Tradeoff'!$C$1:$AV$1, 0)),""),"")</f>
        <v/>
      </c>
      <c r="AJ54" s="21" t="str">
        <f t="shared" si="23"/>
        <v/>
      </c>
      <c r="AK54" s="21" t="str">
        <f t="shared" si="24"/>
        <v/>
      </c>
      <c r="AL54" s="21" t="str">
        <f t="shared" si="25"/>
        <v/>
      </c>
    </row>
    <row r="55" spans="4:38" ht="12.75" x14ac:dyDescent="0.2">
      <c r="D55" s="21" t="str">
        <f>IF(
  Prototype_input!$C$6 = "State or Local Government",
  IF(
    C55 &lt;&gt; "",
    IFERROR(
      INDEX(
        'Summary - Acquisition Need'!$C$2:$AD$4,
        MATCH(Prototype_input!$C$30, 'Summary - Acquisition Need'!$B$2:$B$4, 0),
        MATCH(C55, 'Summary - Acquisition Need'!$C$1:$AD$1, 0)
      ),
      ""
    ),
    ""
  ),
  IF(
    Prototype_input!$C$6 = "Federal or Tribal Government",
    IF(
      B55 &lt;&gt; "",
      IFERROR(
        INDEX(
          'Summary - Place of Performance'!$C$2:$AW$14,
          MATCH(Prototype_input!$C$30, 'Summary - Place of Performance'!$B$2:$B$14, 0),
          MATCH(B55, 'Summary - Place of Performance'!$C$1:$AW$1, 0)
        ),
        ""
      ),
      ""
    ),
    ""
  )
)</f>
        <v/>
      </c>
      <c r="E55" s="21" t="str">
        <f>IF(
  Prototype_input!$C$6 = "State or Local Government",
  IF(
    C55 &lt;&gt; "",
    IFERROR(
      INDEX(
        'Summary - Contract Type'!$C$2:$BX$6,
        MATCH(Prototype_input!$C$34, 'Summary - Contract Type'!$B$2:$B$6, 0),
        MATCH(C55, 'Summary - Contract Type'!$C$1:$BX$1, 0)
      ),
      ""
    ),
    ""
  ),
  IF(
    Prototype_input!$C$6 = "Federal or Tribal Government",
    IF(
      B55 &lt;&gt; "",
      IFERROR(
        INDEX(
          'Summary - Level of Assistance'!$C$2:$AW$7,
          MATCH(Prototype_input!$C$34, 'Summary - Level of Assistance'!$B$2:$B$7, 0),
          MATCH(B55, 'Summary - Level of Assistance'!$C$1:$AW$1, 0)
        ),
        ""
      ),
      ""
    ),
    ""
  )
)</f>
        <v/>
      </c>
      <c r="F55" s="21" t="str">
        <f>IF(
  Prototype_input!$C$6 = "State or Local Government",
  IF(
    C55 &lt;&gt; "",
    IFERROR(
      INDEX(
        'Summary - Socioeconomic'!$C$2:$BX$11,
        MATCH(Prototype_input!$C$38, 'Summary - Socioeconomic'!$B$2:$B$11, 0),
        MATCH(C55, 'Summary - Socioeconomic'!$C$1:$BX$1, 0)
      ),
      ""
    ),
    ""
  ),
  IF(
    Prototype_input!$C$6 = "Federal or Tribal Government",
    IF(
      B55 &lt;&gt; "",
      IFERROR(
        INDEX(
          'Summary - Objective'!$C$2:$AX$4,
          MATCH(Prototype_input!$C$38, 'Summary - Objective'!$B$2:$B$4, 0),
          MATCH(B55, 'Summary - Objective'!$C$1:$AX$1, 0)
        ),
        ""
      ),
      ""
    ),
    ""
  )
)</f>
        <v/>
      </c>
      <c r="G55" s="21" t="str">
        <f>IF(
  Prototype_input!$C$6 = "Federal or Tribal Government",
  IF(
    B55 &lt;&gt; "",
    IFERROR(
      INDEX(
        'Summary - Contract Type'!$C$2:$BX$6,
        MATCH(Prototype_input!$C$42, 'Summary - Contract Type'!$B$2:$B$6, 0),
        MATCH(B55, 'Summary - Contract Type'!$C$1:$BX$1, 0)
      ),
      ""
    ),
    ""
  ),
  ""
)</f>
        <v/>
      </c>
      <c r="H55" s="21" t="str">
        <f>IF(
  Prototype_input!$C$6 = "Federal or Tribal Government",
  IF(
    B55 &lt;&gt; "",
    IFERROR(
      INDEX(
        'Summary - Period of Performance'!$C$2:$AW$5,
        MATCH(Prototype_input!$C$46, 'Summary - Period of Performance'!$B$2:$B$5, 0),
        MATCH(B55, 'Summary - Period of Performance'!$C$1:$AW$1, 0)
      ),
      ""
    ),
    ""
  ),
  ""
)</f>
        <v/>
      </c>
      <c r="I55" s="21" t="str">
        <f>IF(
  Prototype_input!$C$6 = "Federal or Tribal Government",
  IF(
    B55 &lt;&gt; "",
    IFERROR(
      INDEX(
        'Summary - Socioeconomic'!$C$2:$BX$11,
        MATCH(Prototype_input!$C$50, 'Summary - Socioeconomic'!$B$2:$B$11, 0),
        MATCH(B55, 'Summary - Socioeconomic'!$C$1:$BX$1, 0)
      ),
      ""
    ),
    ""
  ),
  ""
)</f>
        <v/>
      </c>
      <c r="J55" s="21" t="str">
        <f>IF(
  Prototype_input!$C$6 = "Federal or Tribal Government",
  IF(
    B55 &lt;&gt; "",
    IFERROR(
      INDEX(
        'Summary - Estimated Dollar Valu'!$C$2:$AW$4,
        MATCH(Prototype_input!$C$54, 'Summary - Estimated Dollar Valu'!$B$2:$B$4, 0),
        MATCH(B55, 'Summary - Estimated Dollar Valu'!$C$1:$AW$1, 0)
      ),
      ""
    ),
    ""
  ),
  ""
)</f>
        <v/>
      </c>
      <c r="K55" s="21" t="str">
        <f>IF(AND(Prototype_input!$C$56&lt;&gt;"",J55&lt;&gt;""),Prototype_input!$C$58,"")</f>
        <v/>
      </c>
      <c r="L55" s="21" t="str">
        <f>IF(AND(Prototype_input!$C$60&lt;&gt;"",J55&lt;&gt;""),Prototype_input!$C$62,"")</f>
        <v/>
      </c>
      <c r="M55" s="21" t="str">
        <f>IF(AND(Prototype_input!$C$64&lt;&gt;"",J55&lt;&gt;""),Prototype_input!$C$66,"")</f>
        <v/>
      </c>
      <c r="N55" s="21" t="str">
        <f>IF(AND(Prototype_input!$C$68&lt;&gt;"",J55&lt;&gt;""),Prototype_input!$C$70,"")</f>
        <v/>
      </c>
      <c r="O55" s="21" t="str">
        <f>IF(N55&lt;&gt;"",_xlfn.XLOOKUP(Prototype_input!$E$19,'ITC Offerings Mapping'!$C$1:$C$1000,'ITC Offerings Mapping'!$B$1:$B$1000),"")</f>
        <v/>
      </c>
      <c r="Q55" s="21" t="str">
        <f t="array" ref="Q55">IF(Prototype_input!$C$6="Federal or Tribal Government",IF(O55&lt;&gt;"", INDEX('Scope Scoring'!$C$2:$BX$50, MATCH(O55, 'Scope Scoring'!$B$2:$B$50, 0), MATCH(B55, 'Scope Scoring'!$C$1:$BX$1, 0)),""),"")</f>
        <v/>
      </c>
      <c r="R55" s="21" t="str">
        <f t="shared" si="13"/>
        <v/>
      </c>
      <c r="S55" s="21" t="str">
        <f t="shared" si="14"/>
        <v/>
      </c>
      <c r="T55" s="21" t="str">
        <f t="shared" si="15"/>
        <v/>
      </c>
      <c r="U55" s="21" t="str">
        <f t="shared" si="16"/>
        <v/>
      </c>
      <c r="W55" s="21" t="str">
        <f t="array" ref="W55">IF(Prototype_input!$C$6="Federal or Tribal Government",IF(O55&lt;&gt;"", INDEX('Summary - Level of Assistance -'!$C$2:$AV$7, MATCH(Prototype_input!$C$34, 'Summary - Level of Assistance -'!$B$2:$B$7, 0), MATCH(B55, 'Summary - Level of Assistance -'!$C$1:$AV$1, 0)),""),"")</f>
        <v/>
      </c>
      <c r="X55" s="21" t="str">
        <f t="shared" si="17"/>
        <v/>
      </c>
      <c r="Y55" s="21" t="str">
        <f t="shared" si="18"/>
        <v/>
      </c>
      <c r="AA55" s="21" t="str">
        <f t="array" ref="AA55">IF(Prototype_input!$C$6="Federal or Tribal Government",IF(O55&lt;&gt;"", INDEX('Summary - Objective - Tradeoff'!$C$2:$AV$4, MATCH(Prototype_input!$C$38, 'Summary - Objective - Tradeoff'!$B$2:$B$4, 0), MATCH(B55, 'Summary - Objective - Tradeoff'!$C$1:$AV$1, 0)),""),"")</f>
        <v/>
      </c>
      <c r="AB55" s="21" t="str">
        <f t="shared" si="19"/>
        <v/>
      </c>
      <c r="AC55" s="21" t="str">
        <f t="shared" si="20"/>
        <v/>
      </c>
      <c r="AE55" s="21" t="str">
        <f t="array" ref="AE55">IF(Prototype_input!$C$6="Federal or Tribal Government",IF(O55&lt;&gt;"", INDEX('Summary- PoP - Tradeoff'!$C$2:$AV$5, MATCH(Prototype_input!$C$46, 'Summary- PoP - Tradeoff'!$B$2:$B$5, 0), MATCH(B55, 'Summary- PoP - Tradeoff'!$C$1:$AV$1, 0)),""),"")</f>
        <v/>
      </c>
      <c r="AF55" s="21" t="str">
        <f t="shared" si="21"/>
        <v/>
      </c>
      <c r="AG55" s="21" t="str">
        <f t="shared" si="22"/>
        <v/>
      </c>
      <c r="AI55" s="21" t="str">
        <f t="array" ref="AI55">IF(Prototype_input!$C$6="Federal or Tribal Government",IF(O55&lt;&gt;"", INDEX('Summary - EDV - Tradeoff'!$C$2:$AV$4, MATCH(Prototype_input!$C$54, 'Summary - EDV - Tradeoff'!$B$2:$B$4, 0), MATCH(B55, 'Summary - EDV - Tradeoff'!$C$1:$AV$1, 0)),""),"")</f>
        <v/>
      </c>
      <c r="AJ55" s="21" t="str">
        <f t="shared" si="23"/>
        <v/>
      </c>
      <c r="AK55" s="21" t="str">
        <f t="shared" si="24"/>
        <v/>
      </c>
      <c r="AL55" s="21" t="str">
        <f t="shared" si="25"/>
        <v/>
      </c>
    </row>
    <row r="56" spans="4:38" ht="12.75" x14ac:dyDescent="0.2">
      <c r="D56" s="21" t="str">
        <f>IF(
  Prototype_input!$C$6 = "State or Local Government",
  IF(
    C56 &lt;&gt; "",
    IFERROR(
      INDEX(
        'Summary - Acquisition Need'!$C$2:$AD$4,
        MATCH(Prototype_input!$C$30, 'Summary - Acquisition Need'!$B$2:$B$4, 0),
        MATCH(C56, 'Summary - Acquisition Need'!$C$1:$AD$1, 0)
      ),
      ""
    ),
    ""
  ),
  IF(
    Prototype_input!$C$6 = "Federal or Tribal Government",
    IF(
      B56 &lt;&gt; "",
      IFERROR(
        INDEX(
          'Summary - Place of Performance'!$C$2:$AW$14,
          MATCH(Prototype_input!$C$30, 'Summary - Place of Performance'!$B$2:$B$14, 0),
          MATCH(B56, 'Summary - Place of Performance'!$C$1:$AW$1, 0)
        ),
        ""
      ),
      ""
    ),
    ""
  )
)</f>
        <v/>
      </c>
      <c r="E56" s="21" t="str">
        <f>IF(
  Prototype_input!$C$6 = "State or Local Government",
  IF(
    C56 &lt;&gt; "",
    IFERROR(
      INDEX(
        'Summary - Contract Type'!$C$2:$BX$6,
        MATCH(Prototype_input!$C$34, 'Summary - Contract Type'!$B$2:$B$6, 0),
        MATCH(C56, 'Summary - Contract Type'!$C$1:$BX$1, 0)
      ),
      ""
    ),
    ""
  ),
  IF(
    Prototype_input!$C$6 = "Federal or Tribal Government",
    IF(
      B56 &lt;&gt; "",
      IFERROR(
        INDEX(
          'Summary - Level of Assistance'!$C$2:$AW$7,
          MATCH(Prototype_input!$C$34, 'Summary - Level of Assistance'!$B$2:$B$7, 0),
          MATCH(B56, 'Summary - Level of Assistance'!$C$1:$AW$1, 0)
        ),
        ""
      ),
      ""
    ),
    ""
  )
)</f>
        <v/>
      </c>
      <c r="F56" s="21" t="str">
        <f>IF(
  Prototype_input!$C$6 = "State or Local Government",
  IF(
    C56 &lt;&gt; "",
    IFERROR(
      INDEX(
        'Summary - Socioeconomic'!$C$2:$BX$11,
        MATCH(Prototype_input!$C$38, 'Summary - Socioeconomic'!$B$2:$B$11, 0),
        MATCH(C56, 'Summary - Socioeconomic'!$C$1:$BX$1, 0)
      ),
      ""
    ),
    ""
  ),
  IF(
    Prototype_input!$C$6 = "Federal or Tribal Government",
    IF(
      B56 &lt;&gt; "",
      IFERROR(
        INDEX(
          'Summary - Objective'!$C$2:$AX$4,
          MATCH(Prototype_input!$C$38, 'Summary - Objective'!$B$2:$B$4, 0),
          MATCH(B56, 'Summary - Objective'!$C$1:$AX$1, 0)
        ),
        ""
      ),
      ""
    ),
    ""
  )
)</f>
        <v/>
      </c>
      <c r="G56" s="21" t="str">
        <f>IF(
  Prototype_input!$C$6 = "Federal or Tribal Government",
  IF(
    B56 &lt;&gt; "",
    IFERROR(
      INDEX(
        'Summary - Contract Type'!$C$2:$BX$6,
        MATCH(Prototype_input!$C$42, 'Summary - Contract Type'!$B$2:$B$6, 0),
        MATCH(B56, 'Summary - Contract Type'!$C$1:$BX$1, 0)
      ),
      ""
    ),
    ""
  ),
  ""
)</f>
        <v/>
      </c>
      <c r="H56" s="21" t="str">
        <f>IF(
  Prototype_input!$C$6 = "Federal or Tribal Government",
  IF(
    B56 &lt;&gt; "",
    IFERROR(
      INDEX(
        'Summary - Period of Performance'!$C$2:$AW$5,
        MATCH(Prototype_input!$C$46, 'Summary - Period of Performance'!$B$2:$B$5, 0),
        MATCH(B56, 'Summary - Period of Performance'!$C$1:$AW$1, 0)
      ),
      ""
    ),
    ""
  ),
  ""
)</f>
        <v/>
      </c>
      <c r="I56" s="21" t="str">
        <f>IF(
  Prototype_input!$C$6 = "Federal or Tribal Government",
  IF(
    B56 &lt;&gt; "",
    IFERROR(
      INDEX(
        'Summary - Socioeconomic'!$C$2:$BX$11,
        MATCH(Prototype_input!$C$50, 'Summary - Socioeconomic'!$B$2:$B$11, 0),
        MATCH(B56, 'Summary - Socioeconomic'!$C$1:$BX$1, 0)
      ),
      ""
    ),
    ""
  ),
  ""
)</f>
        <v/>
      </c>
      <c r="J56" s="21" t="str">
        <f>IF(
  Prototype_input!$C$6 = "Federal or Tribal Government",
  IF(
    B56 &lt;&gt; "",
    IFERROR(
      INDEX(
        'Summary - Estimated Dollar Valu'!$C$2:$AW$4,
        MATCH(Prototype_input!$C$54, 'Summary - Estimated Dollar Valu'!$B$2:$B$4, 0),
        MATCH(B56, 'Summary - Estimated Dollar Valu'!$C$1:$AW$1, 0)
      ),
      ""
    ),
    ""
  ),
  ""
)</f>
        <v/>
      </c>
      <c r="K56" s="21" t="str">
        <f>IF(AND(Prototype_input!$C$56&lt;&gt;"",J56&lt;&gt;""),Prototype_input!$C$58,"")</f>
        <v/>
      </c>
      <c r="L56" s="21" t="str">
        <f>IF(AND(Prototype_input!$C$60&lt;&gt;"",J56&lt;&gt;""),Prototype_input!$C$62,"")</f>
        <v/>
      </c>
      <c r="M56" s="21" t="str">
        <f>IF(AND(Prototype_input!$C$64&lt;&gt;"",J56&lt;&gt;""),Prototype_input!$C$66,"")</f>
        <v/>
      </c>
      <c r="N56" s="21" t="str">
        <f>IF(AND(Prototype_input!$C$68&lt;&gt;"",J56&lt;&gt;""),Prototype_input!$C$70,"")</f>
        <v/>
      </c>
      <c r="O56" s="21" t="str">
        <f>IF(N56&lt;&gt;"",_xlfn.XLOOKUP(Prototype_input!$E$19,'ITC Offerings Mapping'!$C$1:$C$1000,'ITC Offerings Mapping'!$B$1:$B$1000),"")</f>
        <v/>
      </c>
      <c r="Q56" s="21" t="str">
        <f t="array" ref="Q56">IF(Prototype_input!$C$6="Federal or Tribal Government",IF(O56&lt;&gt;"", INDEX('Scope Scoring'!$C$2:$BX$50, MATCH(O56, 'Scope Scoring'!$B$2:$B$50, 0), MATCH(B56, 'Scope Scoring'!$C$1:$BX$1, 0)),""),"")</f>
        <v/>
      </c>
      <c r="R56" s="21" t="str">
        <f t="shared" si="13"/>
        <v/>
      </c>
      <c r="S56" s="21" t="str">
        <f t="shared" si="14"/>
        <v/>
      </c>
      <c r="T56" s="21" t="str">
        <f t="shared" si="15"/>
        <v/>
      </c>
      <c r="U56" s="21" t="str">
        <f t="shared" si="16"/>
        <v/>
      </c>
      <c r="W56" s="21" t="str">
        <f t="array" ref="W56">IF(Prototype_input!$C$6="Federal or Tribal Government",IF(O56&lt;&gt;"", INDEX('Summary - Level of Assistance -'!$C$2:$AV$7, MATCH(Prototype_input!$C$34, 'Summary - Level of Assistance -'!$B$2:$B$7, 0), MATCH(B56, 'Summary - Level of Assistance -'!$C$1:$AV$1, 0)),""),"")</f>
        <v/>
      </c>
      <c r="X56" s="21" t="str">
        <f t="shared" si="17"/>
        <v/>
      </c>
      <c r="Y56" s="21" t="str">
        <f t="shared" si="18"/>
        <v/>
      </c>
      <c r="AA56" s="21" t="str">
        <f t="array" ref="AA56">IF(Prototype_input!$C$6="Federal or Tribal Government",IF(O56&lt;&gt;"", INDEX('Summary - Objective - Tradeoff'!$C$2:$AV$4, MATCH(Prototype_input!$C$38, 'Summary - Objective - Tradeoff'!$B$2:$B$4, 0), MATCH(B56, 'Summary - Objective - Tradeoff'!$C$1:$AV$1, 0)),""),"")</f>
        <v/>
      </c>
      <c r="AB56" s="21" t="str">
        <f t="shared" si="19"/>
        <v/>
      </c>
      <c r="AC56" s="21" t="str">
        <f t="shared" si="20"/>
        <v/>
      </c>
      <c r="AE56" s="21" t="str">
        <f t="array" ref="AE56">IF(Prototype_input!$C$6="Federal or Tribal Government",IF(O56&lt;&gt;"", INDEX('Summary- PoP - Tradeoff'!$C$2:$AV$5, MATCH(Prototype_input!$C$46, 'Summary- PoP - Tradeoff'!$B$2:$B$5, 0), MATCH(B56, 'Summary- PoP - Tradeoff'!$C$1:$AV$1, 0)),""),"")</f>
        <v/>
      </c>
      <c r="AF56" s="21" t="str">
        <f t="shared" si="21"/>
        <v/>
      </c>
      <c r="AG56" s="21" t="str">
        <f t="shared" si="22"/>
        <v/>
      </c>
      <c r="AI56" s="21" t="str">
        <f t="array" ref="AI56">IF(Prototype_input!$C$6="Federal or Tribal Government",IF(O56&lt;&gt;"", INDEX('Summary - EDV - Tradeoff'!$C$2:$AV$4, MATCH(Prototype_input!$C$54, 'Summary - EDV - Tradeoff'!$B$2:$B$4, 0), MATCH(B56, 'Summary - EDV - Tradeoff'!$C$1:$AV$1, 0)),""),"")</f>
        <v/>
      </c>
      <c r="AJ56" s="21" t="str">
        <f t="shared" si="23"/>
        <v/>
      </c>
      <c r="AK56" s="21" t="str">
        <f t="shared" si="24"/>
        <v/>
      </c>
      <c r="AL56" s="21" t="str">
        <f t="shared" si="25"/>
        <v/>
      </c>
    </row>
    <row r="57" spans="4:38" ht="12.75" x14ac:dyDescent="0.2">
      <c r="D57" s="21" t="str">
        <f>IF(
  Prototype_input!$C$6 = "State or Local Government",
  IF(
    C57 &lt;&gt; "",
    IFERROR(
      INDEX(
        'Summary - Acquisition Need'!$C$2:$AD$4,
        MATCH(Prototype_input!$C$30, 'Summary - Acquisition Need'!$B$2:$B$4, 0),
        MATCH(C57, 'Summary - Acquisition Need'!$C$1:$AD$1, 0)
      ),
      ""
    ),
    ""
  ),
  IF(
    Prototype_input!$C$6 = "Federal or Tribal Government",
    IF(
      B57 &lt;&gt; "",
      IFERROR(
        INDEX(
          'Summary - Place of Performance'!$C$2:$AW$14,
          MATCH(Prototype_input!$C$30, 'Summary - Place of Performance'!$B$2:$B$14, 0),
          MATCH(B57, 'Summary - Place of Performance'!$C$1:$AW$1, 0)
        ),
        ""
      ),
      ""
    ),
    ""
  )
)</f>
        <v/>
      </c>
      <c r="E57" s="21" t="str">
        <f>IF(
  Prototype_input!$C$6 = "State or Local Government",
  IF(
    C57 &lt;&gt; "",
    IFERROR(
      INDEX(
        'Summary - Contract Type'!$C$2:$BX$6,
        MATCH(Prototype_input!$C$34, 'Summary - Contract Type'!$B$2:$B$6, 0),
        MATCH(C57, 'Summary - Contract Type'!$C$1:$BX$1, 0)
      ),
      ""
    ),
    ""
  ),
  IF(
    Prototype_input!$C$6 = "Federal or Tribal Government",
    IF(
      B57 &lt;&gt; "",
      IFERROR(
        INDEX(
          'Summary - Level of Assistance'!$C$2:$AW$7,
          MATCH(Prototype_input!$C$34, 'Summary - Level of Assistance'!$B$2:$B$7, 0),
          MATCH(B57, 'Summary - Level of Assistance'!$C$1:$AW$1, 0)
        ),
        ""
      ),
      ""
    ),
    ""
  )
)</f>
        <v/>
      </c>
      <c r="F57" s="21" t="str">
        <f>IF(
  Prototype_input!$C$6 = "State or Local Government",
  IF(
    C57 &lt;&gt; "",
    IFERROR(
      INDEX(
        'Summary - Socioeconomic'!$C$2:$BX$11,
        MATCH(Prototype_input!$C$38, 'Summary - Socioeconomic'!$B$2:$B$11, 0),
        MATCH(C57, 'Summary - Socioeconomic'!$C$1:$BX$1, 0)
      ),
      ""
    ),
    ""
  ),
  IF(
    Prototype_input!$C$6 = "Federal or Tribal Government",
    IF(
      B57 &lt;&gt; "",
      IFERROR(
        INDEX(
          'Summary - Objective'!$C$2:$AX$4,
          MATCH(Prototype_input!$C$38, 'Summary - Objective'!$B$2:$B$4, 0),
          MATCH(B57, 'Summary - Objective'!$C$1:$AX$1, 0)
        ),
        ""
      ),
      ""
    ),
    ""
  )
)</f>
        <v/>
      </c>
      <c r="G57" s="21" t="str">
        <f>IF(
  Prototype_input!$C$6 = "Federal or Tribal Government",
  IF(
    B57 &lt;&gt; "",
    IFERROR(
      INDEX(
        'Summary - Contract Type'!$C$2:$BX$6,
        MATCH(Prototype_input!$C$42, 'Summary - Contract Type'!$B$2:$B$6, 0),
        MATCH(B57, 'Summary - Contract Type'!$C$1:$BX$1, 0)
      ),
      ""
    ),
    ""
  ),
  ""
)</f>
        <v/>
      </c>
      <c r="H57" s="21" t="str">
        <f>IF(
  Prototype_input!$C$6 = "Federal or Tribal Government",
  IF(
    B57 &lt;&gt; "",
    IFERROR(
      INDEX(
        'Summary - Period of Performance'!$C$2:$AW$5,
        MATCH(Prototype_input!$C$46, 'Summary - Period of Performance'!$B$2:$B$5, 0),
        MATCH(B57, 'Summary - Period of Performance'!$C$1:$AW$1, 0)
      ),
      ""
    ),
    ""
  ),
  ""
)</f>
        <v/>
      </c>
      <c r="I57" s="21" t="str">
        <f>IF(
  Prototype_input!$C$6 = "Federal or Tribal Government",
  IF(
    B57 &lt;&gt; "",
    IFERROR(
      INDEX(
        'Summary - Socioeconomic'!$C$2:$BX$11,
        MATCH(Prototype_input!$C$50, 'Summary - Socioeconomic'!$B$2:$B$11, 0),
        MATCH(B57, 'Summary - Socioeconomic'!$C$1:$BX$1, 0)
      ),
      ""
    ),
    ""
  ),
  ""
)</f>
        <v/>
      </c>
      <c r="J57" s="21" t="str">
        <f>IF(
  Prototype_input!$C$6 = "Federal or Tribal Government",
  IF(
    B57 &lt;&gt; "",
    IFERROR(
      INDEX(
        'Summary - Estimated Dollar Valu'!$C$2:$AW$4,
        MATCH(Prototype_input!$C$54, 'Summary - Estimated Dollar Valu'!$B$2:$B$4, 0),
        MATCH(B57, 'Summary - Estimated Dollar Valu'!$C$1:$AW$1, 0)
      ),
      ""
    ),
    ""
  ),
  ""
)</f>
        <v/>
      </c>
      <c r="K57" s="21" t="str">
        <f>IF(AND(Prototype_input!$C$56&lt;&gt;"",J57&lt;&gt;""),Prototype_input!$C$58,"")</f>
        <v/>
      </c>
      <c r="L57" s="21" t="str">
        <f>IF(AND(Prototype_input!$C$60&lt;&gt;"",J57&lt;&gt;""),Prototype_input!$C$62,"")</f>
        <v/>
      </c>
      <c r="M57" s="21" t="str">
        <f>IF(AND(Prototype_input!$C$64&lt;&gt;"",J57&lt;&gt;""),Prototype_input!$C$66,"")</f>
        <v/>
      </c>
      <c r="N57" s="21" t="str">
        <f>IF(AND(Prototype_input!$C$68&lt;&gt;"",J57&lt;&gt;""),Prototype_input!$C$70,"")</f>
        <v/>
      </c>
      <c r="O57" s="21" t="str">
        <f>IF(N57&lt;&gt;"",_xlfn.XLOOKUP(Prototype_input!$E$19,'ITC Offerings Mapping'!$C$1:$C$1000,'ITC Offerings Mapping'!$B$1:$B$1000),"")</f>
        <v/>
      </c>
      <c r="Q57" s="21" t="str">
        <f t="array" ref="Q57">IF(Prototype_input!$C$6="Federal or Tribal Government",IF(O57&lt;&gt;"", INDEX('Scope Scoring'!$C$2:$BX$50, MATCH(O57, 'Scope Scoring'!$B$2:$B$50, 0), MATCH(B57, 'Scope Scoring'!$C$1:$BX$1, 0)),""),"")</f>
        <v/>
      </c>
      <c r="R57" s="21" t="str">
        <f t="shared" si="13"/>
        <v/>
      </c>
      <c r="S57" s="21" t="str">
        <f t="shared" si="14"/>
        <v/>
      </c>
      <c r="T57" s="21" t="str">
        <f t="shared" si="15"/>
        <v/>
      </c>
      <c r="U57" s="21" t="str">
        <f t="shared" si="16"/>
        <v/>
      </c>
      <c r="W57" s="21" t="str">
        <f t="array" ref="W57">IF(Prototype_input!$C$6="Federal or Tribal Government",IF(O57&lt;&gt;"", INDEX('Summary - Level of Assistance -'!$C$2:$AV$7, MATCH(Prototype_input!$C$34, 'Summary - Level of Assistance -'!$B$2:$B$7, 0), MATCH(B57, 'Summary - Level of Assistance -'!$C$1:$AV$1, 0)),""),"")</f>
        <v/>
      </c>
      <c r="X57" s="21" t="str">
        <f t="shared" si="17"/>
        <v/>
      </c>
      <c r="Y57" s="21" t="str">
        <f t="shared" si="18"/>
        <v/>
      </c>
      <c r="AA57" s="21" t="str">
        <f t="array" ref="AA57">IF(Prototype_input!$C$6="Federal or Tribal Government",IF(O57&lt;&gt;"", INDEX('Summary - Objective - Tradeoff'!$C$2:$AV$4, MATCH(Prototype_input!$C$38, 'Summary - Objective - Tradeoff'!$B$2:$B$4, 0), MATCH(B57, 'Summary - Objective - Tradeoff'!$C$1:$AV$1, 0)),""),"")</f>
        <v/>
      </c>
      <c r="AB57" s="21" t="str">
        <f t="shared" si="19"/>
        <v/>
      </c>
      <c r="AC57" s="21" t="str">
        <f t="shared" si="20"/>
        <v/>
      </c>
      <c r="AE57" s="21" t="str">
        <f t="array" ref="AE57">IF(Prototype_input!$C$6="Federal or Tribal Government",IF(O57&lt;&gt;"", INDEX('Summary- PoP - Tradeoff'!$C$2:$AV$5, MATCH(Prototype_input!$C$46, 'Summary- PoP - Tradeoff'!$B$2:$B$5, 0), MATCH(B57, 'Summary- PoP - Tradeoff'!$C$1:$AV$1, 0)),""),"")</f>
        <v/>
      </c>
      <c r="AF57" s="21" t="str">
        <f t="shared" si="21"/>
        <v/>
      </c>
      <c r="AG57" s="21" t="str">
        <f t="shared" si="22"/>
        <v/>
      </c>
      <c r="AI57" s="21" t="str">
        <f t="array" ref="AI57">IF(Prototype_input!$C$6="Federal or Tribal Government",IF(O57&lt;&gt;"", INDEX('Summary - EDV - Tradeoff'!$C$2:$AV$4, MATCH(Prototype_input!$C$54, 'Summary - EDV - Tradeoff'!$B$2:$B$4, 0), MATCH(B57, 'Summary - EDV - Tradeoff'!$C$1:$AV$1, 0)),""),"")</f>
        <v/>
      </c>
      <c r="AJ57" s="21" t="str">
        <f t="shared" si="23"/>
        <v/>
      </c>
      <c r="AK57" s="21" t="str">
        <f t="shared" si="24"/>
        <v/>
      </c>
      <c r="AL57" s="21" t="str">
        <f t="shared" si="25"/>
        <v/>
      </c>
    </row>
    <row r="58" spans="4:38" ht="12.75" x14ac:dyDescent="0.2">
      <c r="D58" s="21" t="str">
        <f>IF(
  Prototype_input!$C$6 = "State or Local Government",
  IF(
    C58 &lt;&gt; "",
    IFERROR(
      INDEX(
        'Summary - Acquisition Need'!$C$2:$AD$4,
        MATCH(Prototype_input!$C$30, 'Summary - Acquisition Need'!$B$2:$B$4, 0),
        MATCH(C58, 'Summary - Acquisition Need'!$C$1:$AD$1, 0)
      ),
      ""
    ),
    ""
  ),
  IF(
    Prototype_input!$C$6 = "Federal or Tribal Government",
    IF(
      B58 &lt;&gt; "",
      IFERROR(
        INDEX(
          'Summary - Place of Performance'!$C$2:$AW$14,
          MATCH(Prototype_input!$C$30, 'Summary - Place of Performance'!$B$2:$B$14, 0),
          MATCH(B58, 'Summary - Place of Performance'!$C$1:$AW$1, 0)
        ),
        ""
      ),
      ""
    ),
    ""
  )
)</f>
        <v/>
      </c>
      <c r="E58" s="21" t="str">
        <f>IF(
  Prototype_input!$C$6 = "State or Local Government",
  IF(
    C58 &lt;&gt; "",
    IFERROR(
      INDEX(
        'Summary - Contract Type'!$C$2:$BX$6,
        MATCH(Prototype_input!$C$34, 'Summary - Contract Type'!$B$2:$B$6, 0),
        MATCH(C58, 'Summary - Contract Type'!$C$1:$BX$1, 0)
      ),
      ""
    ),
    ""
  ),
  IF(
    Prototype_input!$C$6 = "Federal or Tribal Government",
    IF(
      B58 &lt;&gt; "",
      IFERROR(
        INDEX(
          'Summary - Level of Assistance'!$C$2:$AW$7,
          MATCH(Prototype_input!$C$34, 'Summary - Level of Assistance'!$B$2:$B$7, 0),
          MATCH(B58, 'Summary - Level of Assistance'!$C$1:$AW$1, 0)
        ),
        ""
      ),
      ""
    ),
    ""
  )
)</f>
        <v/>
      </c>
      <c r="F58" s="21" t="str">
        <f>IF(
  Prototype_input!$C$6 = "State or Local Government",
  IF(
    C58 &lt;&gt; "",
    IFERROR(
      INDEX(
        'Summary - Socioeconomic'!$C$2:$BX$11,
        MATCH(Prototype_input!$C$38, 'Summary - Socioeconomic'!$B$2:$B$11, 0),
        MATCH(C58, 'Summary - Socioeconomic'!$C$1:$BX$1, 0)
      ),
      ""
    ),
    ""
  ),
  IF(
    Prototype_input!$C$6 = "Federal or Tribal Government",
    IF(
      B58 &lt;&gt; "",
      IFERROR(
        INDEX(
          'Summary - Objective'!$C$2:$AX$4,
          MATCH(Prototype_input!$C$38, 'Summary - Objective'!$B$2:$B$4, 0),
          MATCH(B58, 'Summary - Objective'!$C$1:$AX$1, 0)
        ),
        ""
      ),
      ""
    ),
    ""
  )
)</f>
        <v/>
      </c>
      <c r="G58" s="21" t="str">
        <f>IF(
  Prototype_input!$C$6 = "Federal or Tribal Government",
  IF(
    B58 &lt;&gt; "",
    IFERROR(
      INDEX(
        'Summary - Contract Type'!$C$2:$BX$6,
        MATCH(Prototype_input!$C$42, 'Summary - Contract Type'!$B$2:$B$6, 0),
        MATCH(B58, 'Summary - Contract Type'!$C$1:$BX$1, 0)
      ),
      ""
    ),
    ""
  ),
  ""
)</f>
        <v/>
      </c>
      <c r="H58" s="21" t="str">
        <f>IF(
  Prototype_input!$C$6 = "Federal or Tribal Government",
  IF(
    B58 &lt;&gt; "",
    IFERROR(
      INDEX(
        'Summary - Period of Performance'!$C$2:$AW$5,
        MATCH(Prototype_input!$C$46, 'Summary - Period of Performance'!$B$2:$B$5, 0),
        MATCH(B58, 'Summary - Period of Performance'!$C$1:$AW$1, 0)
      ),
      ""
    ),
    ""
  ),
  ""
)</f>
        <v/>
      </c>
      <c r="I58" s="21" t="str">
        <f>IF(
  Prototype_input!$C$6 = "Federal or Tribal Government",
  IF(
    B58 &lt;&gt; "",
    IFERROR(
      INDEX(
        'Summary - Socioeconomic'!$C$2:$BX$11,
        MATCH(Prototype_input!$C$50, 'Summary - Socioeconomic'!$B$2:$B$11, 0),
        MATCH(B58, 'Summary - Socioeconomic'!$C$1:$BX$1, 0)
      ),
      ""
    ),
    ""
  ),
  ""
)</f>
        <v/>
      </c>
      <c r="J58" s="21" t="str">
        <f>IF(
  Prototype_input!$C$6 = "Federal or Tribal Government",
  IF(
    B58 &lt;&gt; "",
    IFERROR(
      INDEX(
        'Summary - Estimated Dollar Valu'!$C$2:$AW$4,
        MATCH(Prototype_input!$C$54, 'Summary - Estimated Dollar Valu'!$B$2:$B$4, 0),
        MATCH(B58, 'Summary - Estimated Dollar Valu'!$C$1:$AW$1, 0)
      ),
      ""
    ),
    ""
  ),
  ""
)</f>
        <v/>
      </c>
      <c r="K58" s="21" t="str">
        <f>IF(AND(Prototype_input!$C$56&lt;&gt;"",J58&lt;&gt;""),Prototype_input!$C$58,"")</f>
        <v/>
      </c>
      <c r="L58" s="21" t="str">
        <f>IF(AND(Prototype_input!$C$60&lt;&gt;"",J58&lt;&gt;""),Prototype_input!$C$62,"")</f>
        <v/>
      </c>
      <c r="M58" s="21" t="str">
        <f>IF(AND(Prototype_input!$C$64&lt;&gt;"",J58&lt;&gt;""),Prototype_input!$C$66,"")</f>
        <v/>
      </c>
      <c r="N58" s="21" t="str">
        <f>IF(AND(Prototype_input!$C$68&lt;&gt;"",J58&lt;&gt;""),Prototype_input!$C$70,"")</f>
        <v/>
      </c>
      <c r="O58" s="21" t="str">
        <f>IF(N58&lt;&gt;"",_xlfn.XLOOKUP(Prototype_input!$E$19,'ITC Offerings Mapping'!$C$1:$C$1000,'ITC Offerings Mapping'!$B$1:$B$1000),"")</f>
        <v/>
      </c>
      <c r="Q58" s="21" t="str">
        <f t="array" ref="Q58">IF(Prototype_input!$C$6="Federal or Tribal Government",IF(O58&lt;&gt;"", INDEX('Scope Scoring'!$C$2:$BX$50, MATCH(O58, 'Scope Scoring'!$B$2:$B$50, 0), MATCH(B58, 'Scope Scoring'!$C$1:$BX$1, 0)),""),"")</f>
        <v/>
      </c>
      <c r="R58" s="21" t="str">
        <f t="shared" si="13"/>
        <v/>
      </c>
      <c r="S58" s="21" t="str">
        <f t="shared" si="14"/>
        <v/>
      </c>
      <c r="T58" s="21" t="str">
        <f t="shared" si="15"/>
        <v/>
      </c>
      <c r="U58" s="21" t="str">
        <f t="shared" si="16"/>
        <v/>
      </c>
      <c r="W58" s="21" t="str">
        <f t="array" ref="W58">IF(Prototype_input!$C$6="Federal or Tribal Government",IF(O58&lt;&gt;"", INDEX('Summary - Level of Assistance -'!$C$2:$AV$7, MATCH(Prototype_input!$C$34, 'Summary - Level of Assistance -'!$B$2:$B$7, 0), MATCH(B58, 'Summary - Level of Assistance -'!$C$1:$AV$1, 0)),""),"")</f>
        <v/>
      </c>
      <c r="X58" s="21" t="str">
        <f t="shared" si="17"/>
        <v/>
      </c>
      <c r="Y58" s="21" t="str">
        <f t="shared" si="18"/>
        <v/>
      </c>
      <c r="AA58" s="21" t="str">
        <f t="array" ref="AA58">IF(Prototype_input!$C$6="Federal or Tribal Government",IF(O58&lt;&gt;"", INDEX('Summary - Objective - Tradeoff'!$C$2:$AV$4, MATCH(Prototype_input!$C$38, 'Summary - Objective - Tradeoff'!$B$2:$B$4, 0), MATCH(B58, 'Summary - Objective - Tradeoff'!$C$1:$AV$1, 0)),""),"")</f>
        <v/>
      </c>
      <c r="AB58" s="21" t="str">
        <f t="shared" si="19"/>
        <v/>
      </c>
      <c r="AC58" s="21" t="str">
        <f t="shared" si="20"/>
        <v/>
      </c>
      <c r="AE58" s="21" t="str">
        <f t="array" ref="AE58">IF(Prototype_input!$C$6="Federal or Tribal Government",IF(O58&lt;&gt;"", INDEX('Summary- PoP - Tradeoff'!$C$2:$AV$5, MATCH(Prototype_input!$C$46, 'Summary- PoP - Tradeoff'!$B$2:$B$5, 0), MATCH(B58, 'Summary- PoP - Tradeoff'!$C$1:$AV$1, 0)),""),"")</f>
        <v/>
      </c>
      <c r="AF58" s="21" t="str">
        <f t="shared" si="21"/>
        <v/>
      </c>
      <c r="AG58" s="21" t="str">
        <f t="shared" si="22"/>
        <v/>
      </c>
      <c r="AI58" s="21" t="str">
        <f t="array" ref="AI58">IF(Prototype_input!$C$6="Federal or Tribal Government",IF(O58&lt;&gt;"", INDEX('Summary - EDV - Tradeoff'!$C$2:$AV$4, MATCH(Prototype_input!$C$54, 'Summary - EDV - Tradeoff'!$B$2:$B$4, 0), MATCH(B58, 'Summary - EDV - Tradeoff'!$C$1:$AV$1, 0)),""),"")</f>
        <v/>
      </c>
      <c r="AJ58" s="21" t="str">
        <f t="shared" si="23"/>
        <v/>
      </c>
      <c r="AK58" s="21" t="str">
        <f t="shared" si="24"/>
        <v/>
      </c>
      <c r="AL58" s="21" t="str">
        <f t="shared" si="25"/>
        <v/>
      </c>
    </row>
    <row r="59" spans="4:38" ht="12.75" x14ac:dyDescent="0.2">
      <c r="D59" s="21" t="str">
        <f>IF(
  Prototype_input!$C$6 = "State or Local Government",
  IF(
    C59 &lt;&gt; "",
    IFERROR(
      INDEX(
        'Summary - Acquisition Need'!$C$2:$AD$4,
        MATCH(Prototype_input!$C$30, 'Summary - Acquisition Need'!$B$2:$B$4, 0),
        MATCH(C59, 'Summary - Acquisition Need'!$C$1:$AD$1, 0)
      ),
      ""
    ),
    ""
  ),
  IF(
    Prototype_input!$C$6 = "Federal or Tribal Government",
    IF(
      B59 &lt;&gt; "",
      IFERROR(
        INDEX(
          'Summary - Place of Performance'!$C$2:$AW$14,
          MATCH(Prototype_input!$C$30, 'Summary - Place of Performance'!$B$2:$B$14, 0),
          MATCH(B59, 'Summary - Place of Performance'!$C$1:$AW$1, 0)
        ),
        ""
      ),
      ""
    ),
    ""
  )
)</f>
        <v/>
      </c>
      <c r="E59" s="21" t="str">
        <f>IF(
  Prototype_input!$C$6 = "State or Local Government",
  IF(
    C59 &lt;&gt; "",
    IFERROR(
      INDEX(
        'Summary - Contract Type'!$C$2:$BX$6,
        MATCH(Prototype_input!$C$34, 'Summary - Contract Type'!$B$2:$B$6, 0),
        MATCH(C59, 'Summary - Contract Type'!$C$1:$BX$1, 0)
      ),
      ""
    ),
    ""
  ),
  IF(
    Prototype_input!$C$6 = "Federal or Tribal Government",
    IF(
      B59 &lt;&gt; "",
      IFERROR(
        INDEX(
          'Summary - Level of Assistance'!$C$2:$AW$7,
          MATCH(Prototype_input!$C$34, 'Summary - Level of Assistance'!$B$2:$B$7, 0),
          MATCH(B59, 'Summary - Level of Assistance'!$C$1:$AW$1, 0)
        ),
        ""
      ),
      ""
    ),
    ""
  )
)</f>
        <v/>
      </c>
      <c r="F59" s="21" t="str">
        <f>IF(
  Prototype_input!$C$6 = "State or Local Government",
  IF(
    C59 &lt;&gt; "",
    IFERROR(
      INDEX(
        'Summary - Socioeconomic'!$C$2:$BX$11,
        MATCH(Prototype_input!$C$38, 'Summary - Socioeconomic'!$B$2:$B$11, 0),
        MATCH(C59, 'Summary - Socioeconomic'!$C$1:$BX$1, 0)
      ),
      ""
    ),
    ""
  ),
  IF(
    Prototype_input!$C$6 = "Federal or Tribal Government",
    IF(
      B59 &lt;&gt; "",
      IFERROR(
        INDEX(
          'Summary - Objective'!$C$2:$AX$4,
          MATCH(Prototype_input!$C$38, 'Summary - Objective'!$B$2:$B$4, 0),
          MATCH(B59, 'Summary - Objective'!$C$1:$AX$1, 0)
        ),
        ""
      ),
      ""
    ),
    ""
  )
)</f>
        <v/>
      </c>
      <c r="G59" s="21" t="str">
        <f>IF(
  Prototype_input!$C$6 = "Federal or Tribal Government",
  IF(
    B59 &lt;&gt; "",
    IFERROR(
      INDEX(
        'Summary - Contract Type'!$C$2:$BX$6,
        MATCH(Prototype_input!$C$42, 'Summary - Contract Type'!$B$2:$B$6, 0),
        MATCH(B59, 'Summary - Contract Type'!$C$1:$BX$1, 0)
      ),
      ""
    ),
    ""
  ),
  ""
)</f>
        <v/>
      </c>
      <c r="H59" s="21" t="str">
        <f>IF(
  Prototype_input!$C$6 = "Federal or Tribal Government",
  IF(
    B59 &lt;&gt; "",
    IFERROR(
      INDEX(
        'Summary - Period of Performance'!$C$2:$AW$5,
        MATCH(Prototype_input!$C$46, 'Summary - Period of Performance'!$B$2:$B$5, 0),
        MATCH(B59, 'Summary - Period of Performance'!$C$1:$AW$1, 0)
      ),
      ""
    ),
    ""
  ),
  ""
)</f>
        <v/>
      </c>
      <c r="I59" s="21" t="str">
        <f>IF(
  Prototype_input!$C$6 = "Federal or Tribal Government",
  IF(
    B59 &lt;&gt; "",
    IFERROR(
      INDEX(
        'Summary - Socioeconomic'!$C$2:$BX$11,
        MATCH(Prototype_input!$C$50, 'Summary - Socioeconomic'!$B$2:$B$11, 0),
        MATCH(B59, 'Summary - Socioeconomic'!$C$1:$BX$1, 0)
      ),
      ""
    ),
    ""
  ),
  ""
)</f>
        <v/>
      </c>
      <c r="J59" s="21" t="str">
        <f>IF(
  Prototype_input!$C$6 = "Federal or Tribal Government",
  IF(
    B59 &lt;&gt; "",
    IFERROR(
      INDEX(
        'Summary - Estimated Dollar Valu'!$C$2:$AW$4,
        MATCH(Prototype_input!$C$54, 'Summary - Estimated Dollar Valu'!$B$2:$B$4, 0),
        MATCH(B59, 'Summary - Estimated Dollar Valu'!$C$1:$AW$1, 0)
      ),
      ""
    ),
    ""
  ),
  ""
)</f>
        <v/>
      </c>
      <c r="K59" s="21" t="str">
        <f>IF(AND(Prototype_input!$C$56&lt;&gt;"",J59&lt;&gt;""),Prototype_input!$C$58,"")</f>
        <v/>
      </c>
      <c r="L59" s="21" t="str">
        <f>IF(AND(Prototype_input!$C$60&lt;&gt;"",J59&lt;&gt;""),Prototype_input!$C$62,"")</f>
        <v/>
      </c>
      <c r="M59" s="21" t="str">
        <f>IF(AND(Prototype_input!$C$64&lt;&gt;"",J59&lt;&gt;""),Prototype_input!$C$66,"")</f>
        <v/>
      </c>
      <c r="N59" s="21" t="str">
        <f>IF(AND(Prototype_input!$C$68&lt;&gt;"",J59&lt;&gt;""),Prototype_input!$C$70,"")</f>
        <v/>
      </c>
      <c r="O59" s="21" t="str">
        <f>IF(N59&lt;&gt;"",_xlfn.XLOOKUP(Prototype_input!$E$19,'ITC Offerings Mapping'!$C$1:$C$1000,'ITC Offerings Mapping'!$B$1:$B$1000),"")</f>
        <v/>
      </c>
      <c r="Q59" s="21" t="str">
        <f t="array" ref="Q59">IF(Prototype_input!$C$6="Federal or Tribal Government",IF(O59&lt;&gt;"", INDEX('Scope Scoring'!$C$2:$BX$50, MATCH(O59, 'Scope Scoring'!$B$2:$B$50, 0), MATCH(B59, 'Scope Scoring'!$C$1:$BX$1, 0)),""),"")</f>
        <v/>
      </c>
      <c r="R59" s="21" t="str">
        <f t="shared" si="13"/>
        <v/>
      </c>
      <c r="S59" s="21" t="str">
        <f t="shared" si="14"/>
        <v/>
      </c>
      <c r="T59" s="21" t="str">
        <f t="shared" si="15"/>
        <v/>
      </c>
      <c r="U59" s="21" t="str">
        <f t="shared" si="16"/>
        <v/>
      </c>
      <c r="W59" s="21" t="str">
        <f t="array" ref="W59">IF(Prototype_input!$C$6="Federal or Tribal Government",IF(O59&lt;&gt;"", INDEX('Summary - Level of Assistance -'!$C$2:$AV$7, MATCH(Prototype_input!$C$34, 'Summary - Level of Assistance -'!$B$2:$B$7, 0), MATCH(B59, 'Summary - Level of Assistance -'!$C$1:$AV$1, 0)),""),"")</f>
        <v/>
      </c>
      <c r="X59" s="21" t="str">
        <f t="shared" si="17"/>
        <v/>
      </c>
      <c r="Y59" s="21" t="str">
        <f t="shared" si="18"/>
        <v/>
      </c>
      <c r="AA59" s="21" t="str">
        <f t="array" ref="AA59">IF(Prototype_input!$C$6="Federal or Tribal Government",IF(O59&lt;&gt;"", INDEX('Summary - Objective - Tradeoff'!$C$2:$AV$4, MATCH(Prototype_input!$C$38, 'Summary - Objective - Tradeoff'!$B$2:$B$4, 0), MATCH(B59, 'Summary - Objective - Tradeoff'!$C$1:$AV$1, 0)),""),"")</f>
        <v/>
      </c>
      <c r="AB59" s="21" t="str">
        <f t="shared" si="19"/>
        <v/>
      </c>
      <c r="AC59" s="21" t="str">
        <f t="shared" si="20"/>
        <v/>
      </c>
      <c r="AE59" s="21" t="str">
        <f t="array" ref="AE59">IF(Prototype_input!$C$6="Federal or Tribal Government",IF(O59&lt;&gt;"", INDEX('Summary- PoP - Tradeoff'!$C$2:$AV$5, MATCH(Prototype_input!$C$46, 'Summary- PoP - Tradeoff'!$B$2:$B$5, 0), MATCH(B59, 'Summary- PoP - Tradeoff'!$C$1:$AV$1, 0)),""),"")</f>
        <v/>
      </c>
      <c r="AF59" s="21" t="str">
        <f t="shared" si="21"/>
        <v/>
      </c>
      <c r="AG59" s="21" t="str">
        <f t="shared" si="22"/>
        <v/>
      </c>
      <c r="AI59" s="21" t="str">
        <f t="array" ref="AI59">IF(Prototype_input!$C$6="Federal or Tribal Government",IF(O59&lt;&gt;"", INDEX('Summary - EDV - Tradeoff'!$C$2:$AV$4, MATCH(Prototype_input!$C$54, 'Summary - EDV - Tradeoff'!$B$2:$B$4, 0), MATCH(B59, 'Summary - EDV - Tradeoff'!$C$1:$AV$1, 0)),""),"")</f>
        <v/>
      </c>
      <c r="AJ59" s="21" t="str">
        <f t="shared" si="23"/>
        <v/>
      </c>
      <c r="AK59" s="21" t="str">
        <f t="shared" si="24"/>
        <v/>
      </c>
      <c r="AL59" s="21" t="str">
        <f t="shared" si="25"/>
        <v/>
      </c>
    </row>
    <row r="60" spans="4:38" ht="12.75" x14ac:dyDescent="0.2">
      <c r="D60" s="21" t="str">
        <f>IF(
  Prototype_input!$C$6 = "State or Local Government",
  IF(
    C60 &lt;&gt; "",
    IFERROR(
      INDEX(
        'Summary - Acquisition Need'!$C$2:$AD$4,
        MATCH(Prototype_input!$C$30, 'Summary - Acquisition Need'!$B$2:$B$4, 0),
        MATCH(C60, 'Summary - Acquisition Need'!$C$1:$AD$1, 0)
      ),
      ""
    ),
    ""
  ),
  IF(
    Prototype_input!$C$6 = "Federal or Tribal Government",
    IF(
      B60 &lt;&gt; "",
      IFERROR(
        INDEX(
          'Summary - Place of Performance'!$C$2:$AW$14,
          MATCH(Prototype_input!$C$30, 'Summary - Place of Performance'!$B$2:$B$14, 0),
          MATCH(B60, 'Summary - Place of Performance'!$C$1:$AW$1, 0)
        ),
        ""
      ),
      ""
    ),
    ""
  )
)</f>
        <v/>
      </c>
      <c r="E60" s="21" t="str">
        <f>IF(
  Prototype_input!$C$6 = "State or Local Government",
  IF(
    C60 &lt;&gt; "",
    IFERROR(
      INDEX(
        'Summary - Contract Type'!$C$2:$BX$6,
        MATCH(Prototype_input!$C$34, 'Summary - Contract Type'!$B$2:$B$6, 0),
        MATCH(C60, 'Summary - Contract Type'!$C$1:$BX$1, 0)
      ),
      ""
    ),
    ""
  ),
  IF(
    Prototype_input!$C$6 = "Federal or Tribal Government",
    IF(
      B60 &lt;&gt; "",
      IFERROR(
        INDEX(
          'Summary - Level of Assistance'!$C$2:$AW$7,
          MATCH(Prototype_input!$C$34, 'Summary - Level of Assistance'!$B$2:$B$7, 0),
          MATCH(B60, 'Summary - Level of Assistance'!$C$1:$AW$1, 0)
        ),
        ""
      ),
      ""
    ),
    ""
  )
)</f>
        <v/>
      </c>
      <c r="F60" s="21" t="str">
        <f>IF(
  Prototype_input!$C$6 = "State or Local Government",
  IF(
    C60 &lt;&gt; "",
    IFERROR(
      INDEX(
        'Summary - Socioeconomic'!$C$2:$BX$11,
        MATCH(Prototype_input!$C$38, 'Summary - Socioeconomic'!$B$2:$B$11, 0),
        MATCH(C60, 'Summary - Socioeconomic'!$C$1:$BX$1, 0)
      ),
      ""
    ),
    ""
  ),
  IF(
    Prototype_input!$C$6 = "Federal or Tribal Government",
    IF(
      B60 &lt;&gt; "",
      IFERROR(
        INDEX(
          'Summary - Objective'!$C$2:$AX$4,
          MATCH(Prototype_input!$C$38, 'Summary - Objective'!$B$2:$B$4, 0),
          MATCH(B60, 'Summary - Objective'!$C$1:$AX$1, 0)
        ),
        ""
      ),
      ""
    ),
    ""
  )
)</f>
        <v/>
      </c>
      <c r="G60" s="21" t="str">
        <f>IF(
  Prototype_input!$C$6 = "Federal or Tribal Government",
  IF(
    B60 &lt;&gt; "",
    IFERROR(
      INDEX(
        'Summary - Contract Type'!$C$2:$BX$6,
        MATCH(Prototype_input!$C$42, 'Summary - Contract Type'!$B$2:$B$6, 0),
        MATCH(B60, 'Summary - Contract Type'!$C$1:$BX$1, 0)
      ),
      ""
    ),
    ""
  ),
  ""
)</f>
        <v/>
      </c>
      <c r="H60" s="21" t="str">
        <f>IF(
  Prototype_input!$C$6 = "Federal or Tribal Government",
  IF(
    B60 &lt;&gt; "",
    IFERROR(
      INDEX(
        'Summary - Period of Performance'!$C$2:$AW$5,
        MATCH(Prototype_input!$C$46, 'Summary - Period of Performance'!$B$2:$B$5, 0),
        MATCH(B60, 'Summary - Period of Performance'!$C$1:$AW$1, 0)
      ),
      ""
    ),
    ""
  ),
  ""
)</f>
        <v/>
      </c>
      <c r="I60" s="21" t="str">
        <f>IF(
  Prototype_input!$C$6 = "Federal or Tribal Government",
  IF(
    B60 &lt;&gt; "",
    IFERROR(
      INDEX(
        'Summary - Socioeconomic'!$C$2:$BX$11,
        MATCH(Prototype_input!$C$50, 'Summary - Socioeconomic'!$B$2:$B$11, 0),
        MATCH(B60, 'Summary - Socioeconomic'!$C$1:$BX$1, 0)
      ),
      ""
    ),
    ""
  ),
  ""
)</f>
        <v/>
      </c>
      <c r="J60" s="21" t="str">
        <f>IF(
  Prototype_input!$C$6 = "Federal or Tribal Government",
  IF(
    B60 &lt;&gt; "",
    IFERROR(
      INDEX(
        'Summary - Estimated Dollar Valu'!$C$2:$AW$4,
        MATCH(Prototype_input!$C$54, 'Summary - Estimated Dollar Valu'!$B$2:$B$4, 0),
        MATCH(B60, 'Summary - Estimated Dollar Valu'!$C$1:$AW$1, 0)
      ),
      ""
    ),
    ""
  ),
  ""
)</f>
        <v/>
      </c>
      <c r="K60" s="21" t="str">
        <f>IF(AND(Prototype_input!$C$56&lt;&gt;"",J60&lt;&gt;""),Prototype_input!$C$58,"")</f>
        <v/>
      </c>
      <c r="L60" s="21" t="str">
        <f>IF(AND(Prototype_input!$C$60&lt;&gt;"",J60&lt;&gt;""),Prototype_input!$C$62,"")</f>
        <v/>
      </c>
      <c r="M60" s="21" t="str">
        <f>IF(AND(Prototype_input!$C$64&lt;&gt;"",J60&lt;&gt;""),Prototype_input!$C$66,"")</f>
        <v/>
      </c>
      <c r="N60" s="21" t="str">
        <f>IF(AND(Prototype_input!$C$68&lt;&gt;"",J60&lt;&gt;""),Prototype_input!$C$70,"")</f>
        <v/>
      </c>
      <c r="O60" s="21" t="str">
        <f>IF(N60&lt;&gt;"",_xlfn.XLOOKUP(Prototype_input!$E$19,'ITC Offerings Mapping'!$C$1:$C$1000,'ITC Offerings Mapping'!$B$1:$B$1000),"")</f>
        <v/>
      </c>
      <c r="Q60" s="21" t="str">
        <f t="array" ref="Q60">IF(Prototype_input!$C$6="Federal or Tribal Government",IF(O60&lt;&gt;"", INDEX('Scope Scoring'!$C$2:$BX$50, MATCH(O60, 'Scope Scoring'!$B$2:$B$50, 0), MATCH(B60, 'Scope Scoring'!$C$1:$BX$1, 0)),""),"")</f>
        <v/>
      </c>
      <c r="R60" s="21" t="str">
        <f t="shared" si="13"/>
        <v/>
      </c>
      <c r="S60" s="21" t="str">
        <f t="shared" si="14"/>
        <v/>
      </c>
      <c r="T60" s="21" t="str">
        <f t="shared" si="15"/>
        <v/>
      </c>
      <c r="U60" s="21" t="str">
        <f t="shared" si="16"/>
        <v/>
      </c>
      <c r="W60" s="21" t="str">
        <f t="array" ref="W60">IF(Prototype_input!$C$6="Federal or Tribal Government",IF(O60&lt;&gt;"", INDEX('Summary - Level of Assistance -'!$C$2:$AV$7, MATCH(Prototype_input!$C$34, 'Summary - Level of Assistance -'!$B$2:$B$7, 0), MATCH(B60, 'Summary - Level of Assistance -'!$C$1:$AV$1, 0)),""),"")</f>
        <v/>
      </c>
      <c r="X60" s="21" t="str">
        <f t="shared" si="17"/>
        <v/>
      </c>
      <c r="Y60" s="21" t="str">
        <f t="shared" si="18"/>
        <v/>
      </c>
      <c r="AA60" s="21" t="str">
        <f t="array" ref="AA60">IF(Prototype_input!$C$6="Federal or Tribal Government",IF(O60&lt;&gt;"", INDEX('Summary - Objective - Tradeoff'!$C$2:$AV$4, MATCH(Prototype_input!$C$38, 'Summary - Objective - Tradeoff'!$B$2:$B$4, 0), MATCH(B60, 'Summary - Objective - Tradeoff'!$C$1:$AV$1, 0)),""),"")</f>
        <v/>
      </c>
      <c r="AB60" s="21" t="str">
        <f t="shared" si="19"/>
        <v/>
      </c>
      <c r="AC60" s="21" t="str">
        <f t="shared" si="20"/>
        <v/>
      </c>
      <c r="AE60" s="21" t="str">
        <f t="array" ref="AE60">IF(Prototype_input!$C$6="Federal or Tribal Government",IF(O60&lt;&gt;"", INDEX('Summary- PoP - Tradeoff'!$C$2:$AV$5, MATCH(Prototype_input!$C$46, 'Summary- PoP - Tradeoff'!$B$2:$B$5, 0), MATCH(B60, 'Summary- PoP - Tradeoff'!$C$1:$AV$1, 0)),""),"")</f>
        <v/>
      </c>
      <c r="AF60" s="21" t="str">
        <f t="shared" si="21"/>
        <v/>
      </c>
      <c r="AG60" s="21" t="str">
        <f t="shared" si="22"/>
        <v/>
      </c>
      <c r="AI60" s="21" t="str">
        <f t="array" ref="AI60">IF(Prototype_input!$C$6="Federal or Tribal Government",IF(O60&lt;&gt;"", INDEX('Summary - EDV - Tradeoff'!$C$2:$AV$4, MATCH(Prototype_input!$C$54, 'Summary - EDV - Tradeoff'!$B$2:$B$4, 0), MATCH(B60, 'Summary - EDV - Tradeoff'!$C$1:$AV$1, 0)),""),"")</f>
        <v/>
      </c>
      <c r="AJ60" s="21" t="str">
        <f t="shared" si="23"/>
        <v/>
      </c>
      <c r="AK60" s="21" t="str">
        <f t="shared" si="24"/>
        <v/>
      </c>
      <c r="AL60" s="21" t="str">
        <f t="shared" si="25"/>
        <v/>
      </c>
    </row>
    <row r="61" spans="4:38" ht="12.75" x14ac:dyDescent="0.2">
      <c r="D61" s="21" t="str">
        <f>IF(
  Prototype_input!$C$6 = "State or Local Government",
  IF(
    C61 &lt;&gt; "",
    IFERROR(
      INDEX(
        'Summary - Acquisition Need'!$C$2:$AD$4,
        MATCH(Prototype_input!$C$30, 'Summary - Acquisition Need'!$B$2:$B$4, 0),
        MATCH(C61, 'Summary - Acquisition Need'!$C$1:$AD$1, 0)
      ),
      ""
    ),
    ""
  ),
  IF(
    Prototype_input!$C$6 = "Federal or Tribal Government",
    IF(
      B61 &lt;&gt; "",
      IFERROR(
        INDEX(
          'Summary - Place of Performance'!$C$2:$AW$14,
          MATCH(Prototype_input!$C$30, 'Summary - Place of Performance'!$B$2:$B$14, 0),
          MATCH(B61, 'Summary - Place of Performance'!$C$1:$AW$1, 0)
        ),
        ""
      ),
      ""
    ),
    ""
  )
)</f>
        <v/>
      </c>
      <c r="E61" s="21" t="str">
        <f>IF(
  Prototype_input!$C$6 = "State or Local Government",
  IF(
    C61 &lt;&gt; "",
    IFERROR(
      INDEX(
        'Summary - Contract Type'!$C$2:$BX$6,
        MATCH(Prototype_input!$C$34, 'Summary - Contract Type'!$B$2:$B$6, 0),
        MATCH(C61, 'Summary - Contract Type'!$C$1:$BX$1, 0)
      ),
      ""
    ),
    ""
  ),
  IF(
    Prototype_input!$C$6 = "Federal or Tribal Government",
    IF(
      B61 &lt;&gt; "",
      IFERROR(
        INDEX(
          'Summary - Level of Assistance'!$C$2:$AW$7,
          MATCH(Prototype_input!$C$34, 'Summary - Level of Assistance'!$B$2:$B$7, 0),
          MATCH(B61, 'Summary - Level of Assistance'!$C$1:$AW$1, 0)
        ),
        ""
      ),
      ""
    ),
    ""
  )
)</f>
        <v/>
      </c>
      <c r="F61" s="21" t="str">
        <f>IF(
  Prototype_input!$C$6 = "State or Local Government",
  IF(
    C61 &lt;&gt; "",
    IFERROR(
      INDEX(
        'Summary - Socioeconomic'!$C$2:$BX$11,
        MATCH(Prototype_input!$C$38, 'Summary - Socioeconomic'!$B$2:$B$11, 0),
        MATCH(C61, 'Summary - Socioeconomic'!$C$1:$BX$1, 0)
      ),
      ""
    ),
    ""
  ),
  IF(
    Prototype_input!$C$6 = "Federal or Tribal Government",
    IF(
      B61 &lt;&gt; "",
      IFERROR(
        INDEX(
          'Summary - Objective'!$C$2:$AX$4,
          MATCH(Prototype_input!$C$38, 'Summary - Objective'!$B$2:$B$4, 0),
          MATCH(B61, 'Summary - Objective'!$C$1:$AX$1, 0)
        ),
        ""
      ),
      ""
    ),
    ""
  )
)</f>
        <v/>
      </c>
      <c r="G61" s="21" t="str">
        <f>IF(
  Prototype_input!$C$6 = "Federal or Tribal Government",
  IF(
    B61 &lt;&gt; "",
    IFERROR(
      INDEX(
        'Summary - Contract Type'!$C$2:$BX$6,
        MATCH(Prototype_input!$C$42, 'Summary - Contract Type'!$B$2:$B$6, 0),
        MATCH(B61, 'Summary - Contract Type'!$C$1:$BX$1, 0)
      ),
      ""
    ),
    ""
  ),
  ""
)</f>
        <v/>
      </c>
      <c r="H61" s="21" t="str">
        <f>IF(
  Prototype_input!$C$6 = "Federal or Tribal Government",
  IF(
    B61 &lt;&gt; "",
    IFERROR(
      INDEX(
        'Summary - Period of Performance'!$C$2:$AW$5,
        MATCH(Prototype_input!$C$46, 'Summary - Period of Performance'!$B$2:$B$5, 0),
        MATCH(B61, 'Summary - Period of Performance'!$C$1:$AW$1, 0)
      ),
      ""
    ),
    ""
  ),
  ""
)</f>
        <v/>
      </c>
      <c r="I61" s="21" t="str">
        <f>IF(
  Prototype_input!$C$6 = "Federal or Tribal Government",
  IF(
    B61 &lt;&gt; "",
    IFERROR(
      INDEX(
        'Summary - Socioeconomic'!$C$2:$BX$11,
        MATCH(Prototype_input!$C$50, 'Summary - Socioeconomic'!$B$2:$B$11, 0),
        MATCH(B61, 'Summary - Socioeconomic'!$C$1:$BX$1, 0)
      ),
      ""
    ),
    ""
  ),
  ""
)</f>
        <v/>
      </c>
      <c r="J61" s="21" t="str">
        <f>IF(
  Prototype_input!$C$6 = "Federal or Tribal Government",
  IF(
    B61 &lt;&gt; "",
    IFERROR(
      INDEX(
        'Summary - Estimated Dollar Valu'!$C$2:$AW$4,
        MATCH(Prototype_input!$C$54, 'Summary - Estimated Dollar Valu'!$B$2:$B$4, 0),
        MATCH(B61, 'Summary - Estimated Dollar Valu'!$C$1:$AW$1, 0)
      ),
      ""
    ),
    ""
  ),
  ""
)</f>
        <v/>
      </c>
      <c r="K61" s="21" t="str">
        <f>IF(AND(Prototype_input!$C$56&lt;&gt;"",J61&lt;&gt;""),Prototype_input!$C$58,"")</f>
        <v/>
      </c>
      <c r="L61" s="21" t="str">
        <f>IF(AND(Prototype_input!$C$60&lt;&gt;"",J61&lt;&gt;""),Prototype_input!$C$62,"")</f>
        <v/>
      </c>
      <c r="M61" s="21" t="str">
        <f>IF(AND(Prototype_input!$C$64&lt;&gt;"",J61&lt;&gt;""),Prototype_input!$C$66,"")</f>
        <v/>
      </c>
      <c r="N61" s="21" t="str">
        <f>IF(AND(Prototype_input!$C$68&lt;&gt;"",J61&lt;&gt;""),Prototype_input!$C$70,"")</f>
        <v/>
      </c>
      <c r="O61" s="21" t="str">
        <f>IF(N61&lt;&gt;"",_xlfn.XLOOKUP(Prototype_input!$E$19,'ITC Offerings Mapping'!$C$1:$C$1000,'ITC Offerings Mapping'!$B$1:$B$1000),"")</f>
        <v/>
      </c>
      <c r="Q61" s="21" t="str">
        <f t="array" ref="Q61">IF(Prototype_input!$C$6="Federal or Tribal Government",IF(O61&lt;&gt;"", INDEX('Scope Scoring'!$C$2:$BX$50, MATCH(O61, 'Scope Scoring'!$B$2:$B$50, 0), MATCH(B61, 'Scope Scoring'!$C$1:$BX$1, 0)),""),"")</f>
        <v/>
      </c>
      <c r="R61" s="21" t="str">
        <f t="shared" si="13"/>
        <v/>
      </c>
      <c r="S61" s="21" t="str">
        <f t="shared" si="14"/>
        <v/>
      </c>
      <c r="T61" s="21" t="str">
        <f t="shared" si="15"/>
        <v/>
      </c>
      <c r="U61" s="21" t="str">
        <f t="shared" si="16"/>
        <v/>
      </c>
      <c r="W61" s="21" t="str">
        <f t="array" ref="W61">IF(Prototype_input!$C$6="Federal or Tribal Government",IF(O61&lt;&gt;"", INDEX('Summary - Level of Assistance -'!$C$2:$AV$7, MATCH(Prototype_input!$C$34, 'Summary - Level of Assistance -'!$B$2:$B$7, 0), MATCH(B61, 'Summary - Level of Assistance -'!$C$1:$AV$1, 0)),""),"")</f>
        <v/>
      </c>
      <c r="X61" s="21" t="str">
        <f t="shared" si="17"/>
        <v/>
      </c>
      <c r="Y61" s="21" t="str">
        <f t="shared" si="18"/>
        <v/>
      </c>
      <c r="AA61" s="21" t="str">
        <f t="array" ref="AA61">IF(Prototype_input!$C$6="Federal or Tribal Government",IF(O61&lt;&gt;"", INDEX('Summary - Objective - Tradeoff'!$C$2:$AV$4, MATCH(Prototype_input!$C$38, 'Summary - Objective - Tradeoff'!$B$2:$B$4, 0), MATCH(B61, 'Summary - Objective - Tradeoff'!$C$1:$AV$1, 0)),""),"")</f>
        <v/>
      </c>
      <c r="AB61" s="21" t="str">
        <f t="shared" si="19"/>
        <v/>
      </c>
      <c r="AC61" s="21" t="str">
        <f t="shared" si="20"/>
        <v/>
      </c>
      <c r="AE61" s="21" t="str">
        <f t="array" ref="AE61">IF(Prototype_input!$C$6="Federal or Tribal Government",IF(O61&lt;&gt;"", INDEX('Summary- PoP - Tradeoff'!$C$2:$AV$5, MATCH(Prototype_input!$C$46, 'Summary- PoP - Tradeoff'!$B$2:$B$5, 0), MATCH(B61, 'Summary- PoP - Tradeoff'!$C$1:$AV$1, 0)),""),"")</f>
        <v/>
      </c>
      <c r="AF61" s="21" t="str">
        <f t="shared" si="21"/>
        <v/>
      </c>
      <c r="AG61" s="21" t="str">
        <f t="shared" si="22"/>
        <v/>
      </c>
      <c r="AI61" s="21" t="str">
        <f t="array" ref="AI61">IF(Prototype_input!$C$6="Federal or Tribal Government",IF(O61&lt;&gt;"", INDEX('Summary - EDV - Tradeoff'!$C$2:$AV$4, MATCH(Prototype_input!$C$54, 'Summary - EDV - Tradeoff'!$B$2:$B$4, 0), MATCH(B61, 'Summary - EDV - Tradeoff'!$C$1:$AV$1, 0)),""),"")</f>
        <v/>
      </c>
      <c r="AJ61" s="21" t="str">
        <f t="shared" si="23"/>
        <v/>
      </c>
      <c r="AK61" s="21" t="str">
        <f t="shared" si="24"/>
        <v/>
      </c>
      <c r="AL61" s="21" t="str">
        <f t="shared" si="25"/>
        <v/>
      </c>
    </row>
    <row r="62" spans="4:38" ht="12.75" x14ac:dyDescent="0.2">
      <c r="D62" s="21" t="str">
        <f>IF(
  Prototype_input!$C$6 = "State or Local Government",
  IF(
    C62 &lt;&gt; "",
    IFERROR(
      INDEX(
        'Summary - Acquisition Need'!$C$2:$AD$4,
        MATCH(Prototype_input!$C$30, 'Summary - Acquisition Need'!$B$2:$B$4, 0),
        MATCH(C62, 'Summary - Acquisition Need'!$C$1:$AD$1, 0)
      ),
      ""
    ),
    ""
  ),
  IF(
    Prototype_input!$C$6 = "Federal or Tribal Government",
    IF(
      B62 &lt;&gt; "",
      IFERROR(
        INDEX(
          'Summary - Place of Performance'!$C$2:$AW$14,
          MATCH(Prototype_input!$C$30, 'Summary - Place of Performance'!$B$2:$B$14, 0),
          MATCH(B62, 'Summary - Place of Performance'!$C$1:$AW$1, 0)
        ),
        ""
      ),
      ""
    ),
    ""
  )
)</f>
        <v/>
      </c>
      <c r="E62" s="21" t="str">
        <f>IF(
  Prototype_input!$C$6 = "State or Local Government",
  IF(
    C62 &lt;&gt; "",
    IFERROR(
      INDEX(
        'Summary - Contract Type'!$C$2:$BX$6,
        MATCH(Prototype_input!$C$34, 'Summary - Contract Type'!$B$2:$B$6, 0),
        MATCH(C62, 'Summary - Contract Type'!$C$1:$BX$1, 0)
      ),
      ""
    ),
    ""
  ),
  IF(
    Prototype_input!$C$6 = "Federal or Tribal Government",
    IF(
      B62 &lt;&gt; "",
      IFERROR(
        INDEX(
          'Summary - Level of Assistance'!$C$2:$AW$7,
          MATCH(Prototype_input!$C$34, 'Summary - Level of Assistance'!$B$2:$B$7, 0),
          MATCH(B62, 'Summary - Level of Assistance'!$C$1:$AW$1, 0)
        ),
        ""
      ),
      ""
    ),
    ""
  )
)</f>
        <v/>
      </c>
      <c r="F62" s="21" t="str">
        <f>IF(
  Prototype_input!$C$6 = "State or Local Government",
  IF(
    C62 &lt;&gt; "",
    IFERROR(
      INDEX(
        'Summary - Socioeconomic'!$C$2:$BX$11,
        MATCH(Prototype_input!$C$38, 'Summary - Socioeconomic'!$B$2:$B$11, 0),
        MATCH(C62, 'Summary - Socioeconomic'!$C$1:$BX$1, 0)
      ),
      ""
    ),
    ""
  ),
  IF(
    Prototype_input!$C$6 = "Federal or Tribal Government",
    IF(
      B62 &lt;&gt; "",
      IFERROR(
        INDEX(
          'Summary - Objective'!$C$2:$AX$4,
          MATCH(Prototype_input!$C$38, 'Summary - Objective'!$B$2:$B$4, 0),
          MATCH(B62, 'Summary - Objective'!$C$1:$AX$1, 0)
        ),
        ""
      ),
      ""
    ),
    ""
  )
)</f>
        <v/>
      </c>
      <c r="G62" s="21" t="str">
        <f>IF(
  Prototype_input!$C$6 = "Federal or Tribal Government",
  IF(
    B62 &lt;&gt; "",
    IFERROR(
      INDEX(
        'Summary - Contract Type'!$C$2:$BX$6,
        MATCH(Prototype_input!$C$42, 'Summary - Contract Type'!$B$2:$B$6, 0),
        MATCH(B62, 'Summary - Contract Type'!$C$1:$BX$1, 0)
      ),
      ""
    ),
    ""
  ),
  ""
)</f>
        <v/>
      </c>
      <c r="H62" s="21" t="str">
        <f>IF(
  Prototype_input!$C$6 = "Federal or Tribal Government",
  IF(
    B62 &lt;&gt; "",
    IFERROR(
      INDEX(
        'Summary - Period of Performance'!$C$2:$AW$5,
        MATCH(Prototype_input!$C$46, 'Summary - Period of Performance'!$B$2:$B$5, 0),
        MATCH(B62, 'Summary - Period of Performance'!$C$1:$AW$1, 0)
      ),
      ""
    ),
    ""
  ),
  ""
)</f>
        <v/>
      </c>
      <c r="I62" s="21" t="str">
        <f>IF(
  Prototype_input!$C$6 = "Federal or Tribal Government",
  IF(
    B62 &lt;&gt; "",
    IFERROR(
      INDEX(
        'Summary - Socioeconomic'!$C$2:$BX$11,
        MATCH(Prototype_input!$C$50, 'Summary - Socioeconomic'!$B$2:$B$11, 0),
        MATCH(B62, 'Summary - Socioeconomic'!$C$1:$BX$1, 0)
      ),
      ""
    ),
    ""
  ),
  ""
)</f>
        <v/>
      </c>
      <c r="J62" s="21" t="str">
        <f>IF(
  Prototype_input!$C$6 = "Federal or Tribal Government",
  IF(
    B62 &lt;&gt; "",
    IFERROR(
      INDEX(
        'Summary - Estimated Dollar Valu'!$C$2:$AW$4,
        MATCH(Prototype_input!$C$54, 'Summary - Estimated Dollar Valu'!$B$2:$B$4, 0),
        MATCH(B62, 'Summary - Estimated Dollar Valu'!$C$1:$AW$1, 0)
      ),
      ""
    ),
    ""
  ),
  ""
)</f>
        <v/>
      </c>
      <c r="K62" s="21" t="str">
        <f>IF(AND(Prototype_input!$C$56&lt;&gt;"",J62&lt;&gt;""),Prototype_input!$C$58,"")</f>
        <v/>
      </c>
      <c r="L62" s="21" t="str">
        <f>IF(AND(Prototype_input!$C$60&lt;&gt;"",J62&lt;&gt;""),Prototype_input!$C$62,"")</f>
        <v/>
      </c>
      <c r="M62" s="21" t="str">
        <f>IF(AND(Prototype_input!$C$64&lt;&gt;"",J62&lt;&gt;""),Prototype_input!$C$66,"")</f>
        <v/>
      </c>
      <c r="N62" s="21" t="str">
        <f>IF(AND(Prototype_input!$C$68&lt;&gt;"",J62&lt;&gt;""),Prototype_input!$C$70,"")</f>
        <v/>
      </c>
      <c r="O62" s="21" t="str">
        <f>IF(N62&lt;&gt;"",_xlfn.XLOOKUP(Prototype_input!$E$19,'ITC Offerings Mapping'!$C$1:$C$1000,'ITC Offerings Mapping'!$B$1:$B$1000),"")</f>
        <v/>
      </c>
      <c r="Q62" s="21" t="str">
        <f t="array" ref="Q62">IF(Prototype_input!$C$6="Federal or Tribal Government",IF(O62&lt;&gt;"", INDEX('Scope Scoring'!$C$2:$BX$50, MATCH(O62, 'Scope Scoring'!$B$2:$B$50, 0), MATCH(B62, 'Scope Scoring'!$C$1:$BX$1, 0)),""),"")</f>
        <v/>
      </c>
      <c r="R62" s="21" t="str">
        <f t="shared" si="13"/>
        <v/>
      </c>
      <c r="S62" s="21" t="str">
        <f t="shared" si="14"/>
        <v/>
      </c>
      <c r="T62" s="21" t="str">
        <f t="shared" si="15"/>
        <v/>
      </c>
      <c r="U62" s="21" t="str">
        <f t="shared" si="16"/>
        <v/>
      </c>
      <c r="W62" s="21" t="str">
        <f t="array" ref="W62">IF(Prototype_input!$C$6="Federal or Tribal Government",IF(O62&lt;&gt;"", INDEX('Summary - Level of Assistance -'!$C$2:$AV$7, MATCH(Prototype_input!$C$34, 'Summary - Level of Assistance -'!$B$2:$B$7, 0), MATCH(B62, 'Summary - Level of Assistance -'!$C$1:$AV$1, 0)),""),"")</f>
        <v/>
      </c>
      <c r="X62" s="21" t="str">
        <f t="shared" si="17"/>
        <v/>
      </c>
      <c r="Y62" s="21" t="str">
        <f t="shared" si="18"/>
        <v/>
      </c>
      <c r="AA62" s="21" t="str">
        <f t="array" ref="AA62">IF(Prototype_input!$C$6="Federal or Tribal Government",IF(O62&lt;&gt;"", INDEX('Summary - Objective - Tradeoff'!$C$2:$AV$4, MATCH(Prototype_input!$C$38, 'Summary - Objective - Tradeoff'!$B$2:$B$4, 0), MATCH(B62, 'Summary - Objective - Tradeoff'!$C$1:$AV$1, 0)),""),"")</f>
        <v/>
      </c>
      <c r="AB62" s="21" t="str">
        <f t="shared" si="19"/>
        <v/>
      </c>
      <c r="AC62" s="21" t="str">
        <f t="shared" si="20"/>
        <v/>
      </c>
      <c r="AE62" s="21" t="str">
        <f t="array" ref="AE62">IF(Prototype_input!$C$6="Federal or Tribal Government",IF(O62&lt;&gt;"", INDEX('Summary- PoP - Tradeoff'!$C$2:$AV$5, MATCH(Prototype_input!$C$46, 'Summary- PoP - Tradeoff'!$B$2:$B$5, 0), MATCH(B62, 'Summary- PoP - Tradeoff'!$C$1:$AV$1, 0)),""),"")</f>
        <v/>
      </c>
      <c r="AF62" s="21" t="str">
        <f t="shared" si="21"/>
        <v/>
      </c>
      <c r="AG62" s="21" t="str">
        <f t="shared" si="22"/>
        <v/>
      </c>
      <c r="AI62" s="21" t="str">
        <f t="array" ref="AI62">IF(Prototype_input!$C$6="Federal or Tribal Government",IF(O62&lt;&gt;"", INDEX('Summary - EDV - Tradeoff'!$C$2:$AV$4, MATCH(Prototype_input!$C$54, 'Summary - EDV - Tradeoff'!$B$2:$B$4, 0), MATCH(B62, 'Summary - EDV - Tradeoff'!$C$1:$AV$1, 0)),""),"")</f>
        <v/>
      </c>
      <c r="AJ62" s="21" t="str">
        <f t="shared" si="23"/>
        <v/>
      </c>
      <c r="AK62" s="21" t="str">
        <f t="shared" si="24"/>
        <v/>
      </c>
      <c r="AL62" s="21" t="str">
        <f t="shared" si="25"/>
        <v/>
      </c>
    </row>
    <row r="63" spans="4:38" ht="12.75" x14ac:dyDescent="0.2">
      <c r="D63" s="21" t="str">
        <f>IF(
  Prototype_input!$C$6 = "State or Local Government",
  IF(
    C63 &lt;&gt; "",
    IFERROR(
      INDEX(
        'Summary - Acquisition Need'!$C$2:$AD$4,
        MATCH(Prototype_input!$C$30, 'Summary - Acquisition Need'!$B$2:$B$4, 0),
        MATCH(C63, 'Summary - Acquisition Need'!$C$1:$AD$1, 0)
      ),
      ""
    ),
    ""
  ),
  IF(
    Prototype_input!$C$6 = "Federal or Tribal Government",
    IF(
      B63 &lt;&gt; "",
      IFERROR(
        INDEX(
          'Summary - Place of Performance'!$C$2:$AW$14,
          MATCH(Prototype_input!$C$30, 'Summary - Place of Performance'!$B$2:$B$14, 0),
          MATCH(B63, 'Summary - Place of Performance'!$C$1:$AW$1, 0)
        ),
        ""
      ),
      ""
    ),
    ""
  )
)</f>
        <v/>
      </c>
      <c r="E63" s="21" t="str">
        <f>IF(
  Prototype_input!$C$6 = "State or Local Government",
  IF(
    C63 &lt;&gt; "",
    IFERROR(
      INDEX(
        'Summary - Contract Type'!$C$2:$BX$6,
        MATCH(Prototype_input!$C$34, 'Summary - Contract Type'!$B$2:$B$6, 0),
        MATCH(C63, 'Summary - Contract Type'!$C$1:$BX$1, 0)
      ),
      ""
    ),
    ""
  ),
  IF(
    Prototype_input!$C$6 = "Federal or Tribal Government",
    IF(
      B63 &lt;&gt; "",
      IFERROR(
        INDEX(
          'Summary - Level of Assistance'!$C$2:$AW$7,
          MATCH(Prototype_input!$C$34, 'Summary - Level of Assistance'!$B$2:$B$7, 0),
          MATCH(B63, 'Summary - Level of Assistance'!$C$1:$AW$1, 0)
        ),
        ""
      ),
      ""
    ),
    ""
  )
)</f>
        <v/>
      </c>
      <c r="F63" s="21" t="str">
        <f>IF(
  Prototype_input!$C$6 = "State or Local Government",
  IF(
    C63 &lt;&gt; "",
    IFERROR(
      INDEX(
        'Summary - Socioeconomic'!$C$2:$BX$11,
        MATCH(Prototype_input!$C$38, 'Summary - Socioeconomic'!$B$2:$B$11, 0),
        MATCH(C63, 'Summary - Socioeconomic'!$C$1:$BX$1, 0)
      ),
      ""
    ),
    ""
  ),
  IF(
    Prototype_input!$C$6 = "Federal or Tribal Government",
    IF(
      B63 &lt;&gt; "",
      IFERROR(
        INDEX(
          'Summary - Objective'!$C$2:$AX$4,
          MATCH(Prototype_input!$C$38, 'Summary - Objective'!$B$2:$B$4, 0),
          MATCH(B63, 'Summary - Objective'!$C$1:$AX$1, 0)
        ),
        ""
      ),
      ""
    ),
    ""
  )
)</f>
        <v/>
      </c>
      <c r="G63" s="21" t="str">
        <f>IF(
  Prototype_input!$C$6 = "Federal or Tribal Government",
  IF(
    B63 &lt;&gt; "",
    IFERROR(
      INDEX(
        'Summary - Contract Type'!$C$2:$BX$6,
        MATCH(Prototype_input!$C$42, 'Summary - Contract Type'!$B$2:$B$6, 0),
        MATCH(B63, 'Summary - Contract Type'!$C$1:$BX$1, 0)
      ),
      ""
    ),
    ""
  ),
  ""
)</f>
        <v/>
      </c>
      <c r="H63" s="21" t="str">
        <f>IF(
  Prototype_input!$C$6 = "Federal or Tribal Government",
  IF(
    B63 &lt;&gt; "",
    IFERROR(
      INDEX(
        'Summary - Period of Performance'!$C$2:$AW$5,
        MATCH(Prototype_input!$C$46, 'Summary - Period of Performance'!$B$2:$B$5, 0),
        MATCH(B63, 'Summary - Period of Performance'!$C$1:$AW$1, 0)
      ),
      ""
    ),
    ""
  ),
  ""
)</f>
        <v/>
      </c>
      <c r="I63" s="21" t="str">
        <f>IF(
  Prototype_input!$C$6 = "Federal or Tribal Government",
  IF(
    B63 &lt;&gt; "",
    IFERROR(
      INDEX(
        'Summary - Socioeconomic'!$C$2:$BX$11,
        MATCH(Prototype_input!$C$50, 'Summary - Socioeconomic'!$B$2:$B$11, 0),
        MATCH(B63, 'Summary - Socioeconomic'!$C$1:$BX$1, 0)
      ),
      ""
    ),
    ""
  ),
  ""
)</f>
        <v/>
      </c>
      <c r="J63" s="21" t="str">
        <f>IF(
  Prototype_input!$C$6 = "Federal or Tribal Government",
  IF(
    B63 &lt;&gt; "",
    IFERROR(
      INDEX(
        'Summary - Estimated Dollar Valu'!$C$2:$AW$4,
        MATCH(Prototype_input!$C$54, 'Summary - Estimated Dollar Valu'!$B$2:$B$4, 0),
        MATCH(B63, 'Summary - Estimated Dollar Valu'!$C$1:$AW$1, 0)
      ),
      ""
    ),
    ""
  ),
  ""
)</f>
        <v/>
      </c>
      <c r="K63" s="21" t="str">
        <f>IF(AND(Prototype_input!$C$56&lt;&gt;"",J63&lt;&gt;""),Prototype_input!$C$58,"")</f>
        <v/>
      </c>
      <c r="L63" s="21" t="str">
        <f>IF(AND(Prototype_input!$C$60&lt;&gt;"",J63&lt;&gt;""),Prototype_input!$C$62,"")</f>
        <v/>
      </c>
      <c r="M63" s="21" t="str">
        <f>IF(AND(Prototype_input!$C$64&lt;&gt;"",J63&lt;&gt;""),Prototype_input!$C$66,"")</f>
        <v/>
      </c>
      <c r="N63" s="21" t="str">
        <f>IF(AND(Prototype_input!$C$68&lt;&gt;"",J63&lt;&gt;""),Prototype_input!$C$70,"")</f>
        <v/>
      </c>
      <c r="O63" s="21" t="str">
        <f>IF(N63&lt;&gt;"",_xlfn.XLOOKUP(Prototype_input!$E$19,'ITC Offerings Mapping'!$C$1:$C$1000,'ITC Offerings Mapping'!$B$1:$B$1000),"")</f>
        <v/>
      </c>
      <c r="Q63" s="21" t="str">
        <f t="array" ref="Q63">IF(Prototype_input!$C$6="Federal or Tribal Government",IF(O63&lt;&gt;"", INDEX('Scope Scoring'!$C$2:$BX$50, MATCH(O63, 'Scope Scoring'!$B$2:$B$50, 0), MATCH(B63, 'Scope Scoring'!$C$1:$BX$1, 0)),""),"")</f>
        <v/>
      </c>
      <c r="R63" s="21" t="str">
        <f t="shared" si="13"/>
        <v/>
      </c>
      <c r="S63" s="21" t="str">
        <f t="shared" si="14"/>
        <v/>
      </c>
      <c r="T63" s="21" t="str">
        <f t="shared" si="15"/>
        <v/>
      </c>
      <c r="U63" s="21" t="str">
        <f t="shared" si="16"/>
        <v/>
      </c>
      <c r="W63" s="21" t="str">
        <f t="array" ref="W63">IF(Prototype_input!$C$6="Federal or Tribal Government",IF(O63&lt;&gt;"", INDEX('Summary - Level of Assistance -'!$C$2:$AV$7, MATCH(Prototype_input!$C$34, 'Summary - Level of Assistance -'!$B$2:$B$7, 0), MATCH(B63, 'Summary - Level of Assistance -'!$C$1:$AV$1, 0)),""),"")</f>
        <v/>
      </c>
      <c r="X63" s="21" t="str">
        <f t="shared" si="17"/>
        <v/>
      </c>
      <c r="Y63" s="21" t="str">
        <f t="shared" si="18"/>
        <v/>
      </c>
      <c r="AA63" s="21" t="str">
        <f t="array" ref="AA63">IF(Prototype_input!$C$6="Federal or Tribal Government",IF(O63&lt;&gt;"", INDEX('Summary - Objective - Tradeoff'!$C$2:$AV$4, MATCH(Prototype_input!$C$38, 'Summary - Objective - Tradeoff'!$B$2:$B$4, 0), MATCH(B63, 'Summary - Objective - Tradeoff'!$C$1:$AV$1, 0)),""),"")</f>
        <v/>
      </c>
      <c r="AB63" s="21" t="str">
        <f t="shared" si="19"/>
        <v/>
      </c>
      <c r="AC63" s="21" t="str">
        <f t="shared" si="20"/>
        <v/>
      </c>
      <c r="AE63" s="21" t="str">
        <f t="array" ref="AE63">IF(Prototype_input!$C$6="Federal or Tribal Government",IF(O63&lt;&gt;"", INDEX('Summary- PoP - Tradeoff'!$C$2:$AV$5, MATCH(Prototype_input!$C$46, 'Summary- PoP - Tradeoff'!$B$2:$B$5, 0), MATCH(B63, 'Summary- PoP - Tradeoff'!$C$1:$AV$1, 0)),""),"")</f>
        <v/>
      </c>
      <c r="AF63" s="21" t="str">
        <f t="shared" si="21"/>
        <v/>
      </c>
      <c r="AG63" s="21" t="str">
        <f t="shared" si="22"/>
        <v/>
      </c>
      <c r="AI63" s="21" t="str">
        <f t="array" ref="AI63">IF(Prototype_input!$C$6="Federal or Tribal Government",IF(O63&lt;&gt;"", INDEX('Summary - EDV - Tradeoff'!$C$2:$AV$4, MATCH(Prototype_input!$C$54, 'Summary - EDV - Tradeoff'!$B$2:$B$4, 0), MATCH(B63, 'Summary - EDV - Tradeoff'!$C$1:$AV$1, 0)),""),"")</f>
        <v/>
      </c>
      <c r="AJ63" s="21" t="str">
        <f t="shared" si="23"/>
        <v/>
      </c>
      <c r="AK63" s="21" t="str">
        <f t="shared" si="24"/>
        <v/>
      </c>
      <c r="AL63" s="21" t="str">
        <f t="shared" si="25"/>
        <v/>
      </c>
    </row>
    <row r="64" spans="4:38" ht="12.75" x14ac:dyDescent="0.2">
      <c r="D64" s="21" t="str">
        <f>IF(
  Prototype_input!$C$6 = "State or Local Government",
  IF(
    C64 &lt;&gt; "",
    IFERROR(
      INDEX(
        'Summary - Acquisition Need'!$C$2:$AD$4,
        MATCH(Prototype_input!$C$30, 'Summary - Acquisition Need'!$B$2:$B$4, 0),
        MATCH(C64, 'Summary - Acquisition Need'!$C$1:$AD$1, 0)
      ),
      ""
    ),
    ""
  ),
  IF(
    Prototype_input!$C$6 = "Federal or Tribal Government",
    IF(
      B64 &lt;&gt; "",
      IFERROR(
        INDEX(
          'Summary - Place of Performance'!$C$2:$AW$14,
          MATCH(Prototype_input!$C$30, 'Summary - Place of Performance'!$B$2:$B$14, 0),
          MATCH(B64, 'Summary - Place of Performance'!$C$1:$AW$1, 0)
        ),
        ""
      ),
      ""
    ),
    ""
  )
)</f>
        <v/>
      </c>
      <c r="E64" s="21" t="str">
        <f>IF(
  Prototype_input!$C$6 = "State or Local Government",
  IF(
    C64 &lt;&gt; "",
    IFERROR(
      INDEX(
        'Summary - Contract Type'!$C$2:$BX$6,
        MATCH(Prototype_input!$C$34, 'Summary - Contract Type'!$B$2:$B$6, 0),
        MATCH(C64, 'Summary - Contract Type'!$C$1:$BX$1, 0)
      ),
      ""
    ),
    ""
  ),
  IF(
    Prototype_input!$C$6 = "Federal or Tribal Government",
    IF(
      B64 &lt;&gt; "",
      IFERROR(
        INDEX(
          'Summary - Level of Assistance'!$C$2:$AW$7,
          MATCH(Prototype_input!$C$34, 'Summary - Level of Assistance'!$B$2:$B$7, 0),
          MATCH(B64, 'Summary - Level of Assistance'!$C$1:$AW$1, 0)
        ),
        ""
      ),
      ""
    ),
    ""
  )
)</f>
        <v/>
      </c>
      <c r="F64" s="21" t="str">
        <f>IF(
  Prototype_input!$C$6 = "State or Local Government",
  IF(
    C64 &lt;&gt; "",
    IFERROR(
      INDEX(
        'Summary - Socioeconomic'!$C$2:$BX$11,
        MATCH(Prototype_input!$C$38, 'Summary - Socioeconomic'!$B$2:$B$11, 0),
        MATCH(C64, 'Summary - Socioeconomic'!$C$1:$BX$1, 0)
      ),
      ""
    ),
    ""
  ),
  IF(
    Prototype_input!$C$6 = "Federal or Tribal Government",
    IF(
      B64 &lt;&gt; "",
      IFERROR(
        INDEX(
          'Summary - Objective'!$C$2:$AX$4,
          MATCH(Prototype_input!$C$38, 'Summary - Objective'!$B$2:$B$4, 0),
          MATCH(B64, 'Summary - Objective'!$C$1:$AX$1, 0)
        ),
        ""
      ),
      ""
    ),
    ""
  )
)</f>
        <v/>
      </c>
      <c r="G64" s="21" t="str">
        <f>IF(
  Prototype_input!$C$6 = "Federal or Tribal Government",
  IF(
    B64 &lt;&gt; "",
    IFERROR(
      INDEX(
        'Summary - Contract Type'!$C$2:$BX$6,
        MATCH(Prototype_input!$C$42, 'Summary - Contract Type'!$B$2:$B$6, 0),
        MATCH(B64, 'Summary - Contract Type'!$C$1:$BX$1, 0)
      ),
      ""
    ),
    ""
  ),
  ""
)</f>
        <v/>
      </c>
      <c r="H64" s="21" t="str">
        <f>IF(
  Prototype_input!$C$6 = "Federal or Tribal Government",
  IF(
    B64 &lt;&gt; "",
    IFERROR(
      INDEX(
        'Summary - Period of Performance'!$C$2:$AW$5,
        MATCH(Prototype_input!$C$46, 'Summary - Period of Performance'!$B$2:$B$5, 0),
        MATCH(B64, 'Summary - Period of Performance'!$C$1:$AW$1, 0)
      ),
      ""
    ),
    ""
  ),
  ""
)</f>
        <v/>
      </c>
      <c r="I64" s="21" t="str">
        <f>IF(
  Prototype_input!$C$6 = "Federal or Tribal Government",
  IF(
    B64 &lt;&gt; "",
    IFERROR(
      INDEX(
        'Summary - Socioeconomic'!$C$2:$BX$11,
        MATCH(Prototype_input!$C$50, 'Summary - Socioeconomic'!$B$2:$B$11, 0),
        MATCH(B64, 'Summary - Socioeconomic'!$C$1:$BX$1, 0)
      ),
      ""
    ),
    ""
  ),
  ""
)</f>
        <v/>
      </c>
      <c r="J64" s="21" t="str">
        <f>IF(
  Prototype_input!$C$6 = "Federal or Tribal Government",
  IF(
    B64 &lt;&gt; "",
    IFERROR(
      INDEX(
        'Summary - Estimated Dollar Valu'!$C$2:$AW$4,
        MATCH(Prototype_input!$C$54, 'Summary - Estimated Dollar Valu'!$B$2:$B$4, 0),
        MATCH(B64, 'Summary - Estimated Dollar Valu'!$C$1:$AW$1, 0)
      ),
      ""
    ),
    ""
  ),
  ""
)</f>
        <v/>
      </c>
      <c r="K64" s="21" t="str">
        <f>IF(AND(Prototype_input!$C$56&lt;&gt;"",J64&lt;&gt;""),Prototype_input!$C$58,"")</f>
        <v/>
      </c>
      <c r="L64" s="21" t="str">
        <f>IF(AND(Prototype_input!$C$60&lt;&gt;"",J64&lt;&gt;""),Prototype_input!$C$62,"")</f>
        <v/>
      </c>
      <c r="M64" s="21" t="str">
        <f>IF(AND(Prototype_input!$C$64&lt;&gt;"",J64&lt;&gt;""),Prototype_input!$C$66,"")</f>
        <v/>
      </c>
      <c r="N64" s="21" t="str">
        <f>IF(AND(Prototype_input!$C$68&lt;&gt;"",J64&lt;&gt;""),Prototype_input!$C$70,"")</f>
        <v/>
      </c>
      <c r="O64" s="21" t="str">
        <f>IF(N64&lt;&gt;"",_xlfn.XLOOKUP(Prototype_input!$E$19,'ITC Offerings Mapping'!$C$1:$C$1000,'ITC Offerings Mapping'!$B$1:$B$1000),"")</f>
        <v/>
      </c>
      <c r="Q64" s="21" t="str">
        <f t="array" ref="Q64">IF(Prototype_input!$C$6="Federal or Tribal Government",IF(O64&lt;&gt;"", INDEX('Scope Scoring'!$C$2:$BX$50, MATCH(O64, 'Scope Scoring'!$B$2:$B$50, 0), MATCH(B64, 'Scope Scoring'!$C$1:$BX$1, 0)),""),"")</f>
        <v/>
      </c>
      <c r="R64" s="21" t="str">
        <f t="shared" si="13"/>
        <v/>
      </c>
      <c r="S64" s="21" t="str">
        <f t="shared" si="14"/>
        <v/>
      </c>
      <c r="T64" s="21" t="str">
        <f t="shared" si="15"/>
        <v/>
      </c>
      <c r="U64" s="21" t="str">
        <f t="shared" si="16"/>
        <v/>
      </c>
      <c r="W64" s="21" t="str">
        <f t="array" ref="W64">IF(Prototype_input!$C$6="Federal or Tribal Government",IF(O64&lt;&gt;"", INDEX('Summary - Level of Assistance -'!$C$2:$AV$7, MATCH(Prototype_input!$C$34, 'Summary - Level of Assistance -'!$B$2:$B$7, 0), MATCH(B64, 'Summary - Level of Assistance -'!$C$1:$AV$1, 0)),""),"")</f>
        <v/>
      </c>
      <c r="X64" s="21" t="str">
        <f t="shared" si="17"/>
        <v/>
      </c>
      <c r="Y64" s="21" t="str">
        <f t="shared" si="18"/>
        <v/>
      </c>
      <c r="AA64" s="21" t="str">
        <f t="array" ref="AA64">IF(Prototype_input!$C$6="Federal or Tribal Government",IF(O64&lt;&gt;"", INDEX('Summary - Objective - Tradeoff'!$C$2:$AV$4, MATCH(Prototype_input!$C$38, 'Summary - Objective - Tradeoff'!$B$2:$B$4, 0), MATCH(B64, 'Summary - Objective - Tradeoff'!$C$1:$AV$1, 0)),""),"")</f>
        <v/>
      </c>
      <c r="AB64" s="21" t="str">
        <f t="shared" si="19"/>
        <v/>
      </c>
      <c r="AC64" s="21" t="str">
        <f t="shared" si="20"/>
        <v/>
      </c>
      <c r="AE64" s="21" t="str">
        <f t="array" ref="AE64">IF(Prototype_input!$C$6="Federal or Tribal Government",IF(O64&lt;&gt;"", INDEX('Summary- PoP - Tradeoff'!$C$2:$AV$5, MATCH(Prototype_input!$C$46, 'Summary- PoP - Tradeoff'!$B$2:$B$5, 0), MATCH(B64, 'Summary- PoP - Tradeoff'!$C$1:$AV$1, 0)),""),"")</f>
        <v/>
      </c>
      <c r="AF64" s="21" t="str">
        <f t="shared" si="21"/>
        <v/>
      </c>
      <c r="AG64" s="21" t="str">
        <f t="shared" si="22"/>
        <v/>
      </c>
      <c r="AI64" s="21" t="str">
        <f t="array" ref="AI64">IF(Prototype_input!$C$6="Federal or Tribal Government",IF(O64&lt;&gt;"", INDEX('Summary - EDV - Tradeoff'!$C$2:$AV$4, MATCH(Prototype_input!$C$54, 'Summary - EDV - Tradeoff'!$B$2:$B$4, 0), MATCH(B64, 'Summary - EDV - Tradeoff'!$C$1:$AV$1, 0)),""),"")</f>
        <v/>
      </c>
      <c r="AJ64" s="21" t="str">
        <f t="shared" si="23"/>
        <v/>
      </c>
      <c r="AK64" s="21" t="str">
        <f t="shared" si="24"/>
        <v/>
      </c>
      <c r="AL64" s="21" t="str">
        <f t="shared" si="25"/>
        <v/>
      </c>
    </row>
    <row r="65" spans="4:38" ht="12.75" x14ac:dyDescent="0.2">
      <c r="D65" s="21" t="str">
        <f>IF(
  Prototype_input!$C$6 = "State or Local Government",
  IF(
    C65 &lt;&gt; "",
    IFERROR(
      INDEX(
        'Summary - Acquisition Need'!$C$2:$AD$4,
        MATCH(Prototype_input!$C$30, 'Summary - Acquisition Need'!$B$2:$B$4, 0),
        MATCH(C65, 'Summary - Acquisition Need'!$C$1:$AD$1, 0)
      ),
      ""
    ),
    ""
  ),
  IF(
    Prototype_input!$C$6 = "Federal or Tribal Government",
    IF(
      B65 &lt;&gt; "",
      IFERROR(
        INDEX(
          'Summary - Place of Performance'!$C$2:$AW$14,
          MATCH(Prototype_input!$C$30, 'Summary - Place of Performance'!$B$2:$B$14, 0),
          MATCH(B65, 'Summary - Place of Performance'!$C$1:$AW$1, 0)
        ),
        ""
      ),
      ""
    ),
    ""
  )
)</f>
        <v/>
      </c>
      <c r="E65" s="21" t="str">
        <f>IF(
  Prototype_input!$C$6 = "State or Local Government",
  IF(
    C65 &lt;&gt; "",
    IFERROR(
      INDEX(
        'Summary - Contract Type'!$C$2:$BX$6,
        MATCH(Prototype_input!$C$34, 'Summary - Contract Type'!$B$2:$B$6, 0),
        MATCH(C65, 'Summary - Contract Type'!$C$1:$BX$1, 0)
      ),
      ""
    ),
    ""
  ),
  IF(
    Prototype_input!$C$6 = "Federal or Tribal Government",
    IF(
      B65 &lt;&gt; "",
      IFERROR(
        INDEX(
          'Summary - Level of Assistance'!$C$2:$AW$7,
          MATCH(Prototype_input!$C$34, 'Summary - Level of Assistance'!$B$2:$B$7, 0),
          MATCH(B65, 'Summary - Level of Assistance'!$C$1:$AW$1, 0)
        ),
        ""
      ),
      ""
    ),
    ""
  )
)</f>
        <v/>
      </c>
      <c r="F65" s="21" t="str">
        <f>IF(
  Prototype_input!$C$6 = "State or Local Government",
  IF(
    C65 &lt;&gt; "",
    IFERROR(
      INDEX(
        'Summary - Socioeconomic'!$C$2:$BX$11,
        MATCH(Prototype_input!$C$38, 'Summary - Socioeconomic'!$B$2:$B$11, 0),
        MATCH(C65, 'Summary - Socioeconomic'!$C$1:$BX$1, 0)
      ),
      ""
    ),
    ""
  ),
  IF(
    Prototype_input!$C$6 = "Federal or Tribal Government",
    IF(
      B65 &lt;&gt; "",
      IFERROR(
        INDEX(
          'Summary - Objective'!$C$2:$AX$4,
          MATCH(Prototype_input!$C$38, 'Summary - Objective'!$B$2:$B$4, 0),
          MATCH(B65, 'Summary - Objective'!$C$1:$AX$1, 0)
        ),
        ""
      ),
      ""
    ),
    ""
  )
)</f>
        <v/>
      </c>
      <c r="G65" s="21" t="str">
        <f>IF(
  Prototype_input!$C$6 = "Federal or Tribal Government",
  IF(
    B65 &lt;&gt; "",
    IFERROR(
      INDEX(
        'Summary - Contract Type'!$C$2:$BX$6,
        MATCH(Prototype_input!$C$42, 'Summary - Contract Type'!$B$2:$B$6, 0),
        MATCH(B65, 'Summary - Contract Type'!$C$1:$BX$1, 0)
      ),
      ""
    ),
    ""
  ),
  ""
)</f>
        <v/>
      </c>
      <c r="H65" s="21" t="str">
        <f>IF(
  Prototype_input!$C$6 = "Federal or Tribal Government",
  IF(
    B65 &lt;&gt; "",
    IFERROR(
      INDEX(
        'Summary - Period of Performance'!$C$2:$AW$5,
        MATCH(Prototype_input!$C$46, 'Summary - Period of Performance'!$B$2:$B$5, 0),
        MATCH(B65, 'Summary - Period of Performance'!$C$1:$AW$1, 0)
      ),
      ""
    ),
    ""
  ),
  ""
)</f>
        <v/>
      </c>
      <c r="I65" s="21" t="str">
        <f>IF(
  Prototype_input!$C$6 = "Federal or Tribal Government",
  IF(
    B65 &lt;&gt; "",
    IFERROR(
      INDEX(
        'Summary - Socioeconomic'!$C$2:$BX$11,
        MATCH(Prototype_input!$C$50, 'Summary - Socioeconomic'!$B$2:$B$11, 0),
        MATCH(B65, 'Summary - Socioeconomic'!$C$1:$BX$1, 0)
      ),
      ""
    ),
    ""
  ),
  ""
)</f>
        <v/>
      </c>
      <c r="J65" s="21" t="str">
        <f>IF(
  Prototype_input!$C$6 = "Federal or Tribal Government",
  IF(
    B65 &lt;&gt; "",
    IFERROR(
      INDEX(
        'Summary - Estimated Dollar Valu'!$C$2:$AW$4,
        MATCH(Prototype_input!$C$54, 'Summary - Estimated Dollar Valu'!$B$2:$B$4, 0),
        MATCH(B65, 'Summary - Estimated Dollar Valu'!$C$1:$AW$1, 0)
      ),
      ""
    ),
    ""
  ),
  ""
)</f>
        <v/>
      </c>
      <c r="K65" s="21" t="str">
        <f>IF(AND(Prototype_input!$C$56&lt;&gt;"",J65&lt;&gt;""),Prototype_input!$C$58,"")</f>
        <v/>
      </c>
      <c r="L65" s="21" t="str">
        <f>IF(AND(Prototype_input!$C$60&lt;&gt;"",J65&lt;&gt;""),Prototype_input!$C$62,"")</f>
        <v/>
      </c>
      <c r="M65" s="21" t="str">
        <f>IF(AND(Prototype_input!$C$64&lt;&gt;"",J65&lt;&gt;""),Prototype_input!$C$66,"")</f>
        <v/>
      </c>
      <c r="N65" s="21" t="str">
        <f>IF(AND(Prototype_input!$C$68&lt;&gt;"",J65&lt;&gt;""),Prototype_input!$C$70,"")</f>
        <v/>
      </c>
      <c r="O65" s="21" t="str">
        <f>IF(N65&lt;&gt;"",_xlfn.XLOOKUP(Prototype_input!$E$19,'ITC Offerings Mapping'!$C$1:$C$1000,'ITC Offerings Mapping'!$B$1:$B$1000),"")</f>
        <v/>
      </c>
      <c r="Q65" s="21" t="str">
        <f t="array" ref="Q65">IF(Prototype_input!$C$6="Federal or Tribal Government",IF(O65&lt;&gt;"", INDEX('Scope Scoring'!$C$2:$BX$50, MATCH(O65, 'Scope Scoring'!$B$2:$B$50, 0), MATCH(B65, 'Scope Scoring'!$C$1:$BX$1, 0)),""),"")</f>
        <v/>
      </c>
      <c r="R65" s="21" t="str">
        <f t="shared" si="13"/>
        <v/>
      </c>
      <c r="S65" s="21" t="str">
        <f t="shared" si="14"/>
        <v/>
      </c>
      <c r="T65" s="21" t="str">
        <f t="shared" si="15"/>
        <v/>
      </c>
      <c r="U65" s="21" t="str">
        <f t="shared" si="16"/>
        <v/>
      </c>
      <c r="W65" s="21" t="str">
        <f t="array" ref="W65">IF(Prototype_input!$C$6="Federal or Tribal Government",IF(O65&lt;&gt;"", INDEX('Summary - Level of Assistance -'!$C$2:$AV$7, MATCH(Prototype_input!$C$34, 'Summary - Level of Assistance -'!$B$2:$B$7, 0), MATCH(B65, 'Summary - Level of Assistance -'!$C$1:$AV$1, 0)),""),"")</f>
        <v/>
      </c>
      <c r="X65" s="21" t="str">
        <f t="shared" si="17"/>
        <v/>
      </c>
      <c r="Y65" s="21" t="str">
        <f t="shared" si="18"/>
        <v/>
      </c>
      <c r="AA65" s="21" t="str">
        <f t="array" ref="AA65">IF(Prototype_input!$C$6="Federal or Tribal Government",IF(O65&lt;&gt;"", INDEX('Summary - Objective - Tradeoff'!$C$2:$AV$4, MATCH(Prototype_input!$C$38, 'Summary - Objective - Tradeoff'!$B$2:$B$4, 0), MATCH(B65, 'Summary - Objective - Tradeoff'!$C$1:$AV$1, 0)),""),"")</f>
        <v/>
      </c>
      <c r="AB65" s="21" t="str">
        <f t="shared" si="19"/>
        <v/>
      </c>
      <c r="AC65" s="21" t="str">
        <f t="shared" si="20"/>
        <v/>
      </c>
      <c r="AE65" s="21" t="str">
        <f t="array" ref="AE65">IF(Prototype_input!$C$6="Federal or Tribal Government",IF(O65&lt;&gt;"", INDEX('Summary- PoP - Tradeoff'!$C$2:$AV$5, MATCH(Prototype_input!$C$46, 'Summary- PoP - Tradeoff'!$B$2:$B$5, 0), MATCH(B65, 'Summary- PoP - Tradeoff'!$C$1:$AV$1, 0)),""),"")</f>
        <v/>
      </c>
      <c r="AF65" s="21" t="str">
        <f t="shared" si="21"/>
        <v/>
      </c>
      <c r="AG65" s="21" t="str">
        <f t="shared" si="22"/>
        <v/>
      </c>
      <c r="AI65" s="21" t="str">
        <f t="array" ref="AI65">IF(Prototype_input!$C$6="Federal or Tribal Government",IF(O65&lt;&gt;"", INDEX('Summary - EDV - Tradeoff'!$C$2:$AV$4, MATCH(Prototype_input!$C$54, 'Summary - EDV - Tradeoff'!$B$2:$B$4, 0), MATCH(B65, 'Summary - EDV - Tradeoff'!$C$1:$AV$1, 0)),""),"")</f>
        <v/>
      </c>
      <c r="AJ65" s="21" t="str">
        <f t="shared" si="23"/>
        <v/>
      </c>
      <c r="AK65" s="21" t="str">
        <f t="shared" si="24"/>
        <v/>
      </c>
      <c r="AL65" s="21" t="str">
        <f t="shared" si="25"/>
        <v/>
      </c>
    </row>
    <row r="66" spans="4:38" ht="12.75" x14ac:dyDescent="0.2">
      <c r="D66" s="21" t="str">
        <f>IF(
  Prototype_input!$C$6 = "State or Local Government",
  IF(
    C66 &lt;&gt; "",
    IFERROR(
      INDEX(
        'Summary - Acquisition Need'!$C$2:$AD$4,
        MATCH(Prototype_input!$C$30, 'Summary - Acquisition Need'!$B$2:$B$4, 0),
        MATCH(C66, 'Summary - Acquisition Need'!$C$1:$AD$1, 0)
      ),
      ""
    ),
    ""
  ),
  IF(
    Prototype_input!$C$6 = "Federal or Tribal Government",
    IF(
      B66 &lt;&gt; "",
      IFERROR(
        INDEX(
          'Summary - Place of Performance'!$C$2:$AW$14,
          MATCH(Prototype_input!$C$30, 'Summary - Place of Performance'!$B$2:$B$14, 0),
          MATCH(B66, 'Summary - Place of Performance'!$C$1:$AW$1, 0)
        ),
        ""
      ),
      ""
    ),
    ""
  )
)</f>
        <v/>
      </c>
      <c r="E66" s="21" t="str">
        <f>IF(
  Prototype_input!$C$6 = "State or Local Government",
  IF(
    C66 &lt;&gt; "",
    IFERROR(
      INDEX(
        'Summary - Contract Type'!$C$2:$BX$6,
        MATCH(Prototype_input!$C$34, 'Summary - Contract Type'!$B$2:$B$6, 0),
        MATCH(C66, 'Summary - Contract Type'!$C$1:$BX$1, 0)
      ),
      ""
    ),
    ""
  ),
  IF(
    Prototype_input!$C$6 = "Federal or Tribal Government",
    IF(
      B66 &lt;&gt; "",
      IFERROR(
        INDEX(
          'Summary - Level of Assistance'!$C$2:$AW$7,
          MATCH(Prototype_input!$C$34, 'Summary - Level of Assistance'!$B$2:$B$7, 0),
          MATCH(B66, 'Summary - Level of Assistance'!$C$1:$AW$1, 0)
        ),
        ""
      ),
      ""
    ),
    ""
  )
)</f>
        <v/>
      </c>
      <c r="F66" s="21" t="str">
        <f>IF(
  Prototype_input!$C$6 = "State or Local Government",
  IF(
    C66 &lt;&gt; "",
    IFERROR(
      INDEX(
        'Summary - Socioeconomic'!$C$2:$BX$11,
        MATCH(Prototype_input!$C$38, 'Summary - Socioeconomic'!$B$2:$B$11, 0),
        MATCH(C66, 'Summary - Socioeconomic'!$C$1:$BX$1, 0)
      ),
      ""
    ),
    ""
  ),
  IF(
    Prototype_input!$C$6 = "Federal or Tribal Government",
    IF(
      B66 &lt;&gt; "",
      IFERROR(
        INDEX(
          'Summary - Objective'!$C$2:$AX$4,
          MATCH(Prototype_input!$C$38, 'Summary - Objective'!$B$2:$B$4, 0),
          MATCH(B66, 'Summary - Objective'!$C$1:$AX$1, 0)
        ),
        ""
      ),
      ""
    ),
    ""
  )
)</f>
        <v/>
      </c>
      <c r="G66" s="21" t="str">
        <f>IF(
  Prototype_input!$C$6 = "Federal or Tribal Government",
  IF(
    B66 &lt;&gt; "",
    IFERROR(
      INDEX(
        'Summary - Contract Type'!$C$2:$BX$6,
        MATCH(Prototype_input!$C$42, 'Summary - Contract Type'!$B$2:$B$6, 0),
        MATCH(B66, 'Summary - Contract Type'!$C$1:$BX$1, 0)
      ),
      ""
    ),
    ""
  ),
  ""
)</f>
        <v/>
      </c>
      <c r="H66" s="21" t="str">
        <f>IF(
  Prototype_input!$C$6 = "Federal or Tribal Government",
  IF(
    B66 &lt;&gt; "",
    IFERROR(
      INDEX(
        'Summary - Period of Performance'!$C$2:$AW$5,
        MATCH(Prototype_input!$C$46, 'Summary - Period of Performance'!$B$2:$B$5, 0),
        MATCH(B66, 'Summary - Period of Performance'!$C$1:$AW$1, 0)
      ),
      ""
    ),
    ""
  ),
  ""
)</f>
        <v/>
      </c>
      <c r="I66" s="21" t="str">
        <f>IF(
  Prototype_input!$C$6 = "Federal or Tribal Government",
  IF(
    B66 &lt;&gt; "",
    IFERROR(
      INDEX(
        'Summary - Socioeconomic'!$C$2:$BX$11,
        MATCH(Prototype_input!$C$50, 'Summary - Socioeconomic'!$B$2:$B$11, 0),
        MATCH(B66, 'Summary - Socioeconomic'!$C$1:$BX$1, 0)
      ),
      ""
    ),
    ""
  ),
  ""
)</f>
        <v/>
      </c>
      <c r="J66" s="21" t="str">
        <f>IF(
  Prototype_input!$C$6 = "Federal or Tribal Government",
  IF(
    B66 &lt;&gt; "",
    IFERROR(
      INDEX(
        'Summary - Estimated Dollar Valu'!$C$2:$AW$4,
        MATCH(Prototype_input!$C$54, 'Summary - Estimated Dollar Valu'!$B$2:$B$4, 0),
        MATCH(B66, 'Summary - Estimated Dollar Valu'!$C$1:$AW$1, 0)
      ),
      ""
    ),
    ""
  ),
  ""
)</f>
        <v/>
      </c>
      <c r="K66" s="21" t="str">
        <f>IF(AND(Prototype_input!$C$56&lt;&gt;"",J66&lt;&gt;""),Prototype_input!$C$58,"")</f>
        <v/>
      </c>
      <c r="L66" s="21" t="str">
        <f>IF(AND(Prototype_input!$C$60&lt;&gt;"",J66&lt;&gt;""),Prototype_input!$C$62,"")</f>
        <v/>
      </c>
      <c r="M66" s="21" t="str">
        <f>IF(AND(Prototype_input!$C$64&lt;&gt;"",J66&lt;&gt;""),Prototype_input!$C$66,"")</f>
        <v/>
      </c>
      <c r="N66" s="21" t="str">
        <f>IF(AND(Prototype_input!$C$68&lt;&gt;"",J66&lt;&gt;""),Prototype_input!$C$70,"")</f>
        <v/>
      </c>
      <c r="O66" s="21" t="str">
        <f>IF(N66&lt;&gt;"",_xlfn.XLOOKUP(Prototype_input!$E$19,'ITC Offerings Mapping'!$C$1:$C$1000,'ITC Offerings Mapping'!$B$1:$B$1000),"")</f>
        <v/>
      </c>
      <c r="Q66" s="21" t="str">
        <f t="array" ref="Q66">IF(Prototype_input!$C$6="Federal or Tribal Government",IF(O66&lt;&gt;"", INDEX('Scope Scoring'!$C$2:$BX$50, MATCH(O66, 'Scope Scoring'!$B$2:$B$50, 0), MATCH(B66, 'Scope Scoring'!$C$1:$BX$1, 0)),""),"")</f>
        <v/>
      </c>
      <c r="R66" s="21" t="str">
        <f t="shared" si="13"/>
        <v/>
      </c>
      <c r="S66" s="21" t="str">
        <f t="shared" si="14"/>
        <v/>
      </c>
      <c r="T66" s="21" t="str">
        <f t="shared" si="15"/>
        <v/>
      </c>
      <c r="U66" s="21" t="str">
        <f t="shared" si="16"/>
        <v/>
      </c>
      <c r="W66" s="21" t="str">
        <f t="array" ref="W66">IF(Prototype_input!$C$6="Federal or Tribal Government",IF(O66&lt;&gt;"", INDEX('Summary - Level of Assistance -'!$C$2:$AV$7, MATCH(Prototype_input!$C$34, 'Summary - Level of Assistance -'!$B$2:$B$7, 0), MATCH(B66, 'Summary - Level of Assistance -'!$C$1:$AV$1, 0)),""),"")</f>
        <v/>
      </c>
      <c r="X66" s="21" t="str">
        <f t="shared" si="17"/>
        <v/>
      </c>
      <c r="Y66" s="21" t="str">
        <f t="shared" si="18"/>
        <v/>
      </c>
      <c r="AA66" s="21" t="str">
        <f t="array" ref="AA66">IF(Prototype_input!$C$6="Federal or Tribal Government",IF(O66&lt;&gt;"", INDEX('Summary - Objective - Tradeoff'!$C$2:$AV$4, MATCH(Prototype_input!$C$38, 'Summary - Objective - Tradeoff'!$B$2:$B$4, 0), MATCH(B66, 'Summary - Objective - Tradeoff'!$C$1:$AV$1, 0)),""),"")</f>
        <v/>
      </c>
      <c r="AB66" s="21" t="str">
        <f t="shared" si="19"/>
        <v/>
      </c>
      <c r="AC66" s="21" t="str">
        <f t="shared" si="20"/>
        <v/>
      </c>
      <c r="AE66" s="21" t="str">
        <f t="array" ref="AE66">IF(Prototype_input!$C$6="Federal or Tribal Government",IF(O66&lt;&gt;"", INDEX('Summary- PoP - Tradeoff'!$C$2:$AV$5, MATCH(Prototype_input!$C$46, 'Summary- PoP - Tradeoff'!$B$2:$B$5, 0), MATCH(B66, 'Summary- PoP - Tradeoff'!$C$1:$AV$1, 0)),""),"")</f>
        <v/>
      </c>
      <c r="AF66" s="21" t="str">
        <f t="shared" si="21"/>
        <v/>
      </c>
      <c r="AG66" s="21" t="str">
        <f t="shared" si="22"/>
        <v/>
      </c>
      <c r="AI66" s="21" t="str">
        <f t="array" ref="AI66">IF(Prototype_input!$C$6="Federal or Tribal Government",IF(O66&lt;&gt;"", INDEX('Summary - EDV - Tradeoff'!$C$2:$AV$4, MATCH(Prototype_input!$C$54, 'Summary - EDV - Tradeoff'!$B$2:$B$4, 0), MATCH(B66, 'Summary - EDV - Tradeoff'!$C$1:$AV$1, 0)),""),"")</f>
        <v/>
      </c>
      <c r="AJ66" s="21" t="str">
        <f t="shared" si="23"/>
        <v/>
      </c>
      <c r="AK66" s="21" t="str">
        <f t="shared" si="24"/>
        <v/>
      </c>
      <c r="AL66" s="21" t="str">
        <f t="shared" si="25"/>
        <v/>
      </c>
    </row>
    <row r="67" spans="4:38" ht="12.75" x14ac:dyDescent="0.2">
      <c r="D67" s="21" t="str">
        <f>IF(
  Prototype_input!$C$6 = "State or Local Government",
  IF(
    C67 &lt;&gt; "",
    IFERROR(
      INDEX(
        'Summary - Acquisition Need'!$C$2:$AD$4,
        MATCH(Prototype_input!$C$30, 'Summary - Acquisition Need'!$B$2:$B$4, 0),
        MATCH(C67, 'Summary - Acquisition Need'!$C$1:$AD$1, 0)
      ),
      ""
    ),
    ""
  ),
  IF(
    Prototype_input!$C$6 = "Federal or Tribal Government",
    IF(
      B67 &lt;&gt; "",
      IFERROR(
        INDEX(
          'Summary - Place of Performance'!$C$2:$AW$14,
          MATCH(Prototype_input!$C$30, 'Summary - Place of Performance'!$B$2:$B$14, 0),
          MATCH(B67, 'Summary - Place of Performance'!$C$1:$AW$1, 0)
        ),
        ""
      ),
      ""
    ),
    ""
  )
)</f>
        <v/>
      </c>
      <c r="E67" s="21" t="str">
        <f>IF(
  Prototype_input!$C$6 = "State or Local Government",
  IF(
    C67 &lt;&gt; "",
    IFERROR(
      INDEX(
        'Summary - Contract Type'!$C$2:$BX$6,
        MATCH(Prototype_input!$C$34, 'Summary - Contract Type'!$B$2:$B$6, 0),
        MATCH(C67, 'Summary - Contract Type'!$C$1:$BX$1, 0)
      ),
      ""
    ),
    ""
  ),
  IF(
    Prototype_input!$C$6 = "Federal or Tribal Government",
    IF(
      B67 &lt;&gt; "",
      IFERROR(
        INDEX(
          'Summary - Level of Assistance'!$C$2:$AW$7,
          MATCH(Prototype_input!$C$34, 'Summary - Level of Assistance'!$B$2:$B$7, 0),
          MATCH(B67, 'Summary - Level of Assistance'!$C$1:$AW$1, 0)
        ),
        ""
      ),
      ""
    ),
    ""
  )
)</f>
        <v/>
      </c>
      <c r="F67" s="21" t="str">
        <f>IF(
  Prototype_input!$C$6 = "State or Local Government",
  IF(
    C67 &lt;&gt; "",
    IFERROR(
      INDEX(
        'Summary - Socioeconomic'!$C$2:$BX$11,
        MATCH(Prototype_input!$C$38, 'Summary - Socioeconomic'!$B$2:$B$11, 0),
        MATCH(C67, 'Summary - Socioeconomic'!$C$1:$BX$1, 0)
      ),
      ""
    ),
    ""
  ),
  IF(
    Prototype_input!$C$6 = "Federal or Tribal Government",
    IF(
      B67 &lt;&gt; "",
      IFERROR(
        INDEX(
          'Summary - Objective'!$C$2:$AX$4,
          MATCH(Prototype_input!$C$38, 'Summary - Objective'!$B$2:$B$4, 0),
          MATCH(B67, 'Summary - Objective'!$C$1:$AX$1, 0)
        ),
        ""
      ),
      ""
    ),
    ""
  )
)</f>
        <v/>
      </c>
      <c r="G67" s="21" t="str">
        <f>IF(
  Prototype_input!$C$6 = "Federal or Tribal Government",
  IF(
    B67 &lt;&gt; "",
    IFERROR(
      INDEX(
        'Summary - Contract Type'!$C$2:$BX$6,
        MATCH(Prototype_input!$C$42, 'Summary - Contract Type'!$B$2:$B$6, 0),
        MATCH(B67, 'Summary - Contract Type'!$C$1:$BX$1, 0)
      ),
      ""
    ),
    ""
  ),
  ""
)</f>
        <v/>
      </c>
      <c r="H67" s="21" t="str">
        <f>IF(
  Prototype_input!$C$6 = "Federal or Tribal Government",
  IF(
    B67 &lt;&gt; "",
    IFERROR(
      INDEX(
        'Summary - Period of Performance'!$C$2:$AW$5,
        MATCH(Prototype_input!$C$46, 'Summary - Period of Performance'!$B$2:$B$5, 0),
        MATCH(B67, 'Summary - Period of Performance'!$C$1:$AW$1, 0)
      ),
      ""
    ),
    ""
  ),
  ""
)</f>
        <v/>
      </c>
      <c r="I67" s="21" t="str">
        <f>IF(
  Prototype_input!$C$6 = "Federal or Tribal Government",
  IF(
    B67 &lt;&gt; "",
    IFERROR(
      INDEX(
        'Summary - Socioeconomic'!$C$2:$BX$11,
        MATCH(Prototype_input!$C$50, 'Summary - Socioeconomic'!$B$2:$B$11, 0),
        MATCH(B67, 'Summary - Socioeconomic'!$C$1:$BX$1, 0)
      ),
      ""
    ),
    ""
  ),
  ""
)</f>
        <v/>
      </c>
      <c r="J67" s="21" t="str">
        <f>IF(
  Prototype_input!$C$6 = "Federal or Tribal Government",
  IF(
    B67 &lt;&gt; "",
    IFERROR(
      INDEX(
        'Summary - Estimated Dollar Valu'!$C$2:$AW$4,
        MATCH(Prototype_input!$C$54, 'Summary - Estimated Dollar Valu'!$B$2:$B$4, 0),
        MATCH(B67, 'Summary - Estimated Dollar Valu'!$C$1:$AW$1, 0)
      ),
      ""
    ),
    ""
  ),
  ""
)</f>
        <v/>
      </c>
      <c r="K67" s="21" t="str">
        <f>IF(AND(Prototype_input!$C$56&lt;&gt;"",J67&lt;&gt;""),Prototype_input!$C$58,"")</f>
        <v/>
      </c>
      <c r="L67" s="21" t="str">
        <f>IF(AND(Prototype_input!$C$60&lt;&gt;"",J67&lt;&gt;""),Prototype_input!$C$62,"")</f>
        <v/>
      </c>
      <c r="M67" s="21" t="str">
        <f>IF(AND(Prototype_input!$C$64&lt;&gt;"",J67&lt;&gt;""),Prototype_input!$C$66,"")</f>
        <v/>
      </c>
      <c r="N67" s="21" t="str">
        <f>IF(AND(Prototype_input!$C$68&lt;&gt;"",J67&lt;&gt;""),Prototype_input!$C$70,"")</f>
        <v/>
      </c>
      <c r="O67" s="21" t="str">
        <f>IF(N67&lt;&gt;"",_xlfn.XLOOKUP(Prototype_input!$E$19,'ITC Offerings Mapping'!$C$1:$C$1000,'ITC Offerings Mapping'!$B$1:$B$1000),"")</f>
        <v/>
      </c>
      <c r="Q67" s="21" t="str">
        <f t="array" ref="Q67">IF(Prototype_input!$C$6="Federal or Tribal Government",IF(O67&lt;&gt;"", INDEX('Scope Scoring'!$C$2:$BX$50, MATCH(O67, 'Scope Scoring'!$B$2:$B$50, 0), MATCH(B67, 'Scope Scoring'!$C$1:$BX$1, 0)),""),"")</f>
        <v/>
      </c>
      <c r="R67" s="21" t="str">
        <f t="shared" ref="R67:R130" si="26">IF(Q67&lt;&gt;"",Q67*60,"")</f>
        <v/>
      </c>
      <c r="S67" s="21" t="str">
        <f t="shared" ref="S67:S130" si="27">IF(R67&lt;&gt;"",((Y67+AC67+AG67+AK67)*40)/100,"")</f>
        <v/>
      </c>
      <c r="T67" s="21" t="str">
        <f t="shared" ref="T67:T130" si="28">IF(R67&lt;&gt;"", SUM(R67:S67),"")</f>
        <v/>
      </c>
      <c r="U67" s="21" t="str">
        <f t="shared" ref="U67:U130" si="29">IF(B67&lt;&gt;"",IF(OR(D67="No",E67="No",G67="No",I67="No"),"Fail","Pass"),"")</f>
        <v/>
      </c>
      <c r="W67" s="21" t="str">
        <f t="array" ref="W67">IF(Prototype_input!$C$6="Federal or Tribal Government",IF(O67&lt;&gt;"", INDEX('Summary - Level of Assistance -'!$C$2:$AV$7, MATCH(Prototype_input!$C$34, 'Summary - Level of Assistance -'!$B$2:$B$7, 0), MATCH(B67, 'Summary - Level of Assistance -'!$C$1:$AV$1, 0)),""),"")</f>
        <v/>
      </c>
      <c r="X67" s="21" t="str">
        <f t="shared" ref="X67:X130" si="30">IF(K67="Level of Assistance",4,IF(L67="Level of Assistance",3,IF(M67="Level of Assistance",2,IF(N67="Level of Assistance",1,""))))</f>
        <v/>
      </c>
      <c r="Y67" s="21" t="str">
        <f t="shared" ref="Y67:Y130" si="31">IF(X67&lt;&gt;"",W67*10*X67,"")</f>
        <v/>
      </c>
      <c r="AA67" s="21" t="str">
        <f t="array" ref="AA67">IF(Prototype_input!$C$6="Federal or Tribal Government",IF(O67&lt;&gt;"", INDEX('Summary - Objective - Tradeoff'!$C$2:$AV$4, MATCH(Prototype_input!$C$38, 'Summary - Objective - Tradeoff'!$B$2:$B$4, 0), MATCH(B67, 'Summary - Objective - Tradeoff'!$C$1:$AV$1, 0)),""),"")</f>
        <v/>
      </c>
      <c r="AB67" s="21" t="str">
        <f t="shared" ref="AB67:AB130" si="32">IF(K67="Objective",4,IF(L67="Objective",3,IF(M67="Objective",2,IF(N67="Objective",1,""))))</f>
        <v/>
      </c>
      <c r="AC67" s="21" t="str">
        <f t="shared" ref="AC67:AC130" si="33">IF(AB67&lt;&gt;"",AA67*10*AB67,"")</f>
        <v/>
      </c>
      <c r="AE67" s="21" t="str">
        <f t="array" ref="AE67">IF(Prototype_input!$C$6="Federal or Tribal Government",IF(O67&lt;&gt;"", INDEX('Summary- PoP - Tradeoff'!$C$2:$AV$5, MATCH(Prototype_input!$C$46, 'Summary- PoP - Tradeoff'!$B$2:$B$5, 0), MATCH(B67, 'Summary- PoP - Tradeoff'!$C$1:$AV$1, 0)),""),"")</f>
        <v/>
      </c>
      <c r="AF67" s="21" t="str">
        <f t="shared" ref="AF67:AF130" si="34">IF(K67="Period of Performance",4,IF(L67="Period of Performance",3,IF(M67="Period of Performance",2,IF(N67="Period of Performance",1,""))))</f>
        <v/>
      </c>
      <c r="AG67" s="21" t="str">
        <f t="shared" ref="AG67:AG130" si="35">IF(AF67&lt;&gt;"",AE67*10*AF67,"")</f>
        <v/>
      </c>
      <c r="AI67" s="21" t="str">
        <f t="array" ref="AI67">IF(Prototype_input!$C$6="Federal or Tribal Government",IF(O67&lt;&gt;"", INDEX('Summary - EDV - Tradeoff'!$C$2:$AV$4, MATCH(Prototype_input!$C$54, 'Summary - EDV - Tradeoff'!$B$2:$B$4, 0), MATCH(B67, 'Summary - EDV - Tradeoff'!$C$1:$AV$1, 0)),""),"")</f>
        <v/>
      </c>
      <c r="AJ67" s="21" t="str">
        <f t="shared" ref="AJ67:AJ130" si="36">IF(K67="Estimated Dollar Value",4,IF(L67="Estimated Dollar Value",3,IF(M67="Estimated Dollar Value",2,IF(N67="Estimated Dollar Value",1,""))))</f>
        <v/>
      </c>
      <c r="AK67" s="21" t="str">
        <f t="shared" ref="AK67:AK130" si="37">IF(AI67&lt;&gt;"",AJ67*10*AI67,"")</f>
        <v/>
      </c>
      <c r="AL67" s="21" t="str">
        <f t="shared" ref="AL67:AL130" si="38">IF(C67&lt;&gt;"",IF(OR(D67="No",E67="No",F67="No"),"Fail","Pass"),"")</f>
        <v/>
      </c>
    </row>
    <row r="68" spans="4:38" ht="12.75" x14ac:dyDescent="0.2">
      <c r="D68" s="21" t="str">
        <f>IF(
  Prototype_input!$C$6 = "State or Local Government",
  IF(
    C68 &lt;&gt; "",
    IFERROR(
      INDEX(
        'Summary - Acquisition Need'!$C$2:$AD$4,
        MATCH(Prototype_input!$C$30, 'Summary - Acquisition Need'!$B$2:$B$4, 0),
        MATCH(C68, 'Summary - Acquisition Need'!$C$1:$AD$1, 0)
      ),
      ""
    ),
    ""
  ),
  IF(
    Prototype_input!$C$6 = "Federal or Tribal Government",
    IF(
      B68 &lt;&gt; "",
      IFERROR(
        INDEX(
          'Summary - Place of Performance'!$C$2:$AW$14,
          MATCH(Prototype_input!$C$30, 'Summary - Place of Performance'!$B$2:$B$14, 0),
          MATCH(B68, 'Summary - Place of Performance'!$C$1:$AW$1, 0)
        ),
        ""
      ),
      ""
    ),
    ""
  )
)</f>
        <v/>
      </c>
      <c r="E68" s="21" t="str">
        <f>IF(
  Prototype_input!$C$6 = "State or Local Government",
  IF(
    C68 &lt;&gt; "",
    IFERROR(
      INDEX(
        'Summary - Contract Type'!$C$2:$BX$6,
        MATCH(Prototype_input!$C$34, 'Summary - Contract Type'!$B$2:$B$6, 0),
        MATCH(C68, 'Summary - Contract Type'!$C$1:$BX$1, 0)
      ),
      ""
    ),
    ""
  ),
  IF(
    Prototype_input!$C$6 = "Federal or Tribal Government",
    IF(
      B68 &lt;&gt; "",
      IFERROR(
        INDEX(
          'Summary - Level of Assistance'!$C$2:$AW$7,
          MATCH(Prototype_input!$C$34, 'Summary - Level of Assistance'!$B$2:$B$7, 0),
          MATCH(B68, 'Summary - Level of Assistance'!$C$1:$AW$1, 0)
        ),
        ""
      ),
      ""
    ),
    ""
  )
)</f>
        <v/>
      </c>
      <c r="F68" s="21" t="str">
        <f>IF(
  Prototype_input!$C$6 = "State or Local Government",
  IF(
    C68 &lt;&gt; "",
    IFERROR(
      INDEX(
        'Summary - Socioeconomic'!$C$2:$BX$11,
        MATCH(Prototype_input!$C$38, 'Summary - Socioeconomic'!$B$2:$B$11, 0),
        MATCH(C68, 'Summary - Socioeconomic'!$C$1:$BX$1, 0)
      ),
      ""
    ),
    ""
  ),
  IF(
    Prototype_input!$C$6 = "Federal or Tribal Government",
    IF(
      B68 &lt;&gt; "",
      IFERROR(
        INDEX(
          'Summary - Objective'!$C$2:$AX$4,
          MATCH(Prototype_input!$C$38, 'Summary - Objective'!$B$2:$B$4, 0),
          MATCH(B68, 'Summary - Objective'!$C$1:$AX$1, 0)
        ),
        ""
      ),
      ""
    ),
    ""
  )
)</f>
        <v/>
      </c>
      <c r="G68" s="21" t="str">
        <f>IF(
  Prototype_input!$C$6 = "Federal or Tribal Government",
  IF(
    B68 &lt;&gt; "",
    IFERROR(
      INDEX(
        'Summary - Contract Type'!$C$2:$BX$6,
        MATCH(Prototype_input!$C$42, 'Summary - Contract Type'!$B$2:$B$6, 0),
        MATCH(B68, 'Summary - Contract Type'!$C$1:$BX$1, 0)
      ),
      ""
    ),
    ""
  ),
  ""
)</f>
        <v/>
      </c>
      <c r="H68" s="21" t="str">
        <f>IF(
  Prototype_input!$C$6 = "Federal or Tribal Government",
  IF(
    B68 &lt;&gt; "",
    IFERROR(
      INDEX(
        'Summary - Period of Performance'!$C$2:$AW$5,
        MATCH(Prototype_input!$C$46, 'Summary - Period of Performance'!$B$2:$B$5, 0),
        MATCH(B68, 'Summary - Period of Performance'!$C$1:$AW$1, 0)
      ),
      ""
    ),
    ""
  ),
  ""
)</f>
        <v/>
      </c>
      <c r="I68" s="21" t="str">
        <f>IF(
  Prototype_input!$C$6 = "Federal or Tribal Government",
  IF(
    B68 &lt;&gt; "",
    IFERROR(
      INDEX(
        'Summary - Socioeconomic'!$C$2:$BX$11,
        MATCH(Prototype_input!$C$50, 'Summary - Socioeconomic'!$B$2:$B$11, 0),
        MATCH(B68, 'Summary - Socioeconomic'!$C$1:$BX$1, 0)
      ),
      ""
    ),
    ""
  ),
  ""
)</f>
        <v/>
      </c>
      <c r="J68" s="21" t="str">
        <f>IF(
  Prototype_input!$C$6 = "Federal or Tribal Government",
  IF(
    B68 &lt;&gt; "",
    IFERROR(
      INDEX(
        'Summary - Estimated Dollar Valu'!$C$2:$AW$4,
        MATCH(Prototype_input!$C$54, 'Summary - Estimated Dollar Valu'!$B$2:$B$4, 0),
        MATCH(B68, 'Summary - Estimated Dollar Valu'!$C$1:$AW$1, 0)
      ),
      ""
    ),
    ""
  ),
  ""
)</f>
        <v/>
      </c>
      <c r="K68" s="21" t="str">
        <f>IF(AND(Prototype_input!$C$56&lt;&gt;"",J68&lt;&gt;""),Prototype_input!$C$58,"")</f>
        <v/>
      </c>
      <c r="L68" s="21" t="str">
        <f>IF(AND(Prototype_input!$C$60&lt;&gt;"",J68&lt;&gt;""),Prototype_input!$C$62,"")</f>
        <v/>
      </c>
      <c r="M68" s="21" t="str">
        <f>IF(AND(Prototype_input!$C$64&lt;&gt;"",J68&lt;&gt;""),Prototype_input!$C$66,"")</f>
        <v/>
      </c>
      <c r="N68" s="21" t="str">
        <f>IF(AND(Prototype_input!$C$68&lt;&gt;"",J68&lt;&gt;""),Prototype_input!$C$70,"")</f>
        <v/>
      </c>
      <c r="O68" s="21" t="str">
        <f>IF(N68&lt;&gt;"",_xlfn.XLOOKUP(Prototype_input!$E$19,'ITC Offerings Mapping'!$C$1:$C$1000,'ITC Offerings Mapping'!$B$1:$B$1000),"")</f>
        <v/>
      </c>
      <c r="Q68" s="21" t="str">
        <f t="array" ref="Q68">IF(Prototype_input!$C$6="Federal or Tribal Government",IF(O68&lt;&gt;"", INDEX('Scope Scoring'!$C$2:$BX$50, MATCH(O68, 'Scope Scoring'!$B$2:$B$50, 0), MATCH(B68, 'Scope Scoring'!$C$1:$BX$1, 0)),""),"")</f>
        <v/>
      </c>
      <c r="R68" s="21" t="str">
        <f t="shared" si="26"/>
        <v/>
      </c>
      <c r="S68" s="21" t="str">
        <f t="shared" si="27"/>
        <v/>
      </c>
      <c r="T68" s="21" t="str">
        <f t="shared" si="28"/>
        <v/>
      </c>
      <c r="U68" s="21" t="str">
        <f t="shared" si="29"/>
        <v/>
      </c>
      <c r="W68" s="21" t="str">
        <f t="array" ref="W68">IF(Prototype_input!$C$6="Federal or Tribal Government",IF(O68&lt;&gt;"", INDEX('Summary - Level of Assistance -'!$C$2:$AV$7, MATCH(Prototype_input!$C$34, 'Summary - Level of Assistance -'!$B$2:$B$7, 0), MATCH(B68, 'Summary - Level of Assistance -'!$C$1:$AV$1, 0)),""),"")</f>
        <v/>
      </c>
      <c r="X68" s="21" t="str">
        <f t="shared" si="30"/>
        <v/>
      </c>
      <c r="Y68" s="21" t="str">
        <f t="shared" si="31"/>
        <v/>
      </c>
      <c r="AA68" s="21" t="str">
        <f t="array" ref="AA68">IF(Prototype_input!$C$6="Federal or Tribal Government",IF(O68&lt;&gt;"", INDEX('Summary - Objective - Tradeoff'!$C$2:$AV$4, MATCH(Prototype_input!$C$38, 'Summary - Objective - Tradeoff'!$B$2:$B$4, 0), MATCH(B68, 'Summary - Objective - Tradeoff'!$C$1:$AV$1, 0)),""),"")</f>
        <v/>
      </c>
      <c r="AB68" s="21" t="str">
        <f t="shared" si="32"/>
        <v/>
      </c>
      <c r="AC68" s="21" t="str">
        <f t="shared" si="33"/>
        <v/>
      </c>
      <c r="AE68" s="21" t="str">
        <f t="array" ref="AE68">IF(Prototype_input!$C$6="Federal or Tribal Government",IF(O68&lt;&gt;"", INDEX('Summary- PoP - Tradeoff'!$C$2:$AV$5, MATCH(Prototype_input!$C$46, 'Summary- PoP - Tradeoff'!$B$2:$B$5, 0), MATCH(B68, 'Summary- PoP - Tradeoff'!$C$1:$AV$1, 0)),""),"")</f>
        <v/>
      </c>
      <c r="AF68" s="21" t="str">
        <f t="shared" si="34"/>
        <v/>
      </c>
      <c r="AG68" s="21" t="str">
        <f t="shared" si="35"/>
        <v/>
      </c>
      <c r="AI68" s="21" t="str">
        <f t="array" ref="AI68">IF(Prototype_input!$C$6="Federal or Tribal Government",IF(O68&lt;&gt;"", INDEX('Summary - EDV - Tradeoff'!$C$2:$AV$4, MATCH(Prototype_input!$C$54, 'Summary - EDV - Tradeoff'!$B$2:$B$4, 0), MATCH(B68, 'Summary - EDV - Tradeoff'!$C$1:$AV$1, 0)),""),"")</f>
        <v/>
      </c>
      <c r="AJ68" s="21" t="str">
        <f t="shared" si="36"/>
        <v/>
      </c>
      <c r="AK68" s="21" t="str">
        <f t="shared" si="37"/>
        <v/>
      </c>
      <c r="AL68" s="21" t="str">
        <f t="shared" si="38"/>
        <v/>
      </c>
    </row>
    <row r="69" spans="4:38" ht="12.75" x14ac:dyDescent="0.2">
      <c r="D69" s="21" t="str">
        <f>IF(
  Prototype_input!$C$6 = "State or Local Government",
  IF(
    C69 &lt;&gt; "",
    IFERROR(
      INDEX(
        'Summary - Acquisition Need'!$C$2:$AD$4,
        MATCH(Prototype_input!$C$30, 'Summary - Acquisition Need'!$B$2:$B$4, 0),
        MATCH(C69, 'Summary - Acquisition Need'!$C$1:$AD$1, 0)
      ),
      ""
    ),
    ""
  ),
  IF(
    Prototype_input!$C$6 = "Federal or Tribal Government",
    IF(
      B69 &lt;&gt; "",
      IFERROR(
        INDEX(
          'Summary - Place of Performance'!$C$2:$AW$14,
          MATCH(Prototype_input!$C$30, 'Summary - Place of Performance'!$B$2:$B$14, 0),
          MATCH(B69, 'Summary - Place of Performance'!$C$1:$AW$1, 0)
        ),
        ""
      ),
      ""
    ),
    ""
  )
)</f>
        <v/>
      </c>
      <c r="E69" s="21" t="str">
        <f>IF(
  Prototype_input!$C$6 = "State or Local Government",
  IF(
    C69 &lt;&gt; "",
    IFERROR(
      INDEX(
        'Summary - Contract Type'!$C$2:$BX$6,
        MATCH(Prototype_input!$C$34, 'Summary - Contract Type'!$B$2:$B$6, 0),
        MATCH(C69, 'Summary - Contract Type'!$C$1:$BX$1, 0)
      ),
      ""
    ),
    ""
  ),
  IF(
    Prototype_input!$C$6 = "Federal or Tribal Government",
    IF(
      B69 &lt;&gt; "",
      IFERROR(
        INDEX(
          'Summary - Level of Assistance'!$C$2:$AW$7,
          MATCH(Prototype_input!$C$34, 'Summary - Level of Assistance'!$B$2:$B$7, 0),
          MATCH(B69, 'Summary - Level of Assistance'!$C$1:$AW$1, 0)
        ),
        ""
      ),
      ""
    ),
    ""
  )
)</f>
        <v/>
      </c>
      <c r="F69" s="21" t="str">
        <f>IF(
  Prototype_input!$C$6 = "State or Local Government",
  IF(
    C69 &lt;&gt; "",
    IFERROR(
      INDEX(
        'Summary - Socioeconomic'!$C$2:$BX$11,
        MATCH(Prototype_input!$C$38, 'Summary - Socioeconomic'!$B$2:$B$11, 0),
        MATCH(C69, 'Summary - Socioeconomic'!$C$1:$BX$1, 0)
      ),
      ""
    ),
    ""
  ),
  IF(
    Prototype_input!$C$6 = "Federal or Tribal Government",
    IF(
      B69 &lt;&gt; "",
      IFERROR(
        INDEX(
          'Summary - Objective'!$C$2:$AX$4,
          MATCH(Prototype_input!$C$38, 'Summary - Objective'!$B$2:$B$4, 0),
          MATCH(B69, 'Summary - Objective'!$C$1:$AX$1, 0)
        ),
        ""
      ),
      ""
    ),
    ""
  )
)</f>
        <v/>
      </c>
      <c r="G69" s="21" t="str">
        <f>IF(
  Prototype_input!$C$6 = "Federal or Tribal Government",
  IF(
    B69 &lt;&gt; "",
    IFERROR(
      INDEX(
        'Summary - Contract Type'!$C$2:$BX$6,
        MATCH(Prototype_input!$C$42, 'Summary - Contract Type'!$B$2:$B$6, 0),
        MATCH(B69, 'Summary - Contract Type'!$C$1:$BX$1, 0)
      ),
      ""
    ),
    ""
  ),
  ""
)</f>
        <v/>
      </c>
      <c r="H69" s="21" t="str">
        <f>IF(
  Prototype_input!$C$6 = "Federal or Tribal Government",
  IF(
    B69 &lt;&gt; "",
    IFERROR(
      INDEX(
        'Summary - Period of Performance'!$C$2:$AW$5,
        MATCH(Prototype_input!$C$46, 'Summary - Period of Performance'!$B$2:$B$5, 0),
        MATCH(B69, 'Summary - Period of Performance'!$C$1:$AW$1, 0)
      ),
      ""
    ),
    ""
  ),
  ""
)</f>
        <v/>
      </c>
      <c r="I69" s="21" t="str">
        <f>IF(
  Prototype_input!$C$6 = "Federal or Tribal Government",
  IF(
    B69 &lt;&gt; "",
    IFERROR(
      INDEX(
        'Summary - Socioeconomic'!$C$2:$BX$11,
        MATCH(Prototype_input!$C$50, 'Summary - Socioeconomic'!$B$2:$B$11, 0),
        MATCH(B69, 'Summary - Socioeconomic'!$C$1:$BX$1, 0)
      ),
      ""
    ),
    ""
  ),
  ""
)</f>
        <v/>
      </c>
      <c r="J69" s="21" t="str">
        <f>IF(
  Prototype_input!$C$6 = "Federal or Tribal Government",
  IF(
    B69 &lt;&gt; "",
    IFERROR(
      INDEX(
        'Summary - Estimated Dollar Valu'!$C$2:$AW$4,
        MATCH(Prototype_input!$C$54, 'Summary - Estimated Dollar Valu'!$B$2:$B$4, 0),
        MATCH(B69, 'Summary - Estimated Dollar Valu'!$C$1:$AW$1, 0)
      ),
      ""
    ),
    ""
  ),
  ""
)</f>
        <v/>
      </c>
      <c r="K69" s="21" t="str">
        <f>IF(AND(Prototype_input!$C$56&lt;&gt;"",J69&lt;&gt;""),Prototype_input!$C$58,"")</f>
        <v/>
      </c>
      <c r="L69" s="21" t="str">
        <f>IF(AND(Prototype_input!$C$60&lt;&gt;"",J69&lt;&gt;""),Prototype_input!$C$62,"")</f>
        <v/>
      </c>
      <c r="M69" s="21" t="str">
        <f>IF(AND(Prototype_input!$C$64&lt;&gt;"",J69&lt;&gt;""),Prototype_input!$C$66,"")</f>
        <v/>
      </c>
      <c r="N69" s="21" t="str">
        <f>IF(AND(Prototype_input!$C$68&lt;&gt;"",J69&lt;&gt;""),Prototype_input!$C$70,"")</f>
        <v/>
      </c>
      <c r="O69" s="21" t="str">
        <f>IF(N69&lt;&gt;"",_xlfn.XLOOKUP(Prototype_input!$E$19,'ITC Offerings Mapping'!$C$1:$C$1000,'ITC Offerings Mapping'!$B$1:$B$1000),"")</f>
        <v/>
      </c>
      <c r="Q69" s="21" t="str">
        <f t="array" ref="Q69">IF(Prototype_input!$C$6="Federal or Tribal Government",IF(O69&lt;&gt;"", INDEX('Scope Scoring'!$C$2:$BX$50, MATCH(O69, 'Scope Scoring'!$B$2:$B$50, 0), MATCH(B69, 'Scope Scoring'!$C$1:$BX$1, 0)),""),"")</f>
        <v/>
      </c>
      <c r="R69" s="21" t="str">
        <f t="shared" si="26"/>
        <v/>
      </c>
      <c r="S69" s="21" t="str">
        <f t="shared" si="27"/>
        <v/>
      </c>
      <c r="T69" s="21" t="str">
        <f t="shared" si="28"/>
        <v/>
      </c>
      <c r="U69" s="21" t="str">
        <f t="shared" si="29"/>
        <v/>
      </c>
      <c r="W69" s="21" t="str">
        <f t="array" ref="W69">IF(Prototype_input!$C$6="Federal or Tribal Government",IF(O69&lt;&gt;"", INDEX('Summary - Level of Assistance -'!$C$2:$AV$7, MATCH(Prototype_input!$C$34, 'Summary - Level of Assistance -'!$B$2:$B$7, 0), MATCH(B69, 'Summary - Level of Assistance -'!$C$1:$AV$1, 0)),""),"")</f>
        <v/>
      </c>
      <c r="X69" s="21" t="str">
        <f t="shared" si="30"/>
        <v/>
      </c>
      <c r="Y69" s="21" t="str">
        <f t="shared" si="31"/>
        <v/>
      </c>
      <c r="AA69" s="21" t="str">
        <f t="array" ref="AA69">IF(Prototype_input!$C$6="Federal or Tribal Government",IF(O69&lt;&gt;"", INDEX('Summary - Objective - Tradeoff'!$C$2:$AV$4, MATCH(Prototype_input!$C$38, 'Summary - Objective - Tradeoff'!$B$2:$B$4, 0), MATCH(B69, 'Summary - Objective - Tradeoff'!$C$1:$AV$1, 0)),""),"")</f>
        <v/>
      </c>
      <c r="AB69" s="21" t="str">
        <f t="shared" si="32"/>
        <v/>
      </c>
      <c r="AC69" s="21" t="str">
        <f t="shared" si="33"/>
        <v/>
      </c>
      <c r="AE69" s="21" t="str">
        <f t="array" ref="AE69">IF(Prototype_input!$C$6="Federal or Tribal Government",IF(O69&lt;&gt;"", INDEX('Summary- PoP - Tradeoff'!$C$2:$AV$5, MATCH(Prototype_input!$C$46, 'Summary- PoP - Tradeoff'!$B$2:$B$5, 0), MATCH(B69, 'Summary- PoP - Tradeoff'!$C$1:$AV$1, 0)),""),"")</f>
        <v/>
      </c>
      <c r="AF69" s="21" t="str">
        <f t="shared" si="34"/>
        <v/>
      </c>
      <c r="AG69" s="21" t="str">
        <f t="shared" si="35"/>
        <v/>
      </c>
      <c r="AI69" s="21" t="str">
        <f t="array" ref="AI69">IF(Prototype_input!$C$6="Federal or Tribal Government",IF(O69&lt;&gt;"", INDEX('Summary - EDV - Tradeoff'!$C$2:$AV$4, MATCH(Prototype_input!$C$54, 'Summary - EDV - Tradeoff'!$B$2:$B$4, 0), MATCH(B69, 'Summary - EDV - Tradeoff'!$C$1:$AV$1, 0)),""),"")</f>
        <v/>
      </c>
      <c r="AJ69" s="21" t="str">
        <f t="shared" si="36"/>
        <v/>
      </c>
      <c r="AK69" s="21" t="str">
        <f t="shared" si="37"/>
        <v/>
      </c>
      <c r="AL69" s="21" t="str">
        <f t="shared" si="38"/>
        <v/>
      </c>
    </row>
    <row r="70" spans="4:38" ht="12.75" x14ac:dyDescent="0.2">
      <c r="D70" s="21" t="str">
        <f>IF(
  Prototype_input!$C$6 = "State or Local Government",
  IF(
    C70 &lt;&gt; "",
    IFERROR(
      INDEX(
        'Summary - Acquisition Need'!$C$2:$AD$4,
        MATCH(Prototype_input!$C$30, 'Summary - Acquisition Need'!$B$2:$B$4, 0),
        MATCH(C70, 'Summary - Acquisition Need'!$C$1:$AD$1, 0)
      ),
      ""
    ),
    ""
  ),
  IF(
    Prototype_input!$C$6 = "Federal or Tribal Government",
    IF(
      B70 &lt;&gt; "",
      IFERROR(
        INDEX(
          'Summary - Place of Performance'!$C$2:$AW$14,
          MATCH(Prototype_input!$C$30, 'Summary - Place of Performance'!$B$2:$B$14, 0),
          MATCH(B70, 'Summary - Place of Performance'!$C$1:$AW$1, 0)
        ),
        ""
      ),
      ""
    ),
    ""
  )
)</f>
        <v/>
      </c>
      <c r="E70" s="21" t="str">
        <f>IF(
  Prototype_input!$C$6 = "State or Local Government",
  IF(
    C70 &lt;&gt; "",
    IFERROR(
      INDEX(
        'Summary - Contract Type'!$C$2:$BX$6,
        MATCH(Prototype_input!$C$34, 'Summary - Contract Type'!$B$2:$B$6, 0),
        MATCH(C70, 'Summary - Contract Type'!$C$1:$BX$1, 0)
      ),
      ""
    ),
    ""
  ),
  IF(
    Prototype_input!$C$6 = "Federal or Tribal Government",
    IF(
      B70 &lt;&gt; "",
      IFERROR(
        INDEX(
          'Summary - Level of Assistance'!$C$2:$AW$7,
          MATCH(Prototype_input!$C$34, 'Summary - Level of Assistance'!$B$2:$B$7, 0),
          MATCH(B70, 'Summary - Level of Assistance'!$C$1:$AW$1, 0)
        ),
        ""
      ),
      ""
    ),
    ""
  )
)</f>
        <v/>
      </c>
      <c r="F70" s="21" t="str">
        <f>IF(
  Prototype_input!$C$6 = "State or Local Government",
  IF(
    C70 &lt;&gt; "",
    IFERROR(
      INDEX(
        'Summary - Socioeconomic'!$C$2:$BX$11,
        MATCH(Prototype_input!$C$38, 'Summary - Socioeconomic'!$B$2:$B$11, 0),
        MATCH(C70, 'Summary - Socioeconomic'!$C$1:$BX$1, 0)
      ),
      ""
    ),
    ""
  ),
  IF(
    Prototype_input!$C$6 = "Federal or Tribal Government",
    IF(
      B70 &lt;&gt; "",
      IFERROR(
        INDEX(
          'Summary - Objective'!$C$2:$AX$4,
          MATCH(Prototype_input!$C$38, 'Summary - Objective'!$B$2:$B$4, 0),
          MATCH(B70, 'Summary - Objective'!$C$1:$AX$1, 0)
        ),
        ""
      ),
      ""
    ),
    ""
  )
)</f>
        <v/>
      </c>
      <c r="G70" s="21" t="str">
        <f>IF(
  Prototype_input!$C$6 = "Federal or Tribal Government",
  IF(
    B70 &lt;&gt; "",
    IFERROR(
      INDEX(
        'Summary - Contract Type'!$C$2:$BX$6,
        MATCH(Prototype_input!$C$42, 'Summary - Contract Type'!$B$2:$B$6, 0),
        MATCH(B70, 'Summary - Contract Type'!$C$1:$BX$1, 0)
      ),
      ""
    ),
    ""
  ),
  ""
)</f>
        <v/>
      </c>
      <c r="H70" s="21" t="str">
        <f>IF(
  Prototype_input!$C$6 = "Federal or Tribal Government",
  IF(
    B70 &lt;&gt; "",
    IFERROR(
      INDEX(
        'Summary - Period of Performance'!$C$2:$AW$5,
        MATCH(Prototype_input!$C$46, 'Summary - Period of Performance'!$B$2:$B$5, 0),
        MATCH(B70, 'Summary - Period of Performance'!$C$1:$AW$1, 0)
      ),
      ""
    ),
    ""
  ),
  ""
)</f>
        <v/>
      </c>
      <c r="I70" s="21" t="str">
        <f>IF(
  Prototype_input!$C$6 = "Federal or Tribal Government",
  IF(
    B70 &lt;&gt; "",
    IFERROR(
      INDEX(
        'Summary - Socioeconomic'!$C$2:$BX$11,
        MATCH(Prototype_input!$C$50, 'Summary - Socioeconomic'!$B$2:$B$11, 0),
        MATCH(B70, 'Summary - Socioeconomic'!$C$1:$BX$1, 0)
      ),
      ""
    ),
    ""
  ),
  ""
)</f>
        <v/>
      </c>
      <c r="J70" s="21" t="str">
        <f>IF(
  Prototype_input!$C$6 = "Federal or Tribal Government",
  IF(
    B70 &lt;&gt; "",
    IFERROR(
      INDEX(
        'Summary - Estimated Dollar Valu'!$C$2:$AW$4,
        MATCH(Prototype_input!$C$54, 'Summary - Estimated Dollar Valu'!$B$2:$B$4, 0),
        MATCH(B70, 'Summary - Estimated Dollar Valu'!$C$1:$AW$1, 0)
      ),
      ""
    ),
    ""
  ),
  ""
)</f>
        <v/>
      </c>
      <c r="K70" s="21" t="str">
        <f>IF(AND(Prototype_input!$C$56&lt;&gt;"",J70&lt;&gt;""),Prototype_input!$C$58,"")</f>
        <v/>
      </c>
      <c r="L70" s="21" t="str">
        <f>IF(AND(Prototype_input!$C$60&lt;&gt;"",J70&lt;&gt;""),Prototype_input!$C$62,"")</f>
        <v/>
      </c>
      <c r="M70" s="21" t="str">
        <f>IF(AND(Prototype_input!$C$64&lt;&gt;"",J70&lt;&gt;""),Prototype_input!$C$66,"")</f>
        <v/>
      </c>
      <c r="N70" s="21" t="str">
        <f>IF(AND(Prototype_input!$C$68&lt;&gt;"",J70&lt;&gt;""),Prototype_input!$C$70,"")</f>
        <v/>
      </c>
      <c r="O70" s="21" t="str">
        <f>IF(N70&lt;&gt;"",_xlfn.XLOOKUP(Prototype_input!$E$19,'ITC Offerings Mapping'!$C$1:$C$1000,'ITC Offerings Mapping'!$B$1:$B$1000),"")</f>
        <v/>
      </c>
      <c r="Q70" s="21" t="str">
        <f t="array" ref="Q70">IF(Prototype_input!$C$6="Federal or Tribal Government",IF(O70&lt;&gt;"", INDEX('Scope Scoring'!$C$2:$BX$50, MATCH(O70, 'Scope Scoring'!$B$2:$B$50, 0), MATCH(B70, 'Scope Scoring'!$C$1:$BX$1, 0)),""),"")</f>
        <v/>
      </c>
      <c r="R70" s="21" t="str">
        <f t="shared" si="26"/>
        <v/>
      </c>
      <c r="S70" s="21" t="str">
        <f t="shared" si="27"/>
        <v/>
      </c>
      <c r="T70" s="21" t="str">
        <f t="shared" si="28"/>
        <v/>
      </c>
      <c r="U70" s="21" t="str">
        <f t="shared" si="29"/>
        <v/>
      </c>
      <c r="W70" s="21" t="str">
        <f t="array" ref="W70">IF(Prototype_input!$C$6="Federal or Tribal Government",IF(O70&lt;&gt;"", INDEX('Summary - Level of Assistance -'!$C$2:$AV$7, MATCH(Prototype_input!$C$34, 'Summary - Level of Assistance -'!$B$2:$B$7, 0), MATCH(B70, 'Summary - Level of Assistance -'!$C$1:$AV$1, 0)),""),"")</f>
        <v/>
      </c>
      <c r="X70" s="21" t="str">
        <f t="shared" si="30"/>
        <v/>
      </c>
      <c r="Y70" s="21" t="str">
        <f t="shared" si="31"/>
        <v/>
      </c>
      <c r="AA70" s="21" t="str">
        <f t="array" ref="AA70">IF(Prototype_input!$C$6="Federal or Tribal Government",IF(O70&lt;&gt;"", INDEX('Summary - Objective - Tradeoff'!$C$2:$AV$4, MATCH(Prototype_input!$C$38, 'Summary - Objective - Tradeoff'!$B$2:$B$4, 0), MATCH(B70, 'Summary - Objective - Tradeoff'!$C$1:$AV$1, 0)),""),"")</f>
        <v/>
      </c>
      <c r="AB70" s="21" t="str">
        <f t="shared" si="32"/>
        <v/>
      </c>
      <c r="AC70" s="21" t="str">
        <f t="shared" si="33"/>
        <v/>
      </c>
      <c r="AE70" s="21" t="str">
        <f t="array" ref="AE70">IF(Prototype_input!$C$6="Federal or Tribal Government",IF(O70&lt;&gt;"", INDEX('Summary- PoP - Tradeoff'!$C$2:$AV$5, MATCH(Prototype_input!$C$46, 'Summary- PoP - Tradeoff'!$B$2:$B$5, 0), MATCH(B70, 'Summary- PoP - Tradeoff'!$C$1:$AV$1, 0)),""),"")</f>
        <v/>
      </c>
      <c r="AF70" s="21" t="str">
        <f t="shared" si="34"/>
        <v/>
      </c>
      <c r="AG70" s="21" t="str">
        <f t="shared" si="35"/>
        <v/>
      </c>
      <c r="AI70" s="21" t="str">
        <f t="array" ref="AI70">IF(Prototype_input!$C$6="Federal or Tribal Government",IF(O70&lt;&gt;"", INDEX('Summary - EDV - Tradeoff'!$C$2:$AV$4, MATCH(Prototype_input!$C$54, 'Summary - EDV - Tradeoff'!$B$2:$B$4, 0), MATCH(B70, 'Summary - EDV - Tradeoff'!$C$1:$AV$1, 0)),""),"")</f>
        <v/>
      </c>
      <c r="AJ70" s="21" t="str">
        <f t="shared" si="36"/>
        <v/>
      </c>
      <c r="AK70" s="21" t="str">
        <f t="shared" si="37"/>
        <v/>
      </c>
      <c r="AL70" s="21" t="str">
        <f t="shared" si="38"/>
        <v/>
      </c>
    </row>
    <row r="71" spans="4:38" ht="12.75" x14ac:dyDescent="0.2">
      <c r="D71" s="21" t="str">
        <f>IF(
  Prototype_input!$C$6 = "State or Local Government",
  IF(
    C71 &lt;&gt; "",
    IFERROR(
      INDEX(
        'Summary - Acquisition Need'!$C$2:$AD$4,
        MATCH(Prototype_input!$C$30, 'Summary - Acquisition Need'!$B$2:$B$4, 0),
        MATCH(C71, 'Summary - Acquisition Need'!$C$1:$AD$1, 0)
      ),
      ""
    ),
    ""
  ),
  IF(
    Prototype_input!$C$6 = "Federal or Tribal Government",
    IF(
      B71 &lt;&gt; "",
      IFERROR(
        INDEX(
          'Summary - Place of Performance'!$C$2:$AW$14,
          MATCH(Prototype_input!$C$30, 'Summary - Place of Performance'!$B$2:$B$14, 0),
          MATCH(B71, 'Summary - Place of Performance'!$C$1:$AW$1, 0)
        ),
        ""
      ),
      ""
    ),
    ""
  )
)</f>
        <v/>
      </c>
      <c r="E71" s="21" t="str">
        <f>IF(
  Prototype_input!$C$6 = "State or Local Government",
  IF(
    C71 &lt;&gt; "",
    IFERROR(
      INDEX(
        'Summary - Contract Type'!$C$2:$BX$6,
        MATCH(Prototype_input!$C$34, 'Summary - Contract Type'!$B$2:$B$6, 0),
        MATCH(C71, 'Summary - Contract Type'!$C$1:$BX$1, 0)
      ),
      ""
    ),
    ""
  ),
  IF(
    Prototype_input!$C$6 = "Federal or Tribal Government",
    IF(
      B71 &lt;&gt; "",
      IFERROR(
        INDEX(
          'Summary - Level of Assistance'!$C$2:$AW$7,
          MATCH(Prototype_input!$C$34, 'Summary - Level of Assistance'!$B$2:$B$7, 0),
          MATCH(B71, 'Summary - Level of Assistance'!$C$1:$AW$1, 0)
        ),
        ""
      ),
      ""
    ),
    ""
  )
)</f>
        <v/>
      </c>
      <c r="F71" s="21" t="str">
        <f>IF(
  Prototype_input!$C$6 = "State or Local Government",
  IF(
    C71 &lt;&gt; "",
    IFERROR(
      INDEX(
        'Summary - Socioeconomic'!$C$2:$BX$11,
        MATCH(Prototype_input!$C$38, 'Summary - Socioeconomic'!$B$2:$B$11, 0),
        MATCH(C71, 'Summary - Socioeconomic'!$C$1:$BX$1, 0)
      ),
      ""
    ),
    ""
  ),
  IF(
    Prototype_input!$C$6 = "Federal or Tribal Government",
    IF(
      B71 &lt;&gt; "",
      IFERROR(
        INDEX(
          'Summary - Objective'!$C$2:$AX$4,
          MATCH(Prototype_input!$C$38, 'Summary - Objective'!$B$2:$B$4, 0),
          MATCH(B71, 'Summary - Objective'!$C$1:$AX$1, 0)
        ),
        ""
      ),
      ""
    ),
    ""
  )
)</f>
        <v/>
      </c>
      <c r="G71" s="21" t="str">
        <f>IF(
  Prototype_input!$C$6 = "Federal or Tribal Government",
  IF(
    B71 &lt;&gt; "",
    IFERROR(
      INDEX(
        'Summary - Contract Type'!$C$2:$BX$6,
        MATCH(Prototype_input!$C$42, 'Summary - Contract Type'!$B$2:$B$6, 0),
        MATCH(B71, 'Summary - Contract Type'!$C$1:$BX$1, 0)
      ),
      ""
    ),
    ""
  ),
  ""
)</f>
        <v/>
      </c>
      <c r="H71" s="21" t="str">
        <f>IF(
  Prototype_input!$C$6 = "Federal or Tribal Government",
  IF(
    B71 &lt;&gt; "",
    IFERROR(
      INDEX(
        'Summary - Period of Performance'!$C$2:$AW$5,
        MATCH(Prototype_input!$C$46, 'Summary - Period of Performance'!$B$2:$B$5, 0),
        MATCH(B71, 'Summary - Period of Performance'!$C$1:$AW$1, 0)
      ),
      ""
    ),
    ""
  ),
  ""
)</f>
        <v/>
      </c>
      <c r="I71" s="21" t="str">
        <f>IF(
  Prototype_input!$C$6 = "Federal or Tribal Government",
  IF(
    B71 &lt;&gt; "",
    IFERROR(
      INDEX(
        'Summary - Socioeconomic'!$C$2:$BX$11,
        MATCH(Prototype_input!$C$50, 'Summary - Socioeconomic'!$B$2:$B$11, 0),
        MATCH(B71, 'Summary - Socioeconomic'!$C$1:$BX$1, 0)
      ),
      ""
    ),
    ""
  ),
  ""
)</f>
        <v/>
      </c>
      <c r="J71" s="21" t="str">
        <f>IF(
  Prototype_input!$C$6 = "Federal or Tribal Government",
  IF(
    B71 &lt;&gt; "",
    IFERROR(
      INDEX(
        'Summary - Estimated Dollar Valu'!$C$2:$AW$4,
        MATCH(Prototype_input!$C$54, 'Summary - Estimated Dollar Valu'!$B$2:$B$4, 0),
        MATCH(B71, 'Summary - Estimated Dollar Valu'!$C$1:$AW$1, 0)
      ),
      ""
    ),
    ""
  ),
  ""
)</f>
        <v/>
      </c>
      <c r="K71" s="21" t="str">
        <f>IF(AND(Prototype_input!$C$56&lt;&gt;"",J71&lt;&gt;""),Prototype_input!$C$58,"")</f>
        <v/>
      </c>
      <c r="L71" s="21" t="str">
        <f>IF(AND(Prototype_input!$C$60&lt;&gt;"",J71&lt;&gt;""),Prototype_input!$C$62,"")</f>
        <v/>
      </c>
      <c r="M71" s="21" t="str">
        <f>IF(AND(Prototype_input!$C$64&lt;&gt;"",J71&lt;&gt;""),Prototype_input!$C$66,"")</f>
        <v/>
      </c>
      <c r="N71" s="21" t="str">
        <f>IF(AND(Prototype_input!$C$68&lt;&gt;"",J71&lt;&gt;""),Prototype_input!$C$70,"")</f>
        <v/>
      </c>
      <c r="O71" s="21" t="str">
        <f>IF(N71&lt;&gt;"",_xlfn.XLOOKUP(Prototype_input!$E$19,'ITC Offerings Mapping'!$C$1:$C$1000,'ITC Offerings Mapping'!$B$1:$B$1000),"")</f>
        <v/>
      </c>
      <c r="Q71" s="21" t="str">
        <f t="array" ref="Q71">IF(Prototype_input!$C$6="Federal or Tribal Government",IF(O71&lt;&gt;"", INDEX('Scope Scoring'!$C$2:$BX$50, MATCH(O71, 'Scope Scoring'!$B$2:$B$50, 0), MATCH(B71, 'Scope Scoring'!$C$1:$BX$1, 0)),""),"")</f>
        <v/>
      </c>
      <c r="R71" s="21" t="str">
        <f t="shared" si="26"/>
        <v/>
      </c>
      <c r="S71" s="21" t="str">
        <f t="shared" si="27"/>
        <v/>
      </c>
      <c r="T71" s="21" t="str">
        <f t="shared" si="28"/>
        <v/>
      </c>
      <c r="U71" s="21" t="str">
        <f t="shared" si="29"/>
        <v/>
      </c>
      <c r="W71" s="21" t="str">
        <f t="array" ref="W71">IF(Prototype_input!$C$6="Federal or Tribal Government",IF(O71&lt;&gt;"", INDEX('Summary - Level of Assistance -'!$C$2:$AV$7, MATCH(Prototype_input!$C$34, 'Summary - Level of Assistance -'!$B$2:$B$7, 0), MATCH(B71, 'Summary - Level of Assistance -'!$C$1:$AV$1, 0)),""),"")</f>
        <v/>
      </c>
      <c r="X71" s="21" t="str">
        <f t="shared" si="30"/>
        <v/>
      </c>
      <c r="Y71" s="21" t="str">
        <f t="shared" si="31"/>
        <v/>
      </c>
      <c r="AA71" s="21" t="str">
        <f t="array" ref="AA71">IF(Prototype_input!$C$6="Federal or Tribal Government",IF(O71&lt;&gt;"", INDEX('Summary - Objective - Tradeoff'!$C$2:$AV$4, MATCH(Prototype_input!$C$38, 'Summary - Objective - Tradeoff'!$B$2:$B$4, 0), MATCH(B71, 'Summary - Objective - Tradeoff'!$C$1:$AV$1, 0)),""),"")</f>
        <v/>
      </c>
      <c r="AB71" s="21" t="str">
        <f t="shared" si="32"/>
        <v/>
      </c>
      <c r="AC71" s="21" t="str">
        <f t="shared" si="33"/>
        <v/>
      </c>
      <c r="AE71" s="21" t="str">
        <f t="array" ref="AE71">IF(Prototype_input!$C$6="Federal or Tribal Government",IF(O71&lt;&gt;"", INDEX('Summary- PoP - Tradeoff'!$C$2:$AV$5, MATCH(Prototype_input!$C$46, 'Summary- PoP - Tradeoff'!$B$2:$B$5, 0), MATCH(B71, 'Summary- PoP - Tradeoff'!$C$1:$AV$1, 0)),""),"")</f>
        <v/>
      </c>
      <c r="AF71" s="21" t="str">
        <f t="shared" si="34"/>
        <v/>
      </c>
      <c r="AG71" s="21" t="str">
        <f t="shared" si="35"/>
        <v/>
      </c>
      <c r="AI71" s="21" t="str">
        <f t="array" ref="AI71">IF(Prototype_input!$C$6="Federal or Tribal Government",IF(O71&lt;&gt;"", INDEX('Summary - EDV - Tradeoff'!$C$2:$AV$4, MATCH(Prototype_input!$C$54, 'Summary - EDV - Tradeoff'!$B$2:$B$4, 0), MATCH(B71, 'Summary - EDV - Tradeoff'!$C$1:$AV$1, 0)),""),"")</f>
        <v/>
      </c>
      <c r="AJ71" s="21" t="str">
        <f t="shared" si="36"/>
        <v/>
      </c>
      <c r="AK71" s="21" t="str">
        <f t="shared" si="37"/>
        <v/>
      </c>
      <c r="AL71" s="21" t="str">
        <f t="shared" si="38"/>
        <v/>
      </c>
    </row>
    <row r="72" spans="4:38" ht="12.75" x14ac:dyDescent="0.2">
      <c r="D72" s="21" t="str">
        <f>IF(
  Prototype_input!$C$6 = "State or Local Government",
  IF(
    C72 &lt;&gt; "",
    IFERROR(
      INDEX(
        'Summary - Acquisition Need'!$C$2:$AD$4,
        MATCH(Prototype_input!$C$30, 'Summary - Acquisition Need'!$B$2:$B$4, 0),
        MATCH(C72, 'Summary - Acquisition Need'!$C$1:$AD$1, 0)
      ),
      ""
    ),
    ""
  ),
  IF(
    Prototype_input!$C$6 = "Federal or Tribal Government",
    IF(
      B72 &lt;&gt; "",
      IFERROR(
        INDEX(
          'Summary - Place of Performance'!$C$2:$AW$14,
          MATCH(Prototype_input!$C$30, 'Summary - Place of Performance'!$B$2:$B$14, 0),
          MATCH(B72, 'Summary - Place of Performance'!$C$1:$AW$1, 0)
        ),
        ""
      ),
      ""
    ),
    ""
  )
)</f>
        <v/>
      </c>
      <c r="E72" s="21" t="str">
        <f>IF(
  Prototype_input!$C$6 = "State or Local Government",
  IF(
    C72 &lt;&gt; "",
    IFERROR(
      INDEX(
        'Summary - Contract Type'!$C$2:$BX$6,
        MATCH(Prototype_input!$C$34, 'Summary - Contract Type'!$B$2:$B$6, 0),
        MATCH(C72, 'Summary - Contract Type'!$C$1:$BX$1, 0)
      ),
      ""
    ),
    ""
  ),
  IF(
    Prototype_input!$C$6 = "Federal or Tribal Government",
    IF(
      B72 &lt;&gt; "",
      IFERROR(
        INDEX(
          'Summary - Level of Assistance'!$C$2:$AW$7,
          MATCH(Prototype_input!$C$34, 'Summary - Level of Assistance'!$B$2:$B$7, 0),
          MATCH(B72, 'Summary - Level of Assistance'!$C$1:$AW$1, 0)
        ),
        ""
      ),
      ""
    ),
    ""
  )
)</f>
        <v/>
      </c>
      <c r="F72" s="21" t="str">
        <f>IF(
  Prototype_input!$C$6 = "State or Local Government",
  IF(
    C72 &lt;&gt; "",
    IFERROR(
      INDEX(
        'Summary - Socioeconomic'!$C$2:$BX$11,
        MATCH(Prototype_input!$C$38, 'Summary - Socioeconomic'!$B$2:$B$11, 0),
        MATCH(C72, 'Summary - Socioeconomic'!$C$1:$BX$1, 0)
      ),
      ""
    ),
    ""
  ),
  IF(
    Prototype_input!$C$6 = "Federal or Tribal Government",
    IF(
      B72 &lt;&gt; "",
      IFERROR(
        INDEX(
          'Summary - Objective'!$C$2:$AX$4,
          MATCH(Prototype_input!$C$38, 'Summary - Objective'!$B$2:$B$4, 0),
          MATCH(B72, 'Summary - Objective'!$C$1:$AX$1, 0)
        ),
        ""
      ),
      ""
    ),
    ""
  )
)</f>
        <v/>
      </c>
      <c r="G72" s="21" t="str">
        <f>IF(
  Prototype_input!$C$6 = "Federal or Tribal Government",
  IF(
    B72 &lt;&gt; "",
    IFERROR(
      INDEX(
        'Summary - Contract Type'!$C$2:$BX$6,
        MATCH(Prototype_input!$C$42, 'Summary - Contract Type'!$B$2:$B$6, 0),
        MATCH(B72, 'Summary - Contract Type'!$C$1:$BX$1, 0)
      ),
      ""
    ),
    ""
  ),
  ""
)</f>
        <v/>
      </c>
      <c r="H72" s="21" t="str">
        <f>IF(
  Prototype_input!$C$6 = "Federal or Tribal Government",
  IF(
    B72 &lt;&gt; "",
    IFERROR(
      INDEX(
        'Summary - Period of Performance'!$C$2:$AW$5,
        MATCH(Prototype_input!$C$46, 'Summary - Period of Performance'!$B$2:$B$5, 0),
        MATCH(B72, 'Summary - Period of Performance'!$C$1:$AW$1, 0)
      ),
      ""
    ),
    ""
  ),
  ""
)</f>
        <v/>
      </c>
      <c r="I72" s="21" t="str">
        <f>IF(
  Prototype_input!$C$6 = "Federal or Tribal Government",
  IF(
    B72 &lt;&gt; "",
    IFERROR(
      INDEX(
        'Summary - Socioeconomic'!$C$2:$BX$11,
        MATCH(Prototype_input!$C$50, 'Summary - Socioeconomic'!$B$2:$B$11, 0),
        MATCH(B72, 'Summary - Socioeconomic'!$C$1:$BX$1, 0)
      ),
      ""
    ),
    ""
  ),
  ""
)</f>
        <v/>
      </c>
      <c r="J72" s="21" t="str">
        <f>IF(
  Prototype_input!$C$6 = "Federal or Tribal Government",
  IF(
    B72 &lt;&gt; "",
    IFERROR(
      INDEX(
        'Summary - Estimated Dollar Valu'!$C$2:$AW$4,
        MATCH(Prototype_input!$C$54, 'Summary - Estimated Dollar Valu'!$B$2:$B$4, 0),
        MATCH(B72, 'Summary - Estimated Dollar Valu'!$C$1:$AW$1, 0)
      ),
      ""
    ),
    ""
  ),
  ""
)</f>
        <v/>
      </c>
      <c r="K72" s="21" t="str">
        <f>IF(AND(Prototype_input!$C$56&lt;&gt;"",J72&lt;&gt;""),Prototype_input!$C$58,"")</f>
        <v/>
      </c>
      <c r="L72" s="21" t="str">
        <f>IF(AND(Prototype_input!$C$60&lt;&gt;"",J72&lt;&gt;""),Prototype_input!$C$62,"")</f>
        <v/>
      </c>
      <c r="M72" s="21" t="str">
        <f>IF(AND(Prototype_input!$C$64&lt;&gt;"",J72&lt;&gt;""),Prototype_input!$C$66,"")</f>
        <v/>
      </c>
      <c r="N72" s="21" t="str">
        <f>IF(AND(Prototype_input!$C$68&lt;&gt;"",J72&lt;&gt;""),Prototype_input!$C$70,"")</f>
        <v/>
      </c>
      <c r="O72" s="21" t="str">
        <f>IF(N72&lt;&gt;"",_xlfn.XLOOKUP(Prototype_input!$E$19,'ITC Offerings Mapping'!$C$1:$C$1000,'ITC Offerings Mapping'!$B$1:$B$1000),"")</f>
        <v/>
      </c>
      <c r="Q72" s="21" t="str">
        <f t="array" ref="Q72">IF(Prototype_input!$C$6="Federal or Tribal Government",IF(O72&lt;&gt;"", INDEX('Scope Scoring'!$C$2:$BX$50, MATCH(O72, 'Scope Scoring'!$B$2:$B$50, 0), MATCH(B72, 'Scope Scoring'!$C$1:$BX$1, 0)),""),"")</f>
        <v/>
      </c>
      <c r="R72" s="21" t="str">
        <f t="shared" si="26"/>
        <v/>
      </c>
      <c r="S72" s="21" t="str">
        <f t="shared" si="27"/>
        <v/>
      </c>
      <c r="T72" s="21" t="str">
        <f t="shared" si="28"/>
        <v/>
      </c>
      <c r="U72" s="21" t="str">
        <f t="shared" si="29"/>
        <v/>
      </c>
      <c r="W72" s="21" t="str">
        <f t="array" ref="W72">IF(Prototype_input!$C$6="Federal or Tribal Government",IF(O72&lt;&gt;"", INDEX('Summary - Level of Assistance -'!$C$2:$AV$7, MATCH(Prototype_input!$C$34, 'Summary - Level of Assistance -'!$B$2:$B$7, 0), MATCH(B72, 'Summary - Level of Assistance -'!$C$1:$AV$1, 0)),""),"")</f>
        <v/>
      </c>
      <c r="X72" s="21" t="str">
        <f t="shared" si="30"/>
        <v/>
      </c>
      <c r="Y72" s="21" t="str">
        <f t="shared" si="31"/>
        <v/>
      </c>
      <c r="AA72" s="21" t="str">
        <f t="array" ref="AA72">IF(Prototype_input!$C$6="Federal or Tribal Government",IF(O72&lt;&gt;"", INDEX('Summary - Objective - Tradeoff'!$C$2:$AV$4, MATCH(Prototype_input!$C$38, 'Summary - Objective - Tradeoff'!$B$2:$B$4, 0), MATCH(B72, 'Summary - Objective - Tradeoff'!$C$1:$AV$1, 0)),""),"")</f>
        <v/>
      </c>
      <c r="AB72" s="21" t="str">
        <f t="shared" si="32"/>
        <v/>
      </c>
      <c r="AC72" s="21" t="str">
        <f t="shared" si="33"/>
        <v/>
      </c>
      <c r="AE72" s="21" t="str">
        <f t="array" ref="AE72">IF(Prototype_input!$C$6="Federal or Tribal Government",IF(O72&lt;&gt;"", INDEX('Summary- PoP - Tradeoff'!$C$2:$AV$5, MATCH(Prototype_input!$C$46, 'Summary- PoP - Tradeoff'!$B$2:$B$5, 0), MATCH(B72, 'Summary- PoP - Tradeoff'!$C$1:$AV$1, 0)),""),"")</f>
        <v/>
      </c>
      <c r="AF72" s="21" t="str">
        <f t="shared" si="34"/>
        <v/>
      </c>
      <c r="AG72" s="21" t="str">
        <f t="shared" si="35"/>
        <v/>
      </c>
      <c r="AI72" s="21" t="str">
        <f t="array" ref="AI72">IF(Prototype_input!$C$6="Federal or Tribal Government",IF(O72&lt;&gt;"", INDEX('Summary - EDV - Tradeoff'!$C$2:$AV$4, MATCH(Prototype_input!$C$54, 'Summary - EDV - Tradeoff'!$B$2:$B$4, 0), MATCH(B72, 'Summary - EDV - Tradeoff'!$C$1:$AV$1, 0)),""),"")</f>
        <v/>
      </c>
      <c r="AJ72" s="21" t="str">
        <f t="shared" si="36"/>
        <v/>
      </c>
      <c r="AK72" s="21" t="str">
        <f t="shared" si="37"/>
        <v/>
      </c>
      <c r="AL72" s="21" t="str">
        <f t="shared" si="38"/>
        <v/>
      </c>
    </row>
    <row r="73" spans="4:38" ht="12.75" x14ac:dyDescent="0.2">
      <c r="D73" s="21" t="str">
        <f>IF(
  Prototype_input!$C$6 = "State or Local Government",
  IF(
    C73 &lt;&gt; "",
    IFERROR(
      INDEX(
        'Summary - Acquisition Need'!$C$2:$AD$4,
        MATCH(Prototype_input!$C$30, 'Summary - Acquisition Need'!$B$2:$B$4, 0),
        MATCH(C73, 'Summary - Acquisition Need'!$C$1:$AD$1, 0)
      ),
      ""
    ),
    ""
  ),
  IF(
    Prototype_input!$C$6 = "Federal or Tribal Government",
    IF(
      B73 &lt;&gt; "",
      IFERROR(
        INDEX(
          'Summary - Place of Performance'!$C$2:$AW$14,
          MATCH(Prototype_input!$C$30, 'Summary - Place of Performance'!$B$2:$B$14, 0),
          MATCH(B73, 'Summary - Place of Performance'!$C$1:$AW$1, 0)
        ),
        ""
      ),
      ""
    ),
    ""
  )
)</f>
        <v/>
      </c>
      <c r="E73" s="21" t="str">
        <f>IF(
  Prototype_input!$C$6 = "State or Local Government",
  IF(
    C73 &lt;&gt; "",
    IFERROR(
      INDEX(
        'Summary - Contract Type'!$C$2:$BX$6,
        MATCH(Prototype_input!$C$34, 'Summary - Contract Type'!$B$2:$B$6, 0),
        MATCH(C73, 'Summary - Contract Type'!$C$1:$BX$1, 0)
      ),
      ""
    ),
    ""
  ),
  IF(
    Prototype_input!$C$6 = "Federal or Tribal Government",
    IF(
      B73 &lt;&gt; "",
      IFERROR(
        INDEX(
          'Summary - Level of Assistance'!$C$2:$AW$7,
          MATCH(Prototype_input!$C$34, 'Summary - Level of Assistance'!$B$2:$B$7, 0),
          MATCH(B73, 'Summary - Level of Assistance'!$C$1:$AW$1, 0)
        ),
        ""
      ),
      ""
    ),
    ""
  )
)</f>
        <v/>
      </c>
      <c r="F73" s="21" t="str">
        <f>IF(
  Prototype_input!$C$6 = "State or Local Government",
  IF(
    C73 &lt;&gt; "",
    IFERROR(
      INDEX(
        'Summary - Socioeconomic'!$C$2:$BX$11,
        MATCH(Prototype_input!$C$38, 'Summary - Socioeconomic'!$B$2:$B$11, 0),
        MATCH(C73, 'Summary - Socioeconomic'!$C$1:$BX$1, 0)
      ),
      ""
    ),
    ""
  ),
  IF(
    Prototype_input!$C$6 = "Federal or Tribal Government",
    IF(
      B73 &lt;&gt; "",
      IFERROR(
        INDEX(
          'Summary - Objective'!$C$2:$AX$4,
          MATCH(Prototype_input!$C$38, 'Summary - Objective'!$B$2:$B$4, 0),
          MATCH(B73, 'Summary - Objective'!$C$1:$AX$1, 0)
        ),
        ""
      ),
      ""
    ),
    ""
  )
)</f>
        <v/>
      </c>
      <c r="G73" s="21" t="str">
        <f>IF(
  Prototype_input!$C$6 = "Federal or Tribal Government",
  IF(
    B73 &lt;&gt; "",
    IFERROR(
      INDEX(
        'Summary - Contract Type'!$C$2:$BX$6,
        MATCH(Prototype_input!$C$42, 'Summary - Contract Type'!$B$2:$B$6, 0),
        MATCH(B73, 'Summary - Contract Type'!$C$1:$BX$1, 0)
      ),
      ""
    ),
    ""
  ),
  ""
)</f>
        <v/>
      </c>
      <c r="H73" s="21" t="str">
        <f>IF(
  Prototype_input!$C$6 = "Federal or Tribal Government",
  IF(
    B73 &lt;&gt; "",
    IFERROR(
      INDEX(
        'Summary - Period of Performance'!$C$2:$AW$5,
        MATCH(Prototype_input!$C$46, 'Summary - Period of Performance'!$B$2:$B$5, 0),
        MATCH(B73, 'Summary - Period of Performance'!$C$1:$AW$1, 0)
      ),
      ""
    ),
    ""
  ),
  ""
)</f>
        <v/>
      </c>
      <c r="I73" s="21" t="str">
        <f>IF(
  Prototype_input!$C$6 = "Federal or Tribal Government",
  IF(
    B73 &lt;&gt; "",
    IFERROR(
      INDEX(
        'Summary - Socioeconomic'!$C$2:$BX$11,
        MATCH(Prototype_input!$C$50, 'Summary - Socioeconomic'!$B$2:$B$11, 0),
        MATCH(B73, 'Summary - Socioeconomic'!$C$1:$BX$1, 0)
      ),
      ""
    ),
    ""
  ),
  ""
)</f>
        <v/>
      </c>
      <c r="J73" s="21" t="str">
        <f>IF(
  Prototype_input!$C$6 = "Federal or Tribal Government",
  IF(
    B73 &lt;&gt; "",
    IFERROR(
      INDEX(
        'Summary - Estimated Dollar Valu'!$C$2:$AW$4,
        MATCH(Prototype_input!$C$54, 'Summary - Estimated Dollar Valu'!$B$2:$B$4, 0),
        MATCH(B73, 'Summary - Estimated Dollar Valu'!$C$1:$AW$1, 0)
      ),
      ""
    ),
    ""
  ),
  ""
)</f>
        <v/>
      </c>
      <c r="K73" s="21" t="str">
        <f>IF(AND(Prototype_input!$C$56&lt;&gt;"",J73&lt;&gt;""),Prototype_input!$C$58,"")</f>
        <v/>
      </c>
      <c r="L73" s="21" t="str">
        <f>IF(AND(Prototype_input!$C$60&lt;&gt;"",J73&lt;&gt;""),Prototype_input!$C$62,"")</f>
        <v/>
      </c>
      <c r="M73" s="21" t="str">
        <f>IF(AND(Prototype_input!$C$64&lt;&gt;"",J73&lt;&gt;""),Prototype_input!$C$66,"")</f>
        <v/>
      </c>
      <c r="N73" s="21" t="str">
        <f>IF(AND(Prototype_input!$C$68&lt;&gt;"",J73&lt;&gt;""),Prototype_input!$C$70,"")</f>
        <v/>
      </c>
      <c r="O73" s="21" t="str">
        <f>IF(N73&lt;&gt;"",_xlfn.XLOOKUP(Prototype_input!$E$19,'ITC Offerings Mapping'!$C$1:$C$1000,'ITC Offerings Mapping'!$B$1:$B$1000),"")</f>
        <v/>
      </c>
      <c r="Q73" s="21" t="str">
        <f t="array" ref="Q73">IF(Prototype_input!$C$6="Federal or Tribal Government",IF(O73&lt;&gt;"", INDEX('Scope Scoring'!$C$2:$BX$50, MATCH(O73, 'Scope Scoring'!$B$2:$B$50, 0), MATCH(B73, 'Scope Scoring'!$C$1:$BX$1, 0)),""),"")</f>
        <v/>
      </c>
      <c r="R73" s="21" t="str">
        <f t="shared" si="26"/>
        <v/>
      </c>
      <c r="S73" s="21" t="str">
        <f t="shared" si="27"/>
        <v/>
      </c>
      <c r="T73" s="21" t="str">
        <f t="shared" si="28"/>
        <v/>
      </c>
      <c r="U73" s="21" t="str">
        <f t="shared" si="29"/>
        <v/>
      </c>
      <c r="W73" s="21" t="str">
        <f t="array" ref="W73">IF(Prototype_input!$C$6="Federal or Tribal Government",IF(O73&lt;&gt;"", INDEX('Summary - Level of Assistance -'!$C$2:$AV$7, MATCH(Prototype_input!$C$34, 'Summary - Level of Assistance -'!$B$2:$B$7, 0), MATCH(B73, 'Summary - Level of Assistance -'!$C$1:$AV$1, 0)),""),"")</f>
        <v/>
      </c>
      <c r="X73" s="21" t="str">
        <f t="shared" si="30"/>
        <v/>
      </c>
      <c r="Y73" s="21" t="str">
        <f t="shared" si="31"/>
        <v/>
      </c>
      <c r="AA73" s="21" t="str">
        <f t="array" ref="AA73">IF(Prototype_input!$C$6="Federal or Tribal Government",IF(O73&lt;&gt;"", INDEX('Summary - Objective - Tradeoff'!$C$2:$AV$4, MATCH(Prototype_input!$C$38, 'Summary - Objective - Tradeoff'!$B$2:$B$4, 0), MATCH(B73, 'Summary - Objective - Tradeoff'!$C$1:$AV$1, 0)),""),"")</f>
        <v/>
      </c>
      <c r="AB73" s="21" t="str">
        <f t="shared" si="32"/>
        <v/>
      </c>
      <c r="AC73" s="21" t="str">
        <f t="shared" si="33"/>
        <v/>
      </c>
      <c r="AE73" s="21" t="str">
        <f t="array" ref="AE73">IF(Prototype_input!$C$6="Federal or Tribal Government",IF(O73&lt;&gt;"", INDEX('Summary- PoP - Tradeoff'!$C$2:$AV$5, MATCH(Prototype_input!$C$46, 'Summary- PoP - Tradeoff'!$B$2:$B$5, 0), MATCH(B73, 'Summary- PoP - Tradeoff'!$C$1:$AV$1, 0)),""),"")</f>
        <v/>
      </c>
      <c r="AF73" s="21" t="str">
        <f t="shared" si="34"/>
        <v/>
      </c>
      <c r="AG73" s="21" t="str">
        <f t="shared" si="35"/>
        <v/>
      </c>
      <c r="AI73" s="21" t="str">
        <f t="array" ref="AI73">IF(Prototype_input!$C$6="Federal or Tribal Government",IF(O73&lt;&gt;"", INDEX('Summary - EDV - Tradeoff'!$C$2:$AV$4, MATCH(Prototype_input!$C$54, 'Summary - EDV - Tradeoff'!$B$2:$B$4, 0), MATCH(B73, 'Summary - EDV - Tradeoff'!$C$1:$AV$1, 0)),""),"")</f>
        <v/>
      </c>
      <c r="AJ73" s="21" t="str">
        <f t="shared" si="36"/>
        <v/>
      </c>
      <c r="AK73" s="21" t="str">
        <f t="shared" si="37"/>
        <v/>
      </c>
      <c r="AL73" s="21" t="str">
        <f t="shared" si="38"/>
        <v/>
      </c>
    </row>
    <row r="74" spans="4:38" ht="12.75" x14ac:dyDescent="0.2">
      <c r="D74" s="21" t="str">
        <f>IF(
  Prototype_input!$C$6 = "State or Local Government",
  IF(
    C74 &lt;&gt; "",
    IFERROR(
      INDEX(
        'Summary - Acquisition Need'!$C$2:$AD$4,
        MATCH(Prototype_input!$C$30, 'Summary - Acquisition Need'!$B$2:$B$4, 0),
        MATCH(C74, 'Summary - Acquisition Need'!$C$1:$AD$1, 0)
      ),
      ""
    ),
    ""
  ),
  IF(
    Prototype_input!$C$6 = "Federal or Tribal Government",
    IF(
      B74 &lt;&gt; "",
      IFERROR(
        INDEX(
          'Summary - Place of Performance'!$C$2:$AW$14,
          MATCH(Prototype_input!$C$30, 'Summary - Place of Performance'!$B$2:$B$14, 0),
          MATCH(B74, 'Summary - Place of Performance'!$C$1:$AW$1, 0)
        ),
        ""
      ),
      ""
    ),
    ""
  )
)</f>
        <v/>
      </c>
      <c r="E74" s="21" t="str">
        <f>IF(
  Prototype_input!$C$6 = "State or Local Government",
  IF(
    C74 &lt;&gt; "",
    IFERROR(
      INDEX(
        'Summary - Contract Type'!$C$2:$BX$6,
        MATCH(Prototype_input!$C$34, 'Summary - Contract Type'!$B$2:$B$6, 0),
        MATCH(C74, 'Summary - Contract Type'!$C$1:$BX$1, 0)
      ),
      ""
    ),
    ""
  ),
  IF(
    Prototype_input!$C$6 = "Federal or Tribal Government",
    IF(
      B74 &lt;&gt; "",
      IFERROR(
        INDEX(
          'Summary - Level of Assistance'!$C$2:$AW$7,
          MATCH(Prototype_input!$C$34, 'Summary - Level of Assistance'!$B$2:$B$7, 0),
          MATCH(B74, 'Summary - Level of Assistance'!$C$1:$AW$1, 0)
        ),
        ""
      ),
      ""
    ),
    ""
  )
)</f>
        <v/>
      </c>
      <c r="F74" s="21" t="str">
        <f>IF(
  Prototype_input!$C$6 = "State or Local Government",
  IF(
    C74 &lt;&gt; "",
    IFERROR(
      INDEX(
        'Summary - Socioeconomic'!$C$2:$BX$11,
        MATCH(Prototype_input!$C$38, 'Summary - Socioeconomic'!$B$2:$B$11, 0),
        MATCH(C74, 'Summary - Socioeconomic'!$C$1:$BX$1, 0)
      ),
      ""
    ),
    ""
  ),
  IF(
    Prototype_input!$C$6 = "Federal or Tribal Government",
    IF(
      B74 &lt;&gt; "",
      IFERROR(
        INDEX(
          'Summary - Objective'!$C$2:$AX$4,
          MATCH(Prototype_input!$C$38, 'Summary - Objective'!$B$2:$B$4, 0),
          MATCH(B74, 'Summary - Objective'!$C$1:$AX$1, 0)
        ),
        ""
      ),
      ""
    ),
    ""
  )
)</f>
        <v/>
      </c>
      <c r="G74" s="21" t="str">
        <f>IF(
  Prototype_input!$C$6 = "Federal or Tribal Government",
  IF(
    B74 &lt;&gt; "",
    IFERROR(
      INDEX(
        'Summary - Contract Type'!$C$2:$BX$6,
        MATCH(Prototype_input!$C$42, 'Summary - Contract Type'!$B$2:$B$6, 0),
        MATCH(B74, 'Summary - Contract Type'!$C$1:$BX$1, 0)
      ),
      ""
    ),
    ""
  ),
  ""
)</f>
        <v/>
      </c>
      <c r="H74" s="21" t="str">
        <f>IF(
  Prototype_input!$C$6 = "Federal or Tribal Government",
  IF(
    B74 &lt;&gt; "",
    IFERROR(
      INDEX(
        'Summary - Period of Performance'!$C$2:$AW$5,
        MATCH(Prototype_input!$C$46, 'Summary - Period of Performance'!$B$2:$B$5, 0),
        MATCH(B74, 'Summary - Period of Performance'!$C$1:$AW$1, 0)
      ),
      ""
    ),
    ""
  ),
  ""
)</f>
        <v/>
      </c>
      <c r="I74" s="21" t="str">
        <f>IF(
  Prototype_input!$C$6 = "Federal or Tribal Government",
  IF(
    B74 &lt;&gt; "",
    IFERROR(
      INDEX(
        'Summary - Socioeconomic'!$C$2:$BX$11,
        MATCH(Prototype_input!$C$50, 'Summary - Socioeconomic'!$B$2:$B$11, 0),
        MATCH(B74, 'Summary - Socioeconomic'!$C$1:$BX$1, 0)
      ),
      ""
    ),
    ""
  ),
  ""
)</f>
        <v/>
      </c>
      <c r="J74" s="21" t="str">
        <f>IF(
  Prototype_input!$C$6 = "Federal or Tribal Government",
  IF(
    B74 &lt;&gt; "",
    IFERROR(
      INDEX(
        'Summary - Estimated Dollar Valu'!$C$2:$AW$4,
        MATCH(Prototype_input!$C$54, 'Summary - Estimated Dollar Valu'!$B$2:$B$4, 0),
        MATCH(B74, 'Summary - Estimated Dollar Valu'!$C$1:$AW$1, 0)
      ),
      ""
    ),
    ""
  ),
  ""
)</f>
        <v/>
      </c>
      <c r="K74" s="21" t="str">
        <f>IF(AND(Prototype_input!$C$56&lt;&gt;"",J74&lt;&gt;""),Prototype_input!$C$58,"")</f>
        <v/>
      </c>
      <c r="L74" s="21" t="str">
        <f>IF(AND(Prototype_input!$C$60&lt;&gt;"",J74&lt;&gt;""),Prototype_input!$C$62,"")</f>
        <v/>
      </c>
      <c r="M74" s="21" t="str">
        <f>IF(AND(Prototype_input!$C$64&lt;&gt;"",J74&lt;&gt;""),Prototype_input!$C$66,"")</f>
        <v/>
      </c>
      <c r="N74" s="21" t="str">
        <f>IF(AND(Prototype_input!$C$68&lt;&gt;"",J74&lt;&gt;""),Prototype_input!$C$70,"")</f>
        <v/>
      </c>
      <c r="O74" s="21" t="str">
        <f>IF(N74&lt;&gt;"",_xlfn.XLOOKUP(Prototype_input!$E$19,'ITC Offerings Mapping'!$C$1:$C$1000,'ITC Offerings Mapping'!$B$1:$B$1000),"")</f>
        <v/>
      </c>
      <c r="Q74" s="21" t="str">
        <f t="array" ref="Q74">IF(Prototype_input!$C$6="Federal or Tribal Government",IF(O74&lt;&gt;"", INDEX('Scope Scoring'!$C$2:$BX$50, MATCH(O74, 'Scope Scoring'!$B$2:$B$50, 0), MATCH(B74, 'Scope Scoring'!$C$1:$BX$1, 0)),""),"")</f>
        <v/>
      </c>
      <c r="R74" s="21" t="str">
        <f t="shared" si="26"/>
        <v/>
      </c>
      <c r="S74" s="21" t="str">
        <f t="shared" si="27"/>
        <v/>
      </c>
      <c r="T74" s="21" t="str">
        <f t="shared" si="28"/>
        <v/>
      </c>
      <c r="U74" s="21" t="str">
        <f t="shared" si="29"/>
        <v/>
      </c>
      <c r="W74" s="21" t="str">
        <f t="array" ref="W74">IF(Prototype_input!$C$6="Federal or Tribal Government",IF(O74&lt;&gt;"", INDEX('Summary - Level of Assistance -'!$C$2:$AV$7, MATCH(Prototype_input!$C$34, 'Summary - Level of Assistance -'!$B$2:$B$7, 0), MATCH(B74, 'Summary - Level of Assistance -'!$C$1:$AV$1, 0)),""),"")</f>
        <v/>
      </c>
      <c r="X74" s="21" t="str">
        <f t="shared" si="30"/>
        <v/>
      </c>
      <c r="Y74" s="21" t="str">
        <f t="shared" si="31"/>
        <v/>
      </c>
      <c r="AA74" s="21" t="str">
        <f t="array" ref="AA74">IF(Prototype_input!$C$6="Federal or Tribal Government",IF(O74&lt;&gt;"", INDEX('Summary - Objective - Tradeoff'!$C$2:$AV$4, MATCH(Prototype_input!$C$38, 'Summary - Objective - Tradeoff'!$B$2:$B$4, 0), MATCH(B74, 'Summary - Objective - Tradeoff'!$C$1:$AV$1, 0)),""),"")</f>
        <v/>
      </c>
      <c r="AB74" s="21" t="str">
        <f t="shared" si="32"/>
        <v/>
      </c>
      <c r="AC74" s="21" t="str">
        <f t="shared" si="33"/>
        <v/>
      </c>
      <c r="AE74" s="21" t="str">
        <f t="array" ref="AE74">IF(Prototype_input!$C$6="Federal or Tribal Government",IF(O74&lt;&gt;"", INDEX('Summary- PoP - Tradeoff'!$C$2:$AV$5, MATCH(Prototype_input!$C$46, 'Summary- PoP - Tradeoff'!$B$2:$B$5, 0), MATCH(B74, 'Summary- PoP - Tradeoff'!$C$1:$AV$1, 0)),""),"")</f>
        <v/>
      </c>
      <c r="AF74" s="21" t="str">
        <f t="shared" si="34"/>
        <v/>
      </c>
      <c r="AG74" s="21" t="str">
        <f t="shared" si="35"/>
        <v/>
      </c>
      <c r="AI74" s="21" t="str">
        <f t="array" ref="AI74">IF(Prototype_input!$C$6="Federal or Tribal Government",IF(O74&lt;&gt;"", INDEX('Summary - EDV - Tradeoff'!$C$2:$AV$4, MATCH(Prototype_input!$C$54, 'Summary - EDV - Tradeoff'!$B$2:$B$4, 0), MATCH(B74, 'Summary - EDV - Tradeoff'!$C$1:$AV$1, 0)),""),"")</f>
        <v/>
      </c>
      <c r="AJ74" s="21" t="str">
        <f t="shared" si="36"/>
        <v/>
      </c>
      <c r="AK74" s="21" t="str">
        <f t="shared" si="37"/>
        <v/>
      </c>
      <c r="AL74" s="21" t="str">
        <f t="shared" si="38"/>
        <v/>
      </c>
    </row>
    <row r="75" spans="4:38" ht="12.75" x14ac:dyDescent="0.2">
      <c r="D75" s="21" t="str">
        <f>IF(
  Prototype_input!$C$6 = "State or Local Government",
  IF(
    C75 &lt;&gt; "",
    IFERROR(
      INDEX(
        'Summary - Acquisition Need'!$C$2:$AD$4,
        MATCH(Prototype_input!$C$30, 'Summary - Acquisition Need'!$B$2:$B$4, 0),
        MATCH(C75, 'Summary - Acquisition Need'!$C$1:$AD$1, 0)
      ),
      ""
    ),
    ""
  ),
  IF(
    Prototype_input!$C$6 = "Federal or Tribal Government",
    IF(
      B75 &lt;&gt; "",
      IFERROR(
        INDEX(
          'Summary - Place of Performance'!$C$2:$AW$14,
          MATCH(Prototype_input!$C$30, 'Summary - Place of Performance'!$B$2:$B$14, 0),
          MATCH(B75, 'Summary - Place of Performance'!$C$1:$AW$1, 0)
        ),
        ""
      ),
      ""
    ),
    ""
  )
)</f>
        <v/>
      </c>
      <c r="E75" s="21" t="str">
        <f>IF(
  Prototype_input!$C$6 = "State or Local Government",
  IF(
    C75 &lt;&gt; "",
    IFERROR(
      INDEX(
        'Summary - Contract Type'!$C$2:$BX$6,
        MATCH(Prototype_input!$C$34, 'Summary - Contract Type'!$B$2:$B$6, 0),
        MATCH(C75, 'Summary - Contract Type'!$C$1:$BX$1, 0)
      ),
      ""
    ),
    ""
  ),
  IF(
    Prototype_input!$C$6 = "Federal or Tribal Government",
    IF(
      B75 &lt;&gt; "",
      IFERROR(
        INDEX(
          'Summary - Level of Assistance'!$C$2:$AW$7,
          MATCH(Prototype_input!$C$34, 'Summary - Level of Assistance'!$B$2:$B$7, 0),
          MATCH(B75, 'Summary - Level of Assistance'!$C$1:$AW$1, 0)
        ),
        ""
      ),
      ""
    ),
    ""
  )
)</f>
        <v/>
      </c>
      <c r="F75" s="21" t="str">
        <f>IF(
  Prototype_input!$C$6 = "State or Local Government",
  IF(
    C75 &lt;&gt; "",
    IFERROR(
      INDEX(
        'Summary - Socioeconomic'!$C$2:$BX$11,
        MATCH(Prototype_input!$C$38, 'Summary - Socioeconomic'!$B$2:$B$11, 0),
        MATCH(C75, 'Summary - Socioeconomic'!$C$1:$BX$1, 0)
      ),
      ""
    ),
    ""
  ),
  IF(
    Prototype_input!$C$6 = "Federal or Tribal Government",
    IF(
      B75 &lt;&gt; "",
      IFERROR(
        INDEX(
          'Summary - Objective'!$C$2:$AX$4,
          MATCH(Prototype_input!$C$38, 'Summary - Objective'!$B$2:$B$4, 0),
          MATCH(B75, 'Summary - Objective'!$C$1:$AX$1, 0)
        ),
        ""
      ),
      ""
    ),
    ""
  )
)</f>
        <v/>
      </c>
      <c r="G75" s="21" t="str">
        <f>IF(
  Prototype_input!$C$6 = "Federal or Tribal Government",
  IF(
    B75 &lt;&gt; "",
    IFERROR(
      INDEX(
        'Summary - Contract Type'!$C$2:$BX$6,
        MATCH(Prototype_input!$C$42, 'Summary - Contract Type'!$B$2:$B$6, 0),
        MATCH(B75, 'Summary - Contract Type'!$C$1:$BX$1, 0)
      ),
      ""
    ),
    ""
  ),
  ""
)</f>
        <v/>
      </c>
      <c r="H75" s="21" t="str">
        <f>IF(
  Prototype_input!$C$6 = "Federal or Tribal Government",
  IF(
    B75 &lt;&gt; "",
    IFERROR(
      INDEX(
        'Summary - Period of Performance'!$C$2:$AW$5,
        MATCH(Prototype_input!$C$46, 'Summary - Period of Performance'!$B$2:$B$5, 0),
        MATCH(B75, 'Summary - Period of Performance'!$C$1:$AW$1, 0)
      ),
      ""
    ),
    ""
  ),
  ""
)</f>
        <v/>
      </c>
      <c r="I75" s="21" t="str">
        <f>IF(
  Prototype_input!$C$6 = "Federal or Tribal Government",
  IF(
    B75 &lt;&gt; "",
    IFERROR(
      INDEX(
        'Summary - Socioeconomic'!$C$2:$BX$11,
        MATCH(Prototype_input!$C$50, 'Summary - Socioeconomic'!$B$2:$B$11, 0),
        MATCH(B75, 'Summary - Socioeconomic'!$C$1:$BX$1, 0)
      ),
      ""
    ),
    ""
  ),
  ""
)</f>
        <v/>
      </c>
      <c r="J75" s="21" t="str">
        <f>IF(
  Prototype_input!$C$6 = "Federal or Tribal Government",
  IF(
    B75 &lt;&gt; "",
    IFERROR(
      INDEX(
        'Summary - Estimated Dollar Valu'!$C$2:$AW$4,
        MATCH(Prototype_input!$C$54, 'Summary - Estimated Dollar Valu'!$B$2:$B$4, 0),
        MATCH(B75, 'Summary - Estimated Dollar Valu'!$C$1:$AW$1, 0)
      ),
      ""
    ),
    ""
  ),
  ""
)</f>
        <v/>
      </c>
      <c r="K75" s="21" t="str">
        <f>IF(AND(Prototype_input!$C$56&lt;&gt;"",J75&lt;&gt;""),Prototype_input!$C$58,"")</f>
        <v/>
      </c>
      <c r="L75" s="21" t="str">
        <f>IF(AND(Prototype_input!$C$60&lt;&gt;"",J75&lt;&gt;""),Prototype_input!$C$62,"")</f>
        <v/>
      </c>
      <c r="M75" s="21" t="str">
        <f>IF(AND(Prototype_input!$C$64&lt;&gt;"",J75&lt;&gt;""),Prototype_input!$C$66,"")</f>
        <v/>
      </c>
      <c r="N75" s="21" t="str">
        <f>IF(AND(Prototype_input!$C$68&lt;&gt;"",J75&lt;&gt;""),Prototype_input!$C$70,"")</f>
        <v/>
      </c>
      <c r="O75" s="21" t="str">
        <f>IF(N75&lt;&gt;"",_xlfn.XLOOKUP(Prototype_input!$E$19,'ITC Offerings Mapping'!$C$1:$C$1000,'ITC Offerings Mapping'!$B$1:$B$1000),"")</f>
        <v/>
      </c>
      <c r="Q75" s="21" t="str">
        <f t="array" ref="Q75">IF(Prototype_input!$C$6="Federal or Tribal Government",IF(O75&lt;&gt;"", INDEX('Scope Scoring'!$C$2:$BX$50, MATCH(O75, 'Scope Scoring'!$B$2:$B$50, 0), MATCH(B75, 'Scope Scoring'!$C$1:$BX$1, 0)),""),"")</f>
        <v/>
      </c>
      <c r="R75" s="21" t="str">
        <f t="shared" si="26"/>
        <v/>
      </c>
      <c r="S75" s="21" t="str">
        <f t="shared" si="27"/>
        <v/>
      </c>
      <c r="T75" s="21" t="str">
        <f t="shared" si="28"/>
        <v/>
      </c>
      <c r="U75" s="21" t="str">
        <f t="shared" si="29"/>
        <v/>
      </c>
      <c r="W75" s="21" t="str">
        <f t="array" ref="W75">IF(Prototype_input!$C$6="Federal or Tribal Government",IF(O75&lt;&gt;"", INDEX('Summary - Level of Assistance -'!$C$2:$AV$7, MATCH(Prototype_input!$C$34, 'Summary - Level of Assistance -'!$B$2:$B$7, 0), MATCH(B75, 'Summary - Level of Assistance -'!$C$1:$AV$1, 0)),""),"")</f>
        <v/>
      </c>
      <c r="X75" s="21" t="str">
        <f t="shared" si="30"/>
        <v/>
      </c>
      <c r="Y75" s="21" t="str">
        <f t="shared" si="31"/>
        <v/>
      </c>
      <c r="AA75" s="21" t="str">
        <f t="array" ref="AA75">IF(Prototype_input!$C$6="Federal or Tribal Government",IF(O75&lt;&gt;"", INDEX('Summary - Objective - Tradeoff'!$C$2:$AV$4, MATCH(Prototype_input!$C$38, 'Summary - Objective - Tradeoff'!$B$2:$B$4, 0), MATCH(B75, 'Summary - Objective - Tradeoff'!$C$1:$AV$1, 0)),""),"")</f>
        <v/>
      </c>
      <c r="AB75" s="21" t="str">
        <f t="shared" si="32"/>
        <v/>
      </c>
      <c r="AC75" s="21" t="str">
        <f t="shared" si="33"/>
        <v/>
      </c>
      <c r="AE75" s="21" t="str">
        <f t="array" ref="AE75">IF(Prototype_input!$C$6="Federal or Tribal Government",IF(O75&lt;&gt;"", INDEX('Summary- PoP - Tradeoff'!$C$2:$AV$5, MATCH(Prototype_input!$C$46, 'Summary- PoP - Tradeoff'!$B$2:$B$5, 0), MATCH(B75, 'Summary- PoP - Tradeoff'!$C$1:$AV$1, 0)),""),"")</f>
        <v/>
      </c>
      <c r="AF75" s="21" t="str">
        <f t="shared" si="34"/>
        <v/>
      </c>
      <c r="AG75" s="21" t="str">
        <f t="shared" si="35"/>
        <v/>
      </c>
      <c r="AI75" s="21" t="str">
        <f t="array" ref="AI75">IF(Prototype_input!$C$6="Federal or Tribal Government",IF(O75&lt;&gt;"", INDEX('Summary - EDV - Tradeoff'!$C$2:$AV$4, MATCH(Prototype_input!$C$54, 'Summary - EDV - Tradeoff'!$B$2:$B$4, 0), MATCH(B75, 'Summary - EDV - Tradeoff'!$C$1:$AV$1, 0)),""),"")</f>
        <v/>
      </c>
      <c r="AJ75" s="21" t="str">
        <f t="shared" si="36"/>
        <v/>
      </c>
      <c r="AK75" s="21" t="str">
        <f t="shared" si="37"/>
        <v/>
      </c>
      <c r="AL75" s="21" t="str">
        <f t="shared" si="38"/>
        <v/>
      </c>
    </row>
    <row r="76" spans="4:38" ht="12.75" x14ac:dyDescent="0.2">
      <c r="D76" s="21" t="str">
        <f>IF(
  Prototype_input!$C$6 = "State or Local Government",
  IF(
    C76 &lt;&gt; "",
    IFERROR(
      INDEX(
        'Summary - Acquisition Need'!$C$2:$AD$4,
        MATCH(Prototype_input!$C$30, 'Summary - Acquisition Need'!$B$2:$B$4, 0),
        MATCH(C76, 'Summary - Acquisition Need'!$C$1:$AD$1, 0)
      ),
      ""
    ),
    ""
  ),
  IF(
    Prototype_input!$C$6 = "Federal or Tribal Government",
    IF(
      B76 &lt;&gt; "",
      IFERROR(
        INDEX(
          'Summary - Place of Performance'!$C$2:$AW$14,
          MATCH(Prototype_input!$C$30, 'Summary - Place of Performance'!$B$2:$B$14, 0),
          MATCH(B76, 'Summary - Place of Performance'!$C$1:$AW$1, 0)
        ),
        ""
      ),
      ""
    ),
    ""
  )
)</f>
        <v/>
      </c>
      <c r="E76" s="21" t="str">
        <f>IF(
  Prototype_input!$C$6 = "State or Local Government",
  IF(
    C76 &lt;&gt; "",
    IFERROR(
      INDEX(
        'Summary - Contract Type'!$C$2:$BX$6,
        MATCH(Prototype_input!$C$34, 'Summary - Contract Type'!$B$2:$B$6, 0),
        MATCH(C76, 'Summary - Contract Type'!$C$1:$BX$1, 0)
      ),
      ""
    ),
    ""
  ),
  IF(
    Prototype_input!$C$6 = "Federal or Tribal Government",
    IF(
      B76 &lt;&gt; "",
      IFERROR(
        INDEX(
          'Summary - Level of Assistance'!$C$2:$AW$7,
          MATCH(Prototype_input!$C$34, 'Summary - Level of Assistance'!$B$2:$B$7, 0),
          MATCH(B76, 'Summary - Level of Assistance'!$C$1:$AW$1, 0)
        ),
        ""
      ),
      ""
    ),
    ""
  )
)</f>
        <v/>
      </c>
      <c r="F76" s="21" t="str">
        <f>IF(
  Prototype_input!$C$6 = "State or Local Government",
  IF(
    C76 &lt;&gt; "",
    IFERROR(
      INDEX(
        'Summary - Socioeconomic'!$C$2:$BX$11,
        MATCH(Prototype_input!$C$38, 'Summary - Socioeconomic'!$B$2:$B$11, 0),
        MATCH(C76, 'Summary - Socioeconomic'!$C$1:$BX$1, 0)
      ),
      ""
    ),
    ""
  ),
  IF(
    Prototype_input!$C$6 = "Federal or Tribal Government",
    IF(
      B76 &lt;&gt; "",
      IFERROR(
        INDEX(
          'Summary - Objective'!$C$2:$AX$4,
          MATCH(Prototype_input!$C$38, 'Summary - Objective'!$B$2:$B$4, 0),
          MATCH(B76, 'Summary - Objective'!$C$1:$AX$1, 0)
        ),
        ""
      ),
      ""
    ),
    ""
  )
)</f>
        <v/>
      </c>
      <c r="G76" s="21" t="str">
        <f>IF(
  Prototype_input!$C$6 = "Federal or Tribal Government",
  IF(
    B76 &lt;&gt; "",
    IFERROR(
      INDEX(
        'Summary - Contract Type'!$C$2:$BX$6,
        MATCH(Prototype_input!$C$42, 'Summary - Contract Type'!$B$2:$B$6, 0),
        MATCH(B76, 'Summary - Contract Type'!$C$1:$BX$1, 0)
      ),
      ""
    ),
    ""
  ),
  ""
)</f>
        <v/>
      </c>
      <c r="H76" s="21" t="str">
        <f>IF(
  Prototype_input!$C$6 = "Federal or Tribal Government",
  IF(
    B76 &lt;&gt; "",
    IFERROR(
      INDEX(
        'Summary - Period of Performance'!$C$2:$AW$5,
        MATCH(Prototype_input!$C$46, 'Summary - Period of Performance'!$B$2:$B$5, 0),
        MATCH(B76, 'Summary - Period of Performance'!$C$1:$AW$1, 0)
      ),
      ""
    ),
    ""
  ),
  ""
)</f>
        <v/>
      </c>
      <c r="I76" s="21" t="str">
        <f>IF(
  Prototype_input!$C$6 = "Federal or Tribal Government",
  IF(
    B76 &lt;&gt; "",
    IFERROR(
      INDEX(
        'Summary - Socioeconomic'!$C$2:$BX$11,
        MATCH(Prototype_input!$C$50, 'Summary - Socioeconomic'!$B$2:$B$11, 0),
        MATCH(B76, 'Summary - Socioeconomic'!$C$1:$BX$1, 0)
      ),
      ""
    ),
    ""
  ),
  ""
)</f>
        <v/>
      </c>
      <c r="J76" s="21" t="str">
        <f>IF(
  Prototype_input!$C$6 = "Federal or Tribal Government",
  IF(
    B76 &lt;&gt; "",
    IFERROR(
      INDEX(
        'Summary - Estimated Dollar Valu'!$C$2:$AW$4,
        MATCH(Prototype_input!$C$54, 'Summary - Estimated Dollar Valu'!$B$2:$B$4, 0),
        MATCH(B76, 'Summary - Estimated Dollar Valu'!$C$1:$AW$1, 0)
      ),
      ""
    ),
    ""
  ),
  ""
)</f>
        <v/>
      </c>
      <c r="K76" s="21" t="str">
        <f>IF(AND(Prototype_input!$C$56&lt;&gt;"",J76&lt;&gt;""),Prototype_input!$C$58,"")</f>
        <v/>
      </c>
      <c r="L76" s="21" t="str">
        <f>IF(AND(Prototype_input!$C$60&lt;&gt;"",J76&lt;&gt;""),Prototype_input!$C$62,"")</f>
        <v/>
      </c>
      <c r="M76" s="21" t="str">
        <f>IF(AND(Prototype_input!$C$64&lt;&gt;"",J76&lt;&gt;""),Prototype_input!$C$66,"")</f>
        <v/>
      </c>
      <c r="N76" s="21" t="str">
        <f>IF(AND(Prototype_input!$C$68&lt;&gt;"",J76&lt;&gt;""),Prototype_input!$C$70,"")</f>
        <v/>
      </c>
      <c r="O76" s="21" t="str">
        <f>IF(N76&lt;&gt;"",_xlfn.XLOOKUP(Prototype_input!$E$19,'ITC Offerings Mapping'!$C$1:$C$1000,'ITC Offerings Mapping'!$B$1:$B$1000),"")</f>
        <v/>
      </c>
      <c r="Q76" s="21" t="str">
        <f t="array" ref="Q76">IF(Prototype_input!$C$6="Federal or Tribal Government",IF(O76&lt;&gt;"", INDEX('Scope Scoring'!$C$2:$BX$50, MATCH(O76, 'Scope Scoring'!$B$2:$B$50, 0), MATCH(B76, 'Scope Scoring'!$C$1:$BX$1, 0)),""),"")</f>
        <v/>
      </c>
      <c r="R76" s="21" t="str">
        <f t="shared" si="26"/>
        <v/>
      </c>
      <c r="S76" s="21" t="str">
        <f t="shared" si="27"/>
        <v/>
      </c>
      <c r="T76" s="21" t="str">
        <f t="shared" si="28"/>
        <v/>
      </c>
      <c r="U76" s="21" t="str">
        <f t="shared" si="29"/>
        <v/>
      </c>
      <c r="W76" s="21" t="str">
        <f t="array" ref="W76">IF(Prototype_input!$C$6="Federal or Tribal Government",IF(O76&lt;&gt;"", INDEX('Summary - Level of Assistance -'!$C$2:$AV$7, MATCH(Prototype_input!$C$34, 'Summary - Level of Assistance -'!$B$2:$B$7, 0), MATCH(B76, 'Summary - Level of Assistance -'!$C$1:$AV$1, 0)),""),"")</f>
        <v/>
      </c>
      <c r="X76" s="21" t="str">
        <f t="shared" si="30"/>
        <v/>
      </c>
      <c r="Y76" s="21" t="str">
        <f t="shared" si="31"/>
        <v/>
      </c>
      <c r="AA76" s="21" t="str">
        <f t="array" ref="AA76">IF(Prototype_input!$C$6="Federal or Tribal Government",IF(O76&lt;&gt;"", INDEX('Summary - Objective - Tradeoff'!$C$2:$AV$4, MATCH(Prototype_input!$C$38, 'Summary - Objective - Tradeoff'!$B$2:$B$4, 0), MATCH(B76, 'Summary - Objective - Tradeoff'!$C$1:$AV$1, 0)),""),"")</f>
        <v/>
      </c>
      <c r="AB76" s="21" t="str">
        <f t="shared" si="32"/>
        <v/>
      </c>
      <c r="AC76" s="21" t="str">
        <f t="shared" si="33"/>
        <v/>
      </c>
      <c r="AE76" s="21" t="str">
        <f t="array" ref="AE76">IF(Prototype_input!$C$6="Federal or Tribal Government",IF(O76&lt;&gt;"", INDEX('Summary- PoP - Tradeoff'!$C$2:$AV$5, MATCH(Prototype_input!$C$46, 'Summary- PoP - Tradeoff'!$B$2:$B$5, 0), MATCH(B76, 'Summary- PoP - Tradeoff'!$C$1:$AV$1, 0)),""),"")</f>
        <v/>
      </c>
      <c r="AF76" s="21" t="str">
        <f t="shared" si="34"/>
        <v/>
      </c>
      <c r="AG76" s="21" t="str">
        <f t="shared" si="35"/>
        <v/>
      </c>
      <c r="AI76" s="21" t="str">
        <f t="array" ref="AI76">IF(Prototype_input!$C$6="Federal or Tribal Government",IF(O76&lt;&gt;"", INDEX('Summary - EDV - Tradeoff'!$C$2:$AV$4, MATCH(Prototype_input!$C$54, 'Summary - EDV - Tradeoff'!$B$2:$B$4, 0), MATCH(B76, 'Summary - EDV - Tradeoff'!$C$1:$AV$1, 0)),""),"")</f>
        <v/>
      </c>
      <c r="AJ76" s="21" t="str">
        <f t="shared" si="36"/>
        <v/>
      </c>
      <c r="AK76" s="21" t="str">
        <f t="shared" si="37"/>
        <v/>
      </c>
      <c r="AL76" s="21" t="str">
        <f t="shared" si="38"/>
        <v/>
      </c>
    </row>
    <row r="77" spans="4:38" ht="12.75" x14ac:dyDescent="0.2">
      <c r="D77" s="21" t="str">
        <f>IF(
  Prototype_input!$C$6 = "State or Local Government",
  IF(
    C77 &lt;&gt; "",
    IFERROR(
      INDEX(
        'Summary - Acquisition Need'!$C$2:$AD$4,
        MATCH(Prototype_input!$C$30, 'Summary - Acquisition Need'!$B$2:$B$4, 0),
        MATCH(C77, 'Summary - Acquisition Need'!$C$1:$AD$1, 0)
      ),
      ""
    ),
    ""
  ),
  IF(
    Prototype_input!$C$6 = "Federal or Tribal Government",
    IF(
      B77 &lt;&gt; "",
      IFERROR(
        INDEX(
          'Summary - Place of Performance'!$C$2:$AW$14,
          MATCH(Prototype_input!$C$30, 'Summary - Place of Performance'!$B$2:$B$14, 0),
          MATCH(B77, 'Summary - Place of Performance'!$C$1:$AW$1, 0)
        ),
        ""
      ),
      ""
    ),
    ""
  )
)</f>
        <v/>
      </c>
      <c r="E77" s="21" t="str">
        <f>IF(
  Prototype_input!$C$6 = "State or Local Government",
  IF(
    C77 &lt;&gt; "",
    IFERROR(
      INDEX(
        'Summary - Contract Type'!$C$2:$BX$6,
        MATCH(Prototype_input!$C$34, 'Summary - Contract Type'!$B$2:$B$6, 0),
        MATCH(C77, 'Summary - Contract Type'!$C$1:$BX$1, 0)
      ),
      ""
    ),
    ""
  ),
  IF(
    Prototype_input!$C$6 = "Federal or Tribal Government",
    IF(
      B77 &lt;&gt; "",
      IFERROR(
        INDEX(
          'Summary - Level of Assistance'!$C$2:$AW$7,
          MATCH(Prototype_input!$C$34, 'Summary - Level of Assistance'!$B$2:$B$7, 0),
          MATCH(B77, 'Summary - Level of Assistance'!$C$1:$AW$1, 0)
        ),
        ""
      ),
      ""
    ),
    ""
  )
)</f>
        <v/>
      </c>
      <c r="F77" s="21" t="str">
        <f>IF(
  Prototype_input!$C$6 = "State or Local Government",
  IF(
    C77 &lt;&gt; "",
    IFERROR(
      INDEX(
        'Summary - Socioeconomic'!$C$2:$BX$11,
        MATCH(Prototype_input!$C$38, 'Summary - Socioeconomic'!$B$2:$B$11, 0),
        MATCH(C77, 'Summary - Socioeconomic'!$C$1:$BX$1, 0)
      ),
      ""
    ),
    ""
  ),
  IF(
    Prototype_input!$C$6 = "Federal or Tribal Government",
    IF(
      B77 &lt;&gt; "",
      IFERROR(
        INDEX(
          'Summary - Objective'!$C$2:$AX$4,
          MATCH(Prototype_input!$C$38, 'Summary - Objective'!$B$2:$B$4, 0),
          MATCH(B77, 'Summary - Objective'!$C$1:$AX$1, 0)
        ),
        ""
      ),
      ""
    ),
    ""
  )
)</f>
        <v/>
      </c>
      <c r="G77" s="21" t="str">
        <f>IF(
  Prototype_input!$C$6 = "Federal or Tribal Government",
  IF(
    B77 &lt;&gt; "",
    IFERROR(
      INDEX(
        'Summary - Contract Type'!$C$2:$BX$6,
        MATCH(Prototype_input!$C$42, 'Summary - Contract Type'!$B$2:$B$6, 0),
        MATCH(B77, 'Summary - Contract Type'!$C$1:$BX$1, 0)
      ),
      ""
    ),
    ""
  ),
  ""
)</f>
        <v/>
      </c>
      <c r="H77" s="21" t="str">
        <f>IF(
  Prototype_input!$C$6 = "Federal or Tribal Government",
  IF(
    B77 &lt;&gt; "",
    IFERROR(
      INDEX(
        'Summary - Period of Performance'!$C$2:$AW$5,
        MATCH(Prototype_input!$C$46, 'Summary - Period of Performance'!$B$2:$B$5, 0),
        MATCH(B77, 'Summary - Period of Performance'!$C$1:$AW$1, 0)
      ),
      ""
    ),
    ""
  ),
  ""
)</f>
        <v/>
      </c>
      <c r="I77" s="21" t="str">
        <f>IF(
  Prototype_input!$C$6 = "Federal or Tribal Government",
  IF(
    B77 &lt;&gt; "",
    IFERROR(
      INDEX(
        'Summary - Socioeconomic'!$C$2:$BX$11,
        MATCH(Prototype_input!$C$50, 'Summary - Socioeconomic'!$B$2:$B$11, 0),
        MATCH(B77, 'Summary - Socioeconomic'!$C$1:$BX$1, 0)
      ),
      ""
    ),
    ""
  ),
  ""
)</f>
        <v/>
      </c>
      <c r="J77" s="21" t="str">
        <f>IF(
  Prototype_input!$C$6 = "Federal or Tribal Government",
  IF(
    B77 &lt;&gt; "",
    IFERROR(
      INDEX(
        'Summary - Estimated Dollar Valu'!$C$2:$AW$4,
        MATCH(Prototype_input!$C$54, 'Summary - Estimated Dollar Valu'!$B$2:$B$4, 0),
        MATCH(B77, 'Summary - Estimated Dollar Valu'!$C$1:$AW$1, 0)
      ),
      ""
    ),
    ""
  ),
  ""
)</f>
        <v/>
      </c>
      <c r="K77" s="21" t="str">
        <f>IF(AND(Prototype_input!$C$56&lt;&gt;"",J77&lt;&gt;""),Prototype_input!$C$58,"")</f>
        <v/>
      </c>
      <c r="L77" s="21" t="str">
        <f>IF(AND(Prototype_input!$C$60&lt;&gt;"",J77&lt;&gt;""),Prototype_input!$C$62,"")</f>
        <v/>
      </c>
      <c r="M77" s="21" t="str">
        <f>IF(AND(Prototype_input!$C$64&lt;&gt;"",J77&lt;&gt;""),Prototype_input!$C$66,"")</f>
        <v/>
      </c>
      <c r="N77" s="21" t="str">
        <f>IF(AND(Prototype_input!$C$68&lt;&gt;"",J77&lt;&gt;""),Prototype_input!$C$70,"")</f>
        <v/>
      </c>
      <c r="O77" s="21" t="str">
        <f>IF(N77&lt;&gt;"",_xlfn.XLOOKUP(Prototype_input!$E$19,'ITC Offerings Mapping'!$C$1:$C$1000,'ITC Offerings Mapping'!$B$1:$B$1000),"")</f>
        <v/>
      </c>
      <c r="Q77" s="21" t="str">
        <f t="array" ref="Q77">IF(Prototype_input!$C$6="Federal or Tribal Government",IF(O77&lt;&gt;"", INDEX('Scope Scoring'!$C$2:$BX$50, MATCH(O77, 'Scope Scoring'!$B$2:$B$50, 0), MATCH(B77, 'Scope Scoring'!$C$1:$BX$1, 0)),""),"")</f>
        <v/>
      </c>
      <c r="R77" s="21" t="str">
        <f t="shared" si="26"/>
        <v/>
      </c>
      <c r="S77" s="21" t="str">
        <f t="shared" si="27"/>
        <v/>
      </c>
      <c r="T77" s="21" t="str">
        <f t="shared" si="28"/>
        <v/>
      </c>
      <c r="U77" s="21" t="str">
        <f t="shared" si="29"/>
        <v/>
      </c>
      <c r="W77" s="21" t="str">
        <f t="array" ref="W77">IF(Prototype_input!$C$6="Federal or Tribal Government",IF(O77&lt;&gt;"", INDEX('Summary - Level of Assistance -'!$C$2:$AV$7, MATCH(Prototype_input!$C$34, 'Summary - Level of Assistance -'!$B$2:$B$7, 0), MATCH(B77, 'Summary - Level of Assistance -'!$C$1:$AV$1, 0)),""),"")</f>
        <v/>
      </c>
      <c r="X77" s="21" t="str">
        <f t="shared" si="30"/>
        <v/>
      </c>
      <c r="Y77" s="21" t="str">
        <f t="shared" si="31"/>
        <v/>
      </c>
      <c r="AA77" s="21" t="str">
        <f t="array" ref="AA77">IF(Prototype_input!$C$6="Federal or Tribal Government",IF(O77&lt;&gt;"", INDEX('Summary - Objective - Tradeoff'!$C$2:$AV$4, MATCH(Prototype_input!$C$38, 'Summary - Objective - Tradeoff'!$B$2:$B$4, 0), MATCH(B77, 'Summary - Objective - Tradeoff'!$C$1:$AV$1, 0)),""),"")</f>
        <v/>
      </c>
      <c r="AB77" s="21" t="str">
        <f t="shared" si="32"/>
        <v/>
      </c>
      <c r="AC77" s="21" t="str">
        <f t="shared" si="33"/>
        <v/>
      </c>
      <c r="AE77" s="21" t="str">
        <f t="array" ref="AE77">IF(Prototype_input!$C$6="Federal or Tribal Government",IF(O77&lt;&gt;"", INDEX('Summary- PoP - Tradeoff'!$C$2:$AV$5, MATCH(Prototype_input!$C$46, 'Summary- PoP - Tradeoff'!$B$2:$B$5, 0), MATCH(B77, 'Summary- PoP - Tradeoff'!$C$1:$AV$1, 0)),""),"")</f>
        <v/>
      </c>
      <c r="AF77" s="21" t="str">
        <f t="shared" si="34"/>
        <v/>
      </c>
      <c r="AG77" s="21" t="str">
        <f t="shared" si="35"/>
        <v/>
      </c>
      <c r="AI77" s="21" t="str">
        <f t="array" ref="AI77">IF(Prototype_input!$C$6="Federal or Tribal Government",IF(O77&lt;&gt;"", INDEX('Summary - EDV - Tradeoff'!$C$2:$AV$4, MATCH(Prototype_input!$C$54, 'Summary - EDV - Tradeoff'!$B$2:$B$4, 0), MATCH(B77, 'Summary - EDV - Tradeoff'!$C$1:$AV$1, 0)),""),"")</f>
        <v/>
      </c>
      <c r="AJ77" s="21" t="str">
        <f t="shared" si="36"/>
        <v/>
      </c>
      <c r="AK77" s="21" t="str">
        <f t="shared" si="37"/>
        <v/>
      </c>
      <c r="AL77" s="21" t="str">
        <f t="shared" si="38"/>
        <v/>
      </c>
    </row>
    <row r="78" spans="4:38" ht="12.75" x14ac:dyDescent="0.2">
      <c r="D78" s="21" t="str">
        <f>IF(
  Prototype_input!$C$6 = "State or Local Government",
  IF(
    C78 &lt;&gt; "",
    IFERROR(
      INDEX(
        'Summary - Acquisition Need'!$C$2:$AD$4,
        MATCH(Prototype_input!$C$30, 'Summary - Acquisition Need'!$B$2:$B$4, 0),
        MATCH(C78, 'Summary - Acquisition Need'!$C$1:$AD$1, 0)
      ),
      ""
    ),
    ""
  ),
  IF(
    Prototype_input!$C$6 = "Federal or Tribal Government",
    IF(
      B78 &lt;&gt; "",
      IFERROR(
        INDEX(
          'Summary - Place of Performance'!$C$2:$AW$14,
          MATCH(Prototype_input!$C$30, 'Summary - Place of Performance'!$B$2:$B$14, 0),
          MATCH(B78, 'Summary - Place of Performance'!$C$1:$AW$1, 0)
        ),
        ""
      ),
      ""
    ),
    ""
  )
)</f>
        <v/>
      </c>
      <c r="E78" s="21" t="str">
        <f>IF(
  Prototype_input!$C$6 = "State or Local Government",
  IF(
    C78 &lt;&gt; "",
    IFERROR(
      INDEX(
        'Summary - Contract Type'!$C$2:$BX$6,
        MATCH(Prototype_input!$C$34, 'Summary - Contract Type'!$B$2:$B$6, 0),
        MATCH(C78, 'Summary - Contract Type'!$C$1:$BX$1, 0)
      ),
      ""
    ),
    ""
  ),
  IF(
    Prototype_input!$C$6 = "Federal or Tribal Government",
    IF(
      B78 &lt;&gt; "",
      IFERROR(
        INDEX(
          'Summary - Level of Assistance'!$C$2:$AW$7,
          MATCH(Prototype_input!$C$34, 'Summary - Level of Assistance'!$B$2:$B$7, 0),
          MATCH(B78, 'Summary - Level of Assistance'!$C$1:$AW$1, 0)
        ),
        ""
      ),
      ""
    ),
    ""
  )
)</f>
        <v/>
      </c>
      <c r="F78" s="21" t="str">
        <f>IF(
  Prototype_input!$C$6 = "State or Local Government",
  IF(
    C78 &lt;&gt; "",
    IFERROR(
      INDEX(
        'Summary - Socioeconomic'!$C$2:$BX$11,
        MATCH(Prototype_input!$C$38, 'Summary - Socioeconomic'!$B$2:$B$11, 0),
        MATCH(C78, 'Summary - Socioeconomic'!$C$1:$BX$1, 0)
      ),
      ""
    ),
    ""
  ),
  IF(
    Prototype_input!$C$6 = "Federal or Tribal Government",
    IF(
      B78 &lt;&gt; "",
      IFERROR(
        INDEX(
          'Summary - Objective'!$C$2:$AX$4,
          MATCH(Prototype_input!$C$38, 'Summary - Objective'!$B$2:$B$4, 0),
          MATCH(B78, 'Summary - Objective'!$C$1:$AX$1, 0)
        ),
        ""
      ),
      ""
    ),
    ""
  )
)</f>
        <v/>
      </c>
      <c r="G78" s="21" t="str">
        <f>IF(
  Prototype_input!$C$6 = "Federal or Tribal Government",
  IF(
    B78 &lt;&gt; "",
    IFERROR(
      INDEX(
        'Summary - Contract Type'!$C$2:$BX$6,
        MATCH(Prototype_input!$C$42, 'Summary - Contract Type'!$B$2:$B$6, 0),
        MATCH(B78, 'Summary - Contract Type'!$C$1:$BX$1, 0)
      ),
      ""
    ),
    ""
  ),
  ""
)</f>
        <v/>
      </c>
      <c r="H78" s="21" t="str">
        <f>IF(
  Prototype_input!$C$6 = "Federal or Tribal Government",
  IF(
    B78 &lt;&gt; "",
    IFERROR(
      INDEX(
        'Summary - Period of Performance'!$C$2:$AW$5,
        MATCH(Prototype_input!$C$46, 'Summary - Period of Performance'!$B$2:$B$5, 0),
        MATCH(B78, 'Summary - Period of Performance'!$C$1:$AW$1, 0)
      ),
      ""
    ),
    ""
  ),
  ""
)</f>
        <v/>
      </c>
      <c r="I78" s="21" t="str">
        <f>IF(
  Prototype_input!$C$6 = "Federal or Tribal Government",
  IF(
    B78 &lt;&gt; "",
    IFERROR(
      INDEX(
        'Summary - Socioeconomic'!$C$2:$BX$11,
        MATCH(Prototype_input!$C$50, 'Summary - Socioeconomic'!$B$2:$B$11, 0),
        MATCH(B78, 'Summary - Socioeconomic'!$C$1:$BX$1, 0)
      ),
      ""
    ),
    ""
  ),
  ""
)</f>
        <v/>
      </c>
      <c r="J78" s="21" t="str">
        <f>IF(
  Prototype_input!$C$6 = "Federal or Tribal Government",
  IF(
    B78 &lt;&gt; "",
    IFERROR(
      INDEX(
        'Summary - Estimated Dollar Valu'!$C$2:$AW$4,
        MATCH(Prototype_input!$C$54, 'Summary - Estimated Dollar Valu'!$B$2:$B$4, 0),
        MATCH(B78, 'Summary - Estimated Dollar Valu'!$C$1:$AW$1, 0)
      ),
      ""
    ),
    ""
  ),
  ""
)</f>
        <v/>
      </c>
      <c r="K78" s="21" t="str">
        <f>IF(AND(Prototype_input!$C$56&lt;&gt;"",J78&lt;&gt;""),Prototype_input!$C$58,"")</f>
        <v/>
      </c>
      <c r="L78" s="21" t="str">
        <f>IF(AND(Prototype_input!$C$60&lt;&gt;"",J78&lt;&gt;""),Prototype_input!$C$62,"")</f>
        <v/>
      </c>
      <c r="M78" s="21" t="str">
        <f>IF(AND(Prototype_input!$C$64&lt;&gt;"",J78&lt;&gt;""),Prototype_input!$C$66,"")</f>
        <v/>
      </c>
      <c r="N78" s="21" t="str">
        <f>IF(AND(Prototype_input!$C$68&lt;&gt;"",J78&lt;&gt;""),Prototype_input!$C$70,"")</f>
        <v/>
      </c>
      <c r="O78" s="21" t="str">
        <f>IF(N78&lt;&gt;"",_xlfn.XLOOKUP(Prototype_input!$E$19,'ITC Offerings Mapping'!$C$1:$C$1000,'ITC Offerings Mapping'!$B$1:$B$1000),"")</f>
        <v/>
      </c>
      <c r="Q78" s="21" t="str">
        <f t="array" ref="Q78">IF(Prototype_input!$C$6="Federal or Tribal Government",IF(O78&lt;&gt;"", INDEX('Scope Scoring'!$C$2:$BX$50, MATCH(O78, 'Scope Scoring'!$B$2:$B$50, 0), MATCH(B78, 'Scope Scoring'!$C$1:$BX$1, 0)),""),"")</f>
        <v/>
      </c>
      <c r="R78" s="21" t="str">
        <f t="shared" si="26"/>
        <v/>
      </c>
      <c r="S78" s="21" t="str">
        <f t="shared" si="27"/>
        <v/>
      </c>
      <c r="T78" s="21" t="str">
        <f t="shared" si="28"/>
        <v/>
      </c>
      <c r="U78" s="21" t="str">
        <f t="shared" si="29"/>
        <v/>
      </c>
      <c r="W78" s="21" t="str">
        <f t="array" ref="W78">IF(Prototype_input!$C$6="Federal or Tribal Government",IF(O78&lt;&gt;"", INDEX('Summary - Level of Assistance -'!$C$2:$AV$7, MATCH(Prototype_input!$C$34, 'Summary - Level of Assistance -'!$B$2:$B$7, 0), MATCH(B78, 'Summary - Level of Assistance -'!$C$1:$AV$1, 0)),""),"")</f>
        <v/>
      </c>
      <c r="X78" s="21" t="str">
        <f t="shared" si="30"/>
        <v/>
      </c>
      <c r="Y78" s="21" t="str">
        <f t="shared" si="31"/>
        <v/>
      </c>
      <c r="AA78" s="21" t="str">
        <f t="array" ref="AA78">IF(Prototype_input!$C$6="Federal or Tribal Government",IF(O78&lt;&gt;"", INDEX('Summary - Objective - Tradeoff'!$C$2:$AV$4, MATCH(Prototype_input!$C$38, 'Summary - Objective - Tradeoff'!$B$2:$B$4, 0), MATCH(B78, 'Summary - Objective - Tradeoff'!$C$1:$AV$1, 0)),""),"")</f>
        <v/>
      </c>
      <c r="AB78" s="21" t="str">
        <f t="shared" si="32"/>
        <v/>
      </c>
      <c r="AC78" s="21" t="str">
        <f t="shared" si="33"/>
        <v/>
      </c>
      <c r="AE78" s="21" t="str">
        <f t="array" ref="AE78">IF(Prototype_input!$C$6="Federal or Tribal Government",IF(O78&lt;&gt;"", INDEX('Summary- PoP - Tradeoff'!$C$2:$AV$5, MATCH(Prototype_input!$C$46, 'Summary- PoP - Tradeoff'!$B$2:$B$5, 0), MATCH(B78, 'Summary- PoP - Tradeoff'!$C$1:$AV$1, 0)),""),"")</f>
        <v/>
      </c>
      <c r="AF78" s="21" t="str">
        <f t="shared" si="34"/>
        <v/>
      </c>
      <c r="AG78" s="21" t="str">
        <f t="shared" si="35"/>
        <v/>
      </c>
      <c r="AI78" s="21" t="str">
        <f t="array" ref="AI78">IF(Prototype_input!$C$6="Federal or Tribal Government",IF(O78&lt;&gt;"", INDEX('Summary - EDV - Tradeoff'!$C$2:$AV$4, MATCH(Prototype_input!$C$54, 'Summary - EDV - Tradeoff'!$B$2:$B$4, 0), MATCH(B78, 'Summary - EDV - Tradeoff'!$C$1:$AV$1, 0)),""),"")</f>
        <v/>
      </c>
      <c r="AJ78" s="21" t="str">
        <f t="shared" si="36"/>
        <v/>
      </c>
      <c r="AK78" s="21" t="str">
        <f t="shared" si="37"/>
        <v/>
      </c>
      <c r="AL78" s="21" t="str">
        <f t="shared" si="38"/>
        <v/>
      </c>
    </row>
    <row r="79" spans="4:38" ht="12.75" x14ac:dyDescent="0.2">
      <c r="D79" s="21" t="str">
        <f>IF(
  Prototype_input!$C$6 = "State or Local Government",
  IF(
    C79 &lt;&gt; "",
    IFERROR(
      INDEX(
        'Summary - Acquisition Need'!$C$2:$AD$4,
        MATCH(Prototype_input!$C$30, 'Summary - Acquisition Need'!$B$2:$B$4, 0),
        MATCH(C79, 'Summary - Acquisition Need'!$C$1:$AD$1, 0)
      ),
      ""
    ),
    ""
  ),
  IF(
    Prototype_input!$C$6 = "Federal or Tribal Government",
    IF(
      B79 &lt;&gt; "",
      IFERROR(
        INDEX(
          'Summary - Place of Performance'!$C$2:$AW$14,
          MATCH(Prototype_input!$C$30, 'Summary - Place of Performance'!$B$2:$B$14, 0),
          MATCH(B79, 'Summary - Place of Performance'!$C$1:$AW$1, 0)
        ),
        ""
      ),
      ""
    ),
    ""
  )
)</f>
        <v/>
      </c>
      <c r="E79" s="21" t="str">
        <f>IF(
  Prototype_input!$C$6 = "State or Local Government",
  IF(
    C79 &lt;&gt; "",
    IFERROR(
      INDEX(
        'Summary - Contract Type'!$C$2:$BX$6,
        MATCH(Prototype_input!$C$34, 'Summary - Contract Type'!$B$2:$B$6, 0),
        MATCH(C79, 'Summary - Contract Type'!$C$1:$BX$1, 0)
      ),
      ""
    ),
    ""
  ),
  IF(
    Prototype_input!$C$6 = "Federal or Tribal Government",
    IF(
      B79 &lt;&gt; "",
      IFERROR(
        INDEX(
          'Summary - Level of Assistance'!$C$2:$AW$7,
          MATCH(Prototype_input!$C$34, 'Summary - Level of Assistance'!$B$2:$B$7, 0),
          MATCH(B79, 'Summary - Level of Assistance'!$C$1:$AW$1, 0)
        ),
        ""
      ),
      ""
    ),
    ""
  )
)</f>
        <v/>
      </c>
      <c r="F79" s="21" t="str">
        <f>IF(
  Prototype_input!$C$6 = "State or Local Government",
  IF(
    C79 &lt;&gt; "",
    IFERROR(
      INDEX(
        'Summary - Socioeconomic'!$C$2:$BX$11,
        MATCH(Prototype_input!$C$38, 'Summary - Socioeconomic'!$B$2:$B$11, 0),
        MATCH(C79, 'Summary - Socioeconomic'!$C$1:$BX$1, 0)
      ),
      ""
    ),
    ""
  ),
  IF(
    Prototype_input!$C$6 = "Federal or Tribal Government",
    IF(
      B79 &lt;&gt; "",
      IFERROR(
        INDEX(
          'Summary - Objective'!$C$2:$AX$4,
          MATCH(Prototype_input!$C$38, 'Summary - Objective'!$B$2:$B$4, 0),
          MATCH(B79, 'Summary - Objective'!$C$1:$AX$1, 0)
        ),
        ""
      ),
      ""
    ),
    ""
  )
)</f>
        <v/>
      </c>
      <c r="G79" s="21" t="str">
        <f>IF(
  Prototype_input!$C$6 = "Federal or Tribal Government",
  IF(
    B79 &lt;&gt; "",
    IFERROR(
      INDEX(
        'Summary - Contract Type'!$C$2:$BX$6,
        MATCH(Prototype_input!$C$42, 'Summary - Contract Type'!$B$2:$B$6, 0),
        MATCH(B79, 'Summary - Contract Type'!$C$1:$BX$1, 0)
      ),
      ""
    ),
    ""
  ),
  ""
)</f>
        <v/>
      </c>
      <c r="H79" s="21" t="str">
        <f>IF(
  Prototype_input!$C$6 = "Federal or Tribal Government",
  IF(
    B79 &lt;&gt; "",
    IFERROR(
      INDEX(
        'Summary - Period of Performance'!$C$2:$AW$5,
        MATCH(Prototype_input!$C$46, 'Summary - Period of Performance'!$B$2:$B$5, 0),
        MATCH(B79, 'Summary - Period of Performance'!$C$1:$AW$1, 0)
      ),
      ""
    ),
    ""
  ),
  ""
)</f>
        <v/>
      </c>
      <c r="I79" s="21" t="str">
        <f>IF(
  Prototype_input!$C$6 = "Federal or Tribal Government",
  IF(
    B79 &lt;&gt; "",
    IFERROR(
      INDEX(
        'Summary - Socioeconomic'!$C$2:$BX$11,
        MATCH(Prototype_input!$C$50, 'Summary - Socioeconomic'!$B$2:$B$11, 0),
        MATCH(B79, 'Summary - Socioeconomic'!$C$1:$BX$1, 0)
      ),
      ""
    ),
    ""
  ),
  ""
)</f>
        <v/>
      </c>
      <c r="J79" s="21" t="str">
        <f>IF(
  Prototype_input!$C$6 = "Federal or Tribal Government",
  IF(
    B79 &lt;&gt; "",
    IFERROR(
      INDEX(
        'Summary - Estimated Dollar Valu'!$C$2:$AW$4,
        MATCH(Prototype_input!$C$54, 'Summary - Estimated Dollar Valu'!$B$2:$B$4, 0),
        MATCH(B79, 'Summary - Estimated Dollar Valu'!$C$1:$AW$1, 0)
      ),
      ""
    ),
    ""
  ),
  ""
)</f>
        <v/>
      </c>
      <c r="K79" s="21" t="str">
        <f>IF(AND(Prototype_input!$C$56&lt;&gt;"",J79&lt;&gt;""),Prototype_input!$C$58,"")</f>
        <v/>
      </c>
      <c r="L79" s="21" t="str">
        <f>IF(AND(Prototype_input!$C$60&lt;&gt;"",J79&lt;&gt;""),Prototype_input!$C$62,"")</f>
        <v/>
      </c>
      <c r="M79" s="21" t="str">
        <f>IF(AND(Prototype_input!$C$64&lt;&gt;"",J79&lt;&gt;""),Prototype_input!$C$66,"")</f>
        <v/>
      </c>
      <c r="N79" s="21" t="str">
        <f>IF(AND(Prototype_input!$C$68&lt;&gt;"",J79&lt;&gt;""),Prototype_input!$C$70,"")</f>
        <v/>
      </c>
      <c r="O79" s="21" t="str">
        <f>IF(N79&lt;&gt;"",_xlfn.XLOOKUP(Prototype_input!$E$19,'ITC Offerings Mapping'!$C$1:$C$1000,'ITC Offerings Mapping'!$B$1:$B$1000),"")</f>
        <v/>
      </c>
      <c r="Q79" s="21" t="str">
        <f t="array" ref="Q79">IF(Prototype_input!$C$6="Federal or Tribal Government",IF(O79&lt;&gt;"", INDEX('Scope Scoring'!$C$2:$BX$50, MATCH(O79, 'Scope Scoring'!$B$2:$B$50, 0), MATCH(B79, 'Scope Scoring'!$C$1:$BX$1, 0)),""),"")</f>
        <v/>
      </c>
      <c r="R79" s="21" t="str">
        <f t="shared" si="26"/>
        <v/>
      </c>
      <c r="S79" s="21" t="str">
        <f t="shared" si="27"/>
        <v/>
      </c>
      <c r="T79" s="21" t="str">
        <f t="shared" si="28"/>
        <v/>
      </c>
      <c r="U79" s="21" t="str">
        <f t="shared" si="29"/>
        <v/>
      </c>
      <c r="W79" s="21" t="str">
        <f t="array" ref="W79">IF(Prototype_input!$C$6="Federal or Tribal Government",IF(O79&lt;&gt;"", INDEX('Summary - Level of Assistance -'!$C$2:$AV$7, MATCH(Prototype_input!$C$34, 'Summary - Level of Assistance -'!$B$2:$B$7, 0), MATCH(B79, 'Summary - Level of Assistance -'!$C$1:$AV$1, 0)),""),"")</f>
        <v/>
      </c>
      <c r="X79" s="21" t="str">
        <f t="shared" si="30"/>
        <v/>
      </c>
      <c r="Y79" s="21" t="str">
        <f t="shared" si="31"/>
        <v/>
      </c>
      <c r="AA79" s="21" t="str">
        <f t="array" ref="AA79">IF(Prototype_input!$C$6="Federal or Tribal Government",IF(O79&lt;&gt;"", INDEX('Summary - Objective - Tradeoff'!$C$2:$AV$4, MATCH(Prototype_input!$C$38, 'Summary - Objective - Tradeoff'!$B$2:$B$4, 0), MATCH(B79, 'Summary - Objective - Tradeoff'!$C$1:$AV$1, 0)),""),"")</f>
        <v/>
      </c>
      <c r="AB79" s="21" t="str">
        <f t="shared" si="32"/>
        <v/>
      </c>
      <c r="AC79" s="21" t="str">
        <f t="shared" si="33"/>
        <v/>
      </c>
      <c r="AE79" s="21" t="str">
        <f t="array" ref="AE79">IF(Prototype_input!$C$6="Federal or Tribal Government",IF(O79&lt;&gt;"", INDEX('Summary- PoP - Tradeoff'!$C$2:$AV$5, MATCH(Prototype_input!$C$46, 'Summary- PoP - Tradeoff'!$B$2:$B$5, 0), MATCH(B79, 'Summary- PoP - Tradeoff'!$C$1:$AV$1, 0)),""),"")</f>
        <v/>
      </c>
      <c r="AF79" s="21" t="str">
        <f t="shared" si="34"/>
        <v/>
      </c>
      <c r="AG79" s="21" t="str">
        <f t="shared" si="35"/>
        <v/>
      </c>
      <c r="AI79" s="21" t="str">
        <f t="array" ref="AI79">IF(Prototype_input!$C$6="Federal or Tribal Government",IF(O79&lt;&gt;"", INDEX('Summary - EDV - Tradeoff'!$C$2:$AV$4, MATCH(Prototype_input!$C$54, 'Summary - EDV - Tradeoff'!$B$2:$B$4, 0), MATCH(B79, 'Summary - EDV - Tradeoff'!$C$1:$AV$1, 0)),""),"")</f>
        <v/>
      </c>
      <c r="AJ79" s="21" t="str">
        <f t="shared" si="36"/>
        <v/>
      </c>
      <c r="AK79" s="21" t="str">
        <f t="shared" si="37"/>
        <v/>
      </c>
      <c r="AL79" s="21" t="str">
        <f t="shared" si="38"/>
        <v/>
      </c>
    </row>
    <row r="80" spans="4:38" ht="12.75" x14ac:dyDescent="0.2">
      <c r="D80" s="21" t="str">
        <f>IF(
  Prototype_input!$C$6 = "State or Local Government",
  IF(
    C80 &lt;&gt; "",
    IFERROR(
      INDEX(
        'Summary - Acquisition Need'!$C$2:$AD$4,
        MATCH(Prototype_input!$C$30, 'Summary - Acquisition Need'!$B$2:$B$4, 0),
        MATCH(C80, 'Summary - Acquisition Need'!$C$1:$AD$1, 0)
      ),
      ""
    ),
    ""
  ),
  IF(
    Prototype_input!$C$6 = "Federal or Tribal Government",
    IF(
      B80 &lt;&gt; "",
      IFERROR(
        INDEX(
          'Summary - Place of Performance'!$C$2:$AW$14,
          MATCH(Prototype_input!$C$30, 'Summary - Place of Performance'!$B$2:$B$14, 0),
          MATCH(B80, 'Summary - Place of Performance'!$C$1:$AW$1, 0)
        ),
        ""
      ),
      ""
    ),
    ""
  )
)</f>
        <v/>
      </c>
      <c r="E80" s="21" t="str">
        <f>IF(
  Prototype_input!$C$6 = "State or Local Government",
  IF(
    C80 &lt;&gt; "",
    IFERROR(
      INDEX(
        'Summary - Contract Type'!$C$2:$BX$6,
        MATCH(Prototype_input!$C$34, 'Summary - Contract Type'!$B$2:$B$6, 0),
        MATCH(C80, 'Summary - Contract Type'!$C$1:$BX$1, 0)
      ),
      ""
    ),
    ""
  ),
  IF(
    Prototype_input!$C$6 = "Federal or Tribal Government",
    IF(
      B80 &lt;&gt; "",
      IFERROR(
        INDEX(
          'Summary - Level of Assistance'!$C$2:$AW$7,
          MATCH(Prototype_input!$C$34, 'Summary - Level of Assistance'!$B$2:$B$7, 0),
          MATCH(B80, 'Summary - Level of Assistance'!$C$1:$AW$1, 0)
        ),
        ""
      ),
      ""
    ),
    ""
  )
)</f>
        <v/>
      </c>
      <c r="F80" s="21" t="str">
        <f>IF(
  Prototype_input!$C$6 = "State or Local Government",
  IF(
    C80 &lt;&gt; "",
    IFERROR(
      INDEX(
        'Summary - Socioeconomic'!$C$2:$BX$11,
        MATCH(Prototype_input!$C$38, 'Summary - Socioeconomic'!$B$2:$B$11, 0),
        MATCH(C80, 'Summary - Socioeconomic'!$C$1:$BX$1, 0)
      ),
      ""
    ),
    ""
  ),
  IF(
    Prototype_input!$C$6 = "Federal or Tribal Government",
    IF(
      B80 &lt;&gt; "",
      IFERROR(
        INDEX(
          'Summary - Objective'!$C$2:$AX$4,
          MATCH(Prototype_input!$C$38, 'Summary - Objective'!$B$2:$B$4, 0),
          MATCH(B80, 'Summary - Objective'!$C$1:$AX$1, 0)
        ),
        ""
      ),
      ""
    ),
    ""
  )
)</f>
        <v/>
      </c>
      <c r="G80" s="21" t="str">
        <f>IF(
  Prototype_input!$C$6 = "Federal or Tribal Government",
  IF(
    B80 &lt;&gt; "",
    IFERROR(
      INDEX(
        'Summary - Contract Type'!$C$2:$BX$6,
        MATCH(Prototype_input!$C$42, 'Summary - Contract Type'!$B$2:$B$6, 0),
        MATCH(B80, 'Summary - Contract Type'!$C$1:$BX$1, 0)
      ),
      ""
    ),
    ""
  ),
  ""
)</f>
        <v/>
      </c>
      <c r="H80" s="21" t="str">
        <f>IF(
  Prototype_input!$C$6 = "Federal or Tribal Government",
  IF(
    B80 &lt;&gt; "",
    IFERROR(
      INDEX(
        'Summary - Period of Performance'!$C$2:$AW$5,
        MATCH(Prototype_input!$C$46, 'Summary - Period of Performance'!$B$2:$B$5, 0),
        MATCH(B80, 'Summary - Period of Performance'!$C$1:$AW$1, 0)
      ),
      ""
    ),
    ""
  ),
  ""
)</f>
        <v/>
      </c>
      <c r="I80" s="21" t="str">
        <f>IF(
  Prototype_input!$C$6 = "Federal or Tribal Government",
  IF(
    B80 &lt;&gt; "",
    IFERROR(
      INDEX(
        'Summary - Socioeconomic'!$C$2:$BX$11,
        MATCH(Prototype_input!$C$50, 'Summary - Socioeconomic'!$B$2:$B$11, 0),
        MATCH(B80, 'Summary - Socioeconomic'!$C$1:$BX$1, 0)
      ),
      ""
    ),
    ""
  ),
  ""
)</f>
        <v/>
      </c>
      <c r="J80" s="21" t="str">
        <f>IF(
  Prototype_input!$C$6 = "Federal or Tribal Government",
  IF(
    B80 &lt;&gt; "",
    IFERROR(
      INDEX(
        'Summary - Estimated Dollar Valu'!$C$2:$AW$4,
        MATCH(Prototype_input!$C$54, 'Summary - Estimated Dollar Valu'!$B$2:$B$4, 0),
        MATCH(B80, 'Summary - Estimated Dollar Valu'!$C$1:$AW$1, 0)
      ),
      ""
    ),
    ""
  ),
  ""
)</f>
        <v/>
      </c>
      <c r="K80" s="21" t="str">
        <f>IF(AND(Prototype_input!$C$56&lt;&gt;"",J80&lt;&gt;""),Prototype_input!$C$58,"")</f>
        <v/>
      </c>
      <c r="L80" s="21" t="str">
        <f>IF(AND(Prototype_input!$C$60&lt;&gt;"",J80&lt;&gt;""),Prototype_input!$C$62,"")</f>
        <v/>
      </c>
      <c r="M80" s="21" t="str">
        <f>IF(AND(Prototype_input!$C$64&lt;&gt;"",J80&lt;&gt;""),Prototype_input!$C$66,"")</f>
        <v/>
      </c>
      <c r="N80" s="21" t="str">
        <f>IF(AND(Prototype_input!$C$68&lt;&gt;"",J80&lt;&gt;""),Prototype_input!$C$70,"")</f>
        <v/>
      </c>
      <c r="O80" s="21" t="str">
        <f>IF(N80&lt;&gt;"",_xlfn.XLOOKUP(Prototype_input!$E$19,'ITC Offerings Mapping'!$C$1:$C$1000,'ITC Offerings Mapping'!$B$1:$B$1000),"")</f>
        <v/>
      </c>
      <c r="Q80" s="21" t="str">
        <f t="array" ref="Q80">IF(Prototype_input!$C$6="Federal or Tribal Government",IF(O80&lt;&gt;"", INDEX('Scope Scoring'!$C$2:$BX$50, MATCH(O80, 'Scope Scoring'!$B$2:$B$50, 0), MATCH(B80, 'Scope Scoring'!$C$1:$BX$1, 0)),""),"")</f>
        <v/>
      </c>
      <c r="R80" s="21" t="str">
        <f t="shared" si="26"/>
        <v/>
      </c>
      <c r="S80" s="21" t="str">
        <f t="shared" si="27"/>
        <v/>
      </c>
      <c r="T80" s="21" t="str">
        <f t="shared" si="28"/>
        <v/>
      </c>
      <c r="U80" s="21" t="str">
        <f t="shared" si="29"/>
        <v/>
      </c>
      <c r="W80" s="21" t="str">
        <f t="array" ref="W80">IF(Prototype_input!$C$6="Federal or Tribal Government",IF(O80&lt;&gt;"", INDEX('Summary - Level of Assistance -'!$C$2:$AV$7, MATCH(Prototype_input!$C$34, 'Summary - Level of Assistance -'!$B$2:$B$7, 0), MATCH(B80, 'Summary - Level of Assistance -'!$C$1:$AV$1, 0)),""),"")</f>
        <v/>
      </c>
      <c r="X80" s="21" t="str">
        <f t="shared" si="30"/>
        <v/>
      </c>
      <c r="Y80" s="21" t="str">
        <f t="shared" si="31"/>
        <v/>
      </c>
      <c r="AA80" s="21" t="str">
        <f t="array" ref="AA80">IF(Prototype_input!$C$6="Federal or Tribal Government",IF(O80&lt;&gt;"", INDEX('Summary - Objective - Tradeoff'!$C$2:$AV$4, MATCH(Prototype_input!$C$38, 'Summary - Objective - Tradeoff'!$B$2:$B$4, 0), MATCH(B80, 'Summary - Objective - Tradeoff'!$C$1:$AV$1, 0)),""),"")</f>
        <v/>
      </c>
      <c r="AB80" s="21" t="str">
        <f t="shared" si="32"/>
        <v/>
      </c>
      <c r="AC80" s="21" t="str">
        <f t="shared" si="33"/>
        <v/>
      </c>
      <c r="AE80" s="21" t="str">
        <f t="array" ref="AE80">IF(Prototype_input!$C$6="Federal or Tribal Government",IF(O80&lt;&gt;"", INDEX('Summary- PoP - Tradeoff'!$C$2:$AV$5, MATCH(Prototype_input!$C$46, 'Summary- PoP - Tradeoff'!$B$2:$B$5, 0), MATCH(B80, 'Summary- PoP - Tradeoff'!$C$1:$AV$1, 0)),""),"")</f>
        <v/>
      </c>
      <c r="AF80" s="21" t="str">
        <f t="shared" si="34"/>
        <v/>
      </c>
      <c r="AG80" s="21" t="str">
        <f t="shared" si="35"/>
        <v/>
      </c>
      <c r="AI80" s="21" t="str">
        <f t="array" ref="AI80">IF(Prototype_input!$C$6="Federal or Tribal Government",IF(O80&lt;&gt;"", INDEX('Summary - EDV - Tradeoff'!$C$2:$AV$4, MATCH(Prototype_input!$C$54, 'Summary - EDV - Tradeoff'!$B$2:$B$4, 0), MATCH(B80, 'Summary - EDV - Tradeoff'!$C$1:$AV$1, 0)),""),"")</f>
        <v/>
      </c>
      <c r="AJ80" s="21" t="str">
        <f t="shared" si="36"/>
        <v/>
      </c>
      <c r="AK80" s="21" t="str">
        <f t="shared" si="37"/>
        <v/>
      </c>
      <c r="AL80" s="21" t="str">
        <f t="shared" si="38"/>
        <v/>
      </c>
    </row>
    <row r="81" spans="4:38" ht="12.75" x14ac:dyDescent="0.2">
      <c r="D81" s="21" t="str">
        <f>IF(
  Prototype_input!$C$6 = "State or Local Government",
  IF(
    C81 &lt;&gt; "",
    IFERROR(
      INDEX(
        'Summary - Acquisition Need'!$C$2:$AD$4,
        MATCH(Prototype_input!$C$30, 'Summary - Acquisition Need'!$B$2:$B$4, 0),
        MATCH(C81, 'Summary - Acquisition Need'!$C$1:$AD$1, 0)
      ),
      ""
    ),
    ""
  ),
  IF(
    Prototype_input!$C$6 = "Federal or Tribal Government",
    IF(
      B81 &lt;&gt; "",
      IFERROR(
        INDEX(
          'Summary - Place of Performance'!$C$2:$AW$14,
          MATCH(Prototype_input!$C$30, 'Summary - Place of Performance'!$B$2:$B$14, 0),
          MATCH(B81, 'Summary - Place of Performance'!$C$1:$AW$1, 0)
        ),
        ""
      ),
      ""
    ),
    ""
  )
)</f>
        <v/>
      </c>
      <c r="E81" s="21" t="str">
        <f>IF(
  Prototype_input!$C$6 = "State or Local Government",
  IF(
    C81 &lt;&gt; "",
    IFERROR(
      INDEX(
        'Summary - Contract Type'!$C$2:$BX$6,
        MATCH(Prototype_input!$C$34, 'Summary - Contract Type'!$B$2:$B$6, 0),
        MATCH(C81, 'Summary - Contract Type'!$C$1:$BX$1, 0)
      ),
      ""
    ),
    ""
  ),
  IF(
    Prototype_input!$C$6 = "Federal or Tribal Government",
    IF(
      B81 &lt;&gt; "",
      IFERROR(
        INDEX(
          'Summary - Level of Assistance'!$C$2:$AW$7,
          MATCH(Prototype_input!$C$34, 'Summary - Level of Assistance'!$B$2:$B$7, 0),
          MATCH(B81, 'Summary - Level of Assistance'!$C$1:$AW$1, 0)
        ),
        ""
      ),
      ""
    ),
    ""
  )
)</f>
        <v/>
      </c>
      <c r="F81" s="21" t="str">
        <f>IF(
  Prototype_input!$C$6 = "State or Local Government",
  IF(
    C81 &lt;&gt; "",
    IFERROR(
      INDEX(
        'Summary - Socioeconomic'!$C$2:$BX$11,
        MATCH(Prototype_input!$C$38, 'Summary - Socioeconomic'!$B$2:$B$11, 0),
        MATCH(C81, 'Summary - Socioeconomic'!$C$1:$BX$1, 0)
      ),
      ""
    ),
    ""
  ),
  IF(
    Prototype_input!$C$6 = "Federal or Tribal Government",
    IF(
      B81 &lt;&gt; "",
      IFERROR(
        INDEX(
          'Summary - Objective'!$C$2:$AX$4,
          MATCH(Prototype_input!$C$38, 'Summary - Objective'!$B$2:$B$4, 0),
          MATCH(B81, 'Summary - Objective'!$C$1:$AX$1, 0)
        ),
        ""
      ),
      ""
    ),
    ""
  )
)</f>
        <v/>
      </c>
      <c r="G81" s="21" t="str">
        <f>IF(
  Prototype_input!$C$6 = "Federal or Tribal Government",
  IF(
    B81 &lt;&gt; "",
    IFERROR(
      INDEX(
        'Summary - Contract Type'!$C$2:$BX$6,
        MATCH(Prototype_input!$C$42, 'Summary - Contract Type'!$B$2:$B$6, 0),
        MATCH(B81, 'Summary - Contract Type'!$C$1:$BX$1, 0)
      ),
      ""
    ),
    ""
  ),
  ""
)</f>
        <v/>
      </c>
      <c r="H81" s="21" t="str">
        <f>IF(
  Prototype_input!$C$6 = "Federal or Tribal Government",
  IF(
    B81 &lt;&gt; "",
    IFERROR(
      INDEX(
        'Summary - Period of Performance'!$C$2:$AW$5,
        MATCH(Prototype_input!$C$46, 'Summary - Period of Performance'!$B$2:$B$5, 0),
        MATCH(B81, 'Summary - Period of Performance'!$C$1:$AW$1, 0)
      ),
      ""
    ),
    ""
  ),
  ""
)</f>
        <v/>
      </c>
      <c r="I81" s="21" t="str">
        <f>IF(
  Prototype_input!$C$6 = "Federal or Tribal Government",
  IF(
    B81 &lt;&gt; "",
    IFERROR(
      INDEX(
        'Summary - Socioeconomic'!$C$2:$BX$11,
        MATCH(Prototype_input!$C$50, 'Summary - Socioeconomic'!$B$2:$B$11, 0),
        MATCH(B81, 'Summary - Socioeconomic'!$C$1:$BX$1, 0)
      ),
      ""
    ),
    ""
  ),
  ""
)</f>
        <v/>
      </c>
      <c r="J81" s="21" t="str">
        <f>IF(
  Prototype_input!$C$6 = "Federal or Tribal Government",
  IF(
    B81 &lt;&gt; "",
    IFERROR(
      INDEX(
        'Summary - Estimated Dollar Valu'!$C$2:$AW$4,
        MATCH(Prototype_input!$C$54, 'Summary - Estimated Dollar Valu'!$B$2:$B$4, 0),
        MATCH(B81, 'Summary - Estimated Dollar Valu'!$C$1:$AW$1, 0)
      ),
      ""
    ),
    ""
  ),
  ""
)</f>
        <v/>
      </c>
      <c r="K81" s="21" t="str">
        <f>IF(AND(Prototype_input!$C$56&lt;&gt;"",J81&lt;&gt;""),Prototype_input!$C$58,"")</f>
        <v/>
      </c>
      <c r="L81" s="21" t="str">
        <f>IF(AND(Prototype_input!$C$60&lt;&gt;"",J81&lt;&gt;""),Prototype_input!$C$62,"")</f>
        <v/>
      </c>
      <c r="M81" s="21" t="str">
        <f>IF(AND(Prototype_input!$C$64&lt;&gt;"",J81&lt;&gt;""),Prototype_input!$C$66,"")</f>
        <v/>
      </c>
      <c r="N81" s="21" t="str">
        <f>IF(AND(Prototype_input!$C$68&lt;&gt;"",J81&lt;&gt;""),Prototype_input!$C$70,"")</f>
        <v/>
      </c>
      <c r="O81" s="21" t="str">
        <f>IF(N81&lt;&gt;"",_xlfn.XLOOKUP(Prototype_input!$E$19,'ITC Offerings Mapping'!$C$1:$C$1000,'ITC Offerings Mapping'!$B$1:$B$1000),"")</f>
        <v/>
      </c>
      <c r="Q81" s="21" t="str">
        <f t="array" ref="Q81">IF(Prototype_input!$C$6="Federal or Tribal Government",IF(O81&lt;&gt;"", INDEX('Scope Scoring'!$C$2:$BX$50, MATCH(O81, 'Scope Scoring'!$B$2:$B$50, 0), MATCH(B81, 'Scope Scoring'!$C$1:$BX$1, 0)),""),"")</f>
        <v/>
      </c>
      <c r="R81" s="21" t="str">
        <f t="shared" si="26"/>
        <v/>
      </c>
      <c r="S81" s="21" t="str">
        <f t="shared" si="27"/>
        <v/>
      </c>
      <c r="T81" s="21" t="str">
        <f t="shared" si="28"/>
        <v/>
      </c>
      <c r="U81" s="21" t="str">
        <f t="shared" si="29"/>
        <v/>
      </c>
      <c r="W81" s="21" t="str">
        <f t="array" ref="W81">IF(Prototype_input!$C$6="Federal or Tribal Government",IF(O81&lt;&gt;"", INDEX('Summary - Level of Assistance -'!$C$2:$AV$7, MATCH(Prototype_input!$C$34, 'Summary - Level of Assistance -'!$B$2:$B$7, 0), MATCH(B81, 'Summary - Level of Assistance -'!$C$1:$AV$1, 0)),""),"")</f>
        <v/>
      </c>
      <c r="X81" s="21" t="str">
        <f t="shared" si="30"/>
        <v/>
      </c>
      <c r="Y81" s="21" t="str">
        <f t="shared" si="31"/>
        <v/>
      </c>
      <c r="AA81" s="21" t="str">
        <f t="array" ref="AA81">IF(Prototype_input!$C$6="Federal or Tribal Government",IF(O81&lt;&gt;"", INDEX('Summary - Objective - Tradeoff'!$C$2:$AV$4, MATCH(Prototype_input!$C$38, 'Summary - Objective - Tradeoff'!$B$2:$B$4, 0), MATCH(B81, 'Summary - Objective - Tradeoff'!$C$1:$AV$1, 0)),""),"")</f>
        <v/>
      </c>
      <c r="AB81" s="21" t="str">
        <f t="shared" si="32"/>
        <v/>
      </c>
      <c r="AC81" s="21" t="str">
        <f t="shared" si="33"/>
        <v/>
      </c>
      <c r="AE81" s="21" t="str">
        <f t="array" ref="AE81">IF(Prototype_input!$C$6="Federal or Tribal Government",IF(O81&lt;&gt;"", INDEX('Summary- PoP - Tradeoff'!$C$2:$AV$5, MATCH(Prototype_input!$C$46, 'Summary- PoP - Tradeoff'!$B$2:$B$5, 0), MATCH(B81, 'Summary- PoP - Tradeoff'!$C$1:$AV$1, 0)),""),"")</f>
        <v/>
      </c>
      <c r="AF81" s="21" t="str">
        <f t="shared" si="34"/>
        <v/>
      </c>
      <c r="AG81" s="21" t="str">
        <f t="shared" si="35"/>
        <v/>
      </c>
      <c r="AI81" s="21" t="str">
        <f t="array" ref="AI81">IF(Prototype_input!$C$6="Federal or Tribal Government",IF(O81&lt;&gt;"", INDEX('Summary - EDV - Tradeoff'!$C$2:$AV$4, MATCH(Prototype_input!$C$54, 'Summary - EDV - Tradeoff'!$B$2:$B$4, 0), MATCH(B81, 'Summary - EDV - Tradeoff'!$C$1:$AV$1, 0)),""),"")</f>
        <v/>
      </c>
      <c r="AJ81" s="21" t="str">
        <f t="shared" si="36"/>
        <v/>
      </c>
      <c r="AK81" s="21" t="str">
        <f t="shared" si="37"/>
        <v/>
      </c>
      <c r="AL81" s="21" t="str">
        <f t="shared" si="38"/>
        <v/>
      </c>
    </row>
    <row r="82" spans="4:38" ht="12.75" x14ac:dyDescent="0.2">
      <c r="D82" s="21" t="str">
        <f>IF(
  Prototype_input!$C$6 = "State or Local Government",
  IF(
    C82 &lt;&gt; "",
    IFERROR(
      INDEX(
        'Summary - Acquisition Need'!$C$2:$AD$4,
        MATCH(Prototype_input!$C$30, 'Summary - Acquisition Need'!$B$2:$B$4, 0),
        MATCH(C82, 'Summary - Acquisition Need'!$C$1:$AD$1, 0)
      ),
      ""
    ),
    ""
  ),
  IF(
    Prototype_input!$C$6 = "Federal or Tribal Government",
    IF(
      B82 &lt;&gt; "",
      IFERROR(
        INDEX(
          'Summary - Place of Performance'!$C$2:$AW$14,
          MATCH(Prototype_input!$C$30, 'Summary - Place of Performance'!$B$2:$B$14, 0),
          MATCH(B82, 'Summary - Place of Performance'!$C$1:$AW$1, 0)
        ),
        ""
      ),
      ""
    ),
    ""
  )
)</f>
        <v/>
      </c>
      <c r="E82" s="21" t="str">
        <f>IF(
  Prototype_input!$C$6 = "State or Local Government",
  IF(
    C82 &lt;&gt; "",
    IFERROR(
      INDEX(
        'Summary - Contract Type'!$C$2:$BX$6,
        MATCH(Prototype_input!$C$34, 'Summary - Contract Type'!$B$2:$B$6, 0),
        MATCH(C82, 'Summary - Contract Type'!$C$1:$BX$1, 0)
      ),
      ""
    ),
    ""
  ),
  IF(
    Prototype_input!$C$6 = "Federal or Tribal Government",
    IF(
      B82 &lt;&gt; "",
      IFERROR(
        INDEX(
          'Summary - Level of Assistance'!$C$2:$AW$7,
          MATCH(Prototype_input!$C$34, 'Summary - Level of Assistance'!$B$2:$B$7, 0),
          MATCH(B82, 'Summary - Level of Assistance'!$C$1:$AW$1, 0)
        ),
        ""
      ),
      ""
    ),
    ""
  )
)</f>
        <v/>
      </c>
      <c r="F82" s="21" t="str">
        <f>IF(
  Prototype_input!$C$6 = "State or Local Government",
  IF(
    C82 &lt;&gt; "",
    IFERROR(
      INDEX(
        'Summary - Socioeconomic'!$C$2:$BX$11,
        MATCH(Prototype_input!$C$38, 'Summary - Socioeconomic'!$B$2:$B$11, 0),
        MATCH(C82, 'Summary - Socioeconomic'!$C$1:$BX$1, 0)
      ),
      ""
    ),
    ""
  ),
  IF(
    Prototype_input!$C$6 = "Federal or Tribal Government",
    IF(
      B82 &lt;&gt; "",
      IFERROR(
        INDEX(
          'Summary - Objective'!$C$2:$AX$4,
          MATCH(Prototype_input!$C$38, 'Summary - Objective'!$B$2:$B$4, 0),
          MATCH(B82, 'Summary - Objective'!$C$1:$AX$1, 0)
        ),
        ""
      ),
      ""
    ),
    ""
  )
)</f>
        <v/>
      </c>
      <c r="G82" s="21" t="str">
        <f>IF(
  Prototype_input!$C$6 = "Federal or Tribal Government",
  IF(
    B82 &lt;&gt; "",
    IFERROR(
      INDEX(
        'Summary - Contract Type'!$C$2:$BX$6,
        MATCH(Prototype_input!$C$42, 'Summary - Contract Type'!$B$2:$B$6, 0),
        MATCH(B82, 'Summary - Contract Type'!$C$1:$BX$1, 0)
      ),
      ""
    ),
    ""
  ),
  ""
)</f>
        <v/>
      </c>
      <c r="H82" s="21" t="str">
        <f>IF(
  Prototype_input!$C$6 = "Federal or Tribal Government",
  IF(
    B82 &lt;&gt; "",
    IFERROR(
      INDEX(
        'Summary - Period of Performance'!$C$2:$AW$5,
        MATCH(Prototype_input!$C$46, 'Summary - Period of Performance'!$B$2:$B$5, 0),
        MATCH(B82, 'Summary - Period of Performance'!$C$1:$AW$1, 0)
      ),
      ""
    ),
    ""
  ),
  ""
)</f>
        <v/>
      </c>
      <c r="I82" s="21" t="str">
        <f>IF(
  Prototype_input!$C$6 = "Federal or Tribal Government",
  IF(
    B82 &lt;&gt; "",
    IFERROR(
      INDEX(
        'Summary - Socioeconomic'!$C$2:$BX$11,
        MATCH(Prototype_input!$C$50, 'Summary - Socioeconomic'!$B$2:$B$11, 0),
        MATCH(B82, 'Summary - Socioeconomic'!$C$1:$BX$1, 0)
      ),
      ""
    ),
    ""
  ),
  ""
)</f>
        <v/>
      </c>
      <c r="J82" s="21" t="str">
        <f>IF(
  Prototype_input!$C$6 = "Federal or Tribal Government",
  IF(
    B82 &lt;&gt; "",
    IFERROR(
      INDEX(
        'Summary - Estimated Dollar Valu'!$C$2:$AW$4,
        MATCH(Prototype_input!$C$54, 'Summary - Estimated Dollar Valu'!$B$2:$B$4, 0),
        MATCH(B82, 'Summary - Estimated Dollar Valu'!$C$1:$AW$1, 0)
      ),
      ""
    ),
    ""
  ),
  ""
)</f>
        <v/>
      </c>
      <c r="K82" s="21" t="str">
        <f>IF(AND(Prototype_input!$C$56&lt;&gt;"",J82&lt;&gt;""),Prototype_input!$C$58,"")</f>
        <v/>
      </c>
      <c r="L82" s="21" t="str">
        <f>IF(AND(Prototype_input!$C$60&lt;&gt;"",J82&lt;&gt;""),Prototype_input!$C$62,"")</f>
        <v/>
      </c>
      <c r="M82" s="21" t="str">
        <f>IF(AND(Prototype_input!$C$64&lt;&gt;"",J82&lt;&gt;""),Prototype_input!$C$66,"")</f>
        <v/>
      </c>
      <c r="N82" s="21" t="str">
        <f>IF(AND(Prototype_input!$C$68&lt;&gt;"",J82&lt;&gt;""),Prototype_input!$C$70,"")</f>
        <v/>
      </c>
      <c r="O82" s="21" t="str">
        <f>IF(N82&lt;&gt;"",_xlfn.XLOOKUP(Prototype_input!$E$19,'ITC Offerings Mapping'!$C$1:$C$1000,'ITC Offerings Mapping'!$B$1:$B$1000),"")</f>
        <v/>
      </c>
      <c r="Q82" s="21" t="str">
        <f t="array" ref="Q82">IF(Prototype_input!$C$6="Federal or Tribal Government",IF(O82&lt;&gt;"", INDEX('Scope Scoring'!$C$2:$BX$50, MATCH(O82, 'Scope Scoring'!$B$2:$B$50, 0), MATCH(B82, 'Scope Scoring'!$C$1:$BX$1, 0)),""),"")</f>
        <v/>
      </c>
      <c r="R82" s="21" t="str">
        <f t="shared" si="26"/>
        <v/>
      </c>
      <c r="S82" s="21" t="str">
        <f t="shared" si="27"/>
        <v/>
      </c>
      <c r="T82" s="21" t="str">
        <f t="shared" si="28"/>
        <v/>
      </c>
      <c r="U82" s="21" t="str">
        <f t="shared" si="29"/>
        <v/>
      </c>
      <c r="W82" s="21" t="str">
        <f t="array" ref="W82">IF(Prototype_input!$C$6="Federal or Tribal Government",IF(O82&lt;&gt;"", INDEX('Summary - Level of Assistance -'!$C$2:$AV$7, MATCH(Prototype_input!$C$34, 'Summary - Level of Assistance -'!$B$2:$B$7, 0), MATCH(B82, 'Summary - Level of Assistance -'!$C$1:$AV$1, 0)),""),"")</f>
        <v/>
      </c>
      <c r="X82" s="21" t="str">
        <f t="shared" si="30"/>
        <v/>
      </c>
      <c r="Y82" s="21" t="str">
        <f t="shared" si="31"/>
        <v/>
      </c>
      <c r="AA82" s="21" t="str">
        <f t="array" ref="AA82">IF(Prototype_input!$C$6="Federal or Tribal Government",IF(O82&lt;&gt;"", INDEX('Summary - Objective - Tradeoff'!$C$2:$AV$4, MATCH(Prototype_input!$C$38, 'Summary - Objective - Tradeoff'!$B$2:$B$4, 0), MATCH(B82, 'Summary - Objective - Tradeoff'!$C$1:$AV$1, 0)),""),"")</f>
        <v/>
      </c>
      <c r="AB82" s="21" t="str">
        <f t="shared" si="32"/>
        <v/>
      </c>
      <c r="AC82" s="21" t="str">
        <f t="shared" si="33"/>
        <v/>
      </c>
      <c r="AE82" s="21" t="str">
        <f t="array" ref="AE82">IF(Prototype_input!$C$6="Federal or Tribal Government",IF(O82&lt;&gt;"", INDEX('Summary- PoP - Tradeoff'!$C$2:$AV$5, MATCH(Prototype_input!$C$46, 'Summary- PoP - Tradeoff'!$B$2:$B$5, 0), MATCH(B82, 'Summary- PoP - Tradeoff'!$C$1:$AV$1, 0)),""),"")</f>
        <v/>
      </c>
      <c r="AF82" s="21" t="str">
        <f t="shared" si="34"/>
        <v/>
      </c>
      <c r="AG82" s="21" t="str">
        <f t="shared" si="35"/>
        <v/>
      </c>
      <c r="AI82" s="21" t="str">
        <f t="array" ref="AI82">IF(Prototype_input!$C$6="Federal or Tribal Government",IF(O82&lt;&gt;"", INDEX('Summary - EDV - Tradeoff'!$C$2:$AV$4, MATCH(Prototype_input!$C$54, 'Summary - EDV - Tradeoff'!$B$2:$B$4, 0), MATCH(B82, 'Summary - EDV - Tradeoff'!$C$1:$AV$1, 0)),""),"")</f>
        <v/>
      </c>
      <c r="AJ82" s="21" t="str">
        <f t="shared" si="36"/>
        <v/>
      </c>
      <c r="AK82" s="21" t="str">
        <f t="shared" si="37"/>
        <v/>
      </c>
      <c r="AL82" s="21" t="str">
        <f t="shared" si="38"/>
        <v/>
      </c>
    </row>
    <row r="83" spans="4:38" ht="12.75" x14ac:dyDescent="0.2">
      <c r="D83" s="21" t="str">
        <f>IF(
  Prototype_input!$C$6 = "State or Local Government",
  IF(
    C83 &lt;&gt; "",
    IFERROR(
      INDEX(
        'Summary - Acquisition Need'!$C$2:$AD$4,
        MATCH(Prototype_input!$C$30, 'Summary - Acquisition Need'!$B$2:$B$4, 0),
        MATCH(C83, 'Summary - Acquisition Need'!$C$1:$AD$1, 0)
      ),
      ""
    ),
    ""
  ),
  IF(
    Prototype_input!$C$6 = "Federal or Tribal Government",
    IF(
      B83 &lt;&gt; "",
      IFERROR(
        INDEX(
          'Summary - Place of Performance'!$C$2:$AW$14,
          MATCH(Prototype_input!$C$30, 'Summary - Place of Performance'!$B$2:$B$14, 0),
          MATCH(B83, 'Summary - Place of Performance'!$C$1:$AW$1, 0)
        ),
        ""
      ),
      ""
    ),
    ""
  )
)</f>
        <v/>
      </c>
      <c r="E83" s="21" t="str">
        <f>IF(
  Prototype_input!$C$6 = "State or Local Government",
  IF(
    C83 &lt;&gt; "",
    IFERROR(
      INDEX(
        'Summary - Contract Type'!$C$2:$BX$6,
        MATCH(Prototype_input!$C$34, 'Summary - Contract Type'!$B$2:$B$6, 0),
        MATCH(C83, 'Summary - Contract Type'!$C$1:$BX$1, 0)
      ),
      ""
    ),
    ""
  ),
  IF(
    Prototype_input!$C$6 = "Federal or Tribal Government",
    IF(
      B83 &lt;&gt; "",
      IFERROR(
        INDEX(
          'Summary - Level of Assistance'!$C$2:$AW$7,
          MATCH(Prototype_input!$C$34, 'Summary - Level of Assistance'!$B$2:$B$7, 0),
          MATCH(B83, 'Summary - Level of Assistance'!$C$1:$AW$1, 0)
        ),
        ""
      ),
      ""
    ),
    ""
  )
)</f>
        <v/>
      </c>
      <c r="F83" s="21" t="str">
        <f>IF(
  Prototype_input!$C$6 = "State or Local Government",
  IF(
    C83 &lt;&gt; "",
    IFERROR(
      INDEX(
        'Summary - Socioeconomic'!$C$2:$BX$11,
        MATCH(Prototype_input!$C$38, 'Summary - Socioeconomic'!$B$2:$B$11, 0),
        MATCH(C83, 'Summary - Socioeconomic'!$C$1:$BX$1, 0)
      ),
      ""
    ),
    ""
  ),
  IF(
    Prototype_input!$C$6 = "Federal or Tribal Government",
    IF(
      B83 &lt;&gt; "",
      IFERROR(
        INDEX(
          'Summary - Objective'!$C$2:$AX$4,
          MATCH(Prototype_input!$C$38, 'Summary - Objective'!$B$2:$B$4, 0),
          MATCH(B83, 'Summary - Objective'!$C$1:$AX$1, 0)
        ),
        ""
      ),
      ""
    ),
    ""
  )
)</f>
        <v/>
      </c>
      <c r="G83" s="21" t="str">
        <f>IF(
  Prototype_input!$C$6 = "Federal or Tribal Government",
  IF(
    B83 &lt;&gt; "",
    IFERROR(
      INDEX(
        'Summary - Contract Type'!$C$2:$BX$6,
        MATCH(Prototype_input!$C$42, 'Summary - Contract Type'!$B$2:$B$6, 0),
        MATCH(B83, 'Summary - Contract Type'!$C$1:$BX$1, 0)
      ),
      ""
    ),
    ""
  ),
  ""
)</f>
        <v/>
      </c>
      <c r="H83" s="21" t="str">
        <f>IF(
  Prototype_input!$C$6 = "Federal or Tribal Government",
  IF(
    B83 &lt;&gt; "",
    IFERROR(
      INDEX(
        'Summary - Period of Performance'!$C$2:$AW$5,
        MATCH(Prototype_input!$C$46, 'Summary - Period of Performance'!$B$2:$B$5, 0),
        MATCH(B83, 'Summary - Period of Performance'!$C$1:$AW$1, 0)
      ),
      ""
    ),
    ""
  ),
  ""
)</f>
        <v/>
      </c>
      <c r="I83" s="21" t="str">
        <f>IF(
  Prototype_input!$C$6 = "Federal or Tribal Government",
  IF(
    B83 &lt;&gt; "",
    IFERROR(
      INDEX(
        'Summary - Socioeconomic'!$C$2:$BX$11,
        MATCH(Prototype_input!$C$50, 'Summary - Socioeconomic'!$B$2:$B$11, 0),
        MATCH(B83, 'Summary - Socioeconomic'!$C$1:$BX$1, 0)
      ),
      ""
    ),
    ""
  ),
  ""
)</f>
        <v/>
      </c>
      <c r="J83" s="21" t="str">
        <f>IF(
  Prototype_input!$C$6 = "Federal or Tribal Government",
  IF(
    B83 &lt;&gt; "",
    IFERROR(
      INDEX(
        'Summary - Estimated Dollar Valu'!$C$2:$AW$4,
        MATCH(Prototype_input!$C$54, 'Summary - Estimated Dollar Valu'!$B$2:$B$4, 0),
        MATCH(B83, 'Summary - Estimated Dollar Valu'!$C$1:$AW$1, 0)
      ),
      ""
    ),
    ""
  ),
  ""
)</f>
        <v/>
      </c>
      <c r="K83" s="21" t="str">
        <f>IF(AND(Prototype_input!$C$56&lt;&gt;"",J83&lt;&gt;""),Prototype_input!$C$58,"")</f>
        <v/>
      </c>
      <c r="L83" s="21" t="str">
        <f>IF(AND(Prototype_input!$C$60&lt;&gt;"",J83&lt;&gt;""),Prototype_input!$C$62,"")</f>
        <v/>
      </c>
      <c r="M83" s="21" t="str">
        <f>IF(AND(Prototype_input!$C$64&lt;&gt;"",J83&lt;&gt;""),Prototype_input!$C$66,"")</f>
        <v/>
      </c>
      <c r="N83" s="21" t="str">
        <f>IF(AND(Prototype_input!$C$68&lt;&gt;"",J83&lt;&gt;""),Prototype_input!$C$70,"")</f>
        <v/>
      </c>
      <c r="O83" s="21" t="str">
        <f>IF(N83&lt;&gt;"",_xlfn.XLOOKUP(Prototype_input!$E$19,'ITC Offerings Mapping'!$C$1:$C$1000,'ITC Offerings Mapping'!$B$1:$B$1000),"")</f>
        <v/>
      </c>
      <c r="Q83" s="21" t="str">
        <f t="array" ref="Q83">IF(Prototype_input!$C$6="Federal or Tribal Government",IF(O83&lt;&gt;"", INDEX('Scope Scoring'!$C$2:$BX$50, MATCH(O83, 'Scope Scoring'!$B$2:$B$50, 0), MATCH(B83, 'Scope Scoring'!$C$1:$BX$1, 0)),""),"")</f>
        <v/>
      </c>
      <c r="R83" s="21" t="str">
        <f t="shared" si="26"/>
        <v/>
      </c>
      <c r="S83" s="21" t="str">
        <f t="shared" si="27"/>
        <v/>
      </c>
      <c r="T83" s="21" t="str">
        <f t="shared" si="28"/>
        <v/>
      </c>
      <c r="U83" s="21" t="str">
        <f t="shared" si="29"/>
        <v/>
      </c>
      <c r="W83" s="21" t="str">
        <f t="array" ref="W83">IF(Prototype_input!$C$6="Federal or Tribal Government",IF(O83&lt;&gt;"", INDEX('Summary - Level of Assistance -'!$C$2:$AV$7, MATCH(Prototype_input!$C$34, 'Summary - Level of Assistance -'!$B$2:$B$7, 0), MATCH(B83, 'Summary - Level of Assistance -'!$C$1:$AV$1, 0)),""),"")</f>
        <v/>
      </c>
      <c r="X83" s="21" t="str">
        <f t="shared" si="30"/>
        <v/>
      </c>
      <c r="Y83" s="21" t="str">
        <f t="shared" si="31"/>
        <v/>
      </c>
      <c r="AA83" s="21" t="str">
        <f t="array" ref="AA83">IF(Prototype_input!$C$6="Federal or Tribal Government",IF(O83&lt;&gt;"", INDEX('Summary - Objective - Tradeoff'!$C$2:$AV$4, MATCH(Prototype_input!$C$38, 'Summary - Objective - Tradeoff'!$B$2:$B$4, 0), MATCH(B83, 'Summary - Objective - Tradeoff'!$C$1:$AV$1, 0)),""),"")</f>
        <v/>
      </c>
      <c r="AB83" s="21" t="str">
        <f t="shared" si="32"/>
        <v/>
      </c>
      <c r="AC83" s="21" t="str">
        <f t="shared" si="33"/>
        <v/>
      </c>
      <c r="AE83" s="21" t="str">
        <f t="array" ref="AE83">IF(Prototype_input!$C$6="Federal or Tribal Government",IF(O83&lt;&gt;"", INDEX('Summary- PoP - Tradeoff'!$C$2:$AV$5, MATCH(Prototype_input!$C$46, 'Summary- PoP - Tradeoff'!$B$2:$B$5, 0), MATCH(B83, 'Summary- PoP - Tradeoff'!$C$1:$AV$1, 0)),""),"")</f>
        <v/>
      </c>
      <c r="AF83" s="21" t="str">
        <f t="shared" si="34"/>
        <v/>
      </c>
      <c r="AG83" s="21" t="str">
        <f t="shared" si="35"/>
        <v/>
      </c>
      <c r="AI83" s="21" t="str">
        <f t="array" ref="AI83">IF(Prototype_input!$C$6="Federal or Tribal Government",IF(O83&lt;&gt;"", INDEX('Summary - EDV - Tradeoff'!$C$2:$AV$4, MATCH(Prototype_input!$C$54, 'Summary - EDV - Tradeoff'!$B$2:$B$4, 0), MATCH(B83, 'Summary - EDV - Tradeoff'!$C$1:$AV$1, 0)),""),"")</f>
        <v/>
      </c>
      <c r="AJ83" s="21" t="str">
        <f t="shared" si="36"/>
        <v/>
      </c>
      <c r="AK83" s="21" t="str">
        <f t="shared" si="37"/>
        <v/>
      </c>
      <c r="AL83" s="21" t="str">
        <f t="shared" si="38"/>
        <v/>
      </c>
    </row>
    <row r="84" spans="4:38" ht="12.75" x14ac:dyDescent="0.2">
      <c r="D84" s="21" t="str">
        <f>IF(
  Prototype_input!$C$6 = "State or Local Government",
  IF(
    C84 &lt;&gt; "",
    IFERROR(
      INDEX(
        'Summary - Acquisition Need'!$C$2:$AD$4,
        MATCH(Prototype_input!$C$30, 'Summary - Acquisition Need'!$B$2:$B$4, 0),
        MATCH(C84, 'Summary - Acquisition Need'!$C$1:$AD$1, 0)
      ),
      ""
    ),
    ""
  ),
  IF(
    Prototype_input!$C$6 = "Federal or Tribal Government",
    IF(
      B84 &lt;&gt; "",
      IFERROR(
        INDEX(
          'Summary - Place of Performance'!$C$2:$AW$14,
          MATCH(Prototype_input!$C$30, 'Summary - Place of Performance'!$B$2:$B$14, 0),
          MATCH(B84, 'Summary - Place of Performance'!$C$1:$AW$1, 0)
        ),
        ""
      ),
      ""
    ),
    ""
  )
)</f>
        <v/>
      </c>
      <c r="E84" s="21" t="str">
        <f>IF(
  Prototype_input!$C$6 = "State or Local Government",
  IF(
    C84 &lt;&gt; "",
    IFERROR(
      INDEX(
        'Summary - Contract Type'!$C$2:$BX$6,
        MATCH(Prototype_input!$C$34, 'Summary - Contract Type'!$B$2:$B$6, 0),
        MATCH(C84, 'Summary - Contract Type'!$C$1:$BX$1, 0)
      ),
      ""
    ),
    ""
  ),
  IF(
    Prototype_input!$C$6 = "Federal or Tribal Government",
    IF(
      B84 &lt;&gt; "",
      IFERROR(
        INDEX(
          'Summary - Level of Assistance'!$C$2:$AW$7,
          MATCH(Prototype_input!$C$34, 'Summary - Level of Assistance'!$B$2:$B$7, 0),
          MATCH(B84, 'Summary - Level of Assistance'!$C$1:$AW$1, 0)
        ),
        ""
      ),
      ""
    ),
    ""
  )
)</f>
        <v/>
      </c>
      <c r="F84" s="21" t="str">
        <f>IF(
  Prototype_input!$C$6 = "State or Local Government",
  IF(
    C84 &lt;&gt; "",
    IFERROR(
      INDEX(
        'Summary - Socioeconomic'!$C$2:$BX$11,
        MATCH(Prototype_input!$C$38, 'Summary - Socioeconomic'!$B$2:$B$11, 0),
        MATCH(C84, 'Summary - Socioeconomic'!$C$1:$BX$1, 0)
      ),
      ""
    ),
    ""
  ),
  IF(
    Prototype_input!$C$6 = "Federal or Tribal Government",
    IF(
      B84 &lt;&gt; "",
      IFERROR(
        INDEX(
          'Summary - Objective'!$C$2:$AX$4,
          MATCH(Prototype_input!$C$38, 'Summary - Objective'!$B$2:$B$4, 0),
          MATCH(B84, 'Summary - Objective'!$C$1:$AX$1, 0)
        ),
        ""
      ),
      ""
    ),
    ""
  )
)</f>
        <v/>
      </c>
      <c r="G84" s="21" t="str">
        <f>IF(
  Prototype_input!$C$6 = "Federal or Tribal Government",
  IF(
    B84 &lt;&gt; "",
    IFERROR(
      INDEX(
        'Summary - Contract Type'!$C$2:$BX$6,
        MATCH(Prototype_input!$C$42, 'Summary - Contract Type'!$B$2:$B$6, 0),
        MATCH(B84, 'Summary - Contract Type'!$C$1:$BX$1, 0)
      ),
      ""
    ),
    ""
  ),
  ""
)</f>
        <v/>
      </c>
      <c r="H84" s="21" t="str">
        <f>IF(
  Prototype_input!$C$6 = "Federal or Tribal Government",
  IF(
    B84 &lt;&gt; "",
    IFERROR(
      INDEX(
        'Summary - Period of Performance'!$C$2:$AW$5,
        MATCH(Prototype_input!$C$46, 'Summary - Period of Performance'!$B$2:$B$5, 0),
        MATCH(B84, 'Summary - Period of Performance'!$C$1:$AW$1, 0)
      ),
      ""
    ),
    ""
  ),
  ""
)</f>
        <v/>
      </c>
      <c r="I84" s="21" t="str">
        <f>IF(
  Prototype_input!$C$6 = "Federal or Tribal Government",
  IF(
    B84 &lt;&gt; "",
    IFERROR(
      INDEX(
        'Summary - Socioeconomic'!$C$2:$BX$11,
        MATCH(Prototype_input!$C$50, 'Summary - Socioeconomic'!$B$2:$B$11, 0),
        MATCH(B84, 'Summary - Socioeconomic'!$C$1:$BX$1, 0)
      ),
      ""
    ),
    ""
  ),
  ""
)</f>
        <v/>
      </c>
      <c r="J84" s="21" t="str">
        <f>IF(
  Prototype_input!$C$6 = "Federal or Tribal Government",
  IF(
    B84 &lt;&gt; "",
    IFERROR(
      INDEX(
        'Summary - Estimated Dollar Valu'!$C$2:$AW$4,
        MATCH(Prototype_input!$C$54, 'Summary - Estimated Dollar Valu'!$B$2:$B$4, 0),
        MATCH(B84, 'Summary - Estimated Dollar Valu'!$C$1:$AW$1, 0)
      ),
      ""
    ),
    ""
  ),
  ""
)</f>
        <v/>
      </c>
      <c r="K84" s="21" t="str">
        <f>IF(AND(Prototype_input!$C$56&lt;&gt;"",J84&lt;&gt;""),Prototype_input!$C$58,"")</f>
        <v/>
      </c>
      <c r="L84" s="21" t="str">
        <f>IF(AND(Prototype_input!$C$60&lt;&gt;"",J84&lt;&gt;""),Prototype_input!$C$62,"")</f>
        <v/>
      </c>
      <c r="M84" s="21" t="str">
        <f>IF(AND(Prototype_input!$C$64&lt;&gt;"",J84&lt;&gt;""),Prototype_input!$C$66,"")</f>
        <v/>
      </c>
      <c r="N84" s="21" t="str">
        <f>IF(AND(Prototype_input!$C$68&lt;&gt;"",J84&lt;&gt;""),Prototype_input!$C$70,"")</f>
        <v/>
      </c>
      <c r="O84" s="21" t="str">
        <f>IF(N84&lt;&gt;"",_xlfn.XLOOKUP(Prototype_input!$E$19,'ITC Offerings Mapping'!$C$1:$C$1000,'ITC Offerings Mapping'!$B$1:$B$1000),"")</f>
        <v/>
      </c>
      <c r="Q84" s="21" t="str">
        <f t="array" ref="Q84">IF(Prototype_input!$C$6="Federal or Tribal Government",IF(O84&lt;&gt;"", INDEX('Scope Scoring'!$C$2:$BX$50, MATCH(O84, 'Scope Scoring'!$B$2:$B$50, 0), MATCH(B84, 'Scope Scoring'!$C$1:$BX$1, 0)),""),"")</f>
        <v/>
      </c>
      <c r="R84" s="21" t="str">
        <f t="shared" si="26"/>
        <v/>
      </c>
      <c r="S84" s="21" t="str">
        <f t="shared" si="27"/>
        <v/>
      </c>
      <c r="T84" s="21" t="str">
        <f t="shared" si="28"/>
        <v/>
      </c>
      <c r="U84" s="21" t="str">
        <f t="shared" si="29"/>
        <v/>
      </c>
      <c r="W84" s="21" t="str">
        <f t="array" ref="W84">IF(Prototype_input!$C$6="Federal or Tribal Government",IF(O84&lt;&gt;"", INDEX('Summary - Level of Assistance -'!$C$2:$AV$7, MATCH(Prototype_input!$C$34, 'Summary - Level of Assistance -'!$B$2:$B$7, 0), MATCH(B84, 'Summary - Level of Assistance -'!$C$1:$AV$1, 0)),""),"")</f>
        <v/>
      </c>
      <c r="X84" s="21" t="str">
        <f t="shared" si="30"/>
        <v/>
      </c>
      <c r="Y84" s="21" t="str">
        <f t="shared" si="31"/>
        <v/>
      </c>
      <c r="AA84" s="21" t="str">
        <f t="array" ref="AA84">IF(Prototype_input!$C$6="Federal or Tribal Government",IF(O84&lt;&gt;"", INDEX('Summary - Objective - Tradeoff'!$C$2:$AV$4, MATCH(Prototype_input!$C$38, 'Summary - Objective - Tradeoff'!$B$2:$B$4, 0), MATCH(B84, 'Summary - Objective - Tradeoff'!$C$1:$AV$1, 0)),""),"")</f>
        <v/>
      </c>
      <c r="AB84" s="21" t="str">
        <f t="shared" si="32"/>
        <v/>
      </c>
      <c r="AC84" s="21" t="str">
        <f t="shared" si="33"/>
        <v/>
      </c>
      <c r="AE84" s="21" t="str">
        <f t="array" ref="AE84">IF(Prototype_input!$C$6="Federal or Tribal Government",IF(O84&lt;&gt;"", INDEX('Summary- PoP - Tradeoff'!$C$2:$AV$5, MATCH(Prototype_input!$C$46, 'Summary- PoP - Tradeoff'!$B$2:$B$5, 0), MATCH(B84, 'Summary- PoP - Tradeoff'!$C$1:$AV$1, 0)),""),"")</f>
        <v/>
      </c>
      <c r="AF84" s="21" t="str">
        <f t="shared" si="34"/>
        <v/>
      </c>
      <c r="AG84" s="21" t="str">
        <f t="shared" si="35"/>
        <v/>
      </c>
      <c r="AI84" s="21" t="str">
        <f t="array" ref="AI84">IF(Prototype_input!$C$6="Federal or Tribal Government",IF(O84&lt;&gt;"", INDEX('Summary - EDV - Tradeoff'!$C$2:$AV$4, MATCH(Prototype_input!$C$54, 'Summary - EDV - Tradeoff'!$B$2:$B$4, 0), MATCH(B84, 'Summary - EDV - Tradeoff'!$C$1:$AV$1, 0)),""),"")</f>
        <v/>
      </c>
      <c r="AJ84" s="21" t="str">
        <f t="shared" si="36"/>
        <v/>
      </c>
      <c r="AK84" s="21" t="str">
        <f t="shared" si="37"/>
        <v/>
      </c>
      <c r="AL84" s="21" t="str">
        <f t="shared" si="38"/>
        <v/>
      </c>
    </row>
    <row r="85" spans="4:38" ht="12.75" x14ac:dyDescent="0.2">
      <c r="D85" s="21" t="str">
        <f>IF(
  Prototype_input!$C$6 = "State or Local Government",
  IF(
    C85 &lt;&gt; "",
    IFERROR(
      INDEX(
        'Summary - Acquisition Need'!$C$2:$AD$4,
        MATCH(Prototype_input!$C$30, 'Summary - Acquisition Need'!$B$2:$B$4, 0),
        MATCH(C85, 'Summary - Acquisition Need'!$C$1:$AD$1, 0)
      ),
      ""
    ),
    ""
  ),
  IF(
    Prototype_input!$C$6 = "Federal or Tribal Government",
    IF(
      B85 &lt;&gt; "",
      IFERROR(
        INDEX(
          'Summary - Place of Performance'!$C$2:$AW$14,
          MATCH(Prototype_input!$C$30, 'Summary - Place of Performance'!$B$2:$B$14, 0),
          MATCH(B85, 'Summary - Place of Performance'!$C$1:$AW$1, 0)
        ),
        ""
      ),
      ""
    ),
    ""
  )
)</f>
        <v/>
      </c>
      <c r="E85" s="21" t="str">
        <f>IF(
  Prototype_input!$C$6 = "State or Local Government",
  IF(
    C85 &lt;&gt; "",
    IFERROR(
      INDEX(
        'Summary - Contract Type'!$C$2:$BX$6,
        MATCH(Prototype_input!$C$34, 'Summary - Contract Type'!$B$2:$B$6, 0),
        MATCH(C85, 'Summary - Contract Type'!$C$1:$BX$1, 0)
      ),
      ""
    ),
    ""
  ),
  IF(
    Prototype_input!$C$6 = "Federal or Tribal Government",
    IF(
      B85 &lt;&gt; "",
      IFERROR(
        INDEX(
          'Summary - Level of Assistance'!$C$2:$AW$7,
          MATCH(Prototype_input!$C$34, 'Summary - Level of Assistance'!$B$2:$B$7, 0),
          MATCH(B85, 'Summary - Level of Assistance'!$C$1:$AW$1, 0)
        ),
        ""
      ),
      ""
    ),
    ""
  )
)</f>
        <v/>
      </c>
      <c r="F85" s="21" t="str">
        <f>IF(
  Prototype_input!$C$6 = "State or Local Government",
  IF(
    C85 &lt;&gt; "",
    IFERROR(
      INDEX(
        'Summary - Socioeconomic'!$C$2:$BX$11,
        MATCH(Prototype_input!$C$38, 'Summary - Socioeconomic'!$B$2:$B$11, 0),
        MATCH(C85, 'Summary - Socioeconomic'!$C$1:$BX$1, 0)
      ),
      ""
    ),
    ""
  ),
  IF(
    Prototype_input!$C$6 = "Federal or Tribal Government",
    IF(
      B85 &lt;&gt; "",
      IFERROR(
        INDEX(
          'Summary - Objective'!$C$2:$AX$4,
          MATCH(Prototype_input!$C$38, 'Summary - Objective'!$B$2:$B$4, 0),
          MATCH(B85, 'Summary - Objective'!$C$1:$AX$1, 0)
        ),
        ""
      ),
      ""
    ),
    ""
  )
)</f>
        <v/>
      </c>
      <c r="G85" s="21" t="str">
        <f>IF(
  Prototype_input!$C$6 = "Federal or Tribal Government",
  IF(
    B85 &lt;&gt; "",
    IFERROR(
      INDEX(
        'Summary - Contract Type'!$C$2:$BX$6,
        MATCH(Prototype_input!$C$42, 'Summary - Contract Type'!$B$2:$B$6, 0),
        MATCH(B85, 'Summary - Contract Type'!$C$1:$BX$1, 0)
      ),
      ""
    ),
    ""
  ),
  ""
)</f>
        <v/>
      </c>
      <c r="H85" s="21" t="str">
        <f>IF(
  Prototype_input!$C$6 = "Federal or Tribal Government",
  IF(
    B85 &lt;&gt; "",
    IFERROR(
      INDEX(
        'Summary - Period of Performance'!$C$2:$AW$5,
        MATCH(Prototype_input!$C$46, 'Summary - Period of Performance'!$B$2:$B$5, 0),
        MATCH(B85, 'Summary - Period of Performance'!$C$1:$AW$1, 0)
      ),
      ""
    ),
    ""
  ),
  ""
)</f>
        <v/>
      </c>
      <c r="I85" s="21" t="str">
        <f>IF(
  Prototype_input!$C$6 = "Federal or Tribal Government",
  IF(
    B85 &lt;&gt; "",
    IFERROR(
      INDEX(
        'Summary - Socioeconomic'!$C$2:$BX$11,
        MATCH(Prototype_input!$C$50, 'Summary - Socioeconomic'!$B$2:$B$11, 0),
        MATCH(B85, 'Summary - Socioeconomic'!$C$1:$BX$1, 0)
      ),
      ""
    ),
    ""
  ),
  ""
)</f>
        <v/>
      </c>
      <c r="J85" s="21" t="str">
        <f>IF(
  Prototype_input!$C$6 = "Federal or Tribal Government",
  IF(
    B85 &lt;&gt; "",
    IFERROR(
      INDEX(
        'Summary - Estimated Dollar Valu'!$C$2:$AW$4,
        MATCH(Prototype_input!$C$54, 'Summary - Estimated Dollar Valu'!$B$2:$B$4, 0),
        MATCH(B85, 'Summary - Estimated Dollar Valu'!$C$1:$AW$1, 0)
      ),
      ""
    ),
    ""
  ),
  ""
)</f>
        <v/>
      </c>
      <c r="K85" s="21" t="str">
        <f>IF(AND(Prototype_input!$C$56&lt;&gt;"",J85&lt;&gt;""),Prototype_input!$C$58,"")</f>
        <v/>
      </c>
      <c r="L85" s="21" t="str">
        <f>IF(AND(Prototype_input!$C$60&lt;&gt;"",J85&lt;&gt;""),Prototype_input!$C$62,"")</f>
        <v/>
      </c>
      <c r="M85" s="21" t="str">
        <f>IF(AND(Prototype_input!$C$64&lt;&gt;"",J85&lt;&gt;""),Prototype_input!$C$66,"")</f>
        <v/>
      </c>
      <c r="N85" s="21" t="str">
        <f>IF(AND(Prototype_input!$C$68&lt;&gt;"",J85&lt;&gt;""),Prototype_input!$C$70,"")</f>
        <v/>
      </c>
      <c r="O85" s="21" t="str">
        <f>IF(N85&lt;&gt;"",_xlfn.XLOOKUP(Prototype_input!$E$19,'ITC Offerings Mapping'!$C$1:$C$1000,'ITC Offerings Mapping'!$B$1:$B$1000),"")</f>
        <v/>
      </c>
      <c r="Q85" s="21" t="str">
        <f t="array" ref="Q85">IF(Prototype_input!$C$6="Federal or Tribal Government",IF(O85&lt;&gt;"", INDEX('Scope Scoring'!$C$2:$BX$50, MATCH(O85, 'Scope Scoring'!$B$2:$B$50, 0), MATCH(B85, 'Scope Scoring'!$C$1:$BX$1, 0)),""),"")</f>
        <v/>
      </c>
      <c r="R85" s="21" t="str">
        <f t="shared" si="26"/>
        <v/>
      </c>
      <c r="S85" s="21" t="str">
        <f t="shared" si="27"/>
        <v/>
      </c>
      <c r="T85" s="21" t="str">
        <f t="shared" si="28"/>
        <v/>
      </c>
      <c r="U85" s="21" t="str">
        <f t="shared" si="29"/>
        <v/>
      </c>
      <c r="W85" s="21" t="str">
        <f t="array" ref="W85">IF(Prototype_input!$C$6="Federal or Tribal Government",IF(O85&lt;&gt;"", INDEX('Summary - Level of Assistance -'!$C$2:$AV$7, MATCH(Prototype_input!$C$34, 'Summary - Level of Assistance -'!$B$2:$B$7, 0), MATCH(B85, 'Summary - Level of Assistance -'!$C$1:$AV$1, 0)),""),"")</f>
        <v/>
      </c>
      <c r="X85" s="21" t="str">
        <f t="shared" si="30"/>
        <v/>
      </c>
      <c r="Y85" s="21" t="str">
        <f t="shared" si="31"/>
        <v/>
      </c>
      <c r="AA85" s="21" t="str">
        <f t="array" ref="AA85">IF(Prototype_input!$C$6="Federal or Tribal Government",IF(O85&lt;&gt;"", INDEX('Summary - Objective - Tradeoff'!$C$2:$AV$4, MATCH(Prototype_input!$C$38, 'Summary - Objective - Tradeoff'!$B$2:$B$4, 0), MATCH(B85, 'Summary - Objective - Tradeoff'!$C$1:$AV$1, 0)),""),"")</f>
        <v/>
      </c>
      <c r="AB85" s="21" t="str">
        <f t="shared" si="32"/>
        <v/>
      </c>
      <c r="AC85" s="21" t="str">
        <f t="shared" si="33"/>
        <v/>
      </c>
      <c r="AE85" s="21" t="str">
        <f t="array" ref="AE85">IF(Prototype_input!$C$6="Federal or Tribal Government",IF(O85&lt;&gt;"", INDEX('Summary- PoP - Tradeoff'!$C$2:$AV$5, MATCH(Prototype_input!$C$46, 'Summary- PoP - Tradeoff'!$B$2:$B$5, 0), MATCH(B85, 'Summary- PoP - Tradeoff'!$C$1:$AV$1, 0)),""),"")</f>
        <v/>
      </c>
      <c r="AF85" s="21" t="str">
        <f t="shared" si="34"/>
        <v/>
      </c>
      <c r="AG85" s="21" t="str">
        <f t="shared" si="35"/>
        <v/>
      </c>
      <c r="AI85" s="21" t="str">
        <f t="array" ref="AI85">IF(Prototype_input!$C$6="Federal or Tribal Government",IF(O85&lt;&gt;"", INDEX('Summary - EDV - Tradeoff'!$C$2:$AV$4, MATCH(Prototype_input!$C$54, 'Summary - EDV - Tradeoff'!$B$2:$B$4, 0), MATCH(B85, 'Summary - EDV - Tradeoff'!$C$1:$AV$1, 0)),""),"")</f>
        <v/>
      </c>
      <c r="AJ85" s="21" t="str">
        <f t="shared" si="36"/>
        <v/>
      </c>
      <c r="AK85" s="21" t="str">
        <f t="shared" si="37"/>
        <v/>
      </c>
      <c r="AL85" s="21" t="str">
        <f t="shared" si="38"/>
        <v/>
      </c>
    </row>
    <row r="86" spans="4:38" ht="12.75" x14ac:dyDescent="0.2">
      <c r="D86" s="21" t="str">
        <f>IF(
  Prototype_input!$C$6 = "State or Local Government",
  IF(
    C86 &lt;&gt; "",
    IFERROR(
      INDEX(
        'Summary - Acquisition Need'!$C$2:$AD$4,
        MATCH(Prototype_input!$C$30, 'Summary - Acquisition Need'!$B$2:$B$4, 0),
        MATCH(C86, 'Summary - Acquisition Need'!$C$1:$AD$1, 0)
      ),
      ""
    ),
    ""
  ),
  IF(
    Prototype_input!$C$6 = "Federal or Tribal Government",
    IF(
      B86 &lt;&gt; "",
      IFERROR(
        INDEX(
          'Summary - Place of Performance'!$C$2:$AW$14,
          MATCH(Prototype_input!$C$30, 'Summary - Place of Performance'!$B$2:$B$14, 0),
          MATCH(B86, 'Summary - Place of Performance'!$C$1:$AW$1, 0)
        ),
        ""
      ),
      ""
    ),
    ""
  )
)</f>
        <v/>
      </c>
      <c r="E86" s="21" t="str">
        <f>IF(
  Prototype_input!$C$6 = "State or Local Government",
  IF(
    C86 &lt;&gt; "",
    IFERROR(
      INDEX(
        'Summary - Contract Type'!$C$2:$BX$6,
        MATCH(Prototype_input!$C$34, 'Summary - Contract Type'!$B$2:$B$6, 0),
        MATCH(C86, 'Summary - Contract Type'!$C$1:$BX$1, 0)
      ),
      ""
    ),
    ""
  ),
  IF(
    Prototype_input!$C$6 = "Federal or Tribal Government",
    IF(
      B86 &lt;&gt; "",
      IFERROR(
        INDEX(
          'Summary - Level of Assistance'!$C$2:$AW$7,
          MATCH(Prototype_input!$C$34, 'Summary - Level of Assistance'!$B$2:$B$7, 0),
          MATCH(B86, 'Summary - Level of Assistance'!$C$1:$AW$1, 0)
        ),
        ""
      ),
      ""
    ),
    ""
  )
)</f>
        <v/>
      </c>
      <c r="F86" s="21" t="str">
        <f>IF(
  Prototype_input!$C$6 = "State or Local Government",
  IF(
    C86 &lt;&gt; "",
    IFERROR(
      INDEX(
        'Summary - Socioeconomic'!$C$2:$BX$11,
        MATCH(Prototype_input!$C$38, 'Summary - Socioeconomic'!$B$2:$B$11, 0),
        MATCH(C86, 'Summary - Socioeconomic'!$C$1:$BX$1, 0)
      ),
      ""
    ),
    ""
  ),
  IF(
    Prototype_input!$C$6 = "Federal or Tribal Government",
    IF(
      B86 &lt;&gt; "",
      IFERROR(
        INDEX(
          'Summary - Objective'!$C$2:$AX$4,
          MATCH(Prototype_input!$C$38, 'Summary - Objective'!$B$2:$B$4, 0),
          MATCH(B86, 'Summary - Objective'!$C$1:$AX$1, 0)
        ),
        ""
      ),
      ""
    ),
    ""
  )
)</f>
        <v/>
      </c>
      <c r="G86" s="21" t="str">
        <f>IF(
  Prototype_input!$C$6 = "Federal or Tribal Government",
  IF(
    B86 &lt;&gt; "",
    IFERROR(
      INDEX(
        'Summary - Contract Type'!$C$2:$BX$6,
        MATCH(Prototype_input!$C$42, 'Summary - Contract Type'!$B$2:$B$6, 0),
        MATCH(B86, 'Summary - Contract Type'!$C$1:$BX$1, 0)
      ),
      ""
    ),
    ""
  ),
  ""
)</f>
        <v/>
      </c>
      <c r="H86" s="21" t="str">
        <f>IF(
  Prototype_input!$C$6 = "Federal or Tribal Government",
  IF(
    B86 &lt;&gt; "",
    IFERROR(
      INDEX(
        'Summary - Period of Performance'!$C$2:$AW$5,
        MATCH(Prototype_input!$C$46, 'Summary - Period of Performance'!$B$2:$B$5, 0),
        MATCH(B86, 'Summary - Period of Performance'!$C$1:$AW$1, 0)
      ),
      ""
    ),
    ""
  ),
  ""
)</f>
        <v/>
      </c>
      <c r="I86" s="21" t="str">
        <f>IF(
  Prototype_input!$C$6 = "Federal or Tribal Government",
  IF(
    B86 &lt;&gt; "",
    IFERROR(
      INDEX(
        'Summary - Socioeconomic'!$C$2:$BX$11,
        MATCH(Prototype_input!$C$50, 'Summary - Socioeconomic'!$B$2:$B$11, 0),
        MATCH(B86, 'Summary - Socioeconomic'!$C$1:$BX$1, 0)
      ),
      ""
    ),
    ""
  ),
  ""
)</f>
        <v/>
      </c>
      <c r="J86" s="21" t="str">
        <f>IF(
  Prototype_input!$C$6 = "Federal or Tribal Government",
  IF(
    B86 &lt;&gt; "",
    IFERROR(
      INDEX(
        'Summary - Estimated Dollar Valu'!$C$2:$AW$4,
        MATCH(Prototype_input!$C$54, 'Summary - Estimated Dollar Valu'!$B$2:$B$4, 0),
        MATCH(B86, 'Summary - Estimated Dollar Valu'!$C$1:$AW$1, 0)
      ),
      ""
    ),
    ""
  ),
  ""
)</f>
        <v/>
      </c>
      <c r="K86" s="21" t="str">
        <f>IF(AND(Prototype_input!$C$56&lt;&gt;"",J86&lt;&gt;""),Prototype_input!$C$58,"")</f>
        <v/>
      </c>
      <c r="L86" s="21" t="str">
        <f>IF(AND(Prototype_input!$C$60&lt;&gt;"",J86&lt;&gt;""),Prototype_input!$C$62,"")</f>
        <v/>
      </c>
      <c r="M86" s="21" t="str">
        <f>IF(AND(Prototype_input!$C$64&lt;&gt;"",J86&lt;&gt;""),Prototype_input!$C$66,"")</f>
        <v/>
      </c>
      <c r="N86" s="21" t="str">
        <f>IF(AND(Prototype_input!$C$68&lt;&gt;"",J86&lt;&gt;""),Prototype_input!$C$70,"")</f>
        <v/>
      </c>
      <c r="O86" s="21" t="str">
        <f>IF(N86&lt;&gt;"",_xlfn.XLOOKUP(Prototype_input!$E$19,'ITC Offerings Mapping'!$C$1:$C$1000,'ITC Offerings Mapping'!$B$1:$B$1000),"")</f>
        <v/>
      </c>
      <c r="Q86" s="21" t="str">
        <f t="array" ref="Q86">IF(Prototype_input!$C$6="Federal or Tribal Government",IF(O86&lt;&gt;"", INDEX('Scope Scoring'!$C$2:$BX$50, MATCH(O86, 'Scope Scoring'!$B$2:$B$50, 0), MATCH(B86, 'Scope Scoring'!$C$1:$BX$1, 0)),""),"")</f>
        <v/>
      </c>
      <c r="R86" s="21" t="str">
        <f t="shared" si="26"/>
        <v/>
      </c>
      <c r="S86" s="21" t="str">
        <f t="shared" si="27"/>
        <v/>
      </c>
      <c r="T86" s="21" t="str">
        <f t="shared" si="28"/>
        <v/>
      </c>
      <c r="U86" s="21" t="str">
        <f t="shared" si="29"/>
        <v/>
      </c>
      <c r="W86" s="21" t="str">
        <f t="array" ref="W86">IF(Prototype_input!$C$6="Federal or Tribal Government",IF(O86&lt;&gt;"", INDEX('Summary - Level of Assistance -'!$C$2:$AV$7, MATCH(Prototype_input!$C$34, 'Summary - Level of Assistance -'!$B$2:$B$7, 0), MATCH(B86, 'Summary - Level of Assistance -'!$C$1:$AV$1, 0)),""),"")</f>
        <v/>
      </c>
      <c r="X86" s="21" t="str">
        <f t="shared" si="30"/>
        <v/>
      </c>
      <c r="Y86" s="21" t="str">
        <f t="shared" si="31"/>
        <v/>
      </c>
      <c r="AA86" s="21" t="str">
        <f t="array" ref="AA86">IF(Prototype_input!$C$6="Federal or Tribal Government",IF(O86&lt;&gt;"", INDEX('Summary - Objective - Tradeoff'!$C$2:$AV$4, MATCH(Prototype_input!$C$38, 'Summary - Objective - Tradeoff'!$B$2:$B$4, 0), MATCH(B86, 'Summary - Objective - Tradeoff'!$C$1:$AV$1, 0)),""),"")</f>
        <v/>
      </c>
      <c r="AB86" s="21" t="str">
        <f t="shared" si="32"/>
        <v/>
      </c>
      <c r="AC86" s="21" t="str">
        <f t="shared" si="33"/>
        <v/>
      </c>
      <c r="AE86" s="21" t="str">
        <f t="array" ref="AE86">IF(Prototype_input!$C$6="Federal or Tribal Government",IF(O86&lt;&gt;"", INDEX('Summary- PoP - Tradeoff'!$C$2:$AV$5, MATCH(Prototype_input!$C$46, 'Summary- PoP - Tradeoff'!$B$2:$B$5, 0), MATCH(B86, 'Summary- PoP - Tradeoff'!$C$1:$AV$1, 0)),""),"")</f>
        <v/>
      </c>
      <c r="AF86" s="21" t="str">
        <f t="shared" si="34"/>
        <v/>
      </c>
      <c r="AG86" s="21" t="str">
        <f t="shared" si="35"/>
        <v/>
      </c>
      <c r="AI86" s="21" t="str">
        <f t="array" ref="AI86">IF(Prototype_input!$C$6="Federal or Tribal Government",IF(O86&lt;&gt;"", INDEX('Summary - EDV - Tradeoff'!$C$2:$AV$4, MATCH(Prototype_input!$C$54, 'Summary - EDV - Tradeoff'!$B$2:$B$4, 0), MATCH(B86, 'Summary - EDV - Tradeoff'!$C$1:$AV$1, 0)),""),"")</f>
        <v/>
      </c>
      <c r="AJ86" s="21" t="str">
        <f t="shared" si="36"/>
        <v/>
      </c>
      <c r="AK86" s="21" t="str">
        <f t="shared" si="37"/>
        <v/>
      </c>
      <c r="AL86" s="21" t="str">
        <f t="shared" si="38"/>
        <v/>
      </c>
    </row>
    <row r="87" spans="4:38" ht="12.75" x14ac:dyDescent="0.2">
      <c r="D87" s="21" t="str">
        <f>IF(
  Prototype_input!$C$6 = "State or Local Government",
  IF(
    C87 &lt;&gt; "",
    IFERROR(
      INDEX(
        'Summary - Acquisition Need'!$C$2:$AD$4,
        MATCH(Prototype_input!$C$30, 'Summary - Acquisition Need'!$B$2:$B$4, 0),
        MATCH(C87, 'Summary - Acquisition Need'!$C$1:$AD$1, 0)
      ),
      ""
    ),
    ""
  ),
  IF(
    Prototype_input!$C$6 = "Federal or Tribal Government",
    IF(
      B87 &lt;&gt; "",
      IFERROR(
        INDEX(
          'Summary - Place of Performance'!$C$2:$AW$14,
          MATCH(Prototype_input!$C$30, 'Summary - Place of Performance'!$B$2:$B$14, 0),
          MATCH(B87, 'Summary - Place of Performance'!$C$1:$AW$1, 0)
        ),
        ""
      ),
      ""
    ),
    ""
  )
)</f>
        <v/>
      </c>
      <c r="E87" s="21" t="str">
        <f>IF(
  Prototype_input!$C$6 = "State or Local Government",
  IF(
    C87 &lt;&gt; "",
    IFERROR(
      INDEX(
        'Summary - Contract Type'!$C$2:$BX$6,
        MATCH(Prototype_input!$C$34, 'Summary - Contract Type'!$B$2:$B$6, 0),
        MATCH(C87, 'Summary - Contract Type'!$C$1:$BX$1, 0)
      ),
      ""
    ),
    ""
  ),
  IF(
    Prototype_input!$C$6 = "Federal or Tribal Government",
    IF(
      B87 &lt;&gt; "",
      IFERROR(
        INDEX(
          'Summary - Level of Assistance'!$C$2:$AW$7,
          MATCH(Prototype_input!$C$34, 'Summary - Level of Assistance'!$B$2:$B$7, 0),
          MATCH(B87, 'Summary - Level of Assistance'!$C$1:$AW$1, 0)
        ),
        ""
      ),
      ""
    ),
    ""
  )
)</f>
        <v/>
      </c>
      <c r="F87" s="21" t="str">
        <f>IF(
  Prototype_input!$C$6 = "State or Local Government",
  IF(
    C87 &lt;&gt; "",
    IFERROR(
      INDEX(
        'Summary - Socioeconomic'!$C$2:$BX$11,
        MATCH(Prototype_input!$C$38, 'Summary - Socioeconomic'!$B$2:$B$11, 0),
        MATCH(C87, 'Summary - Socioeconomic'!$C$1:$BX$1, 0)
      ),
      ""
    ),
    ""
  ),
  IF(
    Prototype_input!$C$6 = "Federal or Tribal Government",
    IF(
      B87 &lt;&gt; "",
      IFERROR(
        INDEX(
          'Summary - Objective'!$C$2:$AX$4,
          MATCH(Prototype_input!$C$38, 'Summary - Objective'!$B$2:$B$4, 0),
          MATCH(B87, 'Summary - Objective'!$C$1:$AX$1, 0)
        ),
        ""
      ),
      ""
    ),
    ""
  )
)</f>
        <v/>
      </c>
      <c r="G87" s="21" t="str">
        <f>IF(
  Prototype_input!$C$6 = "Federal or Tribal Government",
  IF(
    B87 &lt;&gt; "",
    IFERROR(
      INDEX(
        'Summary - Contract Type'!$C$2:$BX$6,
        MATCH(Prototype_input!$C$42, 'Summary - Contract Type'!$B$2:$B$6, 0),
        MATCH(B87, 'Summary - Contract Type'!$C$1:$BX$1, 0)
      ),
      ""
    ),
    ""
  ),
  ""
)</f>
        <v/>
      </c>
      <c r="H87" s="21" t="str">
        <f>IF(
  Prototype_input!$C$6 = "Federal or Tribal Government",
  IF(
    B87 &lt;&gt; "",
    IFERROR(
      INDEX(
        'Summary - Period of Performance'!$C$2:$AW$5,
        MATCH(Prototype_input!$C$46, 'Summary - Period of Performance'!$B$2:$B$5, 0),
        MATCH(B87, 'Summary - Period of Performance'!$C$1:$AW$1, 0)
      ),
      ""
    ),
    ""
  ),
  ""
)</f>
        <v/>
      </c>
      <c r="I87" s="21" t="str">
        <f>IF(
  Prototype_input!$C$6 = "Federal or Tribal Government",
  IF(
    B87 &lt;&gt; "",
    IFERROR(
      INDEX(
        'Summary - Socioeconomic'!$C$2:$BX$11,
        MATCH(Prototype_input!$C$50, 'Summary - Socioeconomic'!$B$2:$B$11, 0),
        MATCH(B87, 'Summary - Socioeconomic'!$C$1:$BX$1, 0)
      ),
      ""
    ),
    ""
  ),
  ""
)</f>
        <v/>
      </c>
      <c r="J87" s="21" t="str">
        <f>IF(
  Prototype_input!$C$6 = "Federal or Tribal Government",
  IF(
    B87 &lt;&gt; "",
    IFERROR(
      INDEX(
        'Summary - Estimated Dollar Valu'!$C$2:$AW$4,
        MATCH(Prototype_input!$C$54, 'Summary - Estimated Dollar Valu'!$B$2:$B$4, 0),
        MATCH(B87, 'Summary - Estimated Dollar Valu'!$C$1:$AW$1, 0)
      ),
      ""
    ),
    ""
  ),
  ""
)</f>
        <v/>
      </c>
      <c r="K87" s="21" t="str">
        <f>IF(AND(Prototype_input!$C$56&lt;&gt;"",J87&lt;&gt;""),Prototype_input!$C$58,"")</f>
        <v/>
      </c>
      <c r="L87" s="21" t="str">
        <f>IF(AND(Prototype_input!$C$60&lt;&gt;"",J87&lt;&gt;""),Prototype_input!$C$62,"")</f>
        <v/>
      </c>
      <c r="M87" s="21" t="str">
        <f>IF(AND(Prototype_input!$C$64&lt;&gt;"",J87&lt;&gt;""),Prototype_input!$C$66,"")</f>
        <v/>
      </c>
      <c r="N87" s="21" t="str">
        <f>IF(AND(Prototype_input!$C$68&lt;&gt;"",J87&lt;&gt;""),Prototype_input!$C$70,"")</f>
        <v/>
      </c>
      <c r="O87" s="21" t="str">
        <f>IF(N87&lt;&gt;"",_xlfn.XLOOKUP(Prototype_input!$E$19,'ITC Offerings Mapping'!$C$1:$C$1000,'ITC Offerings Mapping'!$B$1:$B$1000),"")</f>
        <v/>
      </c>
      <c r="Q87" s="21" t="str">
        <f t="array" ref="Q87">IF(Prototype_input!$C$6="Federal or Tribal Government",IF(O87&lt;&gt;"", INDEX('Scope Scoring'!$C$2:$BX$50, MATCH(O87, 'Scope Scoring'!$B$2:$B$50, 0), MATCH(B87, 'Scope Scoring'!$C$1:$BX$1, 0)),""),"")</f>
        <v/>
      </c>
      <c r="R87" s="21" t="str">
        <f t="shared" si="26"/>
        <v/>
      </c>
      <c r="S87" s="21" t="str">
        <f t="shared" si="27"/>
        <v/>
      </c>
      <c r="T87" s="21" t="str">
        <f t="shared" si="28"/>
        <v/>
      </c>
      <c r="U87" s="21" t="str">
        <f t="shared" si="29"/>
        <v/>
      </c>
      <c r="W87" s="21" t="str">
        <f t="array" ref="W87">IF(Prototype_input!$C$6="Federal or Tribal Government",IF(O87&lt;&gt;"", INDEX('Summary - Level of Assistance -'!$C$2:$AV$7, MATCH(Prototype_input!$C$34, 'Summary - Level of Assistance -'!$B$2:$B$7, 0), MATCH(B87, 'Summary - Level of Assistance -'!$C$1:$AV$1, 0)),""),"")</f>
        <v/>
      </c>
      <c r="X87" s="21" t="str">
        <f t="shared" si="30"/>
        <v/>
      </c>
      <c r="Y87" s="21" t="str">
        <f t="shared" si="31"/>
        <v/>
      </c>
      <c r="AA87" s="21" t="str">
        <f t="array" ref="AA87">IF(Prototype_input!$C$6="Federal or Tribal Government",IF(O87&lt;&gt;"", INDEX('Summary - Objective - Tradeoff'!$C$2:$AV$4, MATCH(Prototype_input!$C$38, 'Summary - Objective - Tradeoff'!$B$2:$B$4, 0), MATCH(B87, 'Summary - Objective - Tradeoff'!$C$1:$AV$1, 0)),""),"")</f>
        <v/>
      </c>
      <c r="AB87" s="21" t="str">
        <f t="shared" si="32"/>
        <v/>
      </c>
      <c r="AC87" s="21" t="str">
        <f t="shared" si="33"/>
        <v/>
      </c>
      <c r="AE87" s="21" t="str">
        <f t="array" ref="AE87">IF(Prototype_input!$C$6="Federal or Tribal Government",IF(O87&lt;&gt;"", INDEX('Summary- PoP - Tradeoff'!$C$2:$AV$5, MATCH(Prototype_input!$C$46, 'Summary- PoP - Tradeoff'!$B$2:$B$5, 0), MATCH(B87, 'Summary- PoP - Tradeoff'!$C$1:$AV$1, 0)),""),"")</f>
        <v/>
      </c>
      <c r="AF87" s="21" t="str">
        <f t="shared" si="34"/>
        <v/>
      </c>
      <c r="AG87" s="21" t="str">
        <f t="shared" si="35"/>
        <v/>
      </c>
      <c r="AI87" s="21" t="str">
        <f t="array" ref="AI87">IF(Prototype_input!$C$6="Federal or Tribal Government",IF(O87&lt;&gt;"", INDEX('Summary - EDV - Tradeoff'!$C$2:$AV$4, MATCH(Prototype_input!$C$54, 'Summary - EDV - Tradeoff'!$B$2:$B$4, 0), MATCH(B87, 'Summary - EDV - Tradeoff'!$C$1:$AV$1, 0)),""),"")</f>
        <v/>
      </c>
      <c r="AJ87" s="21" t="str">
        <f t="shared" si="36"/>
        <v/>
      </c>
      <c r="AK87" s="21" t="str">
        <f t="shared" si="37"/>
        <v/>
      </c>
      <c r="AL87" s="21" t="str">
        <f t="shared" si="38"/>
        <v/>
      </c>
    </row>
    <row r="88" spans="4:38" ht="12.75" x14ac:dyDescent="0.2">
      <c r="D88" s="21" t="str">
        <f>IF(
  Prototype_input!$C$6 = "State or Local Government",
  IF(
    C88 &lt;&gt; "",
    IFERROR(
      INDEX(
        'Summary - Acquisition Need'!$C$2:$AD$4,
        MATCH(Prototype_input!$C$30, 'Summary - Acquisition Need'!$B$2:$B$4, 0),
        MATCH(C88, 'Summary - Acquisition Need'!$C$1:$AD$1, 0)
      ),
      ""
    ),
    ""
  ),
  IF(
    Prototype_input!$C$6 = "Federal or Tribal Government",
    IF(
      B88 &lt;&gt; "",
      IFERROR(
        INDEX(
          'Summary - Place of Performance'!$C$2:$AW$14,
          MATCH(Prototype_input!$C$30, 'Summary - Place of Performance'!$B$2:$B$14, 0),
          MATCH(B88, 'Summary - Place of Performance'!$C$1:$AW$1, 0)
        ),
        ""
      ),
      ""
    ),
    ""
  )
)</f>
        <v/>
      </c>
      <c r="E88" s="21" t="str">
        <f>IF(
  Prototype_input!$C$6 = "State or Local Government",
  IF(
    C88 &lt;&gt; "",
    IFERROR(
      INDEX(
        'Summary - Contract Type'!$C$2:$BX$6,
        MATCH(Prototype_input!$C$34, 'Summary - Contract Type'!$B$2:$B$6, 0),
        MATCH(C88, 'Summary - Contract Type'!$C$1:$BX$1, 0)
      ),
      ""
    ),
    ""
  ),
  IF(
    Prototype_input!$C$6 = "Federal or Tribal Government",
    IF(
      B88 &lt;&gt; "",
      IFERROR(
        INDEX(
          'Summary - Level of Assistance'!$C$2:$AW$7,
          MATCH(Prototype_input!$C$34, 'Summary - Level of Assistance'!$B$2:$B$7, 0),
          MATCH(B88, 'Summary - Level of Assistance'!$C$1:$AW$1, 0)
        ),
        ""
      ),
      ""
    ),
    ""
  )
)</f>
        <v/>
      </c>
      <c r="F88" s="21" t="str">
        <f>IF(
  Prototype_input!$C$6 = "State or Local Government",
  IF(
    C88 &lt;&gt; "",
    IFERROR(
      INDEX(
        'Summary - Socioeconomic'!$C$2:$BX$11,
        MATCH(Prototype_input!$C$38, 'Summary - Socioeconomic'!$B$2:$B$11, 0),
        MATCH(C88, 'Summary - Socioeconomic'!$C$1:$BX$1, 0)
      ),
      ""
    ),
    ""
  ),
  IF(
    Prototype_input!$C$6 = "Federal or Tribal Government",
    IF(
      B88 &lt;&gt; "",
      IFERROR(
        INDEX(
          'Summary - Objective'!$C$2:$AX$4,
          MATCH(Prototype_input!$C$38, 'Summary - Objective'!$B$2:$B$4, 0),
          MATCH(B88, 'Summary - Objective'!$C$1:$AX$1, 0)
        ),
        ""
      ),
      ""
    ),
    ""
  )
)</f>
        <v/>
      </c>
      <c r="G88" s="21" t="str">
        <f>IF(
  Prototype_input!$C$6 = "Federal or Tribal Government",
  IF(
    B88 &lt;&gt; "",
    IFERROR(
      INDEX(
        'Summary - Contract Type'!$C$2:$BX$6,
        MATCH(Prototype_input!$C$42, 'Summary - Contract Type'!$B$2:$B$6, 0),
        MATCH(B88, 'Summary - Contract Type'!$C$1:$BX$1, 0)
      ),
      ""
    ),
    ""
  ),
  ""
)</f>
        <v/>
      </c>
      <c r="H88" s="21" t="str">
        <f>IF(
  Prototype_input!$C$6 = "Federal or Tribal Government",
  IF(
    B88 &lt;&gt; "",
    IFERROR(
      INDEX(
        'Summary - Period of Performance'!$C$2:$AW$5,
        MATCH(Prototype_input!$C$46, 'Summary - Period of Performance'!$B$2:$B$5, 0),
        MATCH(B88, 'Summary - Period of Performance'!$C$1:$AW$1, 0)
      ),
      ""
    ),
    ""
  ),
  ""
)</f>
        <v/>
      </c>
      <c r="I88" s="21" t="str">
        <f>IF(
  Prototype_input!$C$6 = "Federal or Tribal Government",
  IF(
    B88 &lt;&gt; "",
    IFERROR(
      INDEX(
        'Summary - Socioeconomic'!$C$2:$BX$11,
        MATCH(Prototype_input!$C$50, 'Summary - Socioeconomic'!$B$2:$B$11, 0),
        MATCH(B88, 'Summary - Socioeconomic'!$C$1:$BX$1, 0)
      ),
      ""
    ),
    ""
  ),
  ""
)</f>
        <v/>
      </c>
      <c r="J88" s="21" t="str">
        <f>IF(
  Prototype_input!$C$6 = "Federal or Tribal Government",
  IF(
    B88 &lt;&gt; "",
    IFERROR(
      INDEX(
        'Summary - Estimated Dollar Valu'!$C$2:$AW$4,
        MATCH(Prototype_input!$C$54, 'Summary - Estimated Dollar Valu'!$B$2:$B$4, 0),
        MATCH(B88, 'Summary - Estimated Dollar Valu'!$C$1:$AW$1, 0)
      ),
      ""
    ),
    ""
  ),
  ""
)</f>
        <v/>
      </c>
      <c r="K88" s="21" t="str">
        <f>IF(AND(Prototype_input!$C$56&lt;&gt;"",J88&lt;&gt;""),Prototype_input!$C$58,"")</f>
        <v/>
      </c>
      <c r="L88" s="21" t="str">
        <f>IF(AND(Prototype_input!$C$60&lt;&gt;"",J88&lt;&gt;""),Prototype_input!$C$62,"")</f>
        <v/>
      </c>
      <c r="M88" s="21" t="str">
        <f>IF(AND(Prototype_input!$C$64&lt;&gt;"",J88&lt;&gt;""),Prototype_input!$C$66,"")</f>
        <v/>
      </c>
      <c r="N88" s="21" t="str">
        <f>IF(AND(Prototype_input!$C$68&lt;&gt;"",J88&lt;&gt;""),Prototype_input!$C$70,"")</f>
        <v/>
      </c>
      <c r="O88" s="21" t="str">
        <f>IF(N88&lt;&gt;"",_xlfn.XLOOKUP(Prototype_input!$E$19,'ITC Offerings Mapping'!$C$1:$C$1000,'ITC Offerings Mapping'!$B$1:$B$1000),"")</f>
        <v/>
      </c>
      <c r="Q88" s="21" t="str">
        <f t="array" ref="Q88">IF(Prototype_input!$C$6="Federal or Tribal Government",IF(O88&lt;&gt;"", INDEX('Scope Scoring'!$C$2:$BX$50, MATCH(O88, 'Scope Scoring'!$B$2:$B$50, 0), MATCH(B88, 'Scope Scoring'!$C$1:$BX$1, 0)),""),"")</f>
        <v/>
      </c>
      <c r="R88" s="21" t="str">
        <f t="shared" si="26"/>
        <v/>
      </c>
      <c r="S88" s="21" t="str">
        <f t="shared" si="27"/>
        <v/>
      </c>
      <c r="T88" s="21" t="str">
        <f t="shared" si="28"/>
        <v/>
      </c>
      <c r="U88" s="21" t="str">
        <f t="shared" si="29"/>
        <v/>
      </c>
      <c r="W88" s="21" t="str">
        <f t="array" ref="W88">IF(Prototype_input!$C$6="Federal or Tribal Government",IF(O88&lt;&gt;"", INDEX('Summary - Level of Assistance -'!$C$2:$AV$7, MATCH(Prototype_input!$C$34, 'Summary - Level of Assistance -'!$B$2:$B$7, 0), MATCH(B88, 'Summary - Level of Assistance -'!$C$1:$AV$1, 0)),""),"")</f>
        <v/>
      </c>
      <c r="X88" s="21" t="str">
        <f t="shared" si="30"/>
        <v/>
      </c>
      <c r="Y88" s="21" t="str">
        <f t="shared" si="31"/>
        <v/>
      </c>
      <c r="AA88" s="21" t="str">
        <f t="array" ref="AA88">IF(Prototype_input!$C$6="Federal or Tribal Government",IF(O88&lt;&gt;"", INDEX('Summary - Objective - Tradeoff'!$C$2:$AV$4, MATCH(Prototype_input!$C$38, 'Summary - Objective - Tradeoff'!$B$2:$B$4, 0), MATCH(B88, 'Summary - Objective - Tradeoff'!$C$1:$AV$1, 0)),""),"")</f>
        <v/>
      </c>
      <c r="AB88" s="21" t="str">
        <f t="shared" si="32"/>
        <v/>
      </c>
      <c r="AC88" s="21" t="str">
        <f t="shared" si="33"/>
        <v/>
      </c>
      <c r="AE88" s="21" t="str">
        <f t="array" ref="AE88">IF(Prototype_input!$C$6="Federal or Tribal Government",IF(O88&lt;&gt;"", INDEX('Summary- PoP - Tradeoff'!$C$2:$AV$5, MATCH(Prototype_input!$C$46, 'Summary- PoP - Tradeoff'!$B$2:$B$5, 0), MATCH(B88, 'Summary- PoP - Tradeoff'!$C$1:$AV$1, 0)),""),"")</f>
        <v/>
      </c>
      <c r="AF88" s="21" t="str">
        <f t="shared" si="34"/>
        <v/>
      </c>
      <c r="AG88" s="21" t="str">
        <f t="shared" si="35"/>
        <v/>
      </c>
      <c r="AI88" s="21" t="str">
        <f t="array" ref="AI88">IF(Prototype_input!$C$6="Federal or Tribal Government",IF(O88&lt;&gt;"", INDEX('Summary - EDV - Tradeoff'!$C$2:$AV$4, MATCH(Prototype_input!$C$54, 'Summary - EDV - Tradeoff'!$B$2:$B$4, 0), MATCH(B88, 'Summary - EDV - Tradeoff'!$C$1:$AV$1, 0)),""),"")</f>
        <v/>
      </c>
      <c r="AJ88" s="21" t="str">
        <f t="shared" si="36"/>
        <v/>
      </c>
      <c r="AK88" s="21" t="str">
        <f t="shared" si="37"/>
        <v/>
      </c>
      <c r="AL88" s="21" t="str">
        <f t="shared" si="38"/>
        <v/>
      </c>
    </row>
    <row r="89" spans="4:38" ht="12.75" x14ac:dyDescent="0.2">
      <c r="D89" s="21" t="str">
        <f>IF(
  Prototype_input!$C$6 = "State or Local Government",
  IF(
    C89 &lt;&gt; "",
    IFERROR(
      INDEX(
        'Summary - Acquisition Need'!$C$2:$AD$4,
        MATCH(Prototype_input!$C$30, 'Summary - Acquisition Need'!$B$2:$B$4, 0),
        MATCH(C89, 'Summary - Acquisition Need'!$C$1:$AD$1, 0)
      ),
      ""
    ),
    ""
  ),
  IF(
    Prototype_input!$C$6 = "Federal or Tribal Government",
    IF(
      B89 &lt;&gt; "",
      IFERROR(
        INDEX(
          'Summary - Place of Performance'!$C$2:$AW$14,
          MATCH(Prototype_input!$C$30, 'Summary - Place of Performance'!$B$2:$B$14, 0),
          MATCH(B89, 'Summary - Place of Performance'!$C$1:$AW$1, 0)
        ),
        ""
      ),
      ""
    ),
    ""
  )
)</f>
        <v/>
      </c>
      <c r="E89" s="21" t="str">
        <f>IF(
  Prototype_input!$C$6 = "State or Local Government",
  IF(
    C89 &lt;&gt; "",
    IFERROR(
      INDEX(
        'Summary - Contract Type'!$C$2:$BX$6,
        MATCH(Prototype_input!$C$34, 'Summary - Contract Type'!$B$2:$B$6, 0),
        MATCH(C89, 'Summary - Contract Type'!$C$1:$BX$1, 0)
      ),
      ""
    ),
    ""
  ),
  IF(
    Prototype_input!$C$6 = "Federal or Tribal Government",
    IF(
      B89 &lt;&gt; "",
      IFERROR(
        INDEX(
          'Summary - Level of Assistance'!$C$2:$AW$7,
          MATCH(Prototype_input!$C$34, 'Summary - Level of Assistance'!$B$2:$B$7, 0),
          MATCH(B89, 'Summary - Level of Assistance'!$C$1:$AW$1, 0)
        ),
        ""
      ),
      ""
    ),
    ""
  )
)</f>
        <v/>
      </c>
      <c r="F89" s="21" t="str">
        <f>IF(
  Prototype_input!$C$6 = "State or Local Government",
  IF(
    C89 &lt;&gt; "",
    IFERROR(
      INDEX(
        'Summary - Socioeconomic'!$C$2:$BX$11,
        MATCH(Prototype_input!$C$38, 'Summary - Socioeconomic'!$B$2:$B$11, 0),
        MATCH(C89, 'Summary - Socioeconomic'!$C$1:$BX$1, 0)
      ),
      ""
    ),
    ""
  ),
  IF(
    Prototype_input!$C$6 = "Federal or Tribal Government",
    IF(
      B89 &lt;&gt; "",
      IFERROR(
        INDEX(
          'Summary - Objective'!$C$2:$AX$4,
          MATCH(Prototype_input!$C$38, 'Summary - Objective'!$B$2:$B$4, 0),
          MATCH(B89, 'Summary - Objective'!$C$1:$AX$1, 0)
        ),
        ""
      ),
      ""
    ),
    ""
  )
)</f>
        <v/>
      </c>
      <c r="G89" s="21" t="str">
        <f>IF(
  Prototype_input!$C$6 = "Federal or Tribal Government",
  IF(
    B89 &lt;&gt; "",
    IFERROR(
      INDEX(
        'Summary - Contract Type'!$C$2:$BX$6,
        MATCH(Prototype_input!$C$42, 'Summary - Contract Type'!$B$2:$B$6, 0),
        MATCH(B89, 'Summary - Contract Type'!$C$1:$BX$1, 0)
      ),
      ""
    ),
    ""
  ),
  ""
)</f>
        <v/>
      </c>
      <c r="H89" s="21" t="str">
        <f>IF(
  Prototype_input!$C$6 = "Federal or Tribal Government",
  IF(
    B89 &lt;&gt; "",
    IFERROR(
      INDEX(
        'Summary - Period of Performance'!$C$2:$AW$5,
        MATCH(Prototype_input!$C$46, 'Summary - Period of Performance'!$B$2:$B$5, 0),
        MATCH(B89, 'Summary - Period of Performance'!$C$1:$AW$1, 0)
      ),
      ""
    ),
    ""
  ),
  ""
)</f>
        <v/>
      </c>
      <c r="I89" s="21" t="str">
        <f>IF(
  Prototype_input!$C$6 = "Federal or Tribal Government",
  IF(
    B89 &lt;&gt; "",
    IFERROR(
      INDEX(
        'Summary - Socioeconomic'!$C$2:$BX$11,
        MATCH(Prototype_input!$C$50, 'Summary - Socioeconomic'!$B$2:$B$11, 0),
        MATCH(B89, 'Summary - Socioeconomic'!$C$1:$BX$1, 0)
      ),
      ""
    ),
    ""
  ),
  ""
)</f>
        <v/>
      </c>
      <c r="J89" s="21" t="str">
        <f>IF(
  Prototype_input!$C$6 = "Federal or Tribal Government",
  IF(
    B89 &lt;&gt; "",
    IFERROR(
      INDEX(
        'Summary - Estimated Dollar Valu'!$C$2:$AW$4,
        MATCH(Prototype_input!$C$54, 'Summary - Estimated Dollar Valu'!$B$2:$B$4, 0),
        MATCH(B89, 'Summary - Estimated Dollar Valu'!$C$1:$AW$1, 0)
      ),
      ""
    ),
    ""
  ),
  ""
)</f>
        <v/>
      </c>
      <c r="K89" s="21" t="str">
        <f>IF(AND(Prototype_input!$C$56&lt;&gt;"",J89&lt;&gt;""),Prototype_input!$C$58,"")</f>
        <v/>
      </c>
      <c r="L89" s="21" t="str">
        <f>IF(AND(Prototype_input!$C$60&lt;&gt;"",J89&lt;&gt;""),Prototype_input!$C$62,"")</f>
        <v/>
      </c>
      <c r="M89" s="21" t="str">
        <f>IF(AND(Prototype_input!$C$64&lt;&gt;"",J89&lt;&gt;""),Prototype_input!$C$66,"")</f>
        <v/>
      </c>
      <c r="N89" s="21" t="str">
        <f>IF(AND(Prototype_input!$C$68&lt;&gt;"",J89&lt;&gt;""),Prototype_input!$C$70,"")</f>
        <v/>
      </c>
      <c r="O89" s="21" t="str">
        <f>IF(N89&lt;&gt;"",_xlfn.XLOOKUP(Prototype_input!$E$19,'ITC Offerings Mapping'!$C$1:$C$1000,'ITC Offerings Mapping'!$B$1:$B$1000),"")</f>
        <v/>
      </c>
      <c r="Q89" s="21" t="str">
        <f t="array" ref="Q89">IF(Prototype_input!$C$6="Federal or Tribal Government",IF(O89&lt;&gt;"", INDEX('Scope Scoring'!$C$2:$BX$50, MATCH(O89, 'Scope Scoring'!$B$2:$B$50, 0), MATCH(B89, 'Scope Scoring'!$C$1:$BX$1, 0)),""),"")</f>
        <v/>
      </c>
      <c r="R89" s="21" t="str">
        <f t="shared" si="26"/>
        <v/>
      </c>
      <c r="S89" s="21" t="str">
        <f t="shared" si="27"/>
        <v/>
      </c>
      <c r="T89" s="21" t="str">
        <f t="shared" si="28"/>
        <v/>
      </c>
      <c r="U89" s="21" t="str">
        <f t="shared" si="29"/>
        <v/>
      </c>
      <c r="W89" s="21" t="str">
        <f t="array" ref="W89">IF(Prototype_input!$C$6="Federal or Tribal Government",IF(O89&lt;&gt;"", INDEX('Summary - Level of Assistance -'!$C$2:$AV$7, MATCH(Prototype_input!$C$34, 'Summary - Level of Assistance -'!$B$2:$B$7, 0), MATCH(B89, 'Summary - Level of Assistance -'!$C$1:$AV$1, 0)),""),"")</f>
        <v/>
      </c>
      <c r="X89" s="21" t="str">
        <f t="shared" si="30"/>
        <v/>
      </c>
      <c r="Y89" s="21" t="str">
        <f t="shared" si="31"/>
        <v/>
      </c>
      <c r="AA89" s="21" t="str">
        <f t="array" ref="AA89">IF(Prototype_input!$C$6="Federal or Tribal Government",IF(O89&lt;&gt;"", INDEX('Summary - Objective - Tradeoff'!$C$2:$AV$4, MATCH(Prototype_input!$C$38, 'Summary - Objective - Tradeoff'!$B$2:$B$4, 0), MATCH(B89, 'Summary - Objective - Tradeoff'!$C$1:$AV$1, 0)),""),"")</f>
        <v/>
      </c>
      <c r="AB89" s="21" t="str">
        <f t="shared" si="32"/>
        <v/>
      </c>
      <c r="AC89" s="21" t="str">
        <f t="shared" si="33"/>
        <v/>
      </c>
      <c r="AE89" s="21" t="str">
        <f t="array" ref="AE89">IF(Prototype_input!$C$6="Federal or Tribal Government",IF(O89&lt;&gt;"", INDEX('Summary- PoP - Tradeoff'!$C$2:$AV$5, MATCH(Prototype_input!$C$46, 'Summary- PoP - Tradeoff'!$B$2:$B$5, 0), MATCH(B89, 'Summary- PoP - Tradeoff'!$C$1:$AV$1, 0)),""),"")</f>
        <v/>
      </c>
      <c r="AF89" s="21" t="str">
        <f t="shared" si="34"/>
        <v/>
      </c>
      <c r="AG89" s="21" t="str">
        <f t="shared" si="35"/>
        <v/>
      </c>
      <c r="AI89" s="21" t="str">
        <f t="array" ref="AI89">IF(Prototype_input!$C$6="Federal or Tribal Government",IF(O89&lt;&gt;"", INDEX('Summary - EDV - Tradeoff'!$C$2:$AV$4, MATCH(Prototype_input!$C$54, 'Summary - EDV - Tradeoff'!$B$2:$B$4, 0), MATCH(B89, 'Summary - EDV - Tradeoff'!$C$1:$AV$1, 0)),""),"")</f>
        <v/>
      </c>
      <c r="AJ89" s="21" t="str">
        <f t="shared" si="36"/>
        <v/>
      </c>
      <c r="AK89" s="21" t="str">
        <f t="shared" si="37"/>
        <v/>
      </c>
      <c r="AL89" s="21" t="str">
        <f t="shared" si="38"/>
        <v/>
      </c>
    </row>
    <row r="90" spans="4:38" ht="12.75" x14ac:dyDescent="0.2">
      <c r="D90" s="21" t="str">
        <f>IF(
  Prototype_input!$C$6 = "State or Local Government",
  IF(
    C90 &lt;&gt; "",
    IFERROR(
      INDEX(
        'Summary - Acquisition Need'!$C$2:$AD$4,
        MATCH(Prototype_input!$C$30, 'Summary - Acquisition Need'!$B$2:$B$4, 0),
        MATCH(C90, 'Summary - Acquisition Need'!$C$1:$AD$1, 0)
      ),
      ""
    ),
    ""
  ),
  IF(
    Prototype_input!$C$6 = "Federal or Tribal Government",
    IF(
      B90 &lt;&gt; "",
      IFERROR(
        INDEX(
          'Summary - Place of Performance'!$C$2:$AW$14,
          MATCH(Prototype_input!$C$30, 'Summary - Place of Performance'!$B$2:$B$14, 0),
          MATCH(B90, 'Summary - Place of Performance'!$C$1:$AW$1, 0)
        ),
        ""
      ),
      ""
    ),
    ""
  )
)</f>
        <v/>
      </c>
      <c r="E90" s="21" t="str">
        <f>IF(
  Prototype_input!$C$6 = "State or Local Government",
  IF(
    C90 &lt;&gt; "",
    IFERROR(
      INDEX(
        'Summary - Contract Type'!$C$2:$BX$6,
        MATCH(Prototype_input!$C$34, 'Summary - Contract Type'!$B$2:$B$6, 0),
        MATCH(C90, 'Summary - Contract Type'!$C$1:$BX$1, 0)
      ),
      ""
    ),
    ""
  ),
  IF(
    Prototype_input!$C$6 = "Federal or Tribal Government",
    IF(
      B90 &lt;&gt; "",
      IFERROR(
        INDEX(
          'Summary - Level of Assistance'!$C$2:$AW$7,
          MATCH(Prototype_input!$C$34, 'Summary - Level of Assistance'!$B$2:$B$7, 0),
          MATCH(B90, 'Summary - Level of Assistance'!$C$1:$AW$1, 0)
        ),
        ""
      ),
      ""
    ),
    ""
  )
)</f>
        <v/>
      </c>
      <c r="F90" s="21" t="str">
        <f>IF(
  Prototype_input!$C$6 = "State or Local Government",
  IF(
    C90 &lt;&gt; "",
    IFERROR(
      INDEX(
        'Summary - Socioeconomic'!$C$2:$BX$11,
        MATCH(Prototype_input!$C$38, 'Summary - Socioeconomic'!$B$2:$B$11, 0),
        MATCH(C90, 'Summary - Socioeconomic'!$C$1:$BX$1, 0)
      ),
      ""
    ),
    ""
  ),
  IF(
    Prototype_input!$C$6 = "Federal or Tribal Government",
    IF(
      B90 &lt;&gt; "",
      IFERROR(
        INDEX(
          'Summary - Objective'!$C$2:$AX$4,
          MATCH(Prototype_input!$C$38, 'Summary - Objective'!$B$2:$B$4, 0),
          MATCH(B90, 'Summary - Objective'!$C$1:$AX$1, 0)
        ),
        ""
      ),
      ""
    ),
    ""
  )
)</f>
        <v/>
      </c>
      <c r="G90" s="21" t="str">
        <f>IF(
  Prototype_input!$C$6 = "Federal or Tribal Government",
  IF(
    B90 &lt;&gt; "",
    IFERROR(
      INDEX(
        'Summary - Contract Type'!$C$2:$BX$6,
        MATCH(Prototype_input!$C$42, 'Summary - Contract Type'!$B$2:$B$6, 0),
        MATCH(B90, 'Summary - Contract Type'!$C$1:$BX$1, 0)
      ),
      ""
    ),
    ""
  ),
  ""
)</f>
        <v/>
      </c>
      <c r="H90" s="21" t="str">
        <f>IF(
  Prototype_input!$C$6 = "Federal or Tribal Government",
  IF(
    B90 &lt;&gt; "",
    IFERROR(
      INDEX(
        'Summary - Period of Performance'!$C$2:$AW$5,
        MATCH(Prototype_input!$C$46, 'Summary - Period of Performance'!$B$2:$B$5, 0),
        MATCH(B90, 'Summary - Period of Performance'!$C$1:$AW$1, 0)
      ),
      ""
    ),
    ""
  ),
  ""
)</f>
        <v/>
      </c>
      <c r="I90" s="21" t="str">
        <f>IF(
  Prototype_input!$C$6 = "Federal or Tribal Government",
  IF(
    B90 &lt;&gt; "",
    IFERROR(
      INDEX(
        'Summary - Socioeconomic'!$C$2:$BX$11,
        MATCH(Prototype_input!$C$50, 'Summary - Socioeconomic'!$B$2:$B$11, 0),
        MATCH(B90, 'Summary - Socioeconomic'!$C$1:$BX$1, 0)
      ),
      ""
    ),
    ""
  ),
  ""
)</f>
        <v/>
      </c>
      <c r="J90" s="21" t="str">
        <f>IF(
  Prototype_input!$C$6 = "Federal or Tribal Government",
  IF(
    B90 &lt;&gt; "",
    IFERROR(
      INDEX(
        'Summary - Estimated Dollar Valu'!$C$2:$AW$4,
        MATCH(Prototype_input!$C$54, 'Summary - Estimated Dollar Valu'!$B$2:$B$4, 0),
        MATCH(B90, 'Summary - Estimated Dollar Valu'!$C$1:$AW$1, 0)
      ),
      ""
    ),
    ""
  ),
  ""
)</f>
        <v/>
      </c>
      <c r="K90" s="21" t="str">
        <f>IF(AND(Prototype_input!$C$56&lt;&gt;"",J90&lt;&gt;""),Prototype_input!$C$58,"")</f>
        <v/>
      </c>
      <c r="L90" s="21" t="str">
        <f>IF(AND(Prototype_input!$C$60&lt;&gt;"",J90&lt;&gt;""),Prototype_input!$C$62,"")</f>
        <v/>
      </c>
      <c r="M90" s="21" t="str">
        <f>IF(AND(Prototype_input!$C$64&lt;&gt;"",J90&lt;&gt;""),Prototype_input!$C$66,"")</f>
        <v/>
      </c>
      <c r="N90" s="21" t="str">
        <f>IF(AND(Prototype_input!$C$68&lt;&gt;"",J90&lt;&gt;""),Prototype_input!$C$70,"")</f>
        <v/>
      </c>
      <c r="O90" s="21" t="str">
        <f>IF(N90&lt;&gt;"",_xlfn.XLOOKUP(Prototype_input!$E$19,'ITC Offerings Mapping'!$C$1:$C$1000,'ITC Offerings Mapping'!$B$1:$B$1000),"")</f>
        <v/>
      </c>
      <c r="Q90" s="21" t="str">
        <f t="array" ref="Q90">IF(Prototype_input!$C$6="Federal or Tribal Government",IF(O90&lt;&gt;"", INDEX('Scope Scoring'!$C$2:$BX$50, MATCH(O90, 'Scope Scoring'!$B$2:$B$50, 0), MATCH(B90, 'Scope Scoring'!$C$1:$BX$1, 0)),""),"")</f>
        <v/>
      </c>
      <c r="R90" s="21" t="str">
        <f t="shared" si="26"/>
        <v/>
      </c>
      <c r="S90" s="21" t="str">
        <f t="shared" si="27"/>
        <v/>
      </c>
      <c r="T90" s="21" t="str">
        <f t="shared" si="28"/>
        <v/>
      </c>
      <c r="U90" s="21" t="str">
        <f t="shared" si="29"/>
        <v/>
      </c>
      <c r="W90" s="21" t="str">
        <f t="array" ref="W90">IF(Prototype_input!$C$6="Federal or Tribal Government",IF(O90&lt;&gt;"", INDEX('Summary - Level of Assistance -'!$C$2:$AV$7, MATCH(Prototype_input!$C$34, 'Summary - Level of Assistance -'!$B$2:$B$7, 0), MATCH(B90, 'Summary - Level of Assistance -'!$C$1:$AV$1, 0)),""),"")</f>
        <v/>
      </c>
      <c r="X90" s="21" t="str">
        <f t="shared" si="30"/>
        <v/>
      </c>
      <c r="Y90" s="21" t="str">
        <f t="shared" si="31"/>
        <v/>
      </c>
      <c r="AA90" s="21" t="str">
        <f t="array" ref="AA90">IF(Prototype_input!$C$6="Federal or Tribal Government",IF(O90&lt;&gt;"", INDEX('Summary - Objective - Tradeoff'!$C$2:$AV$4, MATCH(Prototype_input!$C$38, 'Summary - Objective - Tradeoff'!$B$2:$B$4, 0), MATCH(B90, 'Summary - Objective - Tradeoff'!$C$1:$AV$1, 0)),""),"")</f>
        <v/>
      </c>
      <c r="AB90" s="21" t="str">
        <f t="shared" si="32"/>
        <v/>
      </c>
      <c r="AC90" s="21" t="str">
        <f t="shared" si="33"/>
        <v/>
      </c>
      <c r="AE90" s="21" t="str">
        <f t="array" ref="AE90">IF(Prototype_input!$C$6="Federal or Tribal Government",IF(O90&lt;&gt;"", INDEX('Summary- PoP - Tradeoff'!$C$2:$AV$5, MATCH(Prototype_input!$C$46, 'Summary- PoP - Tradeoff'!$B$2:$B$5, 0), MATCH(B90, 'Summary- PoP - Tradeoff'!$C$1:$AV$1, 0)),""),"")</f>
        <v/>
      </c>
      <c r="AF90" s="21" t="str">
        <f t="shared" si="34"/>
        <v/>
      </c>
      <c r="AG90" s="21" t="str">
        <f t="shared" si="35"/>
        <v/>
      </c>
      <c r="AI90" s="21" t="str">
        <f t="array" ref="AI90">IF(Prototype_input!$C$6="Federal or Tribal Government",IF(O90&lt;&gt;"", INDEX('Summary - EDV - Tradeoff'!$C$2:$AV$4, MATCH(Prototype_input!$C$54, 'Summary - EDV - Tradeoff'!$B$2:$B$4, 0), MATCH(B90, 'Summary - EDV - Tradeoff'!$C$1:$AV$1, 0)),""),"")</f>
        <v/>
      </c>
      <c r="AJ90" s="21" t="str">
        <f t="shared" si="36"/>
        <v/>
      </c>
      <c r="AK90" s="21" t="str">
        <f t="shared" si="37"/>
        <v/>
      </c>
      <c r="AL90" s="21" t="str">
        <f t="shared" si="38"/>
        <v/>
      </c>
    </row>
    <row r="91" spans="4:38" ht="12.75" x14ac:dyDescent="0.2">
      <c r="D91" s="21" t="str">
        <f>IF(
  Prototype_input!$C$6 = "State or Local Government",
  IF(
    C91 &lt;&gt; "",
    IFERROR(
      INDEX(
        'Summary - Acquisition Need'!$C$2:$AD$4,
        MATCH(Prototype_input!$C$30, 'Summary - Acquisition Need'!$B$2:$B$4, 0),
        MATCH(C91, 'Summary - Acquisition Need'!$C$1:$AD$1, 0)
      ),
      ""
    ),
    ""
  ),
  IF(
    Prototype_input!$C$6 = "Federal or Tribal Government",
    IF(
      B91 &lt;&gt; "",
      IFERROR(
        INDEX(
          'Summary - Place of Performance'!$C$2:$AW$14,
          MATCH(Prototype_input!$C$30, 'Summary - Place of Performance'!$B$2:$B$14, 0),
          MATCH(B91, 'Summary - Place of Performance'!$C$1:$AW$1, 0)
        ),
        ""
      ),
      ""
    ),
    ""
  )
)</f>
        <v/>
      </c>
      <c r="E91" s="21" t="str">
        <f>IF(
  Prototype_input!$C$6 = "State or Local Government",
  IF(
    C91 &lt;&gt; "",
    IFERROR(
      INDEX(
        'Summary - Contract Type'!$C$2:$BX$6,
        MATCH(Prototype_input!$C$34, 'Summary - Contract Type'!$B$2:$B$6, 0),
        MATCH(C91, 'Summary - Contract Type'!$C$1:$BX$1, 0)
      ),
      ""
    ),
    ""
  ),
  IF(
    Prototype_input!$C$6 = "Federal or Tribal Government",
    IF(
      B91 &lt;&gt; "",
      IFERROR(
        INDEX(
          'Summary - Level of Assistance'!$C$2:$AW$7,
          MATCH(Prototype_input!$C$34, 'Summary - Level of Assistance'!$B$2:$B$7, 0),
          MATCH(B91, 'Summary - Level of Assistance'!$C$1:$AW$1, 0)
        ),
        ""
      ),
      ""
    ),
    ""
  )
)</f>
        <v/>
      </c>
      <c r="F91" s="21" t="str">
        <f>IF(
  Prototype_input!$C$6 = "State or Local Government",
  IF(
    C91 &lt;&gt; "",
    IFERROR(
      INDEX(
        'Summary - Socioeconomic'!$C$2:$BX$11,
        MATCH(Prototype_input!$C$38, 'Summary - Socioeconomic'!$B$2:$B$11, 0),
        MATCH(C91, 'Summary - Socioeconomic'!$C$1:$BX$1, 0)
      ),
      ""
    ),
    ""
  ),
  IF(
    Prototype_input!$C$6 = "Federal or Tribal Government",
    IF(
      B91 &lt;&gt; "",
      IFERROR(
        INDEX(
          'Summary - Objective'!$C$2:$AX$4,
          MATCH(Prototype_input!$C$38, 'Summary - Objective'!$B$2:$B$4, 0),
          MATCH(B91, 'Summary - Objective'!$C$1:$AX$1, 0)
        ),
        ""
      ),
      ""
    ),
    ""
  )
)</f>
        <v/>
      </c>
      <c r="G91" s="21" t="str">
        <f>IF(
  Prototype_input!$C$6 = "Federal or Tribal Government",
  IF(
    B91 &lt;&gt; "",
    IFERROR(
      INDEX(
        'Summary - Contract Type'!$C$2:$BX$6,
        MATCH(Prototype_input!$C$42, 'Summary - Contract Type'!$B$2:$B$6, 0),
        MATCH(B91, 'Summary - Contract Type'!$C$1:$BX$1, 0)
      ),
      ""
    ),
    ""
  ),
  ""
)</f>
        <v/>
      </c>
      <c r="H91" s="21" t="str">
        <f>IF(
  Prototype_input!$C$6 = "Federal or Tribal Government",
  IF(
    B91 &lt;&gt; "",
    IFERROR(
      INDEX(
        'Summary - Period of Performance'!$C$2:$AW$5,
        MATCH(Prototype_input!$C$46, 'Summary - Period of Performance'!$B$2:$B$5, 0),
        MATCH(B91, 'Summary - Period of Performance'!$C$1:$AW$1, 0)
      ),
      ""
    ),
    ""
  ),
  ""
)</f>
        <v/>
      </c>
      <c r="I91" s="21" t="str">
        <f>IF(
  Prototype_input!$C$6 = "Federal or Tribal Government",
  IF(
    B91 &lt;&gt; "",
    IFERROR(
      INDEX(
        'Summary - Socioeconomic'!$C$2:$BX$11,
        MATCH(Prototype_input!$C$50, 'Summary - Socioeconomic'!$B$2:$B$11, 0),
        MATCH(B91, 'Summary - Socioeconomic'!$C$1:$BX$1, 0)
      ),
      ""
    ),
    ""
  ),
  ""
)</f>
        <v/>
      </c>
      <c r="J91" s="21" t="str">
        <f>IF(
  Prototype_input!$C$6 = "Federal or Tribal Government",
  IF(
    B91 &lt;&gt; "",
    IFERROR(
      INDEX(
        'Summary - Estimated Dollar Valu'!$C$2:$AW$4,
        MATCH(Prototype_input!$C$54, 'Summary - Estimated Dollar Valu'!$B$2:$B$4, 0),
        MATCH(B91, 'Summary - Estimated Dollar Valu'!$C$1:$AW$1, 0)
      ),
      ""
    ),
    ""
  ),
  ""
)</f>
        <v/>
      </c>
      <c r="K91" s="21" t="str">
        <f>IF(AND(Prototype_input!$C$56&lt;&gt;"",J91&lt;&gt;""),Prototype_input!$C$58,"")</f>
        <v/>
      </c>
      <c r="L91" s="21" t="str">
        <f>IF(AND(Prototype_input!$C$60&lt;&gt;"",J91&lt;&gt;""),Prototype_input!$C$62,"")</f>
        <v/>
      </c>
      <c r="M91" s="21" t="str">
        <f>IF(AND(Prototype_input!$C$64&lt;&gt;"",J91&lt;&gt;""),Prototype_input!$C$66,"")</f>
        <v/>
      </c>
      <c r="N91" s="21" t="str">
        <f>IF(AND(Prototype_input!$C$68&lt;&gt;"",J91&lt;&gt;""),Prototype_input!$C$70,"")</f>
        <v/>
      </c>
      <c r="O91" s="21" t="str">
        <f>IF(N91&lt;&gt;"",_xlfn.XLOOKUP(Prototype_input!$E$19,'ITC Offerings Mapping'!$C$1:$C$1000,'ITC Offerings Mapping'!$B$1:$B$1000),"")</f>
        <v/>
      </c>
      <c r="Q91" s="21" t="str">
        <f t="array" ref="Q91">IF(Prototype_input!$C$6="Federal or Tribal Government",IF(O91&lt;&gt;"", INDEX('Scope Scoring'!$C$2:$BX$50, MATCH(O91, 'Scope Scoring'!$B$2:$B$50, 0), MATCH(B91, 'Scope Scoring'!$C$1:$BX$1, 0)),""),"")</f>
        <v/>
      </c>
      <c r="R91" s="21" t="str">
        <f t="shared" si="26"/>
        <v/>
      </c>
      <c r="S91" s="21" t="str">
        <f t="shared" si="27"/>
        <v/>
      </c>
      <c r="T91" s="21" t="str">
        <f t="shared" si="28"/>
        <v/>
      </c>
      <c r="U91" s="21" t="str">
        <f t="shared" si="29"/>
        <v/>
      </c>
      <c r="W91" s="21" t="str">
        <f t="array" ref="W91">IF(Prototype_input!$C$6="Federal or Tribal Government",IF(O91&lt;&gt;"", INDEX('Summary - Level of Assistance -'!$C$2:$AV$7, MATCH(Prototype_input!$C$34, 'Summary - Level of Assistance -'!$B$2:$B$7, 0), MATCH(B91, 'Summary - Level of Assistance -'!$C$1:$AV$1, 0)),""),"")</f>
        <v/>
      </c>
      <c r="X91" s="21" t="str">
        <f t="shared" si="30"/>
        <v/>
      </c>
      <c r="Y91" s="21" t="str">
        <f t="shared" si="31"/>
        <v/>
      </c>
      <c r="AA91" s="21" t="str">
        <f t="array" ref="AA91">IF(Prototype_input!$C$6="Federal or Tribal Government",IF(O91&lt;&gt;"", INDEX('Summary - Objective - Tradeoff'!$C$2:$AV$4, MATCH(Prototype_input!$C$38, 'Summary - Objective - Tradeoff'!$B$2:$B$4, 0), MATCH(B91, 'Summary - Objective - Tradeoff'!$C$1:$AV$1, 0)),""),"")</f>
        <v/>
      </c>
      <c r="AB91" s="21" t="str">
        <f t="shared" si="32"/>
        <v/>
      </c>
      <c r="AC91" s="21" t="str">
        <f t="shared" si="33"/>
        <v/>
      </c>
      <c r="AE91" s="21" t="str">
        <f t="array" ref="AE91">IF(Prototype_input!$C$6="Federal or Tribal Government",IF(O91&lt;&gt;"", INDEX('Summary- PoP - Tradeoff'!$C$2:$AV$5, MATCH(Prototype_input!$C$46, 'Summary- PoP - Tradeoff'!$B$2:$B$5, 0), MATCH(B91, 'Summary- PoP - Tradeoff'!$C$1:$AV$1, 0)),""),"")</f>
        <v/>
      </c>
      <c r="AF91" s="21" t="str">
        <f t="shared" si="34"/>
        <v/>
      </c>
      <c r="AG91" s="21" t="str">
        <f t="shared" si="35"/>
        <v/>
      </c>
      <c r="AI91" s="21" t="str">
        <f t="array" ref="AI91">IF(Prototype_input!$C$6="Federal or Tribal Government",IF(O91&lt;&gt;"", INDEX('Summary - EDV - Tradeoff'!$C$2:$AV$4, MATCH(Prototype_input!$C$54, 'Summary - EDV - Tradeoff'!$B$2:$B$4, 0), MATCH(B91, 'Summary - EDV - Tradeoff'!$C$1:$AV$1, 0)),""),"")</f>
        <v/>
      </c>
      <c r="AJ91" s="21" t="str">
        <f t="shared" si="36"/>
        <v/>
      </c>
      <c r="AK91" s="21" t="str">
        <f t="shared" si="37"/>
        <v/>
      </c>
      <c r="AL91" s="21" t="str">
        <f t="shared" si="38"/>
        <v/>
      </c>
    </row>
    <row r="92" spans="4:38" ht="12.75" x14ac:dyDescent="0.2">
      <c r="D92" s="21" t="str">
        <f>IF(
  Prototype_input!$C$6 = "State or Local Government",
  IF(
    C92 &lt;&gt; "",
    IFERROR(
      INDEX(
        'Summary - Acquisition Need'!$C$2:$AD$4,
        MATCH(Prototype_input!$C$30, 'Summary - Acquisition Need'!$B$2:$B$4, 0),
        MATCH(C92, 'Summary - Acquisition Need'!$C$1:$AD$1, 0)
      ),
      ""
    ),
    ""
  ),
  IF(
    Prototype_input!$C$6 = "Federal or Tribal Government",
    IF(
      B92 &lt;&gt; "",
      IFERROR(
        INDEX(
          'Summary - Place of Performance'!$C$2:$AW$14,
          MATCH(Prototype_input!$C$30, 'Summary - Place of Performance'!$B$2:$B$14, 0),
          MATCH(B92, 'Summary - Place of Performance'!$C$1:$AW$1, 0)
        ),
        ""
      ),
      ""
    ),
    ""
  )
)</f>
        <v/>
      </c>
      <c r="E92" s="21" t="str">
        <f>IF(
  Prototype_input!$C$6 = "State or Local Government",
  IF(
    C92 &lt;&gt; "",
    IFERROR(
      INDEX(
        'Summary - Contract Type'!$C$2:$BX$6,
        MATCH(Prototype_input!$C$34, 'Summary - Contract Type'!$B$2:$B$6, 0),
        MATCH(C92, 'Summary - Contract Type'!$C$1:$BX$1, 0)
      ),
      ""
    ),
    ""
  ),
  IF(
    Prototype_input!$C$6 = "Federal or Tribal Government",
    IF(
      B92 &lt;&gt; "",
      IFERROR(
        INDEX(
          'Summary - Level of Assistance'!$C$2:$AW$7,
          MATCH(Prototype_input!$C$34, 'Summary - Level of Assistance'!$B$2:$B$7, 0),
          MATCH(B92, 'Summary - Level of Assistance'!$C$1:$AW$1, 0)
        ),
        ""
      ),
      ""
    ),
    ""
  )
)</f>
        <v/>
      </c>
      <c r="F92" s="21" t="str">
        <f>IF(
  Prototype_input!$C$6 = "State or Local Government",
  IF(
    C92 &lt;&gt; "",
    IFERROR(
      INDEX(
        'Summary - Socioeconomic'!$C$2:$BX$11,
        MATCH(Prototype_input!$C$38, 'Summary - Socioeconomic'!$B$2:$B$11, 0),
        MATCH(C92, 'Summary - Socioeconomic'!$C$1:$BX$1, 0)
      ),
      ""
    ),
    ""
  ),
  IF(
    Prototype_input!$C$6 = "Federal or Tribal Government",
    IF(
      B92 &lt;&gt; "",
      IFERROR(
        INDEX(
          'Summary - Objective'!$C$2:$AX$4,
          MATCH(Prototype_input!$C$38, 'Summary - Objective'!$B$2:$B$4, 0),
          MATCH(B92, 'Summary - Objective'!$C$1:$AX$1, 0)
        ),
        ""
      ),
      ""
    ),
    ""
  )
)</f>
        <v/>
      </c>
      <c r="G92" s="21" t="str">
        <f>IF(
  Prototype_input!$C$6 = "Federal or Tribal Government",
  IF(
    B92 &lt;&gt; "",
    IFERROR(
      INDEX(
        'Summary - Contract Type'!$C$2:$BX$6,
        MATCH(Prototype_input!$C$42, 'Summary - Contract Type'!$B$2:$B$6, 0),
        MATCH(B92, 'Summary - Contract Type'!$C$1:$BX$1, 0)
      ),
      ""
    ),
    ""
  ),
  ""
)</f>
        <v/>
      </c>
      <c r="H92" s="21" t="str">
        <f>IF(
  Prototype_input!$C$6 = "Federal or Tribal Government",
  IF(
    B92 &lt;&gt; "",
    IFERROR(
      INDEX(
        'Summary - Period of Performance'!$C$2:$AW$5,
        MATCH(Prototype_input!$C$46, 'Summary - Period of Performance'!$B$2:$B$5, 0),
        MATCH(B92, 'Summary - Period of Performance'!$C$1:$AW$1, 0)
      ),
      ""
    ),
    ""
  ),
  ""
)</f>
        <v/>
      </c>
      <c r="I92" s="21" t="str">
        <f>IF(
  Prototype_input!$C$6 = "Federal or Tribal Government",
  IF(
    B92 &lt;&gt; "",
    IFERROR(
      INDEX(
        'Summary - Socioeconomic'!$C$2:$BX$11,
        MATCH(Prototype_input!$C$50, 'Summary - Socioeconomic'!$B$2:$B$11, 0),
        MATCH(B92, 'Summary - Socioeconomic'!$C$1:$BX$1, 0)
      ),
      ""
    ),
    ""
  ),
  ""
)</f>
        <v/>
      </c>
      <c r="J92" s="21" t="str">
        <f>IF(
  Prototype_input!$C$6 = "Federal or Tribal Government",
  IF(
    B92 &lt;&gt; "",
    IFERROR(
      INDEX(
        'Summary - Estimated Dollar Valu'!$C$2:$AW$4,
        MATCH(Prototype_input!$C$54, 'Summary - Estimated Dollar Valu'!$B$2:$B$4, 0),
        MATCH(B92, 'Summary - Estimated Dollar Valu'!$C$1:$AW$1, 0)
      ),
      ""
    ),
    ""
  ),
  ""
)</f>
        <v/>
      </c>
      <c r="K92" s="21" t="str">
        <f>IF(AND(Prototype_input!$C$56&lt;&gt;"",J92&lt;&gt;""),Prototype_input!$C$58,"")</f>
        <v/>
      </c>
      <c r="L92" s="21" t="str">
        <f>IF(AND(Prototype_input!$C$60&lt;&gt;"",J92&lt;&gt;""),Prototype_input!$C$62,"")</f>
        <v/>
      </c>
      <c r="M92" s="21" t="str">
        <f>IF(AND(Prototype_input!$C$64&lt;&gt;"",J92&lt;&gt;""),Prototype_input!$C$66,"")</f>
        <v/>
      </c>
      <c r="N92" s="21" t="str">
        <f>IF(AND(Prototype_input!$C$68&lt;&gt;"",J92&lt;&gt;""),Prototype_input!$C$70,"")</f>
        <v/>
      </c>
      <c r="O92" s="21" t="str">
        <f>IF(N92&lt;&gt;"",_xlfn.XLOOKUP(Prototype_input!$E$19,'ITC Offerings Mapping'!$C$1:$C$1000,'ITC Offerings Mapping'!$B$1:$B$1000),"")</f>
        <v/>
      </c>
      <c r="Q92" s="21" t="str">
        <f t="array" ref="Q92">IF(Prototype_input!$C$6="Federal or Tribal Government",IF(O92&lt;&gt;"", INDEX('Scope Scoring'!$C$2:$BX$50, MATCH(O92, 'Scope Scoring'!$B$2:$B$50, 0), MATCH(B92, 'Scope Scoring'!$C$1:$BX$1, 0)),""),"")</f>
        <v/>
      </c>
      <c r="R92" s="21" t="str">
        <f t="shared" si="26"/>
        <v/>
      </c>
      <c r="S92" s="21" t="str">
        <f t="shared" si="27"/>
        <v/>
      </c>
      <c r="T92" s="21" t="str">
        <f t="shared" si="28"/>
        <v/>
      </c>
      <c r="U92" s="21" t="str">
        <f t="shared" si="29"/>
        <v/>
      </c>
      <c r="W92" s="21" t="str">
        <f t="array" ref="W92">IF(Prototype_input!$C$6="Federal or Tribal Government",IF(O92&lt;&gt;"", INDEX('Summary - Level of Assistance -'!$C$2:$AV$7, MATCH(Prototype_input!$C$34, 'Summary - Level of Assistance -'!$B$2:$B$7, 0), MATCH(B92, 'Summary - Level of Assistance -'!$C$1:$AV$1, 0)),""),"")</f>
        <v/>
      </c>
      <c r="X92" s="21" t="str">
        <f t="shared" si="30"/>
        <v/>
      </c>
      <c r="Y92" s="21" t="str">
        <f t="shared" si="31"/>
        <v/>
      </c>
      <c r="AA92" s="21" t="str">
        <f t="array" ref="AA92">IF(Prototype_input!$C$6="Federal or Tribal Government",IF(O92&lt;&gt;"", INDEX('Summary - Objective - Tradeoff'!$C$2:$AV$4, MATCH(Prototype_input!$C$38, 'Summary - Objective - Tradeoff'!$B$2:$B$4, 0), MATCH(B92, 'Summary - Objective - Tradeoff'!$C$1:$AV$1, 0)),""),"")</f>
        <v/>
      </c>
      <c r="AB92" s="21" t="str">
        <f t="shared" si="32"/>
        <v/>
      </c>
      <c r="AC92" s="21" t="str">
        <f t="shared" si="33"/>
        <v/>
      </c>
      <c r="AE92" s="21" t="str">
        <f t="array" ref="AE92">IF(Prototype_input!$C$6="Federal or Tribal Government",IF(O92&lt;&gt;"", INDEX('Summary- PoP - Tradeoff'!$C$2:$AV$5, MATCH(Prototype_input!$C$46, 'Summary- PoP - Tradeoff'!$B$2:$B$5, 0), MATCH(B92, 'Summary- PoP - Tradeoff'!$C$1:$AV$1, 0)),""),"")</f>
        <v/>
      </c>
      <c r="AF92" s="21" t="str">
        <f t="shared" si="34"/>
        <v/>
      </c>
      <c r="AG92" s="21" t="str">
        <f t="shared" si="35"/>
        <v/>
      </c>
      <c r="AI92" s="21" t="str">
        <f t="array" ref="AI92">IF(Prototype_input!$C$6="Federal or Tribal Government",IF(O92&lt;&gt;"", INDEX('Summary - EDV - Tradeoff'!$C$2:$AV$4, MATCH(Prototype_input!$C$54, 'Summary - EDV - Tradeoff'!$B$2:$B$4, 0), MATCH(B92, 'Summary - EDV - Tradeoff'!$C$1:$AV$1, 0)),""),"")</f>
        <v/>
      </c>
      <c r="AJ92" s="21" t="str">
        <f t="shared" si="36"/>
        <v/>
      </c>
      <c r="AK92" s="21" t="str">
        <f t="shared" si="37"/>
        <v/>
      </c>
      <c r="AL92" s="21" t="str">
        <f t="shared" si="38"/>
        <v/>
      </c>
    </row>
    <row r="93" spans="4:38" ht="12.75" x14ac:dyDescent="0.2">
      <c r="D93" s="21" t="str">
        <f>IF(
  Prototype_input!$C$6 = "State or Local Government",
  IF(
    C93 &lt;&gt; "",
    IFERROR(
      INDEX(
        'Summary - Acquisition Need'!$C$2:$AD$4,
        MATCH(Prototype_input!$C$30, 'Summary - Acquisition Need'!$B$2:$B$4, 0),
        MATCH(C93, 'Summary - Acquisition Need'!$C$1:$AD$1, 0)
      ),
      ""
    ),
    ""
  ),
  IF(
    Prototype_input!$C$6 = "Federal or Tribal Government",
    IF(
      B93 &lt;&gt; "",
      IFERROR(
        INDEX(
          'Summary - Place of Performance'!$C$2:$AW$14,
          MATCH(Prototype_input!$C$30, 'Summary - Place of Performance'!$B$2:$B$14, 0),
          MATCH(B93, 'Summary - Place of Performance'!$C$1:$AW$1, 0)
        ),
        ""
      ),
      ""
    ),
    ""
  )
)</f>
        <v/>
      </c>
      <c r="E93" s="21" t="str">
        <f>IF(
  Prototype_input!$C$6 = "State or Local Government",
  IF(
    C93 &lt;&gt; "",
    IFERROR(
      INDEX(
        'Summary - Contract Type'!$C$2:$BX$6,
        MATCH(Prototype_input!$C$34, 'Summary - Contract Type'!$B$2:$B$6, 0),
        MATCH(C93, 'Summary - Contract Type'!$C$1:$BX$1, 0)
      ),
      ""
    ),
    ""
  ),
  IF(
    Prototype_input!$C$6 = "Federal or Tribal Government",
    IF(
      B93 &lt;&gt; "",
      IFERROR(
        INDEX(
          'Summary - Level of Assistance'!$C$2:$AW$7,
          MATCH(Prototype_input!$C$34, 'Summary - Level of Assistance'!$B$2:$B$7, 0),
          MATCH(B93, 'Summary - Level of Assistance'!$C$1:$AW$1, 0)
        ),
        ""
      ),
      ""
    ),
    ""
  )
)</f>
        <v/>
      </c>
      <c r="F93" s="21" t="str">
        <f>IF(
  Prototype_input!$C$6 = "State or Local Government",
  IF(
    C93 &lt;&gt; "",
    IFERROR(
      INDEX(
        'Summary - Socioeconomic'!$C$2:$BX$11,
        MATCH(Prototype_input!$C$38, 'Summary - Socioeconomic'!$B$2:$B$11, 0),
        MATCH(C93, 'Summary - Socioeconomic'!$C$1:$BX$1, 0)
      ),
      ""
    ),
    ""
  ),
  IF(
    Prototype_input!$C$6 = "Federal or Tribal Government",
    IF(
      B93 &lt;&gt; "",
      IFERROR(
        INDEX(
          'Summary - Objective'!$C$2:$AX$4,
          MATCH(Prototype_input!$C$38, 'Summary - Objective'!$B$2:$B$4, 0),
          MATCH(B93, 'Summary - Objective'!$C$1:$AX$1, 0)
        ),
        ""
      ),
      ""
    ),
    ""
  )
)</f>
        <v/>
      </c>
      <c r="G93" s="21" t="str">
        <f>IF(
  Prototype_input!$C$6 = "Federal or Tribal Government",
  IF(
    B93 &lt;&gt; "",
    IFERROR(
      INDEX(
        'Summary - Contract Type'!$C$2:$BX$6,
        MATCH(Prototype_input!$C$42, 'Summary - Contract Type'!$B$2:$B$6, 0),
        MATCH(B93, 'Summary - Contract Type'!$C$1:$BX$1, 0)
      ),
      ""
    ),
    ""
  ),
  ""
)</f>
        <v/>
      </c>
      <c r="H93" s="21" t="str">
        <f>IF(
  Prototype_input!$C$6 = "Federal or Tribal Government",
  IF(
    B93 &lt;&gt; "",
    IFERROR(
      INDEX(
        'Summary - Period of Performance'!$C$2:$AW$5,
        MATCH(Prototype_input!$C$46, 'Summary - Period of Performance'!$B$2:$B$5, 0),
        MATCH(B93, 'Summary - Period of Performance'!$C$1:$AW$1, 0)
      ),
      ""
    ),
    ""
  ),
  ""
)</f>
        <v/>
      </c>
      <c r="I93" s="21" t="str">
        <f>IF(
  Prototype_input!$C$6 = "Federal or Tribal Government",
  IF(
    B93 &lt;&gt; "",
    IFERROR(
      INDEX(
        'Summary - Socioeconomic'!$C$2:$BX$11,
        MATCH(Prototype_input!$C$50, 'Summary - Socioeconomic'!$B$2:$B$11, 0),
        MATCH(B93, 'Summary - Socioeconomic'!$C$1:$BX$1, 0)
      ),
      ""
    ),
    ""
  ),
  ""
)</f>
        <v/>
      </c>
      <c r="J93" s="21" t="str">
        <f>IF(
  Prototype_input!$C$6 = "Federal or Tribal Government",
  IF(
    B93 &lt;&gt; "",
    IFERROR(
      INDEX(
        'Summary - Estimated Dollar Valu'!$C$2:$AW$4,
        MATCH(Prototype_input!$C$54, 'Summary - Estimated Dollar Valu'!$B$2:$B$4, 0),
        MATCH(B93, 'Summary - Estimated Dollar Valu'!$C$1:$AW$1, 0)
      ),
      ""
    ),
    ""
  ),
  ""
)</f>
        <v/>
      </c>
      <c r="K93" s="21" t="str">
        <f>IF(AND(Prototype_input!$C$56&lt;&gt;"",J93&lt;&gt;""),Prototype_input!$C$58,"")</f>
        <v/>
      </c>
      <c r="L93" s="21" t="str">
        <f>IF(AND(Prototype_input!$C$60&lt;&gt;"",J93&lt;&gt;""),Prototype_input!$C$62,"")</f>
        <v/>
      </c>
      <c r="M93" s="21" t="str">
        <f>IF(AND(Prototype_input!$C$64&lt;&gt;"",J93&lt;&gt;""),Prototype_input!$C$66,"")</f>
        <v/>
      </c>
      <c r="N93" s="21" t="str">
        <f>IF(AND(Prototype_input!$C$68&lt;&gt;"",J93&lt;&gt;""),Prototype_input!$C$70,"")</f>
        <v/>
      </c>
      <c r="O93" s="21" t="str">
        <f>IF(N93&lt;&gt;"",_xlfn.XLOOKUP(Prototype_input!$E$19,'ITC Offerings Mapping'!$C$1:$C$1000,'ITC Offerings Mapping'!$B$1:$B$1000),"")</f>
        <v/>
      </c>
      <c r="Q93" s="21" t="str">
        <f t="array" ref="Q93">IF(Prototype_input!$C$6="Federal or Tribal Government",IF(O93&lt;&gt;"", INDEX('Scope Scoring'!$C$2:$BX$50, MATCH(O93, 'Scope Scoring'!$B$2:$B$50, 0), MATCH(B93, 'Scope Scoring'!$C$1:$BX$1, 0)),""),"")</f>
        <v/>
      </c>
      <c r="R93" s="21" t="str">
        <f t="shared" si="26"/>
        <v/>
      </c>
      <c r="S93" s="21" t="str">
        <f t="shared" si="27"/>
        <v/>
      </c>
      <c r="T93" s="21" t="str">
        <f t="shared" si="28"/>
        <v/>
      </c>
      <c r="U93" s="21" t="str">
        <f t="shared" si="29"/>
        <v/>
      </c>
      <c r="W93" s="21" t="str">
        <f t="array" ref="W93">IF(Prototype_input!$C$6="Federal or Tribal Government",IF(O93&lt;&gt;"", INDEX('Summary - Level of Assistance -'!$C$2:$AV$7, MATCH(Prototype_input!$C$34, 'Summary - Level of Assistance -'!$B$2:$B$7, 0), MATCH(B93, 'Summary - Level of Assistance -'!$C$1:$AV$1, 0)),""),"")</f>
        <v/>
      </c>
      <c r="X93" s="21" t="str">
        <f t="shared" si="30"/>
        <v/>
      </c>
      <c r="Y93" s="21" t="str">
        <f t="shared" si="31"/>
        <v/>
      </c>
      <c r="AA93" s="21" t="str">
        <f t="array" ref="AA93">IF(Prototype_input!$C$6="Federal or Tribal Government",IF(O93&lt;&gt;"", INDEX('Summary - Objective - Tradeoff'!$C$2:$AV$4, MATCH(Prototype_input!$C$38, 'Summary - Objective - Tradeoff'!$B$2:$B$4, 0), MATCH(B93, 'Summary - Objective - Tradeoff'!$C$1:$AV$1, 0)),""),"")</f>
        <v/>
      </c>
      <c r="AB93" s="21" t="str">
        <f t="shared" si="32"/>
        <v/>
      </c>
      <c r="AC93" s="21" t="str">
        <f t="shared" si="33"/>
        <v/>
      </c>
      <c r="AE93" s="21" t="str">
        <f t="array" ref="AE93">IF(Prototype_input!$C$6="Federal or Tribal Government",IF(O93&lt;&gt;"", INDEX('Summary- PoP - Tradeoff'!$C$2:$AV$5, MATCH(Prototype_input!$C$46, 'Summary- PoP - Tradeoff'!$B$2:$B$5, 0), MATCH(B93, 'Summary- PoP - Tradeoff'!$C$1:$AV$1, 0)),""),"")</f>
        <v/>
      </c>
      <c r="AF93" s="21" t="str">
        <f t="shared" si="34"/>
        <v/>
      </c>
      <c r="AG93" s="21" t="str">
        <f t="shared" si="35"/>
        <v/>
      </c>
      <c r="AI93" s="21" t="str">
        <f t="array" ref="AI93">IF(Prototype_input!$C$6="Federal or Tribal Government",IF(O93&lt;&gt;"", INDEX('Summary - EDV - Tradeoff'!$C$2:$AV$4, MATCH(Prototype_input!$C$54, 'Summary - EDV - Tradeoff'!$B$2:$B$4, 0), MATCH(B93, 'Summary - EDV - Tradeoff'!$C$1:$AV$1, 0)),""),"")</f>
        <v/>
      </c>
      <c r="AJ93" s="21" t="str">
        <f t="shared" si="36"/>
        <v/>
      </c>
      <c r="AK93" s="21" t="str">
        <f t="shared" si="37"/>
        <v/>
      </c>
      <c r="AL93" s="21" t="str">
        <f t="shared" si="38"/>
        <v/>
      </c>
    </row>
    <row r="94" spans="4:38" ht="12.75" x14ac:dyDescent="0.2">
      <c r="D94" s="21" t="str">
        <f>IF(
  Prototype_input!$C$6 = "State or Local Government",
  IF(
    C94 &lt;&gt; "",
    IFERROR(
      INDEX(
        'Summary - Acquisition Need'!$C$2:$AD$4,
        MATCH(Prototype_input!$C$30, 'Summary - Acquisition Need'!$B$2:$B$4, 0),
        MATCH(C94, 'Summary - Acquisition Need'!$C$1:$AD$1, 0)
      ),
      ""
    ),
    ""
  ),
  IF(
    Prototype_input!$C$6 = "Federal or Tribal Government",
    IF(
      B94 &lt;&gt; "",
      IFERROR(
        INDEX(
          'Summary - Place of Performance'!$C$2:$AW$14,
          MATCH(Prototype_input!$C$30, 'Summary - Place of Performance'!$B$2:$B$14, 0),
          MATCH(B94, 'Summary - Place of Performance'!$C$1:$AW$1, 0)
        ),
        ""
      ),
      ""
    ),
    ""
  )
)</f>
        <v/>
      </c>
      <c r="E94" s="21" t="str">
        <f>IF(
  Prototype_input!$C$6 = "State or Local Government",
  IF(
    C94 &lt;&gt; "",
    IFERROR(
      INDEX(
        'Summary - Contract Type'!$C$2:$BX$6,
        MATCH(Prototype_input!$C$34, 'Summary - Contract Type'!$B$2:$B$6, 0),
        MATCH(C94, 'Summary - Contract Type'!$C$1:$BX$1, 0)
      ),
      ""
    ),
    ""
  ),
  IF(
    Prototype_input!$C$6 = "Federal or Tribal Government",
    IF(
      B94 &lt;&gt; "",
      IFERROR(
        INDEX(
          'Summary - Level of Assistance'!$C$2:$AW$7,
          MATCH(Prototype_input!$C$34, 'Summary - Level of Assistance'!$B$2:$B$7, 0),
          MATCH(B94, 'Summary - Level of Assistance'!$C$1:$AW$1, 0)
        ),
        ""
      ),
      ""
    ),
    ""
  )
)</f>
        <v/>
      </c>
      <c r="F94" s="21" t="str">
        <f>IF(
  Prototype_input!$C$6 = "State or Local Government",
  IF(
    C94 &lt;&gt; "",
    IFERROR(
      INDEX(
        'Summary - Socioeconomic'!$C$2:$BX$11,
        MATCH(Prototype_input!$C$38, 'Summary - Socioeconomic'!$B$2:$B$11, 0),
        MATCH(C94, 'Summary - Socioeconomic'!$C$1:$BX$1, 0)
      ),
      ""
    ),
    ""
  ),
  IF(
    Prototype_input!$C$6 = "Federal or Tribal Government",
    IF(
      B94 &lt;&gt; "",
      IFERROR(
        INDEX(
          'Summary - Objective'!$C$2:$AX$4,
          MATCH(Prototype_input!$C$38, 'Summary - Objective'!$B$2:$B$4, 0),
          MATCH(B94, 'Summary - Objective'!$C$1:$AX$1, 0)
        ),
        ""
      ),
      ""
    ),
    ""
  )
)</f>
        <v/>
      </c>
      <c r="G94" s="21" t="str">
        <f>IF(
  Prototype_input!$C$6 = "Federal or Tribal Government",
  IF(
    B94 &lt;&gt; "",
    IFERROR(
      INDEX(
        'Summary - Contract Type'!$C$2:$BX$6,
        MATCH(Prototype_input!$C$42, 'Summary - Contract Type'!$B$2:$B$6, 0),
        MATCH(B94, 'Summary - Contract Type'!$C$1:$BX$1, 0)
      ),
      ""
    ),
    ""
  ),
  ""
)</f>
        <v/>
      </c>
      <c r="H94" s="21" t="str">
        <f>IF(
  Prototype_input!$C$6 = "Federal or Tribal Government",
  IF(
    B94 &lt;&gt; "",
    IFERROR(
      INDEX(
        'Summary - Period of Performance'!$C$2:$AW$5,
        MATCH(Prototype_input!$C$46, 'Summary - Period of Performance'!$B$2:$B$5, 0),
        MATCH(B94, 'Summary - Period of Performance'!$C$1:$AW$1, 0)
      ),
      ""
    ),
    ""
  ),
  ""
)</f>
        <v/>
      </c>
      <c r="I94" s="21" t="str">
        <f>IF(
  Prototype_input!$C$6 = "Federal or Tribal Government",
  IF(
    B94 &lt;&gt; "",
    IFERROR(
      INDEX(
        'Summary - Socioeconomic'!$C$2:$BX$11,
        MATCH(Prototype_input!$C$50, 'Summary - Socioeconomic'!$B$2:$B$11, 0),
        MATCH(B94, 'Summary - Socioeconomic'!$C$1:$BX$1, 0)
      ),
      ""
    ),
    ""
  ),
  ""
)</f>
        <v/>
      </c>
      <c r="J94" s="21" t="str">
        <f>IF(
  Prototype_input!$C$6 = "Federal or Tribal Government",
  IF(
    B94 &lt;&gt; "",
    IFERROR(
      INDEX(
        'Summary - Estimated Dollar Valu'!$C$2:$AW$4,
        MATCH(Prototype_input!$C$54, 'Summary - Estimated Dollar Valu'!$B$2:$B$4, 0),
        MATCH(B94, 'Summary - Estimated Dollar Valu'!$C$1:$AW$1, 0)
      ),
      ""
    ),
    ""
  ),
  ""
)</f>
        <v/>
      </c>
      <c r="K94" s="21" t="str">
        <f>IF(AND(Prototype_input!$C$56&lt;&gt;"",J94&lt;&gt;""),Prototype_input!$C$58,"")</f>
        <v/>
      </c>
      <c r="L94" s="21" t="str">
        <f>IF(AND(Prototype_input!$C$60&lt;&gt;"",J94&lt;&gt;""),Prototype_input!$C$62,"")</f>
        <v/>
      </c>
      <c r="M94" s="21" t="str">
        <f>IF(AND(Prototype_input!$C$64&lt;&gt;"",J94&lt;&gt;""),Prototype_input!$C$66,"")</f>
        <v/>
      </c>
      <c r="N94" s="21" t="str">
        <f>IF(AND(Prototype_input!$C$68&lt;&gt;"",J94&lt;&gt;""),Prototype_input!$C$70,"")</f>
        <v/>
      </c>
      <c r="O94" s="21" t="str">
        <f>IF(N94&lt;&gt;"",_xlfn.XLOOKUP(Prototype_input!$E$19,'ITC Offerings Mapping'!$C$1:$C$1000,'ITC Offerings Mapping'!$B$1:$B$1000),"")</f>
        <v/>
      </c>
      <c r="Q94" s="21" t="str">
        <f t="array" ref="Q94">IF(Prototype_input!$C$6="Federal or Tribal Government",IF(O94&lt;&gt;"", INDEX('Scope Scoring'!$C$2:$BX$50, MATCH(O94, 'Scope Scoring'!$B$2:$B$50, 0), MATCH(B94, 'Scope Scoring'!$C$1:$BX$1, 0)),""),"")</f>
        <v/>
      </c>
      <c r="R94" s="21" t="str">
        <f t="shared" si="26"/>
        <v/>
      </c>
      <c r="S94" s="21" t="str">
        <f t="shared" si="27"/>
        <v/>
      </c>
      <c r="T94" s="21" t="str">
        <f t="shared" si="28"/>
        <v/>
      </c>
      <c r="U94" s="21" t="str">
        <f t="shared" si="29"/>
        <v/>
      </c>
      <c r="W94" s="21" t="str">
        <f t="array" ref="W94">IF(Prototype_input!$C$6="Federal or Tribal Government",IF(O94&lt;&gt;"", INDEX('Summary - Level of Assistance -'!$C$2:$AV$7, MATCH(Prototype_input!$C$34, 'Summary - Level of Assistance -'!$B$2:$B$7, 0), MATCH(B94, 'Summary - Level of Assistance -'!$C$1:$AV$1, 0)),""),"")</f>
        <v/>
      </c>
      <c r="X94" s="21" t="str">
        <f t="shared" si="30"/>
        <v/>
      </c>
      <c r="Y94" s="21" t="str">
        <f t="shared" si="31"/>
        <v/>
      </c>
      <c r="AA94" s="21" t="str">
        <f t="array" ref="AA94">IF(Prototype_input!$C$6="Federal or Tribal Government",IF(O94&lt;&gt;"", INDEX('Summary - Objective - Tradeoff'!$C$2:$AV$4, MATCH(Prototype_input!$C$38, 'Summary - Objective - Tradeoff'!$B$2:$B$4, 0), MATCH(B94, 'Summary - Objective - Tradeoff'!$C$1:$AV$1, 0)),""),"")</f>
        <v/>
      </c>
      <c r="AB94" s="21" t="str">
        <f t="shared" si="32"/>
        <v/>
      </c>
      <c r="AC94" s="21" t="str">
        <f t="shared" si="33"/>
        <v/>
      </c>
      <c r="AE94" s="21" t="str">
        <f t="array" ref="AE94">IF(Prototype_input!$C$6="Federal or Tribal Government",IF(O94&lt;&gt;"", INDEX('Summary- PoP - Tradeoff'!$C$2:$AV$5, MATCH(Prototype_input!$C$46, 'Summary- PoP - Tradeoff'!$B$2:$B$5, 0), MATCH(B94, 'Summary- PoP - Tradeoff'!$C$1:$AV$1, 0)),""),"")</f>
        <v/>
      </c>
      <c r="AF94" s="21" t="str">
        <f t="shared" si="34"/>
        <v/>
      </c>
      <c r="AG94" s="21" t="str">
        <f t="shared" si="35"/>
        <v/>
      </c>
      <c r="AI94" s="21" t="str">
        <f t="array" ref="AI94">IF(Prototype_input!$C$6="Federal or Tribal Government",IF(O94&lt;&gt;"", INDEX('Summary - EDV - Tradeoff'!$C$2:$AV$4, MATCH(Prototype_input!$C$54, 'Summary - EDV - Tradeoff'!$B$2:$B$4, 0), MATCH(B94, 'Summary - EDV - Tradeoff'!$C$1:$AV$1, 0)),""),"")</f>
        <v/>
      </c>
      <c r="AJ94" s="21" t="str">
        <f t="shared" si="36"/>
        <v/>
      </c>
      <c r="AK94" s="21" t="str">
        <f t="shared" si="37"/>
        <v/>
      </c>
      <c r="AL94" s="21" t="str">
        <f t="shared" si="38"/>
        <v/>
      </c>
    </row>
    <row r="95" spans="4:38" ht="12.75" x14ac:dyDescent="0.2">
      <c r="D95" s="21" t="str">
        <f>IF(
  Prototype_input!$C$6 = "State or Local Government",
  IF(
    C95 &lt;&gt; "",
    IFERROR(
      INDEX(
        'Summary - Acquisition Need'!$C$2:$AD$4,
        MATCH(Prototype_input!$C$30, 'Summary - Acquisition Need'!$B$2:$B$4, 0),
        MATCH(C95, 'Summary - Acquisition Need'!$C$1:$AD$1, 0)
      ),
      ""
    ),
    ""
  ),
  IF(
    Prototype_input!$C$6 = "Federal or Tribal Government",
    IF(
      B95 &lt;&gt; "",
      IFERROR(
        INDEX(
          'Summary - Place of Performance'!$C$2:$AW$14,
          MATCH(Prototype_input!$C$30, 'Summary - Place of Performance'!$B$2:$B$14, 0),
          MATCH(B95, 'Summary - Place of Performance'!$C$1:$AW$1, 0)
        ),
        ""
      ),
      ""
    ),
    ""
  )
)</f>
        <v/>
      </c>
      <c r="E95" s="21" t="str">
        <f>IF(
  Prototype_input!$C$6 = "State or Local Government",
  IF(
    C95 &lt;&gt; "",
    IFERROR(
      INDEX(
        'Summary - Contract Type'!$C$2:$BX$6,
        MATCH(Prototype_input!$C$34, 'Summary - Contract Type'!$B$2:$B$6, 0),
        MATCH(C95, 'Summary - Contract Type'!$C$1:$BX$1, 0)
      ),
      ""
    ),
    ""
  ),
  IF(
    Prototype_input!$C$6 = "Federal or Tribal Government",
    IF(
      B95 &lt;&gt; "",
      IFERROR(
        INDEX(
          'Summary - Level of Assistance'!$C$2:$AW$7,
          MATCH(Prototype_input!$C$34, 'Summary - Level of Assistance'!$B$2:$B$7, 0),
          MATCH(B95, 'Summary - Level of Assistance'!$C$1:$AW$1, 0)
        ),
        ""
      ),
      ""
    ),
    ""
  )
)</f>
        <v/>
      </c>
      <c r="F95" s="21" t="str">
        <f>IF(
  Prototype_input!$C$6 = "State or Local Government",
  IF(
    C95 &lt;&gt; "",
    IFERROR(
      INDEX(
        'Summary - Socioeconomic'!$C$2:$BX$11,
        MATCH(Prototype_input!$C$38, 'Summary - Socioeconomic'!$B$2:$B$11, 0),
        MATCH(C95, 'Summary - Socioeconomic'!$C$1:$BX$1, 0)
      ),
      ""
    ),
    ""
  ),
  IF(
    Prototype_input!$C$6 = "Federal or Tribal Government",
    IF(
      B95 &lt;&gt; "",
      IFERROR(
        INDEX(
          'Summary - Objective'!$C$2:$AX$4,
          MATCH(Prototype_input!$C$38, 'Summary - Objective'!$B$2:$B$4, 0),
          MATCH(B95, 'Summary - Objective'!$C$1:$AX$1, 0)
        ),
        ""
      ),
      ""
    ),
    ""
  )
)</f>
        <v/>
      </c>
      <c r="G95" s="21" t="str">
        <f>IF(
  Prototype_input!$C$6 = "Federal or Tribal Government",
  IF(
    B95 &lt;&gt; "",
    IFERROR(
      INDEX(
        'Summary - Contract Type'!$C$2:$BX$6,
        MATCH(Prototype_input!$C$42, 'Summary - Contract Type'!$B$2:$B$6, 0),
        MATCH(B95, 'Summary - Contract Type'!$C$1:$BX$1, 0)
      ),
      ""
    ),
    ""
  ),
  ""
)</f>
        <v/>
      </c>
      <c r="H95" s="21" t="str">
        <f>IF(
  Prototype_input!$C$6 = "Federal or Tribal Government",
  IF(
    B95 &lt;&gt; "",
    IFERROR(
      INDEX(
        'Summary - Period of Performance'!$C$2:$AW$5,
        MATCH(Prototype_input!$C$46, 'Summary - Period of Performance'!$B$2:$B$5, 0),
        MATCH(B95, 'Summary - Period of Performance'!$C$1:$AW$1, 0)
      ),
      ""
    ),
    ""
  ),
  ""
)</f>
        <v/>
      </c>
      <c r="I95" s="21" t="str">
        <f>IF(
  Prototype_input!$C$6 = "Federal or Tribal Government",
  IF(
    B95 &lt;&gt; "",
    IFERROR(
      INDEX(
        'Summary - Socioeconomic'!$C$2:$BX$11,
        MATCH(Prototype_input!$C$50, 'Summary - Socioeconomic'!$B$2:$B$11, 0),
        MATCH(B95, 'Summary - Socioeconomic'!$C$1:$BX$1, 0)
      ),
      ""
    ),
    ""
  ),
  ""
)</f>
        <v/>
      </c>
      <c r="J95" s="21" t="str">
        <f>IF(
  Prototype_input!$C$6 = "Federal or Tribal Government",
  IF(
    B95 &lt;&gt; "",
    IFERROR(
      INDEX(
        'Summary - Estimated Dollar Valu'!$C$2:$AW$4,
        MATCH(Prototype_input!$C$54, 'Summary - Estimated Dollar Valu'!$B$2:$B$4, 0),
        MATCH(B95, 'Summary - Estimated Dollar Valu'!$C$1:$AW$1, 0)
      ),
      ""
    ),
    ""
  ),
  ""
)</f>
        <v/>
      </c>
      <c r="K95" s="21" t="str">
        <f>IF(AND(Prototype_input!$C$56&lt;&gt;"",J95&lt;&gt;""),Prototype_input!$C$58,"")</f>
        <v/>
      </c>
      <c r="L95" s="21" t="str">
        <f>IF(AND(Prototype_input!$C$60&lt;&gt;"",J95&lt;&gt;""),Prototype_input!$C$62,"")</f>
        <v/>
      </c>
      <c r="M95" s="21" t="str">
        <f>IF(AND(Prototype_input!$C$64&lt;&gt;"",J95&lt;&gt;""),Prototype_input!$C$66,"")</f>
        <v/>
      </c>
      <c r="N95" s="21" t="str">
        <f>IF(AND(Prototype_input!$C$68&lt;&gt;"",J95&lt;&gt;""),Prototype_input!$C$70,"")</f>
        <v/>
      </c>
      <c r="O95" s="21" t="str">
        <f>IF(N95&lt;&gt;"",_xlfn.XLOOKUP(Prototype_input!$E$19,'ITC Offerings Mapping'!$C$1:$C$1000,'ITC Offerings Mapping'!$B$1:$B$1000),"")</f>
        <v/>
      </c>
      <c r="Q95" s="21" t="str">
        <f t="array" ref="Q95">IF(Prototype_input!$C$6="Federal or Tribal Government",IF(O95&lt;&gt;"", INDEX('Scope Scoring'!$C$2:$BX$50, MATCH(O95, 'Scope Scoring'!$B$2:$B$50, 0), MATCH(B95, 'Scope Scoring'!$C$1:$BX$1, 0)),""),"")</f>
        <v/>
      </c>
      <c r="R95" s="21" t="str">
        <f t="shared" si="26"/>
        <v/>
      </c>
      <c r="S95" s="21" t="str">
        <f t="shared" si="27"/>
        <v/>
      </c>
      <c r="T95" s="21" t="str">
        <f t="shared" si="28"/>
        <v/>
      </c>
      <c r="U95" s="21" t="str">
        <f t="shared" si="29"/>
        <v/>
      </c>
      <c r="W95" s="21" t="str">
        <f t="array" ref="W95">IF(Prototype_input!$C$6="Federal or Tribal Government",IF(O95&lt;&gt;"", INDEX('Summary - Level of Assistance -'!$C$2:$AV$7, MATCH(Prototype_input!$C$34, 'Summary - Level of Assistance -'!$B$2:$B$7, 0), MATCH(B95, 'Summary - Level of Assistance -'!$C$1:$AV$1, 0)),""),"")</f>
        <v/>
      </c>
      <c r="X95" s="21" t="str">
        <f t="shared" si="30"/>
        <v/>
      </c>
      <c r="Y95" s="21" t="str">
        <f t="shared" si="31"/>
        <v/>
      </c>
      <c r="AA95" s="21" t="str">
        <f t="array" ref="AA95">IF(Prototype_input!$C$6="Federal or Tribal Government",IF(O95&lt;&gt;"", INDEX('Summary - Objective - Tradeoff'!$C$2:$AV$4, MATCH(Prototype_input!$C$38, 'Summary - Objective - Tradeoff'!$B$2:$B$4, 0), MATCH(B95, 'Summary - Objective - Tradeoff'!$C$1:$AV$1, 0)),""),"")</f>
        <v/>
      </c>
      <c r="AB95" s="21" t="str">
        <f t="shared" si="32"/>
        <v/>
      </c>
      <c r="AC95" s="21" t="str">
        <f t="shared" si="33"/>
        <v/>
      </c>
      <c r="AE95" s="21" t="str">
        <f t="array" ref="AE95">IF(Prototype_input!$C$6="Federal or Tribal Government",IF(O95&lt;&gt;"", INDEX('Summary- PoP - Tradeoff'!$C$2:$AV$5, MATCH(Prototype_input!$C$46, 'Summary- PoP - Tradeoff'!$B$2:$B$5, 0), MATCH(B95, 'Summary- PoP - Tradeoff'!$C$1:$AV$1, 0)),""),"")</f>
        <v/>
      </c>
      <c r="AF95" s="21" t="str">
        <f t="shared" si="34"/>
        <v/>
      </c>
      <c r="AG95" s="21" t="str">
        <f t="shared" si="35"/>
        <v/>
      </c>
      <c r="AI95" s="21" t="str">
        <f t="array" ref="AI95">IF(Prototype_input!$C$6="Federal or Tribal Government",IF(O95&lt;&gt;"", INDEX('Summary - EDV - Tradeoff'!$C$2:$AV$4, MATCH(Prototype_input!$C$54, 'Summary - EDV - Tradeoff'!$B$2:$B$4, 0), MATCH(B95, 'Summary - EDV - Tradeoff'!$C$1:$AV$1, 0)),""),"")</f>
        <v/>
      </c>
      <c r="AJ95" s="21" t="str">
        <f t="shared" si="36"/>
        <v/>
      </c>
      <c r="AK95" s="21" t="str">
        <f t="shared" si="37"/>
        <v/>
      </c>
      <c r="AL95" s="21" t="str">
        <f t="shared" si="38"/>
        <v/>
      </c>
    </row>
    <row r="96" spans="4:38" ht="12.75" x14ac:dyDescent="0.2">
      <c r="D96" s="21" t="str">
        <f>IF(
  Prototype_input!$C$6 = "State or Local Government",
  IF(
    C96 &lt;&gt; "",
    IFERROR(
      INDEX(
        'Summary - Acquisition Need'!$C$2:$AD$4,
        MATCH(Prototype_input!$C$30, 'Summary - Acquisition Need'!$B$2:$B$4, 0),
        MATCH(C96, 'Summary - Acquisition Need'!$C$1:$AD$1, 0)
      ),
      ""
    ),
    ""
  ),
  IF(
    Prototype_input!$C$6 = "Federal or Tribal Government",
    IF(
      B96 &lt;&gt; "",
      IFERROR(
        INDEX(
          'Summary - Place of Performance'!$C$2:$AW$14,
          MATCH(Prototype_input!$C$30, 'Summary - Place of Performance'!$B$2:$B$14, 0),
          MATCH(B96, 'Summary - Place of Performance'!$C$1:$AW$1, 0)
        ),
        ""
      ),
      ""
    ),
    ""
  )
)</f>
        <v/>
      </c>
      <c r="E96" s="21" t="str">
        <f>IF(
  Prototype_input!$C$6 = "State or Local Government",
  IF(
    C96 &lt;&gt; "",
    IFERROR(
      INDEX(
        'Summary - Contract Type'!$C$2:$BX$6,
        MATCH(Prototype_input!$C$34, 'Summary - Contract Type'!$B$2:$B$6, 0),
        MATCH(C96, 'Summary - Contract Type'!$C$1:$BX$1, 0)
      ),
      ""
    ),
    ""
  ),
  IF(
    Prototype_input!$C$6 = "Federal or Tribal Government",
    IF(
      B96 &lt;&gt; "",
      IFERROR(
        INDEX(
          'Summary - Level of Assistance'!$C$2:$AW$7,
          MATCH(Prototype_input!$C$34, 'Summary - Level of Assistance'!$B$2:$B$7, 0),
          MATCH(B96, 'Summary - Level of Assistance'!$C$1:$AW$1, 0)
        ),
        ""
      ),
      ""
    ),
    ""
  )
)</f>
        <v/>
      </c>
      <c r="F96" s="21" t="str">
        <f>IF(
  Prototype_input!$C$6 = "State or Local Government",
  IF(
    C96 &lt;&gt; "",
    IFERROR(
      INDEX(
        'Summary - Socioeconomic'!$C$2:$BX$11,
        MATCH(Prototype_input!$C$38, 'Summary - Socioeconomic'!$B$2:$B$11, 0),
        MATCH(C96, 'Summary - Socioeconomic'!$C$1:$BX$1, 0)
      ),
      ""
    ),
    ""
  ),
  IF(
    Prototype_input!$C$6 = "Federal or Tribal Government",
    IF(
      B96 &lt;&gt; "",
      IFERROR(
        INDEX(
          'Summary - Objective'!$C$2:$AX$4,
          MATCH(Prototype_input!$C$38, 'Summary - Objective'!$B$2:$B$4, 0),
          MATCH(B96, 'Summary - Objective'!$C$1:$AX$1, 0)
        ),
        ""
      ),
      ""
    ),
    ""
  )
)</f>
        <v/>
      </c>
      <c r="G96" s="21" t="str">
        <f>IF(
  Prototype_input!$C$6 = "Federal or Tribal Government",
  IF(
    B96 &lt;&gt; "",
    IFERROR(
      INDEX(
        'Summary - Contract Type'!$C$2:$BX$6,
        MATCH(Prototype_input!$C$42, 'Summary - Contract Type'!$B$2:$B$6, 0),
        MATCH(B96, 'Summary - Contract Type'!$C$1:$BX$1, 0)
      ),
      ""
    ),
    ""
  ),
  ""
)</f>
        <v/>
      </c>
      <c r="H96" s="21" t="str">
        <f>IF(
  Prototype_input!$C$6 = "Federal or Tribal Government",
  IF(
    B96 &lt;&gt; "",
    IFERROR(
      INDEX(
        'Summary - Period of Performance'!$C$2:$AW$5,
        MATCH(Prototype_input!$C$46, 'Summary - Period of Performance'!$B$2:$B$5, 0),
        MATCH(B96, 'Summary - Period of Performance'!$C$1:$AW$1, 0)
      ),
      ""
    ),
    ""
  ),
  ""
)</f>
        <v/>
      </c>
      <c r="I96" s="21" t="str">
        <f>IF(
  Prototype_input!$C$6 = "Federal or Tribal Government",
  IF(
    B96 &lt;&gt; "",
    IFERROR(
      INDEX(
        'Summary - Socioeconomic'!$C$2:$BX$11,
        MATCH(Prototype_input!$C$50, 'Summary - Socioeconomic'!$B$2:$B$11, 0),
        MATCH(B96, 'Summary - Socioeconomic'!$C$1:$BX$1, 0)
      ),
      ""
    ),
    ""
  ),
  ""
)</f>
        <v/>
      </c>
      <c r="J96" s="21" t="str">
        <f>IF(
  Prototype_input!$C$6 = "Federal or Tribal Government",
  IF(
    B96 &lt;&gt; "",
    IFERROR(
      INDEX(
        'Summary - Estimated Dollar Valu'!$C$2:$AW$4,
        MATCH(Prototype_input!$C$54, 'Summary - Estimated Dollar Valu'!$B$2:$B$4, 0),
        MATCH(B96, 'Summary - Estimated Dollar Valu'!$C$1:$AW$1, 0)
      ),
      ""
    ),
    ""
  ),
  ""
)</f>
        <v/>
      </c>
      <c r="K96" s="21" t="str">
        <f>IF(AND(Prototype_input!$C$56&lt;&gt;"",J96&lt;&gt;""),Prototype_input!$C$58,"")</f>
        <v/>
      </c>
      <c r="L96" s="21" t="str">
        <f>IF(AND(Prototype_input!$C$60&lt;&gt;"",J96&lt;&gt;""),Prototype_input!$C$62,"")</f>
        <v/>
      </c>
      <c r="M96" s="21" t="str">
        <f>IF(AND(Prototype_input!$C$64&lt;&gt;"",J96&lt;&gt;""),Prototype_input!$C$66,"")</f>
        <v/>
      </c>
      <c r="N96" s="21" t="str">
        <f>IF(AND(Prototype_input!$C$68&lt;&gt;"",J96&lt;&gt;""),Prototype_input!$C$70,"")</f>
        <v/>
      </c>
      <c r="O96" s="21" t="str">
        <f>IF(N96&lt;&gt;"",_xlfn.XLOOKUP(Prototype_input!$E$19,'ITC Offerings Mapping'!$C$1:$C$1000,'ITC Offerings Mapping'!$B$1:$B$1000),"")</f>
        <v/>
      </c>
      <c r="Q96" s="21" t="str">
        <f t="array" ref="Q96">IF(Prototype_input!$C$6="Federal or Tribal Government",IF(O96&lt;&gt;"", INDEX('Scope Scoring'!$C$2:$BX$50, MATCH(O96, 'Scope Scoring'!$B$2:$B$50, 0), MATCH(B96, 'Scope Scoring'!$C$1:$BX$1, 0)),""),"")</f>
        <v/>
      </c>
      <c r="R96" s="21" t="str">
        <f t="shared" si="26"/>
        <v/>
      </c>
      <c r="S96" s="21" t="str">
        <f t="shared" si="27"/>
        <v/>
      </c>
      <c r="T96" s="21" t="str">
        <f t="shared" si="28"/>
        <v/>
      </c>
      <c r="U96" s="21" t="str">
        <f t="shared" si="29"/>
        <v/>
      </c>
      <c r="W96" s="21" t="str">
        <f t="array" ref="W96">IF(Prototype_input!$C$6="Federal or Tribal Government",IF(O96&lt;&gt;"", INDEX('Summary - Level of Assistance -'!$C$2:$AV$7, MATCH(Prototype_input!$C$34, 'Summary - Level of Assistance -'!$B$2:$B$7, 0), MATCH(B96, 'Summary - Level of Assistance -'!$C$1:$AV$1, 0)),""),"")</f>
        <v/>
      </c>
      <c r="X96" s="21" t="str">
        <f t="shared" si="30"/>
        <v/>
      </c>
      <c r="Y96" s="21" t="str">
        <f t="shared" si="31"/>
        <v/>
      </c>
      <c r="AA96" s="21" t="str">
        <f t="array" ref="AA96">IF(Prototype_input!$C$6="Federal or Tribal Government",IF(O96&lt;&gt;"", INDEX('Summary - Objective - Tradeoff'!$C$2:$AV$4, MATCH(Prototype_input!$C$38, 'Summary - Objective - Tradeoff'!$B$2:$B$4, 0), MATCH(B96, 'Summary - Objective - Tradeoff'!$C$1:$AV$1, 0)),""),"")</f>
        <v/>
      </c>
      <c r="AB96" s="21" t="str">
        <f t="shared" si="32"/>
        <v/>
      </c>
      <c r="AC96" s="21" t="str">
        <f t="shared" si="33"/>
        <v/>
      </c>
      <c r="AE96" s="21" t="str">
        <f t="array" ref="AE96">IF(Prototype_input!$C$6="Federal or Tribal Government",IF(O96&lt;&gt;"", INDEX('Summary- PoP - Tradeoff'!$C$2:$AV$5, MATCH(Prototype_input!$C$46, 'Summary- PoP - Tradeoff'!$B$2:$B$5, 0), MATCH(B96, 'Summary- PoP - Tradeoff'!$C$1:$AV$1, 0)),""),"")</f>
        <v/>
      </c>
      <c r="AF96" s="21" t="str">
        <f t="shared" si="34"/>
        <v/>
      </c>
      <c r="AG96" s="21" t="str">
        <f t="shared" si="35"/>
        <v/>
      </c>
      <c r="AI96" s="21" t="str">
        <f t="array" ref="AI96">IF(Prototype_input!$C$6="Federal or Tribal Government",IF(O96&lt;&gt;"", INDEX('Summary - EDV - Tradeoff'!$C$2:$AV$4, MATCH(Prototype_input!$C$54, 'Summary - EDV - Tradeoff'!$B$2:$B$4, 0), MATCH(B96, 'Summary - EDV - Tradeoff'!$C$1:$AV$1, 0)),""),"")</f>
        <v/>
      </c>
      <c r="AJ96" s="21" t="str">
        <f t="shared" si="36"/>
        <v/>
      </c>
      <c r="AK96" s="21" t="str">
        <f t="shared" si="37"/>
        <v/>
      </c>
      <c r="AL96" s="21" t="str">
        <f t="shared" si="38"/>
        <v/>
      </c>
    </row>
    <row r="97" spans="4:38" ht="12.75" x14ac:dyDescent="0.2">
      <c r="D97" s="21" t="str">
        <f>IF(
  Prototype_input!$C$6 = "State or Local Government",
  IF(
    C97 &lt;&gt; "",
    IFERROR(
      INDEX(
        'Summary - Acquisition Need'!$C$2:$AD$4,
        MATCH(Prototype_input!$C$30, 'Summary - Acquisition Need'!$B$2:$B$4, 0),
        MATCH(C97, 'Summary - Acquisition Need'!$C$1:$AD$1, 0)
      ),
      ""
    ),
    ""
  ),
  IF(
    Prototype_input!$C$6 = "Federal or Tribal Government",
    IF(
      B97 &lt;&gt; "",
      IFERROR(
        INDEX(
          'Summary - Place of Performance'!$C$2:$AW$14,
          MATCH(Prototype_input!$C$30, 'Summary - Place of Performance'!$B$2:$B$14, 0),
          MATCH(B97, 'Summary - Place of Performance'!$C$1:$AW$1, 0)
        ),
        ""
      ),
      ""
    ),
    ""
  )
)</f>
        <v/>
      </c>
      <c r="E97" s="21" t="str">
        <f>IF(
  Prototype_input!$C$6 = "State or Local Government",
  IF(
    C97 &lt;&gt; "",
    IFERROR(
      INDEX(
        'Summary - Contract Type'!$C$2:$BX$6,
        MATCH(Prototype_input!$C$34, 'Summary - Contract Type'!$B$2:$B$6, 0),
        MATCH(C97, 'Summary - Contract Type'!$C$1:$BX$1, 0)
      ),
      ""
    ),
    ""
  ),
  IF(
    Prototype_input!$C$6 = "Federal or Tribal Government",
    IF(
      B97 &lt;&gt; "",
      IFERROR(
        INDEX(
          'Summary - Level of Assistance'!$C$2:$AW$7,
          MATCH(Prototype_input!$C$34, 'Summary - Level of Assistance'!$B$2:$B$7, 0),
          MATCH(B97, 'Summary - Level of Assistance'!$C$1:$AW$1, 0)
        ),
        ""
      ),
      ""
    ),
    ""
  )
)</f>
        <v/>
      </c>
      <c r="F97" s="21" t="str">
        <f>IF(
  Prototype_input!$C$6 = "State or Local Government",
  IF(
    C97 &lt;&gt; "",
    IFERROR(
      INDEX(
        'Summary - Socioeconomic'!$C$2:$BX$11,
        MATCH(Prototype_input!$C$38, 'Summary - Socioeconomic'!$B$2:$B$11, 0),
        MATCH(C97, 'Summary - Socioeconomic'!$C$1:$BX$1, 0)
      ),
      ""
    ),
    ""
  ),
  IF(
    Prototype_input!$C$6 = "Federal or Tribal Government",
    IF(
      B97 &lt;&gt; "",
      IFERROR(
        INDEX(
          'Summary - Objective'!$C$2:$AX$4,
          MATCH(Prototype_input!$C$38, 'Summary - Objective'!$B$2:$B$4, 0),
          MATCH(B97, 'Summary - Objective'!$C$1:$AX$1, 0)
        ),
        ""
      ),
      ""
    ),
    ""
  )
)</f>
        <v/>
      </c>
      <c r="G97" s="21" t="str">
        <f>IF(
  Prototype_input!$C$6 = "Federal or Tribal Government",
  IF(
    B97 &lt;&gt; "",
    IFERROR(
      INDEX(
        'Summary - Contract Type'!$C$2:$BX$6,
        MATCH(Prototype_input!$C$42, 'Summary - Contract Type'!$B$2:$B$6, 0),
        MATCH(B97, 'Summary - Contract Type'!$C$1:$BX$1, 0)
      ),
      ""
    ),
    ""
  ),
  ""
)</f>
        <v/>
      </c>
      <c r="H97" s="21" t="str">
        <f>IF(
  Prototype_input!$C$6 = "Federal or Tribal Government",
  IF(
    B97 &lt;&gt; "",
    IFERROR(
      INDEX(
        'Summary - Period of Performance'!$C$2:$AW$5,
        MATCH(Prototype_input!$C$46, 'Summary - Period of Performance'!$B$2:$B$5, 0),
        MATCH(B97, 'Summary - Period of Performance'!$C$1:$AW$1, 0)
      ),
      ""
    ),
    ""
  ),
  ""
)</f>
        <v/>
      </c>
      <c r="I97" s="21" t="str">
        <f>IF(
  Prototype_input!$C$6 = "Federal or Tribal Government",
  IF(
    B97 &lt;&gt; "",
    IFERROR(
      INDEX(
        'Summary - Socioeconomic'!$C$2:$BX$11,
        MATCH(Prototype_input!$C$50, 'Summary - Socioeconomic'!$B$2:$B$11, 0),
        MATCH(B97, 'Summary - Socioeconomic'!$C$1:$BX$1, 0)
      ),
      ""
    ),
    ""
  ),
  ""
)</f>
        <v/>
      </c>
      <c r="J97" s="21" t="str">
        <f>IF(
  Prototype_input!$C$6 = "Federal or Tribal Government",
  IF(
    B97 &lt;&gt; "",
    IFERROR(
      INDEX(
        'Summary - Estimated Dollar Valu'!$C$2:$AW$4,
        MATCH(Prototype_input!$C$54, 'Summary - Estimated Dollar Valu'!$B$2:$B$4, 0),
        MATCH(B97, 'Summary - Estimated Dollar Valu'!$C$1:$AW$1, 0)
      ),
      ""
    ),
    ""
  ),
  ""
)</f>
        <v/>
      </c>
      <c r="K97" s="21" t="str">
        <f>IF(AND(Prototype_input!$C$56&lt;&gt;"",J97&lt;&gt;""),Prototype_input!$C$58,"")</f>
        <v/>
      </c>
      <c r="L97" s="21" t="str">
        <f>IF(AND(Prototype_input!$C$60&lt;&gt;"",J97&lt;&gt;""),Prototype_input!$C$62,"")</f>
        <v/>
      </c>
      <c r="M97" s="21" t="str">
        <f>IF(AND(Prototype_input!$C$64&lt;&gt;"",J97&lt;&gt;""),Prototype_input!$C$66,"")</f>
        <v/>
      </c>
      <c r="N97" s="21" t="str">
        <f>IF(AND(Prototype_input!$C$68&lt;&gt;"",J97&lt;&gt;""),Prototype_input!$C$70,"")</f>
        <v/>
      </c>
      <c r="O97" s="21" t="str">
        <f>IF(N97&lt;&gt;"",_xlfn.XLOOKUP(Prototype_input!$E$19,'ITC Offerings Mapping'!$C$1:$C$1000,'ITC Offerings Mapping'!$B$1:$B$1000),"")</f>
        <v/>
      </c>
      <c r="Q97" s="21" t="str">
        <f t="array" ref="Q97">IF(Prototype_input!$C$6="Federal or Tribal Government",IF(O97&lt;&gt;"", INDEX('Scope Scoring'!$C$2:$BX$50, MATCH(O97, 'Scope Scoring'!$B$2:$B$50, 0), MATCH(B97, 'Scope Scoring'!$C$1:$BX$1, 0)),""),"")</f>
        <v/>
      </c>
      <c r="R97" s="21" t="str">
        <f t="shared" si="26"/>
        <v/>
      </c>
      <c r="S97" s="21" t="str">
        <f t="shared" si="27"/>
        <v/>
      </c>
      <c r="T97" s="21" t="str">
        <f t="shared" si="28"/>
        <v/>
      </c>
      <c r="U97" s="21" t="str">
        <f t="shared" si="29"/>
        <v/>
      </c>
      <c r="W97" s="21" t="str">
        <f t="array" ref="W97">IF(Prototype_input!$C$6="Federal or Tribal Government",IF(O97&lt;&gt;"", INDEX('Summary - Level of Assistance -'!$C$2:$AV$7, MATCH(Prototype_input!$C$34, 'Summary - Level of Assistance -'!$B$2:$B$7, 0), MATCH(B97, 'Summary - Level of Assistance -'!$C$1:$AV$1, 0)),""),"")</f>
        <v/>
      </c>
      <c r="X97" s="21" t="str">
        <f t="shared" si="30"/>
        <v/>
      </c>
      <c r="Y97" s="21" t="str">
        <f t="shared" si="31"/>
        <v/>
      </c>
      <c r="AA97" s="21" t="str">
        <f t="array" ref="AA97">IF(Prototype_input!$C$6="Federal or Tribal Government",IF(O97&lt;&gt;"", INDEX('Summary - Objective - Tradeoff'!$C$2:$AV$4, MATCH(Prototype_input!$C$38, 'Summary - Objective - Tradeoff'!$B$2:$B$4, 0), MATCH(B97, 'Summary - Objective - Tradeoff'!$C$1:$AV$1, 0)),""),"")</f>
        <v/>
      </c>
      <c r="AB97" s="21" t="str">
        <f t="shared" si="32"/>
        <v/>
      </c>
      <c r="AC97" s="21" t="str">
        <f t="shared" si="33"/>
        <v/>
      </c>
      <c r="AE97" s="21" t="str">
        <f t="array" ref="AE97">IF(Prototype_input!$C$6="Federal or Tribal Government",IF(O97&lt;&gt;"", INDEX('Summary- PoP - Tradeoff'!$C$2:$AV$5, MATCH(Prototype_input!$C$46, 'Summary- PoP - Tradeoff'!$B$2:$B$5, 0), MATCH(B97, 'Summary- PoP - Tradeoff'!$C$1:$AV$1, 0)),""),"")</f>
        <v/>
      </c>
      <c r="AF97" s="21" t="str">
        <f t="shared" si="34"/>
        <v/>
      </c>
      <c r="AG97" s="21" t="str">
        <f t="shared" si="35"/>
        <v/>
      </c>
      <c r="AI97" s="21" t="str">
        <f t="array" ref="AI97">IF(Prototype_input!$C$6="Federal or Tribal Government",IF(O97&lt;&gt;"", INDEX('Summary - EDV - Tradeoff'!$C$2:$AV$4, MATCH(Prototype_input!$C$54, 'Summary - EDV - Tradeoff'!$B$2:$B$4, 0), MATCH(B97, 'Summary - EDV - Tradeoff'!$C$1:$AV$1, 0)),""),"")</f>
        <v/>
      </c>
      <c r="AJ97" s="21" t="str">
        <f t="shared" si="36"/>
        <v/>
      </c>
      <c r="AK97" s="21" t="str">
        <f t="shared" si="37"/>
        <v/>
      </c>
      <c r="AL97" s="21" t="str">
        <f t="shared" si="38"/>
        <v/>
      </c>
    </row>
    <row r="98" spans="4:38" ht="12.75" x14ac:dyDescent="0.2">
      <c r="D98" s="21" t="str">
        <f>IF(
  Prototype_input!$C$6 = "State or Local Government",
  IF(
    C98 &lt;&gt; "",
    IFERROR(
      INDEX(
        'Summary - Acquisition Need'!$C$2:$AD$4,
        MATCH(Prototype_input!$C$30, 'Summary - Acquisition Need'!$B$2:$B$4, 0),
        MATCH(C98, 'Summary - Acquisition Need'!$C$1:$AD$1, 0)
      ),
      ""
    ),
    ""
  ),
  IF(
    Prototype_input!$C$6 = "Federal or Tribal Government",
    IF(
      B98 &lt;&gt; "",
      IFERROR(
        INDEX(
          'Summary - Place of Performance'!$C$2:$AW$14,
          MATCH(Prototype_input!$C$30, 'Summary - Place of Performance'!$B$2:$B$14, 0),
          MATCH(B98, 'Summary - Place of Performance'!$C$1:$AW$1, 0)
        ),
        ""
      ),
      ""
    ),
    ""
  )
)</f>
        <v/>
      </c>
      <c r="E98" s="21" t="str">
        <f>IF(
  Prototype_input!$C$6 = "State or Local Government",
  IF(
    C98 &lt;&gt; "",
    IFERROR(
      INDEX(
        'Summary - Contract Type'!$C$2:$BX$6,
        MATCH(Prototype_input!$C$34, 'Summary - Contract Type'!$B$2:$B$6, 0),
        MATCH(C98, 'Summary - Contract Type'!$C$1:$BX$1, 0)
      ),
      ""
    ),
    ""
  ),
  IF(
    Prototype_input!$C$6 = "Federal or Tribal Government",
    IF(
      B98 &lt;&gt; "",
      IFERROR(
        INDEX(
          'Summary - Level of Assistance'!$C$2:$AW$7,
          MATCH(Prototype_input!$C$34, 'Summary - Level of Assistance'!$B$2:$B$7, 0),
          MATCH(B98, 'Summary - Level of Assistance'!$C$1:$AW$1, 0)
        ),
        ""
      ),
      ""
    ),
    ""
  )
)</f>
        <v/>
      </c>
      <c r="F98" s="21" t="str">
        <f>IF(
  Prototype_input!$C$6 = "State or Local Government",
  IF(
    C98 &lt;&gt; "",
    IFERROR(
      INDEX(
        'Summary - Socioeconomic'!$C$2:$BX$11,
        MATCH(Prototype_input!$C$38, 'Summary - Socioeconomic'!$B$2:$B$11, 0),
        MATCH(C98, 'Summary - Socioeconomic'!$C$1:$BX$1, 0)
      ),
      ""
    ),
    ""
  ),
  IF(
    Prototype_input!$C$6 = "Federal or Tribal Government",
    IF(
      B98 &lt;&gt; "",
      IFERROR(
        INDEX(
          'Summary - Objective'!$C$2:$AX$4,
          MATCH(Prototype_input!$C$38, 'Summary - Objective'!$B$2:$B$4, 0),
          MATCH(B98, 'Summary - Objective'!$C$1:$AX$1, 0)
        ),
        ""
      ),
      ""
    ),
    ""
  )
)</f>
        <v/>
      </c>
      <c r="G98" s="21" t="str">
        <f>IF(
  Prototype_input!$C$6 = "Federal or Tribal Government",
  IF(
    B98 &lt;&gt; "",
    IFERROR(
      INDEX(
        'Summary - Contract Type'!$C$2:$BX$6,
        MATCH(Prototype_input!$C$42, 'Summary - Contract Type'!$B$2:$B$6, 0),
        MATCH(B98, 'Summary - Contract Type'!$C$1:$BX$1, 0)
      ),
      ""
    ),
    ""
  ),
  ""
)</f>
        <v/>
      </c>
      <c r="H98" s="21" t="str">
        <f>IF(
  Prototype_input!$C$6 = "Federal or Tribal Government",
  IF(
    B98 &lt;&gt; "",
    IFERROR(
      INDEX(
        'Summary - Period of Performance'!$C$2:$AW$5,
        MATCH(Prototype_input!$C$46, 'Summary - Period of Performance'!$B$2:$B$5, 0),
        MATCH(B98, 'Summary - Period of Performance'!$C$1:$AW$1, 0)
      ),
      ""
    ),
    ""
  ),
  ""
)</f>
        <v/>
      </c>
      <c r="I98" s="21" t="str">
        <f>IF(
  Prototype_input!$C$6 = "Federal or Tribal Government",
  IF(
    B98 &lt;&gt; "",
    IFERROR(
      INDEX(
        'Summary - Socioeconomic'!$C$2:$BX$11,
        MATCH(Prototype_input!$C$50, 'Summary - Socioeconomic'!$B$2:$B$11, 0),
        MATCH(B98, 'Summary - Socioeconomic'!$C$1:$BX$1, 0)
      ),
      ""
    ),
    ""
  ),
  ""
)</f>
        <v/>
      </c>
      <c r="J98" s="21" t="str">
        <f>IF(
  Prototype_input!$C$6 = "Federal or Tribal Government",
  IF(
    B98 &lt;&gt; "",
    IFERROR(
      INDEX(
        'Summary - Estimated Dollar Valu'!$C$2:$AW$4,
        MATCH(Prototype_input!$C$54, 'Summary - Estimated Dollar Valu'!$B$2:$B$4, 0),
        MATCH(B98, 'Summary - Estimated Dollar Valu'!$C$1:$AW$1, 0)
      ),
      ""
    ),
    ""
  ),
  ""
)</f>
        <v/>
      </c>
      <c r="K98" s="21" t="str">
        <f>IF(AND(Prototype_input!$C$56&lt;&gt;"",J98&lt;&gt;""),Prototype_input!$C$58,"")</f>
        <v/>
      </c>
      <c r="L98" s="21" t="str">
        <f>IF(AND(Prototype_input!$C$60&lt;&gt;"",J98&lt;&gt;""),Prototype_input!$C$62,"")</f>
        <v/>
      </c>
      <c r="M98" s="21" t="str">
        <f>IF(AND(Prototype_input!$C$64&lt;&gt;"",J98&lt;&gt;""),Prototype_input!$C$66,"")</f>
        <v/>
      </c>
      <c r="N98" s="21" t="str">
        <f>IF(AND(Prototype_input!$C$68&lt;&gt;"",J98&lt;&gt;""),Prototype_input!$C$70,"")</f>
        <v/>
      </c>
      <c r="O98" s="21" t="str">
        <f>IF(N98&lt;&gt;"",_xlfn.XLOOKUP(Prototype_input!$E$19,'ITC Offerings Mapping'!$C$1:$C$1000,'ITC Offerings Mapping'!$B$1:$B$1000),"")</f>
        <v/>
      </c>
      <c r="Q98" s="21" t="str">
        <f t="array" ref="Q98">IF(Prototype_input!$C$6="Federal or Tribal Government",IF(O98&lt;&gt;"", INDEX('Scope Scoring'!$C$2:$BX$50, MATCH(O98, 'Scope Scoring'!$B$2:$B$50, 0), MATCH(B98, 'Scope Scoring'!$C$1:$BX$1, 0)),""),"")</f>
        <v/>
      </c>
      <c r="R98" s="21" t="str">
        <f t="shared" si="26"/>
        <v/>
      </c>
      <c r="S98" s="21" t="str">
        <f t="shared" si="27"/>
        <v/>
      </c>
      <c r="T98" s="21" t="str">
        <f t="shared" si="28"/>
        <v/>
      </c>
      <c r="U98" s="21" t="str">
        <f t="shared" si="29"/>
        <v/>
      </c>
      <c r="W98" s="21" t="str">
        <f t="array" ref="W98">IF(Prototype_input!$C$6="Federal or Tribal Government",IF(O98&lt;&gt;"", INDEX('Summary - Level of Assistance -'!$C$2:$AV$7, MATCH(Prototype_input!$C$34, 'Summary - Level of Assistance -'!$B$2:$B$7, 0), MATCH(B98, 'Summary - Level of Assistance -'!$C$1:$AV$1, 0)),""),"")</f>
        <v/>
      </c>
      <c r="X98" s="21" t="str">
        <f t="shared" si="30"/>
        <v/>
      </c>
      <c r="Y98" s="21" t="str">
        <f t="shared" si="31"/>
        <v/>
      </c>
      <c r="AA98" s="21" t="str">
        <f t="array" ref="AA98">IF(Prototype_input!$C$6="Federal or Tribal Government",IF(O98&lt;&gt;"", INDEX('Summary - Objective - Tradeoff'!$C$2:$AV$4, MATCH(Prototype_input!$C$38, 'Summary - Objective - Tradeoff'!$B$2:$B$4, 0), MATCH(B98, 'Summary - Objective - Tradeoff'!$C$1:$AV$1, 0)),""),"")</f>
        <v/>
      </c>
      <c r="AB98" s="21" t="str">
        <f t="shared" si="32"/>
        <v/>
      </c>
      <c r="AC98" s="21" t="str">
        <f t="shared" si="33"/>
        <v/>
      </c>
      <c r="AE98" s="21" t="str">
        <f t="array" ref="AE98">IF(Prototype_input!$C$6="Federal or Tribal Government",IF(O98&lt;&gt;"", INDEX('Summary- PoP - Tradeoff'!$C$2:$AV$5, MATCH(Prototype_input!$C$46, 'Summary- PoP - Tradeoff'!$B$2:$B$5, 0), MATCH(B98, 'Summary- PoP - Tradeoff'!$C$1:$AV$1, 0)),""),"")</f>
        <v/>
      </c>
      <c r="AF98" s="21" t="str">
        <f t="shared" si="34"/>
        <v/>
      </c>
      <c r="AG98" s="21" t="str">
        <f t="shared" si="35"/>
        <v/>
      </c>
      <c r="AI98" s="21" t="str">
        <f t="array" ref="AI98">IF(Prototype_input!$C$6="Federal or Tribal Government",IF(O98&lt;&gt;"", INDEX('Summary - EDV - Tradeoff'!$C$2:$AV$4, MATCH(Prototype_input!$C$54, 'Summary - EDV - Tradeoff'!$B$2:$B$4, 0), MATCH(B98, 'Summary - EDV - Tradeoff'!$C$1:$AV$1, 0)),""),"")</f>
        <v/>
      </c>
      <c r="AJ98" s="21" t="str">
        <f t="shared" si="36"/>
        <v/>
      </c>
      <c r="AK98" s="21" t="str">
        <f t="shared" si="37"/>
        <v/>
      </c>
      <c r="AL98" s="21" t="str">
        <f t="shared" si="38"/>
        <v/>
      </c>
    </row>
    <row r="99" spans="4:38" ht="12.75" x14ac:dyDescent="0.2">
      <c r="D99" s="21" t="str">
        <f>IF(
  Prototype_input!$C$6 = "State or Local Government",
  IF(
    C99 &lt;&gt; "",
    IFERROR(
      INDEX(
        'Summary - Acquisition Need'!$C$2:$AD$4,
        MATCH(Prototype_input!$C$30, 'Summary - Acquisition Need'!$B$2:$B$4, 0),
        MATCH(C99, 'Summary - Acquisition Need'!$C$1:$AD$1, 0)
      ),
      ""
    ),
    ""
  ),
  IF(
    Prototype_input!$C$6 = "Federal or Tribal Government",
    IF(
      B99 &lt;&gt; "",
      IFERROR(
        INDEX(
          'Summary - Place of Performance'!$C$2:$AW$14,
          MATCH(Prototype_input!$C$30, 'Summary - Place of Performance'!$B$2:$B$14, 0),
          MATCH(B99, 'Summary - Place of Performance'!$C$1:$AW$1, 0)
        ),
        ""
      ),
      ""
    ),
    ""
  )
)</f>
        <v/>
      </c>
      <c r="E99" s="21" t="str">
        <f>IF(
  Prototype_input!$C$6 = "State or Local Government",
  IF(
    C99 &lt;&gt; "",
    IFERROR(
      INDEX(
        'Summary - Contract Type'!$C$2:$BX$6,
        MATCH(Prototype_input!$C$34, 'Summary - Contract Type'!$B$2:$B$6, 0),
        MATCH(C99, 'Summary - Contract Type'!$C$1:$BX$1, 0)
      ),
      ""
    ),
    ""
  ),
  IF(
    Prototype_input!$C$6 = "Federal or Tribal Government",
    IF(
      B99 &lt;&gt; "",
      IFERROR(
        INDEX(
          'Summary - Level of Assistance'!$C$2:$AW$7,
          MATCH(Prototype_input!$C$34, 'Summary - Level of Assistance'!$B$2:$B$7, 0),
          MATCH(B99, 'Summary - Level of Assistance'!$C$1:$AW$1, 0)
        ),
        ""
      ),
      ""
    ),
    ""
  )
)</f>
        <v/>
      </c>
      <c r="F99" s="21" t="str">
        <f>IF(
  Prototype_input!$C$6 = "State or Local Government",
  IF(
    C99 &lt;&gt; "",
    IFERROR(
      INDEX(
        'Summary - Socioeconomic'!$C$2:$BX$11,
        MATCH(Prototype_input!$C$38, 'Summary - Socioeconomic'!$B$2:$B$11, 0),
        MATCH(C99, 'Summary - Socioeconomic'!$C$1:$BX$1, 0)
      ),
      ""
    ),
    ""
  ),
  IF(
    Prototype_input!$C$6 = "Federal or Tribal Government",
    IF(
      B99 &lt;&gt; "",
      IFERROR(
        INDEX(
          'Summary - Objective'!$C$2:$AX$4,
          MATCH(Prototype_input!$C$38, 'Summary - Objective'!$B$2:$B$4, 0),
          MATCH(B99, 'Summary - Objective'!$C$1:$AX$1, 0)
        ),
        ""
      ),
      ""
    ),
    ""
  )
)</f>
        <v/>
      </c>
      <c r="G99" s="21" t="str">
        <f>IF(
  Prototype_input!$C$6 = "Federal or Tribal Government",
  IF(
    B99 &lt;&gt; "",
    IFERROR(
      INDEX(
        'Summary - Contract Type'!$C$2:$BX$6,
        MATCH(Prototype_input!$C$42, 'Summary - Contract Type'!$B$2:$B$6, 0),
        MATCH(B99, 'Summary - Contract Type'!$C$1:$BX$1, 0)
      ),
      ""
    ),
    ""
  ),
  ""
)</f>
        <v/>
      </c>
      <c r="H99" s="21" t="str">
        <f>IF(
  Prototype_input!$C$6 = "Federal or Tribal Government",
  IF(
    B99 &lt;&gt; "",
    IFERROR(
      INDEX(
        'Summary - Period of Performance'!$C$2:$AW$5,
        MATCH(Prototype_input!$C$46, 'Summary - Period of Performance'!$B$2:$B$5, 0),
        MATCH(B99, 'Summary - Period of Performance'!$C$1:$AW$1, 0)
      ),
      ""
    ),
    ""
  ),
  ""
)</f>
        <v/>
      </c>
      <c r="I99" s="21" t="str">
        <f>IF(
  Prototype_input!$C$6 = "Federal or Tribal Government",
  IF(
    B99 &lt;&gt; "",
    IFERROR(
      INDEX(
        'Summary - Socioeconomic'!$C$2:$BX$11,
        MATCH(Prototype_input!$C$50, 'Summary - Socioeconomic'!$B$2:$B$11, 0),
        MATCH(B99, 'Summary - Socioeconomic'!$C$1:$BX$1, 0)
      ),
      ""
    ),
    ""
  ),
  ""
)</f>
        <v/>
      </c>
      <c r="J99" s="21" t="str">
        <f>IF(
  Prototype_input!$C$6 = "Federal or Tribal Government",
  IF(
    B99 &lt;&gt; "",
    IFERROR(
      INDEX(
        'Summary - Estimated Dollar Valu'!$C$2:$AW$4,
        MATCH(Prototype_input!$C$54, 'Summary - Estimated Dollar Valu'!$B$2:$B$4, 0),
        MATCH(B99, 'Summary - Estimated Dollar Valu'!$C$1:$AW$1, 0)
      ),
      ""
    ),
    ""
  ),
  ""
)</f>
        <v/>
      </c>
      <c r="K99" s="21" t="str">
        <f>IF(AND(Prototype_input!$C$56&lt;&gt;"",J99&lt;&gt;""),Prototype_input!$C$58,"")</f>
        <v/>
      </c>
      <c r="L99" s="21" t="str">
        <f>IF(AND(Prototype_input!$C$60&lt;&gt;"",J99&lt;&gt;""),Prototype_input!$C$62,"")</f>
        <v/>
      </c>
      <c r="M99" s="21" t="str">
        <f>IF(AND(Prototype_input!$C$64&lt;&gt;"",J99&lt;&gt;""),Prototype_input!$C$66,"")</f>
        <v/>
      </c>
      <c r="N99" s="21" t="str">
        <f>IF(AND(Prototype_input!$C$68&lt;&gt;"",J99&lt;&gt;""),Prototype_input!$C$70,"")</f>
        <v/>
      </c>
      <c r="O99" s="21" t="str">
        <f>IF(N99&lt;&gt;"",_xlfn.XLOOKUP(Prototype_input!$E$19,'ITC Offerings Mapping'!$C$1:$C$1000,'ITC Offerings Mapping'!$B$1:$B$1000),"")</f>
        <v/>
      </c>
      <c r="Q99" s="21" t="str">
        <f t="array" ref="Q99">IF(Prototype_input!$C$6="Federal or Tribal Government",IF(O99&lt;&gt;"", INDEX('Scope Scoring'!$C$2:$BX$50, MATCH(O99, 'Scope Scoring'!$B$2:$B$50, 0), MATCH(B99, 'Scope Scoring'!$C$1:$BX$1, 0)),""),"")</f>
        <v/>
      </c>
      <c r="R99" s="21" t="str">
        <f t="shared" si="26"/>
        <v/>
      </c>
      <c r="S99" s="21" t="str">
        <f t="shared" si="27"/>
        <v/>
      </c>
      <c r="T99" s="21" t="str">
        <f t="shared" si="28"/>
        <v/>
      </c>
      <c r="U99" s="21" t="str">
        <f t="shared" si="29"/>
        <v/>
      </c>
      <c r="W99" s="21" t="str">
        <f t="array" ref="W99">IF(Prototype_input!$C$6="Federal or Tribal Government",IF(O99&lt;&gt;"", INDEX('Summary - Level of Assistance -'!$C$2:$AV$7, MATCH(Prototype_input!$C$34, 'Summary - Level of Assistance -'!$B$2:$B$7, 0), MATCH(B99, 'Summary - Level of Assistance -'!$C$1:$AV$1, 0)),""),"")</f>
        <v/>
      </c>
      <c r="X99" s="21" t="str">
        <f t="shared" si="30"/>
        <v/>
      </c>
      <c r="Y99" s="21" t="str">
        <f t="shared" si="31"/>
        <v/>
      </c>
      <c r="AA99" s="21" t="str">
        <f t="array" ref="AA99">IF(Prototype_input!$C$6="Federal or Tribal Government",IF(O99&lt;&gt;"", INDEX('Summary - Objective - Tradeoff'!$C$2:$AV$4, MATCH(Prototype_input!$C$38, 'Summary - Objective - Tradeoff'!$B$2:$B$4, 0), MATCH(B99, 'Summary - Objective - Tradeoff'!$C$1:$AV$1, 0)),""),"")</f>
        <v/>
      </c>
      <c r="AB99" s="21" t="str">
        <f t="shared" si="32"/>
        <v/>
      </c>
      <c r="AC99" s="21" t="str">
        <f t="shared" si="33"/>
        <v/>
      </c>
      <c r="AE99" s="21" t="str">
        <f t="array" ref="AE99">IF(Prototype_input!$C$6="Federal or Tribal Government",IF(O99&lt;&gt;"", INDEX('Summary- PoP - Tradeoff'!$C$2:$AV$5, MATCH(Prototype_input!$C$46, 'Summary- PoP - Tradeoff'!$B$2:$B$5, 0), MATCH(B99, 'Summary- PoP - Tradeoff'!$C$1:$AV$1, 0)),""),"")</f>
        <v/>
      </c>
      <c r="AF99" s="21" t="str">
        <f t="shared" si="34"/>
        <v/>
      </c>
      <c r="AG99" s="21" t="str">
        <f t="shared" si="35"/>
        <v/>
      </c>
      <c r="AI99" s="21" t="str">
        <f t="array" ref="AI99">IF(Prototype_input!$C$6="Federal or Tribal Government",IF(O99&lt;&gt;"", INDEX('Summary - EDV - Tradeoff'!$C$2:$AV$4, MATCH(Prototype_input!$C$54, 'Summary - EDV - Tradeoff'!$B$2:$B$4, 0), MATCH(B99, 'Summary - EDV - Tradeoff'!$C$1:$AV$1, 0)),""),"")</f>
        <v/>
      </c>
      <c r="AJ99" s="21" t="str">
        <f t="shared" si="36"/>
        <v/>
      </c>
      <c r="AK99" s="21" t="str">
        <f t="shared" si="37"/>
        <v/>
      </c>
      <c r="AL99" s="21" t="str">
        <f t="shared" si="38"/>
        <v/>
      </c>
    </row>
    <row r="100" spans="4:38" ht="12.75" x14ac:dyDescent="0.2">
      <c r="D100" s="21" t="str">
        <f>IF(
  Prototype_input!$C$6 = "State or Local Government",
  IF(
    C100 &lt;&gt; "",
    IFERROR(
      INDEX(
        'Summary - Acquisition Need'!$C$2:$AD$4,
        MATCH(Prototype_input!$C$30, 'Summary - Acquisition Need'!$B$2:$B$4, 0),
        MATCH(C100, 'Summary - Acquisition Need'!$C$1:$AD$1, 0)
      ),
      ""
    ),
    ""
  ),
  IF(
    Prototype_input!$C$6 = "Federal or Tribal Government",
    IF(
      B100 &lt;&gt; "",
      IFERROR(
        INDEX(
          'Summary - Place of Performance'!$C$2:$AW$14,
          MATCH(Prototype_input!$C$30, 'Summary - Place of Performance'!$B$2:$B$14, 0),
          MATCH(B100, 'Summary - Place of Performance'!$C$1:$AW$1, 0)
        ),
        ""
      ),
      ""
    ),
    ""
  )
)</f>
        <v/>
      </c>
      <c r="E100" s="21" t="str">
        <f>IF(
  Prototype_input!$C$6 = "State or Local Government",
  IF(
    C100 &lt;&gt; "",
    IFERROR(
      INDEX(
        'Summary - Contract Type'!$C$2:$BX$6,
        MATCH(Prototype_input!$C$34, 'Summary - Contract Type'!$B$2:$B$6, 0),
        MATCH(C100, 'Summary - Contract Type'!$C$1:$BX$1, 0)
      ),
      ""
    ),
    ""
  ),
  IF(
    Prototype_input!$C$6 = "Federal or Tribal Government",
    IF(
      B100 &lt;&gt; "",
      IFERROR(
        INDEX(
          'Summary - Level of Assistance'!$C$2:$AW$7,
          MATCH(Prototype_input!$C$34, 'Summary - Level of Assistance'!$B$2:$B$7, 0),
          MATCH(B100, 'Summary - Level of Assistance'!$C$1:$AW$1, 0)
        ),
        ""
      ),
      ""
    ),
    ""
  )
)</f>
        <v/>
      </c>
      <c r="F100" s="21" t="str">
        <f>IF(
  Prototype_input!$C$6 = "State or Local Government",
  IF(
    C100 &lt;&gt; "",
    IFERROR(
      INDEX(
        'Summary - Socioeconomic'!$C$2:$BX$11,
        MATCH(Prototype_input!$C$38, 'Summary - Socioeconomic'!$B$2:$B$11, 0),
        MATCH(C100, 'Summary - Socioeconomic'!$C$1:$BX$1, 0)
      ),
      ""
    ),
    ""
  ),
  IF(
    Prototype_input!$C$6 = "Federal or Tribal Government",
    IF(
      B100 &lt;&gt; "",
      IFERROR(
        INDEX(
          'Summary - Objective'!$C$2:$AX$4,
          MATCH(Prototype_input!$C$38, 'Summary - Objective'!$B$2:$B$4, 0),
          MATCH(B100, 'Summary - Objective'!$C$1:$AX$1, 0)
        ),
        ""
      ),
      ""
    ),
    ""
  )
)</f>
        <v/>
      </c>
      <c r="G100" s="21" t="str">
        <f>IF(
  Prototype_input!$C$6 = "Federal or Tribal Government",
  IF(
    B100 &lt;&gt; "",
    IFERROR(
      INDEX(
        'Summary - Contract Type'!$C$2:$BX$6,
        MATCH(Prototype_input!$C$42, 'Summary - Contract Type'!$B$2:$B$6, 0),
        MATCH(B100, 'Summary - Contract Type'!$C$1:$BX$1, 0)
      ),
      ""
    ),
    ""
  ),
  ""
)</f>
        <v/>
      </c>
      <c r="H100" s="21" t="str">
        <f>IF(
  Prototype_input!$C$6 = "Federal or Tribal Government",
  IF(
    B100 &lt;&gt; "",
    IFERROR(
      INDEX(
        'Summary - Period of Performance'!$C$2:$AW$5,
        MATCH(Prototype_input!$C$46, 'Summary - Period of Performance'!$B$2:$B$5, 0),
        MATCH(B100, 'Summary - Period of Performance'!$C$1:$AW$1, 0)
      ),
      ""
    ),
    ""
  ),
  ""
)</f>
        <v/>
      </c>
      <c r="I100" s="21" t="str">
        <f>IF(
  Prototype_input!$C$6 = "Federal or Tribal Government",
  IF(
    B100 &lt;&gt; "",
    IFERROR(
      INDEX(
        'Summary - Socioeconomic'!$C$2:$BX$11,
        MATCH(Prototype_input!$C$50, 'Summary - Socioeconomic'!$B$2:$B$11, 0),
        MATCH(B100, 'Summary - Socioeconomic'!$C$1:$BX$1, 0)
      ),
      ""
    ),
    ""
  ),
  ""
)</f>
        <v/>
      </c>
      <c r="J100" s="21" t="str">
        <f>IF(
  Prototype_input!$C$6 = "Federal or Tribal Government",
  IF(
    B100 &lt;&gt; "",
    IFERROR(
      INDEX(
        'Summary - Estimated Dollar Valu'!$C$2:$AW$4,
        MATCH(Prototype_input!$C$54, 'Summary - Estimated Dollar Valu'!$B$2:$B$4, 0),
        MATCH(B100, 'Summary - Estimated Dollar Valu'!$C$1:$AW$1, 0)
      ),
      ""
    ),
    ""
  ),
  ""
)</f>
        <v/>
      </c>
      <c r="K100" s="21" t="str">
        <f>IF(AND(Prototype_input!$C$56&lt;&gt;"",J100&lt;&gt;""),Prototype_input!$C$58,"")</f>
        <v/>
      </c>
      <c r="L100" s="21" t="str">
        <f>IF(AND(Prototype_input!$C$60&lt;&gt;"",J100&lt;&gt;""),Prototype_input!$C$62,"")</f>
        <v/>
      </c>
      <c r="M100" s="21" t="str">
        <f>IF(AND(Prototype_input!$C$64&lt;&gt;"",J100&lt;&gt;""),Prototype_input!$C$66,"")</f>
        <v/>
      </c>
      <c r="N100" s="21" t="str">
        <f>IF(AND(Prototype_input!$C$68&lt;&gt;"",J100&lt;&gt;""),Prototype_input!$C$70,"")</f>
        <v/>
      </c>
      <c r="O100" s="21" t="str">
        <f>IF(N100&lt;&gt;"",_xlfn.XLOOKUP(Prototype_input!$E$19,'ITC Offerings Mapping'!$C$1:$C$1000,'ITC Offerings Mapping'!$B$1:$B$1000),"")</f>
        <v/>
      </c>
      <c r="Q100" s="21" t="str">
        <f t="array" ref="Q100">IF(Prototype_input!$C$6="Federal or Tribal Government",IF(O100&lt;&gt;"", INDEX('Scope Scoring'!$C$2:$BX$50, MATCH(O100, 'Scope Scoring'!$B$2:$B$50, 0), MATCH(B100, 'Scope Scoring'!$C$1:$BX$1, 0)),""),"")</f>
        <v/>
      </c>
      <c r="R100" s="21" t="str">
        <f t="shared" si="26"/>
        <v/>
      </c>
      <c r="S100" s="21" t="str">
        <f t="shared" si="27"/>
        <v/>
      </c>
      <c r="T100" s="21" t="str">
        <f t="shared" si="28"/>
        <v/>
      </c>
      <c r="U100" s="21" t="str">
        <f t="shared" si="29"/>
        <v/>
      </c>
      <c r="W100" s="21" t="str">
        <f t="array" ref="W100">IF(Prototype_input!$C$6="Federal or Tribal Government",IF(O100&lt;&gt;"", INDEX('Summary - Level of Assistance -'!$C$2:$AV$7, MATCH(Prototype_input!$C$34, 'Summary - Level of Assistance -'!$B$2:$B$7, 0), MATCH(B100, 'Summary - Level of Assistance -'!$C$1:$AV$1, 0)),""),"")</f>
        <v/>
      </c>
      <c r="X100" s="21" t="str">
        <f t="shared" si="30"/>
        <v/>
      </c>
      <c r="Y100" s="21" t="str">
        <f t="shared" si="31"/>
        <v/>
      </c>
      <c r="AA100" s="21" t="str">
        <f t="array" ref="AA100">IF(Prototype_input!$C$6="Federal or Tribal Government",IF(O100&lt;&gt;"", INDEX('Summary - Objective - Tradeoff'!$C$2:$AV$4, MATCH(Prototype_input!$C$38, 'Summary - Objective - Tradeoff'!$B$2:$B$4, 0), MATCH(B100, 'Summary - Objective - Tradeoff'!$C$1:$AV$1, 0)),""),"")</f>
        <v/>
      </c>
      <c r="AB100" s="21" t="str">
        <f t="shared" si="32"/>
        <v/>
      </c>
      <c r="AC100" s="21" t="str">
        <f t="shared" si="33"/>
        <v/>
      </c>
      <c r="AE100" s="21" t="str">
        <f t="array" ref="AE100">IF(Prototype_input!$C$6="Federal or Tribal Government",IF(O100&lt;&gt;"", INDEX('Summary- PoP - Tradeoff'!$C$2:$AV$5, MATCH(Prototype_input!$C$46, 'Summary- PoP - Tradeoff'!$B$2:$B$5, 0), MATCH(B100, 'Summary- PoP - Tradeoff'!$C$1:$AV$1, 0)),""),"")</f>
        <v/>
      </c>
      <c r="AF100" s="21" t="str">
        <f t="shared" si="34"/>
        <v/>
      </c>
      <c r="AG100" s="21" t="str">
        <f t="shared" si="35"/>
        <v/>
      </c>
      <c r="AI100" s="21" t="str">
        <f t="array" ref="AI100">IF(Prototype_input!$C$6="Federal or Tribal Government",IF(O100&lt;&gt;"", INDEX('Summary - EDV - Tradeoff'!$C$2:$AV$4, MATCH(Prototype_input!$C$54, 'Summary - EDV - Tradeoff'!$B$2:$B$4, 0), MATCH(B100, 'Summary - EDV - Tradeoff'!$C$1:$AV$1, 0)),""),"")</f>
        <v/>
      </c>
      <c r="AJ100" s="21" t="str">
        <f t="shared" si="36"/>
        <v/>
      </c>
      <c r="AK100" s="21" t="str">
        <f t="shared" si="37"/>
        <v/>
      </c>
      <c r="AL100" s="21" t="str">
        <f t="shared" si="38"/>
        <v/>
      </c>
    </row>
    <row r="101" spans="4:38" ht="12.75" x14ac:dyDescent="0.2">
      <c r="D101" s="21" t="str">
        <f>IF(
  Prototype_input!$C$6 = "State or Local Government",
  IF(
    C101 &lt;&gt; "",
    IFERROR(
      INDEX(
        'Summary - Acquisition Need'!$C$2:$AD$4,
        MATCH(Prototype_input!$C$30, 'Summary - Acquisition Need'!$B$2:$B$4, 0),
        MATCH(C101, 'Summary - Acquisition Need'!$C$1:$AD$1, 0)
      ),
      ""
    ),
    ""
  ),
  IF(
    Prototype_input!$C$6 = "Federal or Tribal Government",
    IF(
      B101 &lt;&gt; "",
      IFERROR(
        INDEX(
          'Summary - Place of Performance'!$C$2:$AW$14,
          MATCH(Prototype_input!$C$30, 'Summary - Place of Performance'!$B$2:$B$14, 0),
          MATCH(B101, 'Summary - Place of Performance'!$C$1:$AW$1, 0)
        ),
        ""
      ),
      ""
    ),
    ""
  )
)</f>
        <v/>
      </c>
      <c r="E101" s="21" t="str">
        <f>IF(
  Prototype_input!$C$6 = "State or Local Government",
  IF(
    C101 &lt;&gt; "",
    IFERROR(
      INDEX(
        'Summary - Contract Type'!$C$2:$BX$6,
        MATCH(Prototype_input!$C$34, 'Summary - Contract Type'!$B$2:$B$6, 0),
        MATCH(C101, 'Summary - Contract Type'!$C$1:$BX$1, 0)
      ),
      ""
    ),
    ""
  ),
  IF(
    Prototype_input!$C$6 = "Federal or Tribal Government",
    IF(
      B101 &lt;&gt; "",
      IFERROR(
        INDEX(
          'Summary - Level of Assistance'!$C$2:$AW$7,
          MATCH(Prototype_input!$C$34, 'Summary - Level of Assistance'!$B$2:$B$7, 0),
          MATCH(B101, 'Summary - Level of Assistance'!$C$1:$AW$1, 0)
        ),
        ""
      ),
      ""
    ),
    ""
  )
)</f>
        <v/>
      </c>
      <c r="F101" s="21" t="str">
        <f>IF(
  Prototype_input!$C$6 = "State or Local Government",
  IF(
    C101 &lt;&gt; "",
    IFERROR(
      INDEX(
        'Summary - Socioeconomic'!$C$2:$BX$11,
        MATCH(Prototype_input!$C$38, 'Summary - Socioeconomic'!$B$2:$B$11, 0),
        MATCH(C101, 'Summary - Socioeconomic'!$C$1:$BX$1, 0)
      ),
      ""
    ),
    ""
  ),
  IF(
    Prototype_input!$C$6 = "Federal or Tribal Government",
    IF(
      B101 &lt;&gt; "",
      IFERROR(
        INDEX(
          'Summary - Objective'!$C$2:$AX$4,
          MATCH(Prototype_input!$C$38, 'Summary - Objective'!$B$2:$B$4, 0),
          MATCH(B101, 'Summary - Objective'!$C$1:$AX$1, 0)
        ),
        ""
      ),
      ""
    ),
    ""
  )
)</f>
        <v/>
      </c>
      <c r="G101" s="21" t="str">
        <f>IF(
  Prototype_input!$C$6 = "Federal or Tribal Government",
  IF(
    B101 &lt;&gt; "",
    IFERROR(
      INDEX(
        'Summary - Contract Type'!$C$2:$BX$6,
        MATCH(Prototype_input!$C$42, 'Summary - Contract Type'!$B$2:$B$6, 0),
        MATCH(B101, 'Summary - Contract Type'!$C$1:$BX$1, 0)
      ),
      ""
    ),
    ""
  ),
  ""
)</f>
        <v/>
      </c>
      <c r="H101" s="21" t="str">
        <f>IF(
  Prototype_input!$C$6 = "Federal or Tribal Government",
  IF(
    B101 &lt;&gt; "",
    IFERROR(
      INDEX(
        'Summary - Period of Performance'!$C$2:$AW$5,
        MATCH(Prototype_input!$C$46, 'Summary - Period of Performance'!$B$2:$B$5, 0),
        MATCH(B101, 'Summary - Period of Performance'!$C$1:$AW$1, 0)
      ),
      ""
    ),
    ""
  ),
  ""
)</f>
        <v/>
      </c>
      <c r="I101" s="21" t="str">
        <f>IF(
  Prototype_input!$C$6 = "Federal or Tribal Government",
  IF(
    B101 &lt;&gt; "",
    IFERROR(
      INDEX(
        'Summary - Socioeconomic'!$C$2:$BX$11,
        MATCH(Prototype_input!$C$50, 'Summary - Socioeconomic'!$B$2:$B$11, 0),
        MATCH(B101, 'Summary - Socioeconomic'!$C$1:$BX$1, 0)
      ),
      ""
    ),
    ""
  ),
  ""
)</f>
        <v/>
      </c>
      <c r="J101" s="21" t="str">
        <f>IF(
  Prototype_input!$C$6 = "Federal or Tribal Government",
  IF(
    B101 &lt;&gt; "",
    IFERROR(
      INDEX(
        'Summary - Estimated Dollar Valu'!$C$2:$AW$4,
        MATCH(Prototype_input!$C$54, 'Summary - Estimated Dollar Valu'!$B$2:$B$4, 0),
        MATCH(B101, 'Summary - Estimated Dollar Valu'!$C$1:$AW$1, 0)
      ),
      ""
    ),
    ""
  ),
  ""
)</f>
        <v/>
      </c>
      <c r="K101" s="21" t="str">
        <f>IF(AND(Prototype_input!$C$56&lt;&gt;"",J101&lt;&gt;""),Prototype_input!$C$58,"")</f>
        <v/>
      </c>
      <c r="L101" s="21" t="str">
        <f>IF(AND(Prototype_input!$C$60&lt;&gt;"",J101&lt;&gt;""),Prototype_input!$C$62,"")</f>
        <v/>
      </c>
      <c r="M101" s="21" t="str">
        <f>IF(AND(Prototype_input!$C$64&lt;&gt;"",J101&lt;&gt;""),Prototype_input!$C$66,"")</f>
        <v/>
      </c>
      <c r="N101" s="21" t="str">
        <f>IF(AND(Prototype_input!$C$68&lt;&gt;"",J101&lt;&gt;""),Prototype_input!$C$70,"")</f>
        <v/>
      </c>
      <c r="O101" s="21" t="str">
        <f>IF(N101&lt;&gt;"",_xlfn.XLOOKUP(Prototype_input!$E$19,'ITC Offerings Mapping'!$C$1:$C$1000,'ITC Offerings Mapping'!$B$1:$B$1000),"")</f>
        <v/>
      </c>
      <c r="Q101" s="21" t="str">
        <f t="array" ref="Q101">IF(Prototype_input!$C$6="Federal or Tribal Government",IF(O101&lt;&gt;"", INDEX('Scope Scoring'!$C$2:$BX$50, MATCH(O101, 'Scope Scoring'!$B$2:$B$50, 0), MATCH(B101, 'Scope Scoring'!$C$1:$BX$1, 0)),""),"")</f>
        <v/>
      </c>
      <c r="R101" s="21" t="str">
        <f t="shared" si="26"/>
        <v/>
      </c>
      <c r="S101" s="21" t="str">
        <f t="shared" si="27"/>
        <v/>
      </c>
      <c r="T101" s="21" t="str">
        <f t="shared" si="28"/>
        <v/>
      </c>
      <c r="U101" s="21" t="str">
        <f t="shared" si="29"/>
        <v/>
      </c>
      <c r="W101" s="21" t="str">
        <f t="array" ref="W101">IF(Prototype_input!$C$6="Federal or Tribal Government",IF(O101&lt;&gt;"", INDEX('Summary - Level of Assistance -'!$C$2:$AV$7, MATCH(Prototype_input!$C$34, 'Summary - Level of Assistance -'!$B$2:$B$7, 0), MATCH(B101, 'Summary - Level of Assistance -'!$C$1:$AV$1, 0)),""),"")</f>
        <v/>
      </c>
      <c r="X101" s="21" t="str">
        <f t="shared" si="30"/>
        <v/>
      </c>
      <c r="Y101" s="21" t="str">
        <f t="shared" si="31"/>
        <v/>
      </c>
      <c r="AA101" s="21" t="str">
        <f t="array" ref="AA101">IF(Prototype_input!$C$6="Federal or Tribal Government",IF(O101&lt;&gt;"", INDEX('Summary - Objective - Tradeoff'!$C$2:$AV$4, MATCH(Prototype_input!$C$38, 'Summary - Objective - Tradeoff'!$B$2:$B$4, 0), MATCH(B101, 'Summary - Objective - Tradeoff'!$C$1:$AV$1, 0)),""),"")</f>
        <v/>
      </c>
      <c r="AB101" s="21" t="str">
        <f t="shared" si="32"/>
        <v/>
      </c>
      <c r="AC101" s="21" t="str">
        <f t="shared" si="33"/>
        <v/>
      </c>
      <c r="AE101" s="21" t="str">
        <f t="array" ref="AE101">IF(Prototype_input!$C$6="Federal or Tribal Government",IF(O101&lt;&gt;"", INDEX('Summary- PoP - Tradeoff'!$C$2:$AV$5, MATCH(Prototype_input!$C$46, 'Summary- PoP - Tradeoff'!$B$2:$B$5, 0), MATCH(B101, 'Summary- PoP - Tradeoff'!$C$1:$AV$1, 0)),""),"")</f>
        <v/>
      </c>
      <c r="AF101" s="21" t="str">
        <f t="shared" si="34"/>
        <v/>
      </c>
      <c r="AG101" s="21" t="str">
        <f t="shared" si="35"/>
        <v/>
      </c>
      <c r="AI101" s="21" t="str">
        <f t="array" ref="AI101">IF(Prototype_input!$C$6="Federal or Tribal Government",IF(O101&lt;&gt;"", INDEX('Summary - EDV - Tradeoff'!$C$2:$AV$4, MATCH(Prototype_input!$C$54, 'Summary - EDV - Tradeoff'!$B$2:$B$4, 0), MATCH(B101, 'Summary - EDV - Tradeoff'!$C$1:$AV$1, 0)),""),"")</f>
        <v/>
      </c>
      <c r="AJ101" s="21" t="str">
        <f t="shared" si="36"/>
        <v/>
      </c>
      <c r="AK101" s="21" t="str">
        <f t="shared" si="37"/>
        <v/>
      </c>
      <c r="AL101" s="21" t="str">
        <f t="shared" si="38"/>
        <v/>
      </c>
    </row>
    <row r="102" spans="4:38" ht="12.75" x14ac:dyDescent="0.2">
      <c r="D102" s="21" t="str">
        <f>IF(
  Prototype_input!$C$6 = "State or Local Government",
  IF(
    C102 &lt;&gt; "",
    IFERROR(
      INDEX(
        'Summary - Acquisition Need'!$C$2:$AD$4,
        MATCH(Prototype_input!$C$30, 'Summary - Acquisition Need'!$B$2:$B$4, 0),
        MATCH(C102, 'Summary - Acquisition Need'!$C$1:$AD$1, 0)
      ),
      ""
    ),
    ""
  ),
  IF(
    Prototype_input!$C$6 = "Federal or Tribal Government",
    IF(
      B102 &lt;&gt; "",
      IFERROR(
        INDEX(
          'Summary - Place of Performance'!$C$2:$AW$14,
          MATCH(Prototype_input!$C$30, 'Summary - Place of Performance'!$B$2:$B$14, 0),
          MATCH(B102, 'Summary - Place of Performance'!$C$1:$AW$1, 0)
        ),
        ""
      ),
      ""
    ),
    ""
  )
)</f>
        <v/>
      </c>
      <c r="E102" s="21" t="str">
        <f>IF(
  Prototype_input!$C$6 = "State or Local Government",
  IF(
    C102 &lt;&gt; "",
    IFERROR(
      INDEX(
        'Summary - Contract Type'!$C$2:$BX$6,
        MATCH(Prototype_input!$C$34, 'Summary - Contract Type'!$B$2:$B$6, 0),
        MATCH(C102, 'Summary - Contract Type'!$C$1:$BX$1, 0)
      ),
      ""
    ),
    ""
  ),
  IF(
    Prototype_input!$C$6 = "Federal or Tribal Government",
    IF(
      B102 &lt;&gt; "",
      IFERROR(
        INDEX(
          'Summary - Level of Assistance'!$C$2:$AW$7,
          MATCH(Prototype_input!$C$34, 'Summary - Level of Assistance'!$B$2:$B$7, 0),
          MATCH(B102, 'Summary - Level of Assistance'!$C$1:$AW$1, 0)
        ),
        ""
      ),
      ""
    ),
    ""
  )
)</f>
        <v/>
      </c>
      <c r="F102" s="21" t="str">
        <f>IF(
  Prototype_input!$C$6 = "State or Local Government",
  IF(
    C102 &lt;&gt; "",
    IFERROR(
      INDEX(
        'Summary - Socioeconomic'!$C$2:$BX$11,
        MATCH(Prototype_input!$C$38, 'Summary - Socioeconomic'!$B$2:$B$11, 0),
        MATCH(C102, 'Summary - Socioeconomic'!$C$1:$BX$1, 0)
      ),
      ""
    ),
    ""
  ),
  IF(
    Prototype_input!$C$6 = "Federal or Tribal Government",
    IF(
      B102 &lt;&gt; "",
      IFERROR(
        INDEX(
          'Summary - Objective'!$C$2:$AX$4,
          MATCH(Prototype_input!$C$38, 'Summary - Objective'!$B$2:$B$4, 0),
          MATCH(B102, 'Summary - Objective'!$C$1:$AX$1, 0)
        ),
        ""
      ),
      ""
    ),
    ""
  )
)</f>
        <v/>
      </c>
      <c r="G102" s="21" t="str">
        <f>IF(
  Prototype_input!$C$6 = "Federal or Tribal Government",
  IF(
    B102 &lt;&gt; "",
    IFERROR(
      INDEX(
        'Summary - Contract Type'!$C$2:$BX$6,
        MATCH(Prototype_input!$C$42, 'Summary - Contract Type'!$B$2:$B$6, 0),
        MATCH(B102, 'Summary - Contract Type'!$C$1:$BX$1, 0)
      ),
      ""
    ),
    ""
  ),
  ""
)</f>
        <v/>
      </c>
      <c r="H102" s="21" t="str">
        <f>IF(
  Prototype_input!$C$6 = "Federal or Tribal Government",
  IF(
    B102 &lt;&gt; "",
    IFERROR(
      INDEX(
        'Summary - Period of Performance'!$C$2:$AW$5,
        MATCH(Prototype_input!$C$46, 'Summary - Period of Performance'!$B$2:$B$5, 0),
        MATCH(B102, 'Summary - Period of Performance'!$C$1:$AW$1, 0)
      ),
      ""
    ),
    ""
  ),
  ""
)</f>
        <v/>
      </c>
      <c r="I102" s="21" t="str">
        <f>IF(
  Prototype_input!$C$6 = "Federal or Tribal Government",
  IF(
    B102 &lt;&gt; "",
    IFERROR(
      INDEX(
        'Summary - Socioeconomic'!$C$2:$BX$11,
        MATCH(Prototype_input!$C$50, 'Summary - Socioeconomic'!$B$2:$B$11, 0),
        MATCH(B102, 'Summary - Socioeconomic'!$C$1:$BX$1, 0)
      ),
      ""
    ),
    ""
  ),
  ""
)</f>
        <v/>
      </c>
      <c r="J102" s="21" t="str">
        <f>IF(
  Prototype_input!$C$6 = "Federal or Tribal Government",
  IF(
    B102 &lt;&gt; "",
    IFERROR(
      INDEX(
        'Summary - Estimated Dollar Valu'!$C$2:$AW$4,
        MATCH(Prototype_input!$C$54, 'Summary - Estimated Dollar Valu'!$B$2:$B$4, 0),
        MATCH(B102, 'Summary - Estimated Dollar Valu'!$C$1:$AW$1, 0)
      ),
      ""
    ),
    ""
  ),
  ""
)</f>
        <v/>
      </c>
      <c r="K102" s="21" t="str">
        <f>IF(AND(Prototype_input!$C$56&lt;&gt;"",J102&lt;&gt;""),Prototype_input!$C$58,"")</f>
        <v/>
      </c>
      <c r="L102" s="21" t="str">
        <f>IF(AND(Prototype_input!$C$60&lt;&gt;"",J102&lt;&gt;""),Prototype_input!$C$62,"")</f>
        <v/>
      </c>
      <c r="M102" s="21" t="str">
        <f>IF(AND(Prototype_input!$C$64&lt;&gt;"",J102&lt;&gt;""),Prototype_input!$C$66,"")</f>
        <v/>
      </c>
      <c r="N102" s="21" t="str">
        <f>IF(AND(Prototype_input!$C$68&lt;&gt;"",J102&lt;&gt;""),Prototype_input!$C$70,"")</f>
        <v/>
      </c>
      <c r="O102" s="21" t="str">
        <f>IF(N102&lt;&gt;"",_xlfn.XLOOKUP(Prototype_input!$E$19,'ITC Offerings Mapping'!$C$1:$C$1000,'ITC Offerings Mapping'!$B$1:$B$1000),"")</f>
        <v/>
      </c>
      <c r="Q102" s="21" t="str">
        <f t="array" ref="Q102">IF(Prototype_input!$C$6="Federal or Tribal Government",IF(O102&lt;&gt;"", INDEX('Scope Scoring'!$C$2:$BX$50, MATCH(O102, 'Scope Scoring'!$B$2:$B$50, 0), MATCH(B102, 'Scope Scoring'!$C$1:$BX$1, 0)),""),"")</f>
        <v/>
      </c>
      <c r="R102" s="21" t="str">
        <f t="shared" si="26"/>
        <v/>
      </c>
      <c r="S102" s="21" t="str">
        <f t="shared" si="27"/>
        <v/>
      </c>
      <c r="T102" s="21" t="str">
        <f t="shared" si="28"/>
        <v/>
      </c>
      <c r="U102" s="21" t="str">
        <f t="shared" si="29"/>
        <v/>
      </c>
      <c r="W102" s="21" t="str">
        <f t="array" ref="W102">IF(Prototype_input!$C$6="Federal or Tribal Government",IF(O102&lt;&gt;"", INDEX('Summary - Level of Assistance -'!$C$2:$AV$7, MATCH(Prototype_input!$C$34, 'Summary - Level of Assistance -'!$B$2:$B$7, 0), MATCH(B102, 'Summary - Level of Assistance -'!$C$1:$AV$1, 0)),""),"")</f>
        <v/>
      </c>
      <c r="X102" s="21" t="str">
        <f t="shared" si="30"/>
        <v/>
      </c>
      <c r="Y102" s="21" t="str">
        <f t="shared" si="31"/>
        <v/>
      </c>
      <c r="AA102" s="21" t="str">
        <f t="array" ref="AA102">IF(Prototype_input!$C$6="Federal or Tribal Government",IF(O102&lt;&gt;"", INDEX('Summary - Objective - Tradeoff'!$C$2:$AV$4, MATCH(Prototype_input!$C$38, 'Summary - Objective - Tradeoff'!$B$2:$B$4, 0), MATCH(B102, 'Summary - Objective - Tradeoff'!$C$1:$AV$1, 0)),""),"")</f>
        <v/>
      </c>
      <c r="AB102" s="21" t="str">
        <f t="shared" si="32"/>
        <v/>
      </c>
      <c r="AC102" s="21" t="str">
        <f t="shared" si="33"/>
        <v/>
      </c>
      <c r="AE102" s="21" t="str">
        <f t="array" ref="AE102">IF(Prototype_input!$C$6="Federal or Tribal Government",IF(O102&lt;&gt;"", INDEX('Summary- PoP - Tradeoff'!$C$2:$AV$5, MATCH(Prototype_input!$C$46, 'Summary- PoP - Tradeoff'!$B$2:$B$5, 0), MATCH(B102, 'Summary- PoP - Tradeoff'!$C$1:$AV$1, 0)),""),"")</f>
        <v/>
      </c>
      <c r="AF102" s="21" t="str">
        <f t="shared" si="34"/>
        <v/>
      </c>
      <c r="AG102" s="21" t="str">
        <f t="shared" si="35"/>
        <v/>
      </c>
      <c r="AI102" s="21" t="str">
        <f t="array" ref="AI102">IF(Prototype_input!$C$6="Federal or Tribal Government",IF(O102&lt;&gt;"", INDEX('Summary - EDV - Tradeoff'!$C$2:$AV$4, MATCH(Prototype_input!$C$54, 'Summary - EDV - Tradeoff'!$B$2:$B$4, 0), MATCH(B102, 'Summary - EDV - Tradeoff'!$C$1:$AV$1, 0)),""),"")</f>
        <v/>
      </c>
      <c r="AJ102" s="21" t="str">
        <f t="shared" si="36"/>
        <v/>
      </c>
      <c r="AK102" s="21" t="str">
        <f t="shared" si="37"/>
        <v/>
      </c>
      <c r="AL102" s="21" t="str">
        <f t="shared" si="38"/>
        <v/>
      </c>
    </row>
    <row r="103" spans="4:38" ht="12.75" x14ac:dyDescent="0.2">
      <c r="D103" s="21" t="str">
        <f>IF(
  Prototype_input!$C$6 = "State or Local Government",
  IF(
    C103 &lt;&gt; "",
    IFERROR(
      INDEX(
        'Summary - Acquisition Need'!$C$2:$AD$4,
        MATCH(Prototype_input!$C$30, 'Summary - Acquisition Need'!$B$2:$B$4, 0),
        MATCH(C103, 'Summary - Acquisition Need'!$C$1:$AD$1, 0)
      ),
      ""
    ),
    ""
  ),
  IF(
    Prototype_input!$C$6 = "Federal or Tribal Government",
    IF(
      B103 &lt;&gt; "",
      IFERROR(
        INDEX(
          'Summary - Place of Performance'!$C$2:$AW$14,
          MATCH(Prototype_input!$C$30, 'Summary - Place of Performance'!$B$2:$B$14, 0),
          MATCH(B103, 'Summary - Place of Performance'!$C$1:$AW$1, 0)
        ),
        ""
      ),
      ""
    ),
    ""
  )
)</f>
        <v/>
      </c>
      <c r="E103" s="21" t="str">
        <f>IF(
  Prototype_input!$C$6 = "State or Local Government",
  IF(
    C103 &lt;&gt; "",
    IFERROR(
      INDEX(
        'Summary - Contract Type'!$C$2:$BX$6,
        MATCH(Prototype_input!$C$34, 'Summary - Contract Type'!$B$2:$B$6, 0),
        MATCH(C103, 'Summary - Contract Type'!$C$1:$BX$1, 0)
      ),
      ""
    ),
    ""
  ),
  IF(
    Prototype_input!$C$6 = "Federal or Tribal Government",
    IF(
      B103 &lt;&gt; "",
      IFERROR(
        INDEX(
          'Summary - Level of Assistance'!$C$2:$AW$7,
          MATCH(Prototype_input!$C$34, 'Summary - Level of Assistance'!$B$2:$B$7, 0),
          MATCH(B103, 'Summary - Level of Assistance'!$C$1:$AW$1, 0)
        ),
        ""
      ),
      ""
    ),
    ""
  )
)</f>
        <v/>
      </c>
      <c r="F103" s="21" t="str">
        <f>IF(
  Prototype_input!$C$6 = "State or Local Government",
  IF(
    C103 &lt;&gt; "",
    IFERROR(
      INDEX(
        'Summary - Socioeconomic'!$C$2:$BX$11,
        MATCH(Prototype_input!$C$38, 'Summary - Socioeconomic'!$B$2:$B$11, 0),
        MATCH(C103, 'Summary - Socioeconomic'!$C$1:$BX$1, 0)
      ),
      ""
    ),
    ""
  ),
  IF(
    Prototype_input!$C$6 = "Federal or Tribal Government",
    IF(
      B103 &lt;&gt; "",
      IFERROR(
        INDEX(
          'Summary - Objective'!$C$2:$AX$4,
          MATCH(Prototype_input!$C$38, 'Summary - Objective'!$B$2:$B$4, 0),
          MATCH(B103, 'Summary - Objective'!$C$1:$AX$1, 0)
        ),
        ""
      ),
      ""
    ),
    ""
  )
)</f>
        <v/>
      </c>
      <c r="G103" s="21" t="str">
        <f>IF(
  Prototype_input!$C$6 = "Federal or Tribal Government",
  IF(
    B103 &lt;&gt; "",
    IFERROR(
      INDEX(
        'Summary - Contract Type'!$C$2:$BX$6,
        MATCH(Prototype_input!$C$42, 'Summary - Contract Type'!$B$2:$B$6, 0),
        MATCH(B103, 'Summary - Contract Type'!$C$1:$BX$1, 0)
      ),
      ""
    ),
    ""
  ),
  ""
)</f>
        <v/>
      </c>
      <c r="H103" s="21" t="str">
        <f>IF(
  Prototype_input!$C$6 = "Federal or Tribal Government",
  IF(
    B103 &lt;&gt; "",
    IFERROR(
      INDEX(
        'Summary - Period of Performance'!$C$2:$AW$5,
        MATCH(Prototype_input!$C$46, 'Summary - Period of Performance'!$B$2:$B$5, 0),
        MATCH(B103, 'Summary - Period of Performance'!$C$1:$AW$1, 0)
      ),
      ""
    ),
    ""
  ),
  ""
)</f>
        <v/>
      </c>
      <c r="I103" s="21" t="str">
        <f>IF(
  Prototype_input!$C$6 = "Federal or Tribal Government",
  IF(
    B103 &lt;&gt; "",
    IFERROR(
      INDEX(
        'Summary - Socioeconomic'!$C$2:$BX$11,
        MATCH(Prototype_input!$C$50, 'Summary - Socioeconomic'!$B$2:$B$11, 0),
        MATCH(B103, 'Summary - Socioeconomic'!$C$1:$BX$1, 0)
      ),
      ""
    ),
    ""
  ),
  ""
)</f>
        <v/>
      </c>
      <c r="J103" s="21" t="str">
        <f>IF(
  Prototype_input!$C$6 = "Federal or Tribal Government",
  IF(
    B103 &lt;&gt; "",
    IFERROR(
      INDEX(
        'Summary - Estimated Dollar Valu'!$C$2:$AW$4,
        MATCH(Prototype_input!$C$54, 'Summary - Estimated Dollar Valu'!$B$2:$B$4, 0),
        MATCH(B103, 'Summary - Estimated Dollar Valu'!$C$1:$AW$1, 0)
      ),
      ""
    ),
    ""
  ),
  ""
)</f>
        <v/>
      </c>
      <c r="K103" s="21" t="str">
        <f>IF(AND(Prototype_input!$C$56&lt;&gt;"",J103&lt;&gt;""),Prototype_input!$C$58,"")</f>
        <v/>
      </c>
      <c r="L103" s="21" t="str">
        <f>IF(AND(Prototype_input!$C$60&lt;&gt;"",J103&lt;&gt;""),Prototype_input!$C$62,"")</f>
        <v/>
      </c>
      <c r="M103" s="21" t="str">
        <f>IF(AND(Prototype_input!$C$64&lt;&gt;"",J103&lt;&gt;""),Prototype_input!$C$66,"")</f>
        <v/>
      </c>
      <c r="N103" s="21" t="str">
        <f>IF(AND(Prototype_input!$C$68&lt;&gt;"",J103&lt;&gt;""),Prototype_input!$C$70,"")</f>
        <v/>
      </c>
      <c r="O103" s="21" t="str">
        <f>IF(N103&lt;&gt;"",_xlfn.XLOOKUP(Prototype_input!$E$19,'ITC Offerings Mapping'!$C$1:$C$1000,'ITC Offerings Mapping'!$B$1:$B$1000),"")</f>
        <v/>
      </c>
      <c r="Q103" s="21" t="str">
        <f t="array" ref="Q103">IF(Prototype_input!$C$6="Federal or Tribal Government",IF(O103&lt;&gt;"", INDEX('Scope Scoring'!$C$2:$BX$50, MATCH(O103, 'Scope Scoring'!$B$2:$B$50, 0), MATCH(B103, 'Scope Scoring'!$C$1:$BX$1, 0)),""),"")</f>
        <v/>
      </c>
      <c r="R103" s="21" t="str">
        <f t="shared" si="26"/>
        <v/>
      </c>
      <c r="S103" s="21" t="str">
        <f t="shared" si="27"/>
        <v/>
      </c>
      <c r="T103" s="21" t="str">
        <f t="shared" si="28"/>
        <v/>
      </c>
      <c r="U103" s="21" t="str">
        <f t="shared" si="29"/>
        <v/>
      </c>
      <c r="W103" s="21" t="str">
        <f t="array" ref="W103">IF(Prototype_input!$C$6="Federal or Tribal Government",IF(O103&lt;&gt;"", INDEX('Summary - Level of Assistance -'!$C$2:$AV$7, MATCH(Prototype_input!$C$34, 'Summary - Level of Assistance -'!$B$2:$B$7, 0), MATCH(B103, 'Summary - Level of Assistance -'!$C$1:$AV$1, 0)),""),"")</f>
        <v/>
      </c>
      <c r="X103" s="21" t="str">
        <f t="shared" si="30"/>
        <v/>
      </c>
      <c r="Y103" s="21" t="str">
        <f t="shared" si="31"/>
        <v/>
      </c>
      <c r="AA103" s="21" t="str">
        <f t="array" ref="AA103">IF(Prototype_input!$C$6="Federal or Tribal Government",IF(O103&lt;&gt;"", INDEX('Summary - Objective - Tradeoff'!$C$2:$AV$4, MATCH(Prototype_input!$C$38, 'Summary - Objective - Tradeoff'!$B$2:$B$4, 0), MATCH(B103, 'Summary - Objective - Tradeoff'!$C$1:$AV$1, 0)),""),"")</f>
        <v/>
      </c>
      <c r="AB103" s="21" t="str">
        <f t="shared" si="32"/>
        <v/>
      </c>
      <c r="AC103" s="21" t="str">
        <f t="shared" si="33"/>
        <v/>
      </c>
      <c r="AE103" s="21" t="str">
        <f t="array" ref="AE103">IF(Prototype_input!$C$6="Federal or Tribal Government",IF(O103&lt;&gt;"", INDEX('Summary- PoP - Tradeoff'!$C$2:$AV$5, MATCH(Prototype_input!$C$46, 'Summary- PoP - Tradeoff'!$B$2:$B$5, 0), MATCH(B103, 'Summary- PoP - Tradeoff'!$C$1:$AV$1, 0)),""),"")</f>
        <v/>
      </c>
      <c r="AF103" s="21" t="str">
        <f t="shared" si="34"/>
        <v/>
      </c>
      <c r="AG103" s="21" t="str">
        <f t="shared" si="35"/>
        <v/>
      </c>
      <c r="AI103" s="21" t="str">
        <f t="array" ref="AI103">IF(Prototype_input!$C$6="Federal or Tribal Government",IF(O103&lt;&gt;"", INDEX('Summary - EDV - Tradeoff'!$C$2:$AV$4, MATCH(Prototype_input!$C$54, 'Summary - EDV - Tradeoff'!$B$2:$B$4, 0), MATCH(B103, 'Summary - EDV - Tradeoff'!$C$1:$AV$1, 0)),""),"")</f>
        <v/>
      </c>
      <c r="AJ103" s="21" t="str">
        <f t="shared" si="36"/>
        <v/>
      </c>
      <c r="AK103" s="21" t="str">
        <f t="shared" si="37"/>
        <v/>
      </c>
      <c r="AL103" s="21" t="str">
        <f t="shared" si="38"/>
        <v/>
      </c>
    </row>
    <row r="104" spans="4:38" ht="12.75" x14ac:dyDescent="0.2">
      <c r="D104" s="21" t="str">
        <f>IF(
  Prototype_input!$C$6 = "State or Local Government",
  IF(
    C104 &lt;&gt; "",
    IFERROR(
      INDEX(
        'Summary - Acquisition Need'!$C$2:$AD$4,
        MATCH(Prototype_input!$C$30, 'Summary - Acquisition Need'!$B$2:$B$4, 0),
        MATCH(C104, 'Summary - Acquisition Need'!$C$1:$AD$1, 0)
      ),
      ""
    ),
    ""
  ),
  IF(
    Prototype_input!$C$6 = "Federal or Tribal Government",
    IF(
      B104 &lt;&gt; "",
      IFERROR(
        INDEX(
          'Summary - Place of Performance'!$C$2:$AW$14,
          MATCH(Prototype_input!$C$30, 'Summary - Place of Performance'!$B$2:$B$14, 0),
          MATCH(B104, 'Summary - Place of Performance'!$C$1:$AW$1, 0)
        ),
        ""
      ),
      ""
    ),
    ""
  )
)</f>
        <v/>
      </c>
      <c r="E104" s="21" t="str">
        <f>IF(
  Prototype_input!$C$6 = "State or Local Government",
  IF(
    C104 &lt;&gt; "",
    IFERROR(
      INDEX(
        'Summary - Contract Type'!$C$2:$BX$6,
        MATCH(Prototype_input!$C$34, 'Summary - Contract Type'!$B$2:$B$6, 0),
        MATCH(C104, 'Summary - Contract Type'!$C$1:$BX$1, 0)
      ),
      ""
    ),
    ""
  ),
  IF(
    Prototype_input!$C$6 = "Federal or Tribal Government",
    IF(
      B104 &lt;&gt; "",
      IFERROR(
        INDEX(
          'Summary - Level of Assistance'!$C$2:$AW$7,
          MATCH(Prototype_input!$C$34, 'Summary - Level of Assistance'!$B$2:$B$7, 0),
          MATCH(B104, 'Summary - Level of Assistance'!$C$1:$AW$1, 0)
        ),
        ""
      ),
      ""
    ),
    ""
  )
)</f>
        <v/>
      </c>
      <c r="F104" s="21" t="str">
        <f>IF(
  Prototype_input!$C$6 = "State or Local Government",
  IF(
    C104 &lt;&gt; "",
    IFERROR(
      INDEX(
        'Summary - Socioeconomic'!$C$2:$BX$11,
        MATCH(Prototype_input!$C$38, 'Summary - Socioeconomic'!$B$2:$B$11, 0),
        MATCH(C104, 'Summary - Socioeconomic'!$C$1:$BX$1, 0)
      ),
      ""
    ),
    ""
  ),
  IF(
    Prototype_input!$C$6 = "Federal or Tribal Government",
    IF(
      B104 &lt;&gt; "",
      IFERROR(
        INDEX(
          'Summary - Objective'!$C$2:$AX$4,
          MATCH(Prototype_input!$C$38, 'Summary - Objective'!$B$2:$B$4, 0),
          MATCH(B104, 'Summary - Objective'!$C$1:$AX$1, 0)
        ),
        ""
      ),
      ""
    ),
    ""
  )
)</f>
        <v/>
      </c>
      <c r="G104" s="21" t="str">
        <f>IF(
  Prototype_input!$C$6 = "Federal or Tribal Government",
  IF(
    B104 &lt;&gt; "",
    IFERROR(
      INDEX(
        'Summary - Contract Type'!$C$2:$BX$6,
        MATCH(Prototype_input!$C$42, 'Summary - Contract Type'!$B$2:$B$6, 0),
        MATCH(B104, 'Summary - Contract Type'!$C$1:$BX$1, 0)
      ),
      ""
    ),
    ""
  ),
  ""
)</f>
        <v/>
      </c>
      <c r="H104" s="21" t="str">
        <f>IF(
  Prototype_input!$C$6 = "Federal or Tribal Government",
  IF(
    B104 &lt;&gt; "",
    IFERROR(
      INDEX(
        'Summary - Period of Performance'!$C$2:$AW$5,
        MATCH(Prototype_input!$C$46, 'Summary - Period of Performance'!$B$2:$B$5, 0),
        MATCH(B104, 'Summary - Period of Performance'!$C$1:$AW$1, 0)
      ),
      ""
    ),
    ""
  ),
  ""
)</f>
        <v/>
      </c>
      <c r="I104" s="21" t="str">
        <f>IF(
  Prototype_input!$C$6 = "Federal or Tribal Government",
  IF(
    B104 &lt;&gt; "",
    IFERROR(
      INDEX(
        'Summary - Socioeconomic'!$C$2:$BX$11,
        MATCH(Prototype_input!$C$50, 'Summary - Socioeconomic'!$B$2:$B$11, 0),
        MATCH(B104, 'Summary - Socioeconomic'!$C$1:$BX$1, 0)
      ),
      ""
    ),
    ""
  ),
  ""
)</f>
        <v/>
      </c>
      <c r="J104" s="21" t="str">
        <f>IF(
  Prototype_input!$C$6 = "Federal or Tribal Government",
  IF(
    B104 &lt;&gt; "",
    IFERROR(
      INDEX(
        'Summary - Estimated Dollar Valu'!$C$2:$AW$4,
        MATCH(Prototype_input!$C$54, 'Summary - Estimated Dollar Valu'!$B$2:$B$4, 0),
        MATCH(B104, 'Summary - Estimated Dollar Valu'!$C$1:$AW$1, 0)
      ),
      ""
    ),
    ""
  ),
  ""
)</f>
        <v/>
      </c>
      <c r="K104" s="21" t="str">
        <f>IF(AND(Prototype_input!$C$56&lt;&gt;"",J104&lt;&gt;""),Prototype_input!$C$58,"")</f>
        <v/>
      </c>
      <c r="L104" s="21" t="str">
        <f>IF(AND(Prototype_input!$C$60&lt;&gt;"",J104&lt;&gt;""),Prototype_input!$C$62,"")</f>
        <v/>
      </c>
      <c r="M104" s="21" t="str">
        <f>IF(AND(Prototype_input!$C$64&lt;&gt;"",J104&lt;&gt;""),Prototype_input!$C$66,"")</f>
        <v/>
      </c>
      <c r="N104" s="21" t="str">
        <f>IF(AND(Prototype_input!$C$68&lt;&gt;"",J104&lt;&gt;""),Prototype_input!$C$70,"")</f>
        <v/>
      </c>
      <c r="O104" s="21" t="str">
        <f>IF(N104&lt;&gt;"",_xlfn.XLOOKUP(Prototype_input!$E$19,'ITC Offerings Mapping'!$C$1:$C$1000,'ITC Offerings Mapping'!$B$1:$B$1000),"")</f>
        <v/>
      </c>
      <c r="Q104" s="21" t="str">
        <f t="array" ref="Q104">IF(Prototype_input!$C$6="Federal or Tribal Government",IF(O104&lt;&gt;"", INDEX('Scope Scoring'!$C$2:$BX$50, MATCH(O104, 'Scope Scoring'!$B$2:$B$50, 0), MATCH(B104, 'Scope Scoring'!$C$1:$BX$1, 0)),""),"")</f>
        <v/>
      </c>
      <c r="R104" s="21" t="str">
        <f t="shared" si="26"/>
        <v/>
      </c>
      <c r="S104" s="21" t="str">
        <f t="shared" si="27"/>
        <v/>
      </c>
      <c r="T104" s="21" t="str">
        <f t="shared" si="28"/>
        <v/>
      </c>
      <c r="U104" s="21" t="str">
        <f t="shared" si="29"/>
        <v/>
      </c>
      <c r="W104" s="21" t="str">
        <f t="array" ref="W104">IF(Prototype_input!$C$6="Federal or Tribal Government",IF(O104&lt;&gt;"", INDEX('Summary - Level of Assistance -'!$C$2:$AV$7, MATCH(Prototype_input!$C$34, 'Summary - Level of Assistance -'!$B$2:$B$7, 0), MATCH(B104, 'Summary - Level of Assistance -'!$C$1:$AV$1, 0)),""),"")</f>
        <v/>
      </c>
      <c r="X104" s="21" t="str">
        <f t="shared" si="30"/>
        <v/>
      </c>
      <c r="Y104" s="21" t="str">
        <f t="shared" si="31"/>
        <v/>
      </c>
      <c r="AA104" s="21" t="str">
        <f t="array" ref="AA104">IF(Prototype_input!$C$6="Federal or Tribal Government",IF(O104&lt;&gt;"", INDEX('Summary - Objective - Tradeoff'!$C$2:$AV$4, MATCH(Prototype_input!$C$38, 'Summary - Objective - Tradeoff'!$B$2:$B$4, 0), MATCH(B104, 'Summary - Objective - Tradeoff'!$C$1:$AV$1, 0)),""),"")</f>
        <v/>
      </c>
      <c r="AB104" s="21" t="str">
        <f t="shared" si="32"/>
        <v/>
      </c>
      <c r="AC104" s="21" t="str">
        <f t="shared" si="33"/>
        <v/>
      </c>
      <c r="AE104" s="21" t="str">
        <f t="array" ref="AE104">IF(Prototype_input!$C$6="Federal or Tribal Government",IF(O104&lt;&gt;"", INDEX('Summary- PoP - Tradeoff'!$C$2:$AV$5, MATCH(Prototype_input!$C$46, 'Summary- PoP - Tradeoff'!$B$2:$B$5, 0), MATCH(B104, 'Summary- PoP - Tradeoff'!$C$1:$AV$1, 0)),""),"")</f>
        <v/>
      </c>
      <c r="AF104" s="21" t="str">
        <f t="shared" si="34"/>
        <v/>
      </c>
      <c r="AG104" s="21" t="str">
        <f t="shared" si="35"/>
        <v/>
      </c>
      <c r="AI104" s="21" t="str">
        <f t="array" ref="AI104">IF(Prototype_input!$C$6="Federal or Tribal Government",IF(O104&lt;&gt;"", INDEX('Summary - EDV - Tradeoff'!$C$2:$AV$4, MATCH(Prototype_input!$C$54, 'Summary - EDV - Tradeoff'!$B$2:$B$4, 0), MATCH(B104, 'Summary - EDV - Tradeoff'!$C$1:$AV$1, 0)),""),"")</f>
        <v/>
      </c>
      <c r="AJ104" s="21" t="str">
        <f t="shared" si="36"/>
        <v/>
      </c>
      <c r="AK104" s="21" t="str">
        <f t="shared" si="37"/>
        <v/>
      </c>
      <c r="AL104" s="21" t="str">
        <f t="shared" si="38"/>
        <v/>
      </c>
    </row>
    <row r="105" spans="4:38" ht="12.75" x14ac:dyDescent="0.2">
      <c r="D105" s="21" t="str">
        <f>IF(
  Prototype_input!$C$6 = "State or Local Government",
  IF(
    C105 &lt;&gt; "",
    IFERROR(
      INDEX(
        'Summary - Acquisition Need'!$C$2:$AD$4,
        MATCH(Prototype_input!$C$30, 'Summary - Acquisition Need'!$B$2:$B$4, 0),
        MATCH(C105, 'Summary - Acquisition Need'!$C$1:$AD$1, 0)
      ),
      ""
    ),
    ""
  ),
  IF(
    Prototype_input!$C$6 = "Federal or Tribal Government",
    IF(
      B105 &lt;&gt; "",
      IFERROR(
        INDEX(
          'Summary - Place of Performance'!$C$2:$AW$14,
          MATCH(Prototype_input!$C$30, 'Summary - Place of Performance'!$B$2:$B$14, 0),
          MATCH(B105, 'Summary - Place of Performance'!$C$1:$AW$1, 0)
        ),
        ""
      ),
      ""
    ),
    ""
  )
)</f>
        <v/>
      </c>
      <c r="E105" s="21" t="str">
        <f>IF(
  Prototype_input!$C$6 = "State or Local Government",
  IF(
    C105 &lt;&gt; "",
    IFERROR(
      INDEX(
        'Summary - Contract Type'!$C$2:$BX$6,
        MATCH(Prototype_input!$C$34, 'Summary - Contract Type'!$B$2:$B$6, 0),
        MATCH(C105, 'Summary - Contract Type'!$C$1:$BX$1, 0)
      ),
      ""
    ),
    ""
  ),
  IF(
    Prototype_input!$C$6 = "Federal or Tribal Government",
    IF(
      B105 &lt;&gt; "",
      IFERROR(
        INDEX(
          'Summary - Level of Assistance'!$C$2:$AW$7,
          MATCH(Prototype_input!$C$34, 'Summary - Level of Assistance'!$B$2:$B$7, 0),
          MATCH(B105, 'Summary - Level of Assistance'!$C$1:$AW$1, 0)
        ),
        ""
      ),
      ""
    ),
    ""
  )
)</f>
        <v/>
      </c>
      <c r="F105" s="21" t="str">
        <f>IF(
  Prototype_input!$C$6 = "State or Local Government",
  IF(
    C105 &lt;&gt; "",
    IFERROR(
      INDEX(
        'Summary - Socioeconomic'!$C$2:$BX$11,
        MATCH(Prototype_input!$C$38, 'Summary - Socioeconomic'!$B$2:$B$11, 0),
        MATCH(C105, 'Summary - Socioeconomic'!$C$1:$BX$1, 0)
      ),
      ""
    ),
    ""
  ),
  IF(
    Prototype_input!$C$6 = "Federal or Tribal Government",
    IF(
      B105 &lt;&gt; "",
      IFERROR(
        INDEX(
          'Summary - Objective'!$C$2:$AX$4,
          MATCH(Prototype_input!$C$38, 'Summary - Objective'!$B$2:$B$4, 0),
          MATCH(B105, 'Summary - Objective'!$C$1:$AX$1, 0)
        ),
        ""
      ),
      ""
    ),
    ""
  )
)</f>
        <v/>
      </c>
      <c r="G105" s="21" t="str">
        <f>IF(
  Prototype_input!$C$6 = "Federal or Tribal Government",
  IF(
    B105 &lt;&gt; "",
    IFERROR(
      INDEX(
        'Summary - Contract Type'!$C$2:$BX$6,
        MATCH(Prototype_input!$C$42, 'Summary - Contract Type'!$B$2:$B$6, 0),
        MATCH(B105, 'Summary - Contract Type'!$C$1:$BX$1, 0)
      ),
      ""
    ),
    ""
  ),
  ""
)</f>
        <v/>
      </c>
      <c r="H105" s="21" t="str">
        <f>IF(
  Prototype_input!$C$6 = "Federal or Tribal Government",
  IF(
    B105 &lt;&gt; "",
    IFERROR(
      INDEX(
        'Summary - Period of Performance'!$C$2:$AW$5,
        MATCH(Prototype_input!$C$46, 'Summary - Period of Performance'!$B$2:$B$5, 0),
        MATCH(B105, 'Summary - Period of Performance'!$C$1:$AW$1, 0)
      ),
      ""
    ),
    ""
  ),
  ""
)</f>
        <v/>
      </c>
      <c r="I105" s="21" t="str">
        <f>IF(
  Prototype_input!$C$6 = "Federal or Tribal Government",
  IF(
    B105 &lt;&gt; "",
    IFERROR(
      INDEX(
        'Summary - Socioeconomic'!$C$2:$BX$11,
        MATCH(Prototype_input!$C$50, 'Summary - Socioeconomic'!$B$2:$B$11, 0),
        MATCH(B105, 'Summary - Socioeconomic'!$C$1:$BX$1, 0)
      ),
      ""
    ),
    ""
  ),
  ""
)</f>
        <v/>
      </c>
      <c r="J105" s="21" t="str">
        <f>IF(
  Prototype_input!$C$6 = "Federal or Tribal Government",
  IF(
    B105 &lt;&gt; "",
    IFERROR(
      INDEX(
        'Summary - Estimated Dollar Valu'!$C$2:$AW$4,
        MATCH(Prototype_input!$C$54, 'Summary - Estimated Dollar Valu'!$B$2:$B$4, 0),
        MATCH(B105, 'Summary - Estimated Dollar Valu'!$C$1:$AW$1, 0)
      ),
      ""
    ),
    ""
  ),
  ""
)</f>
        <v/>
      </c>
      <c r="K105" s="21" t="str">
        <f>IF(AND(Prototype_input!$C$56&lt;&gt;"",J105&lt;&gt;""),Prototype_input!$C$58,"")</f>
        <v/>
      </c>
      <c r="L105" s="21" t="str">
        <f>IF(AND(Prototype_input!$C$60&lt;&gt;"",J105&lt;&gt;""),Prototype_input!$C$62,"")</f>
        <v/>
      </c>
      <c r="M105" s="21" t="str">
        <f>IF(AND(Prototype_input!$C$64&lt;&gt;"",J105&lt;&gt;""),Prototype_input!$C$66,"")</f>
        <v/>
      </c>
      <c r="N105" s="21" t="str">
        <f>IF(AND(Prototype_input!$C$68&lt;&gt;"",J105&lt;&gt;""),Prototype_input!$C$70,"")</f>
        <v/>
      </c>
      <c r="O105" s="21" t="str">
        <f>IF(N105&lt;&gt;"",_xlfn.XLOOKUP(Prototype_input!$E$19,'ITC Offerings Mapping'!$C$1:$C$1000,'ITC Offerings Mapping'!$B$1:$B$1000),"")</f>
        <v/>
      </c>
      <c r="Q105" s="21" t="str">
        <f t="array" ref="Q105">IF(Prototype_input!$C$6="Federal or Tribal Government",IF(O105&lt;&gt;"", INDEX('Scope Scoring'!$C$2:$BX$50, MATCH(O105, 'Scope Scoring'!$B$2:$B$50, 0), MATCH(B105, 'Scope Scoring'!$C$1:$BX$1, 0)),""),"")</f>
        <v/>
      </c>
      <c r="R105" s="21" t="str">
        <f t="shared" si="26"/>
        <v/>
      </c>
      <c r="S105" s="21" t="str">
        <f t="shared" si="27"/>
        <v/>
      </c>
      <c r="T105" s="21" t="str">
        <f t="shared" si="28"/>
        <v/>
      </c>
      <c r="U105" s="21" t="str">
        <f t="shared" si="29"/>
        <v/>
      </c>
      <c r="W105" s="21" t="str">
        <f t="array" ref="W105">IF(Prototype_input!$C$6="Federal or Tribal Government",IF(O105&lt;&gt;"", INDEX('Summary - Level of Assistance -'!$C$2:$AV$7, MATCH(Prototype_input!$C$34, 'Summary - Level of Assistance -'!$B$2:$B$7, 0), MATCH(B105, 'Summary - Level of Assistance -'!$C$1:$AV$1, 0)),""),"")</f>
        <v/>
      </c>
      <c r="X105" s="21" t="str">
        <f t="shared" si="30"/>
        <v/>
      </c>
      <c r="Y105" s="21" t="str">
        <f t="shared" si="31"/>
        <v/>
      </c>
      <c r="AA105" s="21" t="str">
        <f t="array" ref="AA105">IF(Prototype_input!$C$6="Federal or Tribal Government",IF(O105&lt;&gt;"", INDEX('Summary - Objective - Tradeoff'!$C$2:$AV$4, MATCH(Prototype_input!$C$38, 'Summary - Objective - Tradeoff'!$B$2:$B$4, 0), MATCH(B105, 'Summary - Objective - Tradeoff'!$C$1:$AV$1, 0)),""),"")</f>
        <v/>
      </c>
      <c r="AB105" s="21" t="str">
        <f t="shared" si="32"/>
        <v/>
      </c>
      <c r="AC105" s="21" t="str">
        <f t="shared" si="33"/>
        <v/>
      </c>
      <c r="AE105" s="21" t="str">
        <f t="array" ref="AE105">IF(Prototype_input!$C$6="Federal or Tribal Government",IF(O105&lt;&gt;"", INDEX('Summary- PoP - Tradeoff'!$C$2:$AV$5, MATCH(Prototype_input!$C$46, 'Summary- PoP - Tradeoff'!$B$2:$B$5, 0), MATCH(B105, 'Summary- PoP - Tradeoff'!$C$1:$AV$1, 0)),""),"")</f>
        <v/>
      </c>
      <c r="AF105" s="21" t="str">
        <f t="shared" si="34"/>
        <v/>
      </c>
      <c r="AG105" s="21" t="str">
        <f t="shared" si="35"/>
        <v/>
      </c>
      <c r="AI105" s="21" t="str">
        <f t="array" ref="AI105">IF(Prototype_input!$C$6="Federal or Tribal Government",IF(O105&lt;&gt;"", INDEX('Summary - EDV - Tradeoff'!$C$2:$AV$4, MATCH(Prototype_input!$C$54, 'Summary - EDV - Tradeoff'!$B$2:$B$4, 0), MATCH(B105, 'Summary - EDV - Tradeoff'!$C$1:$AV$1, 0)),""),"")</f>
        <v/>
      </c>
      <c r="AJ105" s="21" t="str">
        <f t="shared" si="36"/>
        <v/>
      </c>
      <c r="AK105" s="21" t="str">
        <f t="shared" si="37"/>
        <v/>
      </c>
      <c r="AL105" s="21" t="str">
        <f t="shared" si="38"/>
        <v/>
      </c>
    </row>
    <row r="106" spans="4:38" ht="12.75" x14ac:dyDescent="0.2">
      <c r="D106" s="21" t="str">
        <f>IF(
  Prototype_input!$C$6 = "State or Local Government",
  IF(
    C106 &lt;&gt; "",
    IFERROR(
      INDEX(
        'Summary - Acquisition Need'!$C$2:$AD$4,
        MATCH(Prototype_input!$C$30, 'Summary - Acquisition Need'!$B$2:$B$4, 0),
        MATCH(C106, 'Summary - Acquisition Need'!$C$1:$AD$1, 0)
      ),
      ""
    ),
    ""
  ),
  IF(
    Prototype_input!$C$6 = "Federal or Tribal Government",
    IF(
      B106 &lt;&gt; "",
      IFERROR(
        INDEX(
          'Summary - Place of Performance'!$C$2:$AW$14,
          MATCH(Prototype_input!$C$30, 'Summary - Place of Performance'!$B$2:$B$14, 0),
          MATCH(B106, 'Summary - Place of Performance'!$C$1:$AW$1, 0)
        ),
        ""
      ),
      ""
    ),
    ""
  )
)</f>
        <v/>
      </c>
      <c r="E106" s="21" t="str">
        <f>IF(
  Prototype_input!$C$6 = "State or Local Government",
  IF(
    C106 &lt;&gt; "",
    IFERROR(
      INDEX(
        'Summary - Contract Type'!$C$2:$BX$6,
        MATCH(Prototype_input!$C$34, 'Summary - Contract Type'!$B$2:$B$6, 0),
        MATCH(C106, 'Summary - Contract Type'!$C$1:$BX$1, 0)
      ),
      ""
    ),
    ""
  ),
  IF(
    Prototype_input!$C$6 = "Federal or Tribal Government",
    IF(
      B106 &lt;&gt; "",
      IFERROR(
        INDEX(
          'Summary - Level of Assistance'!$C$2:$AW$7,
          MATCH(Prototype_input!$C$34, 'Summary - Level of Assistance'!$B$2:$B$7, 0),
          MATCH(B106, 'Summary - Level of Assistance'!$C$1:$AW$1, 0)
        ),
        ""
      ),
      ""
    ),
    ""
  )
)</f>
        <v/>
      </c>
      <c r="F106" s="21" t="str">
        <f>IF(
  Prototype_input!$C$6 = "State or Local Government",
  IF(
    C106 &lt;&gt; "",
    IFERROR(
      INDEX(
        'Summary - Socioeconomic'!$C$2:$BX$11,
        MATCH(Prototype_input!$C$38, 'Summary - Socioeconomic'!$B$2:$B$11, 0),
        MATCH(C106, 'Summary - Socioeconomic'!$C$1:$BX$1, 0)
      ),
      ""
    ),
    ""
  ),
  IF(
    Prototype_input!$C$6 = "Federal or Tribal Government",
    IF(
      B106 &lt;&gt; "",
      IFERROR(
        INDEX(
          'Summary - Objective'!$C$2:$AX$4,
          MATCH(Prototype_input!$C$38, 'Summary - Objective'!$B$2:$B$4, 0),
          MATCH(B106, 'Summary - Objective'!$C$1:$AX$1, 0)
        ),
        ""
      ),
      ""
    ),
    ""
  )
)</f>
        <v/>
      </c>
      <c r="G106" s="21" t="str">
        <f>IF(
  Prototype_input!$C$6 = "Federal or Tribal Government",
  IF(
    B106 &lt;&gt; "",
    IFERROR(
      INDEX(
        'Summary - Contract Type'!$C$2:$BX$6,
        MATCH(Prototype_input!$C$42, 'Summary - Contract Type'!$B$2:$B$6, 0),
        MATCH(B106, 'Summary - Contract Type'!$C$1:$BX$1, 0)
      ),
      ""
    ),
    ""
  ),
  ""
)</f>
        <v/>
      </c>
      <c r="H106" s="21" t="str">
        <f>IF(
  Prototype_input!$C$6 = "Federal or Tribal Government",
  IF(
    B106 &lt;&gt; "",
    IFERROR(
      INDEX(
        'Summary - Period of Performance'!$C$2:$AW$5,
        MATCH(Prototype_input!$C$46, 'Summary - Period of Performance'!$B$2:$B$5, 0),
        MATCH(B106, 'Summary - Period of Performance'!$C$1:$AW$1, 0)
      ),
      ""
    ),
    ""
  ),
  ""
)</f>
        <v/>
      </c>
      <c r="I106" s="21" t="str">
        <f>IF(
  Prototype_input!$C$6 = "Federal or Tribal Government",
  IF(
    B106 &lt;&gt; "",
    IFERROR(
      INDEX(
        'Summary - Socioeconomic'!$C$2:$BX$11,
        MATCH(Prototype_input!$C$50, 'Summary - Socioeconomic'!$B$2:$B$11, 0),
        MATCH(B106, 'Summary - Socioeconomic'!$C$1:$BX$1, 0)
      ),
      ""
    ),
    ""
  ),
  ""
)</f>
        <v/>
      </c>
      <c r="J106" s="21" t="str">
        <f>IF(
  Prototype_input!$C$6 = "Federal or Tribal Government",
  IF(
    B106 &lt;&gt; "",
    IFERROR(
      INDEX(
        'Summary - Estimated Dollar Valu'!$C$2:$AW$4,
        MATCH(Prototype_input!$C$54, 'Summary - Estimated Dollar Valu'!$B$2:$B$4, 0),
        MATCH(B106, 'Summary - Estimated Dollar Valu'!$C$1:$AW$1, 0)
      ),
      ""
    ),
    ""
  ),
  ""
)</f>
        <v/>
      </c>
      <c r="K106" s="21" t="str">
        <f>IF(AND(Prototype_input!$C$56&lt;&gt;"",J106&lt;&gt;""),Prototype_input!$C$58,"")</f>
        <v/>
      </c>
      <c r="L106" s="21" t="str">
        <f>IF(AND(Prototype_input!$C$60&lt;&gt;"",J106&lt;&gt;""),Prototype_input!$C$62,"")</f>
        <v/>
      </c>
      <c r="M106" s="21" t="str">
        <f>IF(AND(Prototype_input!$C$64&lt;&gt;"",J106&lt;&gt;""),Prototype_input!$C$66,"")</f>
        <v/>
      </c>
      <c r="N106" s="21" t="str">
        <f>IF(AND(Prototype_input!$C$68&lt;&gt;"",J106&lt;&gt;""),Prototype_input!$C$70,"")</f>
        <v/>
      </c>
      <c r="O106" s="21" t="str">
        <f>IF(N106&lt;&gt;"",_xlfn.XLOOKUP(Prototype_input!$E$19,'ITC Offerings Mapping'!$C$1:$C$1000,'ITC Offerings Mapping'!$B$1:$B$1000),"")</f>
        <v/>
      </c>
      <c r="Q106" s="21" t="str">
        <f t="array" ref="Q106">IF(Prototype_input!$C$6="Federal or Tribal Government",IF(O106&lt;&gt;"", INDEX('Scope Scoring'!$C$2:$BX$50, MATCH(O106, 'Scope Scoring'!$B$2:$B$50, 0), MATCH(B106, 'Scope Scoring'!$C$1:$BX$1, 0)),""),"")</f>
        <v/>
      </c>
      <c r="R106" s="21" t="str">
        <f t="shared" si="26"/>
        <v/>
      </c>
      <c r="S106" s="21" t="str">
        <f t="shared" si="27"/>
        <v/>
      </c>
      <c r="T106" s="21" t="str">
        <f t="shared" si="28"/>
        <v/>
      </c>
      <c r="U106" s="21" t="str">
        <f t="shared" si="29"/>
        <v/>
      </c>
      <c r="W106" s="21" t="str">
        <f t="array" ref="W106">IF(Prototype_input!$C$6="Federal or Tribal Government",IF(O106&lt;&gt;"", INDEX('Summary - Level of Assistance -'!$C$2:$AV$7, MATCH(Prototype_input!$C$34, 'Summary - Level of Assistance -'!$B$2:$B$7, 0), MATCH(B106, 'Summary - Level of Assistance -'!$C$1:$AV$1, 0)),""),"")</f>
        <v/>
      </c>
      <c r="X106" s="21" t="str">
        <f t="shared" si="30"/>
        <v/>
      </c>
      <c r="Y106" s="21" t="str">
        <f t="shared" si="31"/>
        <v/>
      </c>
      <c r="AA106" s="21" t="str">
        <f t="array" ref="AA106">IF(Prototype_input!$C$6="Federal or Tribal Government",IF(O106&lt;&gt;"", INDEX('Summary - Objective - Tradeoff'!$C$2:$AV$4, MATCH(Prototype_input!$C$38, 'Summary - Objective - Tradeoff'!$B$2:$B$4, 0), MATCH(B106, 'Summary - Objective - Tradeoff'!$C$1:$AV$1, 0)),""),"")</f>
        <v/>
      </c>
      <c r="AB106" s="21" t="str">
        <f t="shared" si="32"/>
        <v/>
      </c>
      <c r="AC106" s="21" t="str">
        <f t="shared" si="33"/>
        <v/>
      </c>
      <c r="AE106" s="21" t="str">
        <f t="array" ref="AE106">IF(Prototype_input!$C$6="Federal or Tribal Government",IF(O106&lt;&gt;"", INDEX('Summary- PoP - Tradeoff'!$C$2:$AV$5, MATCH(Prototype_input!$C$46, 'Summary- PoP - Tradeoff'!$B$2:$B$5, 0), MATCH(B106, 'Summary- PoP - Tradeoff'!$C$1:$AV$1, 0)),""),"")</f>
        <v/>
      </c>
      <c r="AF106" s="21" t="str">
        <f t="shared" si="34"/>
        <v/>
      </c>
      <c r="AG106" s="21" t="str">
        <f t="shared" si="35"/>
        <v/>
      </c>
      <c r="AI106" s="21" t="str">
        <f t="array" ref="AI106">IF(Prototype_input!$C$6="Federal or Tribal Government",IF(O106&lt;&gt;"", INDEX('Summary - EDV - Tradeoff'!$C$2:$AV$4, MATCH(Prototype_input!$C$54, 'Summary - EDV - Tradeoff'!$B$2:$B$4, 0), MATCH(B106, 'Summary - EDV - Tradeoff'!$C$1:$AV$1, 0)),""),"")</f>
        <v/>
      </c>
      <c r="AJ106" s="21" t="str">
        <f t="shared" si="36"/>
        <v/>
      </c>
      <c r="AK106" s="21" t="str">
        <f t="shared" si="37"/>
        <v/>
      </c>
      <c r="AL106" s="21" t="str">
        <f t="shared" si="38"/>
        <v/>
      </c>
    </row>
    <row r="107" spans="4:38" ht="12.75" x14ac:dyDescent="0.2">
      <c r="D107" s="21" t="str">
        <f>IF(
  Prototype_input!$C$6 = "State or Local Government",
  IF(
    C107 &lt;&gt; "",
    IFERROR(
      INDEX(
        'Summary - Acquisition Need'!$C$2:$AD$4,
        MATCH(Prototype_input!$C$30, 'Summary - Acquisition Need'!$B$2:$B$4, 0),
        MATCH(C107, 'Summary - Acquisition Need'!$C$1:$AD$1, 0)
      ),
      ""
    ),
    ""
  ),
  IF(
    Prototype_input!$C$6 = "Federal or Tribal Government",
    IF(
      B107 &lt;&gt; "",
      IFERROR(
        INDEX(
          'Summary - Place of Performance'!$C$2:$AW$14,
          MATCH(Prototype_input!$C$30, 'Summary - Place of Performance'!$B$2:$B$14, 0),
          MATCH(B107, 'Summary - Place of Performance'!$C$1:$AW$1, 0)
        ),
        ""
      ),
      ""
    ),
    ""
  )
)</f>
        <v/>
      </c>
      <c r="E107" s="21" t="str">
        <f>IF(
  Prototype_input!$C$6 = "State or Local Government",
  IF(
    C107 &lt;&gt; "",
    IFERROR(
      INDEX(
        'Summary - Contract Type'!$C$2:$BX$6,
        MATCH(Prototype_input!$C$34, 'Summary - Contract Type'!$B$2:$B$6, 0),
        MATCH(C107, 'Summary - Contract Type'!$C$1:$BX$1, 0)
      ),
      ""
    ),
    ""
  ),
  IF(
    Prototype_input!$C$6 = "Federal or Tribal Government",
    IF(
      B107 &lt;&gt; "",
      IFERROR(
        INDEX(
          'Summary - Level of Assistance'!$C$2:$AW$7,
          MATCH(Prototype_input!$C$34, 'Summary - Level of Assistance'!$B$2:$B$7, 0),
          MATCH(B107, 'Summary - Level of Assistance'!$C$1:$AW$1, 0)
        ),
        ""
      ),
      ""
    ),
    ""
  )
)</f>
        <v/>
      </c>
      <c r="F107" s="21" t="str">
        <f>IF(
  Prototype_input!$C$6 = "State or Local Government",
  IF(
    C107 &lt;&gt; "",
    IFERROR(
      INDEX(
        'Summary - Socioeconomic'!$C$2:$BX$11,
        MATCH(Prototype_input!$C$38, 'Summary - Socioeconomic'!$B$2:$B$11, 0),
        MATCH(C107, 'Summary - Socioeconomic'!$C$1:$BX$1, 0)
      ),
      ""
    ),
    ""
  ),
  IF(
    Prototype_input!$C$6 = "Federal or Tribal Government",
    IF(
      B107 &lt;&gt; "",
      IFERROR(
        INDEX(
          'Summary - Objective'!$C$2:$AX$4,
          MATCH(Prototype_input!$C$38, 'Summary - Objective'!$B$2:$B$4, 0),
          MATCH(B107, 'Summary - Objective'!$C$1:$AX$1, 0)
        ),
        ""
      ),
      ""
    ),
    ""
  )
)</f>
        <v/>
      </c>
      <c r="G107" s="21" t="str">
        <f>IF(
  Prototype_input!$C$6 = "Federal or Tribal Government",
  IF(
    B107 &lt;&gt; "",
    IFERROR(
      INDEX(
        'Summary - Contract Type'!$C$2:$BX$6,
        MATCH(Prototype_input!$C$42, 'Summary - Contract Type'!$B$2:$B$6, 0),
        MATCH(B107, 'Summary - Contract Type'!$C$1:$BX$1, 0)
      ),
      ""
    ),
    ""
  ),
  ""
)</f>
        <v/>
      </c>
      <c r="H107" s="21" t="str">
        <f>IF(
  Prototype_input!$C$6 = "Federal or Tribal Government",
  IF(
    B107 &lt;&gt; "",
    IFERROR(
      INDEX(
        'Summary - Period of Performance'!$C$2:$AW$5,
        MATCH(Prototype_input!$C$46, 'Summary - Period of Performance'!$B$2:$B$5, 0),
        MATCH(B107, 'Summary - Period of Performance'!$C$1:$AW$1, 0)
      ),
      ""
    ),
    ""
  ),
  ""
)</f>
        <v/>
      </c>
      <c r="I107" s="21" t="str">
        <f>IF(
  Prototype_input!$C$6 = "Federal or Tribal Government",
  IF(
    B107 &lt;&gt; "",
    IFERROR(
      INDEX(
        'Summary - Socioeconomic'!$C$2:$BX$11,
        MATCH(Prototype_input!$C$50, 'Summary - Socioeconomic'!$B$2:$B$11, 0),
        MATCH(B107, 'Summary - Socioeconomic'!$C$1:$BX$1, 0)
      ),
      ""
    ),
    ""
  ),
  ""
)</f>
        <v/>
      </c>
      <c r="J107" s="21" t="str">
        <f>IF(
  Prototype_input!$C$6 = "Federal or Tribal Government",
  IF(
    B107 &lt;&gt; "",
    IFERROR(
      INDEX(
        'Summary - Estimated Dollar Valu'!$C$2:$AW$4,
        MATCH(Prototype_input!$C$54, 'Summary - Estimated Dollar Valu'!$B$2:$B$4, 0),
        MATCH(B107, 'Summary - Estimated Dollar Valu'!$C$1:$AW$1, 0)
      ),
      ""
    ),
    ""
  ),
  ""
)</f>
        <v/>
      </c>
      <c r="K107" s="21" t="str">
        <f>IF(AND(Prototype_input!$C$56&lt;&gt;"",J107&lt;&gt;""),Prototype_input!$C$58,"")</f>
        <v/>
      </c>
      <c r="L107" s="21" t="str">
        <f>IF(AND(Prototype_input!$C$60&lt;&gt;"",J107&lt;&gt;""),Prototype_input!$C$62,"")</f>
        <v/>
      </c>
      <c r="M107" s="21" t="str">
        <f>IF(AND(Prototype_input!$C$64&lt;&gt;"",J107&lt;&gt;""),Prototype_input!$C$66,"")</f>
        <v/>
      </c>
      <c r="N107" s="21" t="str">
        <f>IF(AND(Prototype_input!$C$68&lt;&gt;"",J107&lt;&gt;""),Prototype_input!$C$70,"")</f>
        <v/>
      </c>
      <c r="O107" s="21" t="str">
        <f>IF(N107&lt;&gt;"",_xlfn.XLOOKUP(Prototype_input!$E$19,'ITC Offerings Mapping'!$C$1:$C$1000,'ITC Offerings Mapping'!$B$1:$B$1000),"")</f>
        <v/>
      </c>
      <c r="Q107" s="21" t="str">
        <f t="array" ref="Q107">IF(Prototype_input!$C$6="Federal or Tribal Government",IF(O107&lt;&gt;"", INDEX('Scope Scoring'!$C$2:$BX$50, MATCH(O107, 'Scope Scoring'!$B$2:$B$50, 0), MATCH(B107, 'Scope Scoring'!$C$1:$BX$1, 0)),""),"")</f>
        <v/>
      </c>
      <c r="R107" s="21" t="str">
        <f t="shared" si="26"/>
        <v/>
      </c>
      <c r="S107" s="21" t="str">
        <f t="shared" si="27"/>
        <v/>
      </c>
      <c r="T107" s="21" t="str">
        <f t="shared" si="28"/>
        <v/>
      </c>
      <c r="U107" s="21" t="str">
        <f t="shared" si="29"/>
        <v/>
      </c>
      <c r="W107" s="21" t="str">
        <f t="array" ref="W107">IF(Prototype_input!$C$6="Federal or Tribal Government",IF(O107&lt;&gt;"", INDEX('Summary - Level of Assistance -'!$C$2:$AV$7, MATCH(Prototype_input!$C$34, 'Summary - Level of Assistance -'!$B$2:$B$7, 0), MATCH(B107, 'Summary - Level of Assistance -'!$C$1:$AV$1, 0)),""),"")</f>
        <v/>
      </c>
      <c r="X107" s="21" t="str">
        <f t="shared" si="30"/>
        <v/>
      </c>
      <c r="Y107" s="21" t="str">
        <f t="shared" si="31"/>
        <v/>
      </c>
      <c r="AA107" s="21" t="str">
        <f t="array" ref="AA107">IF(Prototype_input!$C$6="Federal or Tribal Government",IF(O107&lt;&gt;"", INDEX('Summary - Objective - Tradeoff'!$C$2:$AV$4, MATCH(Prototype_input!$C$38, 'Summary - Objective - Tradeoff'!$B$2:$B$4, 0), MATCH(B107, 'Summary - Objective - Tradeoff'!$C$1:$AV$1, 0)),""),"")</f>
        <v/>
      </c>
      <c r="AB107" s="21" t="str">
        <f t="shared" si="32"/>
        <v/>
      </c>
      <c r="AC107" s="21" t="str">
        <f t="shared" si="33"/>
        <v/>
      </c>
      <c r="AE107" s="21" t="str">
        <f t="array" ref="AE107">IF(Prototype_input!$C$6="Federal or Tribal Government",IF(O107&lt;&gt;"", INDEX('Summary- PoP - Tradeoff'!$C$2:$AV$5, MATCH(Prototype_input!$C$46, 'Summary- PoP - Tradeoff'!$B$2:$B$5, 0), MATCH(B107, 'Summary- PoP - Tradeoff'!$C$1:$AV$1, 0)),""),"")</f>
        <v/>
      </c>
      <c r="AF107" s="21" t="str">
        <f t="shared" si="34"/>
        <v/>
      </c>
      <c r="AG107" s="21" t="str">
        <f t="shared" si="35"/>
        <v/>
      </c>
      <c r="AI107" s="21" t="str">
        <f t="array" ref="AI107">IF(Prototype_input!$C$6="Federal or Tribal Government",IF(O107&lt;&gt;"", INDEX('Summary - EDV - Tradeoff'!$C$2:$AV$4, MATCH(Prototype_input!$C$54, 'Summary - EDV - Tradeoff'!$B$2:$B$4, 0), MATCH(B107, 'Summary - EDV - Tradeoff'!$C$1:$AV$1, 0)),""),"")</f>
        <v/>
      </c>
      <c r="AJ107" s="21" t="str">
        <f t="shared" si="36"/>
        <v/>
      </c>
      <c r="AK107" s="21" t="str">
        <f t="shared" si="37"/>
        <v/>
      </c>
      <c r="AL107" s="21" t="str">
        <f t="shared" si="38"/>
        <v/>
      </c>
    </row>
    <row r="108" spans="4:38" ht="12.75" x14ac:dyDescent="0.2">
      <c r="D108" s="21" t="str">
        <f>IF(
  Prototype_input!$C$6 = "State or Local Government",
  IF(
    C108 &lt;&gt; "",
    IFERROR(
      INDEX(
        'Summary - Acquisition Need'!$C$2:$AD$4,
        MATCH(Prototype_input!$C$30, 'Summary - Acquisition Need'!$B$2:$B$4, 0),
        MATCH(C108, 'Summary - Acquisition Need'!$C$1:$AD$1, 0)
      ),
      ""
    ),
    ""
  ),
  IF(
    Prototype_input!$C$6 = "Federal or Tribal Government",
    IF(
      B108 &lt;&gt; "",
      IFERROR(
        INDEX(
          'Summary - Place of Performance'!$C$2:$AW$14,
          MATCH(Prototype_input!$C$30, 'Summary - Place of Performance'!$B$2:$B$14, 0),
          MATCH(B108, 'Summary - Place of Performance'!$C$1:$AW$1, 0)
        ),
        ""
      ),
      ""
    ),
    ""
  )
)</f>
        <v/>
      </c>
      <c r="E108" s="21" t="str">
        <f>IF(
  Prototype_input!$C$6 = "State or Local Government",
  IF(
    C108 &lt;&gt; "",
    IFERROR(
      INDEX(
        'Summary - Contract Type'!$C$2:$BX$6,
        MATCH(Prototype_input!$C$34, 'Summary - Contract Type'!$B$2:$B$6, 0),
        MATCH(C108, 'Summary - Contract Type'!$C$1:$BX$1, 0)
      ),
      ""
    ),
    ""
  ),
  IF(
    Prototype_input!$C$6 = "Federal or Tribal Government",
    IF(
      B108 &lt;&gt; "",
      IFERROR(
        INDEX(
          'Summary - Level of Assistance'!$C$2:$AW$7,
          MATCH(Prototype_input!$C$34, 'Summary - Level of Assistance'!$B$2:$B$7, 0),
          MATCH(B108, 'Summary - Level of Assistance'!$C$1:$AW$1, 0)
        ),
        ""
      ),
      ""
    ),
    ""
  )
)</f>
        <v/>
      </c>
      <c r="F108" s="21" t="str">
        <f>IF(
  Prototype_input!$C$6 = "State or Local Government",
  IF(
    C108 &lt;&gt; "",
    IFERROR(
      INDEX(
        'Summary - Socioeconomic'!$C$2:$BX$11,
        MATCH(Prototype_input!$C$38, 'Summary - Socioeconomic'!$B$2:$B$11, 0),
        MATCH(C108, 'Summary - Socioeconomic'!$C$1:$BX$1, 0)
      ),
      ""
    ),
    ""
  ),
  IF(
    Prototype_input!$C$6 = "Federal or Tribal Government",
    IF(
      B108 &lt;&gt; "",
      IFERROR(
        INDEX(
          'Summary - Objective'!$C$2:$AX$4,
          MATCH(Prototype_input!$C$38, 'Summary - Objective'!$B$2:$B$4, 0),
          MATCH(B108, 'Summary - Objective'!$C$1:$AX$1, 0)
        ),
        ""
      ),
      ""
    ),
    ""
  )
)</f>
        <v/>
      </c>
      <c r="G108" s="21" t="str">
        <f>IF(
  Prototype_input!$C$6 = "Federal or Tribal Government",
  IF(
    B108 &lt;&gt; "",
    IFERROR(
      INDEX(
        'Summary - Contract Type'!$C$2:$BX$6,
        MATCH(Prototype_input!$C$42, 'Summary - Contract Type'!$B$2:$B$6, 0),
        MATCH(B108, 'Summary - Contract Type'!$C$1:$BX$1, 0)
      ),
      ""
    ),
    ""
  ),
  ""
)</f>
        <v/>
      </c>
      <c r="H108" s="21" t="str">
        <f>IF(
  Prototype_input!$C$6 = "Federal or Tribal Government",
  IF(
    B108 &lt;&gt; "",
    IFERROR(
      INDEX(
        'Summary - Period of Performance'!$C$2:$AW$5,
        MATCH(Prototype_input!$C$46, 'Summary - Period of Performance'!$B$2:$B$5, 0),
        MATCH(B108, 'Summary - Period of Performance'!$C$1:$AW$1, 0)
      ),
      ""
    ),
    ""
  ),
  ""
)</f>
        <v/>
      </c>
      <c r="I108" s="21" t="str">
        <f>IF(
  Prototype_input!$C$6 = "Federal or Tribal Government",
  IF(
    B108 &lt;&gt; "",
    IFERROR(
      INDEX(
        'Summary - Socioeconomic'!$C$2:$BX$11,
        MATCH(Prototype_input!$C$50, 'Summary - Socioeconomic'!$B$2:$B$11, 0),
        MATCH(B108, 'Summary - Socioeconomic'!$C$1:$BX$1, 0)
      ),
      ""
    ),
    ""
  ),
  ""
)</f>
        <v/>
      </c>
      <c r="J108" s="21" t="str">
        <f>IF(
  Prototype_input!$C$6 = "Federal or Tribal Government",
  IF(
    B108 &lt;&gt; "",
    IFERROR(
      INDEX(
        'Summary - Estimated Dollar Valu'!$C$2:$AW$4,
        MATCH(Prototype_input!$C$54, 'Summary - Estimated Dollar Valu'!$B$2:$B$4, 0),
        MATCH(B108, 'Summary - Estimated Dollar Valu'!$C$1:$AW$1, 0)
      ),
      ""
    ),
    ""
  ),
  ""
)</f>
        <v/>
      </c>
      <c r="K108" s="21" t="str">
        <f>IF(AND(Prototype_input!$C$56&lt;&gt;"",J108&lt;&gt;""),Prototype_input!$C$58,"")</f>
        <v/>
      </c>
      <c r="L108" s="21" t="str">
        <f>IF(AND(Prototype_input!$C$60&lt;&gt;"",J108&lt;&gt;""),Prototype_input!$C$62,"")</f>
        <v/>
      </c>
      <c r="M108" s="21" t="str">
        <f>IF(AND(Prototype_input!$C$64&lt;&gt;"",J108&lt;&gt;""),Prototype_input!$C$66,"")</f>
        <v/>
      </c>
      <c r="N108" s="21" t="str">
        <f>IF(AND(Prototype_input!$C$68&lt;&gt;"",J108&lt;&gt;""),Prototype_input!$C$70,"")</f>
        <v/>
      </c>
      <c r="O108" s="21" t="str">
        <f>IF(N108&lt;&gt;"",_xlfn.XLOOKUP(Prototype_input!$E$19,'ITC Offerings Mapping'!$C$1:$C$1000,'ITC Offerings Mapping'!$B$1:$B$1000),"")</f>
        <v/>
      </c>
      <c r="Q108" s="21" t="str">
        <f t="array" ref="Q108">IF(Prototype_input!$C$6="Federal or Tribal Government",IF(O108&lt;&gt;"", INDEX('Scope Scoring'!$C$2:$BX$50, MATCH(O108, 'Scope Scoring'!$B$2:$B$50, 0), MATCH(B108, 'Scope Scoring'!$C$1:$BX$1, 0)),""),"")</f>
        <v/>
      </c>
      <c r="R108" s="21" t="str">
        <f t="shared" si="26"/>
        <v/>
      </c>
      <c r="S108" s="21" t="str">
        <f t="shared" si="27"/>
        <v/>
      </c>
      <c r="T108" s="21" t="str">
        <f t="shared" si="28"/>
        <v/>
      </c>
      <c r="U108" s="21" t="str">
        <f t="shared" si="29"/>
        <v/>
      </c>
      <c r="W108" s="21" t="str">
        <f t="array" ref="W108">IF(Prototype_input!$C$6="Federal or Tribal Government",IF(O108&lt;&gt;"", INDEX('Summary - Level of Assistance -'!$C$2:$AV$7, MATCH(Prototype_input!$C$34, 'Summary - Level of Assistance -'!$B$2:$B$7, 0), MATCH(B108, 'Summary - Level of Assistance -'!$C$1:$AV$1, 0)),""),"")</f>
        <v/>
      </c>
      <c r="X108" s="21" t="str">
        <f t="shared" si="30"/>
        <v/>
      </c>
      <c r="Y108" s="21" t="str">
        <f t="shared" si="31"/>
        <v/>
      </c>
      <c r="AA108" s="21" t="str">
        <f t="array" ref="AA108">IF(Prototype_input!$C$6="Federal or Tribal Government",IF(O108&lt;&gt;"", INDEX('Summary - Objective - Tradeoff'!$C$2:$AV$4, MATCH(Prototype_input!$C$38, 'Summary - Objective - Tradeoff'!$B$2:$B$4, 0), MATCH(B108, 'Summary - Objective - Tradeoff'!$C$1:$AV$1, 0)),""),"")</f>
        <v/>
      </c>
      <c r="AB108" s="21" t="str">
        <f t="shared" si="32"/>
        <v/>
      </c>
      <c r="AC108" s="21" t="str">
        <f t="shared" si="33"/>
        <v/>
      </c>
      <c r="AE108" s="21" t="str">
        <f t="array" ref="AE108">IF(Prototype_input!$C$6="Federal or Tribal Government",IF(O108&lt;&gt;"", INDEX('Summary- PoP - Tradeoff'!$C$2:$AV$5, MATCH(Prototype_input!$C$46, 'Summary- PoP - Tradeoff'!$B$2:$B$5, 0), MATCH(B108, 'Summary- PoP - Tradeoff'!$C$1:$AV$1, 0)),""),"")</f>
        <v/>
      </c>
      <c r="AF108" s="21" t="str">
        <f t="shared" si="34"/>
        <v/>
      </c>
      <c r="AG108" s="21" t="str">
        <f t="shared" si="35"/>
        <v/>
      </c>
      <c r="AI108" s="21" t="str">
        <f t="array" ref="AI108">IF(Prototype_input!$C$6="Federal or Tribal Government",IF(O108&lt;&gt;"", INDEX('Summary - EDV - Tradeoff'!$C$2:$AV$4, MATCH(Prototype_input!$C$54, 'Summary - EDV - Tradeoff'!$B$2:$B$4, 0), MATCH(B108, 'Summary - EDV - Tradeoff'!$C$1:$AV$1, 0)),""),"")</f>
        <v/>
      </c>
      <c r="AJ108" s="21" t="str">
        <f t="shared" si="36"/>
        <v/>
      </c>
      <c r="AK108" s="21" t="str">
        <f t="shared" si="37"/>
        <v/>
      </c>
      <c r="AL108" s="21" t="str">
        <f t="shared" si="38"/>
        <v/>
      </c>
    </row>
    <row r="109" spans="4:38" ht="12.75" x14ac:dyDescent="0.2">
      <c r="D109" s="21" t="str">
        <f>IF(
  Prototype_input!$C$6 = "State or Local Government",
  IF(
    C109 &lt;&gt; "",
    IFERROR(
      INDEX(
        'Summary - Acquisition Need'!$C$2:$AD$4,
        MATCH(Prototype_input!$C$30, 'Summary - Acquisition Need'!$B$2:$B$4, 0),
        MATCH(C109, 'Summary - Acquisition Need'!$C$1:$AD$1, 0)
      ),
      ""
    ),
    ""
  ),
  IF(
    Prototype_input!$C$6 = "Federal or Tribal Government",
    IF(
      B109 &lt;&gt; "",
      IFERROR(
        INDEX(
          'Summary - Place of Performance'!$C$2:$AW$14,
          MATCH(Prototype_input!$C$30, 'Summary - Place of Performance'!$B$2:$B$14, 0),
          MATCH(B109, 'Summary - Place of Performance'!$C$1:$AW$1, 0)
        ),
        ""
      ),
      ""
    ),
    ""
  )
)</f>
        <v/>
      </c>
      <c r="E109" s="21" t="str">
        <f>IF(
  Prototype_input!$C$6 = "State or Local Government",
  IF(
    C109 &lt;&gt; "",
    IFERROR(
      INDEX(
        'Summary - Contract Type'!$C$2:$BX$6,
        MATCH(Prototype_input!$C$34, 'Summary - Contract Type'!$B$2:$B$6, 0),
        MATCH(C109, 'Summary - Contract Type'!$C$1:$BX$1, 0)
      ),
      ""
    ),
    ""
  ),
  IF(
    Prototype_input!$C$6 = "Federal or Tribal Government",
    IF(
      B109 &lt;&gt; "",
      IFERROR(
        INDEX(
          'Summary - Level of Assistance'!$C$2:$AW$7,
          MATCH(Prototype_input!$C$34, 'Summary - Level of Assistance'!$B$2:$B$7, 0),
          MATCH(B109, 'Summary - Level of Assistance'!$C$1:$AW$1, 0)
        ),
        ""
      ),
      ""
    ),
    ""
  )
)</f>
        <v/>
      </c>
      <c r="F109" s="21" t="str">
        <f>IF(
  Prototype_input!$C$6 = "State or Local Government",
  IF(
    C109 &lt;&gt; "",
    IFERROR(
      INDEX(
        'Summary - Socioeconomic'!$C$2:$BX$11,
        MATCH(Prototype_input!$C$38, 'Summary - Socioeconomic'!$B$2:$B$11, 0),
        MATCH(C109, 'Summary - Socioeconomic'!$C$1:$BX$1, 0)
      ),
      ""
    ),
    ""
  ),
  IF(
    Prototype_input!$C$6 = "Federal or Tribal Government",
    IF(
      B109 &lt;&gt; "",
      IFERROR(
        INDEX(
          'Summary - Objective'!$C$2:$AX$4,
          MATCH(Prototype_input!$C$38, 'Summary - Objective'!$B$2:$B$4, 0),
          MATCH(B109, 'Summary - Objective'!$C$1:$AX$1, 0)
        ),
        ""
      ),
      ""
    ),
    ""
  )
)</f>
        <v/>
      </c>
      <c r="G109" s="21" t="str">
        <f>IF(
  Prototype_input!$C$6 = "Federal or Tribal Government",
  IF(
    B109 &lt;&gt; "",
    IFERROR(
      INDEX(
        'Summary - Contract Type'!$C$2:$BX$6,
        MATCH(Prototype_input!$C$42, 'Summary - Contract Type'!$B$2:$B$6, 0),
        MATCH(B109, 'Summary - Contract Type'!$C$1:$BX$1, 0)
      ),
      ""
    ),
    ""
  ),
  ""
)</f>
        <v/>
      </c>
      <c r="H109" s="21" t="str">
        <f>IF(
  Prototype_input!$C$6 = "Federal or Tribal Government",
  IF(
    B109 &lt;&gt; "",
    IFERROR(
      INDEX(
        'Summary - Period of Performance'!$C$2:$AW$5,
        MATCH(Prototype_input!$C$46, 'Summary - Period of Performance'!$B$2:$B$5, 0),
        MATCH(B109, 'Summary - Period of Performance'!$C$1:$AW$1, 0)
      ),
      ""
    ),
    ""
  ),
  ""
)</f>
        <v/>
      </c>
      <c r="I109" s="21" t="str">
        <f>IF(
  Prototype_input!$C$6 = "Federal or Tribal Government",
  IF(
    B109 &lt;&gt; "",
    IFERROR(
      INDEX(
        'Summary - Socioeconomic'!$C$2:$BX$11,
        MATCH(Prototype_input!$C$50, 'Summary - Socioeconomic'!$B$2:$B$11, 0),
        MATCH(B109, 'Summary - Socioeconomic'!$C$1:$BX$1, 0)
      ),
      ""
    ),
    ""
  ),
  ""
)</f>
        <v/>
      </c>
      <c r="J109" s="21" t="str">
        <f>IF(
  Prototype_input!$C$6 = "Federal or Tribal Government",
  IF(
    B109 &lt;&gt; "",
    IFERROR(
      INDEX(
        'Summary - Estimated Dollar Valu'!$C$2:$AW$4,
        MATCH(Prototype_input!$C$54, 'Summary - Estimated Dollar Valu'!$B$2:$B$4, 0),
        MATCH(B109, 'Summary - Estimated Dollar Valu'!$C$1:$AW$1, 0)
      ),
      ""
    ),
    ""
  ),
  ""
)</f>
        <v/>
      </c>
      <c r="K109" s="21" t="str">
        <f>IF(AND(Prototype_input!$C$56&lt;&gt;"",J109&lt;&gt;""),Prototype_input!$C$58,"")</f>
        <v/>
      </c>
      <c r="L109" s="21" t="str">
        <f>IF(AND(Prototype_input!$C$60&lt;&gt;"",J109&lt;&gt;""),Prototype_input!$C$62,"")</f>
        <v/>
      </c>
      <c r="M109" s="21" t="str">
        <f>IF(AND(Prototype_input!$C$64&lt;&gt;"",J109&lt;&gt;""),Prototype_input!$C$66,"")</f>
        <v/>
      </c>
      <c r="N109" s="21" t="str">
        <f>IF(AND(Prototype_input!$C$68&lt;&gt;"",J109&lt;&gt;""),Prototype_input!$C$70,"")</f>
        <v/>
      </c>
      <c r="O109" s="21" t="str">
        <f>IF(N109&lt;&gt;"",_xlfn.XLOOKUP(Prototype_input!$E$19,'ITC Offerings Mapping'!$C$1:$C$1000,'ITC Offerings Mapping'!$B$1:$B$1000),"")</f>
        <v/>
      </c>
      <c r="Q109" s="21" t="str">
        <f t="array" ref="Q109">IF(Prototype_input!$C$6="Federal or Tribal Government",IF(O109&lt;&gt;"", INDEX('Scope Scoring'!$C$2:$BX$50, MATCH(O109, 'Scope Scoring'!$B$2:$B$50, 0), MATCH(B109, 'Scope Scoring'!$C$1:$BX$1, 0)),""),"")</f>
        <v/>
      </c>
      <c r="R109" s="21" t="str">
        <f t="shared" si="26"/>
        <v/>
      </c>
      <c r="S109" s="21" t="str">
        <f t="shared" si="27"/>
        <v/>
      </c>
      <c r="T109" s="21" t="str">
        <f t="shared" si="28"/>
        <v/>
      </c>
      <c r="U109" s="21" t="str">
        <f t="shared" si="29"/>
        <v/>
      </c>
      <c r="W109" s="21" t="str">
        <f t="array" ref="W109">IF(Prototype_input!$C$6="Federal or Tribal Government",IF(O109&lt;&gt;"", INDEX('Summary - Level of Assistance -'!$C$2:$AV$7, MATCH(Prototype_input!$C$34, 'Summary - Level of Assistance -'!$B$2:$B$7, 0), MATCH(B109, 'Summary - Level of Assistance -'!$C$1:$AV$1, 0)),""),"")</f>
        <v/>
      </c>
      <c r="X109" s="21" t="str">
        <f t="shared" si="30"/>
        <v/>
      </c>
      <c r="Y109" s="21" t="str">
        <f t="shared" si="31"/>
        <v/>
      </c>
      <c r="AA109" s="21" t="str">
        <f t="array" ref="AA109">IF(Prototype_input!$C$6="Federal or Tribal Government",IF(O109&lt;&gt;"", INDEX('Summary - Objective - Tradeoff'!$C$2:$AV$4, MATCH(Prototype_input!$C$38, 'Summary - Objective - Tradeoff'!$B$2:$B$4, 0), MATCH(B109, 'Summary - Objective - Tradeoff'!$C$1:$AV$1, 0)),""),"")</f>
        <v/>
      </c>
      <c r="AB109" s="21" t="str">
        <f t="shared" si="32"/>
        <v/>
      </c>
      <c r="AC109" s="21" t="str">
        <f t="shared" si="33"/>
        <v/>
      </c>
      <c r="AE109" s="21" t="str">
        <f t="array" ref="AE109">IF(Prototype_input!$C$6="Federal or Tribal Government",IF(O109&lt;&gt;"", INDEX('Summary- PoP - Tradeoff'!$C$2:$AV$5, MATCH(Prototype_input!$C$46, 'Summary- PoP - Tradeoff'!$B$2:$B$5, 0), MATCH(B109, 'Summary- PoP - Tradeoff'!$C$1:$AV$1, 0)),""),"")</f>
        <v/>
      </c>
      <c r="AF109" s="21" t="str">
        <f t="shared" si="34"/>
        <v/>
      </c>
      <c r="AG109" s="21" t="str">
        <f t="shared" si="35"/>
        <v/>
      </c>
      <c r="AI109" s="21" t="str">
        <f t="array" ref="AI109">IF(Prototype_input!$C$6="Federal or Tribal Government",IF(O109&lt;&gt;"", INDEX('Summary - EDV - Tradeoff'!$C$2:$AV$4, MATCH(Prototype_input!$C$54, 'Summary - EDV - Tradeoff'!$B$2:$B$4, 0), MATCH(B109, 'Summary - EDV - Tradeoff'!$C$1:$AV$1, 0)),""),"")</f>
        <v/>
      </c>
      <c r="AJ109" s="21" t="str">
        <f t="shared" si="36"/>
        <v/>
      </c>
      <c r="AK109" s="21" t="str">
        <f t="shared" si="37"/>
        <v/>
      </c>
      <c r="AL109" s="21" t="str">
        <f t="shared" si="38"/>
        <v/>
      </c>
    </row>
    <row r="110" spans="4:38" ht="12.75" x14ac:dyDescent="0.2">
      <c r="D110" s="21" t="str">
        <f>IF(
  Prototype_input!$C$6 = "State or Local Government",
  IF(
    C110 &lt;&gt; "",
    IFERROR(
      INDEX(
        'Summary - Acquisition Need'!$C$2:$AD$4,
        MATCH(Prototype_input!$C$30, 'Summary - Acquisition Need'!$B$2:$B$4, 0),
        MATCH(C110, 'Summary - Acquisition Need'!$C$1:$AD$1, 0)
      ),
      ""
    ),
    ""
  ),
  IF(
    Prototype_input!$C$6 = "Federal or Tribal Government",
    IF(
      B110 &lt;&gt; "",
      IFERROR(
        INDEX(
          'Summary - Place of Performance'!$C$2:$AW$14,
          MATCH(Prototype_input!$C$30, 'Summary - Place of Performance'!$B$2:$B$14, 0),
          MATCH(B110, 'Summary - Place of Performance'!$C$1:$AW$1, 0)
        ),
        ""
      ),
      ""
    ),
    ""
  )
)</f>
        <v/>
      </c>
      <c r="E110" s="21" t="str">
        <f>IF(
  Prototype_input!$C$6 = "State or Local Government",
  IF(
    C110 &lt;&gt; "",
    IFERROR(
      INDEX(
        'Summary - Contract Type'!$C$2:$BX$6,
        MATCH(Prototype_input!$C$34, 'Summary - Contract Type'!$B$2:$B$6, 0),
        MATCH(C110, 'Summary - Contract Type'!$C$1:$BX$1, 0)
      ),
      ""
    ),
    ""
  ),
  IF(
    Prototype_input!$C$6 = "Federal or Tribal Government",
    IF(
      B110 &lt;&gt; "",
      IFERROR(
        INDEX(
          'Summary - Level of Assistance'!$C$2:$AW$7,
          MATCH(Prototype_input!$C$34, 'Summary - Level of Assistance'!$B$2:$B$7, 0),
          MATCH(B110, 'Summary - Level of Assistance'!$C$1:$AW$1, 0)
        ),
        ""
      ),
      ""
    ),
    ""
  )
)</f>
        <v/>
      </c>
      <c r="F110" s="21" t="str">
        <f>IF(
  Prototype_input!$C$6 = "State or Local Government",
  IF(
    C110 &lt;&gt; "",
    IFERROR(
      INDEX(
        'Summary - Socioeconomic'!$C$2:$BX$11,
        MATCH(Prototype_input!$C$38, 'Summary - Socioeconomic'!$B$2:$B$11, 0),
        MATCH(C110, 'Summary - Socioeconomic'!$C$1:$BX$1, 0)
      ),
      ""
    ),
    ""
  ),
  IF(
    Prototype_input!$C$6 = "Federal or Tribal Government",
    IF(
      B110 &lt;&gt; "",
      IFERROR(
        INDEX(
          'Summary - Objective'!$C$2:$AX$4,
          MATCH(Prototype_input!$C$38, 'Summary - Objective'!$B$2:$B$4, 0),
          MATCH(B110, 'Summary - Objective'!$C$1:$AX$1, 0)
        ),
        ""
      ),
      ""
    ),
    ""
  )
)</f>
        <v/>
      </c>
      <c r="G110" s="21" t="str">
        <f>IF(
  Prototype_input!$C$6 = "Federal or Tribal Government",
  IF(
    B110 &lt;&gt; "",
    IFERROR(
      INDEX(
        'Summary - Contract Type'!$C$2:$BX$6,
        MATCH(Prototype_input!$C$42, 'Summary - Contract Type'!$B$2:$B$6, 0),
        MATCH(B110, 'Summary - Contract Type'!$C$1:$BX$1, 0)
      ),
      ""
    ),
    ""
  ),
  ""
)</f>
        <v/>
      </c>
      <c r="H110" s="21" t="str">
        <f>IF(
  Prototype_input!$C$6 = "Federal or Tribal Government",
  IF(
    B110 &lt;&gt; "",
    IFERROR(
      INDEX(
        'Summary - Period of Performance'!$C$2:$AW$5,
        MATCH(Prototype_input!$C$46, 'Summary - Period of Performance'!$B$2:$B$5, 0),
        MATCH(B110, 'Summary - Period of Performance'!$C$1:$AW$1, 0)
      ),
      ""
    ),
    ""
  ),
  ""
)</f>
        <v/>
      </c>
      <c r="I110" s="21" t="str">
        <f>IF(
  Prototype_input!$C$6 = "Federal or Tribal Government",
  IF(
    B110 &lt;&gt; "",
    IFERROR(
      INDEX(
        'Summary - Socioeconomic'!$C$2:$BX$11,
        MATCH(Prototype_input!$C$50, 'Summary - Socioeconomic'!$B$2:$B$11, 0),
        MATCH(B110, 'Summary - Socioeconomic'!$C$1:$BX$1, 0)
      ),
      ""
    ),
    ""
  ),
  ""
)</f>
        <v/>
      </c>
      <c r="J110" s="21" t="str">
        <f>IF(
  Prototype_input!$C$6 = "Federal or Tribal Government",
  IF(
    B110 &lt;&gt; "",
    IFERROR(
      INDEX(
        'Summary - Estimated Dollar Valu'!$C$2:$AW$4,
        MATCH(Prototype_input!$C$54, 'Summary - Estimated Dollar Valu'!$B$2:$B$4, 0),
        MATCH(B110, 'Summary - Estimated Dollar Valu'!$C$1:$AW$1, 0)
      ),
      ""
    ),
    ""
  ),
  ""
)</f>
        <v/>
      </c>
      <c r="K110" s="21" t="str">
        <f>IF(AND(Prototype_input!$C$56&lt;&gt;"",J110&lt;&gt;""),Prototype_input!$C$58,"")</f>
        <v/>
      </c>
      <c r="L110" s="21" t="str">
        <f>IF(AND(Prototype_input!$C$60&lt;&gt;"",J110&lt;&gt;""),Prototype_input!$C$62,"")</f>
        <v/>
      </c>
      <c r="M110" s="21" t="str">
        <f>IF(AND(Prototype_input!$C$64&lt;&gt;"",J110&lt;&gt;""),Prototype_input!$C$66,"")</f>
        <v/>
      </c>
      <c r="N110" s="21" t="str">
        <f>IF(AND(Prototype_input!$C$68&lt;&gt;"",J110&lt;&gt;""),Prototype_input!$C$70,"")</f>
        <v/>
      </c>
      <c r="O110" s="21" t="str">
        <f>IF(N110&lt;&gt;"",_xlfn.XLOOKUP(Prototype_input!$E$19,'ITC Offerings Mapping'!$C$1:$C$1000,'ITC Offerings Mapping'!$B$1:$B$1000),"")</f>
        <v/>
      </c>
      <c r="Q110" s="21" t="str">
        <f t="array" ref="Q110">IF(Prototype_input!$C$6="Federal or Tribal Government",IF(O110&lt;&gt;"", INDEX('Scope Scoring'!$C$2:$BX$50, MATCH(O110, 'Scope Scoring'!$B$2:$B$50, 0), MATCH(B110, 'Scope Scoring'!$C$1:$BX$1, 0)),""),"")</f>
        <v/>
      </c>
      <c r="R110" s="21" t="str">
        <f t="shared" si="26"/>
        <v/>
      </c>
      <c r="S110" s="21" t="str">
        <f t="shared" si="27"/>
        <v/>
      </c>
      <c r="T110" s="21" t="str">
        <f t="shared" si="28"/>
        <v/>
      </c>
      <c r="U110" s="21" t="str">
        <f t="shared" si="29"/>
        <v/>
      </c>
      <c r="W110" s="21" t="str">
        <f t="array" ref="W110">IF(Prototype_input!$C$6="Federal or Tribal Government",IF(O110&lt;&gt;"", INDEX('Summary - Level of Assistance -'!$C$2:$AV$7, MATCH(Prototype_input!$C$34, 'Summary - Level of Assistance -'!$B$2:$B$7, 0), MATCH(B110, 'Summary - Level of Assistance -'!$C$1:$AV$1, 0)),""),"")</f>
        <v/>
      </c>
      <c r="X110" s="21" t="str">
        <f t="shared" si="30"/>
        <v/>
      </c>
      <c r="Y110" s="21" t="str">
        <f t="shared" si="31"/>
        <v/>
      </c>
      <c r="AA110" s="21" t="str">
        <f t="array" ref="AA110">IF(Prototype_input!$C$6="Federal or Tribal Government",IF(O110&lt;&gt;"", INDEX('Summary - Objective - Tradeoff'!$C$2:$AV$4, MATCH(Prototype_input!$C$38, 'Summary - Objective - Tradeoff'!$B$2:$B$4, 0), MATCH(B110, 'Summary - Objective - Tradeoff'!$C$1:$AV$1, 0)),""),"")</f>
        <v/>
      </c>
      <c r="AB110" s="21" t="str">
        <f t="shared" si="32"/>
        <v/>
      </c>
      <c r="AC110" s="21" t="str">
        <f t="shared" si="33"/>
        <v/>
      </c>
      <c r="AE110" s="21" t="str">
        <f t="array" ref="AE110">IF(Prototype_input!$C$6="Federal or Tribal Government",IF(O110&lt;&gt;"", INDEX('Summary- PoP - Tradeoff'!$C$2:$AV$5, MATCH(Prototype_input!$C$46, 'Summary- PoP - Tradeoff'!$B$2:$B$5, 0), MATCH(B110, 'Summary- PoP - Tradeoff'!$C$1:$AV$1, 0)),""),"")</f>
        <v/>
      </c>
      <c r="AF110" s="21" t="str">
        <f t="shared" si="34"/>
        <v/>
      </c>
      <c r="AG110" s="21" t="str">
        <f t="shared" si="35"/>
        <v/>
      </c>
      <c r="AI110" s="21" t="str">
        <f t="array" ref="AI110">IF(Prototype_input!$C$6="Federal or Tribal Government",IF(O110&lt;&gt;"", INDEX('Summary - EDV - Tradeoff'!$C$2:$AV$4, MATCH(Prototype_input!$C$54, 'Summary - EDV - Tradeoff'!$B$2:$B$4, 0), MATCH(B110, 'Summary - EDV - Tradeoff'!$C$1:$AV$1, 0)),""),"")</f>
        <v/>
      </c>
      <c r="AJ110" s="21" t="str">
        <f t="shared" si="36"/>
        <v/>
      </c>
      <c r="AK110" s="21" t="str">
        <f t="shared" si="37"/>
        <v/>
      </c>
      <c r="AL110" s="21" t="str">
        <f t="shared" si="38"/>
        <v/>
      </c>
    </row>
    <row r="111" spans="4:38" ht="12.75" x14ac:dyDescent="0.2">
      <c r="D111" s="21" t="str">
        <f>IF(
  Prototype_input!$C$6 = "State or Local Government",
  IF(
    C111 &lt;&gt; "",
    IFERROR(
      INDEX(
        'Summary - Acquisition Need'!$C$2:$AD$4,
        MATCH(Prototype_input!$C$30, 'Summary - Acquisition Need'!$B$2:$B$4, 0),
        MATCH(C111, 'Summary - Acquisition Need'!$C$1:$AD$1, 0)
      ),
      ""
    ),
    ""
  ),
  IF(
    Prototype_input!$C$6 = "Federal or Tribal Government",
    IF(
      B111 &lt;&gt; "",
      IFERROR(
        INDEX(
          'Summary - Place of Performance'!$C$2:$AW$14,
          MATCH(Prototype_input!$C$30, 'Summary - Place of Performance'!$B$2:$B$14, 0),
          MATCH(B111, 'Summary - Place of Performance'!$C$1:$AW$1, 0)
        ),
        ""
      ),
      ""
    ),
    ""
  )
)</f>
        <v/>
      </c>
      <c r="E111" s="21" t="str">
        <f>IF(
  Prototype_input!$C$6 = "State or Local Government",
  IF(
    C111 &lt;&gt; "",
    IFERROR(
      INDEX(
        'Summary - Contract Type'!$C$2:$BX$6,
        MATCH(Prototype_input!$C$34, 'Summary - Contract Type'!$B$2:$B$6, 0),
        MATCH(C111, 'Summary - Contract Type'!$C$1:$BX$1, 0)
      ),
      ""
    ),
    ""
  ),
  IF(
    Prototype_input!$C$6 = "Federal or Tribal Government",
    IF(
      B111 &lt;&gt; "",
      IFERROR(
        INDEX(
          'Summary - Level of Assistance'!$C$2:$AW$7,
          MATCH(Prototype_input!$C$34, 'Summary - Level of Assistance'!$B$2:$B$7, 0),
          MATCH(B111, 'Summary - Level of Assistance'!$C$1:$AW$1, 0)
        ),
        ""
      ),
      ""
    ),
    ""
  )
)</f>
        <v/>
      </c>
      <c r="F111" s="21" t="str">
        <f>IF(
  Prototype_input!$C$6 = "State or Local Government",
  IF(
    C111 &lt;&gt; "",
    IFERROR(
      INDEX(
        'Summary - Socioeconomic'!$C$2:$BX$11,
        MATCH(Prototype_input!$C$38, 'Summary - Socioeconomic'!$B$2:$B$11, 0),
        MATCH(C111, 'Summary - Socioeconomic'!$C$1:$BX$1, 0)
      ),
      ""
    ),
    ""
  ),
  IF(
    Prototype_input!$C$6 = "Federal or Tribal Government",
    IF(
      B111 &lt;&gt; "",
      IFERROR(
        INDEX(
          'Summary - Objective'!$C$2:$AX$4,
          MATCH(Prototype_input!$C$38, 'Summary - Objective'!$B$2:$B$4, 0),
          MATCH(B111, 'Summary - Objective'!$C$1:$AX$1, 0)
        ),
        ""
      ),
      ""
    ),
    ""
  )
)</f>
        <v/>
      </c>
      <c r="G111" s="21" t="str">
        <f>IF(
  Prototype_input!$C$6 = "Federal or Tribal Government",
  IF(
    B111 &lt;&gt; "",
    IFERROR(
      INDEX(
        'Summary - Contract Type'!$C$2:$BX$6,
        MATCH(Prototype_input!$C$42, 'Summary - Contract Type'!$B$2:$B$6, 0),
        MATCH(B111, 'Summary - Contract Type'!$C$1:$BX$1, 0)
      ),
      ""
    ),
    ""
  ),
  ""
)</f>
        <v/>
      </c>
      <c r="H111" s="21" t="str">
        <f>IF(
  Prototype_input!$C$6 = "Federal or Tribal Government",
  IF(
    B111 &lt;&gt; "",
    IFERROR(
      INDEX(
        'Summary - Period of Performance'!$C$2:$AW$5,
        MATCH(Prototype_input!$C$46, 'Summary - Period of Performance'!$B$2:$B$5, 0),
        MATCH(B111, 'Summary - Period of Performance'!$C$1:$AW$1, 0)
      ),
      ""
    ),
    ""
  ),
  ""
)</f>
        <v/>
      </c>
      <c r="I111" s="21" t="str">
        <f>IF(
  Prototype_input!$C$6 = "Federal or Tribal Government",
  IF(
    B111 &lt;&gt; "",
    IFERROR(
      INDEX(
        'Summary - Socioeconomic'!$C$2:$BX$11,
        MATCH(Prototype_input!$C$50, 'Summary - Socioeconomic'!$B$2:$B$11, 0),
        MATCH(B111, 'Summary - Socioeconomic'!$C$1:$BX$1, 0)
      ),
      ""
    ),
    ""
  ),
  ""
)</f>
        <v/>
      </c>
      <c r="J111" s="21" t="str">
        <f>IF(
  Prototype_input!$C$6 = "Federal or Tribal Government",
  IF(
    B111 &lt;&gt; "",
    IFERROR(
      INDEX(
        'Summary - Estimated Dollar Valu'!$C$2:$AW$4,
        MATCH(Prototype_input!$C$54, 'Summary - Estimated Dollar Valu'!$B$2:$B$4, 0),
        MATCH(B111, 'Summary - Estimated Dollar Valu'!$C$1:$AW$1, 0)
      ),
      ""
    ),
    ""
  ),
  ""
)</f>
        <v/>
      </c>
      <c r="K111" s="21" t="str">
        <f>IF(AND(Prototype_input!$C$56&lt;&gt;"",J111&lt;&gt;""),Prototype_input!$C$58,"")</f>
        <v/>
      </c>
      <c r="L111" s="21" t="str">
        <f>IF(AND(Prototype_input!$C$60&lt;&gt;"",J111&lt;&gt;""),Prototype_input!$C$62,"")</f>
        <v/>
      </c>
      <c r="M111" s="21" t="str">
        <f>IF(AND(Prototype_input!$C$64&lt;&gt;"",J111&lt;&gt;""),Prototype_input!$C$66,"")</f>
        <v/>
      </c>
      <c r="N111" s="21" t="str">
        <f>IF(AND(Prototype_input!$C$68&lt;&gt;"",J111&lt;&gt;""),Prototype_input!$C$70,"")</f>
        <v/>
      </c>
      <c r="O111" s="21" t="str">
        <f>IF(N111&lt;&gt;"",_xlfn.XLOOKUP(Prototype_input!$E$19,'ITC Offerings Mapping'!$C$1:$C$1000,'ITC Offerings Mapping'!$B$1:$B$1000),"")</f>
        <v/>
      </c>
      <c r="Q111" s="21" t="str">
        <f t="array" ref="Q111">IF(Prototype_input!$C$6="Federal or Tribal Government",IF(O111&lt;&gt;"", INDEX('Scope Scoring'!$C$2:$BX$50, MATCH(O111, 'Scope Scoring'!$B$2:$B$50, 0), MATCH(B111, 'Scope Scoring'!$C$1:$BX$1, 0)),""),"")</f>
        <v/>
      </c>
      <c r="R111" s="21" t="str">
        <f t="shared" si="26"/>
        <v/>
      </c>
      <c r="S111" s="21" t="str">
        <f t="shared" si="27"/>
        <v/>
      </c>
      <c r="T111" s="21" t="str">
        <f t="shared" si="28"/>
        <v/>
      </c>
      <c r="U111" s="21" t="str">
        <f t="shared" si="29"/>
        <v/>
      </c>
      <c r="W111" s="21" t="str">
        <f t="array" ref="W111">IF(Prototype_input!$C$6="Federal or Tribal Government",IF(O111&lt;&gt;"", INDEX('Summary - Level of Assistance -'!$C$2:$AV$7, MATCH(Prototype_input!$C$34, 'Summary - Level of Assistance -'!$B$2:$B$7, 0), MATCH(B111, 'Summary - Level of Assistance -'!$C$1:$AV$1, 0)),""),"")</f>
        <v/>
      </c>
      <c r="X111" s="21" t="str">
        <f t="shared" si="30"/>
        <v/>
      </c>
      <c r="Y111" s="21" t="str">
        <f t="shared" si="31"/>
        <v/>
      </c>
      <c r="AA111" s="21" t="str">
        <f t="array" ref="AA111">IF(Prototype_input!$C$6="Federal or Tribal Government",IF(O111&lt;&gt;"", INDEX('Summary - Objective - Tradeoff'!$C$2:$AV$4, MATCH(Prototype_input!$C$38, 'Summary - Objective - Tradeoff'!$B$2:$B$4, 0), MATCH(B111, 'Summary - Objective - Tradeoff'!$C$1:$AV$1, 0)),""),"")</f>
        <v/>
      </c>
      <c r="AB111" s="21" t="str">
        <f t="shared" si="32"/>
        <v/>
      </c>
      <c r="AC111" s="21" t="str">
        <f t="shared" si="33"/>
        <v/>
      </c>
      <c r="AE111" s="21" t="str">
        <f t="array" ref="AE111">IF(Prototype_input!$C$6="Federal or Tribal Government",IF(O111&lt;&gt;"", INDEX('Summary- PoP - Tradeoff'!$C$2:$AV$5, MATCH(Prototype_input!$C$46, 'Summary- PoP - Tradeoff'!$B$2:$B$5, 0), MATCH(B111, 'Summary- PoP - Tradeoff'!$C$1:$AV$1, 0)),""),"")</f>
        <v/>
      </c>
      <c r="AF111" s="21" t="str">
        <f t="shared" si="34"/>
        <v/>
      </c>
      <c r="AG111" s="21" t="str">
        <f t="shared" si="35"/>
        <v/>
      </c>
      <c r="AI111" s="21" t="str">
        <f t="array" ref="AI111">IF(Prototype_input!$C$6="Federal or Tribal Government",IF(O111&lt;&gt;"", INDEX('Summary - EDV - Tradeoff'!$C$2:$AV$4, MATCH(Prototype_input!$C$54, 'Summary - EDV - Tradeoff'!$B$2:$B$4, 0), MATCH(B111, 'Summary - EDV - Tradeoff'!$C$1:$AV$1, 0)),""),"")</f>
        <v/>
      </c>
      <c r="AJ111" s="21" t="str">
        <f t="shared" si="36"/>
        <v/>
      </c>
      <c r="AK111" s="21" t="str">
        <f t="shared" si="37"/>
        <v/>
      </c>
      <c r="AL111" s="21" t="str">
        <f t="shared" si="38"/>
        <v/>
      </c>
    </row>
    <row r="112" spans="4:38" ht="12.75" x14ac:dyDescent="0.2">
      <c r="D112" s="21" t="str">
        <f>IF(
  Prototype_input!$C$6 = "State or Local Government",
  IF(
    C112 &lt;&gt; "",
    IFERROR(
      INDEX(
        'Summary - Acquisition Need'!$C$2:$AD$4,
        MATCH(Prototype_input!$C$30, 'Summary - Acquisition Need'!$B$2:$B$4, 0),
        MATCH(C112, 'Summary - Acquisition Need'!$C$1:$AD$1, 0)
      ),
      ""
    ),
    ""
  ),
  IF(
    Prototype_input!$C$6 = "Federal or Tribal Government",
    IF(
      B112 &lt;&gt; "",
      IFERROR(
        INDEX(
          'Summary - Place of Performance'!$C$2:$AW$14,
          MATCH(Prototype_input!$C$30, 'Summary - Place of Performance'!$B$2:$B$14, 0),
          MATCH(B112, 'Summary - Place of Performance'!$C$1:$AW$1, 0)
        ),
        ""
      ),
      ""
    ),
    ""
  )
)</f>
        <v/>
      </c>
      <c r="E112" s="21" t="str">
        <f>IF(
  Prototype_input!$C$6 = "State or Local Government",
  IF(
    C112 &lt;&gt; "",
    IFERROR(
      INDEX(
        'Summary - Contract Type'!$C$2:$BX$6,
        MATCH(Prototype_input!$C$34, 'Summary - Contract Type'!$B$2:$B$6, 0),
        MATCH(C112, 'Summary - Contract Type'!$C$1:$BX$1, 0)
      ),
      ""
    ),
    ""
  ),
  IF(
    Prototype_input!$C$6 = "Federal or Tribal Government",
    IF(
      B112 &lt;&gt; "",
      IFERROR(
        INDEX(
          'Summary - Level of Assistance'!$C$2:$AW$7,
          MATCH(Prototype_input!$C$34, 'Summary - Level of Assistance'!$B$2:$B$7, 0),
          MATCH(B112, 'Summary - Level of Assistance'!$C$1:$AW$1, 0)
        ),
        ""
      ),
      ""
    ),
    ""
  )
)</f>
        <v/>
      </c>
      <c r="F112" s="21" t="str">
        <f>IF(
  Prototype_input!$C$6 = "State or Local Government",
  IF(
    C112 &lt;&gt; "",
    IFERROR(
      INDEX(
        'Summary - Socioeconomic'!$C$2:$BX$11,
        MATCH(Prototype_input!$C$38, 'Summary - Socioeconomic'!$B$2:$B$11, 0),
        MATCH(C112, 'Summary - Socioeconomic'!$C$1:$BX$1, 0)
      ),
      ""
    ),
    ""
  ),
  IF(
    Prototype_input!$C$6 = "Federal or Tribal Government",
    IF(
      B112 &lt;&gt; "",
      IFERROR(
        INDEX(
          'Summary - Objective'!$C$2:$AX$4,
          MATCH(Prototype_input!$C$38, 'Summary - Objective'!$B$2:$B$4, 0),
          MATCH(B112, 'Summary - Objective'!$C$1:$AX$1, 0)
        ),
        ""
      ),
      ""
    ),
    ""
  )
)</f>
        <v/>
      </c>
      <c r="G112" s="21" t="str">
        <f>IF(
  Prototype_input!$C$6 = "Federal or Tribal Government",
  IF(
    B112 &lt;&gt; "",
    IFERROR(
      INDEX(
        'Summary - Contract Type'!$C$2:$BX$6,
        MATCH(Prototype_input!$C$42, 'Summary - Contract Type'!$B$2:$B$6, 0),
        MATCH(B112, 'Summary - Contract Type'!$C$1:$BX$1, 0)
      ),
      ""
    ),
    ""
  ),
  ""
)</f>
        <v/>
      </c>
      <c r="H112" s="21" t="str">
        <f>IF(
  Prototype_input!$C$6 = "Federal or Tribal Government",
  IF(
    B112 &lt;&gt; "",
    IFERROR(
      INDEX(
        'Summary - Period of Performance'!$C$2:$AW$5,
        MATCH(Prototype_input!$C$46, 'Summary - Period of Performance'!$B$2:$B$5, 0),
        MATCH(B112, 'Summary - Period of Performance'!$C$1:$AW$1, 0)
      ),
      ""
    ),
    ""
  ),
  ""
)</f>
        <v/>
      </c>
      <c r="I112" s="21" t="str">
        <f>IF(
  Prototype_input!$C$6 = "Federal or Tribal Government",
  IF(
    B112 &lt;&gt; "",
    IFERROR(
      INDEX(
        'Summary - Socioeconomic'!$C$2:$BX$11,
        MATCH(Prototype_input!$C$50, 'Summary - Socioeconomic'!$B$2:$B$11, 0),
        MATCH(B112, 'Summary - Socioeconomic'!$C$1:$BX$1, 0)
      ),
      ""
    ),
    ""
  ),
  ""
)</f>
        <v/>
      </c>
      <c r="J112" s="21" t="str">
        <f>IF(
  Prototype_input!$C$6 = "Federal or Tribal Government",
  IF(
    B112 &lt;&gt; "",
    IFERROR(
      INDEX(
        'Summary - Estimated Dollar Valu'!$C$2:$AW$4,
        MATCH(Prototype_input!$C$54, 'Summary - Estimated Dollar Valu'!$B$2:$B$4, 0),
        MATCH(B112, 'Summary - Estimated Dollar Valu'!$C$1:$AW$1, 0)
      ),
      ""
    ),
    ""
  ),
  ""
)</f>
        <v/>
      </c>
      <c r="K112" s="21" t="str">
        <f>IF(AND(Prototype_input!$C$56&lt;&gt;"",J112&lt;&gt;""),Prototype_input!$C$58,"")</f>
        <v/>
      </c>
      <c r="L112" s="21" t="str">
        <f>IF(AND(Prototype_input!$C$60&lt;&gt;"",J112&lt;&gt;""),Prototype_input!$C$62,"")</f>
        <v/>
      </c>
      <c r="M112" s="21" t="str">
        <f>IF(AND(Prototype_input!$C$64&lt;&gt;"",J112&lt;&gt;""),Prototype_input!$C$66,"")</f>
        <v/>
      </c>
      <c r="N112" s="21" t="str">
        <f>IF(AND(Prototype_input!$C$68&lt;&gt;"",J112&lt;&gt;""),Prototype_input!$C$70,"")</f>
        <v/>
      </c>
      <c r="O112" s="21" t="str">
        <f>IF(N112&lt;&gt;"",_xlfn.XLOOKUP(Prototype_input!$E$19,'ITC Offerings Mapping'!$C$1:$C$1000,'ITC Offerings Mapping'!$B$1:$B$1000),"")</f>
        <v/>
      </c>
      <c r="Q112" s="21" t="str">
        <f t="array" ref="Q112">IF(Prototype_input!$C$6="Federal or Tribal Government",IF(O112&lt;&gt;"", INDEX('Scope Scoring'!$C$2:$BX$50, MATCH(O112, 'Scope Scoring'!$B$2:$B$50, 0), MATCH(B112, 'Scope Scoring'!$C$1:$BX$1, 0)),""),"")</f>
        <v/>
      </c>
      <c r="R112" s="21" t="str">
        <f t="shared" si="26"/>
        <v/>
      </c>
      <c r="S112" s="21" t="str">
        <f t="shared" si="27"/>
        <v/>
      </c>
      <c r="T112" s="21" t="str">
        <f t="shared" si="28"/>
        <v/>
      </c>
      <c r="U112" s="21" t="str">
        <f t="shared" si="29"/>
        <v/>
      </c>
      <c r="W112" s="21" t="str">
        <f t="array" ref="W112">IF(Prototype_input!$C$6="Federal or Tribal Government",IF(O112&lt;&gt;"", INDEX('Summary - Level of Assistance -'!$C$2:$AV$7, MATCH(Prototype_input!$C$34, 'Summary - Level of Assistance -'!$B$2:$B$7, 0), MATCH(B112, 'Summary - Level of Assistance -'!$C$1:$AV$1, 0)),""),"")</f>
        <v/>
      </c>
      <c r="X112" s="21" t="str">
        <f t="shared" si="30"/>
        <v/>
      </c>
      <c r="Y112" s="21" t="str">
        <f t="shared" si="31"/>
        <v/>
      </c>
      <c r="AA112" s="21" t="str">
        <f t="array" ref="AA112">IF(Prototype_input!$C$6="Federal or Tribal Government",IF(O112&lt;&gt;"", INDEX('Summary - Objective - Tradeoff'!$C$2:$AV$4, MATCH(Prototype_input!$C$38, 'Summary - Objective - Tradeoff'!$B$2:$B$4, 0), MATCH(B112, 'Summary - Objective - Tradeoff'!$C$1:$AV$1, 0)),""),"")</f>
        <v/>
      </c>
      <c r="AB112" s="21" t="str">
        <f t="shared" si="32"/>
        <v/>
      </c>
      <c r="AC112" s="21" t="str">
        <f t="shared" si="33"/>
        <v/>
      </c>
      <c r="AE112" s="21" t="str">
        <f t="array" ref="AE112">IF(Prototype_input!$C$6="Federal or Tribal Government",IF(O112&lt;&gt;"", INDEX('Summary- PoP - Tradeoff'!$C$2:$AV$5, MATCH(Prototype_input!$C$46, 'Summary- PoP - Tradeoff'!$B$2:$B$5, 0), MATCH(B112, 'Summary- PoP - Tradeoff'!$C$1:$AV$1, 0)),""),"")</f>
        <v/>
      </c>
      <c r="AF112" s="21" t="str">
        <f t="shared" si="34"/>
        <v/>
      </c>
      <c r="AG112" s="21" t="str">
        <f t="shared" si="35"/>
        <v/>
      </c>
      <c r="AI112" s="21" t="str">
        <f t="array" ref="AI112">IF(Prototype_input!$C$6="Federal or Tribal Government",IF(O112&lt;&gt;"", INDEX('Summary - EDV - Tradeoff'!$C$2:$AV$4, MATCH(Prototype_input!$C$54, 'Summary - EDV - Tradeoff'!$B$2:$B$4, 0), MATCH(B112, 'Summary - EDV - Tradeoff'!$C$1:$AV$1, 0)),""),"")</f>
        <v/>
      </c>
      <c r="AJ112" s="21" t="str">
        <f t="shared" si="36"/>
        <v/>
      </c>
      <c r="AK112" s="21" t="str">
        <f t="shared" si="37"/>
        <v/>
      </c>
      <c r="AL112" s="21" t="str">
        <f t="shared" si="38"/>
        <v/>
      </c>
    </row>
    <row r="113" spans="4:38" ht="12.75" x14ac:dyDescent="0.2">
      <c r="D113" s="21" t="str">
        <f>IF(
  Prototype_input!$C$6 = "State or Local Government",
  IF(
    C113 &lt;&gt; "",
    IFERROR(
      INDEX(
        'Summary - Acquisition Need'!$C$2:$AD$4,
        MATCH(Prototype_input!$C$30, 'Summary - Acquisition Need'!$B$2:$B$4, 0),
        MATCH(C113, 'Summary - Acquisition Need'!$C$1:$AD$1, 0)
      ),
      ""
    ),
    ""
  ),
  IF(
    Prototype_input!$C$6 = "Federal or Tribal Government",
    IF(
      B113 &lt;&gt; "",
      IFERROR(
        INDEX(
          'Summary - Place of Performance'!$C$2:$AW$14,
          MATCH(Prototype_input!$C$30, 'Summary - Place of Performance'!$B$2:$B$14, 0),
          MATCH(B113, 'Summary - Place of Performance'!$C$1:$AW$1, 0)
        ),
        ""
      ),
      ""
    ),
    ""
  )
)</f>
        <v/>
      </c>
      <c r="E113" s="21" t="str">
        <f>IF(
  Prototype_input!$C$6 = "State or Local Government",
  IF(
    C113 &lt;&gt; "",
    IFERROR(
      INDEX(
        'Summary - Contract Type'!$C$2:$BX$6,
        MATCH(Prototype_input!$C$34, 'Summary - Contract Type'!$B$2:$B$6, 0),
        MATCH(C113, 'Summary - Contract Type'!$C$1:$BX$1, 0)
      ),
      ""
    ),
    ""
  ),
  IF(
    Prototype_input!$C$6 = "Federal or Tribal Government",
    IF(
      B113 &lt;&gt; "",
      IFERROR(
        INDEX(
          'Summary - Level of Assistance'!$C$2:$AW$7,
          MATCH(Prototype_input!$C$34, 'Summary - Level of Assistance'!$B$2:$B$7, 0),
          MATCH(B113, 'Summary - Level of Assistance'!$C$1:$AW$1, 0)
        ),
        ""
      ),
      ""
    ),
    ""
  )
)</f>
        <v/>
      </c>
      <c r="F113" s="21" t="str">
        <f>IF(
  Prototype_input!$C$6 = "State or Local Government",
  IF(
    C113 &lt;&gt; "",
    IFERROR(
      INDEX(
        'Summary - Socioeconomic'!$C$2:$BX$11,
        MATCH(Prototype_input!$C$38, 'Summary - Socioeconomic'!$B$2:$B$11, 0),
        MATCH(C113, 'Summary - Socioeconomic'!$C$1:$BX$1, 0)
      ),
      ""
    ),
    ""
  ),
  IF(
    Prototype_input!$C$6 = "Federal or Tribal Government",
    IF(
      B113 &lt;&gt; "",
      IFERROR(
        INDEX(
          'Summary - Objective'!$C$2:$AX$4,
          MATCH(Prototype_input!$C$38, 'Summary - Objective'!$B$2:$B$4, 0),
          MATCH(B113, 'Summary - Objective'!$C$1:$AX$1, 0)
        ),
        ""
      ),
      ""
    ),
    ""
  )
)</f>
        <v/>
      </c>
      <c r="G113" s="21" t="str">
        <f>IF(
  Prototype_input!$C$6 = "Federal or Tribal Government",
  IF(
    B113 &lt;&gt; "",
    IFERROR(
      INDEX(
        'Summary - Contract Type'!$C$2:$BX$6,
        MATCH(Prototype_input!$C$42, 'Summary - Contract Type'!$B$2:$B$6, 0),
        MATCH(B113, 'Summary - Contract Type'!$C$1:$BX$1, 0)
      ),
      ""
    ),
    ""
  ),
  ""
)</f>
        <v/>
      </c>
      <c r="H113" s="21" t="str">
        <f>IF(
  Prototype_input!$C$6 = "Federal or Tribal Government",
  IF(
    B113 &lt;&gt; "",
    IFERROR(
      INDEX(
        'Summary - Period of Performance'!$C$2:$AW$5,
        MATCH(Prototype_input!$C$46, 'Summary - Period of Performance'!$B$2:$B$5, 0),
        MATCH(B113, 'Summary - Period of Performance'!$C$1:$AW$1, 0)
      ),
      ""
    ),
    ""
  ),
  ""
)</f>
        <v/>
      </c>
      <c r="I113" s="21" t="str">
        <f>IF(
  Prototype_input!$C$6 = "Federal or Tribal Government",
  IF(
    B113 &lt;&gt; "",
    IFERROR(
      INDEX(
        'Summary - Socioeconomic'!$C$2:$BX$11,
        MATCH(Prototype_input!$C$50, 'Summary - Socioeconomic'!$B$2:$B$11, 0),
        MATCH(B113, 'Summary - Socioeconomic'!$C$1:$BX$1, 0)
      ),
      ""
    ),
    ""
  ),
  ""
)</f>
        <v/>
      </c>
      <c r="J113" s="21" t="str">
        <f>IF(
  Prototype_input!$C$6 = "Federal or Tribal Government",
  IF(
    B113 &lt;&gt; "",
    IFERROR(
      INDEX(
        'Summary - Estimated Dollar Valu'!$C$2:$AW$4,
        MATCH(Prototype_input!$C$54, 'Summary - Estimated Dollar Valu'!$B$2:$B$4, 0),
        MATCH(B113, 'Summary - Estimated Dollar Valu'!$C$1:$AW$1, 0)
      ),
      ""
    ),
    ""
  ),
  ""
)</f>
        <v/>
      </c>
      <c r="K113" s="21" t="str">
        <f>IF(AND(Prototype_input!$C$56&lt;&gt;"",J113&lt;&gt;""),Prototype_input!$C$58,"")</f>
        <v/>
      </c>
      <c r="L113" s="21" t="str">
        <f>IF(AND(Prototype_input!$C$60&lt;&gt;"",J113&lt;&gt;""),Prototype_input!$C$62,"")</f>
        <v/>
      </c>
      <c r="M113" s="21" t="str">
        <f>IF(AND(Prototype_input!$C$64&lt;&gt;"",J113&lt;&gt;""),Prototype_input!$C$66,"")</f>
        <v/>
      </c>
      <c r="N113" s="21" t="str">
        <f>IF(AND(Prototype_input!$C$68&lt;&gt;"",J113&lt;&gt;""),Prototype_input!$C$70,"")</f>
        <v/>
      </c>
      <c r="O113" s="21" t="str">
        <f>IF(N113&lt;&gt;"",_xlfn.XLOOKUP(Prototype_input!$E$19,'ITC Offerings Mapping'!$C$1:$C$1000,'ITC Offerings Mapping'!$B$1:$B$1000),"")</f>
        <v/>
      </c>
      <c r="Q113" s="21" t="str">
        <f t="array" ref="Q113">IF(Prototype_input!$C$6="Federal or Tribal Government",IF(O113&lt;&gt;"", INDEX('Scope Scoring'!$C$2:$BX$50, MATCH(O113, 'Scope Scoring'!$B$2:$B$50, 0), MATCH(B113, 'Scope Scoring'!$C$1:$BX$1, 0)),""),"")</f>
        <v/>
      </c>
      <c r="R113" s="21" t="str">
        <f t="shared" si="26"/>
        <v/>
      </c>
      <c r="S113" s="21" t="str">
        <f t="shared" si="27"/>
        <v/>
      </c>
      <c r="T113" s="21" t="str">
        <f t="shared" si="28"/>
        <v/>
      </c>
      <c r="U113" s="21" t="str">
        <f t="shared" si="29"/>
        <v/>
      </c>
      <c r="W113" s="21" t="str">
        <f t="array" ref="W113">IF(Prototype_input!$C$6="Federal or Tribal Government",IF(O113&lt;&gt;"", INDEX('Summary - Level of Assistance -'!$C$2:$AV$7, MATCH(Prototype_input!$C$34, 'Summary - Level of Assistance -'!$B$2:$B$7, 0), MATCH(B113, 'Summary - Level of Assistance -'!$C$1:$AV$1, 0)),""),"")</f>
        <v/>
      </c>
      <c r="X113" s="21" t="str">
        <f t="shared" si="30"/>
        <v/>
      </c>
      <c r="Y113" s="21" t="str">
        <f t="shared" si="31"/>
        <v/>
      </c>
      <c r="AA113" s="21" t="str">
        <f t="array" ref="AA113">IF(Prototype_input!$C$6="Federal or Tribal Government",IF(O113&lt;&gt;"", INDEX('Summary - Objective - Tradeoff'!$C$2:$AV$4, MATCH(Prototype_input!$C$38, 'Summary - Objective - Tradeoff'!$B$2:$B$4, 0), MATCH(B113, 'Summary - Objective - Tradeoff'!$C$1:$AV$1, 0)),""),"")</f>
        <v/>
      </c>
      <c r="AB113" s="21" t="str">
        <f t="shared" si="32"/>
        <v/>
      </c>
      <c r="AC113" s="21" t="str">
        <f t="shared" si="33"/>
        <v/>
      </c>
      <c r="AE113" s="21" t="str">
        <f t="array" ref="AE113">IF(Prototype_input!$C$6="Federal or Tribal Government",IF(O113&lt;&gt;"", INDEX('Summary- PoP - Tradeoff'!$C$2:$AV$5, MATCH(Prototype_input!$C$46, 'Summary- PoP - Tradeoff'!$B$2:$B$5, 0), MATCH(B113, 'Summary- PoP - Tradeoff'!$C$1:$AV$1, 0)),""),"")</f>
        <v/>
      </c>
      <c r="AF113" s="21" t="str">
        <f t="shared" si="34"/>
        <v/>
      </c>
      <c r="AG113" s="21" t="str">
        <f t="shared" si="35"/>
        <v/>
      </c>
      <c r="AI113" s="21" t="str">
        <f t="array" ref="AI113">IF(Prototype_input!$C$6="Federal or Tribal Government",IF(O113&lt;&gt;"", INDEX('Summary - EDV - Tradeoff'!$C$2:$AV$4, MATCH(Prototype_input!$C$54, 'Summary - EDV - Tradeoff'!$B$2:$B$4, 0), MATCH(B113, 'Summary - EDV - Tradeoff'!$C$1:$AV$1, 0)),""),"")</f>
        <v/>
      </c>
      <c r="AJ113" s="21" t="str">
        <f t="shared" si="36"/>
        <v/>
      </c>
      <c r="AK113" s="21" t="str">
        <f t="shared" si="37"/>
        <v/>
      </c>
      <c r="AL113" s="21" t="str">
        <f t="shared" si="38"/>
        <v/>
      </c>
    </row>
    <row r="114" spans="4:38" ht="12.75" x14ac:dyDescent="0.2">
      <c r="D114" s="21" t="str">
        <f>IF(
  Prototype_input!$C$6 = "State or Local Government",
  IF(
    C114 &lt;&gt; "",
    IFERROR(
      INDEX(
        'Summary - Acquisition Need'!$C$2:$AD$4,
        MATCH(Prototype_input!$C$30, 'Summary - Acquisition Need'!$B$2:$B$4, 0),
        MATCH(C114, 'Summary - Acquisition Need'!$C$1:$AD$1, 0)
      ),
      ""
    ),
    ""
  ),
  IF(
    Prototype_input!$C$6 = "Federal or Tribal Government",
    IF(
      B114 &lt;&gt; "",
      IFERROR(
        INDEX(
          'Summary - Place of Performance'!$C$2:$AW$14,
          MATCH(Prototype_input!$C$30, 'Summary - Place of Performance'!$B$2:$B$14, 0),
          MATCH(B114, 'Summary - Place of Performance'!$C$1:$AW$1, 0)
        ),
        ""
      ),
      ""
    ),
    ""
  )
)</f>
        <v/>
      </c>
      <c r="E114" s="21" t="str">
        <f>IF(
  Prototype_input!$C$6 = "State or Local Government",
  IF(
    C114 &lt;&gt; "",
    IFERROR(
      INDEX(
        'Summary - Contract Type'!$C$2:$BX$6,
        MATCH(Prototype_input!$C$34, 'Summary - Contract Type'!$B$2:$B$6, 0),
        MATCH(C114, 'Summary - Contract Type'!$C$1:$BX$1, 0)
      ),
      ""
    ),
    ""
  ),
  IF(
    Prototype_input!$C$6 = "Federal or Tribal Government",
    IF(
      B114 &lt;&gt; "",
      IFERROR(
        INDEX(
          'Summary - Level of Assistance'!$C$2:$AW$7,
          MATCH(Prototype_input!$C$34, 'Summary - Level of Assistance'!$B$2:$B$7, 0),
          MATCH(B114, 'Summary - Level of Assistance'!$C$1:$AW$1, 0)
        ),
        ""
      ),
      ""
    ),
    ""
  )
)</f>
        <v/>
      </c>
      <c r="F114" s="21" t="str">
        <f>IF(
  Prototype_input!$C$6 = "State or Local Government",
  IF(
    C114 &lt;&gt; "",
    IFERROR(
      INDEX(
        'Summary - Socioeconomic'!$C$2:$BX$11,
        MATCH(Prototype_input!$C$38, 'Summary - Socioeconomic'!$B$2:$B$11, 0),
        MATCH(C114, 'Summary - Socioeconomic'!$C$1:$BX$1, 0)
      ),
      ""
    ),
    ""
  ),
  IF(
    Prototype_input!$C$6 = "Federal or Tribal Government",
    IF(
      B114 &lt;&gt; "",
      IFERROR(
        INDEX(
          'Summary - Objective'!$C$2:$AX$4,
          MATCH(Prototype_input!$C$38, 'Summary - Objective'!$B$2:$B$4, 0),
          MATCH(B114, 'Summary - Objective'!$C$1:$AX$1, 0)
        ),
        ""
      ),
      ""
    ),
    ""
  )
)</f>
        <v/>
      </c>
      <c r="G114" s="21" t="str">
        <f>IF(
  Prototype_input!$C$6 = "Federal or Tribal Government",
  IF(
    B114 &lt;&gt; "",
    IFERROR(
      INDEX(
        'Summary - Contract Type'!$C$2:$BX$6,
        MATCH(Prototype_input!$C$42, 'Summary - Contract Type'!$B$2:$B$6, 0),
        MATCH(B114, 'Summary - Contract Type'!$C$1:$BX$1, 0)
      ),
      ""
    ),
    ""
  ),
  ""
)</f>
        <v/>
      </c>
      <c r="H114" s="21" t="str">
        <f>IF(
  Prototype_input!$C$6 = "Federal or Tribal Government",
  IF(
    B114 &lt;&gt; "",
    IFERROR(
      INDEX(
        'Summary - Period of Performance'!$C$2:$AW$5,
        MATCH(Prototype_input!$C$46, 'Summary - Period of Performance'!$B$2:$B$5, 0),
        MATCH(B114, 'Summary - Period of Performance'!$C$1:$AW$1, 0)
      ),
      ""
    ),
    ""
  ),
  ""
)</f>
        <v/>
      </c>
      <c r="I114" s="21" t="str">
        <f>IF(
  Prototype_input!$C$6 = "Federal or Tribal Government",
  IF(
    B114 &lt;&gt; "",
    IFERROR(
      INDEX(
        'Summary - Socioeconomic'!$C$2:$BX$11,
        MATCH(Prototype_input!$C$50, 'Summary - Socioeconomic'!$B$2:$B$11, 0),
        MATCH(B114, 'Summary - Socioeconomic'!$C$1:$BX$1, 0)
      ),
      ""
    ),
    ""
  ),
  ""
)</f>
        <v/>
      </c>
      <c r="J114" s="21" t="str">
        <f>IF(
  Prototype_input!$C$6 = "Federal or Tribal Government",
  IF(
    B114 &lt;&gt; "",
    IFERROR(
      INDEX(
        'Summary - Estimated Dollar Valu'!$C$2:$AW$4,
        MATCH(Prototype_input!$C$54, 'Summary - Estimated Dollar Valu'!$B$2:$B$4, 0),
        MATCH(B114, 'Summary - Estimated Dollar Valu'!$C$1:$AW$1, 0)
      ),
      ""
    ),
    ""
  ),
  ""
)</f>
        <v/>
      </c>
      <c r="K114" s="21" t="str">
        <f>IF(AND(Prototype_input!$C$56&lt;&gt;"",J114&lt;&gt;""),Prototype_input!$C$58,"")</f>
        <v/>
      </c>
      <c r="L114" s="21" t="str">
        <f>IF(AND(Prototype_input!$C$60&lt;&gt;"",J114&lt;&gt;""),Prototype_input!$C$62,"")</f>
        <v/>
      </c>
      <c r="M114" s="21" t="str">
        <f>IF(AND(Prototype_input!$C$64&lt;&gt;"",J114&lt;&gt;""),Prototype_input!$C$66,"")</f>
        <v/>
      </c>
      <c r="N114" s="21" t="str">
        <f>IF(AND(Prototype_input!$C$68&lt;&gt;"",J114&lt;&gt;""),Prototype_input!$C$70,"")</f>
        <v/>
      </c>
      <c r="O114" s="21" t="str">
        <f>IF(N114&lt;&gt;"",_xlfn.XLOOKUP(Prototype_input!$E$19,'ITC Offerings Mapping'!$C$1:$C$1000,'ITC Offerings Mapping'!$B$1:$B$1000),"")</f>
        <v/>
      </c>
      <c r="Q114" s="21" t="str">
        <f t="array" ref="Q114">IF(Prototype_input!$C$6="Federal or Tribal Government",IF(O114&lt;&gt;"", INDEX('Scope Scoring'!$C$2:$BX$50, MATCH(O114, 'Scope Scoring'!$B$2:$B$50, 0), MATCH(B114, 'Scope Scoring'!$C$1:$BX$1, 0)),""),"")</f>
        <v/>
      </c>
      <c r="R114" s="21" t="str">
        <f t="shared" si="26"/>
        <v/>
      </c>
      <c r="S114" s="21" t="str">
        <f t="shared" si="27"/>
        <v/>
      </c>
      <c r="T114" s="21" t="str">
        <f t="shared" si="28"/>
        <v/>
      </c>
      <c r="U114" s="21" t="str">
        <f t="shared" si="29"/>
        <v/>
      </c>
      <c r="W114" s="21" t="str">
        <f t="array" ref="W114">IF(Prototype_input!$C$6="Federal or Tribal Government",IF(O114&lt;&gt;"", INDEX('Summary - Level of Assistance -'!$C$2:$AV$7, MATCH(Prototype_input!$C$34, 'Summary - Level of Assistance -'!$B$2:$B$7, 0), MATCH(B114, 'Summary - Level of Assistance -'!$C$1:$AV$1, 0)),""),"")</f>
        <v/>
      </c>
      <c r="X114" s="21" t="str">
        <f t="shared" si="30"/>
        <v/>
      </c>
      <c r="Y114" s="21" t="str">
        <f t="shared" si="31"/>
        <v/>
      </c>
      <c r="AA114" s="21" t="str">
        <f t="array" ref="AA114">IF(Prototype_input!$C$6="Federal or Tribal Government",IF(O114&lt;&gt;"", INDEX('Summary - Objective - Tradeoff'!$C$2:$AV$4, MATCH(Prototype_input!$C$38, 'Summary - Objective - Tradeoff'!$B$2:$B$4, 0), MATCH(B114, 'Summary - Objective - Tradeoff'!$C$1:$AV$1, 0)),""),"")</f>
        <v/>
      </c>
      <c r="AB114" s="21" t="str">
        <f t="shared" si="32"/>
        <v/>
      </c>
      <c r="AC114" s="21" t="str">
        <f t="shared" si="33"/>
        <v/>
      </c>
      <c r="AE114" s="21" t="str">
        <f t="array" ref="AE114">IF(Prototype_input!$C$6="Federal or Tribal Government",IF(O114&lt;&gt;"", INDEX('Summary- PoP - Tradeoff'!$C$2:$AV$5, MATCH(Prototype_input!$C$46, 'Summary- PoP - Tradeoff'!$B$2:$B$5, 0), MATCH(B114, 'Summary- PoP - Tradeoff'!$C$1:$AV$1, 0)),""),"")</f>
        <v/>
      </c>
      <c r="AF114" s="21" t="str">
        <f t="shared" si="34"/>
        <v/>
      </c>
      <c r="AG114" s="21" t="str">
        <f t="shared" si="35"/>
        <v/>
      </c>
      <c r="AI114" s="21" t="str">
        <f t="array" ref="AI114">IF(Prototype_input!$C$6="Federal or Tribal Government",IF(O114&lt;&gt;"", INDEX('Summary - EDV - Tradeoff'!$C$2:$AV$4, MATCH(Prototype_input!$C$54, 'Summary - EDV - Tradeoff'!$B$2:$B$4, 0), MATCH(B114, 'Summary - EDV - Tradeoff'!$C$1:$AV$1, 0)),""),"")</f>
        <v/>
      </c>
      <c r="AJ114" s="21" t="str">
        <f t="shared" si="36"/>
        <v/>
      </c>
      <c r="AK114" s="21" t="str">
        <f t="shared" si="37"/>
        <v/>
      </c>
      <c r="AL114" s="21" t="str">
        <f t="shared" si="38"/>
        <v/>
      </c>
    </row>
    <row r="115" spans="4:38" ht="12.75" x14ac:dyDescent="0.2">
      <c r="D115" s="21" t="str">
        <f>IF(
  Prototype_input!$C$6 = "State or Local Government",
  IF(
    C115 &lt;&gt; "",
    IFERROR(
      INDEX(
        'Summary - Acquisition Need'!$C$2:$AD$4,
        MATCH(Prototype_input!$C$30, 'Summary - Acquisition Need'!$B$2:$B$4, 0),
        MATCH(C115, 'Summary - Acquisition Need'!$C$1:$AD$1, 0)
      ),
      ""
    ),
    ""
  ),
  IF(
    Prototype_input!$C$6 = "Federal or Tribal Government",
    IF(
      B115 &lt;&gt; "",
      IFERROR(
        INDEX(
          'Summary - Place of Performance'!$C$2:$AW$14,
          MATCH(Prototype_input!$C$30, 'Summary - Place of Performance'!$B$2:$B$14, 0),
          MATCH(B115, 'Summary - Place of Performance'!$C$1:$AW$1, 0)
        ),
        ""
      ),
      ""
    ),
    ""
  )
)</f>
        <v/>
      </c>
      <c r="E115" s="21" t="str">
        <f>IF(
  Prototype_input!$C$6 = "State or Local Government",
  IF(
    C115 &lt;&gt; "",
    IFERROR(
      INDEX(
        'Summary - Contract Type'!$C$2:$BX$6,
        MATCH(Prototype_input!$C$34, 'Summary - Contract Type'!$B$2:$B$6, 0),
        MATCH(C115, 'Summary - Contract Type'!$C$1:$BX$1, 0)
      ),
      ""
    ),
    ""
  ),
  IF(
    Prototype_input!$C$6 = "Federal or Tribal Government",
    IF(
      B115 &lt;&gt; "",
      IFERROR(
        INDEX(
          'Summary - Level of Assistance'!$C$2:$AW$7,
          MATCH(Prototype_input!$C$34, 'Summary - Level of Assistance'!$B$2:$B$7, 0),
          MATCH(B115, 'Summary - Level of Assistance'!$C$1:$AW$1, 0)
        ),
        ""
      ),
      ""
    ),
    ""
  )
)</f>
        <v/>
      </c>
      <c r="F115" s="21" t="str">
        <f>IF(
  Prototype_input!$C$6 = "State or Local Government",
  IF(
    C115 &lt;&gt; "",
    IFERROR(
      INDEX(
        'Summary - Socioeconomic'!$C$2:$BX$11,
        MATCH(Prototype_input!$C$38, 'Summary - Socioeconomic'!$B$2:$B$11, 0),
        MATCH(C115, 'Summary - Socioeconomic'!$C$1:$BX$1, 0)
      ),
      ""
    ),
    ""
  ),
  IF(
    Prototype_input!$C$6 = "Federal or Tribal Government",
    IF(
      B115 &lt;&gt; "",
      IFERROR(
        INDEX(
          'Summary - Objective'!$C$2:$AX$4,
          MATCH(Prototype_input!$C$38, 'Summary - Objective'!$B$2:$B$4, 0),
          MATCH(B115, 'Summary - Objective'!$C$1:$AX$1, 0)
        ),
        ""
      ),
      ""
    ),
    ""
  )
)</f>
        <v/>
      </c>
      <c r="G115" s="21" t="str">
        <f>IF(
  Prototype_input!$C$6 = "Federal or Tribal Government",
  IF(
    B115 &lt;&gt; "",
    IFERROR(
      INDEX(
        'Summary - Contract Type'!$C$2:$BX$6,
        MATCH(Prototype_input!$C$42, 'Summary - Contract Type'!$B$2:$B$6, 0),
        MATCH(B115, 'Summary - Contract Type'!$C$1:$BX$1, 0)
      ),
      ""
    ),
    ""
  ),
  ""
)</f>
        <v/>
      </c>
      <c r="H115" s="21" t="str">
        <f>IF(
  Prototype_input!$C$6 = "Federal or Tribal Government",
  IF(
    B115 &lt;&gt; "",
    IFERROR(
      INDEX(
        'Summary - Period of Performance'!$C$2:$AW$5,
        MATCH(Prototype_input!$C$46, 'Summary - Period of Performance'!$B$2:$B$5, 0),
        MATCH(B115, 'Summary - Period of Performance'!$C$1:$AW$1, 0)
      ),
      ""
    ),
    ""
  ),
  ""
)</f>
        <v/>
      </c>
      <c r="I115" s="21" t="str">
        <f>IF(
  Prototype_input!$C$6 = "Federal or Tribal Government",
  IF(
    B115 &lt;&gt; "",
    IFERROR(
      INDEX(
        'Summary - Socioeconomic'!$C$2:$BX$11,
        MATCH(Prototype_input!$C$50, 'Summary - Socioeconomic'!$B$2:$B$11, 0),
        MATCH(B115, 'Summary - Socioeconomic'!$C$1:$BX$1, 0)
      ),
      ""
    ),
    ""
  ),
  ""
)</f>
        <v/>
      </c>
      <c r="J115" s="21" t="str">
        <f>IF(
  Prototype_input!$C$6 = "Federal or Tribal Government",
  IF(
    B115 &lt;&gt; "",
    IFERROR(
      INDEX(
        'Summary - Estimated Dollar Valu'!$C$2:$AW$4,
        MATCH(Prototype_input!$C$54, 'Summary - Estimated Dollar Valu'!$B$2:$B$4, 0),
        MATCH(B115, 'Summary - Estimated Dollar Valu'!$C$1:$AW$1, 0)
      ),
      ""
    ),
    ""
  ),
  ""
)</f>
        <v/>
      </c>
      <c r="K115" s="21" t="str">
        <f>IF(AND(Prototype_input!$C$56&lt;&gt;"",J115&lt;&gt;""),Prototype_input!$C$58,"")</f>
        <v/>
      </c>
      <c r="L115" s="21" t="str">
        <f>IF(AND(Prototype_input!$C$60&lt;&gt;"",J115&lt;&gt;""),Prototype_input!$C$62,"")</f>
        <v/>
      </c>
      <c r="M115" s="21" t="str">
        <f>IF(AND(Prototype_input!$C$64&lt;&gt;"",J115&lt;&gt;""),Prototype_input!$C$66,"")</f>
        <v/>
      </c>
      <c r="N115" s="21" t="str">
        <f>IF(AND(Prototype_input!$C$68&lt;&gt;"",J115&lt;&gt;""),Prototype_input!$C$70,"")</f>
        <v/>
      </c>
      <c r="O115" s="21" t="str">
        <f>IF(N115&lt;&gt;"",_xlfn.XLOOKUP(Prototype_input!$E$19,'ITC Offerings Mapping'!$C$1:$C$1000,'ITC Offerings Mapping'!$B$1:$B$1000),"")</f>
        <v/>
      </c>
      <c r="Q115" s="21" t="str">
        <f t="array" ref="Q115">IF(Prototype_input!$C$6="Federal or Tribal Government",IF(O115&lt;&gt;"", INDEX('Scope Scoring'!$C$2:$BX$50, MATCH(O115, 'Scope Scoring'!$B$2:$B$50, 0), MATCH(B115, 'Scope Scoring'!$C$1:$BX$1, 0)),""),"")</f>
        <v/>
      </c>
      <c r="R115" s="21" t="str">
        <f t="shared" si="26"/>
        <v/>
      </c>
      <c r="S115" s="21" t="str">
        <f t="shared" si="27"/>
        <v/>
      </c>
      <c r="T115" s="21" t="str">
        <f t="shared" si="28"/>
        <v/>
      </c>
      <c r="U115" s="21" t="str">
        <f t="shared" si="29"/>
        <v/>
      </c>
      <c r="W115" s="21" t="str">
        <f t="array" ref="W115">IF(Prototype_input!$C$6="Federal or Tribal Government",IF(O115&lt;&gt;"", INDEX('Summary - Level of Assistance -'!$C$2:$AV$7, MATCH(Prototype_input!$C$34, 'Summary - Level of Assistance -'!$B$2:$B$7, 0), MATCH(B115, 'Summary - Level of Assistance -'!$C$1:$AV$1, 0)),""),"")</f>
        <v/>
      </c>
      <c r="X115" s="21" t="str">
        <f t="shared" si="30"/>
        <v/>
      </c>
      <c r="Y115" s="21" t="str">
        <f t="shared" si="31"/>
        <v/>
      </c>
      <c r="AA115" s="21" t="str">
        <f t="array" ref="AA115">IF(Prototype_input!$C$6="Federal or Tribal Government",IF(O115&lt;&gt;"", INDEX('Summary - Objective - Tradeoff'!$C$2:$AV$4, MATCH(Prototype_input!$C$38, 'Summary - Objective - Tradeoff'!$B$2:$B$4, 0), MATCH(B115, 'Summary - Objective - Tradeoff'!$C$1:$AV$1, 0)),""),"")</f>
        <v/>
      </c>
      <c r="AB115" s="21" t="str">
        <f t="shared" si="32"/>
        <v/>
      </c>
      <c r="AC115" s="21" t="str">
        <f t="shared" si="33"/>
        <v/>
      </c>
      <c r="AE115" s="21" t="str">
        <f t="array" ref="AE115">IF(Prototype_input!$C$6="Federal or Tribal Government",IF(O115&lt;&gt;"", INDEX('Summary- PoP - Tradeoff'!$C$2:$AV$5, MATCH(Prototype_input!$C$46, 'Summary- PoP - Tradeoff'!$B$2:$B$5, 0), MATCH(B115, 'Summary- PoP - Tradeoff'!$C$1:$AV$1, 0)),""),"")</f>
        <v/>
      </c>
      <c r="AF115" s="21" t="str">
        <f t="shared" si="34"/>
        <v/>
      </c>
      <c r="AG115" s="21" t="str">
        <f t="shared" si="35"/>
        <v/>
      </c>
      <c r="AI115" s="21" t="str">
        <f t="array" ref="AI115">IF(Prototype_input!$C$6="Federal or Tribal Government",IF(O115&lt;&gt;"", INDEX('Summary - EDV - Tradeoff'!$C$2:$AV$4, MATCH(Prototype_input!$C$54, 'Summary - EDV - Tradeoff'!$B$2:$B$4, 0), MATCH(B115, 'Summary - EDV - Tradeoff'!$C$1:$AV$1, 0)),""),"")</f>
        <v/>
      </c>
      <c r="AJ115" s="21" t="str">
        <f t="shared" si="36"/>
        <v/>
      </c>
      <c r="AK115" s="21" t="str">
        <f t="shared" si="37"/>
        <v/>
      </c>
      <c r="AL115" s="21" t="str">
        <f t="shared" si="38"/>
        <v/>
      </c>
    </row>
    <row r="116" spans="4:38" ht="12.75" x14ac:dyDescent="0.2">
      <c r="D116" s="21" t="str">
        <f>IF(
  Prototype_input!$C$6 = "State or Local Government",
  IF(
    C116 &lt;&gt; "",
    IFERROR(
      INDEX(
        'Summary - Acquisition Need'!$C$2:$AD$4,
        MATCH(Prototype_input!$C$30, 'Summary - Acquisition Need'!$B$2:$B$4, 0),
        MATCH(C116, 'Summary - Acquisition Need'!$C$1:$AD$1, 0)
      ),
      ""
    ),
    ""
  ),
  IF(
    Prototype_input!$C$6 = "Federal or Tribal Government",
    IF(
      B116 &lt;&gt; "",
      IFERROR(
        INDEX(
          'Summary - Place of Performance'!$C$2:$AW$14,
          MATCH(Prototype_input!$C$30, 'Summary - Place of Performance'!$B$2:$B$14, 0),
          MATCH(B116, 'Summary - Place of Performance'!$C$1:$AW$1, 0)
        ),
        ""
      ),
      ""
    ),
    ""
  )
)</f>
        <v/>
      </c>
      <c r="E116" s="21" t="str">
        <f>IF(
  Prototype_input!$C$6 = "State or Local Government",
  IF(
    C116 &lt;&gt; "",
    IFERROR(
      INDEX(
        'Summary - Contract Type'!$C$2:$BX$6,
        MATCH(Prototype_input!$C$34, 'Summary - Contract Type'!$B$2:$B$6, 0),
        MATCH(C116, 'Summary - Contract Type'!$C$1:$BX$1, 0)
      ),
      ""
    ),
    ""
  ),
  IF(
    Prototype_input!$C$6 = "Federal or Tribal Government",
    IF(
      B116 &lt;&gt; "",
      IFERROR(
        INDEX(
          'Summary - Level of Assistance'!$C$2:$AW$7,
          MATCH(Prototype_input!$C$34, 'Summary - Level of Assistance'!$B$2:$B$7, 0),
          MATCH(B116, 'Summary - Level of Assistance'!$C$1:$AW$1, 0)
        ),
        ""
      ),
      ""
    ),
    ""
  )
)</f>
        <v/>
      </c>
      <c r="F116" s="21" t="str">
        <f>IF(
  Prototype_input!$C$6 = "State or Local Government",
  IF(
    C116 &lt;&gt; "",
    IFERROR(
      INDEX(
        'Summary - Socioeconomic'!$C$2:$BX$11,
        MATCH(Prototype_input!$C$38, 'Summary - Socioeconomic'!$B$2:$B$11, 0),
        MATCH(C116, 'Summary - Socioeconomic'!$C$1:$BX$1, 0)
      ),
      ""
    ),
    ""
  ),
  IF(
    Prototype_input!$C$6 = "Federal or Tribal Government",
    IF(
      B116 &lt;&gt; "",
      IFERROR(
        INDEX(
          'Summary - Objective'!$C$2:$AX$4,
          MATCH(Prototype_input!$C$38, 'Summary - Objective'!$B$2:$B$4, 0),
          MATCH(B116, 'Summary - Objective'!$C$1:$AX$1, 0)
        ),
        ""
      ),
      ""
    ),
    ""
  )
)</f>
        <v/>
      </c>
      <c r="G116" s="21" t="str">
        <f>IF(
  Prototype_input!$C$6 = "Federal or Tribal Government",
  IF(
    B116 &lt;&gt; "",
    IFERROR(
      INDEX(
        'Summary - Contract Type'!$C$2:$BX$6,
        MATCH(Prototype_input!$C$42, 'Summary - Contract Type'!$B$2:$B$6, 0),
        MATCH(B116, 'Summary - Contract Type'!$C$1:$BX$1, 0)
      ),
      ""
    ),
    ""
  ),
  ""
)</f>
        <v/>
      </c>
      <c r="H116" s="21" t="str">
        <f>IF(
  Prototype_input!$C$6 = "Federal or Tribal Government",
  IF(
    B116 &lt;&gt; "",
    IFERROR(
      INDEX(
        'Summary - Period of Performance'!$C$2:$AW$5,
        MATCH(Prototype_input!$C$46, 'Summary - Period of Performance'!$B$2:$B$5, 0),
        MATCH(B116, 'Summary - Period of Performance'!$C$1:$AW$1, 0)
      ),
      ""
    ),
    ""
  ),
  ""
)</f>
        <v/>
      </c>
      <c r="I116" s="21" t="str">
        <f>IF(
  Prototype_input!$C$6 = "Federal or Tribal Government",
  IF(
    B116 &lt;&gt; "",
    IFERROR(
      INDEX(
        'Summary - Socioeconomic'!$C$2:$BX$11,
        MATCH(Prototype_input!$C$50, 'Summary - Socioeconomic'!$B$2:$B$11, 0),
        MATCH(B116, 'Summary - Socioeconomic'!$C$1:$BX$1, 0)
      ),
      ""
    ),
    ""
  ),
  ""
)</f>
        <v/>
      </c>
      <c r="J116" s="21" t="str">
        <f>IF(
  Prototype_input!$C$6 = "Federal or Tribal Government",
  IF(
    B116 &lt;&gt; "",
    IFERROR(
      INDEX(
        'Summary - Estimated Dollar Valu'!$C$2:$AW$4,
        MATCH(Prototype_input!$C$54, 'Summary - Estimated Dollar Valu'!$B$2:$B$4, 0),
        MATCH(B116, 'Summary - Estimated Dollar Valu'!$C$1:$AW$1, 0)
      ),
      ""
    ),
    ""
  ),
  ""
)</f>
        <v/>
      </c>
      <c r="K116" s="21" t="str">
        <f>IF(AND(Prototype_input!$C$56&lt;&gt;"",J116&lt;&gt;""),Prototype_input!$C$58,"")</f>
        <v/>
      </c>
      <c r="L116" s="21" t="str">
        <f>IF(AND(Prototype_input!$C$60&lt;&gt;"",J116&lt;&gt;""),Prototype_input!$C$62,"")</f>
        <v/>
      </c>
      <c r="M116" s="21" t="str">
        <f>IF(AND(Prototype_input!$C$64&lt;&gt;"",J116&lt;&gt;""),Prototype_input!$C$66,"")</f>
        <v/>
      </c>
      <c r="N116" s="21" t="str">
        <f>IF(AND(Prototype_input!$C$68&lt;&gt;"",J116&lt;&gt;""),Prototype_input!$C$70,"")</f>
        <v/>
      </c>
      <c r="O116" s="21" t="str">
        <f>IF(N116&lt;&gt;"",_xlfn.XLOOKUP(Prototype_input!$E$19,'ITC Offerings Mapping'!$C$1:$C$1000,'ITC Offerings Mapping'!$B$1:$B$1000),"")</f>
        <v/>
      </c>
      <c r="Q116" s="21" t="str">
        <f t="array" ref="Q116">IF(Prototype_input!$C$6="Federal or Tribal Government",IF(O116&lt;&gt;"", INDEX('Scope Scoring'!$C$2:$BX$50, MATCH(O116, 'Scope Scoring'!$B$2:$B$50, 0), MATCH(B116, 'Scope Scoring'!$C$1:$BX$1, 0)),""),"")</f>
        <v/>
      </c>
      <c r="R116" s="21" t="str">
        <f t="shared" si="26"/>
        <v/>
      </c>
      <c r="S116" s="21" t="str">
        <f t="shared" si="27"/>
        <v/>
      </c>
      <c r="T116" s="21" t="str">
        <f t="shared" si="28"/>
        <v/>
      </c>
      <c r="U116" s="21" t="str">
        <f t="shared" si="29"/>
        <v/>
      </c>
      <c r="W116" s="21" t="str">
        <f t="array" ref="W116">IF(Prototype_input!$C$6="Federal or Tribal Government",IF(O116&lt;&gt;"", INDEX('Summary - Level of Assistance -'!$C$2:$AV$7, MATCH(Prototype_input!$C$34, 'Summary - Level of Assistance -'!$B$2:$B$7, 0), MATCH(B116, 'Summary - Level of Assistance -'!$C$1:$AV$1, 0)),""),"")</f>
        <v/>
      </c>
      <c r="X116" s="21" t="str">
        <f t="shared" si="30"/>
        <v/>
      </c>
      <c r="Y116" s="21" t="str">
        <f t="shared" si="31"/>
        <v/>
      </c>
      <c r="AA116" s="21" t="str">
        <f t="array" ref="AA116">IF(Prototype_input!$C$6="Federal or Tribal Government",IF(O116&lt;&gt;"", INDEX('Summary - Objective - Tradeoff'!$C$2:$AV$4, MATCH(Prototype_input!$C$38, 'Summary - Objective - Tradeoff'!$B$2:$B$4, 0), MATCH(B116, 'Summary - Objective - Tradeoff'!$C$1:$AV$1, 0)),""),"")</f>
        <v/>
      </c>
      <c r="AB116" s="21" t="str">
        <f t="shared" si="32"/>
        <v/>
      </c>
      <c r="AC116" s="21" t="str">
        <f t="shared" si="33"/>
        <v/>
      </c>
      <c r="AE116" s="21" t="str">
        <f t="array" ref="AE116">IF(Prototype_input!$C$6="Federal or Tribal Government",IF(O116&lt;&gt;"", INDEX('Summary- PoP - Tradeoff'!$C$2:$AV$5, MATCH(Prototype_input!$C$46, 'Summary- PoP - Tradeoff'!$B$2:$B$5, 0), MATCH(B116, 'Summary- PoP - Tradeoff'!$C$1:$AV$1, 0)),""),"")</f>
        <v/>
      </c>
      <c r="AF116" s="21" t="str">
        <f t="shared" si="34"/>
        <v/>
      </c>
      <c r="AG116" s="21" t="str">
        <f t="shared" si="35"/>
        <v/>
      </c>
      <c r="AI116" s="21" t="str">
        <f t="array" ref="AI116">IF(Prototype_input!$C$6="Federal or Tribal Government",IF(O116&lt;&gt;"", INDEX('Summary - EDV - Tradeoff'!$C$2:$AV$4, MATCH(Prototype_input!$C$54, 'Summary - EDV - Tradeoff'!$B$2:$B$4, 0), MATCH(B116, 'Summary - EDV - Tradeoff'!$C$1:$AV$1, 0)),""),"")</f>
        <v/>
      </c>
      <c r="AJ116" s="21" t="str">
        <f t="shared" si="36"/>
        <v/>
      </c>
      <c r="AK116" s="21" t="str">
        <f t="shared" si="37"/>
        <v/>
      </c>
      <c r="AL116" s="21" t="str">
        <f t="shared" si="38"/>
        <v/>
      </c>
    </row>
    <row r="117" spans="4:38" ht="12.75" x14ac:dyDescent="0.2">
      <c r="D117" s="21" t="str">
        <f>IF(
  Prototype_input!$C$6 = "State or Local Government",
  IF(
    C117 &lt;&gt; "",
    IFERROR(
      INDEX(
        'Summary - Acquisition Need'!$C$2:$AD$4,
        MATCH(Prototype_input!$C$30, 'Summary - Acquisition Need'!$B$2:$B$4, 0),
        MATCH(C117, 'Summary - Acquisition Need'!$C$1:$AD$1, 0)
      ),
      ""
    ),
    ""
  ),
  IF(
    Prototype_input!$C$6 = "Federal or Tribal Government",
    IF(
      B117 &lt;&gt; "",
      IFERROR(
        INDEX(
          'Summary - Place of Performance'!$C$2:$AW$14,
          MATCH(Prototype_input!$C$30, 'Summary - Place of Performance'!$B$2:$B$14, 0),
          MATCH(B117, 'Summary - Place of Performance'!$C$1:$AW$1, 0)
        ),
        ""
      ),
      ""
    ),
    ""
  )
)</f>
        <v/>
      </c>
      <c r="E117" s="21" t="str">
        <f>IF(
  Prototype_input!$C$6 = "State or Local Government",
  IF(
    C117 &lt;&gt; "",
    IFERROR(
      INDEX(
        'Summary - Contract Type'!$C$2:$BX$6,
        MATCH(Prototype_input!$C$34, 'Summary - Contract Type'!$B$2:$B$6, 0),
        MATCH(C117, 'Summary - Contract Type'!$C$1:$BX$1, 0)
      ),
      ""
    ),
    ""
  ),
  IF(
    Prototype_input!$C$6 = "Federal or Tribal Government",
    IF(
      B117 &lt;&gt; "",
      IFERROR(
        INDEX(
          'Summary - Level of Assistance'!$C$2:$AW$7,
          MATCH(Prototype_input!$C$34, 'Summary - Level of Assistance'!$B$2:$B$7, 0),
          MATCH(B117, 'Summary - Level of Assistance'!$C$1:$AW$1, 0)
        ),
        ""
      ),
      ""
    ),
    ""
  )
)</f>
        <v/>
      </c>
      <c r="F117" s="21" t="str">
        <f>IF(
  Prototype_input!$C$6 = "State or Local Government",
  IF(
    C117 &lt;&gt; "",
    IFERROR(
      INDEX(
        'Summary - Socioeconomic'!$C$2:$BX$11,
        MATCH(Prototype_input!$C$38, 'Summary - Socioeconomic'!$B$2:$B$11, 0),
        MATCH(C117, 'Summary - Socioeconomic'!$C$1:$BX$1, 0)
      ),
      ""
    ),
    ""
  ),
  IF(
    Prototype_input!$C$6 = "Federal or Tribal Government",
    IF(
      B117 &lt;&gt; "",
      IFERROR(
        INDEX(
          'Summary - Objective'!$C$2:$AX$4,
          MATCH(Prototype_input!$C$38, 'Summary - Objective'!$B$2:$B$4, 0),
          MATCH(B117, 'Summary - Objective'!$C$1:$AX$1, 0)
        ),
        ""
      ),
      ""
    ),
    ""
  )
)</f>
        <v/>
      </c>
      <c r="G117" s="21" t="str">
        <f>IF(
  Prototype_input!$C$6 = "Federal or Tribal Government",
  IF(
    B117 &lt;&gt; "",
    IFERROR(
      INDEX(
        'Summary - Contract Type'!$C$2:$BX$6,
        MATCH(Prototype_input!$C$42, 'Summary - Contract Type'!$B$2:$B$6, 0),
        MATCH(B117, 'Summary - Contract Type'!$C$1:$BX$1, 0)
      ),
      ""
    ),
    ""
  ),
  ""
)</f>
        <v/>
      </c>
      <c r="H117" s="21" t="str">
        <f>IF(
  Prototype_input!$C$6 = "Federal or Tribal Government",
  IF(
    B117 &lt;&gt; "",
    IFERROR(
      INDEX(
        'Summary - Period of Performance'!$C$2:$AW$5,
        MATCH(Prototype_input!$C$46, 'Summary - Period of Performance'!$B$2:$B$5, 0),
        MATCH(B117, 'Summary - Period of Performance'!$C$1:$AW$1, 0)
      ),
      ""
    ),
    ""
  ),
  ""
)</f>
        <v/>
      </c>
      <c r="I117" s="21" t="str">
        <f>IF(
  Prototype_input!$C$6 = "Federal or Tribal Government",
  IF(
    B117 &lt;&gt; "",
    IFERROR(
      INDEX(
        'Summary - Socioeconomic'!$C$2:$BX$11,
        MATCH(Prototype_input!$C$50, 'Summary - Socioeconomic'!$B$2:$B$11, 0),
        MATCH(B117, 'Summary - Socioeconomic'!$C$1:$BX$1, 0)
      ),
      ""
    ),
    ""
  ),
  ""
)</f>
        <v/>
      </c>
      <c r="J117" s="21" t="str">
        <f>IF(
  Prototype_input!$C$6 = "Federal or Tribal Government",
  IF(
    B117 &lt;&gt; "",
    IFERROR(
      INDEX(
        'Summary - Estimated Dollar Valu'!$C$2:$AW$4,
        MATCH(Prototype_input!$C$54, 'Summary - Estimated Dollar Valu'!$B$2:$B$4, 0),
        MATCH(B117, 'Summary - Estimated Dollar Valu'!$C$1:$AW$1, 0)
      ),
      ""
    ),
    ""
  ),
  ""
)</f>
        <v/>
      </c>
      <c r="K117" s="21" t="str">
        <f>IF(AND(Prototype_input!$C$56&lt;&gt;"",J117&lt;&gt;""),Prototype_input!$C$58,"")</f>
        <v/>
      </c>
      <c r="L117" s="21" t="str">
        <f>IF(AND(Prototype_input!$C$60&lt;&gt;"",J117&lt;&gt;""),Prototype_input!$C$62,"")</f>
        <v/>
      </c>
      <c r="M117" s="21" t="str">
        <f>IF(AND(Prototype_input!$C$64&lt;&gt;"",J117&lt;&gt;""),Prototype_input!$C$66,"")</f>
        <v/>
      </c>
      <c r="N117" s="21" t="str">
        <f>IF(AND(Prototype_input!$C$68&lt;&gt;"",J117&lt;&gt;""),Prototype_input!$C$70,"")</f>
        <v/>
      </c>
      <c r="O117" s="21" t="str">
        <f>IF(N117&lt;&gt;"",_xlfn.XLOOKUP(Prototype_input!$E$19,'ITC Offerings Mapping'!$C$1:$C$1000,'ITC Offerings Mapping'!$B$1:$B$1000),"")</f>
        <v/>
      </c>
      <c r="Q117" s="21" t="str">
        <f t="array" ref="Q117">IF(Prototype_input!$C$6="Federal or Tribal Government",IF(O117&lt;&gt;"", INDEX('Scope Scoring'!$C$2:$BX$50, MATCH(O117, 'Scope Scoring'!$B$2:$B$50, 0), MATCH(B117, 'Scope Scoring'!$C$1:$BX$1, 0)),""),"")</f>
        <v/>
      </c>
      <c r="R117" s="21" t="str">
        <f t="shared" si="26"/>
        <v/>
      </c>
      <c r="S117" s="21" t="str">
        <f t="shared" si="27"/>
        <v/>
      </c>
      <c r="T117" s="21" t="str">
        <f t="shared" si="28"/>
        <v/>
      </c>
      <c r="U117" s="21" t="str">
        <f t="shared" si="29"/>
        <v/>
      </c>
      <c r="W117" s="21" t="str">
        <f t="array" ref="W117">IF(Prototype_input!$C$6="Federal or Tribal Government",IF(O117&lt;&gt;"", INDEX('Summary - Level of Assistance -'!$C$2:$AV$7, MATCH(Prototype_input!$C$34, 'Summary - Level of Assistance -'!$B$2:$B$7, 0), MATCH(B117, 'Summary - Level of Assistance -'!$C$1:$AV$1, 0)),""),"")</f>
        <v/>
      </c>
      <c r="X117" s="21" t="str">
        <f t="shared" si="30"/>
        <v/>
      </c>
      <c r="Y117" s="21" t="str">
        <f t="shared" si="31"/>
        <v/>
      </c>
      <c r="AA117" s="21" t="str">
        <f t="array" ref="AA117">IF(Prototype_input!$C$6="Federal or Tribal Government",IF(O117&lt;&gt;"", INDEX('Summary - Objective - Tradeoff'!$C$2:$AV$4, MATCH(Prototype_input!$C$38, 'Summary - Objective - Tradeoff'!$B$2:$B$4, 0), MATCH(B117, 'Summary - Objective - Tradeoff'!$C$1:$AV$1, 0)),""),"")</f>
        <v/>
      </c>
      <c r="AB117" s="21" t="str">
        <f t="shared" si="32"/>
        <v/>
      </c>
      <c r="AC117" s="21" t="str">
        <f t="shared" si="33"/>
        <v/>
      </c>
      <c r="AE117" s="21" t="str">
        <f t="array" ref="AE117">IF(Prototype_input!$C$6="Federal or Tribal Government",IF(O117&lt;&gt;"", INDEX('Summary- PoP - Tradeoff'!$C$2:$AV$5, MATCH(Prototype_input!$C$46, 'Summary- PoP - Tradeoff'!$B$2:$B$5, 0), MATCH(B117, 'Summary- PoP - Tradeoff'!$C$1:$AV$1, 0)),""),"")</f>
        <v/>
      </c>
      <c r="AF117" s="21" t="str">
        <f t="shared" si="34"/>
        <v/>
      </c>
      <c r="AG117" s="21" t="str">
        <f t="shared" si="35"/>
        <v/>
      </c>
      <c r="AI117" s="21" t="str">
        <f t="array" ref="AI117">IF(Prototype_input!$C$6="Federal or Tribal Government",IF(O117&lt;&gt;"", INDEX('Summary - EDV - Tradeoff'!$C$2:$AV$4, MATCH(Prototype_input!$C$54, 'Summary - EDV - Tradeoff'!$B$2:$B$4, 0), MATCH(B117, 'Summary - EDV - Tradeoff'!$C$1:$AV$1, 0)),""),"")</f>
        <v/>
      </c>
      <c r="AJ117" s="21" t="str">
        <f t="shared" si="36"/>
        <v/>
      </c>
      <c r="AK117" s="21" t="str">
        <f t="shared" si="37"/>
        <v/>
      </c>
      <c r="AL117" s="21" t="str">
        <f t="shared" si="38"/>
        <v/>
      </c>
    </row>
    <row r="118" spans="4:38" ht="12.75" x14ac:dyDescent="0.2">
      <c r="D118" s="21" t="str">
        <f>IF(
  Prototype_input!$C$6 = "State or Local Government",
  IF(
    C118 &lt;&gt; "",
    IFERROR(
      INDEX(
        'Summary - Acquisition Need'!$C$2:$AD$4,
        MATCH(Prototype_input!$C$30, 'Summary - Acquisition Need'!$B$2:$B$4, 0),
        MATCH(C118, 'Summary - Acquisition Need'!$C$1:$AD$1, 0)
      ),
      ""
    ),
    ""
  ),
  IF(
    Prototype_input!$C$6 = "Federal or Tribal Government",
    IF(
      B118 &lt;&gt; "",
      IFERROR(
        INDEX(
          'Summary - Place of Performance'!$C$2:$AW$14,
          MATCH(Prototype_input!$C$30, 'Summary - Place of Performance'!$B$2:$B$14, 0),
          MATCH(B118, 'Summary - Place of Performance'!$C$1:$AW$1, 0)
        ),
        ""
      ),
      ""
    ),
    ""
  )
)</f>
        <v/>
      </c>
      <c r="E118" s="21" t="str">
        <f>IF(
  Prototype_input!$C$6 = "State or Local Government",
  IF(
    C118 &lt;&gt; "",
    IFERROR(
      INDEX(
        'Summary - Contract Type'!$C$2:$BX$6,
        MATCH(Prototype_input!$C$34, 'Summary - Contract Type'!$B$2:$B$6, 0),
        MATCH(C118, 'Summary - Contract Type'!$C$1:$BX$1, 0)
      ),
      ""
    ),
    ""
  ),
  IF(
    Prototype_input!$C$6 = "Federal or Tribal Government",
    IF(
      B118 &lt;&gt; "",
      IFERROR(
        INDEX(
          'Summary - Level of Assistance'!$C$2:$AW$7,
          MATCH(Prototype_input!$C$34, 'Summary - Level of Assistance'!$B$2:$B$7, 0),
          MATCH(B118, 'Summary - Level of Assistance'!$C$1:$AW$1, 0)
        ),
        ""
      ),
      ""
    ),
    ""
  )
)</f>
        <v/>
      </c>
      <c r="F118" s="21" t="str">
        <f>IF(
  Prototype_input!$C$6 = "State or Local Government",
  IF(
    C118 &lt;&gt; "",
    IFERROR(
      INDEX(
        'Summary - Socioeconomic'!$C$2:$BX$11,
        MATCH(Prototype_input!$C$38, 'Summary - Socioeconomic'!$B$2:$B$11, 0),
        MATCH(C118, 'Summary - Socioeconomic'!$C$1:$BX$1, 0)
      ),
      ""
    ),
    ""
  ),
  IF(
    Prototype_input!$C$6 = "Federal or Tribal Government",
    IF(
      B118 &lt;&gt; "",
      IFERROR(
        INDEX(
          'Summary - Objective'!$C$2:$AX$4,
          MATCH(Prototype_input!$C$38, 'Summary - Objective'!$B$2:$B$4, 0),
          MATCH(B118, 'Summary - Objective'!$C$1:$AX$1, 0)
        ),
        ""
      ),
      ""
    ),
    ""
  )
)</f>
        <v/>
      </c>
      <c r="G118" s="21" t="str">
        <f>IF(
  Prototype_input!$C$6 = "Federal or Tribal Government",
  IF(
    B118 &lt;&gt; "",
    IFERROR(
      INDEX(
        'Summary - Contract Type'!$C$2:$BX$6,
        MATCH(Prototype_input!$C$42, 'Summary - Contract Type'!$B$2:$B$6, 0),
        MATCH(B118, 'Summary - Contract Type'!$C$1:$BX$1, 0)
      ),
      ""
    ),
    ""
  ),
  ""
)</f>
        <v/>
      </c>
      <c r="H118" s="21" t="str">
        <f>IF(
  Prototype_input!$C$6 = "Federal or Tribal Government",
  IF(
    B118 &lt;&gt; "",
    IFERROR(
      INDEX(
        'Summary - Period of Performance'!$C$2:$AW$5,
        MATCH(Prototype_input!$C$46, 'Summary - Period of Performance'!$B$2:$B$5, 0),
        MATCH(B118, 'Summary - Period of Performance'!$C$1:$AW$1, 0)
      ),
      ""
    ),
    ""
  ),
  ""
)</f>
        <v/>
      </c>
      <c r="I118" s="21" t="str">
        <f>IF(
  Prototype_input!$C$6 = "Federal or Tribal Government",
  IF(
    B118 &lt;&gt; "",
    IFERROR(
      INDEX(
        'Summary - Socioeconomic'!$C$2:$BX$11,
        MATCH(Prototype_input!$C$50, 'Summary - Socioeconomic'!$B$2:$B$11, 0),
        MATCH(B118, 'Summary - Socioeconomic'!$C$1:$BX$1, 0)
      ),
      ""
    ),
    ""
  ),
  ""
)</f>
        <v/>
      </c>
      <c r="J118" s="21" t="str">
        <f>IF(
  Prototype_input!$C$6 = "Federal or Tribal Government",
  IF(
    B118 &lt;&gt; "",
    IFERROR(
      INDEX(
        'Summary - Estimated Dollar Valu'!$C$2:$AW$4,
        MATCH(Prototype_input!$C$54, 'Summary - Estimated Dollar Valu'!$B$2:$B$4, 0),
        MATCH(B118, 'Summary - Estimated Dollar Valu'!$C$1:$AW$1, 0)
      ),
      ""
    ),
    ""
  ),
  ""
)</f>
        <v/>
      </c>
      <c r="K118" s="21" t="str">
        <f>IF(AND(Prototype_input!$C$56&lt;&gt;"",J118&lt;&gt;""),Prototype_input!$C$58,"")</f>
        <v/>
      </c>
      <c r="L118" s="21" t="str">
        <f>IF(AND(Prototype_input!$C$60&lt;&gt;"",J118&lt;&gt;""),Prototype_input!$C$62,"")</f>
        <v/>
      </c>
      <c r="M118" s="21" t="str">
        <f>IF(AND(Prototype_input!$C$64&lt;&gt;"",J118&lt;&gt;""),Prototype_input!$C$66,"")</f>
        <v/>
      </c>
      <c r="N118" s="21" t="str">
        <f>IF(AND(Prototype_input!$C$68&lt;&gt;"",J118&lt;&gt;""),Prototype_input!$C$70,"")</f>
        <v/>
      </c>
      <c r="O118" s="21" t="str">
        <f>IF(N118&lt;&gt;"",_xlfn.XLOOKUP(Prototype_input!$E$19,'ITC Offerings Mapping'!$C$1:$C$1000,'ITC Offerings Mapping'!$B$1:$B$1000),"")</f>
        <v/>
      </c>
      <c r="Q118" s="21" t="str">
        <f t="array" ref="Q118">IF(Prototype_input!$C$6="Federal or Tribal Government",IF(O118&lt;&gt;"", INDEX('Scope Scoring'!$C$2:$BX$50, MATCH(O118, 'Scope Scoring'!$B$2:$B$50, 0), MATCH(B118, 'Scope Scoring'!$C$1:$BX$1, 0)),""),"")</f>
        <v/>
      </c>
      <c r="R118" s="21" t="str">
        <f t="shared" si="26"/>
        <v/>
      </c>
      <c r="S118" s="21" t="str">
        <f t="shared" si="27"/>
        <v/>
      </c>
      <c r="T118" s="21" t="str">
        <f t="shared" si="28"/>
        <v/>
      </c>
      <c r="U118" s="21" t="str">
        <f t="shared" si="29"/>
        <v/>
      </c>
      <c r="W118" s="21" t="str">
        <f t="array" ref="W118">IF(Prototype_input!$C$6="Federal or Tribal Government",IF(O118&lt;&gt;"", INDEX('Summary - Level of Assistance -'!$C$2:$AV$7, MATCH(Prototype_input!$C$34, 'Summary - Level of Assistance -'!$B$2:$B$7, 0), MATCH(B118, 'Summary - Level of Assistance -'!$C$1:$AV$1, 0)),""),"")</f>
        <v/>
      </c>
      <c r="X118" s="21" t="str">
        <f t="shared" si="30"/>
        <v/>
      </c>
      <c r="Y118" s="21" t="str">
        <f t="shared" si="31"/>
        <v/>
      </c>
      <c r="AA118" s="21" t="str">
        <f t="array" ref="AA118">IF(Prototype_input!$C$6="Federal or Tribal Government",IF(O118&lt;&gt;"", INDEX('Summary - Objective - Tradeoff'!$C$2:$AV$4, MATCH(Prototype_input!$C$38, 'Summary - Objective - Tradeoff'!$B$2:$B$4, 0), MATCH(B118, 'Summary - Objective - Tradeoff'!$C$1:$AV$1, 0)),""),"")</f>
        <v/>
      </c>
      <c r="AB118" s="21" t="str">
        <f t="shared" si="32"/>
        <v/>
      </c>
      <c r="AC118" s="21" t="str">
        <f t="shared" si="33"/>
        <v/>
      </c>
      <c r="AE118" s="21" t="str">
        <f t="array" ref="AE118">IF(Prototype_input!$C$6="Federal or Tribal Government",IF(O118&lt;&gt;"", INDEX('Summary- PoP - Tradeoff'!$C$2:$AV$5, MATCH(Prototype_input!$C$46, 'Summary- PoP - Tradeoff'!$B$2:$B$5, 0), MATCH(B118, 'Summary- PoP - Tradeoff'!$C$1:$AV$1, 0)),""),"")</f>
        <v/>
      </c>
      <c r="AF118" s="21" t="str">
        <f t="shared" si="34"/>
        <v/>
      </c>
      <c r="AG118" s="21" t="str">
        <f t="shared" si="35"/>
        <v/>
      </c>
      <c r="AI118" s="21" t="str">
        <f t="array" ref="AI118">IF(Prototype_input!$C$6="Federal or Tribal Government",IF(O118&lt;&gt;"", INDEX('Summary - EDV - Tradeoff'!$C$2:$AV$4, MATCH(Prototype_input!$C$54, 'Summary - EDV - Tradeoff'!$B$2:$B$4, 0), MATCH(B118, 'Summary - EDV - Tradeoff'!$C$1:$AV$1, 0)),""),"")</f>
        <v/>
      </c>
      <c r="AJ118" s="21" t="str">
        <f t="shared" si="36"/>
        <v/>
      </c>
      <c r="AK118" s="21" t="str">
        <f t="shared" si="37"/>
        <v/>
      </c>
      <c r="AL118" s="21" t="str">
        <f t="shared" si="38"/>
        <v/>
      </c>
    </row>
    <row r="119" spans="4:38" ht="12.75" x14ac:dyDescent="0.2">
      <c r="D119" s="21" t="str">
        <f>IF(
  Prototype_input!$C$6 = "State or Local Government",
  IF(
    C119 &lt;&gt; "",
    IFERROR(
      INDEX(
        'Summary - Acquisition Need'!$C$2:$AD$4,
        MATCH(Prototype_input!$C$30, 'Summary - Acquisition Need'!$B$2:$B$4, 0),
        MATCH(C119, 'Summary - Acquisition Need'!$C$1:$AD$1, 0)
      ),
      ""
    ),
    ""
  ),
  IF(
    Prototype_input!$C$6 = "Federal or Tribal Government",
    IF(
      B119 &lt;&gt; "",
      IFERROR(
        INDEX(
          'Summary - Place of Performance'!$C$2:$AW$14,
          MATCH(Prototype_input!$C$30, 'Summary - Place of Performance'!$B$2:$B$14, 0),
          MATCH(B119, 'Summary - Place of Performance'!$C$1:$AW$1, 0)
        ),
        ""
      ),
      ""
    ),
    ""
  )
)</f>
        <v/>
      </c>
      <c r="E119" s="21" t="str">
        <f>IF(
  Prototype_input!$C$6 = "State or Local Government",
  IF(
    C119 &lt;&gt; "",
    IFERROR(
      INDEX(
        'Summary - Contract Type'!$C$2:$BX$6,
        MATCH(Prototype_input!$C$34, 'Summary - Contract Type'!$B$2:$B$6, 0),
        MATCH(C119, 'Summary - Contract Type'!$C$1:$BX$1, 0)
      ),
      ""
    ),
    ""
  ),
  IF(
    Prototype_input!$C$6 = "Federal or Tribal Government",
    IF(
      B119 &lt;&gt; "",
      IFERROR(
        INDEX(
          'Summary - Level of Assistance'!$C$2:$AW$7,
          MATCH(Prototype_input!$C$34, 'Summary - Level of Assistance'!$B$2:$B$7, 0),
          MATCH(B119, 'Summary - Level of Assistance'!$C$1:$AW$1, 0)
        ),
        ""
      ),
      ""
    ),
    ""
  )
)</f>
        <v/>
      </c>
      <c r="F119" s="21" t="str">
        <f>IF(
  Prototype_input!$C$6 = "State or Local Government",
  IF(
    C119 &lt;&gt; "",
    IFERROR(
      INDEX(
        'Summary - Socioeconomic'!$C$2:$BX$11,
        MATCH(Prototype_input!$C$38, 'Summary - Socioeconomic'!$B$2:$B$11, 0),
        MATCH(C119, 'Summary - Socioeconomic'!$C$1:$BX$1, 0)
      ),
      ""
    ),
    ""
  ),
  IF(
    Prototype_input!$C$6 = "Federal or Tribal Government",
    IF(
      B119 &lt;&gt; "",
      IFERROR(
        INDEX(
          'Summary - Objective'!$C$2:$AX$4,
          MATCH(Prototype_input!$C$38, 'Summary - Objective'!$B$2:$B$4, 0),
          MATCH(B119, 'Summary - Objective'!$C$1:$AX$1, 0)
        ),
        ""
      ),
      ""
    ),
    ""
  )
)</f>
        <v/>
      </c>
      <c r="G119" s="21" t="str">
        <f>IF(
  Prototype_input!$C$6 = "Federal or Tribal Government",
  IF(
    B119 &lt;&gt; "",
    IFERROR(
      INDEX(
        'Summary - Contract Type'!$C$2:$BX$6,
        MATCH(Prototype_input!$C$42, 'Summary - Contract Type'!$B$2:$B$6, 0),
        MATCH(B119, 'Summary - Contract Type'!$C$1:$BX$1, 0)
      ),
      ""
    ),
    ""
  ),
  ""
)</f>
        <v/>
      </c>
      <c r="H119" s="21" t="str">
        <f>IF(
  Prototype_input!$C$6 = "Federal or Tribal Government",
  IF(
    B119 &lt;&gt; "",
    IFERROR(
      INDEX(
        'Summary - Period of Performance'!$C$2:$AW$5,
        MATCH(Prototype_input!$C$46, 'Summary - Period of Performance'!$B$2:$B$5, 0),
        MATCH(B119, 'Summary - Period of Performance'!$C$1:$AW$1, 0)
      ),
      ""
    ),
    ""
  ),
  ""
)</f>
        <v/>
      </c>
      <c r="I119" s="21" t="str">
        <f>IF(
  Prototype_input!$C$6 = "Federal or Tribal Government",
  IF(
    B119 &lt;&gt; "",
    IFERROR(
      INDEX(
        'Summary - Socioeconomic'!$C$2:$BX$11,
        MATCH(Prototype_input!$C$50, 'Summary - Socioeconomic'!$B$2:$B$11, 0),
        MATCH(B119, 'Summary - Socioeconomic'!$C$1:$BX$1, 0)
      ),
      ""
    ),
    ""
  ),
  ""
)</f>
        <v/>
      </c>
      <c r="J119" s="21" t="str">
        <f>IF(
  Prototype_input!$C$6 = "Federal or Tribal Government",
  IF(
    B119 &lt;&gt; "",
    IFERROR(
      INDEX(
        'Summary - Estimated Dollar Valu'!$C$2:$AW$4,
        MATCH(Prototype_input!$C$54, 'Summary - Estimated Dollar Valu'!$B$2:$B$4, 0),
        MATCH(B119, 'Summary - Estimated Dollar Valu'!$C$1:$AW$1, 0)
      ),
      ""
    ),
    ""
  ),
  ""
)</f>
        <v/>
      </c>
      <c r="K119" s="21" t="str">
        <f>IF(AND(Prototype_input!$C$56&lt;&gt;"",J119&lt;&gt;""),Prototype_input!$C$58,"")</f>
        <v/>
      </c>
      <c r="L119" s="21" t="str">
        <f>IF(AND(Prototype_input!$C$60&lt;&gt;"",J119&lt;&gt;""),Prototype_input!$C$62,"")</f>
        <v/>
      </c>
      <c r="M119" s="21" t="str">
        <f>IF(AND(Prototype_input!$C$64&lt;&gt;"",J119&lt;&gt;""),Prototype_input!$C$66,"")</f>
        <v/>
      </c>
      <c r="N119" s="21" t="str">
        <f>IF(AND(Prototype_input!$C$68&lt;&gt;"",J119&lt;&gt;""),Prototype_input!$C$70,"")</f>
        <v/>
      </c>
      <c r="O119" s="21" t="str">
        <f>IF(N119&lt;&gt;"",_xlfn.XLOOKUP(Prototype_input!$E$19,'ITC Offerings Mapping'!$C$1:$C$1000,'ITC Offerings Mapping'!$B$1:$B$1000),"")</f>
        <v/>
      </c>
      <c r="Q119" s="21" t="str">
        <f t="array" ref="Q119">IF(Prototype_input!$C$6="Federal or Tribal Government",IF(O119&lt;&gt;"", INDEX('Scope Scoring'!$C$2:$BX$50, MATCH(O119, 'Scope Scoring'!$B$2:$B$50, 0), MATCH(B119, 'Scope Scoring'!$C$1:$BX$1, 0)),""),"")</f>
        <v/>
      </c>
      <c r="R119" s="21" t="str">
        <f t="shared" si="26"/>
        <v/>
      </c>
      <c r="S119" s="21" t="str">
        <f t="shared" si="27"/>
        <v/>
      </c>
      <c r="T119" s="21" t="str">
        <f t="shared" si="28"/>
        <v/>
      </c>
      <c r="U119" s="21" t="str">
        <f t="shared" si="29"/>
        <v/>
      </c>
      <c r="W119" s="21" t="str">
        <f t="array" ref="W119">IF(Prototype_input!$C$6="Federal or Tribal Government",IF(O119&lt;&gt;"", INDEX('Summary - Level of Assistance -'!$C$2:$AV$7, MATCH(Prototype_input!$C$34, 'Summary - Level of Assistance -'!$B$2:$B$7, 0), MATCH(B119, 'Summary - Level of Assistance -'!$C$1:$AV$1, 0)),""),"")</f>
        <v/>
      </c>
      <c r="X119" s="21" t="str">
        <f t="shared" si="30"/>
        <v/>
      </c>
      <c r="Y119" s="21" t="str">
        <f t="shared" si="31"/>
        <v/>
      </c>
      <c r="AA119" s="21" t="str">
        <f t="array" ref="AA119">IF(Prototype_input!$C$6="Federal or Tribal Government",IF(O119&lt;&gt;"", INDEX('Summary - Objective - Tradeoff'!$C$2:$AV$4, MATCH(Prototype_input!$C$38, 'Summary - Objective - Tradeoff'!$B$2:$B$4, 0), MATCH(B119, 'Summary - Objective - Tradeoff'!$C$1:$AV$1, 0)),""),"")</f>
        <v/>
      </c>
      <c r="AB119" s="21" t="str">
        <f t="shared" si="32"/>
        <v/>
      </c>
      <c r="AC119" s="21" t="str">
        <f t="shared" si="33"/>
        <v/>
      </c>
      <c r="AE119" s="21" t="str">
        <f t="array" ref="AE119">IF(Prototype_input!$C$6="Federal or Tribal Government",IF(O119&lt;&gt;"", INDEX('Summary- PoP - Tradeoff'!$C$2:$AV$5, MATCH(Prototype_input!$C$46, 'Summary- PoP - Tradeoff'!$B$2:$B$5, 0), MATCH(B119, 'Summary- PoP - Tradeoff'!$C$1:$AV$1, 0)),""),"")</f>
        <v/>
      </c>
      <c r="AF119" s="21" t="str">
        <f t="shared" si="34"/>
        <v/>
      </c>
      <c r="AG119" s="21" t="str">
        <f t="shared" si="35"/>
        <v/>
      </c>
      <c r="AI119" s="21" t="str">
        <f t="array" ref="AI119">IF(Prototype_input!$C$6="Federal or Tribal Government",IF(O119&lt;&gt;"", INDEX('Summary - EDV - Tradeoff'!$C$2:$AV$4, MATCH(Prototype_input!$C$54, 'Summary - EDV - Tradeoff'!$B$2:$B$4, 0), MATCH(B119, 'Summary - EDV - Tradeoff'!$C$1:$AV$1, 0)),""),"")</f>
        <v/>
      </c>
      <c r="AJ119" s="21" t="str">
        <f t="shared" si="36"/>
        <v/>
      </c>
      <c r="AK119" s="21" t="str">
        <f t="shared" si="37"/>
        <v/>
      </c>
      <c r="AL119" s="21" t="str">
        <f t="shared" si="38"/>
        <v/>
      </c>
    </row>
    <row r="120" spans="4:38" ht="12.75" x14ac:dyDescent="0.2">
      <c r="D120" s="21" t="str">
        <f>IF(
  Prototype_input!$C$6 = "State or Local Government",
  IF(
    C120 &lt;&gt; "",
    IFERROR(
      INDEX(
        'Summary - Acquisition Need'!$C$2:$AD$4,
        MATCH(Prototype_input!$C$30, 'Summary - Acquisition Need'!$B$2:$B$4, 0),
        MATCH(C120, 'Summary - Acquisition Need'!$C$1:$AD$1, 0)
      ),
      ""
    ),
    ""
  ),
  IF(
    Prototype_input!$C$6 = "Federal or Tribal Government",
    IF(
      B120 &lt;&gt; "",
      IFERROR(
        INDEX(
          'Summary - Place of Performance'!$C$2:$AW$14,
          MATCH(Prototype_input!$C$30, 'Summary - Place of Performance'!$B$2:$B$14, 0),
          MATCH(B120, 'Summary - Place of Performance'!$C$1:$AW$1, 0)
        ),
        ""
      ),
      ""
    ),
    ""
  )
)</f>
        <v/>
      </c>
      <c r="E120" s="21" t="str">
        <f>IF(
  Prototype_input!$C$6 = "State or Local Government",
  IF(
    C120 &lt;&gt; "",
    IFERROR(
      INDEX(
        'Summary - Contract Type'!$C$2:$BX$6,
        MATCH(Prototype_input!$C$34, 'Summary - Contract Type'!$B$2:$B$6, 0),
        MATCH(C120, 'Summary - Contract Type'!$C$1:$BX$1, 0)
      ),
      ""
    ),
    ""
  ),
  IF(
    Prototype_input!$C$6 = "Federal or Tribal Government",
    IF(
      B120 &lt;&gt; "",
      IFERROR(
        INDEX(
          'Summary - Level of Assistance'!$C$2:$AW$7,
          MATCH(Prototype_input!$C$34, 'Summary - Level of Assistance'!$B$2:$B$7, 0),
          MATCH(B120, 'Summary - Level of Assistance'!$C$1:$AW$1, 0)
        ),
        ""
      ),
      ""
    ),
    ""
  )
)</f>
        <v/>
      </c>
      <c r="F120" s="21" t="str">
        <f>IF(
  Prototype_input!$C$6 = "State or Local Government",
  IF(
    C120 &lt;&gt; "",
    IFERROR(
      INDEX(
        'Summary - Socioeconomic'!$C$2:$BX$11,
        MATCH(Prototype_input!$C$38, 'Summary - Socioeconomic'!$B$2:$B$11, 0),
        MATCH(C120, 'Summary - Socioeconomic'!$C$1:$BX$1, 0)
      ),
      ""
    ),
    ""
  ),
  IF(
    Prototype_input!$C$6 = "Federal or Tribal Government",
    IF(
      B120 &lt;&gt; "",
      IFERROR(
        INDEX(
          'Summary - Objective'!$C$2:$AX$4,
          MATCH(Prototype_input!$C$38, 'Summary - Objective'!$B$2:$B$4, 0),
          MATCH(B120, 'Summary - Objective'!$C$1:$AX$1, 0)
        ),
        ""
      ),
      ""
    ),
    ""
  )
)</f>
        <v/>
      </c>
      <c r="G120" s="21" t="str">
        <f>IF(
  Prototype_input!$C$6 = "Federal or Tribal Government",
  IF(
    B120 &lt;&gt; "",
    IFERROR(
      INDEX(
        'Summary - Contract Type'!$C$2:$BX$6,
        MATCH(Prototype_input!$C$42, 'Summary - Contract Type'!$B$2:$B$6, 0),
        MATCH(B120, 'Summary - Contract Type'!$C$1:$BX$1, 0)
      ),
      ""
    ),
    ""
  ),
  ""
)</f>
        <v/>
      </c>
      <c r="H120" s="21" t="str">
        <f>IF(
  Prototype_input!$C$6 = "Federal or Tribal Government",
  IF(
    B120 &lt;&gt; "",
    IFERROR(
      INDEX(
        'Summary - Period of Performance'!$C$2:$AW$5,
        MATCH(Prototype_input!$C$46, 'Summary - Period of Performance'!$B$2:$B$5, 0),
        MATCH(B120, 'Summary - Period of Performance'!$C$1:$AW$1, 0)
      ),
      ""
    ),
    ""
  ),
  ""
)</f>
        <v/>
      </c>
      <c r="I120" s="21" t="str">
        <f>IF(
  Prototype_input!$C$6 = "Federal or Tribal Government",
  IF(
    B120 &lt;&gt; "",
    IFERROR(
      INDEX(
        'Summary - Socioeconomic'!$C$2:$BX$11,
        MATCH(Prototype_input!$C$50, 'Summary - Socioeconomic'!$B$2:$B$11, 0),
        MATCH(B120, 'Summary - Socioeconomic'!$C$1:$BX$1, 0)
      ),
      ""
    ),
    ""
  ),
  ""
)</f>
        <v/>
      </c>
      <c r="J120" s="21" t="str">
        <f>IF(
  Prototype_input!$C$6 = "Federal or Tribal Government",
  IF(
    B120 &lt;&gt; "",
    IFERROR(
      INDEX(
        'Summary - Estimated Dollar Valu'!$C$2:$AW$4,
        MATCH(Prototype_input!$C$54, 'Summary - Estimated Dollar Valu'!$B$2:$B$4, 0),
        MATCH(B120, 'Summary - Estimated Dollar Valu'!$C$1:$AW$1, 0)
      ),
      ""
    ),
    ""
  ),
  ""
)</f>
        <v/>
      </c>
      <c r="K120" s="21" t="str">
        <f>IF(AND(Prototype_input!$C$56&lt;&gt;"",J120&lt;&gt;""),Prototype_input!$C$58,"")</f>
        <v/>
      </c>
      <c r="L120" s="21" t="str">
        <f>IF(AND(Prototype_input!$C$60&lt;&gt;"",J120&lt;&gt;""),Prototype_input!$C$62,"")</f>
        <v/>
      </c>
      <c r="M120" s="21" t="str">
        <f>IF(AND(Prototype_input!$C$64&lt;&gt;"",J120&lt;&gt;""),Prototype_input!$C$66,"")</f>
        <v/>
      </c>
      <c r="N120" s="21" t="str">
        <f>IF(AND(Prototype_input!$C$68&lt;&gt;"",J120&lt;&gt;""),Prototype_input!$C$70,"")</f>
        <v/>
      </c>
      <c r="O120" s="21" t="str">
        <f>IF(N120&lt;&gt;"",_xlfn.XLOOKUP(Prototype_input!$E$19,'ITC Offerings Mapping'!$C$1:$C$1000,'ITC Offerings Mapping'!$B$1:$B$1000),"")</f>
        <v/>
      </c>
      <c r="Q120" s="21" t="str">
        <f t="array" ref="Q120">IF(Prototype_input!$C$6="Federal or Tribal Government",IF(O120&lt;&gt;"", INDEX('Scope Scoring'!$C$2:$BX$50, MATCH(O120, 'Scope Scoring'!$B$2:$B$50, 0), MATCH(B120, 'Scope Scoring'!$C$1:$BX$1, 0)),""),"")</f>
        <v/>
      </c>
      <c r="R120" s="21" t="str">
        <f t="shared" si="26"/>
        <v/>
      </c>
      <c r="S120" s="21" t="str">
        <f t="shared" si="27"/>
        <v/>
      </c>
      <c r="T120" s="21" t="str">
        <f t="shared" si="28"/>
        <v/>
      </c>
      <c r="U120" s="21" t="str">
        <f t="shared" si="29"/>
        <v/>
      </c>
      <c r="W120" s="21" t="str">
        <f t="array" ref="W120">IF(Prototype_input!$C$6="Federal or Tribal Government",IF(O120&lt;&gt;"", INDEX('Summary - Level of Assistance -'!$C$2:$AV$7, MATCH(Prototype_input!$C$34, 'Summary - Level of Assistance -'!$B$2:$B$7, 0), MATCH(B120, 'Summary - Level of Assistance -'!$C$1:$AV$1, 0)),""),"")</f>
        <v/>
      </c>
      <c r="X120" s="21" t="str">
        <f t="shared" si="30"/>
        <v/>
      </c>
      <c r="Y120" s="21" t="str">
        <f t="shared" si="31"/>
        <v/>
      </c>
      <c r="AA120" s="21" t="str">
        <f t="array" ref="AA120">IF(Prototype_input!$C$6="Federal or Tribal Government",IF(O120&lt;&gt;"", INDEX('Summary - Objective - Tradeoff'!$C$2:$AV$4, MATCH(Prototype_input!$C$38, 'Summary - Objective - Tradeoff'!$B$2:$B$4, 0), MATCH(B120, 'Summary - Objective - Tradeoff'!$C$1:$AV$1, 0)),""),"")</f>
        <v/>
      </c>
      <c r="AB120" s="21" t="str">
        <f t="shared" si="32"/>
        <v/>
      </c>
      <c r="AC120" s="21" t="str">
        <f t="shared" si="33"/>
        <v/>
      </c>
      <c r="AE120" s="21" t="str">
        <f t="array" ref="AE120">IF(Prototype_input!$C$6="Federal or Tribal Government",IF(O120&lt;&gt;"", INDEX('Summary- PoP - Tradeoff'!$C$2:$AV$5, MATCH(Prototype_input!$C$46, 'Summary- PoP - Tradeoff'!$B$2:$B$5, 0), MATCH(B120, 'Summary- PoP - Tradeoff'!$C$1:$AV$1, 0)),""),"")</f>
        <v/>
      </c>
      <c r="AF120" s="21" t="str">
        <f t="shared" si="34"/>
        <v/>
      </c>
      <c r="AG120" s="21" t="str">
        <f t="shared" si="35"/>
        <v/>
      </c>
      <c r="AI120" s="21" t="str">
        <f t="array" ref="AI120">IF(Prototype_input!$C$6="Federal or Tribal Government",IF(O120&lt;&gt;"", INDEX('Summary - EDV - Tradeoff'!$C$2:$AV$4, MATCH(Prototype_input!$C$54, 'Summary - EDV - Tradeoff'!$B$2:$B$4, 0), MATCH(B120, 'Summary - EDV - Tradeoff'!$C$1:$AV$1, 0)),""),"")</f>
        <v/>
      </c>
      <c r="AJ120" s="21" t="str">
        <f t="shared" si="36"/>
        <v/>
      </c>
      <c r="AK120" s="21" t="str">
        <f t="shared" si="37"/>
        <v/>
      </c>
      <c r="AL120" s="21" t="str">
        <f t="shared" si="38"/>
        <v/>
      </c>
    </row>
    <row r="121" spans="4:38" ht="12.75" x14ac:dyDescent="0.2">
      <c r="D121" s="21" t="str">
        <f>IF(
  Prototype_input!$C$6 = "State or Local Government",
  IF(
    C121 &lt;&gt; "",
    IFERROR(
      INDEX(
        'Summary - Acquisition Need'!$C$2:$AD$4,
        MATCH(Prototype_input!$C$30, 'Summary - Acquisition Need'!$B$2:$B$4, 0),
        MATCH(C121, 'Summary - Acquisition Need'!$C$1:$AD$1, 0)
      ),
      ""
    ),
    ""
  ),
  IF(
    Prototype_input!$C$6 = "Federal or Tribal Government",
    IF(
      B121 &lt;&gt; "",
      IFERROR(
        INDEX(
          'Summary - Place of Performance'!$C$2:$AW$14,
          MATCH(Prototype_input!$C$30, 'Summary - Place of Performance'!$B$2:$B$14, 0),
          MATCH(B121, 'Summary - Place of Performance'!$C$1:$AW$1, 0)
        ),
        ""
      ),
      ""
    ),
    ""
  )
)</f>
        <v/>
      </c>
      <c r="E121" s="21" t="str">
        <f>IF(
  Prototype_input!$C$6 = "State or Local Government",
  IF(
    C121 &lt;&gt; "",
    IFERROR(
      INDEX(
        'Summary - Contract Type'!$C$2:$BX$6,
        MATCH(Prototype_input!$C$34, 'Summary - Contract Type'!$B$2:$B$6, 0),
        MATCH(C121, 'Summary - Contract Type'!$C$1:$BX$1, 0)
      ),
      ""
    ),
    ""
  ),
  IF(
    Prototype_input!$C$6 = "Federal or Tribal Government",
    IF(
      B121 &lt;&gt; "",
      IFERROR(
        INDEX(
          'Summary - Level of Assistance'!$C$2:$AW$7,
          MATCH(Prototype_input!$C$34, 'Summary - Level of Assistance'!$B$2:$B$7, 0),
          MATCH(B121, 'Summary - Level of Assistance'!$C$1:$AW$1, 0)
        ),
        ""
      ),
      ""
    ),
    ""
  )
)</f>
        <v/>
      </c>
      <c r="F121" s="21" t="str">
        <f>IF(
  Prototype_input!$C$6 = "State or Local Government",
  IF(
    C121 &lt;&gt; "",
    IFERROR(
      INDEX(
        'Summary - Socioeconomic'!$C$2:$BX$11,
        MATCH(Prototype_input!$C$38, 'Summary - Socioeconomic'!$B$2:$B$11, 0),
        MATCH(C121, 'Summary - Socioeconomic'!$C$1:$BX$1, 0)
      ),
      ""
    ),
    ""
  ),
  IF(
    Prototype_input!$C$6 = "Federal or Tribal Government",
    IF(
      B121 &lt;&gt; "",
      IFERROR(
        INDEX(
          'Summary - Objective'!$C$2:$AX$4,
          MATCH(Prototype_input!$C$38, 'Summary - Objective'!$B$2:$B$4, 0),
          MATCH(B121, 'Summary - Objective'!$C$1:$AX$1, 0)
        ),
        ""
      ),
      ""
    ),
    ""
  )
)</f>
        <v/>
      </c>
      <c r="G121" s="21" t="str">
        <f>IF(
  Prototype_input!$C$6 = "Federal or Tribal Government",
  IF(
    B121 &lt;&gt; "",
    IFERROR(
      INDEX(
        'Summary - Contract Type'!$C$2:$BX$6,
        MATCH(Prototype_input!$C$42, 'Summary - Contract Type'!$B$2:$B$6, 0),
        MATCH(B121, 'Summary - Contract Type'!$C$1:$BX$1, 0)
      ),
      ""
    ),
    ""
  ),
  ""
)</f>
        <v/>
      </c>
      <c r="H121" s="21" t="str">
        <f>IF(
  Prototype_input!$C$6 = "Federal or Tribal Government",
  IF(
    B121 &lt;&gt; "",
    IFERROR(
      INDEX(
        'Summary - Period of Performance'!$C$2:$AW$5,
        MATCH(Prototype_input!$C$46, 'Summary - Period of Performance'!$B$2:$B$5, 0),
        MATCH(B121, 'Summary - Period of Performance'!$C$1:$AW$1, 0)
      ),
      ""
    ),
    ""
  ),
  ""
)</f>
        <v/>
      </c>
      <c r="I121" s="21" t="str">
        <f>IF(
  Prototype_input!$C$6 = "Federal or Tribal Government",
  IF(
    B121 &lt;&gt; "",
    IFERROR(
      INDEX(
        'Summary - Socioeconomic'!$C$2:$BX$11,
        MATCH(Prototype_input!$C$50, 'Summary - Socioeconomic'!$B$2:$B$11, 0),
        MATCH(B121, 'Summary - Socioeconomic'!$C$1:$BX$1, 0)
      ),
      ""
    ),
    ""
  ),
  ""
)</f>
        <v/>
      </c>
      <c r="J121" s="21" t="str">
        <f>IF(
  Prototype_input!$C$6 = "Federal or Tribal Government",
  IF(
    B121 &lt;&gt; "",
    IFERROR(
      INDEX(
        'Summary - Estimated Dollar Valu'!$C$2:$AW$4,
        MATCH(Prototype_input!$C$54, 'Summary - Estimated Dollar Valu'!$B$2:$B$4, 0),
        MATCH(B121, 'Summary - Estimated Dollar Valu'!$C$1:$AW$1, 0)
      ),
      ""
    ),
    ""
  ),
  ""
)</f>
        <v/>
      </c>
      <c r="K121" s="21" t="str">
        <f>IF(AND(Prototype_input!$C$56&lt;&gt;"",J121&lt;&gt;""),Prototype_input!$C$58,"")</f>
        <v/>
      </c>
      <c r="L121" s="21" t="str">
        <f>IF(AND(Prototype_input!$C$60&lt;&gt;"",J121&lt;&gt;""),Prototype_input!$C$62,"")</f>
        <v/>
      </c>
      <c r="M121" s="21" t="str">
        <f>IF(AND(Prototype_input!$C$64&lt;&gt;"",J121&lt;&gt;""),Prototype_input!$C$66,"")</f>
        <v/>
      </c>
      <c r="N121" s="21" t="str">
        <f>IF(AND(Prototype_input!$C$68&lt;&gt;"",J121&lt;&gt;""),Prototype_input!$C$70,"")</f>
        <v/>
      </c>
      <c r="O121" s="21" t="str">
        <f>IF(N121&lt;&gt;"",_xlfn.XLOOKUP(Prototype_input!$E$19,'ITC Offerings Mapping'!$C$1:$C$1000,'ITC Offerings Mapping'!$B$1:$B$1000),"")</f>
        <v/>
      </c>
      <c r="Q121" s="21" t="str">
        <f t="array" ref="Q121">IF(Prototype_input!$C$6="Federal or Tribal Government",IF(O121&lt;&gt;"", INDEX('Scope Scoring'!$C$2:$BX$50, MATCH(O121, 'Scope Scoring'!$B$2:$B$50, 0), MATCH(B121, 'Scope Scoring'!$C$1:$BX$1, 0)),""),"")</f>
        <v/>
      </c>
      <c r="R121" s="21" t="str">
        <f t="shared" si="26"/>
        <v/>
      </c>
      <c r="S121" s="21" t="str">
        <f t="shared" si="27"/>
        <v/>
      </c>
      <c r="T121" s="21" t="str">
        <f t="shared" si="28"/>
        <v/>
      </c>
      <c r="U121" s="21" t="str">
        <f t="shared" si="29"/>
        <v/>
      </c>
      <c r="W121" s="21" t="str">
        <f t="array" ref="W121">IF(Prototype_input!$C$6="Federal or Tribal Government",IF(O121&lt;&gt;"", INDEX('Summary - Level of Assistance -'!$C$2:$AV$7, MATCH(Prototype_input!$C$34, 'Summary - Level of Assistance -'!$B$2:$B$7, 0), MATCH(B121, 'Summary - Level of Assistance -'!$C$1:$AV$1, 0)),""),"")</f>
        <v/>
      </c>
      <c r="X121" s="21" t="str">
        <f t="shared" si="30"/>
        <v/>
      </c>
      <c r="Y121" s="21" t="str">
        <f t="shared" si="31"/>
        <v/>
      </c>
      <c r="AA121" s="21" t="str">
        <f t="array" ref="AA121">IF(Prototype_input!$C$6="Federal or Tribal Government",IF(O121&lt;&gt;"", INDEX('Summary - Objective - Tradeoff'!$C$2:$AV$4, MATCH(Prototype_input!$C$38, 'Summary - Objective - Tradeoff'!$B$2:$B$4, 0), MATCH(B121, 'Summary - Objective - Tradeoff'!$C$1:$AV$1, 0)),""),"")</f>
        <v/>
      </c>
      <c r="AB121" s="21" t="str">
        <f t="shared" si="32"/>
        <v/>
      </c>
      <c r="AC121" s="21" t="str">
        <f t="shared" si="33"/>
        <v/>
      </c>
      <c r="AE121" s="21" t="str">
        <f t="array" ref="AE121">IF(Prototype_input!$C$6="Federal or Tribal Government",IF(O121&lt;&gt;"", INDEX('Summary- PoP - Tradeoff'!$C$2:$AV$5, MATCH(Prototype_input!$C$46, 'Summary- PoP - Tradeoff'!$B$2:$B$5, 0), MATCH(B121, 'Summary- PoP - Tradeoff'!$C$1:$AV$1, 0)),""),"")</f>
        <v/>
      </c>
      <c r="AF121" s="21" t="str">
        <f t="shared" si="34"/>
        <v/>
      </c>
      <c r="AG121" s="21" t="str">
        <f t="shared" si="35"/>
        <v/>
      </c>
      <c r="AI121" s="21" t="str">
        <f t="array" ref="AI121">IF(Prototype_input!$C$6="Federal or Tribal Government",IF(O121&lt;&gt;"", INDEX('Summary - EDV - Tradeoff'!$C$2:$AV$4, MATCH(Prototype_input!$C$54, 'Summary - EDV - Tradeoff'!$B$2:$B$4, 0), MATCH(B121, 'Summary - EDV - Tradeoff'!$C$1:$AV$1, 0)),""),"")</f>
        <v/>
      </c>
      <c r="AJ121" s="21" t="str">
        <f t="shared" si="36"/>
        <v/>
      </c>
      <c r="AK121" s="21" t="str">
        <f t="shared" si="37"/>
        <v/>
      </c>
      <c r="AL121" s="21" t="str">
        <f t="shared" si="38"/>
        <v/>
      </c>
    </row>
    <row r="122" spans="4:38" ht="12.75" x14ac:dyDescent="0.2">
      <c r="D122" s="21" t="str">
        <f>IF(
  Prototype_input!$C$6 = "State or Local Government",
  IF(
    C122 &lt;&gt; "",
    IFERROR(
      INDEX(
        'Summary - Acquisition Need'!$C$2:$AD$4,
        MATCH(Prototype_input!$C$30, 'Summary - Acquisition Need'!$B$2:$B$4, 0),
        MATCH(C122, 'Summary - Acquisition Need'!$C$1:$AD$1, 0)
      ),
      ""
    ),
    ""
  ),
  IF(
    Prototype_input!$C$6 = "Federal or Tribal Government",
    IF(
      B122 &lt;&gt; "",
      IFERROR(
        INDEX(
          'Summary - Place of Performance'!$C$2:$AW$14,
          MATCH(Prototype_input!$C$30, 'Summary - Place of Performance'!$B$2:$B$14, 0),
          MATCH(B122, 'Summary - Place of Performance'!$C$1:$AW$1, 0)
        ),
        ""
      ),
      ""
    ),
    ""
  )
)</f>
        <v/>
      </c>
      <c r="E122" s="21" t="str">
        <f>IF(
  Prototype_input!$C$6 = "State or Local Government",
  IF(
    C122 &lt;&gt; "",
    IFERROR(
      INDEX(
        'Summary - Contract Type'!$C$2:$BX$6,
        MATCH(Prototype_input!$C$34, 'Summary - Contract Type'!$B$2:$B$6, 0),
        MATCH(C122, 'Summary - Contract Type'!$C$1:$BX$1, 0)
      ),
      ""
    ),
    ""
  ),
  IF(
    Prototype_input!$C$6 = "Federal or Tribal Government",
    IF(
      B122 &lt;&gt; "",
      IFERROR(
        INDEX(
          'Summary - Level of Assistance'!$C$2:$AW$7,
          MATCH(Prototype_input!$C$34, 'Summary - Level of Assistance'!$B$2:$B$7, 0),
          MATCH(B122, 'Summary - Level of Assistance'!$C$1:$AW$1, 0)
        ),
        ""
      ),
      ""
    ),
    ""
  )
)</f>
        <v/>
      </c>
      <c r="F122" s="21" t="str">
        <f>IF(
  Prototype_input!$C$6 = "State or Local Government",
  IF(
    C122 &lt;&gt; "",
    IFERROR(
      INDEX(
        'Summary - Socioeconomic'!$C$2:$BX$11,
        MATCH(Prototype_input!$C$38, 'Summary - Socioeconomic'!$B$2:$B$11, 0),
        MATCH(C122, 'Summary - Socioeconomic'!$C$1:$BX$1, 0)
      ),
      ""
    ),
    ""
  ),
  IF(
    Prototype_input!$C$6 = "Federal or Tribal Government",
    IF(
      B122 &lt;&gt; "",
      IFERROR(
        INDEX(
          'Summary - Objective'!$C$2:$AX$4,
          MATCH(Prototype_input!$C$38, 'Summary - Objective'!$B$2:$B$4, 0),
          MATCH(B122, 'Summary - Objective'!$C$1:$AX$1, 0)
        ),
        ""
      ),
      ""
    ),
    ""
  )
)</f>
        <v/>
      </c>
      <c r="G122" s="21" t="str">
        <f>IF(
  Prototype_input!$C$6 = "Federal or Tribal Government",
  IF(
    B122 &lt;&gt; "",
    IFERROR(
      INDEX(
        'Summary - Contract Type'!$C$2:$BX$6,
        MATCH(Prototype_input!$C$42, 'Summary - Contract Type'!$B$2:$B$6, 0),
        MATCH(B122, 'Summary - Contract Type'!$C$1:$BX$1, 0)
      ),
      ""
    ),
    ""
  ),
  ""
)</f>
        <v/>
      </c>
      <c r="H122" s="21" t="str">
        <f>IF(
  Prototype_input!$C$6 = "Federal or Tribal Government",
  IF(
    B122 &lt;&gt; "",
    IFERROR(
      INDEX(
        'Summary - Period of Performance'!$C$2:$AW$5,
        MATCH(Prototype_input!$C$46, 'Summary - Period of Performance'!$B$2:$B$5, 0),
        MATCH(B122, 'Summary - Period of Performance'!$C$1:$AW$1, 0)
      ),
      ""
    ),
    ""
  ),
  ""
)</f>
        <v/>
      </c>
      <c r="I122" s="21" t="str">
        <f>IF(
  Prototype_input!$C$6 = "Federal or Tribal Government",
  IF(
    B122 &lt;&gt; "",
    IFERROR(
      INDEX(
        'Summary - Socioeconomic'!$C$2:$BX$11,
        MATCH(Prototype_input!$C$50, 'Summary - Socioeconomic'!$B$2:$B$11, 0),
        MATCH(B122, 'Summary - Socioeconomic'!$C$1:$BX$1, 0)
      ),
      ""
    ),
    ""
  ),
  ""
)</f>
        <v/>
      </c>
      <c r="J122" s="21" t="str">
        <f>IF(
  Prototype_input!$C$6 = "Federal or Tribal Government",
  IF(
    B122 &lt;&gt; "",
    IFERROR(
      INDEX(
        'Summary - Estimated Dollar Valu'!$C$2:$AW$4,
        MATCH(Prototype_input!$C$54, 'Summary - Estimated Dollar Valu'!$B$2:$B$4, 0),
        MATCH(B122, 'Summary - Estimated Dollar Valu'!$C$1:$AW$1, 0)
      ),
      ""
    ),
    ""
  ),
  ""
)</f>
        <v/>
      </c>
      <c r="K122" s="21" t="str">
        <f>IF(AND(Prototype_input!$C$56&lt;&gt;"",J122&lt;&gt;""),Prototype_input!$C$58,"")</f>
        <v/>
      </c>
      <c r="L122" s="21" t="str">
        <f>IF(AND(Prototype_input!$C$60&lt;&gt;"",J122&lt;&gt;""),Prototype_input!$C$62,"")</f>
        <v/>
      </c>
      <c r="M122" s="21" t="str">
        <f>IF(AND(Prototype_input!$C$64&lt;&gt;"",J122&lt;&gt;""),Prototype_input!$C$66,"")</f>
        <v/>
      </c>
      <c r="N122" s="21" t="str">
        <f>IF(AND(Prototype_input!$C$68&lt;&gt;"",J122&lt;&gt;""),Prototype_input!$C$70,"")</f>
        <v/>
      </c>
      <c r="O122" s="21" t="str">
        <f>IF(N122&lt;&gt;"",_xlfn.XLOOKUP(Prototype_input!$E$19,'ITC Offerings Mapping'!$C$1:$C$1000,'ITC Offerings Mapping'!$B$1:$B$1000),"")</f>
        <v/>
      </c>
      <c r="Q122" s="21" t="str">
        <f t="array" ref="Q122">IF(Prototype_input!$C$6="Federal or Tribal Government",IF(O122&lt;&gt;"", INDEX('Scope Scoring'!$C$2:$BX$50, MATCH(O122, 'Scope Scoring'!$B$2:$B$50, 0), MATCH(B122, 'Scope Scoring'!$C$1:$BX$1, 0)),""),"")</f>
        <v/>
      </c>
      <c r="R122" s="21" t="str">
        <f t="shared" si="26"/>
        <v/>
      </c>
      <c r="S122" s="21" t="str">
        <f t="shared" si="27"/>
        <v/>
      </c>
      <c r="T122" s="21" t="str">
        <f t="shared" si="28"/>
        <v/>
      </c>
      <c r="U122" s="21" t="str">
        <f t="shared" si="29"/>
        <v/>
      </c>
      <c r="W122" s="21" t="str">
        <f t="array" ref="W122">IF(Prototype_input!$C$6="Federal or Tribal Government",IF(O122&lt;&gt;"", INDEX('Summary - Level of Assistance -'!$C$2:$AV$7, MATCH(Prototype_input!$C$34, 'Summary - Level of Assistance -'!$B$2:$B$7, 0), MATCH(B122, 'Summary - Level of Assistance -'!$C$1:$AV$1, 0)),""),"")</f>
        <v/>
      </c>
      <c r="X122" s="21" t="str">
        <f t="shared" si="30"/>
        <v/>
      </c>
      <c r="Y122" s="21" t="str">
        <f t="shared" si="31"/>
        <v/>
      </c>
      <c r="AA122" s="21" t="str">
        <f t="array" ref="AA122">IF(Prototype_input!$C$6="Federal or Tribal Government",IF(O122&lt;&gt;"", INDEX('Summary - Objective - Tradeoff'!$C$2:$AV$4, MATCH(Prototype_input!$C$38, 'Summary - Objective - Tradeoff'!$B$2:$B$4, 0), MATCH(B122, 'Summary - Objective - Tradeoff'!$C$1:$AV$1, 0)),""),"")</f>
        <v/>
      </c>
      <c r="AB122" s="21" t="str">
        <f t="shared" si="32"/>
        <v/>
      </c>
      <c r="AC122" s="21" t="str">
        <f t="shared" si="33"/>
        <v/>
      </c>
      <c r="AE122" s="21" t="str">
        <f t="array" ref="AE122">IF(Prototype_input!$C$6="Federal or Tribal Government",IF(O122&lt;&gt;"", INDEX('Summary- PoP - Tradeoff'!$C$2:$AV$5, MATCH(Prototype_input!$C$46, 'Summary- PoP - Tradeoff'!$B$2:$B$5, 0), MATCH(B122, 'Summary- PoP - Tradeoff'!$C$1:$AV$1, 0)),""),"")</f>
        <v/>
      </c>
      <c r="AF122" s="21" t="str">
        <f t="shared" si="34"/>
        <v/>
      </c>
      <c r="AG122" s="21" t="str">
        <f t="shared" si="35"/>
        <v/>
      </c>
      <c r="AI122" s="21" t="str">
        <f t="array" ref="AI122">IF(Prototype_input!$C$6="Federal or Tribal Government",IF(O122&lt;&gt;"", INDEX('Summary - EDV - Tradeoff'!$C$2:$AV$4, MATCH(Prototype_input!$C$54, 'Summary - EDV - Tradeoff'!$B$2:$B$4, 0), MATCH(B122, 'Summary - EDV - Tradeoff'!$C$1:$AV$1, 0)),""),"")</f>
        <v/>
      </c>
      <c r="AJ122" s="21" t="str">
        <f t="shared" si="36"/>
        <v/>
      </c>
      <c r="AK122" s="21" t="str">
        <f t="shared" si="37"/>
        <v/>
      </c>
      <c r="AL122" s="21" t="str">
        <f t="shared" si="38"/>
        <v/>
      </c>
    </row>
    <row r="123" spans="4:38" ht="12.75" x14ac:dyDescent="0.2">
      <c r="D123" s="21" t="str">
        <f>IF(
  Prototype_input!$C$6 = "State or Local Government",
  IF(
    C123 &lt;&gt; "",
    IFERROR(
      INDEX(
        'Summary - Acquisition Need'!$C$2:$AD$4,
        MATCH(Prototype_input!$C$30, 'Summary - Acquisition Need'!$B$2:$B$4, 0),
        MATCH(C123, 'Summary - Acquisition Need'!$C$1:$AD$1, 0)
      ),
      ""
    ),
    ""
  ),
  IF(
    Prototype_input!$C$6 = "Federal or Tribal Government",
    IF(
      B123 &lt;&gt; "",
      IFERROR(
        INDEX(
          'Summary - Place of Performance'!$C$2:$AW$14,
          MATCH(Prototype_input!$C$30, 'Summary - Place of Performance'!$B$2:$B$14, 0),
          MATCH(B123, 'Summary - Place of Performance'!$C$1:$AW$1, 0)
        ),
        ""
      ),
      ""
    ),
    ""
  )
)</f>
        <v/>
      </c>
      <c r="E123" s="21" t="str">
        <f>IF(
  Prototype_input!$C$6 = "State or Local Government",
  IF(
    C123 &lt;&gt; "",
    IFERROR(
      INDEX(
        'Summary - Contract Type'!$C$2:$BX$6,
        MATCH(Prototype_input!$C$34, 'Summary - Contract Type'!$B$2:$B$6, 0),
        MATCH(C123, 'Summary - Contract Type'!$C$1:$BX$1, 0)
      ),
      ""
    ),
    ""
  ),
  IF(
    Prototype_input!$C$6 = "Federal or Tribal Government",
    IF(
      B123 &lt;&gt; "",
      IFERROR(
        INDEX(
          'Summary - Level of Assistance'!$C$2:$AW$7,
          MATCH(Prototype_input!$C$34, 'Summary - Level of Assistance'!$B$2:$B$7, 0),
          MATCH(B123, 'Summary - Level of Assistance'!$C$1:$AW$1, 0)
        ),
        ""
      ),
      ""
    ),
    ""
  )
)</f>
        <v/>
      </c>
      <c r="F123" s="21" t="str">
        <f>IF(
  Prototype_input!$C$6 = "State or Local Government",
  IF(
    C123 &lt;&gt; "",
    IFERROR(
      INDEX(
        'Summary - Socioeconomic'!$C$2:$BX$11,
        MATCH(Prototype_input!$C$38, 'Summary - Socioeconomic'!$B$2:$B$11, 0),
        MATCH(C123, 'Summary - Socioeconomic'!$C$1:$BX$1, 0)
      ),
      ""
    ),
    ""
  ),
  IF(
    Prototype_input!$C$6 = "Federal or Tribal Government",
    IF(
      B123 &lt;&gt; "",
      IFERROR(
        INDEX(
          'Summary - Objective'!$C$2:$AX$4,
          MATCH(Prototype_input!$C$38, 'Summary - Objective'!$B$2:$B$4, 0),
          MATCH(B123, 'Summary - Objective'!$C$1:$AX$1, 0)
        ),
        ""
      ),
      ""
    ),
    ""
  )
)</f>
        <v/>
      </c>
      <c r="G123" s="21" t="str">
        <f>IF(
  Prototype_input!$C$6 = "Federal or Tribal Government",
  IF(
    B123 &lt;&gt; "",
    IFERROR(
      INDEX(
        'Summary - Contract Type'!$C$2:$BX$6,
        MATCH(Prototype_input!$C$42, 'Summary - Contract Type'!$B$2:$B$6, 0),
        MATCH(B123, 'Summary - Contract Type'!$C$1:$BX$1, 0)
      ),
      ""
    ),
    ""
  ),
  ""
)</f>
        <v/>
      </c>
      <c r="H123" s="21" t="str">
        <f>IF(
  Prototype_input!$C$6 = "Federal or Tribal Government",
  IF(
    B123 &lt;&gt; "",
    IFERROR(
      INDEX(
        'Summary - Period of Performance'!$C$2:$AW$5,
        MATCH(Prototype_input!$C$46, 'Summary - Period of Performance'!$B$2:$B$5, 0),
        MATCH(B123, 'Summary - Period of Performance'!$C$1:$AW$1, 0)
      ),
      ""
    ),
    ""
  ),
  ""
)</f>
        <v/>
      </c>
      <c r="I123" s="21" t="str">
        <f>IF(
  Prototype_input!$C$6 = "Federal or Tribal Government",
  IF(
    B123 &lt;&gt; "",
    IFERROR(
      INDEX(
        'Summary - Socioeconomic'!$C$2:$BX$11,
        MATCH(Prototype_input!$C$50, 'Summary - Socioeconomic'!$B$2:$B$11, 0),
        MATCH(B123, 'Summary - Socioeconomic'!$C$1:$BX$1, 0)
      ),
      ""
    ),
    ""
  ),
  ""
)</f>
        <v/>
      </c>
      <c r="J123" s="21" t="str">
        <f>IF(
  Prototype_input!$C$6 = "Federal or Tribal Government",
  IF(
    B123 &lt;&gt; "",
    IFERROR(
      INDEX(
        'Summary - Estimated Dollar Valu'!$C$2:$AW$4,
        MATCH(Prototype_input!$C$54, 'Summary - Estimated Dollar Valu'!$B$2:$B$4, 0),
        MATCH(B123, 'Summary - Estimated Dollar Valu'!$C$1:$AW$1, 0)
      ),
      ""
    ),
    ""
  ),
  ""
)</f>
        <v/>
      </c>
      <c r="K123" s="21" t="str">
        <f>IF(AND(Prototype_input!$C$56&lt;&gt;"",J123&lt;&gt;""),Prototype_input!$C$58,"")</f>
        <v/>
      </c>
      <c r="L123" s="21" t="str">
        <f>IF(AND(Prototype_input!$C$60&lt;&gt;"",J123&lt;&gt;""),Prototype_input!$C$62,"")</f>
        <v/>
      </c>
      <c r="M123" s="21" t="str">
        <f>IF(AND(Prototype_input!$C$64&lt;&gt;"",J123&lt;&gt;""),Prototype_input!$C$66,"")</f>
        <v/>
      </c>
      <c r="N123" s="21" t="str">
        <f>IF(AND(Prototype_input!$C$68&lt;&gt;"",J123&lt;&gt;""),Prototype_input!$C$70,"")</f>
        <v/>
      </c>
      <c r="O123" s="21" t="str">
        <f>IF(N123&lt;&gt;"",_xlfn.XLOOKUP(Prototype_input!$E$19,'ITC Offerings Mapping'!$C$1:$C$1000,'ITC Offerings Mapping'!$B$1:$B$1000),"")</f>
        <v/>
      </c>
      <c r="Q123" s="21" t="str">
        <f t="array" ref="Q123">IF(Prototype_input!$C$6="Federal or Tribal Government",IF(O123&lt;&gt;"", INDEX('Scope Scoring'!$C$2:$BX$50, MATCH(O123, 'Scope Scoring'!$B$2:$B$50, 0), MATCH(B123, 'Scope Scoring'!$C$1:$BX$1, 0)),""),"")</f>
        <v/>
      </c>
      <c r="R123" s="21" t="str">
        <f t="shared" si="26"/>
        <v/>
      </c>
      <c r="S123" s="21" t="str">
        <f t="shared" si="27"/>
        <v/>
      </c>
      <c r="T123" s="21" t="str">
        <f t="shared" si="28"/>
        <v/>
      </c>
      <c r="U123" s="21" t="str">
        <f t="shared" si="29"/>
        <v/>
      </c>
      <c r="W123" s="21" t="str">
        <f t="array" ref="W123">IF(Prototype_input!$C$6="Federal or Tribal Government",IF(O123&lt;&gt;"", INDEX('Summary - Level of Assistance -'!$C$2:$AV$7, MATCH(Prototype_input!$C$34, 'Summary - Level of Assistance -'!$B$2:$B$7, 0), MATCH(B123, 'Summary - Level of Assistance -'!$C$1:$AV$1, 0)),""),"")</f>
        <v/>
      </c>
      <c r="X123" s="21" t="str">
        <f t="shared" si="30"/>
        <v/>
      </c>
      <c r="Y123" s="21" t="str">
        <f t="shared" si="31"/>
        <v/>
      </c>
      <c r="AA123" s="21" t="str">
        <f t="array" ref="AA123">IF(Prototype_input!$C$6="Federal or Tribal Government",IF(O123&lt;&gt;"", INDEX('Summary - Objective - Tradeoff'!$C$2:$AV$4, MATCH(Prototype_input!$C$38, 'Summary - Objective - Tradeoff'!$B$2:$B$4, 0), MATCH(B123, 'Summary - Objective - Tradeoff'!$C$1:$AV$1, 0)),""),"")</f>
        <v/>
      </c>
      <c r="AB123" s="21" t="str">
        <f t="shared" si="32"/>
        <v/>
      </c>
      <c r="AC123" s="21" t="str">
        <f t="shared" si="33"/>
        <v/>
      </c>
      <c r="AE123" s="21" t="str">
        <f t="array" ref="AE123">IF(Prototype_input!$C$6="Federal or Tribal Government",IF(O123&lt;&gt;"", INDEX('Summary- PoP - Tradeoff'!$C$2:$AV$5, MATCH(Prototype_input!$C$46, 'Summary- PoP - Tradeoff'!$B$2:$B$5, 0), MATCH(B123, 'Summary- PoP - Tradeoff'!$C$1:$AV$1, 0)),""),"")</f>
        <v/>
      </c>
      <c r="AF123" s="21" t="str">
        <f t="shared" si="34"/>
        <v/>
      </c>
      <c r="AG123" s="21" t="str">
        <f t="shared" si="35"/>
        <v/>
      </c>
      <c r="AI123" s="21" t="str">
        <f t="array" ref="AI123">IF(Prototype_input!$C$6="Federal or Tribal Government",IF(O123&lt;&gt;"", INDEX('Summary - EDV - Tradeoff'!$C$2:$AV$4, MATCH(Prototype_input!$C$54, 'Summary - EDV - Tradeoff'!$B$2:$B$4, 0), MATCH(B123, 'Summary - EDV - Tradeoff'!$C$1:$AV$1, 0)),""),"")</f>
        <v/>
      </c>
      <c r="AJ123" s="21" t="str">
        <f t="shared" si="36"/>
        <v/>
      </c>
      <c r="AK123" s="21" t="str">
        <f t="shared" si="37"/>
        <v/>
      </c>
      <c r="AL123" s="21" t="str">
        <f t="shared" si="38"/>
        <v/>
      </c>
    </row>
    <row r="124" spans="4:38" ht="12.75" x14ac:dyDescent="0.2">
      <c r="D124" s="21" t="str">
        <f>IF(
  Prototype_input!$C$6 = "State or Local Government",
  IF(
    C124 &lt;&gt; "",
    IFERROR(
      INDEX(
        'Summary - Acquisition Need'!$C$2:$AD$4,
        MATCH(Prototype_input!$C$30, 'Summary - Acquisition Need'!$B$2:$B$4, 0),
        MATCH(C124, 'Summary - Acquisition Need'!$C$1:$AD$1, 0)
      ),
      ""
    ),
    ""
  ),
  IF(
    Prototype_input!$C$6 = "Federal or Tribal Government",
    IF(
      B124 &lt;&gt; "",
      IFERROR(
        INDEX(
          'Summary - Place of Performance'!$C$2:$AW$14,
          MATCH(Prototype_input!$C$30, 'Summary - Place of Performance'!$B$2:$B$14, 0),
          MATCH(B124, 'Summary - Place of Performance'!$C$1:$AW$1, 0)
        ),
        ""
      ),
      ""
    ),
    ""
  )
)</f>
        <v/>
      </c>
      <c r="E124" s="21" t="str">
        <f>IF(
  Prototype_input!$C$6 = "State or Local Government",
  IF(
    C124 &lt;&gt; "",
    IFERROR(
      INDEX(
        'Summary - Contract Type'!$C$2:$BX$6,
        MATCH(Prototype_input!$C$34, 'Summary - Contract Type'!$B$2:$B$6, 0),
        MATCH(C124, 'Summary - Contract Type'!$C$1:$BX$1, 0)
      ),
      ""
    ),
    ""
  ),
  IF(
    Prototype_input!$C$6 = "Federal or Tribal Government",
    IF(
      B124 &lt;&gt; "",
      IFERROR(
        INDEX(
          'Summary - Level of Assistance'!$C$2:$AW$7,
          MATCH(Prototype_input!$C$34, 'Summary - Level of Assistance'!$B$2:$B$7, 0),
          MATCH(B124, 'Summary - Level of Assistance'!$C$1:$AW$1, 0)
        ),
        ""
      ),
      ""
    ),
    ""
  )
)</f>
        <v/>
      </c>
      <c r="F124" s="21" t="str">
        <f>IF(
  Prototype_input!$C$6 = "State or Local Government",
  IF(
    C124 &lt;&gt; "",
    IFERROR(
      INDEX(
        'Summary - Socioeconomic'!$C$2:$BX$11,
        MATCH(Prototype_input!$C$38, 'Summary - Socioeconomic'!$B$2:$B$11, 0),
        MATCH(C124, 'Summary - Socioeconomic'!$C$1:$BX$1, 0)
      ),
      ""
    ),
    ""
  ),
  IF(
    Prototype_input!$C$6 = "Federal or Tribal Government",
    IF(
      B124 &lt;&gt; "",
      IFERROR(
        INDEX(
          'Summary - Objective'!$C$2:$AX$4,
          MATCH(Prototype_input!$C$38, 'Summary - Objective'!$B$2:$B$4, 0),
          MATCH(B124, 'Summary - Objective'!$C$1:$AX$1, 0)
        ),
        ""
      ),
      ""
    ),
    ""
  )
)</f>
        <v/>
      </c>
      <c r="G124" s="21" t="str">
        <f>IF(
  Prototype_input!$C$6 = "Federal or Tribal Government",
  IF(
    B124 &lt;&gt; "",
    IFERROR(
      INDEX(
        'Summary - Contract Type'!$C$2:$BX$6,
        MATCH(Prototype_input!$C$42, 'Summary - Contract Type'!$B$2:$B$6, 0),
        MATCH(B124, 'Summary - Contract Type'!$C$1:$BX$1, 0)
      ),
      ""
    ),
    ""
  ),
  ""
)</f>
        <v/>
      </c>
      <c r="H124" s="21" t="str">
        <f>IF(
  Prototype_input!$C$6 = "Federal or Tribal Government",
  IF(
    B124 &lt;&gt; "",
    IFERROR(
      INDEX(
        'Summary - Period of Performance'!$C$2:$AW$5,
        MATCH(Prototype_input!$C$46, 'Summary - Period of Performance'!$B$2:$B$5, 0),
        MATCH(B124, 'Summary - Period of Performance'!$C$1:$AW$1, 0)
      ),
      ""
    ),
    ""
  ),
  ""
)</f>
        <v/>
      </c>
      <c r="I124" s="21" t="str">
        <f>IF(
  Prototype_input!$C$6 = "Federal or Tribal Government",
  IF(
    B124 &lt;&gt; "",
    IFERROR(
      INDEX(
        'Summary - Socioeconomic'!$C$2:$BX$11,
        MATCH(Prototype_input!$C$50, 'Summary - Socioeconomic'!$B$2:$B$11, 0),
        MATCH(B124, 'Summary - Socioeconomic'!$C$1:$BX$1, 0)
      ),
      ""
    ),
    ""
  ),
  ""
)</f>
        <v/>
      </c>
      <c r="J124" s="21" t="str">
        <f>IF(
  Prototype_input!$C$6 = "Federal or Tribal Government",
  IF(
    B124 &lt;&gt; "",
    IFERROR(
      INDEX(
        'Summary - Estimated Dollar Valu'!$C$2:$AW$4,
        MATCH(Prototype_input!$C$54, 'Summary - Estimated Dollar Valu'!$B$2:$B$4, 0),
        MATCH(B124, 'Summary - Estimated Dollar Valu'!$C$1:$AW$1, 0)
      ),
      ""
    ),
    ""
  ),
  ""
)</f>
        <v/>
      </c>
      <c r="K124" s="21" t="str">
        <f>IF(AND(Prototype_input!$C$56&lt;&gt;"",J124&lt;&gt;""),Prototype_input!$C$58,"")</f>
        <v/>
      </c>
      <c r="L124" s="21" t="str">
        <f>IF(AND(Prototype_input!$C$60&lt;&gt;"",J124&lt;&gt;""),Prototype_input!$C$62,"")</f>
        <v/>
      </c>
      <c r="M124" s="21" t="str">
        <f>IF(AND(Prototype_input!$C$64&lt;&gt;"",J124&lt;&gt;""),Prototype_input!$C$66,"")</f>
        <v/>
      </c>
      <c r="N124" s="21" t="str">
        <f>IF(AND(Prototype_input!$C$68&lt;&gt;"",J124&lt;&gt;""),Prototype_input!$C$70,"")</f>
        <v/>
      </c>
      <c r="O124" s="21" t="str">
        <f>IF(N124&lt;&gt;"",_xlfn.XLOOKUP(Prototype_input!$E$19,'ITC Offerings Mapping'!$C$1:$C$1000,'ITC Offerings Mapping'!$B$1:$B$1000),"")</f>
        <v/>
      </c>
      <c r="Q124" s="21" t="str">
        <f t="array" ref="Q124">IF(Prototype_input!$C$6="Federal or Tribal Government",IF(O124&lt;&gt;"", INDEX('Scope Scoring'!$C$2:$BX$50, MATCH(O124, 'Scope Scoring'!$B$2:$B$50, 0), MATCH(B124, 'Scope Scoring'!$C$1:$BX$1, 0)),""),"")</f>
        <v/>
      </c>
      <c r="R124" s="21" t="str">
        <f t="shared" si="26"/>
        <v/>
      </c>
      <c r="S124" s="21" t="str">
        <f t="shared" si="27"/>
        <v/>
      </c>
      <c r="T124" s="21" t="str">
        <f t="shared" si="28"/>
        <v/>
      </c>
      <c r="U124" s="21" t="str">
        <f t="shared" si="29"/>
        <v/>
      </c>
      <c r="W124" s="21" t="str">
        <f t="array" ref="W124">IF(Prototype_input!$C$6="Federal or Tribal Government",IF(O124&lt;&gt;"", INDEX('Summary - Level of Assistance -'!$C$2:$AV$7, MATCH(Prototype_input!$C$34, 'Summary - Level of Assistance -'!$B$2:$B$7, 0), MATCH(B124, 'Summary - Level of Assistance -'!$C$1:$AV$1, 0)),""),"")</f>
        <v/>
      </c>
      <c r="X124" s="21" t="str">
        <f t="shared" si="30"/>
        <v/>
      </c>
      <c r="Y124" s="21" t="str">
        <f t="shared" si="31"/>
        <v/>
      </c>
      <c r="AA124" s="21" t="str">
        <f t="array" ref="AA124">IF(Prototype_input!$C$6="Federal or Tribal Government",IF(O124&lt;&gt;"", INDEX('Summary - Objective - Tradeoff'!$C$2:$AV$4, MATCH(Prototype_input!$C$38, 'Summary - Objective - Tradeoff'!$B$2:$B$4, 0), MATCH(B124, 'Summary - Objective - Tradeoff'!$C$1:$AV$1, 0)),""),"")</f>
        <v/>
      </c>
      <c r="AB124" s="21" t="str">
        <f t="shared" si="32"/>
        <v/>
      </c>
      <c r="AC124" s="21" t="str">
        <f t="shared" si="33"/>
        <v/>
      </c>
      <c r="AE124" s="21" t="str">
        <f t="array" ref="AE124">IF(Prototype_input!$C$6="Federal or Tribal Government",IF(O124&lt;&gt;"", INDEX('Summary- PoP - Tradeoff'!$C$2:$AV$5, MATCH(Prototype_input!$C$46, 'Summary- PoP - Tradeoff'!$B$2:$B$5, 0), MATCH(B124, 'Summary- PoP - Tradeoff'!$C$1:$AV$1, 0)),""),"")</f>
        <v/>
      </c>
      <c r="AF124" s="21" t="str">
        <f t="shared" si="34"/>
        <v/>
      </c>
      <c r="AG124" s="21" t="str">
        <f t="shared" si="35"/>
        <v/>
      </c>
      <c r="AI124" s="21" t="str">
        <f t="array" ref="AI124">IF(Prototype_input!$C$6="Federal or Tribal Government",IF(O124&lt;&gt;"", INDEX('Summary - EDV - Tradeoff'!$C$2:$AV$4, MATCH(Prototype_input!$C$54, 'Summary - EDV - Tradeoff'!$B$2:$B$4, 0), MATCH(B124, 'Summary - EDV - Tradeoff'!$C$1:$AV$1, 0)),""),"")</f>
        <v/>
      </c>
      <c r="AJ124" s="21" t="str">
        <f t="shared" si="36"/>
        <v/>
      </c>
      <c r="AK124" s="21" t="str">
        <f t="shared" si="37"/>
        <v/>
      </c>
      <c r="AL124" s="21" t="str">
        <f t="shared" si="38"/>
        <v/>
      </c>
    </row>
    <row r="125" spans="4:38" ht="12.75" x14ac:dyDescent="0.2">
      <c r="D125" s="21" t="str">
        <f>IF(
  Prototype_input!$C$6 = "State or Local Government",
  IF(
    C125 &lt;&gt; "",
    IFERROR(
      INDEX(
        'Summary - Acquisition Need'!$C$2:$AD$4,
        MATCH(Prototype_input!$C$30, 'Summary - Acquisition Need'!$B$2:$B$4, 0),
        MATCH(C125, 'Summary - Acquisition Need'!$C$1:$AD$1, 0)
      ),
      ""
    ),
    ""
  ),
  IF(
    Prototype_input!$C$6 = "Federal or Tribal Government",
    IF(
      B125 &lt;&gt; "",
      IFERROR(
        INDEX(
          'Summary - Place of Performance'!$C$2:$AW$14,
          MATCH(Prototype_input!$C$30, 'Summary - Place of Performance'!$B$2:$B$14, 0),
          MATCH(B125, 'Summary - Place of Performance'!$C$1:$AW$1, 0)
        ),
        ""
      ),
      ""
    ),
    ""
  )
)</f>
        <v/>
      </c>
      <c r="E125" s="21" t="str">
        <f>IF(
  Prototype_input!$C$6 = "State or Local Government",
  IF(
    C125 &lt;&gt; "",
    IFERROR(
      INDEX(
        'Summary - Contract Type'!$C$2:$BX$6,
        MATCH(Prototype_input!$C$34, 'Summary - Contract Type'!$B$2:$B$6, 0),
        MATCH(C125, 'Summary - Contract Type'!$C$1:$BX$1, 0)
      ),
      ""
    ),
    ""
  ),
  IF(
    Prototype_input!$C$6 = "Federal or Tribal Government",
    IF(
      B125 &lt;&gt; "",
      IFERROR(
        INDEX(
          'Summary - Level of Assistance'!$C$2:$AW$7,
          MATCH(Prototype_input!$C$34, 'Summary - Level of Assistance'!$B$2:$B$7, 0),
          MATCH(B125, 'Summary - Level of Assistance'!$C$1:$AW$1, 0)
        ),
        ""
      ),
      ""
    ),
    ""
  )
)</f>
        <v/>
      </c>
      <c r="F125" s="21" t="str">
        <f>IF(
  Prototype_input!$C$6 = "State or Local Government",
  IF(
    C125 &lt;&gt; "",
    IFERROR(
      INDEX(
        'Summary - Socioeconomic'!$C$2:$BX$11,
        MATCH(Prototype_input!$C$38, 'Summary - Socioeconomic'!$B$2:$B$11, 0),
        MATCH(C125, 'Summary - Socioeconomic'!$C$1:$BX$1, 0)
      ),
      ""
    ),
    ""
  ),
  IF(
    Prototype_input!$C$6 = "Federal or Tribal Government",
    IF(
      B125 &lt;&gt; "",
      IFERROR(
        INDEX(
          'Summary - Objective'!$C$2:$AX$4,
          MATCH(Prototype_input!$C$38, 'Summary - Objective'!$B$2:$B$4, 0),
          MATCH(B125, 'Summary - Objective'!$C$1:$AX$1, 0)
        ),
        ""
      ),
      ""
    ),
    ""
  )
)</f>
        <v/>
      </c>
      <c r="G125" s="21" t="str">
        <f>IF(
  Prototype_input!$C$6 = "Federal or Tribal Government",
  IF(
    B125 &lt;&gt; "",
    IFERROR(
      INDEX(
        'Summary - Contract Type'!$C$2:$BX$6,
        MATCH(Prototype_input!$C$42, 'Summary - Contract Type'!$B$2:$B$6, 0),
        MATCH(B125, 'Summary - Contract Type'!$C$1:$BX$1, 0)
      ),
      ""
    ),
    ""
  ),
  ""
)</f>
        <v/>
      </c>
      <c r="H125" s="21" t="str">
        <f>IF(
  Prototype_input!$C$6 = "Federal or Tribal Government",
  IF(
    B125 &lt;&gt; "",
    IFERROR(
      INDEX(
        'Summary - Period of Performance'!$C$2:$AW$5,
        MATCH(Prototype_input!$C$46, 'Summary - Period of Performance'!$B$2:$B$5, 0),
        MATCH(B125, 'Summary - Period of Performance'!$C$1:$AW$1, 0)
      ),
      ""
    ),
    ""
  ),
  ""
)</f>
        <v/>
      </c>
      <c r="I125" s="21" t="str">
        <f>IF(
  Prototype_input!$C$6 = "Federal or Tribal Government",
  IF(
    B125 &lt;&gt; "",
    IFERROR(
      INDEX(
        'Summary - Socioeconomic'!$C$2:$BX$11,
        MATCH(Prototype_input!$C$50, 'Summary - Socioeconomic'!$B$2:$B$11, 0),
        MATCH(B125, 'Summary - Socioeconomic'!$C$1:$BX$1, 0)
      ),
      ""
    ),
    ""
  ),
  ""
)</f>
        <v/>
      </c>
      <c r="J125" s="21" t="str">
        <f>IF(
  Prototype_input!$C$6 = "Federal or Tribal Government",
  IF(
    B125 &lt;&gt; "",
    IFERROR(
      INDEX(
        'Summary - Estimated Dollar Valu'!$C$2:$AW$4,
        MATCH(Prototype_input!$C$54, 'Summary - Estimated Dollar Valu'!$B$2:$B$4, 0),
        MATCH(B125, 'Summary - Estimated Dollar Valu'!$C$1:$AW$1, 0)
      ),
      ""
    ),
    ""
  ),
  ""
)</f>
        <v/>
      </c>
      <c r="K125" s="21" t="str">
        <f>IF(AND(Prototype_input!$C$56&lt;&gt;"",J125&lt;&gt;""),Prototype_input!$C$58,"")</f>
        <v/>
      </c>
      <c r="L125" s="21" t="str">
        <f>IF(AND(Prototype_input!$C$60&lt;&gt;"",J125&lt;&gt;""),Prototype_input!$C$62,"")</f>
        <v/>
      </c>
      <c r="M125" s="21" t="str">
        <f>IF(AND(Prototype_input!$C$64&lt;&gt;"",J125&lt;&gt;""),Prototype_input!$C$66,"")</f>
        <v/>
      </c>
      <c r="N125" s="21" t="str">
        <f>IF(AND(Prototype_input!$C$68&lt;&gt;"",J125&lt;&gt;""),Prototype_input!$C$70,"")</f>
        <v/>
      </c>
      <c r="O125" s="21" t="str">
        <f>IF(N125&lt;&gt;"",_xlfn.XLOOKUP(Prototype_input!$E$19,'ITC Offerings Mapping'!$C$1:$C$1000,'ITC Offerings Mapping'!$B$1:$B$1000),"")</f>
        <v/>
      </c>
      <c r="Q125" s="21" t="str">
        <f t="array" ref="Q125">IF(Prototype_input!$C$6="Federal or Tribal Government",IF(O125&lt;&gt;"", INDEX('Scope Scoring'!$C$2:$BX$50, MATCH(O125, 'Scope Scoring'!$B$2:$B$50, 0), MATCH(B125, 'Scope Scoring'!$C$1:$BX$1, 0)),""),"")</f>
        <v/>
      </c>
      <c r="R125" s="21" t="str">
        <f t="shared" si="26"/>
        <v/>
      </c>
      <c r="S125" s="21" t="str">
        <f t="shared" si="27"/>
        <v/>
      </c>
      <c r="T125" s="21" t="str">
        <f t="shared" si="28"/>
        <v/>
      </c>
      <c r="U125" s="21" t="str">
        <f t="shared" si="29"/>
        <v/>
      </c>
      <c r="W125" s="21" t="str">
        <f t="array" ref="W125">IF(Prototype_input!$C$6="Federal or Tribal Government",IF(O125&lt;&gt;"", INDEX('Summary - Level of Assistance -'!$C$2:$AV$7, MATCH(Prototype_input!$C$34, 'Summary - Level of Assistance -'!$B$2:$B$7, 0), MATCH(B125, 'Summary - Level of Assistance -'!$C$1:$AV$1, 0)),""),"")</f>
        <v/>
      </c>
      <c r="X125" s="21" t="str">
        <f t="shared" si="30"/>
        <v/>
      </c>
      <c r="Y125" s="21" t="str">
        <f t="shared" si="31"/>
        <v/>
      </c>
      <c r="AA125" s="21" t="str">
        <f t="array" ref="AA125">IF(Prototype_input!$C$6="Federal or Tribal Government",IF(O125&lt;&gt;"", INDEX('Summary - Objective - Tradeoff'!$C$2:$AV$4, MATCH(Prototype_input!$C$38, 'Summary - Objective - Tradeoff'!$B$2:$B$4, 0), MATCH(B125, 'Summary - Objective - Tradeoff'!$C$1:$AV$1, 0)),""),"")</f>
        <v/>
      </c>
      <c r="AB125" s="21" t="str">
        <f t="shared" si="32"/>
        <v/>
      </c>
      <c r="AC125" s="21" t="str">
        <f t="shared" si="33"/>
        <v/>
      </c>
      <c r="AE125" s="21" t="str">
        <f t="array" ref="AE125">IF(Prototype_input!$C$6="Federal or Tribal Government",IF(O125&lt;&gt;"", INDEX('Summary- PoP - Tradeoff'!$C$2:$AV$5, MATCH(Prototype_input!$C$46, 'Summary- PoP - Tradeoff'!$B$2:$B$5, 0), MATCH(B125, 'Summary- PoP - Tradeoff'!$C$1:$AV$1, 0)),""),"")</f>
        <v/>
      </c>
      <c r="AF125" s="21" t="str">
        <f t="shared" si="34"/>
        <v/>
      </c>
      <c r="AG125" s="21" t="str">
        <f t="shared" si="35"/>
        <v/>
      </c>
      <c r="AI125" s="21" t="str">
        <f t="array" ref="AI125">IF(Prototype_input!$C$6="Federal or Tribal Government",IF(O125&lt;&gt;"", INDEX('Summary - EDV - Tradeoff'!$C$2:$AV$4, MATCH(Prototype_input!$C$54, 'Summary - EDV - Tradeoff'!$B$2:$B$4, 0), MATCH(B125, 'Summary - EDV - Tradeoff'!$C$1:$AV$1, 0)),""),"")</f>
        <v/>
      </c>
      <c r="AJ125" s="21" t="str">
        <f t="shared" si="36"/>
        <v/>
      </c>
      <c r="AK125" s="21" t="str">
        <f t="shared" si="37"/>
        <v/>
      </c>
      <c r="AL125" s="21" t="str">
        <f t="shared" si="38"/>
        <v/>
      </c>
    </row>
    <row r="126" spans="4:38" ht="12.75" x14ac:dyDescent="0.2">
      <c r="D126" s="21" t="str">
        <f>IF(
  Prototype_input!$C$6 = "State or Local Government",
  IF(
    C126 &lt;&gt; "",
    IFERROR(
      INDEX(
        'Summary - Acquisition Need'!$C$2:$AD$4,
        MATCH(Prototype_input!$C$30, 'Summary - Acquisition Need'!$B$2:$B$4, 0),
        MATCH(C126, 'Summary - Acquisition Need'!$C$1:$AD$1, 0)
      ),
      ""
    ),
    ""
  ),
  IF(
    Prototype_input!$C$6 = "Federal or Tribal Government",
    IF(
      B126 &lt;&gt; "",
      IFERROR(
        INDEX(
          'Summary - Place of Performance'!$C$2:$AW$14,
          MATCH(Prototype_input!$C$30, 'Summary - Place of Performance'!$B$2:$B$14, 0),
          MATCH(B126, 'Summary - Place of Performance'!$C$1:$AW$1, 0)
        ),
        ""
      ),
      ""
    ),
    ""
  )
)</f>
        <v/>
      </c>
      <c r="E126" s="21" t="str">
        <f>IF(
  Prototype_input!$C$6 = "State or Local Government",
  IF(
    C126 &lt;&gt; "",
    IFERROR(
      INDEX(
        'Summary - Contract Type'!$C$2:$BX$6,
        MATCH(Prototype_input!$C$34, 'Summary - Contract Type'!$B$2:$B$6, 0),
        MATCH(C126, 'Summary - Contract Type'!$C$1:$BX$1, 0)
      ),
      ""
    ),
    ""
  ),
  IF(
    Prototype_input!$C$6 = "Federal or Tribal Government",
    IF(
      B126 &lt;&gt; "",
      IFERROR(
        INDEX(
          'Summary - Level of Assistance'!$C$2:$AW$7,
          MATCH(Prototype_input!$C$34, 'Summary - Level of Assistance'!$B$2:$B$7, 0),
          MATCH(B126, 'Summary - Level of Assistance'!$C$1:$AW$1, 0)
        ),
        ""
      ),
      ""
    ),
    ""
  )
)</f>
        <v/>
      </c>
      <c r="F126" s="21" t="str">
        <f>IF(
  Prototype_input!$C$6 = "State or Local Government",
  IF(
    C126 &lt;&gt; "",
    IFERROR(
      INDEX(
        'Summary - Socioeconomic'!$C$2:$BX$11,
        MATCH(Prototype_input!$C$38, 'Summary - Socioeconomic'!$B$2:$B$11, 0),
        MATCH(C126, 'Summary - Socioeconomic'!$C$1:$BX$1, 0)
      ),
      ""
    ),
    ""
  ),
  IF(
    Prototype_input!$C$6 = "Federal or Tribal Government",
    IF(
      B126 &lt;&gt; "",
      IFERROR(
        INDEX(
          'Summary - Objective'!$C$2:$AX$4,
          MATCH(Prototype_input!$C$38, 'Summary - Objective'!$B$2:$B$4, 0),
          MATCH(B126, 'Summary - Objective'!$C$1:$AX$1, 0)
        ),
        ""
      ),
      ""
    ),
    ""
  )
)</f>
        <v/>
      </c>
      <c r="G126" s="21" t="str">
        <f>IF(
  Prototype_input!$C$6 = "Federal or Tribal Government",
  IF(
    B126 &lt;&gt; "",
    IFERROR(
      INDEX(
        'Summary - Contract Type'!$C$2:$BX$6,
        MATCH(Prototype_input!$C$42, 'Summary - Contract Type'!$B$2:$B$6, 0),
        MATCH(B126, 'Summary - Contract Type'!$C$1:$BX$1, 0)
      ),
      ""
    ),
    ""
  ),
  ""
)</f>
        <v/>
      </c>
      <c r="H126" s="21" t="str">
        <f>IF(
  Prototype_input!$C$6 = "Federal or Tribal Government",
  IF(
    B126 &lt;&gt; "",
    IFERROR(
      INDEX(
        'Summary - Period of Performance'!$C$2:$AW$5,
        MATCH(Prototype_input!$C$46, 'Summary - Period of Performance'!$B$2:$B$5, 0),
        MATCH(B126, 'Summary - Period of Performance'!$C$1:$AW$1, 0)
      ),
      ""
    ),
    ""
  ),
  ""
)</f>
        <v/>
      </c>
      <c r="I126" s="21" t="str">
        <f>IF(
  Prototype_input!$C$6 = "Federal or Tribal Government",
  IF(
    B126 &lt;&gt; "",
    IFERROR(
      INDEX(
        'Summary - Socioeconomic'!$C$2:$BX$11,
        MATCH(Prototype_input!$C$50, 'Summary - Socioeconomic'!$B$2:$B$11, 0),
        MATCH(B126, 'Summary - Socioeconomic'!$C$1:$BX$1, 0)
      ),
      ""
    ),
    ""
  ),
  ""
)</f>
        <v/>
      </c>
      <c r="J126" s="21" t="str">
        <f>IF(
  Prototype_input!$C$6 = "Federal or Tribal Government",
  IF(
    B126 &lt;&gt; "",
    IFERROR(
      INDEX(
        'Summary - Estimated Dollar Valu'!$C$2:$AW$4,
        MATCH(Prototype_input!$C$54, 'Summary - Estimated Dollar Valu'!$B$2:$B$4, 0),
        MATCH(B126, 'Summary - Estimated Dollar Valu'!$C$1:$AW$1, 0)
      ),
      ""
    ),
    ""
  ),
  ""
)</f>
        <v/>
      </c>
      <c r="K126" s="21" t="str">
        <f>IF(AND(Prototype_input!$C$56&lt;&gt;"",J126&lt;&gt;""),Prototype_input!$C$58,"")</f>
        <v/>
      </c>
      <c r="L126" s="21" t="str">
        <f>IF(AND(Prototype_input!$C$60&lt;&gt;"",J126&lt;&gt;""),Prototype_input!$C$62,"")</f>
        <v/>
      </c>
      <c r="M126" s="21" t="str">
        <f>IF(AND(Prototype_input!$C$64&lt;&gt;"",J126&lt;&gt;""),Prototype_input!$C$66,"")</f>
        <v/>
      </c>
      <c r="N126" s="21" t="str">
        <f>IF(AND(Prototype_input!$C$68&lt;&gt;"",J126&lt;&gt;""),Prototype_input!$C$70,"")</f>
        <v/>
      </c>
      <c r="O126" s="21" t="str">
        <f>IF(N126&lt;&gt;"",_xlfn.XLOOKUP(Prototype_input!$E$19,'ITC Offerings Mapping'!$C$1:$C$1000,'ITC Offerings Mapping'!$B$1:$B$1000),"")</f>
        <v/>
      </c>
      <c r="Q126" s="21" t="str">
        <f t="array" ref="Q126">IF(Prototype_input!$C$6="Federal or Tribal Government",IF(O126&lt;&gt;"", INDEX('Scope Scoring'!$C$2:$BX$50, MATCH(O126, 'Scope Scoring'!$B$2:$B$50, 0), MATCH(B126, 'Scope Scoring'!$C$1:$BX$1, 0)),""),"")</f>
        <v/>
      </c>
      <c r="R126" s="21" t="str">
        <f t="shared" si="26"/>
        <v/>
      </c>
      <c r="S126" s="21" t="str">
        <f t="shared" si="27"/>
        <v/>
      </c>
      <c r="T126" s="21" t="str">
        <f t="shared" si="28"/>
        <v/>
      </c>
      <c r="U126" s="21" t="str">
        <f t="shared" si="29"/>
        <v/>
      </c>
      <c r="W126" s="21" t="str">
        <f t="array" ref="W126">IF(Prototype_input!$C$6="Federal or Tribal Government",IF(O126&lt;&gt;"", INDEX('Summary - Level of Assistance -'!$C$2:$AV$7, MATCH(Prototype_input!$C$34, 'Summary - Level of Assistance -'!$B$2:$B$7, 0), MATCH(B126, 'Summary - Level of Assistance -'!$C$1:$AV$1, 0)),""),"")</f>
        <v/>
      </c>
      <c r="X126" s="21" t="str">
        <f t="shared" si="30"/>
        <v/>
      </c>
      <c r="Y126" s="21" t="str">
        <f t="shared" si="31"/>
        <v/>
      </c>
      <c r="AA126" s="21" t="str">
        <f t="array" ref="AA126">IF(Prototype_input!$C$6="Federal or Tribal Government",IF(O126&lt;&gt;"", INDEX('Summary - Objective - Tradeoff'!$C$2:$AV$4, MATCH(Prototype_input!$C$38, 'Summary - Objective - Tradeoff'!$B$2:$B$4, 0), MATCH(B126, 'Summary - Objective - Tradeoff'!$C$1:$AV$1, 0)),""),"")</f>
        <v/>
      </c>
      <c r="AB126" s="21" t="str">
        <f t="shared" si="32"/>
        <v/>
      </c>
      <c r="AC126" s="21" t="str">
        <f t="shared" si="33"/>
        <v/>
      </c>
      <c r="AE126" s="21" t="str">
        <f t="array" ref="AE126">IF(Prototype_input!$C$6="Federal or Tribal Government",IF(O126&lt;&gt;"", INDEX('Summary- PoP - Tradeoff'!$C$2:$AV$5, MATCH(Prototype_input!$C$46, 'Summary- PoP - Tradeoff'!$B$2:$B$5, 0), MATCH(B126, 'Summary- PoP - Tradeoff'!$C$1:$AV$1, 0)),""),"")</f>
        <v/>
      </c>
      <c r="AF126" s="21" t="str">
        <f t="shared" si="34"/>
        <v/>
      </c>
      <c r="AG126" s="21" t="str">
        <f t="shared" si="35"/>
        <v/>
      </c>
      <c r="AI126" s="21" t="str">
        <f t="array" ref="AI126">IF(Prototype_input!$C$6="Federal or Tribal Government",IF(O126&lt;&gt;"", INDEX('Summary - EDV - Tradeoff'!$C$2:$AV$4, MATCH(Prototype_input!$C$54, 'Summary - EDV - Tradeoff'!$B$2:$B$4, 0), MATCH(B126, 'Summary - EDV - Tradeoff'!$C$1:$AV$1, 0)),""),"")</f>
        <v/>
      </c>
      <c r="AJ126" s="21" t="str">
        <f t="shared" si="36"/>
        <v/>
      </c>
      <c r="AK126" s="21" t="str">
        <f t="shared" si="37"/>
        <v/>
      </c>
      <c r="AL126" s="21" t="str">
        <f t="shared" si="38"/>
        <v/>
      </c>
    </row>
    <row r="127" spans="4:38" ht="12.75" x14ac:dyDescent="0.2">
      <c r="D127" s="21" t="str">
        <f>IF(
  Prototype_input!$C$6 = "State or Local Government",
  IF(
    C127 &lt;&gt; "",
    IFERROR(
      INDEX(
        'Summary - Acquisition Need'!$C$2:$AD$4,
        MATCH(Prototype_input!$C$30, 'Summary - Acquisition Need'!$B$2:$B$4, 0),
        MATCH(C127, 'Summary - Acquisition Need'!$C$1:$AD$1, 0)
      ),
      ""
    ),
    ""
  ),
  IF(
    Prototype_input!$C$6 = "Federal or Tribal Government",
    IF(
      B127 &lt;&gt; "",
      IFERROR(
        INDEX(
          'Summary - Place of Performance'!$C$2:$AW$14,
          MATCH(Prototype_input!$C$30, 'Summary - Place of Performance'!$B$2:$B$14, 0),
          MATCH(B127, 'Summary - Place of Performance'!$C$1:$AW$1, 0)
        ),
        ""
      ),
      ""
    ),
    ""
  )
)</f>
        <v/>
      </c>
      <c r="E127" s="21" t="str">
        <f>IF(
  Prototype_input!$C$6 = "State or Local Government",
  IF(
    C127 &lt;&gt; "",
    IFERROR(
      INDEX(
        'Summary - Contract Type'!$C$2:$BX$6,
        MATCH(Prototype_input!$C$34, 'Summary - Contract Type'!$B$2:$B$6, 0),
        MATCH(C127, 'Summary - Contract Type'!$C$1:$BX$1, 0)
      ),
      ""
    ),
    ""
  ),
  IF(
    Prototype_input!$C$6 = "Federal or Tribal Government",
    IF(
      B127 &lt;&gt; "",
      IFERROR(
        INDEX(
          'Summary - Level of Assistance'!$C$2:$AW$7,
          MATCH(Prototype_input!$C$34, 'Summary - Level of Assistance'!$B$2:$B$7, 0),
          MATCH(B127, 'Summary - Level of Assistance'!$C$1:$AW$1, 0)
        ),
        ""
      ),
      ""
    ),
    ""
  )
)</f>
        <v/>
      </c>
      <c r="F127" s="21" t="str">
        <f>IF(
  Prototype_input!$C$6 = "State or Local Government",
  IF(
    C127 &lt;&gt; "",
    IFERROR(
      INDEX(
        'Summary - Socioeconomic'!$C$2:$BX$11,
        MATCH(Prototype_input!$C$38, 'Summary - Socioeconomic'!$B$2:$B$11, 0),
        MATCH(C127, 'Summary - Socioeconomic'!$C$1:$BX$1, 0)
      ),
      ""
    ),
    ""
  ),
  IF(
    Prototype_input!$C$6 = "Federal or Tribal Government",
    IF(
      B127 &lt;&gt; "",
      IFERROR(
        INDEX(
          'Summary - Objective'!$C$2:$AX$4,
          MATCH(Prototype_input!$C$38, 'Summary - Objective'!$B$2:$B$4, 0),
          MATCH(B127, 'Summary - Objective'!$C$1:$AX$1, 0)
        ),
        ""
      ),
      ""
    ),
    ""
  )
)</f>
        <v/>
      </c>
      <c r="G127" s="21" t="str">
        <f>IF(
  Prototype_input!$C$6 = "Federal or Tribal Government",
  IF(
    B127 &lt;&gt; "",
    IFERROR(
      INDEX(
        'Summary - Contract Type'!$C$2:$BX$6,
        MATCH(Prototype_input!$C$42, 'Summary - Contract Type'!$B$2:$B$6, 0),
        MATCH(B127, 'Summary - Contract Type'!$C$1:$BX$1, 0)
      ),
      ""
    ),
    ""
  ),
  ""
)</f>
        <v/>
      </c>
      <c r="H127" s="21" t="str">
        <f>IF(
  Prototype_input!$C$6 = "Federal or Tribal Government",
  IF(
    B127 &lt;&gt; "",
    IFERROR(
      INDEX(
        'Summary - Period of Performance'!$C$2:$AW$5,
        MATCH(Prototype_input!$C$46, 'Summary - Period of Performance'!$B$2:$B$5, 0),
        MATCH(B127, 'Summary - Period of Performance'!$C$1:$AW$1, 0)
      ),
      ""
    ),
    ""
  ),
  ""
)</f>
        <v/>
      </c>
      <c r="I127" s="21" t="str">
        <f>IF(
  Prototype_input!$C$6 = "Federal or Tribal Government",
  IF(
    B127 &lt;&gt; "",
    IFERROR(
      INDEX(
        'Summary - Socioeconomic'!$C$2:$BX$11,
        MATCH(Prototype_input!$C$50, 'Summary - Socioeconomic'!$B$2:$B$11, 0),
        MATCH(B127, 'Summary - Socioeconomic'!$C$1:$BX$1, 0)
      ),
      ""
    ),
    ""
  ),
  ""
)</f>
        <v/>
      </c>
      <c r="J127" s="21" t="str">
        <f>IF(
  Prototype_input!$C$6 = "Federal or Tribal Government",
  IF(
    B127 &lt;&gt; "",
    IFERROR(
      INDEX(
        'Summary - Estimated Dollar Valu'!$C$2:$AW$4,
        MATCH(Prototype_input!$C$54, 'Summary - Estimated Dollar Valu'!$B$2:$B$4, 0),
        MATCH(B127, 'Summary - Estimated Dollar Valu'!$C$1:$AW$1, 0)
      ),
      ""
    ),
    ""
  ),
  ""
)</f>
        <v/>
      </c>
      <c r="K127" s="21" t="str">
        <f>IF(AND(Prototype_input!$C$56&lt;&gt;"",J127&lt;&gt;""),Prototype_input!$C$58,"")</f>
        <v/>
      </c>
      <c r="L127" s="21" t="str">
        <f>IF(AND(Prototype_input!$C$60&lt;&gt;"",J127&lt;&gt;""),Prototype_input!$C$62,"")</f>
        <v/>
      </c>
      <c r="M127" s="21" t="str">
        <f>IF(AND(Prototype_input!$C$64&lt;&gt;"",J127&lt;&gt;""),Prototype_input!$C$66,"")</f>
        <v/>
      </c>
      <c r="N127" s="21" t="str">
        <f>IF(AND(Prototype_input!$C$68&lt;&gt;"",J127&lt;&gt;""),Prototype_input!$C$70,"")</f>
        <v/>
      </c>
      <c r="O127" s="21" t="str">
        <f>IF(N127&lt;&gt;"",_xlfn.XLOOKUP(Prototype_input!$E$19,'ITC Offerings Mapping'!$C$1:$C$1000,'ITC Offerings Mapping'!$B$1:$B$1000),"")</f>
        <v/>
      </c>
      <c r="Q127" s="21" t="str">
        <f t="array" ref="Q127">IF(Prototype_input!$C$6="Federal or Tribal Government",IF(O127&lt;&gt;"", INDEX('Scope Scoring'!$C$2:$BX$50, MATCH(O127, 'Scope Scoring'!$B$2:$B$50, 0), MATCH(B127, 'Scope Scoring'!$C$1:$BX$1, 0)),""),"")</f>
        <v/>
      </c>
      <c r="R127" s="21" t="str">
        <f t="shared" si="26"/>
        <v/>
      </c>
      <c r="S127" s="21" t="str">
        <f t="shared" si="27"/>
        <v/>
      </c>
      <c r="T127" s="21" t="str">
        <f t="shared" si="28"/>
        <v/>
      </c>
      <c r="U127" s="21" t="str">
        <f t="shared" si="29"/>
        <v/>
      </c>
      <c r="W127" s="21" t="str">
        <f t="array" ref="W127">IF(Prototype_input!$C$6="Federal or Tribal Government",IF(O127&lt;&gt;"", INDEX('Summary - Level of Assistance -'!$C$2:$AV$7, MATCH(Prototype_input!$C$34, 'Summary - Level of Assistance -'!$B$2:$B$7, 0), MATCH(B127, 'Summary - Level of Assistance -'!$C$1:$AV$1, 0)),""),"")</f>
        <v/>
      </c>
      <c r="X127" s="21" t="str">
        <f t="shared" si="30"/>
        <v/>
      </c>
      <c r="Y127" s="21" t="str">
        <f t="shared" si="31"/>
        <v/>
      </c>
      <c r="AA127" s="21" t="str">
        <f t="array" ref="AA127">IF(Prototype_input!$C$6="Federal or Tribal Government",IF(O127&lt;&gt;"", INDEX('Summary - Objective - Tradeoff'!$C$2:$AV$4, MATCH(Prototype_input!$C$38, 'Summary - Objective - Tradeoff'!$B$2:$B$4, 0), MATCH(B127, 'Summary - Objective - Tradeoff'!$C$1:$AV$1, 0)),""),"")</f>
        <v/>
      </c>
      <c r="AB127" s="21" t="str">
        <f t="shared" si="32"/>
        <v/>
      </c>
      <c r="AC127" s="21" t="str">
        <f t="shared" si="33"/>
        <v/>
      </c>
      <c r="AE127" s="21" t="str">
        <f t="array" ref="AE127">IF(Prototype_input!$C$6="Federal or Tribal Government",IF(O127&lt;&gt;"", INDEX('Summary- PoP - Tradeoff'!$C$2:$AV$5, MATCH(Prototype_input!$C$46, 'Summary- PoP - Tradeoff'!$B$2:$B$5, 0), MATCH(B127, 'Summary- PoP - Tradeoff'!$C$1:$AV$1, 0)),""),"")</f>
        <v/>
      </c>
      <c r="AF127" s="21" t="str">
        <f t="shared" si="34"/>
        <v/>
      </c>
      <c r="AG127" s="21" t="str">
        <f t="shared" si="35"/>
        <v/>
      </c>
      <c r="AI127" s="21" t="str">
        <f t="array" ref="AI127">IF(Prototype_input!$C$6="Federal or Tribal Government",IF(O127&lt;&gt;"", INDEX('Summary - EDV - Tradeoff'!$C$2:$AV$4, MATCH(Prototype_input!$C$54, 'Summary - EDV - Tradeoff'!$B$2:$B$4, 0), MATCH(B127, 'Summary - EDV - Tradeoff'!$C$1:$AV$1, 0)),""),"")</f>
        <v/>
      </c>
      <c r="AJ127" s="21" t="str">
        <f t="shared" si="36"/>
        <v/>
      </c>
      <c r="AK127" s="21" t="str">
        <f t="shared" si="37"/>
        <v/>
      </c>
      <c r="AL127" s="21" t="str">
        <f t="shared" si="38"/>
        <v/>
      </c>
    </row>
    <row r="128" spans="4:38" ht="12.75" x14ac:dyDescent="0.2">
      <c r="D128" s="21" t="str">
        <f>IF(
  Prototype_input!$C$6 = "State or Local Government",
  IF(
    C128 &lt;&gt; "",
    IFERROR(
      INDEX(
        'Summary - Acquisition Need'!$C$2:$AD$4,
        MATCH(Prototype_input!$C$30, 'Summary - Acquisition Need'!$B$2:$B$4, 0),
        MATCH(C128, 'Summary - Acquisition Need'!$C$1:$AD$1, 0)
      ),
      ""
    ),
    ""
  ),
  IF(
    Prototype_input!$C$6 = "Federal or Tribal Government",
    IF(
      B128 &lt;&gt; "",
      IFERROR(
        INDEX(
          'Summary - Place of Performance'!$C$2:$AW$14,
          MATCH(Prototype_input!$C$30, 'Summary - Place of Performance'!$B$2:$B$14, 0),
          MATCH(B128, 'Summary - Place of Performance'!$C$1:$AW$1, 0)
        ),
        ""
      ),
      ""
    ),
    ""
  )
)</f>
        <v/>
      </c>
      <c r="E128" s="21" t="str">
        <f>IF(
  Prototype_input!$C$6 = "State or Local Government",
  IF(
    C128 &lt;&gt; "",
    IFERROR(
      INDEX(
        'Summary - Contract Type'!$C$2:$BX$6,
        MATCH(Prototype_input!$C$34, 'Summary - Contract Type'!$B$2:$B$6, 0),
        MATCH(C128, 'Summary - Contract Type'!$C$1:$BX$1, 0)
      ),
      ""
    ),
    ""
  ),
  IF(
    Prototype_input!$C$6 = "Federal or Tribal Government",
    IF(
      B128 &lt;&gt; "",
      IFERROR(
        INDEX(
          'Summary - Level of Assistance'!$C$2:$AW$7,
          MATCH(Prototype_input!$C$34, 'Summary - Level of Assistance'!$B$2:$B$7, 0),
          MATCH(B128, 'Summary - Level of Assistance'!$C$1:$AW$1, 0)
        ),
        ""
      ),
      ""
    ),
    ""
  )
)</f>
        <v/>
      </c>
      <c r="F128" s="21" t="str">
        <f>IF(
  Prototype_input!$C$6 = "State or Local Government",
  IF(
    C128 &lt;&gt; "",
    IFERROR(
      INDEX(
        'Summary - Socioeconomic'!$C$2:$BX$11,
        MATCH(Prototype_input!$C$38, 'Summary - Socioeconomic'!$B$2:$B$11, 0),
        MATCH(C128, 'Summary - Socioeconomic'!$C$1:$BX$1, 0)
      ),
      ""
    ),
    ""
  ),
  IF(
    Prototype_input!$C$6 = "Federal or Tribal Government",
    IF(
      B128 &lt;&gt; "",
      IFERROR(
        INDEX(
          'Summary - Objective'!$C$2:$AX$4,
          MATCH(Prototype_input!$C$38, 'Summary - Objective'!$B$2:$B$4, 0),
          MATCH(B128, 'Summary - Objective'!$C$1:$AX$1, 0)
        ),
        ""
      ),
      ""
    ),
    ""
  )
)</f>
        <v/>
      </c>
      <c r="G128" s="21" t="str">
        <f>IF(
  Prototype_input!$C$6 = "Federal or Tribal Government",
  IF(
    B128 &lt;&gt; "",
    IFERROR(
      INDEX(
        'Summary - Contract Type'!$C$2:$BX$6,
        MATCH(Prototype_input!$C$42, 'Summary - Contract Type'!$B$2:$B$6, 0),
        MATCH(B128, 'Summary - Contract Type'!$C$1:$BX$1, 0)
      ),
      ""
    ),
    ""
  ),
  ""
)</f>
        <v/>
      </c>
      <c r="H128" s="21" t="str">
        <f>IF(
  Prototype_input!$C$6 = "Federal or Tribal Government",
  IF(
    B128 &lt;&gt; "",
    IFERROR(
      INDEX(
        'Summary - Period of Performance'!$C$2:$AW$5,
        MATCH(Prototype_input!$C$46, 'Summary - Period of Performance'!$B$2:$B$5, 0),
        MATCH(B128, 'Summary - Period of Performance'!$C$1:$AW$1, 0)
      ),
      ""
    ),
    ""
  ),
  ""
)</f>
        <v/>
      </c>
      <c r="I128" s="21" t="str">
        <f>IF(
  Prototype_input!$C$6 = "Federal or Tribal Government",
  IF(
    B128 &lt;&gt; "",
    IFERROR(
      INDEX(
        'Summary - Socioeconomic'!$C$2:$BX$11,
        MATCH(Prototype_input!$C$50, 'Summary - Socioeconomic'!$B$2:$B$11, 0),
        MATCH(B128, 'Summary - Socioeconomic'!$C$1:$BX$1, 0)
      ),
      ""
    ),
    ""
  ),
  ""
)</f>
        <v/>
      </c>
      <c r="J128" s="21" t="str">
        <f>IF(
  Prototype_input!$C$6 = "Federal or Tribal Government",
  IF(
    B128 &lt;&gt; "",
    IFERROR(
      INDEX(
        'Summary - Estimated Dollar Valu'!$C$2:$AW$4,
        MATCH(Prototype_input!$C$54, 'Summary - Estimated Dollar Valu'!$B$2:$B$4, 0),
        MATCH(B128, 'Summary - Estimated Dollar Valu'!$C$1:$AW$1, 0)
      ),
      ""
    ),
    ""
  ),
  ""
)</f>
        <v/>
      </c>
      <c r="K128" s="21" t="str">
        <f>IF(AND(Prototype_input!$C$56&lt;&gt;"",J128&lt;&gt;""),Prototype_input!$C$58,"")</f>
        <v/>
      </c>
      <c r="L128" s="21" t="str">
        <f>IF(AND(Prototype_input!$C$60&lt;&gt;"",J128&lt;&gt;""),Prototype_input!$C$62,"")</f>
        <v/>
      </c>
      <c r="M128" s="21" t="str">
        <f>IF(AND(Prototype_input!$C$64&lt;&gt;"",J128&lt;&gt;""),Prototype_input!$C$66,"")</f>
        <v/>
      </c>
      <c r="N128" s="21" t="str">
        <f>IF(AND(Prototype_input!$C$68&lt;&gt;"",J128&lt;&gt;""),Prototype_input!$C$70,"")</f>
        <v/>
      </c>
      <c r="O128" s="21" t="str">
        <f>IF(N128&lt;&gt;"",_xlfn.XLOOKUP(Prototype_input!$E$19,'ITC Offerings Mapping'!$C$1:$C$1000,'ITC Offerings Mapping'!$B$1:$B$1000),"")</f>
        <v/>
      </c>
      <c r="Q128" s="21" t="str">
        <f t="array" ref="Q128">IF(Prototype_input!$C$6="Federal or Tribal Government",IF(O128&lt;&gt;"", INDEX('Scope Scoring'!$C$2:$BX$50, MATCH(O128, 'Scope Scoring'!$B$2:$B$50, 0), MATCH(B128, 'Scope Scoring'!$C$1:$BX$1, 0)),""),"")</f>
        <v/>
      </c>
      <c r="R128" s="21" t="str">
        <f t="shared" si="26"/>
        <v/>
      </c>
      <c r="S128" s="21" t="str">
        <f t="shared" si="27"/>
        <v/>
      </c>
      <c r="T128" s="21" t="str">
        <f t="shared" si="28"/>
        <v/>
      </c>
      <c r="U128" s="21" t="str">
        <f t="shared" si="29"/>
        <v/>
      </c>
      <c r="W128" s="21" t="str">
        <f t="array" ref="W128">IF(Prototype_input!$C$6="Federal or Tribal Government",IF(O128&lt;&gt;"", INDEX('Summary - Level of Assistance -'!$C$2:$AV$7, MATCH(Prototype_input!$C$34, 'Summary - Level of Assistance -'!$B$2:$B$7, 0), MATCH(B128, 'Summary - Level of Assistance -'!$C$1:$AV$1, 0)),""),"")</f>
        <v/>
      </c>
      <c r="X128" s="21" t="str">
        <f t="shared" si="30"/>
        <v/>
      </c>
      <c r="Y128" s="21" t="str">
        <f t="shared" si="31"/>
        <v/>
      </c>
      <c r="AA128" s="21" t="str">
        <f t="array" ref="AA128">IF(Prototype_input!$C$6="Federal or Tribal Government",IF(O128&lt;&gt;"", INDEX('Summary - Objective - Tradeoff'!$C$2:$AV$4, MATCH(Prototype_input!$C$38, 'Summary - Objective - Tradeoff'!$B$2:$B$4, 0), MATCH(B128, 'Summary - Objective - Tradeoff'!$C$1:$AV$1, 0)),""),"")</f>
        <v/>
      </c>
      <c r="AB128" s="21" t="str">
        <f t="shared" si="32"/>
        <v/>
      </c>
      <c r="AC128" s="21" t="str">
        <f t="shared" si="33"/>
        <v/>
      </c>
      <c r="AE128" s="21" t="str">
        <f t="array" ref="AE128">IF(Prototype_input!$C$6="Federal or Tribal Government",IF(O128&lt;&gt;"", INDEX('Summary- PoP - Tradeoff'!$C$2:$AV$5, MATCH(Prototype_input!$C$46, 'Summary- PoP - Tradeoff'!$B$2:$B$5, 0), MATCH(B128, 'Summary- PoP - Tradeoff'!$C$1:$AV$1, 0)),""),"")</f>
        <v/>
      </c>
      <c r="AF128" s="21" t="str">
        <f t="shared" si="34"/>
        <v/>
      </c>
      <c r="AG128" s="21" t="str">
        <f t="shared" si="35"/>
        <v/>
      </c>
      <c r="AI128" s="21" t="str">
        <f t="array" ref="AI128">IF(Prototype_input!$C$6="Federal or Tribal Government",IF(O128&lt;&gt;"", INDEX('Summary - EDV - Tradeoff'!$C$2:$AV$4, MATCH(Prototype_input!$C$54, 'Summary - EDV - Tradeoff'!$B$2:$B$4, 0), MATCH(B128, 'Summary - EDV - Tradeoff'!$C$1:$AV$1, 0)),""),"")</f>
        <v/>
      </c>
      <c r="AJ128" s="21" t="str">
        <f t="shared" si="36"/>
        <v/>
      </c>
      <c r="AK128" s="21" t="str">
        <f t="shared" si="37"/>
        <v/>
      </c>
      <c r="AL128" s="21" t="str">
        <f t="shared" si="38"/>
        <v/>
      </c>
    </row>
    <row r="129" spans="4:38" ht="12.75" x14ac:dyDescent="0.2">
      <c r="D129" s="21" t="str">
        <f>IF(
  Prototype_input!$C$6 = "State or Local Government",
  IF(
    C129 &lt;&gt; "",
    IFERROR(
      INDEX(
        'Summary - Acquisition Need'!$C$2:$AD$4,
        MATCH(Prototype_input!$C$30, 'Summary - Acquisition Need'!$B$2:$B$4, 0),
        MATCH(C129, 'Summary - Acquisition Need'!$C$1:$AD$1, 0)
      ),
      ""
    ),
    ""
  ),
  IF(
    Prototype_input!$C$6 = "Federal or Tribal Government",
    IF(
      B129 &lt;&gt; "",
      IFERROR(
        INDEX(
          'Summary - Place of Performance'!$C$2:$AW$14,
          MATCH(Prototype_input!$C$30, 'Summary - Place of Performance'!$B$2:$B$14, 0),
          MATCH(B129, 'Summary - Place of Performance'!$C$1:$AW$1, 0)
        ),
        ""
      ),
      ""
    ),
    ""
  )
)</f>
        <v/>
      </c>
      <c r="E129" s="21" t="str">
        <f>IF(
  Prototype_input!$C$6 = "State or Local Government",
  IF(
    C129 &lt;&gt; "",
    IFERROR(
      INDEX(
        'Summary - Contract Type'!$C$2:$BX$6,
        MATCH(Prototype_input!$C$34, 'Summary - Contract Type'!$B$2:$B$6, 0),
        MATCH(C129, 'Summary - Contract Type'!$C$1:$BX$1, 0)
      ),
      ""
    ),
    ""
  ),
  IF(
    Prototype_input!$C$6 = "Federal or Tribal Government",
    IF(
      B129 &lt;&gt; "",
      IFERROR(
        INDEX(
          'Summary - Level of Assistance'!$C$2:$AW$7,
          MATCH(Prototype_input!$C$34, 'Summary - Level of Assistance'!$B$2:$B$7, 0),
          MATCH(B129, 'Summary - Level of Assistance'!$C$1:$AW$1, 0)
        ),
        ""
      ),
      ""
    ),
    ""
  )
)</f>
        <v/>
      </c>
      <c r="F129" s="21" t="str">
        <f>IF(
  Prototype_input!$C$6 = "State or Local Government",
  IF(
    C129 &lt;&gt; "",
    IFERROR(
      INDEX(
        'Summary - Socioeconomic'!$C$2:$BX$11,
        MATCH(Prototype_input!$C$38, 'Summary - Socioeconomic'!$B$2:$B$11, 0),
        MATCH(C129, 'Summary - Socioeconomic'!$C$1:$BX$1, 0)
      ),
      ""
    ),
    ""
  ),
  IF(
    Prototype_input!$C$6 = "Federal or Tribal Government",
    IF(
      B129 &lt;&gt; "",
      IFERROR(
        INDEX(
          'Summary - Objective'!$C$2:$AX$4,
          MATCH(Prototype_input!$C$38, 'Summary - Objective'!$B$2:$B$4, 0),
          MATCH(B129, 'Summary - Objective'!$C$1:$AX$1, 0)
        ),
        ""
      ),
      ""
    ),
    ""
  )
)</f>
        <v/>
      </c>
      <c r="G129" s="21" t="str">
        <f>IF(
  Prototype_input!$C$6 = "Federal or Tribal Government",
  IF(
    B129 &lt;&gt; "",
    IFERROR(
      INDEX(
        'Summary - Contract Type'!$C$2:$BX$6,
        MATCH(Prototype_input!$C$42, 'Summary - Contract Type'!$B$2:$B$6, 0),
        MATCH(B129, 'Summary - Contract Type'!$C$1:$BX$1, 0)
      ),
      ""
    ),
    ""
  ),
  ""
)</f>
        <v/>
      </c>
      <c r="H129" s="21" t="str">
        <f>IF(
  Prototype_input!$C$6 = "Federal or Tribal Government",
  IF(
    B129 &lt;&gt; "",
    IFERROR(
      INDEX(
        'Summary - Period of Performance'!$C$2:$AW$5,
        MATCH(Prototype_input!$C$46, 'Summary - Period of Performance'!$B$2:$B$5, 0),
        MATCH(B129, 'Summary - Period of Performance'!$C$1:$AW$1, 0)
      ),
      ""
    ),
    ""
  ),
  ""
)</f>
        <v/>
      </c>
      <c r="I129" s="21" t="str">
        <f>IF(
  Prototype_input!$C$6 = "Federal or Tribal Government",
  IF(
    B129 &lt;&gt; "",
    IFERROR(
      INDEX(
        'Summary - Socioeconomic'!$C$2:$BX$11,
        MATCH(Prototype_input!$C$50, 'Summary - Socioeconomic'!$B$2:$B$11, 0),
        MATCH(B129, 'Summary - Socioeconomic'!$C$1:$BX$1, 0)
      ),
      ""
    ),
    ""
  ),
  ""
)</f>
        <v/>
      </c>
      <c r="J129" s="21" t="str">
        <f>IF(
  Prototype_input!$C$6 = "Federal or Tribal Government",
  IF(
    B129 &lt;&gt; "",
    IFERROR(
      INDEX(
        'Summary - Estimated Dollar Valu'!$C$2:$AW$4,
        MATCH(Prototype_input!$C$54, 'Summary - Estimated Dollar Valu'!$B$2:$B$4, 0),
        MATCH(B129, 'Summary - Estimated Dollar Valu'!$C$1:$AW$1, 0)
      ),
      ""
    ),
    ""
  ),
  ""
)</f>
        <v/>
      </c>
      <c r="K129" s="21" t="str">
        <f>IF(AND(Prototype_input!$C$56&lt;&gt;"",J129&lt;&gt;""),Prototype_input!$C$58,"")</f>
        <v/>
      </c>
      <c r="L129" s="21" t="str">
        <f>IF(AND(Prototype_input!$C$60&lt;&gt;"",J129&lt;&gt;""),Prototype_input!$C$62,"")</f>
        <v/>
      </c>
      <c r="M129" s="21" t="str">
        <f>IF(AND(Prototype_input!$C$64&lt;&gt;"",J129&lt;&gt;""),Prototype_input!$C$66,"")</f>
        <v/>
      </c>
      <c r="N129" s="21" t="str">
        <f>IF(AND(Prototype_input!$C$68&lt;&gt;"",J129&lt;&gt;""),Prototype_input!$C$70,"")</f>
        <v/>
      </c>
      <c r="O129" s="21" t="str">
        <f>IF(N129&lt;&gt;"",_xlfn.XLOOKUP(Prototype_input!$E$19,'ITC Offerings Mapping'!$C$1:$C$1000,'ITC Offerings Mapping'!$B$1:$B$1000),"")</f>
        <v/>
      </c>
      <c r="Q129" s="21" t="str">
        <f t="array" ref="Q129">IF(Prototype_input!$C$6="Federal or Tribal Government",IF(O129&lt;&gt;"", INDEX('Scope Scoring'!$C$2:$BX$50, MATCH(O129, 'Scope Scoring'!$B$2:$B$50, 0), MATCH(B129, 'Scope Scoring'!$C$1:$BX$1, 0)),""),"")</f>
        <v/>
      </c>
      <c r="R129" s="21" t="str">
        <f t="shared" si="26"/>
        <v/>
      </c>
      <c r="S129" s="21" t="str">
        <f t="shared" si="27"/>
        <v/>
      </c>
      <c r="T129" s="21" t="str">
        <f t="shared" si="28"/>
        <v/>
      </c>
      <c r="U129" s="21" t="str">
        <f t="shared" si="29"/>
        <v/>
      </c>
      <c r="W129" s="21" t="str">
        <f t="array" ref="W129">IF(Prototype_input!$C$6="Federal or Tribal Government",IF(O129&lt;&gt;"", INDEX('Summary - Level of Assistance -'!$C$2:$AV$7, MATCH(Prototype_input!$C$34, 'Summary - Level of Assistance -'!$B$2:$B$7, 0), MATCH(B129, 'Summary - Level of Assistance -'!$C$1:$AV$1, 0)),""),"")</f>
        <v/>
      </c>
      <c r="X129" s="21" t="str">
        <f t="shared" si="30"/>
        <v/>
      </c>
      <c r="Y129" s="21" t="str">
        <f t="shared" si="31"/>
        <v/>
      </c>
      <c r="AA129" s="21" t="str">
        <f t="array" ref="AA129">IF(Prototype_input!$C$6="Federal or Tribal Government",IF(O129&lt;&gt;"", INDEX('Summary - Objective - Tradeoff'!$C$2:$AV$4, MATCH(Prototype_input!$C$38, 'Summary - Objective - Tradeoff'!$B$2:$B$4, 0), MATCH(B129, 'Summary - Objective - Tradeoff'!$C$1:$AV$1, 0)),""),"")</f>
        <v/>
      </c>
      <c r="AB129" s="21" t="str">
        <f t="shared" si="32"/>
        <v/>
      </c>
      <c r="AC129" s="21" t="str">
        <f t="shared" si="33"/>
        <v/>
      </c>
      <c r="AE129" s="21" t="str">
        <f t="array" ref="AE129">IF(Prototype_input!$C$6="Federal or Tribal Government",IF(O129&lt;&gt;"", INDEX('Summary- PoP - Tradeoff'!$C$2:$AV$5, MATCH(Prototype_input!$C$46, 'Summary- PoP - Tradeoff'!$B$2:$B$5, 0), MATCH(B129, 'Summary- PoP - Tradeoff'!$C$1:$AV$1, 0)),""),"")</f>
        <v/>
      </c>
      <c r="AF129" s="21" t="str">
        <f t="shared" si="34"/>
        <v/>
      </c>
      <c r="AG129" s="21" t="str">
        <f t="shared" si="35"/>
        <v/>
      </c>
      <c r="AI129" s="21" t="str">
        <f t="array" ref="AI129">IF(Prototype_input!$C$6="Federal or Tribal Government",IF(O129&lt;&gt;"", INDEX('Summary - EDV - Tradeoff'!$C$2:$AV$4, MATCH(Prototype_input!$C$54, 'Summary - EDV - Tradeoff'!$B$2:$B$4, 0), MATCH(B129, 'Summary - EDV - Tradeoff'!$C$1:$AV$1, 0)),""),"")</f>
        <v/>
      </c>
      <c r="AJ129" s="21" t="str">
        <f t="shared" si="36"/>
        <v/>
      </c>
      <c r="AK129" s="21" t="str">
        <f t="shared" si="37"/>
        <v/>
      </c>
      <c r="AL129" s="21" t="str">
        <f t="shared" si="38"/>
        <v/>
      </c>
    </row>
    <row r="130" spans="4:38" ht="12.75" x14ac:dyDescent="0.2">
      <c r="D130" s="21" t="str">
        <f>IF(
  Prototype_input!$C$6 = "State or Local Government",
  IF(
    C130 &lt;&gt; "",
    IFERROR(
      INDEX(
        'Summary - Acquisition Need'!$C$2:$AD$4,
        MATCH(Prototype_input!$C$30, 'Summary - Acquisition Need'!$B$2:$B$4, 0),
        MATCH(C130, 'Summary - Acquisition Need'!$C$1:$AD$1, 0)
      ),
      ""
    ),
    ""
  ),
  IF(
    Prototype_input!$C$6 = "Federal or Tribal Government",
    IF(
      B130 &lt;&gt; "",
      IFERROR(
        INDEX(
          'Summary - Place of Performance'!$C$2:$AW$14,
          MATCH(Prototype_input!$C$30, 'Summary - Place of Performance'!$B$2:$B$14, 0),
          MATCH(B130, 'Summary - Place of Performance'!$C$1:$AW$1, 0)
        ),
        ""
      ),
      ""
    ),
    ""
  )
)</f>
        <v/>
      </c>
      <c r="E130" s="21" t="str">
        <f>IF(
  Prototype_input!$C$6 = "State or Local Government",
  IF(
    C130 &lt;&gt; "",
    IFERROR(
      INDEX(
        'Summary - Contract Type'!$C$2:$BX$6,
        MATCH(Prototype_input!$C$34, 'Summary - Contract Type'!$B$2:$B$6, 0),
        MATCH(C130, 'Summary - Contract Type'!$C$1:$BX$1, 0)
      ),
      ""
    ),
    ""
  ),
  IF(
    Prototype_input!$C$6 = "Federal or Tribal Government",
    IF(
      B130 &lt;&gt; "",
      IFERROR(
        INDEX(
          'Summary - Level of Assistance'!$C$2:$AW$7,
          MATCH(Prototype_input!$C$34, 'Summary - Level of Assistance'!$B$2:$B$7, 0),
          MATCH(B130, 'Summary - Level of Assistance'!$C$1:$AW$1, 0)
        ),
        ""
      ),
      ""
    ),
    ""
  )
)</f>
        <v/>
      </c>
      <c r="F130" s="21" t="str">
        <f>IF(
  Prototype_input!$C$6 = "State or Local Government",
  IF(
    C130 &lt;&gt; "",
    IFERROR(
      INDEX(
        'Summary - Socioeconomic'!$C$2:$BX$11,
        MATCH(Prototype_input!$C$38, 'Summary - Socioeconomic'!$B$2:$B$11, 0),
        MATCH(C130, 'Summary - Socioeconomic'!$C$1:$BX$1, 0)
      ),
      ""
    ),
    ""
  ),
  IF(
    Prototype_input!$C$6 = "Federal or Tribal Government",
    IF(
      B130 &lt;&gt; "",
      IFERROR(
        INDEX(
          'Summary - Objective'!$C$2:$AX$4,
          MATCH(Prototype_input!$C$38, 'Summary - Objective'!$B$2:$B$4, 0),
          MATCH(B130, 'Summary - Objective'!$C$1:$AX$1, 0)
        ),
        ""
      ),
      ""
    ),
    ""
  )
)</f>
        <v/>
      </c>
      <c r="G130" s="21" t="str">
        <f>IF(
  Prototype_input!$C$6 = "Federal or Tribal Government",
  IF(
    B130 &lt;&gt; "",
    IFERROR(
      INDEX(
        'Summary - Contract Type'!$C$2:$BX$6,
        MATCH(Prototype_input!$C$42, 'Summary - Contract Type'!$B$2:$B$6, 0),
        MATCH(B130, 'Summary - Contract Type'!$C$1:$BX$1, 0)
      ),
      ""
    ),
    ""
  ),
  ""
)</f>
        <v/>
      </c>
      <c r="H130" s="21" t="str">
        <f>IF(
  Prototype_input!$C$6 = "Federal or Tribal Government",
  IF(
    B130 &lt;&gt; "",
    IFERROR(
      INDEX(
        'Summary - Period of Performance'!$C$2:$AW$5,
        MATCH(Prototype_input!$C$46, 'Summary - Period of Performance'!$B$2:$B$5, 0),
        MATCH(B130, 'Summary - Period of Performance'!$C$1:$AW$1, 0)
      ),
      ""
    ),
    ""
  ),
  ""
)</f>
        <v/>
      </c>
      <c r="I130" s="21" t="str">
        <f>IF(
  Prototype_input!$C$6 = "Federal or Tribal Government",
  IF(
    B130 &lt;&gt; "",
    IFERROR(
      INDEX(
        'Summary - Socioeconomic'!$C$2:$BX$11,
        MATCH(Prototype_input!$C$50, 'Summary - Socioeconomic'!$B$2:$B$11, 0),
        MATCH(B130, 'Summary - Socioeconomic'!$C$1:$BX$1, 0)
      ),
      ""
    ),
    ""
  ),
  ""
)</f>
        <v/>
      </c>
      <c r="J130" s="21" t="str">
        <f>IF(
  Prototype_input!$C$6 = "Federal or Tribal Government",
  IF(
    B130 &lt;&gt; "",
    IFERROR(
      INDEX(
        'Summary - Estimated Dollar Valu'!$C$2:$AW$4,
        MATCH(Prototype_input!$C$54, 'Summary - Estimated Dollar Valu'!$B$2:$B$4, 0),
        MATCH(B130, 'Summary - Estimated Dollar Valu'!$C$1:$AW$1, 0)
      ),
      ""
    ),
    ""
  ),
  ""
)</f>
        <v/>
      </c>
      <c r="K130" s="21" t="str">
        <f>IF(AND(Prototype_input!$C$56&lt;&gt;"",J130&lt;&gt;""),Prototype_input!$C$58,"")</f>
        <v/>
      </c>
      <c r="L130" s="21" t="str">
        <f>IF(AND(Prototype_input!$C$60&lt;&gt;"",J130&lt;&gt;""),Prototype_input!$C$62,"")</f>
        <v/>
      </c>
      <c r="M130" s="21" t="str">
        <f>IF(AND(Prototype_input!$C$64&lt;&gt;"",J130&lt;&gt;""),Prototype_input!$C$66,"")</f>
        <v/>
      </c>
      <c r="N130" s="21" t="str">
        <f>IF(AND(Prototype_input!$C$68&lt;&gt;"",J130&lt;&gt;""),Prototype_input!$C$70,"")</f>
        <v/>
      </c>
      <c r="O130" s="21" t="str">
        <f>IF(N130&lt;&gt;"",_xlfn.XLOOKUP(Prototype_input!$E$19,'ITC Offerings Mapping'!$C$1:$C$1000,'ITC Offerings Mapping'!$B$1:$B$1000),"")</f>
        <v/>
      </c>
      <c r="Q130" s="21" t="str">
        <f t="array" ref="Q130">IF(Prototype_input!$C$6="Federal or Tribal Government",IF(O130&lt;&gt;"", INDEX('Scope Scoring'!$C$2:$BX$50, MATCH(O130, 'Scope Scoring'!$B$2:$B$50, 0), MATCH(B130, 'Scope Scoring'!$C$1:$BX$1, 0)),""),"")</f>
        <v/>
      </c>
      <c r="R130" s="21" t="str">
        <f t="shared" si="26"/>
        <v/>
      </c>
      <c r="S130" s="21" t="str">
        <f t="shared" si="27"/>
        <v/>
      </c>
      <c r="T130" s="21" t="str">
        <f t="shared" si="28"/>
        <v/>
      </c>
      <c r="U130" s="21" t="str">
        <f t="shared" si="29"/>
        <v/>
      </c>
      <c r="W130" s="21" t="str">
        <f t="array" ref="W130">IF(Prototype_input!$C$6="Federal or Tribal Government",IF(O130&lt;&gt;"", INDEX('Summary - Level of Assistance -'!$C$2:$AV$7, MATCH(Prototype_input!$C$34, 'Summary - Level of Assistance -'!$B$2:$B$7, 0), MATCH(B130, 'Summary - Level of Assistance -'!$C$1:$AV$1, 0)),""),"")</f>
        <v/>
      </c>
      <c r="X130" s="21" t="str">
        <f t="shared" si="30"/>
        <v/>
      </c>
      <c r="Y130" s="21" t="str">
        <f t="shared" si="31"/>
        <v/>
      </c>
      <c r="AA130" s="21" t="str">
        <f t="array" ref="AA130">IF(Prototype_input!$C$6="Federal or Tribal Government",IF(O130&lt;&gt;"", INDEX('Summary - Objective - Tradeoff'!$C$2:$AV$4, MATCH(Prototype_input!$C$38, 'Summary - Objective - Tradeoff'!$B$2:$B$4, 0), MATCH(B130, 'Summary - Objective - Tradeoff'!$C$1:$AV$1, 0)),""),"")</f>
        <v/>
      </c>
      <c r="AB130" s="21" t="str">
        <f t="shared" si="32"/>
        <v/>
      </c>
      <c r="AC130" s="21" t="str">
        <f t="shared" si="33"/>
        <v/>
      </c>
      <c r="AE130" s="21" t="str">
        <f t="array" ref="AE130">IF(Prototype_input!$C$6="Federal or Tribal Government",IF(O130&lt;&gt;"", INDEX('Summary- PoP - Tradeoff'!$C$2:$AV$5, MATCH(Prototype_input!$C$46, 'Summary- PoP - Tradeoff'!$B$2:$B$5, 0), MATCH(B130, 'Summary- PoP - Tradeoff'!$C$1:$AV$1, 0)),""),"")</f>
        <v/>
      </c>
      <c r="AF130" s="21" t="str">
        <f t="shared" si="34"/>
        <v/>
      </c>
      <c r="AG130" s="21" t="str">
        <f t="shared" si="35"/>
        <v/>
      </c>
      <c r="AI130" s="21" t="str">
        <f t="array" ref="AI130">IF(Prototype_input!$C$6="Federal or Tribal Government",IF(O130&lt;&gt;"", INDEX('Summary - EDV - Tradeoff'!$C$2:$AV$4, MATCH(Prototype_input!$C$54, 'Summary - EDV - Tradeoff'!$B$2:$B$4, 0), MATCH(B130, 'Summary - EDV - Tradeoff'!$C$1:$AV$1, 0)),""),"")</f>
        <v/>
      </c>
      <c r="AJ130" s="21" t="str">
        <f t="shared" si="36"/>
        <v/>
      </c>
      <c r="AK130" s="21" t="str">
        <f t="shared" si="37"/>
        <v/>
      </c>
      <c r="AL130" s="21" t="str">
        <f t="shared" si="38"/>
        <v/>
      </c>
    </row>
    <row r="131" spans="4:38" ht="12.75" x14ac:dyDescent="0.2">
      <c r="D131" s="21" t="str">
        <f>IF(
  Prototype_input!$C$6 = "State or Local Government",
  IF(
    C131 &lt;&gt; "",
    IFERROR(
      INDEX(
        'Summary - Acquisition Need'!$C$2:$AD$4,
        MATCH(Prototype_input!$C$30, 'Summary - Acquisition Need'!$B$2:$B$4, 0),
        MATCH(C131, 'Summary - Acquisition Need'!$C$1:$AD$1, 0)
      ),
      ""
    ),
    ""
  ),
  IF(
    Prototype_input!$C$6 = "Federal or Tribal Government",
    IF(
      B131 &lt;&gt; "",
      IFERROR(
        INDEX(
          'Summary - Place of Performance'!$C$2:$AW$14,
          MATCH(Prototype_input!$C$30, 'Summary - Place of Performance'!$B$2:$B$14, 0),
          MATCH(B131, 'Summary - Place of Performance'!$C$1:$AW$1, 0)
        ),
        ""
      ),
      ""
    ),
    ""
  )
)</f>
        <v/>
      </c>
      <c r="E131" s="21" t="str">
        <f>IF(
  Prototype_input!$C$6 = "State or Local Government",
  IF(
    C131 &lt;&gt; "",
    IFERROR(
      INDEX(
        'Summary - Contract Type'!$C$2:$BX$6,
        MATCH(Prototype_input!$C$34, 'Summary - Contract Type'!$B$2:$B$6, 0),
        MATCH(C131, 'Summary - Contract Type'!$C$1:$BX$1, 0)
      ),
      ""
    ),
    ""
  ),
  IF(
    Prototype_input!$C$6 = "Federal or Tribal Government",
    IF(
      B131 &lt;&gt; "",
      IFERROR(
        INDEX(
          'Summary - Level of Assistance'!$C$2:$AW$7,
          MATCH(Prototype_input!$C$34, 'Summary - Level of Assistance'!$B$2:$B$7, 0),
          MATCH(B131, 'Summary - Level of Assistance'!$C$1:$AW$1, 0)
        ),
        ""
      ),
      ""
    ),
    ""
  )
)</f>
        <v/>
      </c>
      <c r="F131" s="21" t="str">
        <f>IF(
  Prototype_input!$C$6 = "State or Local Government",
  IF(
    C131 &lt;&gt; "",
    IFERROR(
      INDEX(
        'Summary - Socioeconomic'!$C$2:$BX$11,
        MATCH(Prototype_input!$C$38, 'Summary - Socioeconomic'!$B$2:$B$11, 0),
        MATCH(C131, 'Summary - Socioeconomic'!$C$1:$BX$1, 0)
      ),
      ""
    ),
    ""
  ),
  IF(
    Prototype_input!$C$6 = "Federal or Tribal Government",
    IF(
      B131 &lt;&gt; "",
      IFERROR(
        INDEX(
          'Summary - Objective'!$C$2:$AX$4,
          MATCH(Prototype_input!$C$38, 'Summary - Objective'!$B$2:$B$4, 0),
          MATCH(B131, 'Summary - Objective'!$C$1:$AX$1, 0)
        ),
        ""
      ),
      ""
    ),
    ""
  )
)</f>
        <v/>
      </c>
      <c r="G131" s="21" t="str">
        <f>IF(
  Prototype_input!$C$6 = "Federal or Tribal Government",
  IF(
    B131 &lt;&gt; "",
    IFERROR(
      INDEX(
        'Summary - Contract Type'!$C$2:$BX$6,
        MATCH(Prototype_input!$C$42, 'Summary - Contract Type'!$B$2:$B$6, 0),
        MATCH(B131, 'Summary - Contract Type'!$C$1:$BX$1, 0)
      ),
      ""
    ),
    ""
  ),
  ""
)</f>
        <v/>
      </c>
      <c r="H131" s="21" t="str">
        <f>IF(
  Prototype_input!$C$6 = "Federal or Tribal Government",
  IF(
    B131 &lt;&gt; "",
    IFERROR(
      INDEX(
        'Summary - Period of Performance'!$C$2:$AW$5,
        MATCH(Prototype_input!$C$46, 'Summary - Period of Performance'!$B$2:$B$5, 0),
        MATCH(B131, 'Summary - Period of Performance'!$C$1:$AW$1, 0)
      ),
      ""
    ),
    ""
  ),
  ""
)</f>
        <v/>
      </c>
      <c r="I131" s="21" t="str">
        <f>IF(
  Prototype_input!$C$6 = "Federal or Tribal Government",
  IF(
    B131 &lt;&gt; "",
    IFERROR(
      INDEX(
        'Summary - Socioeconomic'!$C$2:$BX$11,
        MATCH(Prototype_input!$C$50, 'Summary - Socioeconomic'!$B$2:$B$11, 0),
        MATCH(B131, 'Summary - Socioeconomic'!$C$1:$BX$1, 0)
      ),
      ""
    ),
    ""
  ),
  ""
)</f>
        <v/>
      </c>
      <c r="J131" s="21" t="str">
        <f>IF(
  Prototype_input!$C$6 = "Federal or Tribal Government",
  IF(
    B131 &lt;&gt; "",
    IFERROR(
      INDEX(
        'Summary - Estimated Dollar Valu'!$C$2:$AW$4,
        MATCH(Prototype_input!$C$54, 'Summary - Estimated Dollar Valu'!$B$2:$B$4, 0),
        MATCH(B131, 'Summary - Estimated Dollar Valu'!$C$1:$AW$1, 0)
      ),
      ""
    ),
    ""
  ),
  ""
)</f>
        <v/>
      </c>
      <c r="K131" s="21" t="str">
        <f>IF(AND(Prototype_input!$C$56&lt;&gt;"",J131&lt;&gt;""),Prototype_input!$C$58,"")</f>
        <v/>
      </c>
      <c r="L131" s="21" t="str">
        <f>IF(AND(Prototype_input!$C$60&lt;&gt;"",J131&lt;&gt;""),Prototype_input!$C$62,"")</f>
        <v/>
      </c>
      <c r="M131" s="21" t="str">
        <f>IF(AND(Prototype_input!$C$64&lt;&gt;"",J131&lt;&gt;""),Prototype_input!$C$66,"")</f>
        <v/>
      </c>
      <c r="N131" s="21" t="str">
        <f>IF(AND(Prototype_input!$C$68&lt;&gt;"",J131&lt;&gt;""),Prototype_input!$C$70,"")</f>
        <v/>
      </c>
      <c r="O131" s="21" t="str">
        <f>IF(N131&lt;&gt;"",_xlfn.XLOOKUP(Prototype_input!$E$19,'ITC Offerings Mapping'!$C$1:$C$1000,'ITC Offerings Mapping'!$B$1:$B$1000),"")</f>
        <v/>
      </c>
      <c r="Q131" s="21" t="str">
        <f t="array" ref="Q131">IF(Prototype_input!$C$6="Federal or Tribal Government",IF(O131&lt;&gt;"", INDEX('Scope Scoring'!$C$2:$BX$50, MATCH(O131, 'Scope Scoring'!$B$2:$B$50, 0), MATCH(B131, 'Scope Scoring'!$C$1:$BX$1, 0)),""),"")</f>
        <v/>
      </c>
      <c r="R131" s="21" t="str">
        <f t="shared" ref="R131:R172" si="39">IF(Q131&lt;&gt;"",Q131*60,"")</f>
        <v/>
      </c>
      <c r="S131" s="21" t="str">
        <f t="shared" ref="S131:S172" si="40">IF(R131&lt;&gt;"",((Y131+AC131+AG131+AK131)*40)/100,"")</f>
        <v/>
      </c>
      <c r="T131" s="21" t="str">
        <f t="shared" ref="T131:T172" si="41">IF(R131&lt;&gt;"", SUM(R131:S131),"")</f>
        <v/>
      </c>
      <c r="U131" s="21" t="str">
        <f t="shared" ref="U131:U172" si="42">IF(B131&lt;&gt;"",IF(OR(D131="No",E131="No",G131="No",I131="No"),"Fail","Pass"),"")</f>
        <v/>
      </c>
      <c r="W131" s="21" t="str">
        <f t="array" ref="W131">IF(Prototype_input!$C$6="Federal or Tribal Government",IF(O131&lt;&gt;"", INDEX('Summary - Level of Assistance -'!$C$2:$AV$7, MATCH(Prototype_input!$C$34, 'Summary - Level of Assistance -'!$B$2:$B$7, 0), MATCH(B131, 'Summary - Level of Assistance -'!$C$1:$AV$1, 0)),""),"")</f>
        <v/>
      </c>
      <c r="X131" s="21" t="str">
        <f t="shared" ref="X131:X172" si="43">IF(K131="Level of Assistance",4,IF(L131="Level of Assistance",3,IF(M131="Level of Assistance",2,IF(N131="Level of Assistance",1,""))))</f>
        <v/>
      </c>
      <c r="Y131" s="21" t="str">
        <f t="shared" ref="Y131:Y172" si="44">IF(X131&lt;&gt;"",W131*10*X131,"")</f>
        <v/>
      </c>
      <c r="AA131" s="21" t="str">
        <f t="array" ref="AA131">IF(Prototype_input!$C$6="Federal or Tribal Government",IF(O131&lt;&gt;"", INDEX('Summary - Objective - Tradeoff'!$C$2:$AV$4, MATCH(Prototype_input!$C$38, 'Summary - Objective - Tradeoff'!$B$2:$B$4, 0), MATCH(B131, 'Summary - Objective - Tradeoff'!$C$1:$AV$1, 0)),""),"")</f>
        <v/>
      </c>
      <c r="AB131" s="21" t="str">
        <f t="shared" ref="AB131:AB172" si="45">IF(K131="Objective",4,IF(L131="Objective",3,IF(M131="Objective",2,IF(N131="Objective",1,""))))</f>
        <v/>
      </c>
      <c r="AC131" s="21" t="str">
        <f t="shared" ref="AC131:AC172" si="46">IF(AB131&lt;&gt;"",AA131*10*AB131,"")</f>
        <v/>
      </c>
      <c r="AE131" s="21" t="str">
        <f t="array" ref="AE131">IF(Prototype_input!$C$6="Federal or Tribal Government",IF(O131&lt;&gt;"", INDEX('Summary- PoP - Tradeoff'!$C$2:$AV$5, MATCH(Prototype_input!$C$46, 'Summary- PoP - Tradeoff'!$B$2:$B$5, 0), MATCH(B131, 'Summary- PoP - Tradeoff'!$C$1:$AV$1, 0)),""),"")</f>
        <v/>
      </c>
      <c r="AF131" s="21" t="str">
        <f t="shared" ref="AF131:AF172" si="47">IF(K131="Period of Performance",4,IF(L131="Period of Performance",3,IF(M131="Period of Performance",2,IF(N131="Period of Performance",1,""))))</f>
        <v/>
      </c>
      <c r="AG131" s="21" t="str">
        <f t="shared" ref="AG131:AG172" si="48">IF(AF131&lt;&gt;"",AE131*10*AF131,"")</f>
        <v/>
      </c>
      <c r="AI131" s="21" t="str">
        <f t="array" ref="AI131">IF(Prototype_input!$C$6="Federal or Tribal Government",IF(O131&lt;&gt;"", INDEX('Summary - EDV - Tradeoff'!$C$2:$AV$4, MATCH(Prototype_input!$C$54, 'Summary - EDV - Tradeoff'!$B$2:$B$4, 0), MATCH(B131, 'Summary - EDV - Tradeoff'!$C$1:$AV$1, 0)),""),"")</f>
        <v/>
      </c>
      <c r="AJ131" s="21" t="str">
        <f t="shared" ref="AJ131:AJ172" si="49">IF(K131="Estimated Dollar Value",4,IF(L131="Estimated Dollar Value",3,IF(M131="Estimated Dollar Value",2,IF(N131="Estimated Dollar Value",1,""))))</f>
        <v/>
      </c>
      <c r="AK131" s="21" t="str">
        <f t="shared" ref="AK131:AK172" si="50">IF(AI131&lt;&gt;"",AJ131*10*AI131,"")</f>
        <v/>
      </c>
      <c r="AL131" s="21" t="str">
        <f t="shared" ref="AL131:AL172" si="51">IF(C131&lt;&gt;"",IF(OR(D131="No",E131="No",F131="No"),"Fail","Pass"),"")</f>
        <v/>
      </c>
    </row>
    <row r="132" spans="4:38" ht="12.75" x14ac:dyDescent="0.2">
      <c r="D132" s="21" t="str">
        <f>IF(
  Prototype_input!$C$6 = "State or Local Government",
  IF(
    C132 &lt;&gt; "",
    IFERROR(
      INDEX(
        'Summary - Acquisition Need'!$C$2:$AD$4,
        MATCH(Prototype_input!$C$30, 'Summary - Acquisition Need'!$B$2:$B$4, 0),
        MATCH(C132, 'Summary - Acquisition Need'!$C$1:$AD$1, 0)
      ),
      ""
    ),
    ""
  ),
  IF(
    Prototype_input!$C$6 = "Federal or Tribal Government",
    IF(
      B132 &lt;&gt; "",
      IFERROR(
        INDEX(
          'Summary - Place of Performance'!$C$2:$AW$14,
          MATCH(Prototype_input!$C$30, 'Summary - Place of Performance'!$B$2:$B$14, 0),
          MATCH(B132, 'Summary - Place of Performance'!$C$1:$AW$1, 0)
        ),
        ""
      ),
      ""
    ),
    ""
  )
)</f>
        <v/>
      </c>
      <c r="E132" s="21" t="str">
        <f>IF(
  Prototype_input!$C$6 = "State or Local Government",
  IF(
    C132 &lt;&gt; "",
    IFERROR(
      INDEX(
        'Summary - Contract Type'!$C$2:$BX$6,
        MATCH(Prototype_input!$C$34, 'Summary - Contract Type'!$B$2:$B$6, 0),
        MATCH(C132, 'Summary - Contract Type'!$C$1:$BX$1, 0)
      ),
      ""
    ),
    ""
  ),
  IF(
    Prototype_input!$C$6 = "Federal or Tribal Government",
    IF(
      B132 &lt;&gt; "",
      IFERROR(
        INDEX(
          'Summary - Level of Assistance'!$C$2:$AW$7,
          MATCH(Prototype_input!$C$34, 'Summary - Level of Assistance'!$B$2:$B$7, 0),
          MATCH(B132, 'Summary - Level of Assistance'!$C$1:$AW$1, 0)
        ),
        ""
      ),
      ""
    ),
    ""
  )
)</f>
        <v/>
      </c>
      <c r="F132" s="21" t="str">
        <f>IF(
  Prototype_input!$C$6 = "State or Local Government",
  IF(
    C132 &lt;&gt; "",
    IFERROR(
      INDEX(
        'Summary - Socioeconomic'!$C$2:$BX$11,
        MATCH(Prototype_input!$C$38, 'Summary - Socioeconomic'!$B$2:$B$11, 0),
        MATCH(C132, 'Summary - Socioeconomic'!$C$1:$BX$1, 0)
      ),
      ""
    ),
    ""
  ),
  IF(
    Prototype_input!$C$6 = "Federal or Tribal Government",
    IF(
      B132 &lt;&gt; "",
      IFERROR(
        INDEX(
          'Summary - Objective'!$C$2:$AX$4,
          MATCH(Prototype_input!$C$38, 'Summary - Objective'!$B$2:$B$4, 0),
          MATCH(B132, 'Summary - Objective'!$C$1:$AX$1, 0)
        ),
        ""
      ),
      ""
    ),
    ""
  )
)</f>
        <v/>
      </c>
      <c r="G132" s="21" t="str">
        <f>IF(
  Prototype_input!$C$6 = "Federal or Tribal Government",
  IF(
    B132 &lt;&gt; "",
    IFERROR(
      INDEX(
        'Summary - Contract Type'!$C$2:$BX$6,
        MATCH(Prototype_input!$C$42, 'Summary - Contract Type'!$B$2:$B$6, 0),
        MATCH(B132, 'Summary - Contract Type'!$C$1:$BX$1, 0)
      ),
      ""
    ),
    ""
  ),
  ""
)</f>
        <v/>
      </c>
      <c r="H132" s="21" t="str">
        <f>IF(
  Prototype_input!$C$6 = "Federal or Tribal Government",
  IF(
    B132 &lt;&gt; "",
    IFERROR(
      INDEX(
        'Summary - Period of Performance'!$C$2:$AW$5,
        MATCH(Prototype_input!$C$46, 'Summary - Period of Performance'!$B$2:$B$5, 0),
        MATCH(B132, 'Summary - Period of Performance'!$C$1:$AW$1, 0)
      ),
      ""
    ),
    ""
  ),
  ""
)</f>
        <v/>
      </c>
      <c r="I132" s="21" t="str">
        <f>IF(
  Prototype_input!$C$6 = "Federal or Tribal Government",
  IF(
    B132 &lt;&gt; "",
    IFERROR(
      INDEX(
        'Summary - Socioeconomic'!$C$2:$BX$11,
        MATCH(Prototype_input!$C$50, 'Summary - Socioeconomic'!$B$2:$B$11, 0),
        MATCH(B132, 'Summary - Socioeconomic'!$C$1:$BX$1, 0)
      ),
      ""
    ),
    ""
  ),
  ""
)</f>
        <v/>
      </c>
      <c r="J132" s="21" t="str">
        <f>IF(
  Prototype_input!$C$6 = "Federal or Tribal Government",
  IF(
    B132 &lt;&gt; "",
    IFERROR(
      INDEX(
        'Summary - Estimated Dollar Valu'!$C$2:$AW$4,
        MATCH(Prototype_input!$C$54, 'Summary - Estimated Dollar Valu'!$B$2:$B$4, 0),
        MATCH(B132, 'Summary - Estimated Dollar Valu'!$C$1:$AW$1, 0)
      ),
      ""
    ),
    ""
  ),
  ""
)</f>
        <v/>
      </c>
      <c r="K132" s="21" t="str">
        <f>IF(AND(Prototype_input!$C$56&lt;&gt;"",J132&lt;&gt;""),Prototype_input!$C$58,"")</f>
        <v/>
      </c>
      <c r="L132" s="21" t="str">
        <f>IF(AND(Prototype_input!$C$60&lt;&gt;"",J132&lt;&gt;""),Prototype_input!$C$62,"")</f>
        <v/>
      </c>
      <c r="M132" s="21" t="str">
        <f>IF(AND(Prototype_input!$C$64&lt;&gt;"",J132&lt;&gt;""),Prototype_input!$C$66,"")</f>
        <v/>
      </c>
      <c r="N132" s="21" t="str">
        <f>IF(AND(Prototype_input!$C$68&lt;&gt;"",J132&lt;&gt;""),Prototype_input!$C$70,"")</f>
        <v/>
      </c>
      <c r="O132" s="21" t="str">
        <f>IF(N132&lt;&gt;"",_xlfn.XLOOKUP(Prototype_input!$E$19,'ITC Offerings Mapping'!$C$1:$C$1000,'ITC Offerings Mapping'!$B$1:$B$1000),"")</f>
        <v/>
      </c>
      <c r="Q132" s="21" t="str">
        <f t="array" ref="Q132">IF(Prototype_input!$C$6="Federal or Tribal Government",IF(O132&lt;&gt;"", INDEX('Scope Scoring'!$C$2:$BX$50, MATCH(O132, 'Scope Scoring'!$B$2:$B$50, 0), MATCH(B132, 'Scope Scoring'!$C$1:$BX$1, 0)),""),"")</f>
        <v/>
      </c>
      <c r="R132" s="21" t="str">
        <f t="shared" si="39"/>
        <v/>
      </c>
      <c r="S132" s="21" t="str">
        <f t="shared" si="40"/>
        <v/>
      </c>
      <c r="T132" s="21" t="str">
        <f t="shared" si="41"/>
        <v/>
      </c>
      <c r="U132" s="21" t="str">
        <f t="shared" si="42"/>
        <v/>
      </c>
      <c r="W132" s="21" t="str">
        <f t="array" ref="W132">IF(Prototype_input!$C$6="Federal or Tribal Government",IF(O132&lt;&gt;"", INDEX('Summary - Level of Assistance -'!$C$2:$AV$7, MATCH(Prototype_input!$C$34, 'Summary - Level of Assistance -'!$B$2:$B$7, 0), MATCH(B132, 'Summary - Level of Assistance -'!$C$1:$AV$1, 0)),""),"")</f>
        <v/>
      </c>
      <c r="X132" s="21" t="str">
        <f t="shared" si="43"/>
        <v/>
      </c>
      <c r="Y132" s="21" t="str">
        <f t="shared" si="44"/>
        <v/>
      </c>
      <c r="AA132" s="21" t="str">
        <f t="array" ref="AA132">IF(Prototype_input!$C$6="Federal or Tribal Government",IF(O132&lt;&gt;"", INDEX('Summary - Objective - Tradeoff'!$C$2:$AV$4, MATCH(Prototype_input!$C$38, 'Summary - Objective - Tradeoff'!$B$2:$B$4, 0), MATCH(B132, 'Summary - Objective - Tradeoff'!$C$1:$AV$1, 0)),""),"")</f>
        <v/>
      </c>
      <c r="AB132" s="21" t="str">
        <f t="shared" si="45"/>
        <v/>
      </c>
      <c r="AC132" s="21" t="str">
        <f t="shared" si="46"/>
        <v/>
      </c>
      <c r="AE132" s="21" t="str">
        <f t="array" ref="AE132">IF(Prototype_input!$C$6="Federal or Tribal Government",IF(O132&lt;&gt;"", INDEX('Summary- PoP - Tradeoff'!$C$2:$AV$5, MATCH(Prototype_input!$C$46, 'Summary- PoP - Tradeoff'!$B$2:$B$5, 0), MATCH(B132, 'Summary- PoP - Tradeoff'!$C$1:$AV$1, 0)),""),"")</f>
        <v/>
      </c>
      <c r="AF132" s="21" t="str">
        <f t="shared" si="47"/>
        <v/>
      </c>
      <c r="AG132" s="21" t="str">
        <f t="shared" si="48"/>
        <v/>
      </c>
      <c r="AI132" s="21" t="str">
        <f t="array" ref="AI132">IF(Prototype_input!$C$6="Federal or Tribal Government",IF(O132&lt;&gt;"", INDEX('Summary - EDV - Tradeoff'!$C$2:$AV$4, MATCH(Prototype_input!$C$54, 'Summary - EDV - Tradeoff'!$B$2:$B$4, 0), MATCH(B132, 'Summary - EDV - Tradeoff'!$C$1:$AV$1, 0)),""),"")</f>
        <v/>
      </c>
      <c r="AJ132" s="21" t="str">
        <f t="shared" si="49"/>
        <v/>
      </c>
      <c r="AK132" s="21" t="str">
        <f t="shared" si="50"/>
        <v/>
      </c>
      <c r="AL132" s="21" t="str">
        <f t="shared" si="51"/>
        <v/>
      </c>
    </row>
    <row r="133" spans="4:38" ht="12.75" x14ac:dyDescent="0.2">
      <c r="D133" s="21" t="str">
        <f>IF(
  Prototype_input!$C$6 = "State or Local Government",
  IF(
    C133 &lt;&gt; "",
    IFERROR(
      INDEX(
        'Summary - Acquisition Need'!$C$2:$AD$4,
        MATCH(Prototype_input!$C$30, 'Summary - Acquisition Need'!$B$2:$B$4, 0),
        MATCH(C133, 'Summary - Acquisition Need'!$C$1:$AD$1, 0)
      ),
      ""
    ),
    ""
  ),
  IF(
    Prototype_input!$C$6 = "Federal or Tribal Government",
    IF(
      B133 &lt;&gt; "",
      IFERROR(
        INDEX(
          'Summary - Place of Performance'!$C$2:$AW$14,
          MATCH(Prototype_input!$C$30, 'Summary - Place of Performance'!$B$2:$B$14, 0),
          MATCH(B133, 'Summary - Place of Performance'!$C$1:$AW$1, 0)
        ),
        ""
      ),
      ""
    ),
    ""
  )
)</f>
        <v/>
      </c>
      <c r="E133" s="21" t="str">
        <f>IF(
  Prototype_input!$C$6 = "State or Local Government",
  IF(
    C133 &lt;&gt; "",
    IFERROR(
      INDEX(
        'Summary - Contract Type'!$C$2:$BX$6,
        MATCH(Prototype_input!$C$34, 'Summary - Contract Type'!$B$2:$B$6, 0),
        MATCH(C133, 'Summary - Contract Type'!$C$1:$BX$1, 0)
      ),
      ""
    ),
    ""
  ),
  IF(
    Prototype_input!$C$6 = "Federal or Tribal Government",
    IF(
      B133 &lt;&gt; "",
      IFERROR(
        INDEX(
          'Summary - Level of Assistance'!$C$2:$AW$7,
          MATCH(Prototype_input!$C$34, 'Summary - Level of Assistance'!$B$2:$B$7, 0),
          MATCH(B133, 'Summary - Level of Assistance'!$C$1:$AW$1, 0)
        ),
        ""
      ),
      ""
    ),
    ""
  )
)</f>
        <v/>
      </c>
      <c r="F133" s="21" t="str">
        <f>IF(
  Prototype_input!$C$6 = "State or Local Government",
  IF(
    C133 &lt;&gt; "",
    IFERROR(
      INDEX(
        'Summary - Socioeconomic'!$C$2:$BX$11,
        MATCH(Prototype_input!$C$38, 'Summary - Socioeconomic'!$B$2:$B$11, 0),
        MATCH(C133, 'Summary - Socioeconomic'!$C$1:$BX$1, 0)
      ),
      ""
    ),
    ""
  ),
  IF(
    Prototype_input!$C$6 = "Federal or Tribal Government",
    IF(
      B133 &lt;&gt; "",
      IFERROR(
        INDEX(
          'Summary - Objective'!$C$2:$AX$4,
          MATCH(Prototype_input!$C$38, 'Summary - Objective'!$B$2:$B$4, 0),
          MATCH(B133, 'Summary - Objective'!$C$1:$AX$1, 0)
        ),
        ""
      ),
      ""
    ),
    ""
  )
)</f>
        <v/>
      </c>
      <c r="G133" s="21" t="str">
        <f>IF(
  Prototype_input!$C$6 = "Federal or Tribal Government",
  IF(
    B133 &lt;&gt; "",
    IFERROR(
      INDEX(
        'Summary - Contract Type'!$C$2:$BX$6,
        MATCH(Prototype_input!$C$42, 'Summary - Contract Type'!$B$2:$B$6, 0),
        MATCH(B133, 'Summary - Contract Type'!$C$1:$BX$1, 0)
      ),
      ""
    ),
    ""
  ),
  ""
)</f>
        <v/>
      </c>
      <c r="H133" s="21" t="str">
        <f>IF(
  Prototype_input!$C$6 = "Federal or Tribal Government",
  IF(
    B133 &lt;&gt; "",
    IFERROR(
      INDEX(
        'Summary - Period of Performance'!$C$2:$AW$5,
        MATCH(Prototype_input!$C$46, 'Summary - Period of Performance'!$B$2:$B$5, 0),
        MATCH(B133, 'Summary - Period of Performance'!$C$1:$AW$1, 0)
      ),
      ""
    ),
    ""
  ),
  ""
)</f>
        <v/>
      </c>
      <c r="I133" s="21" t="str">
        <f>IF(
  Prototype_input!$C$6 = "Federal or Tribal Government",
  IF(
    B133 &lt;&gt; "",
    IFERROR(
      INDEX(
        'Summary - Socioeconomic'!$C$2:$BX$11,
        MATCH(Prototype_input!$C$50, 'Summary - Socioeconomic'!$B$2:$B$11, 0),
        MATCH(B133, 'Summary - Socioeconomic'!$C$1:$BX$1, 0)
      ),
      ""
    ),
    ""
  ),
  ""
)</f>
        <v/>
      </c>
      <c r="J133" s="21" t="str">
        <f>IF(
  Prototype_input!$C$6 = "Federal or Tribal Government",
  IF(
    B133 &lt;&gt; "",
    IFERROR(
      INDEX(
        'Summary - Estimated Dollar Valu'!$C$2:$AW$4,
        MATCH(Prototype_input!$C$54, 'Summary - Estimated Dollar Valu'!$B$2:$B$4, 0),
        MATCH(B133, 'Summary - Estimated Dollar Valu'!$C$1:$AW$1, 0)
      ),
      ""
    ),
    ""
  ),
  ""
)</f>
        <v/>
      </c>
      <c r="K133" s="21" t="str">
        <f>IF(AND(Prototype_input!$C$56&lt;&gt;"",J133&lt;&gt;""),Prototype_input!$C$58,"")</f>
        <v/>
      </c>
      <c r="L133" s="21" t="str">
        <f>IF(AND(Prototype_input!$C$60&lt;&gt;"",J133&lt;&gt;""),Prototype_input!$C$62,"")</f>
        <v/>
      </c>
      <c r="M133" s="21" t="str">
        <f>IF(AND(Prototype_input!$C$64&lt;&gt;"",J133&lt;&gt;""),Prototype_input!$C$66,"")</f>
        <v/>
      </c>
      <c r="N133" s="21" t="str">
        <f>IF(AND(Prototype_input!$C$68&lt;&gt;"",J133&lt;&gt;""),Prototype_input!$C$70,"")</f>
        <v/>
      </c>
      <c r="O133" s="21" t="str">
        <f>IF(N133&lt;&gt;"",_xlfn.XLOOKUP(Prototype_input!$E$19,'ITC Offerings Mapping'!$C$1:$C$1000,'ITC Offerings Mapping'!$B$1:$B$1000),"")</f>
        <v/>
      </c>
      <c r="Q133" s="21" t="str">
        <f t="array" ref="Q133">IF(Prototype_input!$C$6="Federal or Tribal Government",IF(O133&lt;&gt;"", INDEX('Scope Scoring'!$C$2:$BX$50, MATCH(O133, 'Scope Scoring'!$B$2:$B$50, 0), MATCH(B133, 'Scope Scoring'!$C$1:$BX$1, 0)),""),"")</f>
        <v/>
      </c>
      <c r="R133" s="21" t="str">
        <f t="shared" si="39"/>
        <v/>
      </c>
      <c r="S133" s="21" t="str">
        <f t="shared" si="40"/>
        <v/>
      </c>
      <c r="T133" s="21" t="str">
        <f t="shared" si="41"/>
        <v/>
      </c>
      <c r="U133" s="21" t="str">
        <f t="shared" si="42"/>
        <v/>
      </c>
      <c r="W133" s="21" t="str">
        <f t="array" ref="W133">IF(Prototype_input!$C$6="Federal or Tribal Government",IF(O133&lt;&gt;"", INDEX('Summary - Level of Assistance -'!$C$2:$AV$7, MATCH(Prototype_input!$C$34, 'Summary - Level of Assistance -'!$B$2:$B$7, 0), MATCH(B133, 'Summary - Level of Assistance -'!$C$1:$AV$1, 0)),""),"")</f>
        <v/>
      </c>
      <c r="X133" s="21" t="str">
        <f t="shared" si="43"/>
        <v/>
      </c>
      <c r="Y133" s="21" t="str">
        <f t="shared" si="44"/>
        <v/>
      </c>
      <c r="AA133" s="21" t="str">
        <f t="array" ref="AA133">IF(Prototype_input!$C$6="Federal or Tribal Government",IF(O133&lt;&gt;"", INDEX('Summary - Objective - Tradeoff'!$C$2:$AV$4, MATCH(Prototype_input!$C$38, 'Summary - Objective - Tradeoff'!$B$2:$B$4, 0), MATCH(B133, 'Summary - Objective - Tradeoff'!$C$1:$AV$1, 0)),""),"")</f>
        <v/>
      </c>
      <c r="AB133" s="21" t="str">
        <f t="shared" si="45"/>
        <v/>
      </c>
      <c r="AC133" s="21" t="str">
        <f t="shared" si="46"/>
        <v/>
      </c>
      <c r="AE133" s="21" t="str">
        <f t="array" ref="AE133">IF(Prototype_input!$C$6="Federal or Tribal Government",IF(O133&lt;&gt;"", INDEX('Summary- PoP - Tradeoff'!$C$2:$AV$5, MATCH(Prototype_input!$C$46, 'Summary- PoP - Tradeoff'!$B$2:$B$5, 0), MATCH(B133, 'Summary- PoP - Tradeoff'!$C$1:$AV$1, 0)),""),"")</f>
        <v/>
      </c>
      <c r="AF133" s="21" t="str">
        <f t="shared" si="47"/>
        <v/>
      </c>
      <c r="AG133" s="21" t="str">
        <f t="shared" si="48"/>
        <v/>
      </c>
      <c r="AI133" s="21" t="str">
        <f t="array" ref="AI133">IF(Prototype_input!$C$6="Federal or Tribal Government",IF(O133&lt;&gt;"", INDEX('Summary - EDV - Tradeoff'!$C$2:$AV$4, MATCH(Prototype_input!$C$54, 'Summary - EDV - Tradeoff'!$B$2:$B$4, 0), MATCH(B133, 'Summary - EDV - Tradeoff'!$C$1:$AV$1, 0)),""),"")</f>
        <v/>
      </c>
      <c r="AJ133" s="21" t="str">
        <f t="shared" si="49"/>
        <v/>
      </c>
      <c r="AK133" s="21" t="str">
        <f t="shared" si="50"/>
        <v/>
      </c>
      <c r="AL133" s="21" t="str">
        <f t="shared" si="51"/>
        <v/>
      </c>
    </row>
    <row r="134" spans="4:38" ht="12.75" x14ac:dyDescent="0.2">
      <c r="D134" s="21" t="str">
        <f>IF(
  Prototype_input!$C$6 = "State or Local Government",
  IF(
    C134 &lt;&gt; "",
    IFERROR(
      INDEX(
        'Summary - Acquisition Need'!$C$2:$AD$4,
        MATCH(Prototype_input!$C$30, 'Summary - Acquisition Need'!$B$2:$B$4, 0),
        MATCH(C134, 'Summary - Acquisition Need'!$C$1:$AD$1, 0)
      ),
      ""
    ),
    ""
  ),
  IF(
    Prototype_input!$C$6 = "Federal or Tribal Government",
    IF(
      B134 &lt;&gt; "",
      IFERROR(
        INDEX(
          'Summary - Place of Performance'!$C$2:$AW$14,
          MATCH(Prototype_input!$C$30, 'Summary - Place of Performance'!$B$2:$B$14, 0),
          MATCH(B134, 'Summary - Place of Performance'!$C$1:$AW$1, 0)
        ),
        ""
      ),
      ""
    ),
    ""
  )
)</f>
        <v/>
      </c>
      <c r="E134" s="21" t="str">
        <f>IF(
  Prototype_input!$C$6 = "State or Local Government",
  IF(
    C134 &lt;&gt; "",
    IFERROR(
      INDEX(
        'Summary - Contract Type'!$C$2:$BX$6,
        MATCH(Prototype_input!$C$34, 'Summary - Contract Type'!$B$2:$B$6, 0),
        MATCH(C134, 'Summary - Contract Type'!$C$1:$BX$1, 0)
      ),
      ""
    ),
    ""
  ),
  IF(
    Prototype_input!$C$6 = "Federal or Tribal Government",
    IF(
      B134 &lt;&gt; "",
      IFERROR(
        INDEX(
          'Summary - Level of Assistance'!$C$2:$AW$7,
          MATCH(Prototype_input!$C$34, 'Summary - Level of Assistance'!$B$2:$B$7, 0),
          MATCH(B134, 'Summary - Level of Assistance'!$C$1:$AW$1, 0)
        ),
        ""
      ),
      ""
    ),
    ""
  )
)</f>
        <v/>
      </c>
      <c r="F134" s="21" t="str">
        <f>IF(
  Prototype_input!$C$6 = "State or Local Government",
  IF(
    C134 &lt;&gt; "",
    IFERROR(
      INDEX(
        'Summary - Socioeconomic'!$C$2:$BX$11,
        MATCH(Prototype_input!$C$38, 'Summary - Socioeconomic'!$B$2:$B$11, 0),
        MATCH(C134, 'Summary - Socioeconomic'!$C$1:$BX$1, 0)
      ),
      ""
    ),
    ""
  ),
  IF(
    Prototype_input!$C$6 = "Federal or Tribal Government",
    IF(
      B134 &lt;&gt; "",
      IFERROR(
        INDEX(
          'Summary - Objective'!$C$2:$AX$4,
          MATCH(Prototype_input!$C$38, 'Summary - Objective'!$B$2:$B$4, 0),
          MATCH(B134, 'Summary - Objective'!$C$1:$AX$1, 0)
        ),
        ""
      ),
      ""
    ),
    ""
  )
)</f>
        <v/>
      </c>
      <c r="G134" s="21" t="str">
        <f>IF(
  Prototype_input!$C$6 = "Federal or Tribal Government",
  IF(
    B134 &lt;&gt; "",
    IFERROR(
      INDEX(
        'Summary - Contract Type'!$C$2:$BX$6,
        MATCH(Prototype_input!$C$42, 'Summary - Contract Type'!$B$2:$B$6, 0),
        MATCH(B134, 'Summary - Contract Type'!$C$1:$BX$1, 0)
      ),
      ""
    ),
    ""
  ),
  ""
)</f>
        <v/>
      </c>
      <c r="H134" s="21" t="str">
        <f>IF(
  Prototype_input!$C$6 = "Federal or Tribal Government",
  IF(
    B134 &lt;&gt; "",
    IFERROR(
      INDEX(
        'Summary - Period of Performance'!$C$2:$AW$5,
        MATCH(Prototype_input!$C$46, 'Summary - Period of Performance'!$B$2:$B$5, 0),
        MATCH(B134, 'Summary - Period of Performance'!$C$1:$AW$1, 0)
      ),
      ""
    ),
    ""
  ),
  ""
)</f>
        <v/>
      </c>
      <c r="I134" s="21" t="str">
        <f>IF(
  Prototype_input!$C$6 = "Federal or Tribal Government",
  IF(
    B134 &lt;&gt; "",
    IFERROR(
      INDEX(
        'Summary - Socioeconomic'!$C$2:$BX$11,
        MATCH(Prototype_input!$C$50, 'Summary - Socioeconomic'!$B$2:$B$11, 0),
        MATCH(B134, 'Summary - Socioeconomic'!$C$1:$BX$1, 0)
      ),
      ""
    ),
    ""
  ),
  ""
)</f>
        <v/>
      </c>
      <c r="J134" s="21" t="str">
        <f>IF(
  Prototype_input!$C$6 = "Federal or Tribal Government",
  IF(
    B134 &lt;&gt; "",
    IFERROR(
      INDEX(
        'Summary - Estimated Dollar Valu'!$C$2:$AW$4,
        MATCH(Prototype_input!$C$54, 'Summary - Estimated Dollar Valu'!$B$2:$B$4, 0),
        MATCH(B134, 'Summary - Estimated Dollar Valu'!$C$1:$AW$1, 0)
      ),
      ""
    ),
    ""
  ),
  ""
)</f>
        <v/>
      </c>
      <c r="K134" s="21" t="str">
        <f>IF(AND(Prototype_input!$C$56&lt;&gt;"",J134&lt;&gt;""),Prototype_input!$C$58,"")</f>
        <v/>
      </c>
      <c r="L134" s="21" t="str">
        <f>IF(AND(Prototype_input!$C$60&lt;&gt;"",J134&lt;&gt;""),Prototype_input!$C$62,"")</f>
        <v/>
      </c>
      <c r="M134" s="21" t="str">
        <f>IF(AND(Prototype_input!$C$64&lt;&gt;"",J134&lt;&gt;""),Prototype_input!$C$66,"")</f>
        <v/>
      </c>
      <c r="N134" s="21" t="str">
        <f>IF(AND(Prototype_input!$C$68&lt;&gt;"",J134&lt;&gt;""),Prototype_input!$C$70,"")</f>
        <v/>
      </c>
      <c r="O134" s="21" t="str">
        <f>IF(N134&lt;&gt;"",_xlfn.XLOOKUP(Prototype_input!$E$19,'ITC Offerings Mapping'!$C$1:$C$1000,'ITC Offerings Mapping'!$B$1:$B$1000),"")</f>
        <v/>
      </c>
      <c r="Q134" s="21" t="str">
        <f t="array" ref="Q134">IF(Prototype_input!$C$6="Federal or Tribal Government",IF(O134&lt;&gt;"", INDEX('Scope Scoring'!$C$2:$BX$50, MATCH(O134, 'Scope Scoring'!$B$2:$B$50, 0), MATCH(B134, 'Scope Scoring'!$C$1:$BX$1, 0)),""),"")</f>
        <v/>
      </c>
      <c r="R134" s="21" t="str">
        <f t="shared" si="39"/>
        <v/>
      </c>
      <c r="S134" s="21" t="str">
        <f t="shared" si="40"/>
        <v/>
      </c>
      <c r="T134" s="21" t="str">
        <f t="shared" si="41"/>
        <v/>
      </c>
      <c r="U134" s="21" t="str">
        <f t="shared" si="42"/>
        <v/>
      </c>
      <c r="W134" s="21" t="str">
        <f t="array" ref="W134">IF(Prototype_input!$C$6="Federal or Tribal Government",IF(O134&lt;&gt;"", INDEX('Summary - Level of Assistance -'!$C$2:$AV$7, MATCH(Prototype_input!$C$34, 'Summary - Level of Assistance -'!$B$2:$B$7, 0), MATCH(B134, 'Summary - Level of Assistance -'!$C$1:$AV$1, 0)),""),"")</f>
        <v/>
      </c>
      <c r="X134" s="21" t="str">
        <f t="shared" si="43"/>
        <v/>
      </c>
      <c r="Y134" s="21" t="str">
        <f t="shared" si="44"/>
        <v/>
      </c>
      <c r="AA134" s="21" t="str">
        <f t="array" ref="AA134">IF(Prototype_input!$C$6="Federal or Tribal Government",IF(O134&lt;&gt;"", INDEX('Summary - Objective - Tradeoff'!$C$2:$AV$4, MATCH(Prototype_input!$C$38, 'Summary - Objective - Tradeoff'!$B$2:$B$4, 0), MATCH(B134, 'Summary - Objective - Tradeoff'!$C$1:$AV$1, 0)),""),"")</f>
        <v/>
      </c>
      <c r="AB134" s="21" t="str">
        <f t="shared" si="45"/>
        <v/>
      </c>
      <c r="AC134" s="21" t="str">
        <f t="shared" si="46"/>
        <v/>
      </c>
      <c r="AE134" s="21" t="str">
        <f t="array" ref="AE134">IF(Prototype_input!$C$6="Federal or Tribal Government",IF(O134&lt;&gt;"", INDEX('Summary- PoP - Tradeoff'!$C$2:$AV$5, MATCH(Prototype_input!$C$46, 'Summary- PoP - Tradeoff'!$B$2:$B$5, 0), MATCH(B134, 'Summary- PoP - Tradeoff'!$C$1:$AV$1, 0)),""),"")</f>
        <v/>
      </c>
      <c r="AF134" s="21" t="str">
        <f t="shared" si="47"/>
        <v/>
      </c>
      <c r="AG134" s="21" t="str">
        <f t="shared" si="48"/>
        <v/>
      </c>
      <c r="AI134" s="21" t="str">
        <f t="array" ref="AI134">IF(Prototype_input!$C$6="Federal or Tribal Government",IF(O134&lt;&gt;"", INDEX('Summary - EDV - Tradeoff'!$C$2:$AV$4, MATCH(Prototype_input!$C$54, 'Summary - EDV - Tradeoff'!$B$2:$B$4, 0), MATCH(B134, 'Summary - EDV - Tradeoff'!$C$1:$AV$1, 0)),""),"")</f>
        <v/>
      </c>
      <c r="AJ134" s="21" t="str">
        <f t="shared" si="49"/>
        <v/>
      </c>
      <c r="AK134" s="21" t="str">
        <f t="shared" si="50"/>
        <v/>
      </c>
      <c r="AL134" s="21" t="str">
        <f t="shared" si="51"/>
        <v/>
      </c>
    </row>
    <row r="135" spans="4:38" ht="12.75" x14ac:dyDescent="0.2">
      <c r="D135" s="21" t="str">
        <f>IF(
  Prototype_input!$C$6 = "State or Local Government",
  IF(
    C135 &lt;&gt; "",
    IFERROR(
      INDEX(
        'Summary - Acquisition Need'!$C$2:$AD$4,
        MATCH(Prototype_input!$C$30, 'Summary - Acquisition Need'!$B$2:$B$4, 0),
        MATCH(C135, 'Summary - Acquisition Need'!$C$1:$AD$1, 0)
      ),
      ""
    ),
    ""
  ),
  IF(
    Prototype_input!$C$6 = "Federal or Tribal Government",
    IF(
      B135 &lt;&gt; "",
      IFERROR(
        INDEX(
          'Summary - Place of Performance'!$C$2:$AW$14,
          MATCH(Prototype_input!$C$30, 'Summary - Place of Performance'!$B$2:$B$14, 0),
          MATCH(B135, 'Summary - Place of Performance'!$C$1:$AW$1, 0)
        ),
        ""
      ),
      ""
    ),
    ""
  )
)</f>
        <v/>
      </c>
      <c r="E135" s="21" t="str">
        <f>IF(
  Prototype_input!$C$6 = "State or Local Government",
  IF(
    C135 &lt;&gt; "",
    IFERROR(
      INDEX(
        'Summary - Contract Type'!$C$2:$BX$6,
        MATCH(Prototype_input!$C$34, 'Summary - Contract Type'!$B$2:$B$6, 0),
        MATCH(C135, 'Summary - Contract Type'!$C$1:$BX$1, 0)
      ),
      ""
    ),
    ""
  ),
  IF(
    Prototype_input!$C$6 = "Federal or Tribal Government",
    IF(
      B135 &lt;&gt; "",
      IFERROR(
        INDEX(
          'Summary - Level of Assistance'!$C$2:$AW$7,
          MATCH(Prototype_input!$C$34, 'Summary - Level of Assistance'!$B$2:$B$7, 0),
          MATCH(B135, 'Summary - Level of Assistance'!$C$1:$AW$1, 0)
        ),
        ""
      ),
      ""
    ),
    ""
  )
)</f>
        <v/>
      </c>
      <c r="F135" s="21" t="str">
        <f>IF(
  Prototype_input!$C$6 = "State or Local Government",
  IF(
    C135 &lt;&gt; "",
    IFERROR(
      INDEX(
        'Summary - Socioeconomic'!$C$2:$BX$11,
        MATCH(Prototype_input!$C$38, 'Summary - Socioeconomic'!$B$2:$B$11, 0),
        MATCH(C135, 'Summary - Socioeconomic'!$C$1:$BX$1, 0)
      ),
      ""
    ),
    ""
  ),
  IF(
    Prototype_input!$C$6 = "Federal or Tribal Government",
    IF(
      B135 &lt;&gt; "",
      IFERROR(
        INDEX(
          'Summary - Objective'!$C$2:$AX$4,
          MATCH(Prototype_input!$C$38, 'Summary - Objective'!$B$2:$B$4, 0),
          MATCH(B135, 'Summary - Objective'!$C$1:$AX$1, 0)
        ),
        ""
      ),
      ""
    ),
    ""
  )
)</f>
        <v/>
      </c>
      <c r="G135" s="21" t="str">
        <f>IF(
  Prototype_input!$C$6 = "Federal or Tribal Government",
  IF(
    B135 &lt;&gt; "",
    IFERROR(
      INDEX(
        'Summary - Contract Type'!$C$2:$BX$6,
        MATCH(Prototype_input!$C$42, 'Summary - Contract Type'!$B$2:$B$6, 0),
        MATCH(B135, 'Summary - Contract Type'!$C$1:$BX$1, 0)
      ),
      ""
    ),
    ""
  ),
  ""
)</f>
        <v/>
      </c>
      <c r="H135" s="21" t="str">
        <f>IF(
  Prototype_input!$C$6 = "Federal or Tribal Government",
  IF(
    B135 &lt;&gt; "",
    IFERROR(
      INDEX(
        'Summary - Period of Performance'!$C$2:$AW$5,
        MATCH(Prototype_input!$C$46, 'Summary - Period of Performance'!$B$2:$B$5, 0),
        MATCH(B135, 'Summary - Period of Performance'!$C$1:$AW$1, 0)
      ),
      ""
    ),
    ""
  ),
  ""
)</f>
        <v/>
      </c>
      <c r="I135" s="21" t="str">
        <f>IF(
  Prototype_input!$C$6 = "Federal or Tribal Government",
  IF(
    B135 &lt;&gt; "",
    IFERROR(
      INDEX(
        'Summary - Socioeconomic'!$C$2:$BX$11,
        MATCH(Prototype_input!$C$50, 'Summary - Socioeconomic'!$B$2:$B$11, 0),
        MATCH(B135, 'Summary - Socioeconomic'!$C$1:$BX$1, 0)
      ),
      ""
    ),
    ""
  ),
  ""
)</f>
        <v/>
      </c>
      <c r="J135" s="21" t="str">
        <f>IF(
  Prototype_input!$C$6 = "Federal or Tribal Government",
  IF(
    B135 &lt;&gt; "",
    IFERROR(
      INDEX(
        'Summary - Estimated Dollar Valu'!$C$2:$AW$4,
        MATCH(Prototype_input!$C$54, 'Summary - Estimated Dollar Valu'!$B$2:$B$4, 0),
        MATCH(B135, 'Summary - Estimated Dollar Valu'!$C$1:$AW$1, 0)
      ),
      ""
    ),
    ""
  ),
  ""
)</f>
        <v/>
      </c>
      <c r="K135" s="21" t="str">
        <f>IF(AND(Prototype_input!$C$56&lt;&gt;"",J135&lt;&gt;""),Prototype_input!$C$58,"")</f>
        <v/>
      </c>
      <c r="L135" s="21" t="str">
        <f>IF(AND(Prototype_input!$C$60&lt;&gt;"",J135&lt;&gt;""),Prototype_input!$C$62,"")</f>
        <v/>
      </c>
      <c r="M135" s="21" t="str">
        <f>IF(AND(Prototype_input!$C$64&lt;&gt;"",J135&lt;&gt;""),Prototype_input!$C$66,"")</f>
        <v/>
      </c>
      <c r="N135" s="21" t="str">
        <f>IF(AND(Prototype_input!$C$68&lt;&gt;"",J135&lt;&gt;""),Prototype_input!$C$70,"")</f>
        <v/>
      </c>
      <c r="O135" s="21" t="str">
        <f>IF(N135&lt;&gt;"",_xlfn.XLOOKUP(Prototype_input!$E$19,'ITC Offerings Mapping'!$C$1:$C$1000,'ITC Offerings Mapping'!$B$1:$B$1000),"")</f>
        <v/>
      </c>
      <c r="Q135" s="21" t="str">
        <f t="array" ref="Q135">IF(Prototype_input!$C$6="Federal or Tribal Government",IF(O135&lt;&gt;"", INDEX('Scope Scoring'!$C$2:$BX$50, MATCH(O135, 'Scope Scoring'!$B$2:$B$50, 0), MATCH(B135, 'Scope Scoring'!$C$1:$BX$1, 0)),""),"")</f>
        <v/>
      </c>
      <c r="R135" s="21" t="str">
        <f t="shared" si="39"/>
        <v/>
      </c>
      <c r="S135" s="21" t="str">
        <f t="shared" si="40"/>
        <v/>
      </c>
      <c r="T135" s="21" t="str">
        <f t="shared" si="41"/>
        <v/>
      </c>
      <c r="U135" s="21" t="str">
        <f t="shared" si="42"/>
        <v/>
      </c>
      <c r="W135" s="21" t="str">
        <f t="array" ref="W135">IF(Prototype_input!$C$6="Federal or Tribal Government",IF(O135&lt;&gt;"", INDEX('Summary - Level of Assistance -'!$C$2:$AV$7, MATCH(Prototype_input!$C$34, 'Summary - Level of Assistance -'!$B$2:$B$7, 0), MATCH(B135, 'Summary - Level of Assistance -'!$C$1:$AV$1, 0)),""),"")</f>
        <v/>
      </c>
      <c r="X135" s="21" t="str">
        <f t="shared" si="43"/>
        <v/>
      </c>
      <c r="Y135" s="21" t="str">
        <f t="shared" si="44"/>
        <v/>
      </c>
      <c r="AA135" s="21" t="str">
        <f t="array" ref="AA135">IF(Prototype_input!$C$6="Federal or Tribal Government",IF(O135&lt;&gt;"", INDEX('Summary - Objective - Tradeoff'!$C$2:$AV$4, MATCH(Prototype_input!$C$38, 'Summary - Objective - Tradeoff'!$B$2:$B$4, 0), MATCH(B135, 'Summary - Objective - Tradeoff'!$C$1:$AV$1, 0)),""),"")</f>
        <v/>
      </c>
      <c r="AB135" s="21" t="str">
        <f t="shared" si="45"/>
        <v/>
      </c>
      <c r="AC135" s="21" t="str">
        <f t="shared" si="46"/>
        <v/>
      </c>
      <c r="AE135" s="21" t="str">
        <f t="array" ref="AE135">IF(Prototype_input!$C$6="Federal or Tribal Government",IF(O135&lt;&gt;"", INDEX('Summary- PoP - Tradeoff'!$C$2:$AV$5, MATCH(Prototype_input!$C$46, 'Summary- PoP - Tradeoff'!$B$2:$B$5, 0), MATCH(B135, 'Summary- PoP - Tradeoff'!$C$1:$AV$1, 0)),""),"")</f>
        <v/>
      </c>
      <c r="AF135" s="21" t="str">
        <f t="shared" si="47"/>
        <v/>
      </c>
      <c r="AG135" s="21" t="str">
        <f t="shared" si="48"/>
        <v/>
      </c>
      <c r="AI135" s="21" t="str">
        <f t="array" ref="AI135">IF(Prototype_input!$C$6="Federal or Tribal Government",IF(O135&lt;&gt;"", INDEX('Summary - EDV - Tradeoff'!$C$2:$AV$4, MATCH(Prototype_input!$C$54, 'Summary - EDV - Tradeoff'!$B$2:$B$4, 0), MATCH(B135, 'Summary - EDV - Tradeoff'!$C$1:$AV$1, 0)),""),"")</f>
        <v/>
      </c>
      <c r="AJ135" s="21" t="str">
        <f t="shared" si="49"/>
        <v/>
      </c>
      <c r="AK135" s="21" t="str">
        <f t="shared" si="50"/>
        <v/>
      </c>
      <c r="AL135" s="21" t="str">
        <f t="shared" si="51"/>
        <v/>
      </c>
    </row>
    <row r="136" spans="4:38" ht="12.75" x14ac:dyDescent="0.2">
      <c r="D136" s="21" t="str">
        <f>IF(
  Prototype_input!$C$6 = "State or Local Government",
  IF(
    C136 &lt;&gt; "",
    IFERROR(
      INDEX(
        'Summary - Acquisition Need'!$C$2:$AD$4,
        MATCH(Prototype_input!$C$30, 'Summary - Acquisition Need'!$B$2:$B$4, 0),
        MATCH(C136, 'Summary - Acquisition Need'!$C$1:$AD$1, 0)
      ),
      ""
    ),
    ""
  ),
  IF(
    Prototype_input!$C$6 = "Federal or Tribal Government",
    IF(
      B136 &lt;&gt; "",
      IFERROR(
        INDEX(
          'Summary - Place of Performance'!$C$2:$AW$14,
          MATCH(Prototype_input!$C$30, 'Summary - Place of Performance'!$B$2:$B$14, 0),
          MATCH(B136, 'Summary - Place of Performance'!$C$1:$AW$1, 0)
        ),
        ""
      ),
      ""
    ),
    ""
  )
)</f>
        <v/>
      </c>
      <c r="E136" s="21" t="str">
        <f>IF(
  Prototype_input!$C$6 = "State or Local Government",
  IF(
    C136 &lt;&gt; "",
    IFERROR(
      INDEX(
        'Summary - Contract Type'!$C$2:$BX$6,
        MATCH(Prototype_input!$C$34, 'Summary - Contract Type'!$B$2:$B$6, 0),
        MATCH(C136, 'Summary - Contract Type'!$C$1:$BX$1, 0)
      ),
      ""
    ),
    ""
  ),
  IF(
    Prototype_input!$C$6 = "Federal or Tribal Government",
    IF(
      B136 &lt;&gt; "",
      IFERROR(
        INDEX(
          'Summary - Level of Assistance'!$C$2:$AW$7,
          MATCH(Prototype_input!$C$34, 'Summary - Level of Assistance'!$B$2:$B$7, 0),
          MATCH(B136, 'Summary - Level of Assistance'!$C$1:$AW$1, 0)
        ),
        ""
      ),
      ""
    ),
    ""
  )
)</f>
        <v/>
      </c>
      <c r="F136" s="21" t="str">
        <f>IF(
  Prototype_input!$C$6 = "State or Local Government",
  IF(
    C136 &lt;&gt; "",
    IFERROR(
      INDEX(
        'Summary - Socioeconomic'!$C$2:$BX$11,
        MATCH(Prototype_input!$C$38, 'Summary - Socioeconomic'!$B$2:$B$11, 0),
        MATCH(C136, 'Summary - Socioeconomic'!$C$1:$BX$1, 0)
      ),
      ""
    ),
    ""
  ),
  IF(
    Prototype_input!$C$6 = "Federal or Tribal Government",
    IF(
      B136 &lt;&gt; "",
      IFERROR(
        INDEX(
          'Summary - Objective'!$C$2:$AX$4,
          MATCH(Prototype_input!$C$38, 'Summary - Objective'!$B$2:$B$4, 0),
          MATCH(B136, 'Summary - Objective'!$C$1:$AX$1, 0)
        ),
        ""
      ),
      ""
    ),
    ""
  )
)</f>
        <v/>
      </c>
      <c r="G136" s="21" t="str">
        <f>IF(
  Prototype_input!$C$6 = "Federal or Tribal Government",
  IF(
    B136 &lt;&gt; "",
    IFERROR(
      INDEX(
        'Summary - Contract Type'!$C$2:$BX$6,
        MATCH(Prototype_input!$C$42, 'Summary - Contract Type'!$B$2:$B$6, 0),
        MATCH(B136, 'Summary - Contract Type'!$C$1:$BX$1, 0)
      ),
      ""
    ),
    ""
  ),
  ""
)</f>
        <v/>
      </c>
      <c r="H136" s="21" t="str">
        <f>IF(
  Prototype_input!$C$6 = "Federal or Tribal Government",
  IF(
    B136 &lt;&gt; "",
    IFERROR(
      INDEX(
        'Summary - Period of Performance'!$C$2:$AW$5,
        MATCH(Prototype_input!$C$46, 'Summary - Period of Performance'!$B$2:$B$5, 0),
        MATCH(B136, 'Summary - Period of Performance'!$C$1:$AW$1, 0)
      ),
      ""
    ),
    ""
  ),
  ""
)</f>
        <v/>
      </c>
      <c r="I136" s="21" t="str">
        <f>IF(
  Prototype_input!$C$6 = "Federal or Tribal Government",
  IF(
    B136 &lt;&gt; "",
    IFERROR(
      INDEX(
        'Summary - Socioeconomic'!$C$2:$BX$11,
        MATCH(Prototype_input!$C$50, 'Summary - Socioeconomic'!$B$2:$B$11, 0),
        MATCH(B136, 'Summary - Socioeconomic'!$C$1:$BX$1, 0)
      ),
      ""
    ),
    ""
  ),
  ""
)</f>
        <v/>
      </c>
      <c r="J136" s="21" t="str">
        <f>IF(
  Prototype_input!$C$6 = "Federal or Tribal Government",
  IF(
    B136 &lt;&gt; "",
    IFERROR(
      INDEX(
        'Summary - Estimated Dollar Valu'!$C$2:$AW$4,
        MATCH(Prototype_input!$C$54, 'Summary - Estimated Dollar Valu'!$B$2:$B$4, 0),
        MATCH(B136, 'Summary - Estimated Dollar Valu'!$C$1:$AW$1, 0)
      ),
      ""
    ),
    ""
  ),
  ""
)</f>
        <v/>
      </c>
      <c r="K136" s="21" t="str">
        <f>IF(AND(Prototype_input!$C$56&lt;&gt;"",J136&lt;&gt;""),Prototype_input!$C$58,"")</f>
        <v/>
      </c>
      <c r="L136" s="21" t="str">
        <f>IF(AND(Prototype_input!$C$60&lt;&gt;"",J136&lt;&gt;""),Prototype_input!$C$62,"")</f>
        <v/>
      </c>
      <c r="M136" s="21" t="str">
        <f>IF(AND(Prototype_input!$C$64&lt;&gt;"",J136&lt;&gt;""),Prototype_input!$C$66,"")</f>
        <v/>
      </c>
      <c r="N136" s="21" t="str">
        <f>IF(AND(Prototype_input!$C$68&lt;&gt;"",J136&lt;&gt;""),Prototype_input!$C$70,"")</f>
        <v/>
      </c>
      <c r="O136" s="21" t="str">
        <f>IF(N136&lt;&gt;"",_xlfn.XLOOKUP(Prototype_input!$E$19,'ITC Offerings Mapping'!$C$1:$C$1000,'ITC Offerings Mapping'!$B$1:$B$1000),"")</f>
        <v/>
      </c>
      <c r="Q136" s="21" t="str">
        <f t="array" ref="Q136">IF(Prototype_input!$C$6="Federal or Tribal Government",IF(O136&lt;&gt;"", INDEX('Scope Scoring'!$C$2:$BX$50, MATCH(O136, 'Scope Scoring'!$B$2:$B$50, 0), MATCH(B136, 'Scope Scoring'!$C$1:$BX$1, 0)),""),"")</f>
        <v/>
      </c>
      <c r="R136" s="21" t="str">
        <f t="shared" si="39"/>
        <v/>
      </c>
      <c r="S136" s="21" t="str">
        <f t="shared" si="40"/>
        <v/>
      </c>
      <c r="T136" s="21" t="str">
        <f t="shared" si="41"/>
        <v/>
      </c>
      <c r="U136" s="21" t="str">
        <f t="shared" si="42"/>
        <v/>
      </c>
      <c r="W136" s="21" t="str">
        <f t="array" ref="W136">IF(Prototype_input!$C$6="Federal or Tribal Government",IF(O136&lt;&gt;"", INDEX('Summary - Level of Assistance -'!$C$2:$AV$7, MATCH(Prototype_input!$C$34, 'Summary - Level of Assistance -'!$B$2:$B$7, 0), MATCH(B136, 'Summary - Level of Assistance -'!$C$1:$AV$1, 0)),""),"")</f>
        <v/>
      </c>
      <c r="X136" s="21" t="str">
        <f t="shared" si="43"/>
        <v/>
      </c>
      <c r="Y136" s="21" t="str">
        <f t="shared" si="44"/>
        <v/>
      </c>
      <c r="AA136" s="21" t="str">
        <f t="array" ref="AA136">IF(Prototype_input!$C$6="Federal or Tribal Government",IF(O136&lt;&gt;"", INDEX('Summary - Objective - Tradeoff'!$C$2:$AV$4, MATCH(Prototype_input!$C$38, 'Summary - Objective - Tradeoff'!$B$2:$B$4, 0), MATCH(B136, 'Summary - Objective - Tradeoff'!$C$1:$AV$1, 0)),""),"")</f>
        <v/>
      </c>
      <c r="AB136" s="21" t="str">
        <f t="shared" si="45"/>
        <v/>
      </c>
      <c r="AC136" s="21" t="str">
        <f t="shared" si="46"/>
        <v/>
      </c>
      <c r="AE136" s="21" t="str">
        <f t="array" ref="AE136">IF(Prototype_input!$C$6="Federal or Tribal Government",IF(O136&lt;&gt;"", INDEX('Summary- PoP - Tradeoff'!$C$2:$AV$5, MATCH(Prototype_input!$C$46, 'Summary- PoP - Tradeoff'!$B$2:$B$5, 0), MATCH(B136, 'Summary- PoP - Tradeoff'!$C$1:$AV$1, 0)),""),"")</f>
        <v/>
      </c>
      <c r="AF136" s="21" t="str">
        <f t="shared" si="47"/>
        <v/>
      </c>
      <c r="AG136" s="21" t="str">
        <f t="shared" si="48"/>
        <v/>
      </c>
      <c r="AI136" s="21" t="str">
        <f t="array" ref="AI136">IF(Prototype_input!$C$6="Federal or Tribal Government",IF(O136&lt;&gt;"", INDEX('Summary - EDV - Tradeoff'!$C$2:$AV$4, MATCH(Prototype_input!$C$54, 'Summary - EDV - Tradeoff'!$B$2:$B$4, 0), MATCH(B136, 'Summary - EDV - Tradeoff'!$C$1:$AV$1, 0)),""),"")</f>
        <v/>
      </c>
      <c r="AJ136" s="21" t="str">
        <f t="shared" si="49"/>
        <v/>
      </c>
      <c r="AK136" s="21" t="str">
        <f t="shared" si="50"/>
        <v/>
      </c>
      <c r="AL136" s="21" t="str">
        <f t="shared" si="51"/>
        <v/>
      </c>
    </row>
    <row r="137" spans="4:38" ht="12.75" x14ac:dyDescent="0.2">
      <c r="D137" s="21" t="str">
        <f>IF(
  Prototype_input!$C$6 = "State or Local Government",
  IF(
    C137 &lt;&gt; "",
    IFERROR(
      INDEX(
        'Summary - Acquisition Need'!$C$2:$AD$4,
        MATCH(Prototype_input!$C$30, 'Summary - Acquisition Need'!$B$2:$B$4, 0),
        MATCH(C137, 'Summary - Acquisition Need'!$C$1:$AD$1, 0)
      ),
      ""
    ),
    ""
  ),
  IF(
    Prototype_input!$C$6 = "Federal or Tribal Government",
    IF(
      B137 &lt;&gt; "",
      IFERROR(
        INDEX(
          'Summary - Place of Performance'!$C$2:$AW$14,
          MATCH(Prototype_input!$C$30, 'Summary - Place of Performance'!$B$2:$B$14, 0),
          MATCH(B137, 'Summary - Place of Performance'!$C$1:$AW$1, 0)
        ),
        ""
      ),
      ""
    ),
    ""
  )
)</f>
        <v/>
      </c>
      <c r="E137" s="21" t="str">
        <f>IF(
  Prototype_input!$C$6 = "State or Local Government",
  IF(
    C137 &lt;&gt; "",
    IFERROR(
      INDEX(
        'Summary - Contract Type'!$C$2:$BX$6,
        MATCH(Prototype_input!$C$34, 'Summary - Contract Type'!$B$2:$B$6, 0),
        MATCH(C137, 'Summary - Contract Type'!$C$1:$BX$1, 0)
      ),
      ""
    ),
    ""
  ),
  IF(
    Prototype_input!$C$6 = "Federal or Tribal Government",
    IF(
      B137 &lt;&gt; "",
      IFERROR(
        INDEX(
          'Summary - Level of Assistance'!$C$2:$AW$7,
          MATCH(Prototype_input!$C$34, 'Summary - Level of Assistance'!$B$2:$B$7, 0),
          MATCH(B137, 'Summary - Level of Assistance'!$C$1:$AW$1, 0)
        ),
        ""
      ),
      ""
    ),
    ""
  )
)</f>
        <v/>
      </c>
      <c r="F137" s="21" t="str">
        <f>IF(
  Prototype_input!$C$6 = "State or Local Government",
  IF(
    C137 &lt;&gt; "",
    IFERROR(
      INDEX(
        'Summary - Socioeconomic'!$C$2:$BX$11,
        MATCH(Prototype_input!$C$38, 'Summary - Socioeconomic'!$B$2:$B$11, 0),
        MATCH(C137, 'Summary - Socioeconomic'!$C$1:$BX$1, 0)
      ),
      ""
    ),
    ""
  ),
  IF(
    Prototype_input!$C$6 = "Federal or Tribal Government",
    IF(
      B137 &lt;&gt; "",
      IFERROR(
        INDEX(
          'Summary - Objective'!$C$2:$AX$4,
          MATCH(Prototype_input!$C$38, 'Summary - Objective'!$B$2:$B$4, 0),
          MATCH(B137, 'Summary - Objective'!$C$1:$AX$1, 0)
        ),
        ""
      ),
      ""
    ),
    ""
  )
)</f>
        <v/>
      </c>
      <c r="G137" s="21" t="str">
        <f>IF(
  Prototype_input!$C$6 = "Federal or Tribal Government",
  IF(
    B137 &lt;&gt; "",
    IFERROR(
      INDEX(
        'Summary - Contract Type'!$C$2:$BX$6,
        MATCH(Prototype_input!$C$42, 'Summary - Contract Type'!$B$2:$B$6, 0),
        MATCH(B137, 'Summary - Contract Type'!$C$1:$BX$1, 0)
      ),
      ""
    ),
    ""
  ),
  ""
)</f>
        <v/>
      </c>
      <c r="H137" s="21" t="str">
        <f>IF(
  Prototype_input!$C$6 = "Federal or Tribal Government",
  IF(
    B137 &lt;&gt; "",
    IFERROR(
      INDEX(
        'Summary - Period of Performance'!$C$2:$AW$5,
        MATCH(Prototype_input!$C$46, 'Summary - Period of Performance'!$B$2:$B$5, 0),
        MATCH(B137, 'Summary - Period of Performance'!$C$1:$AW$1, 0)
      ),
      ""
    ),
    ""
  ),
  ""
)</f>
        <v/>
      </c>
      <c r="I137" s="21" t="str">
        <f>IF(
  Prototype_input!$C$6 = "Federal or Tribal Government",
  IF(
    B137 &lt;&gt; "",
    IFERROR(
      INDEX(
        'Summary - Socioeconomic'!$C$2:$BX$11,
        MATCH(Prototype_input!$C$50, 'Summary - Socioeconomic'!$B$2:$B$11, 0),
        MATCH(B137, 'Summary - Socioeconomic'!$C$1:$BX$1, 0)
      ),
      ""
    ),
    ""
  ),
  ""
)</f>
        <v/>
      </c>
      <c r="J137" s="21" t="str">
        <f>IF(
  Prototype_input!$C$6 = "Federal or Tribal Government",
  IF(
    B137 &lt;&gt; "",
    IFERROR(
      INDEX(
        'Summary - Estimated Dollar Valu'!$C$2:$AW$4,
        MATCH(Prototype_input!$C$54, 'Summary - Estimated Dollar Valu'!$B$2:$B$4, 0),
        MATCH(B137, 'Summary - Estimated Dollar Valu'!$C$1:$AW$1, 0)
      ),
      ""
    ),
    ""
  ),
  ""
)</f>
        <v/>
      </c>
      <c r="K137" s="21" t="str">
        <f>IF(AND(Prototype_input!$C$56&lt;&gt;"",J137&lt;&gt;""),Prototype_input!$C$58,"")</f>
        <v/>
      </c>
      <c r="L137" s="21" t="str">
        <f>IF(AND(Prototype_input!$C$60&lt;&gt;"",J137&lt;&gt;""),Prototype_input!$C$62,"")</f>
        <v/>
      </c>
      <c r="M137" s="21" t="str">
        <f>IF(AND(Prototype_input!$C$64&lt;&gt;"",J137&lt;&gt;""),Prototype_input!$C$66,"")</f>
        <v/>
      </c>
      <c r="N137" s="21" t="str">
        <f>IF(AND(Prototype_input!$C$68&lt;&gt;"",J137&lt;&gt;""),Prototype_input!$C$70,"")</f>
        <v/>
      </c>
      <c r="O137" s="21" t="str">
        <f>IF(N137&lt;&gt;"",_xlfn.XLOOKUP(Prototype_input!$E$19,'ITC Offerings Mapping'!$C$1:$C$1000,'ITC Offerings Mapping'!$B$1:$B$1000),"")</f>
        <v/>
      </c>
      <c r="Q137" s="21" t="str">
        <f t="array" ref="Q137">IF(Prototype_input!$C$6="Federal or Tribal Government",IF(O137&lt;&gt;"", INDEX('Scope Scoring'!$C$2:$BX$50, MATCH(O137, 'Scope Scoring'!$B$2:$B$50, 0), MATCH(B137, 'Scope Scoring'!$C$1:$BX$1, 0)),""),"")</f>
        <v/>
      </c>
      <c r="R137" s="21" t="str">
        <f t="shared" si="39"/>
        <v/>
      </c>
      <c r="S137" s="21" t="str">
        <f t="shared" si="40"/>
        <v/>
      </c>
      <c r="T137" s="21" t="str">
        <f t="shared" si="41"/>
        <v/>
      </c>
      <c r="U137" s="21" t="str">
        <f t="shared" si="42"/>
        <v/>
      </c>
      <c r="W137" s="21" t="str">
        <f t="array" ref="W137">IF(Prototype_input!$C$6="Federal or Tribal Government",IF(O137&lt;&gt;"", INDEX('Summary - Level of Assistance -'!$C$2:$AV$7, MATCH(Prototype_input!$C$34, 'Summary - Level of Assistance -'!$B$2:$B$7, 0), MATCH(B137, 'Summary - Level of Assistance -'!$C$1:$AV$1, 0)),""),"")</f>
        <v/>
      </c>
      <c r="X137" s="21" t="str">
        <f t="shared" si="43"/>
        <v/>
      </c>
      <c r="Y137" s="21" t="str">
        <f t="shared" si="44"/>
        <v/>
      </c>
      <c r="AA137" s="21" t="str">
        <f t="array" ref="AA137">IF(Prototype_input!$C$6="Federal or Tribal Government",IF(O137&lt;&gt;"", INDEX('Summary - Objective - Tradeoff'!$C$2:$AV$4, MATCH(Prototype_input!$C$38, 'Summary - Objective - Tradeoff'!$B$2:$B$4, 0), MATCH(B137, 'Summary - Objective - Tradeoff'!$C$1:$AV$1, 0)),""),"")</f>
        <v/>
      </c>
      <c r="AB137" s="21" t="str">
        <f t="shared" si="45"/>
        <v/>
      </c>
      <c r="AC137" s="21" t="str">
        <f t="shared" si="46"/>
        <v/>
      </c>
      <c r="AE137" s="21" t="str">
        <f t="array" ref="AE137">IF(Prototype_input!$C$6="Federal or Tribal Government",IF(O137&lt;&gt;"", INDEX('Summary- PoP - Tradeoff'!$C$2:$AV$5, MATCH(Prototype_input!$C$46, 'Summary- PoP - Tradeoff'!$B$2:$B$5, 0), MATCH(B137, 'Summary- PoP - Tradeoff'!$C$1:$AV$1, 0)),""),"")</f>
        <v/>
      </c>
      <c r="AF137" s="21" t="str">
        <f t="shared" si="47"/>
        <v/>
      </c>
      <c r="AG137" s="21" t="str">
        <f t="shared" si="48"/>
        <v/>
      </c>
      <c r="AI137" s="21" t="str">
        <f t="array" ref="AI137">IF(Prototype_input!$C$6="Federal or Tribal Government",IF(O137&lt;&gt;"", INDEX('Summary - EDV - Tradeoff'!$C$2:$AV$4, MATCH(Prototype_input!$C$54, 'Summary - EDV - Tradeoff'!$B$2:$B$4, 0), MATCH(B137, 'Summary - EDV - Tradeoff'!$C$1:$AV$1, 0)),""),"")</f>
        <v/>
      </c>
      <c r="AJ137" s="21" t="str">
        <f t="shared" si="49"/>
        <v/>
      </c>
      <c r="AK137" s="21" t="str">
        <f t="shared" si="50"/>
        <v/>
      </c>
      <c r="AL137" s="21" t="str">
        <f t="shared" si="51"/>
        <v/>
      </c>
    </row>
    <row r="138" spans="4:38" ht="12.75" x14ac:dyDescent="0.2">
      <c r="D138" s="21" t="str">
        <f>IF(
  Prototype_input!$C$6 = "State or Local Government",
  IF(
    C138 &lt;&gt; "",
    IFERROR(
      INDEX(
        'Summary - Acquisition Need'!$C$2:$AD$4,
        MATCH(Prototype_input!$C$30, 'Summary - Acquisition Need'!$B$2:$B$4, 0),
        MATCH(C138, 'Summary - Acquisition Need'!$C$1:$AD$1, 0)
      ),
      ""
    ),
    ""
  ),
  IF(
    Prototype_input!$C$6 = "Federal or Tribal Government",
    IF(
      B138 &lt;&gt; "",
      IFERROR(
        INDEX(
          'Summary - Place of Performance'!$C$2:$AW$14,
          MATCH(Prototype_input!$C$30, 'Summary - Place of Performance'!$B$2:$B$14, 0),
          MATCH(B138, 'Summary - Place of Performance'!$C$1:$AW$1, 0)
        ),
        ""
      ),
      ""
    ),
    ""
  )
)</f>
        <v/>
      </c>
      <c r="E138" s="21" t="str">
        <f>IF(
  Prototype_input!$C$6 = "State or Local Government",
  IF(
    C138 &lt;&gt; "",
    IFERROR(
      INDEX(
        'Summary - Contract Type'!$C$2:$BX$6,
        MATCH(Prototype_input!$C$34, 'Summary - Contract Type'!$B$2:$B$6, 0),
        MATCH(C138, 'Summary - Contract Type'!$C$1:$BX$1, 0)
      ),
      ""
    ),
    ""
  ),
  IF(
    Prototype_input!$C$6 = "Federal or Tribal Government",
    IF(
      B138 &lt;&gt; "",
      IFERROR(
        INDEX(
          'Summary - Level of Assistance'!$C$2:$AW$7,
          MATCH(Prototype_input!$C$34, 'Summary - Level of Assistance'!$B$2:$B$7, 0),
          MATCH(B138, 'Summary - Level of Assistance'!$C$1:$AW$1, 0)
        ),
        ""
      ),
      ""
    ),
    ""
  )
)</f>
        <v/>
      </c>
      <c r="F138" s="21" t="str">
        <f>IF(
  Prototype_input!$C$6 = "State or Local Government",
  IF(
    C138 &lt;&gt; "",
    IFERROR(
      INDEX(
        'Summary - Socioeconomic'!$C$2:$BX$11,
        MATCH(Prototype_input!$C$38, 'Summary - Socioeconomic'!$B$2:$B$11, 0),
        MATCH(C138, 'Summary - Socioeconomic'!$C$1:$BX$1, 0)
      ),
      ""
    ),
    ""
  ),
  IF(
    Prototype_input!$C$6 = "Federal or Tribal Government",
    IF(
      B138 &lt;&gt; "",
      IFERROR(
        INDEX(
          'Summary - Objective'!$C$2:$AX$4,
          MATCH(Prototype_input!$C$38, 'Summary - Objective'!$B$2:$B$4, 0),
          MATCH(B138, 'Summary - Objective'!$C$1:$AX$1, 0)
        ),
        ""
      ),
      ""
    ),
    ""
  )
)</f>
        <v/>
      </c>
      <c r="G138" s="21" t="str">
        <f>IF(
  Prototype_input!$C$6 = "Federal or Tribal Government",
  IF(
    B138 &lt;&gt; "",
    IFERROR(
      INDEX(
        'Summary - Contract Type'!$C$2:$BX$6,
        MATCH(Prototype_input!$C$42, 'Summary - Contract Type'!$B$2:$B$6, 0),
        MATCH(B138, 'Summary - Contract Type'!$C$1:$BX$1, 0)
      ),
      ""
    ),
    ""
  ),
  ""
)</f>
        <v/>
      </c>
      <c r="H138" s="21" t="str">
        <f>IF(
  Prototype_input!$C$6 = "Federal or Tribal Government",
  IF(
    B138 &lt;&gt; "",
    IFERROR(
      INDEX(
        'Summary - Period of Performance'!$C$2:$AW$5,
        MATCH(Prototype_input!$C$46, 'Summary - Period of Performance'!$B$2:$B$5, 0),
        MATCH(B138, 'Summary - Period of Performance'!$C$1:$AW$1, 0)
      ),
      ""
    ),
    ""
  ),
  ""
)</f>
        <v/>
      </c>
      <c r="I138" s="21" t="str">
        <f>IF(
  Prototype_input!$C$6 = "Federal or Tribal Government",
  IF(
    B138 &lt;&gt; "",
    IFERROR(
      INDEX(
        'Summary - Socioeconomic'!$C$2:$BX$11,
        MATCH(Prototype_input!$C$50, 'Summary - Socioeconomic'!$B$2:$B$11, 0),
        MATCH(B138, 'Summary - Socioeconomic'!$C$1:$BX$1, 0)
      ),
      ""
    ),
    ""
  ),
  ""
)</f>
        <v/>
      </c>
      <c r="J138" s="21" t="str">
        <f>IF(
  Prototype_input!$C$6 = "Federal or Tribal Government",
  IF(
    B138 &lt;&gt; "",
    IFERROR(
      INDEX(
        'Summary - Estimated Dollar Valu'!$C$2:$AW$4,
        MATCH(Prototype_input!$C$54, 'Summary - Estimated Dollar Valu'!$B$2:$B$4, 0),
        MATCH(B138, 'Summary - Estimated Dollar Valu'!$C$1:$AW$1, 0)
      ),
      ""
    ),
    ""
  ),
  ""
)</f>
        <v/>
      </c>
      <c r="K138" s="21" t="str">
        <f>IF(AND(Prototype_input!$C$56&lt;&gt;"",J138&lt;&gt;""),Prototype_input!$C$58,"")</f>
        <v/>
      </c>
      <c r="L138" s="21" t="str">
        <f>IF(AND(Prototype_input!$C$60&lt;&gt;"",J138&lt;&gt;""),Prototype_input!$C$62,"")</f>
        <v/>
      </c>
      <c r="M138" s="21" t="str">
        <f>IF(AND(Prototype_input!$C$64&lt;&gt;"",J138&lt;&gt;""),Prototype_input!$C$66,"")</f>
        <v/>
      </c>
      <c r="N138" s="21" t="str">
        <f>IF(AND(Prototype_input!$C$68&lt;&gt;"",J138&lt;&gt;""),Prototype_input!$C$70,"")</f>
        <v/>
      </c>
      <c r="O138" s="21" t="str">
        <f>IF(N138&lt;&gt;"",_xlfn.XLOOKUP(Prototype_input!$E$19,'ITC Offerings Mapping'!$C$1:$C$1000,'ITC Offerings Mapping'!$B$1:$B$1000),"")</f>
        <v/>
      </c>
      <c r="Q138" s="21" t="str">
        <f t="array" ref="Q138">IF(Prototype_input!$C$6="Federal or Tribal Government",IF(O138&lt;&gt;"", INDEX('Scope Scoring'!$C$2:$BX$50, MATCH(O138, 'Scope Scoring'!$B$2:$B$50, 0), MATCH(B138, 'Scope Scoring'!$C$1:$BX$1, 0)),""),"")</f>
        <v/>
      </c>
      <c r="R138" s="21" t="str">
        <f t="shared" si="39"/>
        <v/>
      </c>
      <c r="S138" s="21" t="str">
        <f t="shared" si="40"/>
        <v/>
      </c>
      <c r="T138" s="21" t="str">
        <f t="shared" si="41"/>
        <v/>
      </c>
      <c r="U138" s="21" t="str">
        <f t="shared" si="42"/>
        <v/>
      </c>
      <c r="W138" s="21" t="str">
        <f t="array" ref="W138">IF(Prototype_input!$C$6="Federal or Tribal Government",IF(O138&lt;&gt;"", INDEX('Summary - Level of Assistance -'!$C$2:$AV$7, MATCH(Prototype_input!$C$34, 'Summary - Level of Assistance -'!$B$2:$B$7, 0), MATCH(B138, 'Summary - Level of Assistance -'!$C$1:$AV$1, 0)),""),"")</f>
        <v/>
      </c>
      <c r="X138" s="21" t="str">
        <f t="shared" si="43"/>
        <v/>
      </c>
      <c r="Y138" s="21" t="str">
        <f t="shared" si="44"/>
        <v/>
      </c>
      <c r="AA138" s="21" t="str">
        <f t="array" ref="AA138">IF(Prototype_input!$C$6="Federal or Tribal Government",IF(O138&lt;&gt;"", INDEX('Summary - Objective - Tradeoff'!$C$2:$AV$4, MATCH(Prototype_input!$C$38, 'Summary - Objective - Tradeoff'!$B$2:$B$4, 0), MATCH(B138, 'Summary - Objective - Tradeoff'!$C$1:$AV$1, 0)),""),"")</f>
        <v/>
      </c>
      <c r="AB138" s="21" t="str">
        <f t="shared" si="45"/>
        <v/>
      </c>
      <c r="AC138" s="21" t="str">
        <f t="shared" si="46"/>
        <v/>
      </c>
      <c r="AE138" s="21" t="str">
        <f t="array" ref="AE138">IF(Prototype_input!$C$6="Federal or Tribal Government",IF(O138&lt;&gt;"", INDEX('Summary- PoP - Tradeoff'!$C$2:$AV$5, MATCH(Prototype_input!$C$46, 'Summary- PoP - Tradeoff'!$B$2:$B$5, 0), MATCH(B138, 'Summary- PoP - Tradeoff'!$C$1:$AV$1, 0)),""),"")</f>
        <v/>
      </c>
      <c r="AF138" s="21" t="str">
        <f t="shared" si="47"/>
        <v/>
      </c>
      <c r="AG138" s="21" t="str">
        <f t="shared" si="48"/>
        <v/>
      </c>
      <c r="AI138" s="21" t="str">
        <f t="array" ref="AI138">IF(Prototype_input!$C$6="Federal or Tribal Government",IF(O138&lt;&gt;"", INDEX('Summary - EDV - Tradeoff'!$C$2:$AV$4, MATCH(Prototype_input!$C$54, 'Summary - EDV - Tradeoff'!$B$2:$B$4, 0), MATCH(B138, 'Summary - EDV - Tradeoff'!$C$1:$AV$1, 0)),""),"")</f>
        <v/>
      </c>
      <c r="AJ138" s="21" t="str">
        <f t="shared" si="49"/>
        <v/>
      </c>
      <c r="AK138" s="21" t="str">
        <f t="shared" si="50"/>
        <v/>
      </c>
      <c r="AL138" s="21" t="str">
        <f t="shared" si="51"/>
        <v/>
      </c>
    </row>
    <row r="139" spans="4:38" ht="12.75" x14ac:dyDescent="0.2">
      <c r="D139" s="21" t="str">
        <f>IF(
  Prototype_input!$C$6 = "State or Local Government",
  IF(
    C139 &lt;&gt; "",
    IFERROR(
      INDEX(
        'Summary - Acquisition Need'!$C$2:$AD$4,
        MATCH(Prototype_input!$C$30, 'Summary - Acquisition Need'!$B$2:$B$4, 0),
        MATCH(C139, 'Summary - Acquisition Need'!$C$1:$AD$1, 0)
      ),
      ""
    ),
    ""
  ),
  IF(
    Prototype_input!$C$6 = "Federal or Tribal Government",
    IF(
      B139 &lt;&gt; "",
      IFERROR(
        INDEX(
          'Summary - Place of Performance'!$C$2:$AW$14,
          MATCH(Prototype_input!$C$30, 'Summary - Place of Performance'!$B$2:$B$14, 0),
          MATCH(B139, 'Summary - Place of Performance'!$C$1:$AW$1, 0)
        ),
        ""
      ),
      ""
    ),
    ""
  )
)</f>
        <v/>
      </c>
      <c r="E139" s="21" t="str">
        <f>IF(
  Prototype_input!$C$6 = "State or Local Government",
  IF(
    C139 &lt;&gt; "",
    IFERROR(
      INDEX(
        'Summary - Contract Type'!$C$2:$BX$6,
        MATCH(Prototype_input!$C$34, 'Summary - Contract Type'!$B$2:$B$6, 0),
        MATCH(C139, 'Summary - Contract Type'!$C$1:$BX$1, 0)
      ),
      ""
    ),
    ""
  ),
  IF(
    Prototype_input!$C$6 = "Federal or Tribal Government",
    IF(
      B139 &lt;&gt; "",
      IFERROR(
        INDEX(
          'Summary - Level of Assistance'!$C$2:$AW$7,
          MATCH(Prototype_input!$C$34, 'Summary - Level of Assistance'!$B$2:$B$7, 0),
          MATCH(B139, 'Summary - Level of Assistance'!$C$1:$AW$1, 0)
        ),
        ""
      ),
      ""
    ),
    ""
  )
)</f>
        <v/>
      </c>
      <c r="F139" s="21" t="str">
        <f>IF(
  Prototype_input!$C$6 = "State or Local Government",
  IF(
    C139 &lt;&gt; "",
    IFERROR(
      INDEX(
        'Summary - Socioeconomic'!$C$2:$BX$11,
        MATCH(Prototype_input!$C$38, 'Summary - Socioeconomic'!$B$2:$B$11, 0),
        MATCH(C139, 'Summary - Socioeconomic'!$C$1:$BX$1, 0)
      ),
      ""
    ),
    ""
  ),
  IF(
    Prototype_input!$C$6 = "Federal or Tribal Government",
    IF(
      B139 &lt;&gt; "",
      IFERROR(
        INDEX(
          'Summary - Objective'!$C$2:$AX$4,
          MATCH(Prototype_input!$C$38, 'Summary - Objective'!$B$2:$B$4, 0),
          MATCH(B139, 'Summary - Objective'!$C$1:$AX$1, 0)
        ),
        ""
      ),
      ""
    ),
    ""
  )
)</f>
        <v/>
      </c>
      <c r="G139" s="21" t="str">
        <f>IF(
  Prototype_input!$C$6 = "Federal or Tribal Government",
  IF(
    B139 &lt;&gt; "",
    IFERROR(
      INDEX(
        'Summary - Contract Type'!$C$2:$BX$6,
        MATCH(Prototype_input!$C$42, 'Summary - Contract Type'!$B$2:$B$6, 0),
        MATCH(B139, 'Summary - Contract Type'!$C$1:$BX$1, 0)
      ),
      ""
    ),
    ""
  ),
  ""
)</f>
        <v/>
      </c>
      <c r="H139" s="21" t="str">
        <f>IF(
  Prototype_input!$C$6 = "Federal or Tribal Government",
  IF(
    B139 &lt;&gt; "",
    IFERROR(
      INDEX(
        'Summary - Period of Performance'!$C$2:$AW$5,
        MATCH(Prototype_input!$C$46, 'Summary - Period of Performance'!$B$2:$B$5, 0),
        MATCH(B139, 'Summary - Period of Performance'!$C$1:$AW$1, 0)
      ),
      ""
    ),
    ""
  ),
  ""
)</f>
        <v/>
      </c>
      <c r="I139" s="21" t="str">
        <f>IF(
  Prototype_input!$C$6 = "Federal or Tribal Government",
  IF(
    B139 &lt;&gt; "",
    IFERROR(
      INDEX(
        'Summary - Socioeconomic'!$C$2:$BX$11,
        MATCH(Prototype_input!$C$50, 'Summary - Socioeconomic'!$B$2:$B$11, 0),
        MATCH(B139, 'Summary - Socioeconomic'!$C$1:$BX$1, 0)
      ),
      ""
    ),
    ""
  ),
  ""
)</f>
        <v/>
      </c>
      <c r="J139" s="21" t="str">
        <f>IF(
  Prototype_input!$C$6 = "Federal or Tribal Government",
  IF(
    B139 &lt;&gt; "",
    IFERROR(
      INDEX(
        'Summary - Estimated Dollar Valu'!$C$2:$AW$4,
        MATCH(Prototype_input!$C$54, 'Summary - Estimated Dollar Valu'!$B$2:$B$4, 0),
        MATCH(B139, 'Summary - Estimated Dollar Valu'!$C$1:$AW$1, 0)
      ),
      ""
    ),
    ""
  ),
  ""
)</f>
        <v/>
      </c>
      <c r="K139" s="21" t="str">
        <f>IF(AND(Prototype_input!$C$56&lt;&gt;"",J139&lt;&gt;""),Prototype_input!$C$58,"")</f>
        <v/>
      </c>
      <c r="L139" s="21" t="str">
        <f>IF(AND(Prototype_input!$C$60&lt;&gt;"",J139&lt;&gt;""),Prototype_input!$C$62,"")</f>
        <v/>
      </c>
      <c r="M139" s="21" t="str">
        <f>IF(AND(Prototype_input!$C$64&lt;&gt;"",J139&lt;&gt;""),Prototype_input!$C$66,"")</f>
        <v/>
      </c>
      <c r="N139" s="21" t="str">
        <f>IF(AND(Prototype_input!$C$68&lt;&gt;"",J139&lt;&gt;""),Prototype_input!$C$70,"")</f>
        <v/>
      </c>
      <c r="O139" s="21" t="str">
        <f>IF(N139&lt;&gt;"",_xlfn.XLOOKUP(Prototype_input!$E$19,'ITC Offerings Mapping'!$C$1:$C$1000,'ITC Offerings Mapping'!$B$1:$B$1000),"")</f>
        <v/>
      </c>
      <c r="Q139" s="21" t="str">
        <f t="array" ref="Q139">IF(Prototype_input!$C$6="Federal or Tribal Government",IF(O139&lt;&gt;"", INDEX('Scope Scoring'!$C$2:$BX$50, MATCH(O139, 'Scope Scoring'!$B$2:$B$50, 0), MATCH(B139, 'Scope Scoring'!$C$1:$BX$1, 0)),""),"")</f>
        <v/>
      </c>
      <c r="R139" s="21" t="str">
        <f t="shared" si="39"/>
        <v/>
      </c>
      <c r="S139" s="21" t="str">
        <f t="shared" si="40"/>
        <v/>
      </c>
      <c r="T139" s="21" t="str">
        <f t="shared" si="41"/>
        <v/>
      </c>
      <c r="U139" s="21" t="str">
        <f t="shared" si="42"/>
        <v/>
      </c>
      <c r="W139" s="21" t="str">
        <f t="array" ref="W139">IF(Prototype_input!$C$6="Federal or Tribal Government",IF(O139&lt;&gt;"", INDEX('Summary - Level of Assistance -'!$C$2:$AV$7, MATCH(Prototype_input!$C$34, 'Summary - Level of Assistance -'!$B$2:$B$7, 0), MATCH(B139, 'Summary - Level of Assistance -'!$C$1:$AV$1, 0)),""),"")</f>
        <v/>
      </c>
      <c r="X139" s="21" t="str">
        <f t="shared" si="43"/>
        <v/>
      </c>
      <c r="Y139" s="21" t="str">
        <f t="shared" si="44"/>
        <v/>
      </c>
      <c r="AA139" s="21" t="str">
        <f t="array" ref="AA139">IF(Prototype_input!$C$6="Federal or Tribal Government",IF(O139&lt;&gt;"", INDEX('Summary - Objective - Tradeoff'!$C$2:$AV$4, MATCH(Prototype_input!$C$38, 'Summary - Objective - Tradeoff'!$B$2:$B$4, 0), MATCH(B139, 'Summary - Objective - Tradeoff'!$C$1:$AV$1, 0)),""),"")</f>
        <v/>
      </c>
      <c r="AB139" s="21" t="str">
        <f t="shared" si="45"/>
        <v/>
      </c>
      <c r="AC139" s="21" t="str">
        <f t="shared" si="46"/>
        <v/>
      </c>
      <c r="AE139" s="21" t="str">
        <f t="array" ref="AE139">IF(Prototype_input!$C$6="Federal or Tribal Government",IF(O139&lt;&gt;"", INDEX('Summary- PoP - Tradeoff'!$C$2:$AV$5, MATCH(Prototype_input!$C$46, 'Summary- PoP - Tradeoff'!$B$2:$B$5, 0), MATCH(B139, 'Summary- PoP - Tradeoff'!$C$1:$AV$1, 0)),""),"")</f>
        <v/>
      </c>
      <c r="AF139" s="21" t="str">
        <f t="shared" si="47"/>
        <v/>
      </c>
      <c r="AG139" s="21" t="str">
        <f t="shared" si="48"/>
        <v/>
      </c>
      <c r="AI139" s="21" t="str">
        <f t="array" ref="AI139">IF(Prototype_input!$C$6="Federal or Tribal Government",IF(O139&lt;&gt;"", INDEX('Summary - EDV - Tradeoff'!$C$2:$AV$4, MATCH(Prototype_input!$C$54, 'Summary - EDV - Tradeoff'!$B$2:$B$4, 0), MATCH(B139, 'Summary - EDV - Tradeoff'!$C$1:$AV$1, 0)),""),"")</f>
        <v/>
      </c>
      <c r="AJ139" s="21" t="str">
        <f t="shared" si="49"/>
        <v/>
      </c>
      <c r="AK139" s="21" t="str">
        <f t="shared" si="50"/>
        <v/>
      </c>
      <c r="AL139" s="21" t="str">
        <f t="shared" si="51"/>
        <v/>
      </c>
    </row>
    <row r="140" spans="4:38" ht="12.75" x14ac:dyDescent="0.2">
      <c r="D140" s="21" t="str">
        <f>IF(
  Prototype_input!$C$6 = "State or Local Government",
  IF(
    C140 &lt;&gt; "",
    IFERROR(
      INDEX(
        'Summary - Acquisition Need'!$C$2:$AD$4,
        MATCH(Prototype_input!$C$30, 'Summary - Acquisition Need'!$B$2:$B$4, 0),
        MATCH(C140, 'Summary - Acquisition Need'!$C$1:$AD$1, 0)
      ),
      ""
    ),
    ""
  ),
  IF(
    Prototype_input!$C$6 = "Federal or Tribal Government",
    IF(
      B140 &lt;&gt; "",
      IFERROR(
        INDEX(
          'Summary - Place of Performance'!$C$2:$AW$14,
          MATCH(Prototype_input!$C$30, 'Summary - Place of Performance'!$B$2:$B$14, 0),
          MATCH(B140, 'Summary - Place of Performance'!$C$1:$AW$1, 0)
        ),
        ""
      ),
      ""
    ),
    ""
  )
)</f>
        <v/>
      </c>
      <c r="E140" s="21" t="str">
        <f>IF(
  Prototype_input!$C$6 = "State or Local Government",
  IF(
    C140 &lt;&gt; "",
    IFERROR(
      INDEX(
        'Summary - Contract Type'!$C$2:$BX$6,
        MATCH(Prototype_input!$C$34, 'Summary - Contract Type'!$B$2:$B$6, 0),
        MATCH(C140, 'Summary - Contract Type'!$C$1:$BX$1, 0)
      ),
      ""
    ),
    ""
  ),
  IF(
    Prototype_input!$C$6 = "Federal or Tribal Government",
    IF(
      B140 &lt;&gt; "",
      IFERROR(
        INDEX(
          'Summary - Level of Assistance'!$C$2:$AW$7,
          MATCH(Prototype_input!$C$34, 'Summary - Level of Assistance'!$B$2:$B$7, 0),
          MATCH(B140, 'Summary - Level of Assistance'!$C$1:$AW$1, 0)
        ),
        ""
      ),
      ""
    ),
    ""
  )
)</f>
        <v/>
      </c>
      <c r="F140" s="21" t="str">
        <f>IF(
  Prototype_input!$C$6 = "State or Local Government",
  IF(
    C140 &lt;&gt; "",
    IFERROR(
      INDEX(
        'Summary - Socioeconomic'!$C$2:$BX$11,
        MATCH(Prototype_input!$C$38, 'Summary - Socioeconomic'!$B$2:$B$11, 0),
        MATCH(C140, 'Summary - Socioeconomic'!$C$1:$BX$1, 0)
      ),
      ""
    ),
    ""
  ),
  IF(
    Prototype_input!$C$6 = "Federal or Tribal Government",
    IF(
      B140 &lt;&gt; "",
      IFERROR(
        INDEX(
          'Summary - Objective'!$C$2:$AX$4,
          MATCH(Prototype_input!$C$38, 'Summary - Objective'!$B$2:$B$4, 0),
          MATCH(B140, 'Summary - Objective'!$C$1:$AX$1, 0)
        ),
        ""
      ),
      ""
    ),
    ""
  )
)</f>
        <v/>
      </c>
      <c r="G140" s="21" t="str">
        <f>IF(
  Prototype_input!$C$6 = "Federal or Tribal Government",
  IF(
    B140 &lt;&gt; "",
    IFERROR(
      INDEX(
        'Summary - Contract Type'!$C$2:$BX$6,
        MATCH(Prototype_input!$C$42, 'Summary - Contract Type'!$B$2:$B$6, 0),
        MATCH(B140, 'Summary - Contract Type'!$C$1:$BX$1, 0)
      ),
      ""
    ),
    ""
  ),
  ""
)</f>
        <v/>
      </c>
      <c r="H140" s="21" t="str">
        <f>IF(
  Prototype_input!$C$6 = "Federal or Tribal Government",
  IF(
    B140 &lt;&gt; "",
    IFERROR(
      INDEX(
        'Summary - Period of Performance'!$C$2:$AW$5,
        MATCH(Prototype_input!$C$46, 'Summary - Period of Performance'!$B$2:$B$5, 0),
        MATCH(B140, 'Summary - Period of Performance'!$C$1:$AW$1, 0)
      ),
      ""
    ),
    ""
  ),
  ""
)</f>
        <v/>
      </c>
      <c r="I140" s="21" t="str">
        <f>IF(
  Prototype_input!$C$6 = "Federal or Tribal Government",
  IF(
    B140 &lt;&gt; "",
    IFERROR(
      INDEX(
        'Summary - Socioeconomic'!$C$2:$BX$11,
        MATCH(Prototype_input!$C$50, 'Summary - Socioeconomic'!$B$2:$B$11, 0),
        MATCH(B140, 'Summary - Socioeconomic'!$C$1:$BX$1, 0)
      ),
      ""
    ),
    ""
  ),
  ""
)</f>
        <v/>
      </c>
      <c r="J140" s="21" t="str">
        <f>IF(
  Prototype_input!$C$6 = "Federal or Tribal Government",
  IF(
    B140 &lt;&gt; "",
    IFERROR(
      INDEX(
        'Summary - Estimated Dollar Valu'!$C$2:$AW$4,
        MATCH(Prototype_input!$C$54, 'Summary - Estimated Dollar Valu'!$B$2:$B$4, 0),
        MATCH(B140, 'Summary - Estimated Dollar Valu'!$C$1:$AW$1, 0)
      ),
      ""
    ),
    ""
  ),
  ""
)</f>
        <v/>
      </c>
      <c r="K140" s="21" t="str">
        <f>IF(AND(Prototype_input!$C$56&lt;&gt;"",J140&lt;&gt;""),Prototype_input!$C$58,"")</f>
        <v/>
      </c>
      <c r="L140" s="21" t="str">
        <f>IF(AND(Prototype_input!$C$60&lt;&gt;"",J140&lt;&gt;""),Prototype_input!$C$62,"")</f>
        <v/>
      </c>
      <c r="M140" s="21" t="str">
        <f>IF(AND(Prototype_input!$C$64&lt;&gt;"",J140&lt;&gt;""),Prototype_input!$C$66,"")</f>
        <v/>
      </c>
      <c r="N140" s="21" t="str">
        <f>IF(AND(Prototype_input!$C$68&lt;&gt;"",J140&lt;&gt;""),Prototype_input!$C$70,"")</f>
        <v/>
      </c>
      <c r="O140" s="21" t="str">
        <f>IF(N140&lt;&gt;"",_xlfn.XLOOKUP(Prototype_input!$E$19,'ITC Offerings Mapping'!$C$1:$C$1000,'ITC Offerings Mapping'!$B$1:$B$1000),"")</f>
        <v/>
      </c>
      <c r="Q140" s="21" t="str">
        <f t="array" ref="Q140">IF(Prototype_input!$C$6="Federal or Tribal Government",IF(O140&lt;&gt;"", INDEX('Scope Scoring'!$C$2:$BX$50, MATCH(O140, 'Scope Scoring'!$B$2:$B$50, 0), MATCH(B140, 'Scope Scoring'!$C$1:$BX$1, 0)),""),"")</f>
        <v/>
      </c>
      <c r="R140" s="21" t="str">
        <f t="shared" si="39"/>
        <v/>
      </c>
      <c r="S140" s="21" t="str">
        <f t="shared" si="40"/>
        <v/>
      </c>
      <c r="T140" s="21" t="str">
        <f t="shared" si="41"/>
        <v/>
      </c>
      <c r="U140" s="21" t="str">
        <f t="shared" si="42"/>
        <v/>
      </c>
      <c r="W140" s="21" t="str">
        <f t="array" ref="W140">IF(Prototype_input!$C$6="Federal or Tribal Government",IF(O140&lt;&gt;"", INDEX('Summary - Level of Assistance -'!$C$2:$AV$7, MATCH(Prototype_input!$C$34, 'Summary - Level of Assistance -'!$B$2:$B$7, 0), MATCH(B140, 'Summary - Level of Assistance -'!$C$1:$AV$1, 0)),""),"")</f>
        <v/>
      </c>
      <c r="X140" s="21" t="str">
        <f t="shared" si="43"/>
        <v/>
      </c>
      <c r="Y140" s="21" t="str">
        <f t="shared" si="44"/>
        <v/>
      </c>
      <c r="AA140" s="21" t="str">
        <f t="array" ref="AA140">IF(Prototype_input!$C$6="Federal or Tribal Government",IF(O140&lt;&gt;"", INDEX('Summary - Objective - Tradeoff'!$C$2:$AV$4, MATCH(Prototype_input!$C$38, 'Summary - Objective - Tradeoff'!$B$2:$B$4, 0), MATCH(B140, 'Summary - Objective - Tradeoff'!$C$1:$AV$1, 0)),""),"")</f>
        <v/>
      </c>
      <c r="AB140" s="21" t="str">
        <f t="shared" si="45"/>
        <v/>
      </c>
      <c r="AC140" s="21" t="str">
        <f t="shared" si="46"/>
        <v/>
      </c>
      <c r="AE140" s="21" t="str">
        <f t="array" ref="AE140">IF(Prototype_input!$C$6="Federal or Tribal Government",IF(O140&lt;&gt;"", INDEX('Summary- PoP - Tradeoff'!$C$2:$AV$5, MATCH(Prototype_input!$C$46, 'Summary- PoP - Tradeoff'!$B$2:$B$5, 0), MATCH(B140, 'Summary- PoP - Tradeoff'!$C$1:$AV$1, 0)),""),"")</f>
        <v/>
      </c>
      <c r="AF140" s="21" t="str">
        <f t="shared" si="47"/>
        <v/>
      </c>
      <c r="AG140" s="21" t="str">
        <f t="shared" si="48"/>
        <v/>
      </c>
      <c r="AI140" s="21" t="str">
        <f t="array" ref="AI140">IF(Prototype_input!$C$6="Federal or Tribal Government",IF(O140&lt;&gt;"", INDEX('Summary - EDV - Tradeoff'!$C$2:$AV$4, MATCH(Prototype_input!$C$54, 'Summary - EDV - Tradeoff'!$B$2:$B$4, 0), MATCH(B140, 'Summary - EDV - Tradeoff'!$C$1:$AV$1, 0)),""),"")</f>
        <v/>
      </c>
      <c r="AJ140" s="21" t="str">
        <f t="shared" si="49"/>
        <v/>
      </c>
      <c r="AK140" s="21" t="str">
        <f t="shared" si="50"/>
        <v/>
      </c>
      <c r="AL140" s="21" t="str">
        <f t="shared" si="51"/>
        <v/>
      </c>
    </row>
    <row r="141" spans="4:38" ht="12.75" x14ac:dyDescent="0.2">
      <c r="D141" s="21" t="str">
        <f>IF(
  Prototype_input!$C$6 = "State or Local Government",
  IF(
    C141 &lt;&gt; "",
    IFERROR(
      INDEX(
        'Summary - Acquisition Need'!$C$2:$AD$4,
        MATCH(Prototype_input!$C$30, 'Summary - Acquisition Need'!$B$2:$B$4, 0),
        MATCH(C141, 'Summary - Acquisition Need'!$C$1:$AD$1, 0)
      ),
      ""
    ),
    ""
  ),
  IF(
    Prototype_input!$C$6 = "Federal or Tribal Government",
    IF(
      B141 &lt;&gt; "",
      IFERROR(
        INDEX(
          'Summary - Place of Performance'!$C$2:$AW$14,
          MATCH(Prototype_input!$C$30, 'Summary - Place of Performance'!$B$2:$B$14, 0),
          MATCH(B141, 'Summary - Place of Performance'!$C$1:$AW$1, 0)
        ),
        ""
      ),
      ""
    ),
    ""
  )
)</f>
        <v/>
      </c>
      <c r="E141" s="21" t="str">
        <f>IF(
  Prototype_input!$C$6 = "State or Local Government",
  IF(
    C141 &lt;&gt; "",
    IFERROR(
      INDEX(
        'Summary - Contract Type'!$C$2:$BX$6,
        MATCH(Prototype_input!$C$34, 'Summary - Contract Type'!$B$2:$B$6, 0),
        MATCH(C141, 'Summary - Contract Type'!$C$1:$BX$1, 0)
      ),
      ""
    ),
    ""
  ),
  IF(
    Prototype_input!$C$6 = "Federal or Tribal Government",
    IF(
      B141 &lt;&gt; "",
      IFERROR(
        INDEX(
          'Summary - Level of Assistance'!$C$2:$AW$7,
          MATCH(Prototype_input!$C$34, 'Summary - Level of Assistance'!$B$2:$B$7, 0),
          MATCH(B141, 'Summary - Level of Assistance'!$C$1:$AW$1, 0)
        ),
        ""
      ),
      ""
    ),
    ""
  )
)</f>
        <v/>
      </c>
      <c r="F141" s="21" t="str">
        <f>IF(
  Prototype_input!$C$6 = "State or Local Government",
  IF(
    C141 &lt;&gt; "",
    IFERROR(
      INDEX(
        'Summary - Socioeconomic'!$C$2:$BX$11,
        MATCH(Prototype_input!$C$38, 'Summary - Socioeconomic'!$B$2:$B$11, 0),
        MATCH(C141, 'Summary - Socioeconomic'!$C$1:$BX$1, 0)
      ),
      ""
    ),
    ""
  ),
  IF(
    Prototype_input!$C$6 = "Federal or Tribal Government",
    IF(
      B141 &lt;&gt; "",
      IFERROR(
        INDEX(
          'Summary - Objective'!$C$2:$AX$4,
          MATCH(Prototype_input!$C$38, 'Summary - Objective'!$B$2:$B$4, 0),
          MATCH(B141, 'Summary - Objective'!$C$1:$AX$1, 0)
        ),
        ""
      ),
      ""
    ),
    ""
  )
)</f>
        <v/>
      </c>
      <c r="G141" s="21" t="str">
        <f>IF(
  Prototype_input!$C$6 = "Federal or Tribal Government",
  IF(
    B141 &lt;&gt; "",
    IFERROR(
      INDEX(
        'Summary - Contract Type'!$C$2:$BX$6,
        MATCH(Prototype_input!$C$42, 'Summary - Contract Type'!$B$2:$B$6, 0),
        MATCH(B141, 'Summary - Contract Type'!$C$1:$BX$1, 0)
      ),
      ""
    ),
    ""
  ),
  ""
)</f>
        <v/>
      </c>
      <c r="H141" s="21" t="str">
        <f>IF(
  Prototype_input!$C$6 = "Federal or Tribal Government",
  IF(
    B141 &lt;&gt; "",
    IFERROR(
      INDEX(
        'Summary - Period of Performance'!$C$2:$AW$5,
        MATCH(Prototype_input!$C$46, 'Summary - Period of Performance'!$B$2:$B$5, 0),
        MATCH(B141, 'Summary - Period of Performance'!$C$1:$AW$1, 0)
      ),
      ""
    ),
    ""
  ),
  ""
)</f>
        <v/>
      </c>
      <c r="I141" s="21" t="str">
        <f>IF(
  Prototype_input!$C$6 = "Federal or Tribal Government",
  IF(
    B141 &lt;&gt; "",
    IFERROR(
      INDEX(
        'Summary - Socioeconomic'!$C$2:$BX$11,
        MATCH(Prototype_input!$C$50, 'Summary - Socioeconomic'!$B$2:$B$11, 0),
        MATCH(B141, 'Summary - Socioeconomic'!$C$1:$BX$1, 0)
      ),
      ""
    ),
    ""
  ),
  ""
)</f>
        <v/>
      </c>
      <c r="J141" s="21" t="str">
        <f>IF(
  Prototype_input!$C$6 = "Federal or Tribal Government",
  IF(
    B141 &lt;&gt; "",
    IFERROR(
      INDEX(
        'Summary - Estimated Dollar Valu'!$C$2:$AW$4,
        MATCH(Prototype_input!$C$54, 'Summary - Estimated Dollar Valu'!$B$2:$B$4, 0),
        MATCH(B141, 'Summary - Estimated Dollar Valu'!$C$1:$AW$1, 0)
      ),
      ""
    ),
    ""
  ),
  ""
)</f>
        <v/>
      </c>
      <c r="K141" s="21" t="str">
        <f>IF(AND(Prototype_input!$C$56&lt;&gt;"",J141&lt;&gt;""),Prototype_input!$C$58,"")</f>
        <v/>
      </c>
      <c r="L141" s="21" t="str">
        <f>IF(AND(Prototype_input!$C$60&lt;&gt;"",J141&lt;&gt;""),Prototype_input!$C$62,"")</f>
        <v/>
      </c>
      <c r="M141" s="21" t="str">
        <f>IF(AND(Prototype_input!$C$64&lt;&gt;"",J141&lt;&gt;""),Prototype_input!$C$66,"")</f>
        <v/>
      </c>
      <c r="N141" s="21" t="str">
        <f>IF(AND(Prototype_input!$C$68&lt;&gt;"",J141&lt;&gt;""),Prototype_input!$C$70,"")</f>
        <v/>
      </c>
      <c r="O141" s="21" t="str">
        <f>IF(N141&lt;&gt;"",_xlfn.XLOOKUP(Prototype_input!$E$19,'ITC Offerings Mapping'!$C$1:$C$1000,'ITC Offerings Mapping'!$B$1:$B$1000),"")</f>
        <v/>
      </c>
      <c r="Q141" s="21" t="str">
        <f t="array" ref="Q141">IF(Prototype_input!$C$6="Federal or Tribal Government",IF(O141&lt;&gt;"", INDEX('Scope Scoring'!$C$2:$BX$50, MATCH(O141, 'Scope Scoring'!$B$2:$B$50, 0), MATCH(B141, 'Scope Scoring'!$C$1:$BX$1, 0)),""),"")</f>
        <v/>
      </c>
      <c r="R141" s="21" t="str">
        <f t="shared" si="39"/>
        <v/>
      </c>
      <c r="S141" s="21" t="str">
        <f t="shared" si="40"/>
        <v/>
      </c>
      <c r="T141" s="21" t="str">
        <f t="shared" si="41"/>
        <v/>
      </c>
      <c r="U141" s="21" t="str">
        <f t="shared" si="42"/>
        <v/>
      </c>
      <c r="W141" s="21" t="str">
        <f t="array" ref="W141">IF(Prototype_input!$C$6="Federal or Tribal Government",IF(O141&lt;&gt;"", INDEX('Summary - Level of Assistance -'!$C$2:$AV$7, MATCH(Prototype_input!$C$34, 'Summary - Level of Assistance -'!$B$2:$B$7, 0), MATCH(B141, 'Summary - Level of Assistance -'!$C$1:$AV$1, 0)),""),"")</f>
        <v/>
      </c>
      <c r="X141" s="21" t="str">
        <f t="shared" si="43"/>
        <v/>
      </c>
      <c r="Y141" s="21" t="str">
        <f t="shared" si="44"/>
        <v/>
      </c>
      <c r="AA141" s="21" t="str">
        <f t="array" ref="AA141">IF(Prototype_input!$C$6="Federal or Tribal Government",IF(O141&lt;&gt;"", INDEX('Summary - Objective - Tradeoff'!$C$2:$AV$4, MATCH(Prototype_input!$C$38, 'Summary - Objective - Tradeoff'!$B$2:$B$4, 0), MATCH(B141, 'Summary - Objective - Tradeoff'!$C$1:$AV$1, 0)),""),"")</f>
        <v/>
      </c>
      <c r="AB141" s="21" t="str">
        <f t="shared" si="45"/>
        <v/>
      </c>
      <c r="AC141" s="21" t="str">
        <f t="shared" si="46"/>
        <v/>
      </c>
      <c r="AE141" s="21" t="str">
        <f t="array" ref="AE141">IF(Prototype_input!$C$6="Federal or Tribal Government",IF(O141&lt;&gt;"", INDEX('Summary- PoP - Tradeoff'!$C$2:$AV$5, MATCH(Prototype_input!$C$46, 'Summary- PoP - Tradeoff'!$B$2:$B$5, 0), MATCH(B141, 'Summary- PoP - Tradeoff'!$C$1:$AV$1, 0)),""),"")</f>
        <v/>
      </c>
      <c r="AF141" s="21" t="str">
        <f t="shared" si="47"/>
        <v/>
      </c>
      <c r="AG141" s="21" t="str">
        <f t="shared" si="48"/>
        <v/>
      </c>
      <c r="AI141" s="21" t="str">
        <f t="array" ref="AI141">IF(Prototype_input!$C$6="Federal or Tribal Government",IF(O141&lt;&gt;"", INDEX('Summary - EDV - Tradeoff'!$C$2:$AV$4, MATCH(Prototype_input!$C$54, 'Summary - EDV - Tradeoff'!$B$2:$B$4, 0), MATCH(B141, 'Summary - EDV - Tradeoff'!$C$1:$AV$1, 0)),""),"")</f>
        <v/>
      </c>
      <c r="AJ141" s="21" t="str">
        <f t="shared" si="49"/>
        <v/>
      </c>
      <c r="AK141" s="21" t="str">
        <f t="shared" si="50"/>
        <v/>
      </c>
      <c r="AL141" s="21" t="str">
        <f t="shared" si="51"/>
        <v/>
      </c>
    </row>
    <row r="142" spans="4:38" ht="12.75" x14ac:dyDescent="0.2">
      <c r="D142" s="21" t="str">
        <f>IF(
  Prototype_input!$C$6 = "State or Local Government",
  IF(
    C142 &lt;&gt; "",
    IFERROR(
      INDEX(
        'Summary - Acquisition Need'!$C$2:$AD$4,
        MATCH(Prototype_input!$C$30, 'Summary - Acquisition Need'!$B$2:$B$4, 0),
        MATCH(C142, 'Summary - Acquisition Need'!$C$1:$AD$1, 0)
      ),
      ""
    ),
    ""
  ),
  IF(
    Prototype_input!$C$6 = "Federal or Tribal Government",
    IF(
      B142 &lt;&gt; "",
      IFERROR(
        INDEX(
          'Summary - Place of Performance'!$C$2:$AW$14,
          MATCH(Prototype_input!$C$30, 'Summary - Place of Performance'!$B$2:$B$14, 0),
          MATCH(B142, 'Summary - Place of Performance'!$C$1:$AW$1, 0)
        ),
        ""
      ),
      ""
    ),
    ""
  )
)</f>
        <v/>
      </c>
      <c r="E142" s="21" t="str">
        <f>IF(
  Prototype_input!$C$6 = "State or Local Government",
  IF(
    C142 &lt;&gt; "",
    IFERROR(
      INDEX(
        'Summary - Contract Type'!$C$2:$BX$6,
        MATCH(Prototype_input!$C$34, 'Summary - Contract Type'!$B$2:$B$6, 0),
        MATCH(C142, 'Summary - Contract Type'!$C$1:$BX$1, 0)
      ),
      ""
    ),
    ""
  ),
  IF(
    Prototype_input!$C$6 = "Federal or Tribal Government",
    IF(
      B142 &lt;&gt; "",
      IFERROR(
        INDEX(
          'Summary - Level of Assistance'!$C$2:$AW$7,
          MATCH(Prototype_input!$C$34, 'Summary - Level of Assistance'!$B$2:$B$7, 0),
          MATCH(B142, 'Summary - Level of Assistance'!$C$1:$AW$1, 0)
        ),
        ""
      ),
      ""
    ),
    ""
  )
)</f>
        <v/>
      </c>
      <c r="F142" s="21" t="str">
        <f>IF(
  Prototype_input!$C$6 = "State or Local Government",
  IF(
    C142 &lt;&gt; "",
    IFERROR(
      INDEX(
        'Summary - Socioeconomic'!$C$2:$BX$11,
        MATCH(Prototype_input!$C$38, 'Summary - Socioeconomic'!$B$2:$B$11, 0),
        MATCH(C142, 'Summary - Socioeconomic'!$C$1:$BX$1, 0)
      ),
      ""
    ),
    ""
  ),
  IF(
    Prototype_input!$C$6 = "Federal or Tribal Government",
    IF(
      B142 &lt;&gt; "",
      IFERROR(
        INDEX(
          'Summary - Objective'!$C$2:$AX$4,
          MATCH(Prototype_input!$C$38, 'Summary - Objective'!$B$2:$B$4, 0),
          MATCH(B142, 'Summary - Objective'!$C$1:$AX$1, 0)
        ),
        ""
      ),
      ""
    ),
    ""
  )
)</f>
        <v/>
      </c>
      <c r="G142" s="21" t="str">
        <f>IF(
  Prototype_input!$C$6 = "Federal or Tribal Government",
  IF(
    B142 &lt;&gt; "",
    IFERROR(
      INDEX(
        'Summary - Contract Type'!$C$2:$BX$6,
        MATCH(Prototype_input!$C$42, 'Summary - Contract Type'!$B$2:$B$6, 0),
        MATCH(B142, 'Summary - Contract Type'!$C$1:$BX$1, 0)
      ),
      ""
    ),
    ""
  ),
  ""
)</f>
        <v/>
      </c>
      <c r="H142" s="21" t="str">
        <f>IF(
  Prototype_input!$C$6 = "Federal or Tribal Government",
  IF(
    B142 &lt;&gt; "",
    IFERROR(
      INDEX(
        'Summary - Period of Performance'!$C$2:$AW$5,
        MATCH(Prototype_input!$C$46, 'Summary - Period of Performance'!$B$2:$B$5, 0),
        MATCH(B142, 'Summary - Period of Performance'!$C$1:$AW$1, 0)
      ),
      ""
    ),
    ""
  ),
  ""
)</f>
        <v/>
      </c>
      <c r="I142" s="21" t="str">
        <f>IF(
  Prototype_input!$C$6 = "Federal or Tribal Government",
  IF(
    B142 &lt;&gt; "",
    IFERROR(
      INDEX(
        'Summary - Socioeconomic'!$C$2:$BX$11,
        MATCH(Prototype_input!$C$50, 'Summary - Socioeconomic'!$B$2:$B$11, 0),
        MATCH(B142, 'Summary - Socioeconomic'!$C$1:$BX$1, 0)
      ),
      ""
    ),
    ""
  ),
  ""
)</f>
        <v/>
      </c>
      <c r="J142" s="21" t="str">
        <f>IF(
  Prototype_input!$C$6 = "Federal or Tribal Government",
  IF(
    B142 &lt;&gt; "",
    IFERROR(
      INDEX(
        'Summary - Estimated Dollar Valu'!$C$2:$AW$4,
        MATCH(Prototype_input!$C$54, 'Summary - Estimated Dollar Valu'!$B$2:$B$4, 0),
        MATCH(B142, 'Summary - Estimated Dollar Valu'!$C$1:$AW$1, 0)
      ),
      ""
    ),
    ""
  ),
  ""
)</f>
        <v/>
      </c>
      <c r="K142" s="21" t="str">
        <f>IF(AND(Prototype_input!$C$56&lt;&gt;"",J142&lt;&gt;""),Prototype_input!$C$58,"")</f>
        <v/>
      </c>
      <c r="L142" s="21" t="str">
        <f>IF(AND(Prototype_input!$C$60&lt;&gt;"",J142&lt;&gt;""),Prototype_input!$C$62,"")</f>
        <v/>
      </c>
      <c r="M142" s="21" t="str">
        <f>IF(AND(Prototype_input!$C$64&lt;&gt;"",J142&lt;&gt;""),Prototype_input!$C$66,"")</f>
        <v/>
      </c>
      <c r="N142" s="21" t="str">
        <f>IF(AND(Prototype_input!$C$68&lt;&gt;"",J142&lt;&gt;""),Prototype_input!$C$70,"")</f>
        <v/>
      </c>
      <c r="O142" s="21" t="str">
        <f>IF(N142&lt;&gt;"",_xlfn.XLOOKUP(Prototype_input!$E$19,'ITC Offerings Mapping'!$C$1:$C$1000,'ITC Offerings Mapping'!$B$1:$B$1000),"")</f>
        <v/>
      </c>
      <c r="Q142" s="21" t="str">
        <f t="array" ref="Q142">IF(Prototype_input!$C$6="Federal or Tribal Government",IF(O142&lt;&gt;"", INDEX('Scope Scoring'!$C$2:$BX$50, MATCH(O142, 'Scope Scoring'!$B$2:$B$50, 0), MATCH(B142, 'Scope Scoring'!$C$1:$BX$1, 0)),""),"")</f>
        <v/>
      </c>
      <c r="R142" s="21" t="str">
        <f t="shared" si="39"/>
        <v/>
      </c>
      <c r="S142" s="21" t="str">
        <f t="shared" si="40"/>
        <v/>
      </c>
      <c r="T142" s="21" t="str">
        <f t="shared" si="41"/>
        <v/>
      </c>
      <c r="U142" s="21" t="str">
        <f t="shared" si="42"/>
        <v/>
      </c>
      <c r="W142" s="21" t="str">
        <f t="array" ref="W142">IF(Prototype_input!$C$6="Federal or Tribal Government",IF(O142&lt;&gt;"", INDEX('Summary - Level of Assistance -'!$C$2:$AV$7, MATCH(Prototype_input!$C$34, 'Summary - Level of Assistance -'!$B$2:$B$7, 0), MATCH(B142, 'Summary - Level of Assistance -'!$C$1:$AV$1, 0)),""),"")</f>
        <v/>
      </c>
      <c r="X142" s="21" t="str">
        <f t="shared" si="43"/>
        <v/>
      </c>
      <c r="Y142" s="21" t="str">
        <f t="shared" si="44"/>
        <v/>
      </c>
      <c r="AA142" s="21" t="str">
        <f t="array" ref="AA142">IF(Prototype_input!$C$6="Federal or Tribal Government",IF(O142&lt;&gt;"", INDEX('Summary - Objective - Tradeoff'!$C$2:$AV$4, MATCH(Prototype_input!$C$38, 'Summary - Objective - Tradeoff'!$B$2:$B$4, 0), MATCH(B142, 'Summary - Objective - Tradeoff'!$C$1:$AV$1, 0)),""),"")</f>
        <v/>
      </c>
      <c r="AB142" s="21" t="str">
        <f t="shared" si="45"/>
        <v/>
      </c>
      <c r="AC142" s="21" t="str">
        <f t="shared" si="46"/>
        <v/>
      </c>
      <c r="AE142" s="21" t="str">
        <f t="array" ref="AE142">IF(Prototype_input!$C$6="Federal or Tribal Government",IF(O142&lt;&gt;"", INDEX('Summary- PoP - Tradeoff'!$C$2:$AV$5, MATCH(Prototype_input!$C$46, 'Summary- PoP - Tradeoff'!$B$2:$B$5, 0), MATCH(B142, 'Summary- PoP - Tradeoff'!$C$1:$AV$1, 0)),""),"")</f>
        <v/>
      </c>
      <c r="AF142" s="21" t="str">
        <f t="shared" si="47"/>
        <v/>
      </c>
      <c r="AG142" s="21" t="str">
        <f t="shared" si="48"/>
        <v/>
      </c>
      <c r="AI142" s="21" t="str">
        <f t="array" ref="AI142">IF(Prototype_input!$C$6="Federal or Tribal Government",IF(O142&lt;&gt;"", INDEX('Summary - EDV - Tradeoff'!$C$2:$AV$4, MATCH(Prototype_input!$C$54, 'Summary - EDV - Tradeoff'!$B$2:$B$4, 0), MATCH(B142, 'Summary - EDV - Tradeoff'!$C$1:$AV$1, 0)),""),"")</f>
        <v/>
      </c>
      <c r="AJ142" s="21" t="str">
        <f t="shared" si="49"/>
        <v/>
      </c>
      <c r="AK142" s="21" t="str">
        <f t="shared" si="50"/>
        <v/>
      </c>
      <c r="AL142" s="21" t="str">
        <f t="shared" si="51"/>
        <v/>
      </c>
    </row>
    <row r="143" spans="4:38" ht="12.75" x14ac:dyDescent="0.2">
      <c r="D143" s="21" t="str">
        <f>IF(
  Prototype_input!$C$6 = "State or Local Government",
  IF(
    C143 &lt;&gt; "",
    IFERROR(
      INDEX(
        'Summary - Acquisition Need'!$C$2:$AD$4,
        MATCH(Prototype_input!$C$30, 'Summary - Acquisition Need'!$B$2:$B$4, 0),
        MATCH(C143, 'Summary - Acquisition Need'!$C$1:$AD$1, 0)
      ),
      ""
    ),
    ""
  ),
  IF(
    Prototype_input!$C$6 = "Federal or Tribal Government",
    IF(
      B143 &lt;&gt; "",
      IFERROR(
        INDEX(
          'Summary - Place of Performance'!$C$2:$AW$14,
          MATCH(Prototype_input!$C$30, 'Summary - Place of Performance'!$B$2:$B$14, 0),
          MATCH(B143, 'Summary - Place of Performance'!$C$1:$AW$1, 0)
        ),
        ""
      ),
      ""
    ),
    ""
  )
)</f>
        <v/>
      </c>
      <c r="E143" s="21" t="str">
        <f>IF(
  Prototype_input!$C$6 = "State or Local Government",
  IF(
    C143 &lt;&gt; "",
    IFERROR(
      INDEX(
        'Summary - Contract Type'!$C$2:$BX$6,
        MATCH(Prototype_input!$C$34, 'Summary - Contract Type'!$B$2:$B$6, 0),
        MATCH(C143, 'Summary - Contract Type'!$C$1:$BX$1, 0)
      ),
      ""
    ),
    ""
  ),
  IF(
    Prototype_input!$C$6 = "Federal or Tribal Government",
    IF(
      B143 &lt;&gt; "",
      IFERROR(
        INDEX(
          'Summary - Level of Assistance'!$C$2:$AW$7,
          MATCH(Prototype_input!$C$34, 'Summary - Level of Assistance'!$B$2:$B$7, 0),
          MATCH(B143, 'Summary - Level of Assistance'!$C$1:$AW$1, 0)
        ),
        ""
      ),
      ""
    ),
    ""
  )
)</f>
        <v/>
      </c>
      <c r="F143" s="21" t="str">
        <f>IF(
  Prototype_input!$C$6 = "State or Local Government",
  IF(
    C143 &lt;&gt; "",
    IFERROR(
      INDEX(
        'Summary - Socioeconomic'!$C$2:$BX$11,
        MATCH(Prototype_input!$C$38, 'Summary - Socioeconomic'!$B$2:$B$11, 0),
        MATCH(C143, 'Summary - Socioeconomic'!$C$1:$BX$1, 0)
      ),
      ""
    ),
    ""
  ),
  IF(
    Prototype_input!$C$6 = "Federal or Tribal Government",
    IF(
      B143 &lt;&gt; "",
      IFERROR(
        INDEX(
          'Summary - Objective'!$C$2:$AX$4,
          MATCH(Prototype_input!$C$38, 'Summary - Objective'!$B$2:$B$4, 0),
          MATCH(B143, 'Summary - Objective'!$C$1:$AX$1, 0)
        ),
        ""
      ),
      ""
    ),
    ""
  )
)</f>
        <v/>
      </c>
      <c r="G143" s="21" t="str">
        <f>IF(
  Prototype_input!$C$6 = "Federal or Tribal Government",
  IF(
    B143 &lt;&gt; "",
    IFERROR(
      INDEX(
        'Summary - Contract Type'!$C$2:$BX$6,
        MATCH(Prototype_input!$C$42, 'Summary - Contract Type'!$B$2:$B$6, 0),
        MATCH(B143, 'Summary - Contract Type'!$C$1:$BX$1, 0)
      ),
      ""
    ),
    ""
  ),
  ""
)</f>
        <v/>
      </c>
      <c r="H143" s="21" t="str">
        <f>IF(
  Prototype_input!$C$6 = "Federal or Tribal Government",
  IF(
    B143 &lt;&gt; "",
    IFERROR(
      INDEX(
        'Summary - Period of Performance'!$C$2:$AW$5,
        MATCH(Prototype_input!$C$46, 'Summary - Period of Performance'!$B$2:$B$5, 0),
        MATCH(B143, 'Summary - Period of Performance'!$C$1:$AW$1, 0)
      ),
      ""
    ),
    ""
  ),
  ""
)</f>
        <v/>
      </c>
      <c r="I143" s="21" t="str">
        <f>IF(
  Prototype_input!$C$6 = "Federal or Tribal Government",
  IF(
    B143 &lt;&gt; "",
    IFERROR(
      INDEX(
        'Summary - Socioeconomic'!$C$2:$BX$11,
        MATCH(Prototype_input!$C$50, 'Summary - Socioeconomic'!$B$2:$B$11, 0),
        MATCH(B143, 'Summary - Socioeconomic'!$C$1:$BX$1, 0)
      ),
      ""
    ),
    ""
  ),
  ""
)</f>
        <v/>
      </c>
      <c r="J143" s="21" t="str">
        <f>IF(
  Prototype_input!$C$6 = "Federal or Tribal Government",
  IF(
    B143 &lt;&gt; "",
    IFERROR(
      INDEX(
        'Summary - Estimated Dollar Valu'!$C$2:$AW$4,
        MATCH(Prototype_input!$C$54, 'Summary - Estimated Dollar Valu'!$B$2:$B$4, 0),
        MATCH(B143, 'Summary - Estimated Dollar Valu'!$C$1:$AW$1, 0)
      ),
      ""
    ),
    ""
  ),
  ""
)</f>
        <v/>
      </c>
      <c r="K143" s="21" t="str">
        <f>IF(AND(Prototype_input!$C$56&lt;&gt;"",J143&lt;&gt;""),Prototype_input!$C$58,"")</f>
        <v/>
      </c>
      <c r="L143" s="21" t="str">
        <f>IF(AND(Prototype_input!$C$60&lt;&gt;"",J143&lt;&gt;""),Prototype_input!$C$62,"")</f>
        <v/>
      </c>
      <c r="M143" s="21" t="str">
        <f>IF(AND(Prototype_input!$C$64&lt;&gt;"",J143&lt;&gt;""),Prototype_input!$C$66,"")</f>
        <v/>
      </c>
      <c r="N143" s="21" t="str">
        <f>IF(AND(Prototype_input!$C$68&lt;&gt;"",J143&lt;&gt;""),Prototype_input!$C$70,"")</f>
        <v/>
      </c>
      <c r="O143" s="21" t="str">
        <f>IF(N143&lt;&gt;"",_xlfn.XLOOKUP(Prototype_input!$E$19,'ITC Offerings Mapping'!$C$1:$C$1000,'ITC Offerings Mapping'!$B$1:$B$1000),"")</f>
        <v/>
      </c>
      <c r="Q143" s="21" t="str">
        <f t="array" ref="Q143">IF(Prototype_input!$C$6="Federal or Tribal Government",IF(O143&lt;&gt;"", INDEX('Scope Scoring'!$C$2:$BX$50, MATCH(O143, 'Scope Scoring'!$B$2:$B$50, 0), MATCH(B143, 'Scope Scoring'!$C$1:$BX$1, 0)),""),"")</f>
        <v/>
      </c>
      <c r="R143" s="21" t="str">
        <f t="shared" si="39"/>
        <v/>
      </c>
      <c r="S143" s="21" t="str">
        <f t="shared" si="40"/>
        <v/>
      </c>
      <c r="T143" s="21" t="str">
        <f t="shared" si="41"/>
        <v/>
      </c>
      <c r="U143" s="21" t="str">
        <f t="shared" si="42"/>
        <v/>
      </c>
      <c r="W143" s="21" t="str">
        <f t="array" ref="W143">IF(Prototype_input!$C$6="Federal or Tribal Government",IF(O143&lt;&gt;"", INDEX('Summary - Level of Assistance -'!$C$2:$AV$7, MATCH(Prototype_input!$C$34, 'Summary - Level of Assistance -'!$B$2:$B$7, 0), MATCH(B143, 'Summary - Level of Assistance -'!$C$1:$AV$1, 0)),""),"")</f>
        <v/>
      </c>
      <c r="X143" s="21" t="str">
        <f t="shared" si="43"/>
        <v/>
      </c>
      <c r="Y143" s="21" t="str">
        <f t="shared" si="44"/>
        <v/>
      </c>
      <c r="AA143" s="21" t="str">
        <f t="array" ref="AA143">IF(Prototype_input!$C$6="Federal or Tribal Government",IF(O143&lt;&gt;"", INDEX('Summary - Objective - Tradeoff'!$C$2:$AV$4, MATCH(Prototype_input!$C$38, 'Summary - Objective - Tradeoff'!$B$2:$B$4, 0), MATCH(B143, 'Summary - Objective - Tradeoff'!$C$1:$AV$1, 0)),""),"")</f>
        <v/>
      </c>
      <c r="AB143" s="21" t="str">
        <f t="shared" si="45"/>
        <v/>
      </c>
      <c r="AC143" s="21" t="str">
        <f t="shared" si="46"/>
        <v/>
      </c>
      <c r="AE143" s="21" t="str">
        <f t="array" ref="AE143">IF(Prototype_input!$C$6="Federal or Tribal Government",IF(O143&lt;&gt;"", INDEX('Summary- PoP - Tradeoff'!$C$2:$AV$5, MATCH(Prototype_input!$C$46, 'Summary- PoP - Tradeoff'!$B$2:$B$5, 0), MATCH(B143, 'Summary- PoP - Tradeoff'!$C$1:$AV$1, 0)),""),"")</f>
        <v/>
      </c>
      <c r="AF143" s="21" t="str">
        <f t="shared" si="47"/>
        <v/>
      </c>
      <c r="AG143" s="21" t="str">
        <f t="shared" si="48"/>
        <v/>
      </c>
      <c r="AI143" s="21" t="str">
        <f t="array" ref="AI143">IF(Prototype_input!$C$6="Federal or Tribal Government",IF(O143&lt;&gt;"", INDEX('Summary - EDV - Tradeoff'!$C$2:$AV$4, MATCH(Prototype_input!$C$54, 'Summary - EDV - Tradeoff'!$B$2:$B$4, 0), MATCH(B143, 'Summary - EDV - Tradeoff'!$C$1:$AV$1, 0)),""),"")</f>
        <v/>
      </c>
      <c r="AJ143" s="21" t="str">
        <f t="shared" si="49"/>
        <v/>
      </c>
      <c r="AK143" s="21" t="str">
        <f t="shared" si="50"/>
        <v/>
      </c>
      <c r="AL143" s="21" t="str">
        <f t="shared" si="51"/>
        <v/>
      </c>
    </row>
    <row r="144" spans="4:38" ht="12.75" x14ac:dyDescent="0.2">
      <c r="D144" s="21" t="str">
        <f>IF(
  Prototype_input!$C$6 = "State or Local Government",
  IF(
    C144 &lt;&gt; "",
    IFERROR(
      INDEX(
        'Summary - Acquisition Need'!$C$2:$AD$4,
        MATCH(Prototype_input!$C$30, 'Summary - Acquisition Need'!$B$2:$B$4, 0),
        MATCH(C144, 'Summary - Acquisition Need'!$C$1:$AD$1, 0)
      ),
      ""
    ),
    ""
  ),
  IF(
    Prototype_input!$C$6 = "Federal or Tribal Government",
    IF(
      B144 &lt;&gt; "",
      IFERROR(
        INDEX(
          'Summary - Place of Performance'!$C$2:$AW$14,
          MATCH(Prototype_input!$C$30, 'Summary - Place of Performance'!$B$2:$B$14, 0),
          MATCH(B144, 'Summary - Place of Performance'!$C$1:$AW$1, 0)
        ),
        ""
      ),
      ""
    ),
    ""
  )
)</f>
        <v/>
      </c>
      <c r="E144" s="21" t="str">
        <f>IF(
  Prototype_input!$C$6 = "State or Local Government",
  IF(
    C144 &lt;&gt; "",
    IFERROR(
      INDEX(
        'Summary - Contract Type'!$C$2:$BX$6,
        MATCH(Prototype_input!$C$34, 'Summary - Contract Type'!$B$2:$B$6, 0),
        MATCH(C144, 'Summary - Contract Type'!$C$1:$BX$1, 0)
      ),
      ""
    ),
    ""
  ),
  IF(
    Prototype_input!$C$6 = "Federal or Tribal Government",
    IF(
      B144 &lt;&gt; "",
      IFERROR(
        INDEX(
          'Summary - Level of Assistance'!$C$2:$AW$7,
          MATCH(Prototype_input!$C$34, 'Summary - Level of Assistance'!$B$2:$B$7, 0),
          MATCH(B144, 'Summary - Level of Assistance'!$C$1:$AW$1, 0)
        ),
        ""
      ),
      ""
    ),
    ""
  )
)</f>
        <v/>
      </c>
      <c r="F144" s="21" t="str">
        <f>IF(
  Prototype_input!$C$6 = "State or Local Government",
  IF(
    C144 &lt;&gt; "",
    IFERROR(
      INDEX(
        'Summary - Socioeconomic'!$C$2:$BX$11,
        MATCH(Prototype_input!$C$38, 'Summary - Socioeconomic'!$B$2:$B$11, 0),
        MATCH(C144, 'Summary - Socioeconomic'!$C$1:$BX$1, 0)
      ),
      ""
    ),
    ""
  ),
  IF(
    Prototype_input!$C$6 = "Federal or Tribal Government",
    IF(
      B144 &lt;&gt; "",
      IFERROR(
        INDEX(
          'Summary - Objective'!$C$2:$AX$4,
          MATCH(Prototype_input!$C$38, 'Summary - Objective'!$B$2:$B$4, 0),
          MATCH(B144, 'Summary - Objective'!$C$1:$AX$1, 0)
        ),
        ""
      ),
      ""
    ),
    ""
  )
)</f>
        <v/>
      </c>
      <c r="G144" s="21" t="str">
        <f>IF(
  Prototype_input!$C$6 = "Federal or Tribal Government",
  IF(
    B144 &lt;&gt; "",
    IFERROR(
      INDEX(
        'Summary - Contract Type'!$C$2:$BX$6,
        MATCH(Prototype_input!$C$42, 'Summary - Contract Type'!$B$2:$B$6, 0),
        MATCH(B144, 'Summary - Contract Type'!$C$1:$BX$1, 0)
      ),
      ""
    ),
    ""
  ),
  ""
)</f>
        <v/>
      </c>
      <c r="H144" s="21" t="str">
        <f>IF(
  Prototype_input!$C$6 = "Federal or Tribal Government",
  IF(
    B144 &lt;&gt; "",
    IFERROR(
      INDEX(
        'Summary - Period of Performance'!$C$2:$AW$5,
        MATCH(Prototype_input!$C$46, 'Summary - Period of Performance'!$B$2:$B$5, 0),
        MATCH(B144, 'Summary - Period of Performance'!$C$1:$AW$1, 0)
      ),
      ""
    ),
    ""
  ),
  ""
)</f>
        <v/>
      </c>
      <c r="I144" s="21" t="str">
        <f>IF(
  Prototype_input!$C$6 = "Federal or Tribal Government",
  IF(
    B144 &lt;&gt; "",
    IFERROR(
      INDEX(
        'Summary - Socioeconomic'!$C$2:$BX$11,
        MATCH(Prototype_input!$C$50, 'Summary - Socioeconomic'!$B$2:$B$11, 0),
        MATCH(B144, 'Summary - Socioeconomic'!$C$1:$BX$1, 0)
      ),
      ""
    ),
    ""
  ),
  ""
)</f>
        <v/>
      </c>
      <c r="J144" s="21" t="str">
        <f>IF(
  Prototype_input!$C$6 = "Federal or Tribal Government",
  IF(
    B144 &lt;&gt; "",
    IFERROR(
      INDEX(
        'Summary - Estimated Dollar Valu'!$C$2:$AW$4,
        MATCH(Prototype_input!$C$54, 'Summary - Estimated Dollar Valu'!$B$2:$B$4, 0),
        MATCH(B144, 'Summary - Estimated Dollar Valu'!$C$1:$AW$1, 0)
      ),
      ""
    ),
    ""
  ),
  ""
)</f>
        <v/>
      </c>
      <c r="K144" s="21" t="str">
        <f>IF(AND(Prototype_input!$C$56&lt;&gt;"",J144&lt;&gt;""),Prototype_input!$C$58,"")</f>
        <v/>
      </c>
      <c r="L144" s="21" t="str">
        <f>IF(AND(Prototype_input!$C$60&lt;&gt;"",J144&lt;&gt;""),Prototype_input!$C$62,"")</f>
        <v/>
      </c>
      <c r="M144" s="21" t="str">
        <f>IF(AND(Prototype_input!$C$64&lt;&gt;"",J144&lt;&gt;""),Prototype_input!$C$66,"")</f>
        <v/>
      </c>
      <c r="N144" s="21" t="str">
        <f>IF(AND(Prototype_input!$C$68&lt;&gt;"",J144&lt;&gt;""),Prototype_input!$C$70,"")</f>
        <v/>
      </c>
      <c r="O144" s="21" t="str">
        <f>IF(N144&lt;&gt;"",_xlfn.XLOOKUP(Prototype_input!$E$19,'ITC Offerings Mapping'!$C$1:$C$1000,'ITC Offerings Mapping'!$B$1:$B$1000),"")</f>
        <v/>
      </c>
      <c r="Q144" s="21" t="str">
        <f t="array" ref="Q144">IF(Prototype_input!$C$6="Federal or Tribal Government",IF(O144&lt;&gt;"", INDEX('Scope Scoring'!$C$2:$BX$50, MATCH(O144, 'Scope Scoring'!$B$2:$B$50, 0), MATCH(B144, 'Scope Scoring'!$C$1:$BX$1, 0)),""),"")</f>
        <v/>
      </c>
      <c r="R144" s="21" t="str">
        <f t="shared" si="39"/>
        <v/>
      </c>
      <c r="S144" s="21" t="str">
        <f t="shared" si="40"/>
        <v/>
      </c>
      <c r="T144" s="21" t="str">
        <f t="shared" si="41"/>
        <v/>
      </c>
      <c r="U144" s="21" t="str">
        <f t="shared" si="42"/>
        <v/>
      </c>
      <c r="W144" s="21" t="str">
        <f t="array" ref="W144">IF(Prototype_input!$C$6="Federal or Tribal Government",IF(O144&lt;&gt;"", INDEX('Summary - Level of Assistance -'!$C$2:$AV$7, MATCH(Prototype_input!$C$34, 'Summary - Level of Assistance -'!$B$2:$B$7, 0), MATCH(B144, 'Summary - Level of Assistance -'!$C$1:$AV$1, 0)),""),"")</f>
        <v/>
      </c>
      <c r="X144" s="21" t="str">
        <f t="shared" si="43"/>
        <v/>
      </c>
      <c r="Y144" s="21" t="str">
        <f t="shared" si="44"/>
        <v/>
      </c>
      <c r="AA144" s="21" t="str">
        <f t="array" ref="AA144">IF(Prototype_input!$C$6="Federal or Tribal Government",IF(O144&lt;&gt;"", INDEX('Summary - Objective - Tradeoff'!$C$2:$AV$4, MATCH(Prototype_input!$C$38, 'Summary - Objective - Tradeoff'!$B$2:$B$4, 0), MATCH(B144, 'Summary - Objective - Tradeoff'!$C$1:$AV$1, 0)),""),"")</f>
        <v/>
      </c>
      <c r="AB144" s="21" t="str">
        <f t="shared" si="45"/>
        <v/>
      </c>
      <c r="AC144" s="21" t="str">
        <f t="shared" si="46"/>
        <v/>
      </c>
      <c r="AE144" s="21" t="str">
        <f t="array" ref="AE144">IF(Prototype_input!$C$6="Federal or Tribal Government",IF(O144&lt;&gt;"", INDEX('Summary- PoP - Tradeoff'!$C$2:$AV$5, MATCH(Prototype_input!$C$46, 'Summary- PoP - Tradeoff'!$B$2:$B$5, 0), MATCH(B144, 'Summary- PoP - Tradeoff'!$C$1:$AV$1, 0)),""),"")</f>
        <v/>
      </c>
      <c r="AF144" s="21" t="str">
        <f t="shared" si="47"/>
        <v/>
      </c>
      <c r="AG144" s="21" t="str">
        <f t="shared" si="48"/>
        <v/>
      </c>
      <c r="AI144" s="21" t="str">
        <f t="array" ref="AI144">IF(Prototype_input!$C$6="Federal or Tribal Government",IF(O144&lt;&gt;"", INDEX('Summary - EDV - Tradeoff'!$C$2:$AV$4, MATCH(Prototype_input!$C$54, 'Summary - EDV - Tradeoff'!$B$2:$B$4, 0), MATCH(B144, 'Summary - EDV - Tradeoff'!$C$1:$AV$1, 0)),""),"")</f>
        <v/>
      </c>
      <c r="AJ144" s="21" t="str">
        <f t="shared" si="49"/>
        <v/>
      </c>
      <c r="AK144" s="21" t="str">
        <f t="shared" si="50"/>
        <v/>
      </c>
      <c r="AL144" s="21" t="str">
        <f t="shared" si="51"/>
        <v/>
      </c>
    </row>
    <row r="145" spans="4:38" ht="12.75" x14ac:dyDescent="0.2">
      <c r="D145" s="21" t="str">
        <f>IF(
  Prototype_input!$C$6 = "State or Local Government",
  IF(
    C145 &lt;&gt; "",
    IFERROR(
      INDEX(
        'Summary - Acquisition Need'!$C$2:$AD$4,
        MATCH(Prototype_input!$C$30, 'Summary - Acquisition Need'!$B$2:$B$4, 0),
        MATCH(C145, 'Summary - Acquisition Need'!$C$1:$AD$1, 0)
      ),
      ""
    ),
    ""
  ),
  IF(
    Prototype_input!$C$6 = "Federal or Tribal Government",
    IF(
      B145 &lt;&gt; "",
      IFERROR(
        INDEX(
          'Summary - Place of Performance'!$C$2:$AW$14,
          MATCH(Prototype_input!$C$30, 'Summary - Place of Performance'!$B$2:$B$14, 0),
          MATCH(B145, 'Summary - Place of Performance'!$C$1:$AW$1, 0)
        ),
        ""
      ),
      ""
    ),
    ""
  )
)</f>
        <v/>
      </c>
      <c r="E145" s="21" t="str">
        <f>IF(
  Prototype_input!$C$6 = "State or Local Government",
  IF(
    C145 &lt;&gt; "",
    IFERROR(
      INDEX(
        'Summary - Contract Type'!$C$2:$BX$6,
        MATCH(Prototype_input!$C$34, 'Summary - Contract Type'!$B$2:$B$6, 0),
        MATCH(C145, 'Summary - Contract Type'!$C$1:$BX$1, 0)
      ),
      ""
    ),
    ""
  ),
  IF(
    Prototype_input!$C$6 = "Federal or Tribal Government",
    IF(
      B145 &lt;&gt; "",
      IFERROR(
        INDEX(
          'Summary - Level of Assistance'!$C$2:$AW$7,
          MATCH(Prototype_input!$C$34, 'Summary - Level of Assistance'!$B$2:$B$7, 0),
          MATCH(B145, 'Summary - Level of Assistance'!$C$1:$AW$1, 0)
        ),
        ""
      ),
      ""
    ),
    ""
  )
)</f>
        <v/>
      </c>
      <c r="F145" s="21" t="str">
        <f>IF(
  Prototype_input!$C$6 = "State or Local Government",
  IF(
    C145 &lt;&gt; "",
    IFERROR(
      INDEX(
        'Summary - Socioeconomic'!$C$2:$BX$11,
        MATCH(Prototype_input!$C$38, 'Summary - Socioeconomic'!$B$2:$B$11, 0),
        MATCH(C145, 'Summary - Socioeconomic'!$C$1:$BX$1, 0)
      ),
      ""
    ),
    ""
  ),
  IF(
    Prototype_input!$C$6 = "Federal or Tribal Government",
    IF(
      B145 &lt;&gt; "",
      IFERROR(
        INDEX(
          'Summary - Objective'!$C$2:$AX$4,
          MATCH(Prototype_input!$C$38, 'Summary - Objective'!$B$2:$B$4, 0),
          MATCH(B145, 'Summary - Objective'!$C$1:$AX$1, 0)
        ),
        ""
      ),
      ""
    ),
    ""
  )
)</f>
        <v/>
      </c>
      <c r="G145" s="21" t="str">
        <f>IF(
  Prototype_input!$C$6 = "Federal or Tribal Government",
  IF(
    B145 &lt;&gt; "",
    IFERROR(
      INDEX(
        'Summary - Contract Type'!$C$2:$BX$6,
        MATCH(Prototype_input!$C$42, 'Summary - Contract Type'!$B$2:$B$6, 0),
        MATCH(B145, 'Summary - Contract Type'!$C$1:$BX$1, 0)
      ),
      ""
    ),
    ""
  ),
  ""
)</f>
        <v/>
      </c>
      <c r="H145" s="21" t="str">
        <f>IF(
  Prototype_input!$C$6 = "Federal or Tribal Government",
  IF(
    B145 &lt;&gt; "",
    IFERROR(
      INDEX(
        'Summary - Period of Performance'!$C$2:$AW$5,
        MATCH(Prototype_input!$C$46, 'Summary - Period of Performance'!$B$2:$B$5, 0),
        MATCH(B145, 'Summary - Period of Performance'!$C$1:$AW$1, 0)
      ),
      ""
    ),
    ""
  ),
  ""
)</f>
        <v/>
      </c>
      <c r="I145" s="21" t="str">
        <f>IF(
  Prototype_input!$C$6 = "Federal or Tribal Government",
  IF(
    B145 &lt;&gt; "",
    IFERROR(
      INDEX(
        'Summary - Socioeconomic'!$C$2:$BX$11,
        MATCH(Prototype_input!$C$50, 'Summary - Socioeconomic'!$B$2:$B$11, 0),
        MATCH(B145, 'Summary - Socioeconomic'!$C$1:$BX$1, 0)
      ),
      ""
    ),
    ""
  ),
  ""
)</f>
        <v/>
      </c>
      <c r="J145" s="21" t="str">
        <f>IF(
  Prototype_input!$C$6 = "Federal or Tribal Government",
  IF(
    B145 &lt;&gt; "",
    IFERROR(
      INDEX(
        'Summary - Estimated Dollar Valu'!$C$2:$AW$4,
        MATCH(Prototype_input!$C$54, 'Summary - Estimated Dollar Valu'!$B$2:$B$4, 0),
        MATCH(B145, 'Summary - Estimated Dollar Valu'!$C$1:$AW$1, 0)
      ),
      ""
    ),
    ""
  ),
  ""
)</f>
        <v/>
      </c>
      <c r="K145" s="21" t="str">
        <f>IF(AND(Prototype_input!$C$56&lt;&gt;"",J145&lt;&gt;""),Prototype_input!$C$58,"")</f>
        <v/>
      </c>
      <c r="L145" s="21" t="str">
        <f>IF(AND(Prototype_input!$C$60&lt;&gt;"",J145&lt;&gt;""),Prototype_input!$C$62,"")</f>
        <v/>
      </c>
      <c r="M145" s="21" t="str">
        <f>IF(AND(Prototype_input!$C$64&lt;&gt;"",J145&lt;&gt;""),Prototype_input!$C$66,"")</f>
        <v/>
      </c>
      <c r="N145" s="21" t="str">
        <f>IF(AND(Prototype_input!$C$68&lt;&gt;"",J145&lt;&gt;""),Prototype_input!$C$70,"")</f>
        <v/>
      </c>
      <c r="O145" s="21" t="str">
        <f>IF(N145&lt;&gt;"",_xlfn.XLOOKUP(Prototype_input!$E$19,'ITC Offerings Mapping'!$C$1:$C$1000,'ITC Offerings Mapping'!$B$1:$B$1000),"")</f>
        <v/>
      </c>
      <c r="Q145" s="21" t="str">
        <f t="array" ref="Q145">IF(Prototype_input!$C$6="Federal or Tribal Government",IF(O145&lt;&gt;"", INDEX('Scope Scoring'!$C$2:$BX$50, MATCH(O145, 'Scope Scoring'!$B$2:$B$50, 0), MATCH(B145, 'Scope Scoring'!$C$1:$BX$1, 0)),""),"")</f>
        <v/>
      </c>
      <c r="R145" s="21" t="str">
        <f t="shared" si="39"/>
        <v/>
      </c>
      <c r="S145" s="21" t="str">
        <f t="shared" si="40"/>
        <v/>
      </c>
      <c r="T145" s="21" t="str">
        <f t="shared" si="41"/>
        <v/>
      </c>
      <c r="U145" s="21" t="str">
        <f t="shared" si="42"/>
        <v/>
      </c>
      <c r="W145" s="21" t="str">
        <f t="array" ref="W145">IF(Prototype_input!$C$6="Federal or Tribal Government",IF(O145&lt;&gt;"", INDEX('Summary - Level of Assistance -'!$C$2:$AV$7, MATCH(Prototype_input!$C$34, 'Summary - Level of Assistance -'!$B$2:$B$7, 0), MATCH(B145, 'Summary - Level of Assistance -'!$C$1:$AV$1, 0)),""),"")</f>
        <v/>
      </c>
      <c r="X145" s="21" t="str">
        <f t="shared" si="43"/>
        <v/>
      </c>
      <c r="Y145" s="21" t="str">
        <f t="shared" si="44"/>
        <v/>
      </c>
      <c r="AA145" s="21" t="str">
        <f t="array" ref="AA145">IF(Prototype_input!$C$6="Federal or Tribal Government",IF(O145&lt;&gt;"", INDEX('Summary - Objective - Tradeoff'!$C$2:$AV$4, MATCH(Prototype_input!$C$38, 'Summary - Objective - Tradeoff'!$B$2:$B$4, 0), MATCH(B145, 'Summary - Objective - Tradeoff'!$C$1:$AV$1, 0)),""),"")</f>
        <v/>
      </c>
      <c r="AB145" s="21" t="str">
        <f t="shared" si="45"/>
        <v/>
      </c>
      <c r="AC145" s="21" t="str">
        <f t="shared" si="46"/>
        <v/>
      </c>
      <c r="AE145" s="21" t="str">
        <f t="array" ref="AE145">IF(Prototype_input!$C$6="Federal or Tribal Government",IF(O145&lt;&gt;"", INDEX('Summary- PoP - Tradeoff'!$C$2:$AV$5, MATCH(Prototype_input!$C$46, 'Summary- PoP - Tradeoff'!$B$2:$B$5, 0), MATCH(B145, 'Summary- PoP - Tradeoff'!$C$1:$AV$1, 0)),""),"")</f>
        <v/>
      </c>
      <c r="AF145" s="21" t="str">
        <f t="shared" si="47"/>
        <v/>
      </c>
      <c r="AG145" s="21" t="str">
        <f t="shared" si="48"/>
        <v/>
      </c>
      <c r="AI145" s="21" t="str">
        <f t="array" ref="AI145">IF(Prototype_input!$C$6="Federal or Tribal Government",IF(O145&lt;&gt;"", INDEX('Summary - EDV - Tradeoff'!$C$2:$AV$4, MATCH(Prototype_input!$C$54, 'Summary - EDV - Tradeoff'!$B$2:$B$4, 0), MATCH(B145, 'Summary - EDV - Tradeoff'!$C$1:$AV$1, 0)),""),"")</f>
        <v/>
      </c>
      <c r="AJ145" s="21" t="str">
        <f t="shared" si="49"/>
        <v/>
      </c>
      <c r="AK145" s="21" t="str">
        <f t="shared" si="50"/>
        <v/>
      </c>
      <c r="AL145" s="21" t="str">
        <f t="shared" si="51"/>
        <v/>
      </c>
    </row>
    <row r="146" spans="4:38" ht="12.75" x14ac:dyDescent="0.2">
      <c r="D146" s="21" t="str">
        <f>IF(
  Prototype_input!$C$6 = "State or Local Government",
  IF(
    C146 &lt;&gt; "",
    IFERROR(
      INDEX(
        'Summary - Acquisition Need'!$C$2:$AD$4,
        MATCH(Prototype_input!$C$30, 'Summary - Acquisition Need'!$B$2:$B$4, 0),
        MATCH(C146, 'Summary - Acquisition Need'!$C$1:$AD$1, 0)
      ),
      ""
    ),
    ""
  ),
  IF(
    Prototype_input!$C$6 = "Federal or Tribal Government",
    IF(
      B146 &lt;&gt; "",
      IFERROR(
        INDEX(
          'Summary - Place of Performance'!$C$2:$AW$14,
          MATCH(Prototype_input!$C$30, 'Summary - Place of Performance'!$B$2:$B$14, 0),
          MATCH(B146, 'Summary - Place of Performance'!$C$1:$AW$1, 0)
        ),
        ""
      ),
      ""
    ),
    ""
  )
)</f>
        <v/>
      </c>
      <c r="E146" s="21" t="str">
        <f>IF(
  Prototype_input!$C$6 = "State or Local Government",
  IF(
    C146 &lt;&gt; "",
    IFERROR(
      INDEX(
        'Summary - Contract Type'!$C$2:$BX$6,
        MATCH(Prototype_input!$C$34, 'Summary - Contract Type'!$B$2:$B$6, 0),
        MATCH(C146, 'Summary - Contract Type'!$C$1:$BX$1, 0)
      ),
      ""
    ),
    ""
  ),
  IF(
    Prototype_input!$C$6 = "Federal or Tribal Government",
    IF(
      B146 &lt;&gt; "",
      IFERROR(
        INDEX(
          'Summary - Level of Assistance'!$C$2:$AW$7,
          MATCH(Prototype_input!$C$34, 'Summary - Level of Assistance'!$B$2:$B$7, 0),
          MATCH(B146, 'Summary - Level of Assistance'!$C$1:$AW$1, 0)
        ),
        ""
      ),
      ""
    ),
    ""
  )
)</f>
        <v/>
      </c>
      <c r="F146" s="21" t="str">
        <f>IF(
  Prototype_input!$C$6 = "State or Local Government",
  IF(
    C146 &lt;&gt; "",
    IFERROR(
      INDEX(
        'Summary - Socioeconomic'!$C$2:$BX$11,
        MATCH(Prototype_input!$C$38, 'Summary - Socioeconomic'!$B$2:$B$11, 0),
        MATCH(C146, 'Summary - Socioeconomic'!$C$1:$BX$1, 0)
      ),
      ""
    ),
    ""
  ),
  IF(
    Prototype_input!$C$6 = "Federal or Tribal Government",
    IF(
      B146 &lt;&gt; "",
      IFERROR(
        INDEX(
          'Summary - Objective'!$C$2:$AX$4,
          MATCH(Prototype_input!$C$38, 'Summary - Objective'!$B$2:$B$4, 0),
          MATCH(B146, 'Summary - Objective'!$C$1:$AX$1, 0)
        ),
        ""
      ),
      ""
    ),
    ""
  )
)</f>
        <v/>
      </c>
      <c r="G146" s="21" t="str">
        <f>IF(
  Prototype_input!$C$6 = "Federal or Tribal Government",
  IF(
    B146 &lt;&gt; "",
    IFERROR(
      INDEX(
        'Summary - Contract Type'!$C$2:$BX$6,
        MATCH(Prototype_input!$C$42, 'Summary - Contract Type'!$B$2:$B$6, 0),
        MATCH(B146, 'Summary - Contract Type'!$C$1:$BX$1, 0)
      ),
      ""
    ),
    ""
  ),
  ""
)</f>
        <v/>
      </c>
      <c r="H146" s="21" t="str">
        <f>IF(
  Prototype_input!$C$6 = "Federal or Tribal Government",
  IF(
    B146 &lt;&gt; "",
    IFERROR(
      INDEX(
        'Summary - Period of Performance'!$C$2:$AW$5,
        MATCH(Prototype_input!$C$46, 'Summary - Period of Performance'!$B$2:$B$5, 0),
        MATCH(B146, 'Summary - Period of Performance'!$C$1:$AW$1, 0)
      ),
      ""
    ),
    ""
  ),
  ""
)</f>
        <v/>
      </c>
      <c r="I146" s="21" t="str">
        <f>IF(
  Prototype_input!$C$6 = "Federal or Tribal Government",
  IF(
    B146 &lt;&gt; "",
    IFERROR(
      INDEX(
        'Summary - Socioeconomic'!$C$2:$BX$11,
        MATCH(Prototype_input!$C$50, 'Summary - Socioeconomic'!$B$2:$B$11, 0),
        MATCH(B146, 'Summary - Socioeconomic'!$C$1:$BX$1, 0)
      ),
      ""
    ),
    ""
  ),
  ""
)</f>
        <v/>
      </c>
      <c r="J146" s="21" t="str">
        <f>IF(
  Prototype_input!$C$6 = "Federal or Tribal Government",
  IF(
    B146 &lt;&gt; "",
    IFERROR(
      INDEX(
        'Summary - Estimated Dollar Valu'!$C$2:$AW$4,
        MATCH(Prototype_input!$C$54, 'Summary - Estimated Dollar Valu'!$B$2:$B$4, 0),
        MATCH(B146, 'Summary - Estimated Dollar Valu'!$C$1:$AW$1, 0)
      ),
      ""
    ),
    ""
  ),
  ""
)</f>
        <v/>
      </c>
      <c r="K146" s="21" t="str">
        <f>IF(AND(Prototype_input!$C$56&lt;&gt;"",J146&lt;&gt;""),Prototype_input!$C$58,"")</f>
        <v/>
      </c>
      <c r="L146" s="21" t="str">
        <f>IF(AND(Prototype_input!$C$60&lt;&gt;"",J146&lt;&gt;""),Prototype_input!$C$62,"")</f>
        <v/>
      </c>
      <c r="M146" s="21" t="str">
        <f>IF(AND(Prototype_input!$C$64&lt;&gt;"",J146&lt;&gt;""),Prototype_input!$C$66,"")</f>
        <v/>
      </c>
      <c r="N146" s="21" t="str">
        <f>IF(AND(Prototype_input!$C$68&lt;&gt;"",J146&lt;&gt;""),Prototype_input!$C$70,"")</f>
        <v/>
      </c>
      <c r="O146" s="21" t="str">
        <f>IF(N146&lt;&gt;"",_xlfn.XLOOKUP(Prototype_input!$E$19,'ITC Offerings Mapping'!$C$1:$C$1000,'ITC Offerings Mapping'!$B$1:$B$1000),"")</f>
        <v/>
      </c>
      <c r="Q146" s="21" t="str">
        <f t="array" ref="Q146">IF(Prototype_input!$C$6="Federal or Tribal Government",IF(O146&lt;&gt;"", INDEX('Scope Scoring'!$C$2:$BX$50, MATCH(O146, 'Scope Scoring'!$B$2:$B$50, 0), MATCH(B146, 'Scope Scoring'!$C$1:$BX$1, 0)),""),"")</f>
        <v/>
      </c>
      <c r="R146" s="21" t="str">
        <f t="shared" si="39"/>
        <v/>
      </c>
      <c r="S146" s="21" t="str">
        <f t="shared" si="40"/>
        <v/>
      </c>
      <c r="T146" s="21" t="str">
        <f t="shared" si="41"/>
        <v/>
      </c>
      <c r="U146" s="21" t="str">
        <f t="shared" si="42"/>
        <v/>
      </c>
      <c r="W146" s="21" t="str">
        <f t="array" ref="W146">IF(Prototype_input!$C$6="Federal or Tribal Government",IF(O146&lt;&gt;"", INDEX('Summary - Level of Assistance -'!$C$2:$AV$7, MATCH(Prototype_input!$C$34, 'Summary - Level of Assistance -'!$B$2:$B$7, 0), MATCH(B146, 'Summary - Level of Assistance -'!$C$1:$AV$1, 0)),""),"")</f>
        <v/>
      </c>
      <c r="X146" s="21" t="str">
        <f t="shared" si="43"/>
        <v/>
      </c>
      <c r="Y146" s="21" t="str">
        <f t="shared" si="44"/>
        <v/>
      </c>
      <c r="AA146" s="21" t="str">
        <f t="array" ref="AA146">IF(Prototype_input!$C$6="Federal or Tribal Government",IF(O146&lt;&gt;"", INDEX('Summary - Objective - Tradeoff'!$C$2:$AV$4, MATCH(Prototype_input!$C$38, 'Summary - Objective - Tradeoff'!$B$2:$B$4, 0), MATCH(B146, 'Summary - Objective - Tradeoff'!$C$1:$AV$1, 0)),""),"")</f>
        <v/>
      </c>
      <c r="AB146" s="21" t="str">
        <f t="shared" si="45"/>
        <v/>
      </c>
      <c r="AC146" s="21" t="str">
        <f t="shared" si="46"/>
        <v/>
      </c>
      <c r="AE146" s="21" t="str">
        <f t="array" ref="AE146">IF(Prototype_input!$C$6="Federal or Tribal Government",IF(O146&lt;&gt;"", INDEX('Summary- PoP - Tradeoff'!$C$2:$AV$5, MATCH(Prototype_input!$C$46, 'Summary- PoP - Tradeoff'!$B$2:$B$5, 0), MATCH(B146, 'Summary- PoP - Tradeoff'!$C$1:$AV$1, 0)),""),"")</f>
        <v/>
      </c>
      <c r="AF146" s="21" t="str">
        <f t="shared" si="47"/>
        <v/>
      </c>
      <c r="AG146" s="21" t="str">
        <f t="shared" si="48"/>
        <v/>
      </c>
      <c r="AI146" s="21" t="str">
        <f t="array" ref="AI146">IF(Prototype_input!$C$6="Federal or Tribal Government",IF(O146&lt;&gt;"", INDEX('Summary - EDV - Tradeoff'!$C$2:$AV$4, MATCH(Prototype_input!$C$54, 'Summary - EDV - Tradeoff'!$B$2:$B$4, 0), MATCH(B146, 'Summary - EDV - Tradeoff'!$C$1:$AV$1, 0)),""),"")</f>
        <v/>
      </c>
      <c r="AJ146" s="21" t="str">
        <f t="shared" si="49"/>
        <v/>
      </c>
      <c r="AK146" s="21" t="str">
        <f t="shared" si="50"/>
        <v/>
      </c>
      <c r="AL146" s="21" t="str">
        <f t="shared" si="51"/>
        <v/>
      </c>
    </row>
    <row r="147" spans="4:38" ht="12.75" x14ac:dyDescent="0.2">
      <c r="D147" s="21" t="str">
        <f>IF(
  Prototype_input!$C$6 = "State or Local Government",
  IF(
    C147 &lt;&gt; "",
    IFERROR(
      INDEX(
        'Summary - Acquisition Need'!$C$2:$AD$4,
        MATCH(Prototype_input!$C$30, 'Summary - Acquisition Need'!$B$2:$B$4, 0),
        MATCH(C147, 'Summary - Acquisition Need'!$C$1:$AD$1, 0)
      ),
      ""
    ),
    ""
  ),
  IF(
    Prototype_input!$C$6 = "Federal or Tribal Government",
    IF(
      B147 &lt;&gt; "",
      IFERROR(
        INDEX(
          'Summary - Place of Performance'!$C$2:$AW$14,
          MATCH(Prototype_input!$C$30, 'Summary - Place of Performance'!$B$2:$B$14, 0),
          MATCH(B147, 'Summary - Place of Performance'!$C$1:$AW$1, 0)
        ),
        ""
      ),
      ""
    ),
    ""
  )
)</f>
        <v/>
      </c>
      <c r="E147" s="21" t="str">
        <f>IF(
  Prototype_input!$C$6 = "State or Local Government",
  IF(
    C147 &lt;&gt; "",
    IFERROR(
      INDEX(
        'Summary - Contract Type'!$C$2:$BX$6,
        MATCH(Prototype_input!$C$34, 'Summary - Contract Type'!$B$2:$B$6, 0),
        MATCH(C147, 'Summary - Contract Type'!$C$1:$BX$1, 0)
      ),
      ""
    ),
    ""
  ),
  IF(
    Prototype_input!$C$6 = "Federal or Tribal Government",
    IF(
      B147 &lt;&gt; "",
      IFERROR(
        INDEX(
          'Summary - Level of Assistance'!$C$2:$AW$7,
          MATCH(Prototype_input!$C$34, 'Summary - Level of Assistance'!$B$2:$B$7, 0),
          MATCH(B147, 'Summary - Level of Assistance'!$C$1:$AW$1, 0)
        ),
        ""
      ),
      ""
    ),
    ""
  )
)</f>
        <v/>
      </c>
      <c r="F147" s="21" t="str">
        <f>IF(
  Prototype_input!$C$6 = "State or Local Government",
  IF(
    C147 &lt;&gt; "",
    IFERROR(
      INDEX(
        'Summary - Socioeconomic'!$C$2:$BX$11,
        MATCH(Prototype_input!$C$38, 'Summary - Socioeconomic'!$B$2:$B$11, 0),
        MATCH(C147, 'Summary - Socioeconomic'!$C$1:$BX$1, 0)
      ),
      ""
    ),
    ""
  ),
  IF(
    Prototype_input!$C$6 = "Federal or Tribal Government",
    IF(
      B147 &lt;&gt; "",
      IFERROR(
        INDEX(
          'Summary - Objective'!$C$2:$AX$4,
          MATCH(Prototype_input!$C$38, 'Summary - Objective'!$B$2:$B$4, 0),
          MATCH(B147, 'Summary - Objective'!$C$1:$AX$1, 0)
        ),
        ""
      ),
      ""
    ),
    ""
  )
)</f>
        <v/>
      </c>
      <c r="G147" s="21" t="str">
        <f>IF(
  Prototype_input!$C$6 = "Federal or Tribal Government",
  IF(
    B147 &lt;&gt; "",
    IFERROR(
      INDEX(
        'Summary - Contract Type'!$C$2:$BX$6,
        MATCH(Prototype_input!$C$42, 'Summary - Contract Type'!$B$2:$B$6, 0),
        MATCH(B147, 'Summary - Contract Type'!$C$1:$BX$1, 0)
      ),
      ""
    ),
    ""
  ),
  ""
)</f>
        <v/>
      </c>
      <c r="H147" s="21" t="str">
        <f>IF(
  Prototype_input!$C$6 = "Federal or Tribal Government",
  IF(
    B147 &lt;&gt; "",
    IFERROR(
      INDEX(
        'Summary - Period of Performance'!$C$2:$AW$5,
        MATCH(Prototype_input!$C$46, 'Summary - Period of Performance'!$B$2:$B$5, 0),
        MATCH(B147, 'Summary - Period of Performance'!$C$1:$AW$1, 0)
      ),
      ""
    ),
    ""
  ),
  ""
)</f>
        <v/>
      </c>
      <c r="I147" s="21" t="str">
        <f>IF(
  Prototype_input!$C$6 = "Federal or Tribal Government",
  IF(
    B147 &lt;&gt; "",
    IFERROR(
      INDEX(
        'Summary - Socioeconomic'!$C$2:$BX$11,
        MATCH(Prototype_input!$C$50, 'Summary - Socioeconomic'!$B$2:$B$11, 0),
        MATCH(B147, 'Summary - Socioeconomic'!$C$1:$BX$1, 0)
      ),
      ""
    ),
    ""
  ),
  ""
)</f>
        <v/>
      </c>
      <c r="J147" s="21" t="str">
        <f>IF(
  Prototype_input!$C$6 = "Federal or Tribal Government",
  IF(
    B147 &lt;&gt; "",
    IFERROR(
      INDEX(
        'Summary - Estimated Dollar Valu'!$C$2:$AW$4,
        MATCH(Prototype_input!$C$54, 'Summary - Estimated Dollar Valu'!$B$2:$B$4, 0),
        MATCH(B147, 'Summary - Estimated Dollar Valu'!$C$1:$AW$1, 0)
      ),
      ""
    ),
    ""
  ),
  ""
)</f>
        <v/>
      </c>
      <c r="K147" s="21" t="str">
        <f>IF(AND(Prototype_input!$C$56&lt;&gt;"",J147&lt;&gt;""),Prototype_input!$C$58,"")</f>
        <v/>
      </c>
      <c r="L147" s="21" t="str">
        <f>IF(AND(Prototype_input!$C$60&lt;&gt;"",J147&lt;&gt;""),Prototype_input!$C$62,"")</f>
        <v/>
      </c>
      <c r="M147" s="21" t="str">
        <f>IF(AND(Prototype_input!$C$64&lt;&gt;"",J147&lt;&gt;""),Prototype_input!$C$66,"")</f>
        <v/>
      </c>
      <c r="N147" s="21" t="str">
        <f>IF(AND(Prototype_input!$C$68&lt;&gt;"",J147&lt;&gt;""),Prototype_input!$C$70,"")</f>
        <v/>
      </c>
      <c r="O147" s="21" t="str">
        <f>IF(N147&lt;&gt;"",_xlfn.XLOOKUP(Prototype_input!$E$19,'ITC Offerings Mapping'!$C$1:$C$1000,'ITC Offerings Mapping'!$B$1:$B$1000),"")</f>
        <v/>
      </c>
      <c r="Q147" s="21" t="str">
        <f t="array" ref="Q147">IF(Prototype_input!$C$6="Federal or Tribal Government",IF(O147&lt;&gt;"", INDEX('Scope Scoring'!$C$2:$BX$50, MATCH(O147, 'Scope Scoring'!$B$2:$B$50, 0), MATCH(B147, 'Scope Scoring'!$C$1:$BX$1, 0)),""),"")</f>
        <v/>
      </c>
      <c r="R147" s="21" t="str">
        <f t="shared" si="39"/>
        <v/>
      </c>
      <c r="S147" s="21" t="str">
        <f t="shared" si="40"/>
        <v/>
      </c>
      <c r="T147" s="21" t="str">
        <f t="shared" si="41"/>
        <v/>
      </c>
      <c r="U147" s="21" t="str">
        <f t="shared" si="42"/>
        <v/>
      </c>
      <c r="W147" s="21" t="str">
        <f t="array" ref="W147">IF(Prototype_input!$C$6="Federal or Tribal Government",IF(O147&lt;&gt;"", INDEX('Summary - Level of Assistance -'!$C$2:$AV$7, MATCH(Prototype_input!$C$34, 'Summary - Level of Assistance -'!$B$2:$B$7, 0), MATCH(B147, 'Summary - Level of Assistance -'!$C$1:$AV$1, 0)),""),"")</f>
        <v/>
      </c>
      <c r="X147" s="21" t="str">
        <f t="shared" si="43"/>
        <v/>
      </c>
      <c r="Y147" s="21" t="str">
        <f t="shared" si="44"/>
        <v/>
      </c>
      <c r="AA147" s="21" t="str">
        <f t="array" ref="AA147">IF(Prototype_input!$C$6="Federal or Tribal Government",IF(O147&lt;&gt;"", INDEX('Summary - Objective - Tradeoff'!$C$2:$AV$4, MATCH(Prototype_input!$C$38, 'Summary - Objective - Tradeoff'!$B$2:$B$4, 0), MATCH(B147, 'Summary - Objective - Tradeoff'!$C$1:$AV$1, 0)),""),"")</f>
        <v/>
      </c>
      <c r="AB147" s="21" t="str">
        <f t="shared" si="45"/>
        <v/>
      </c>
      <c r="AC147" s="21" t="str">
        <f t="shared" si="46"/>
        <v/>
      </c>
      <c r="AE147" s="21" t="str">
        <f t="array" ref="AE147">IF(Prototype_input!$C$6="Federal or Tribal Government",IF(O147&lt;&gt;"", INDEX('Summary- PoP - Tradeoff'!$C$2:$AV$5, MATCH(Prototype_input!$C$46, 'Summary- PoP - Tradeoff'!$B$2:$B$5, 0), MATCH(B147, 'Summary- PoP - Tradeoff'!$C$1:$AV$1, 0)),""),"")</f>
        <v/>
      </c>
      <c r="AF147" s="21" t="str">
        <f t="shared" si="47"/>
        <v/>
      </c>
      <c r="AG147" s="21" t="str">
        <f t="shared" si="48"/>
        <v/>
      </c>
      <c r="AI147" s="21" t="str">
        <f t="array" ref="AI147">IF(Prototype_input!$C$6="Federal or Tribal Government",IF(O147&lt;&gt;"", INDEX('Summary - EDV - Tradeoff'!$C$2:$AV$4, MATCH(Prototype_input!$C$54, 'Summary - EDV - Tradeoff'!$B$2:$B$4, 0), MATCH(B147, 'Summary - EDV - Tradeoff'!$C$1:$AV$1, 0)),""),"")</f>
        <v/>
      </c>
      <c r="AJ147" s="21" t="str">
        <f t="shared" si="49"/>
        <v/>
      </c>
      <c r="AK147" s="21" t="str">
        <f t="shared" si="50"/>
        <v/>
      </c>
      <c r="AL147" s="21" t="str">
        <f t="shared" si="51"/>
        <v/>
      </c>
    </row>
    <row r="148" spans="4:38" ht="12.75" x14ac:dyDescent="0.2">
      <c r="D148" s="21" t="str">
        <f>IF(
  Prototype_input!$C$6 = "State or Local Government",
  IF(
    C148 &lt;&gt; "",
    IFERROR(
      INDEX(
        'Summary - Acquisition Need'!$C$2:$AD$4,
        MATCH(Prototype_input!$C$30, 'Summary - Acquisition Need'!$B$2:$B$4, 0),
        MATCH(C148, 'Summary - Acquisition Need'!$C$1:$AD$1, 0)
      ),
      ""
    ),
    ""
  ),
  IF(
    Prototype_input!$C$6 = "Federal or Tribal Government",
    IF(
      B148 &lt;&gt; "",
      IFERROR(
        INDEX(
          'Summary - Place of Performance'!$C$2:$AW$14,
          MATCH(Prototype_input!$C$30, 'Summary - Place of Performance'!$B$2:$B$14, 0),
          MATCH(B148, 'Summary - Place of Performance'!$C$1:$AW$1, 0)
        ),
        ""
      ),
      ""
    ),
    ""
  )
)</f>
        <v/>
      </c>
      <c r="E148" s="21" t="str">
        <f>IF(
  Prototype_input!$C$6 = "State or Local Government",
  IF(
    C148 &lt;&gt; "",
    IFERROR(
      INDEX(
        'Summary - Contract Type'!$C$2:$BX$6,
        MATCH(Prototype_input!$C$34, 'Summary - Contract Type'!$B$2:$B$6, 0),
        MATCH(C148, 'Summary - Contract Type'!$C$1:$BX$1, 0)
      ),
      ""
    ),
    ""
  ),
  IF(
    Prototype_input!$C$6 = "Federal or Tribal Government",
    IF(
      B148 &lt;&gt; "",
      IFERROR(
        INDEX(
          'Summary - Level of Assistance'!$C$2:$AW$7,
          MATCH(Prototype_input!$C$34, 'Summary - Level of Assistance'!$B$2:$B$7, 0),
          MATCH(B148, 'Summary - Level of Assistance'!$C$1:$AW$1, 0)
        ),
        ""
      ),
      ""
    ),
    ""
  )
)</f>
        <v/>
      </c>
      <c r="F148" s="21" t="str">
        <f>IF(
  Prototype_input!$C$6 = "State or Local Government",
  IF(
    C148 &lt;&gt; "",
    IFERROR(
      INDEX(
        'Summary - Socioeconomic'!$C$2:$BX$11,
        MATCH(Prototype_input!$C$38, 'Summary - Socioeconomic'!$B$2:$B$11, 0),
        MATCH(C148, 'Summary - Socioeconomic'!$C$1:$BX$1, 0)
      ),
      ""
    ),
    ""
  ),
  IF(
    Prototype_input!$C$6 = "Federal or Tribal Government",
    IF(
      B148 &lt;&gt; "",
      IFERROR(
        INDEX(
          'Summary - Objective'!$C$2:$AX$4,
          MATCH(Prototype_input!$C$38, 'Summary - Objective'!$B$2:$B$4, 0),
          MATCH(B148, 'Summary - Objective'!$C$1:$AX$1, 0)
        ),
        ""
      ),
      ""
    ),
    ""
  )
)</f>
        <v/>
      </c>
      <c r="G148" s="21" t="str">
        <f>IF(
  Prototype_input!$C$6 = "Federal or Tribal Government",
  IF(
    B148 &lt;&gt; "",
    IFERROR(
      INDEX(
        'Summary - Contract Type'!$C$2:$BX$6,
        MATCH(Prototype_input!$C$42, 'Summary - Contract Type'!$B$2:$B$6, 0),
        MATCH(B148, 'Summary - Contract Type'!$C$1:$BX$1, 0)
      ),
      ""
    ),
    ""
  ),
  ""
)</f>
        <v/>
      </c>
      <c r="H148" s="21" t="str">
        <f>IF(
  Prototype_input!$C$6 = "Federal or Tribal Government",
  IF(
    B148 &lt;&gt; "",
    IFERROR(
      INDEX(
        'Summary - Period of Performance'!$C$2:$AW$5,
        MATCH(Prototype_input!$C$46, 'Summary - Period of Performance'!$B$2:$B$5, 0),
        MATCH(B148, 'Summary - Period of Performance'!$C$1:$AW$1, 0)
      ),
      ""
    ),
    ""
  ),
  ""
)</f>
        <v/>
      </c>
      <c r="I148" s="21" t="str">
        <f>IF(
  Prototype_input!$C$6 = "Federal or Tribal Government",
  IF(
    B148 &lt;&gt; "",
    IFERROR(
      INDEX(
        'Summary - Socioeconomic'!$C$2:$BX$11,
        MATCH(Prototype_input!$C$50, 'Summary - Socioeconomic'!$B$2:$B$11, 0),
        MATCH(B148, 'Summary - Socioeconomic'!$C$1:$BX$1, 0)
      ),
      ""
    ),
    ""
  ),
  ""
)</f>
        <v/>
      </c>
      <c r="J148" s="21" t="str">
        <f>IF(
  Prototype_input!$C$6 = "Federal or Tribal Government",
  IF(
    B148 &lt;&gt; "",
    IFERROR(
      INDEX(
        'Summary - Estimated Dollar Valu'!$C$2:$AW$4,
        MATCH(Prototype_input!$C$54, 'Summary - Estimated Dollar Valu'!$B$2:$B$4, 0),
        MATCH(B148, 'Summary - Estimated Dollar Valu'!$C$1:$AW$1, 0)
      ),
      ""
    ),
    ""
  ),
  ""
)</f>
        <v/>
      </c>
      <c r="K148" s="21" t="str">
        <f>IF(AND(Prototype_input!$C$56&lt;&gt;"",J148&lt;&gt;""),Prototype_input!$C$58,"")</f>
        <v/>
      </c>
      <c r="L148" s="21" t="str">
        <f>IF(AND(Prototype_input!$C$60&lt;&gt;"",J148&lt;&gt;""),Prototype_input!$C$62,"")</f>
        <v/>
      </c>
      <c r="M148" s="21" t="str">
        <f>IF(AND(Prototype_input!$C$64&lt;&gt;"",J148&lt;&gt;""),Prototype_input!$C$66,"")</f>
        <v/>
      </c>
      <c r="N148" s="21" t="str">
        <f>IF(AND(Prototype_input!$C$68&lt;&gt;"",J148&lt;&gt;""),Prototype_input!$C$70,"")</f>
        <v/>
      </c>
      <c r="O148" s="21" t="str">
        <f>IF(N148&lt;&gt;"",_xlfn.XLOOKUP(Prototype_input!$E$19,'ITC Offerings Mapping'!$C$1:$C$1000,'ITC Offerings Mapping'!$B$1:$B$1000),"")</f>
        <v/>
      </c>
      <c r="Q148" s="21" t="str">
        <f t="array" ref="Q148">IF(Prototype_input!$C$6="Federal or Tribal Government",IF(O148&lt;&gt;"", INDEX('Scope Scoring'!$C$2:$BX$50, MATCH(O148, 'Scope Scoring'!$B$2:$B$50, 0), MATCH(B148, 'Scope Scoring'!$C$1:$BX$1, 0)),""),"")</f>
        <v/>
      </c>
      <c r="R148" s="21" t="str">
        <f t="shared" si="39"/>
        <v/>
      </c>
      <c r="S148" s="21" t="str">
        <f t="shared" si="40"/>
        <v/>
      </c>
      <c r="T148" s="21" t="str">
        <f t="shared" si="41"/>
        <v/>
      </c>
      <c r="U148" s="21" t="str">
        <f t="shared" si="42"/>
        <v/>
      </c>
      <c r="W148" s="21" t="str">
        <f t="array" ref="W148">IF(Prototype_input!$C$6="Federal or Tribal Government",IF(O148&lt;&gt;"", INDEX('Summary - Level of Assistance -'!$C$2:$AV$7, MATCH(Prototype_input!$C$34, 'Summary - Level of Assistance -'!$B$2:$B$7, 0), MATCH(B148, 'Summary - Level of Assistance -'!$C$1:$AV$1, 0)),""),"")</f>
        <v/>
      </c>
      <c r="X148" s="21" t="str">
        <f t="shared" si="43"/>
        <v/>
      </c>
      <c r="Y148" s="21" t="str">
        <f t="shared" si="44"/>
        <v/>
      </c>
      <c r="AA148" s="21" t="str">
        <f t="array" ref="AA148">IF(Prototype_input!$C$6="Federal or Tribal Government",IF(O148&lt;&gt;"", INDEX('Summary - Objective - Tradeoff'!$C$2:$AV$4, MATCH(Prototype_input!$C$38, 'Summary - Objective - Tradeoff'!$B$2:$B$4, 0), MATCH(B148, 'Summary - Objective - Tradeoff'!$C$1:$AV$1, 0)),""),"")</f>
        <v/>
      </c>
      <c r="AB148" s="21" t="str">
        <f t="shared" si="45"/>
        <v/>
      </c>
      <c r="AC148" s="21" t="str">
        <f t="shared" si="46"/>
        <v/>
      </c>
      <c r="AE148" s="21" t="str">
        <f t="array" ref="AE148">IF(Prototype_input!$C$6="Federal or Tribal Government",IF(O148&lt;&gt;"", INDEX('Summary- PoP - Tradeoff'!$C$2:$AV$5, MATCH(Prototype_input!$C$46, 'Summary- PoP - Tradeoff'!$B$2:$B$5, 0), MATCH(B148, 'Summary- PoP - Tradeoff'!$C$1:$AV$1, 0)),""),"")</f>
        <v/>
      </c>
      <c r="AF148" s="21" t="str">
        <f t="shared" si="47"/>
        <v/>
      </c>
      <c r="AG148" s="21" t="str">
        <f t="shared" si="48"/>
        <v/>
      </c>
      <c r="AI148" s="21" t="str">
        <f t="array" ref="AI148">IF(Prototype_input!$C$6="Federal or Tribal Government",IF(O148&lt;&gt;"", INDEX('Summary - EDV - Tradeoff'!$C$2:$AV$4, MATCH(Prototype_input!$C$54, 'Summary - EDV - Tradeoff'!$B$2:$B$4, 0), MATCH(B148, 'Summary - EDV - Tradeoff'!$C$1:$AV$1, 0)),""),"")</f>
        <v/>
      </c>
      <c r="AJ148" s="21" t="str">
        <f t="shared" si="49"/>
        <v/>
      </c>
      <c r="AK148" s="21" t="str">
        <f t="shared" si="50"/>
        <v/>
      </c>
      <c r="AL148" s="21" t="str">
        <f t="shared" si="51"/>
        <v/>
      </c>
    </row>
    <row r="149" spans="4:38" ht="12.75" x14ac:dyDescent="0.2">
      <c r="D149" s="21" t="str">
        <f>IF(
  Prototype_input!$C$6 = "State or Local Government",
  IF(
    C149 &lt;&gt; "",
    IFERROR(
      INDEX(
        'Summary - Acquisition Need'!$C$2:$AD$4,
        MATCH(Prototype_input!$C$30, 'Summary - Acquisition Need'!$B$2:$B$4, 0),
        MATCH(C149, 'Summary - Acquisition Need'!$C$1:$AD$1, 0)
      ),
      ""
    ),
    ""
  ),
  IF(
    Prototype_input!$C$6 = "Federal or Tribal Government",
    IF(
      B149 &lt;&gt; "",
      IFERROR(
        INDEX(
          'Summary - Place of Performance'!$C$2:$AW$14,
          MATCH(Prototype_input!$C$30, 'Summary - Place of Performance'!$B$2:$B$14, 0),
          MATCH(B149, 'Summary - Place of Performance'!$C$1:$AW$1, 0)
        ),
        ""
      ),
      ""
    ),
    ""
  )
)</f>
        <v/>
      </c>
      <c r="E149" s="21" t="str">
        <f>IF(
  Prototype_input!$C$6 = "State or Local Government",
  IF(
    C149 &lt;&gt; "",
    IFERROR(
      INDEX(
        'Summary - Contract Type'!$C$2:$BX$6,
        MATCH(Prototype_input!$C$34, 'Summary - Contract Type'!$B$2:$B$6, 0),
        MATCH(C149, 'Summary - Contract Type'!$C$1:$BX$1, 0)
      ),
      ""
    ),
    ""
  ),
  IF(
    Prototype_input!$C$6 = "Federal or Tribal Government",
    IF(
      B149 &lt;&gt; "",
      IFERROR(
        INDEX(
          'Summary - Level of Assistance'!$C$2:$AW$7,
          MATCH(Prototype_input!$C$34, 'Summary - Level of Assistance'!$B$2:$B$7, 0),
          MATCH(B149, 'Summary - Level of Assistance'!$C$1:$AW$1, 0)
        ),
        ""
      ),
      ""
    ),
    ""
  )
)</f>
        <v/>
      </c>
      <c r="F149" s="21" t="str">
        <f>IF(
  Prototype_input!$C$6 = "State or Local Government",
  IF(
    C149 &lt;&gt; "",
    IFERROR(
      INDEX(
        'Summary - Socioeconomic'!$C$2:$BX$11,
        MATCH(Prototype_input!$C$38, 'Summary - Socioeconomic'!$B$2:$B$11, 0),
        MATCH(C149, 'Summary - Socioeconomic'!$C$1:$BX$1, 0)
      ),
      ""
    ),
    ""
  ),
  IF(
    Prototype_input!$C$6 = "Federal or Tribal Government",
    IF(
      B149 &lt;&gt; "",
      IFERROR(
        INDEX(
          'Summary - Objective'!$C$2:$AX$4,
          MATCH(Prototype_input!$C$38, 'Summary - Objective'!$B$2:$B$4, 0),
          MATCH(B149, 'Summary - Objective'!$C$1:$AX$1, 0)
        ),
        ""
      ),
      ""
    ),
    ""
  )
)</f>
        <v/>
      </c>
      <c r="G149" s="21" t="str">
        <f>IF(
  Prototype_input!$C$6 = "Federal or Tribal Government",
  IF(
    B149 &lt;&gt; "",
    IFERROR(
      INDEX(
        'Summary - Contract Type'!$C$2:$BX$6,
        MATCH(Prototype_input!$C$42, 'Summary - Contract Type'!$B$2:$B$6, 0),
        MATCH(B149, 'Summary - Contract Type'!$C$1:$BX$1, 0)
      ),
      ""
    ),
    ""
  ),
  ""
)</f>
        <v/>
      </c>
      <c r="H149" s="21" t="str">
        <f>IF(
  Prototype_input!$C$6 = "Federal or Tribal Government",
  IF(
    B149 &lt;&gt; "",
    IFERROR(
      INDEX(
        'Summary - Period of Performance'!$C$2:$AW$5,
        MATCH(Prototype_input!$C$46, 'Summary - Period of Performance'!$B$2:$B$5, 0),
        MATCH(B149, 'Summary - Period of Performance'!$C$1:$AW$1, 0)
      ),
      ""
    ),
    ""
  ),
  ""
)</f>
        <v/>
      </c>
      <c r="I149" s="21" t="str">
        <f>IF(
  Prototype_input!$C$6 = "Federal or Tribal Government",
  IF(
    B149 &lt;&gt; "",
    IFERROR(
      INDEX(
        'Summary - Socioeconomic'!$C$2:$BX$11,
        MATCH(Prototype_input!$C$50, 'Summary - Socioeconomic'!$B$2:$B$11, 0),
        MATCH(B149, 'Summary - Socioeconomic'!$C$1:$BX$1, 0)
      ),
      ""
    ),
    ""
  ),
  ""
)</f>
        <v/>
      </c>
      <c r="J149" s="21" t="str">
        <f>IF(
  Prototype_input!$C$6 = "Federal or Tribal Government",
  IF(
    B149 &lt;&gt; "",
    IFERROR(
      INDEX(
        'Summary - Estimated Dollar Valu'!$C$2:$AW$4,
        MATCH(Prototype_input!$C$54, 'Summary - Estimated Dollar Valu'!$B$2:$B$4, 0),
        MATCH(B149, 'Summary - Estimated Dollar Valu'!$C$1:$AW$1, 0)
      ),
      ""
    ),
    ""
  ),
  ""
)</f>
        <v/>
      </c>
      <c r="K149" s="21" t="str">
        <f>IF(AND(Prototype_input!$C$56&lt;&gt;"",J149&lt;&gt;""),Prototype_input!$C$58,"")</f>
        <v/>
      </c>
      <c r="L149" s="21" t="str">
        <f>IF(AND(Prototype_input!$C$60&lt;&gt;"",J149&lt;&gt;""),Prototype_input!$C$62,"")</f>
        <v/>
      </c>
      <c r="M149" s="21" t="str">
        <f>IF(AND(Prototype_input!$C$64&lt;&gt;"",J149&lt;&gt;""),Prototype_input!$C$66,"")</f>
        <v/>
      </c>
      <c r="N149" s="21" t="str">
        <f>IF(AND(Prototype_input!$C$68&lt;&gt;"",J149&lt;&gt;""),Prototype_input!$C$70,"")</f>
        <v/>
      </c>
      <c r="O149" s="21" t="str">
        <f>IF(N149&lt;&gt;"",_xlfn.XLOOKUP(Prototype_input!$E$19,'ITC Offerings Mapping'!$C$1:$C$1000,'ITC Offerings Mapping'!$B$1:$B$1000),"")</f>
        <v/>
      </c>
      <c r="Q149" s="21" t="str">
        <f t="array" ref="Q149">IF(Prototype_input!$C$6="Federal or Tribal Government",IF(O149&lt;&gt;"", INDEX('Scope Scoring'!$C$2:$BX$50, MATCH(O149, 'Scope Scoring'!$B$2:$B$50, 0), MATCH(B149, 'Scope Scoring'!$C$1:$BX$1, 0)),""),"")</f>
        <v/>
      </c>
      <c r="R149" s="21" t="str">
        <f t="shared" si="39"/>
        <v/>
      </c>
      <c r="S149" s="21" t="str">
        <f t="shared" si="40"/>
        <v/>
      </c>
      <c r="T149" s="21" t="str">
        <f t="shared" si="41"/>
        <v/>
      </c>
      <c r="U149" s="21" t="str">
        <f t="shared" si="42"/>
        <v/>
      </c>
      <c r="W149" s="21" t="str">
        <f t="array" ref="W149">IF(Prototype_input!$C$6="Federal or Tribal Government",IF(O149&lt;&gt;"", INDEX('Summary - Level of Assistance -'!$C$2:$AV$7, MATCH(Prototype_input!$C$34, 'Summary - Level of Assistance -'!$B$2:$B$7, 0), MATCH(B149, 'Summary - Level of Assistance -'!$C$1:$AV$1, 0)),""),"")</f>
        <v/>
      </c>
      <c r="X149" s="21" t="str">
        <f t="shared" si="43"/>
        <v/>
      </c>
      <c r="Y149" s="21" t="str">
        <f t="shared" si="44"/>
        <v/>
      </c>
      <c r="AA149" s="21" t="str">
        <f t="array" ref="AA149">IF(Prototype_input!$C$6="Federal or Tribal Government",IF(O149&lt;&gt;"", INDEX('Summary - Objective - Tradeoff'!$C$2:$AV$4, MATCH(Prototype_input!$C$38, 'Summary - Objective - Tradeoff'!$B$2:$B$4, 0), MATCH(B149, 'Summary - Objective - Tradeoff'!$C$1:$AV$1, 0)),""),"")</f>
        <v/>
      </c>
      <c r="AB149" s="21" t="str">
        <f t="shared" si="45"/>
        <v/>
      </c>
      <c r="AC149" s="21" t="str">
        <f t="shared" si="46"/>
        <v/>
      </c>
      <c r="AE149" s="21" t="str">
        <f t="array" ref="AE149">IF(Prototype_input!$C$6="Federal or Tribal Government",IF(O149&lt;&gt;"", INDEX('Summary- PoP - Tradeoff'!$C$2:$AV$5, MATCH(Prototype_input!$C$46, 'Summary- PoP - Tradeoff'!$B$2:$B$5, 0), MATCH(B149, 'Summary- PoP - Tradeoff'!$C$1:$AV$1, 0)),""),"")</f>
        <v/>
      </c>
      <c r="AF149" s="21" t="str">
        <f t="shared" si="47"/>
        <v/>
      </c>
      <c r="AG149" s="21" t="str">
        <f t="shared" si="48"/>
        <v/>
      </c>
      <c r="AI149" s="21" t="str">
        <f t="array" ref="AI149">IF(Prototype_input!$C$6="Federal or Tribal Government",IF(O149&lt;&gt;"", INDEX('Summary - EDV - Tradeoff'!$C$2:$AV$4, MATCH(Prototype_input!$C$54, 'Summary - EDV - Tradeoff'!$B$2:$B$4, 0), MATCH(B149, 'Summary - EDV - Tradeoff'!$C$1:$AV$1, 0)),""),"")</f>
        <v/>
      </c>
      <c r="AJ149" s="21" t="str">
        <f t="shared" si="49"/>
        <v/>
      </c>
      <c r="AK149" s="21" t="str">
        <f t="shared" si="50"/>
        <v/>
      </c>
      <c r="AL149" s="21" t="str">
        <f t="shared" si="51"/>
        <v/>
      </c>
    </row>
    <row r="150" spans="4:38" ht="12.75" x14ac:dyDescent="0.2">
      <c r="D150" s="21" t="str">
        <f>IF(
  Prototype_input!$C$6 = "State or Local Government",
  IF(
    C150 &lt;&gt; "",
    IFERROR(
      INDEX(
        'Summary - Acquisition Need'!$C$2:$AD$4,
        MATCH(Prototype_input!$C$30, 'Summary - Acquisition Need'!$B$2:$B$4, 0),
        MATCH(C150, 'Summary - Acquisition Need'!$C$1:$AD$1, 0)
      ),
      ""
    ),
    ""
  ),
  IF(
    Prototype_input!$C$6 = "Federal or Tribal Government",
    IF(
      B150 &lt;&gt; "",
      IFERROR(
        INDEX(
          'Summary - Place of Performance'!$C$2:$AW$14,
          MATCH(Prototype_input!$C$30, 'Summary - Place of Performance'!$B$2:$B$14, 0),
          MATCH(B150, 'Summary - Place of Performance'!$C$1:$AW$1, 0)
        ),
        ""
      ),
      ""
    ),
    ""
  )
)</f>
        <v/>
      </c>
      <c r="E150" s="21" t="str">
        <f>IF(
  Prototype_input!$C$6 = "State or Local Government",
  IF(
    C150 &lt;&gt; "",
    IFERROR(
      INDEX(
        'Summary - Contract Type'!$C$2:$BX$6,
        MATCH(Prototype_input!$C$34, 'Summary - Contract Type'!$B$2:$B$6, 0),
        MATCH(C150, 'Summary - Contract Type'!$C$1:$BX$1, 0)
      ),
      ""
    ),
    ""
  ),
  IF(
    Prototype_input!$C$6 = "Federal or Tribal Government",
    IF(
      B150 &lt;&gt; "",
      IFERROR(
        INDEX(
          'Summary - Level of Assistance'!$C$2:$AW$7,
          MATCH(Prototype_input!$C$34, 'Summary - Level of Assistance'!$B$2:$B$7, 0),
          MATCH(B150, 'Summary - Level of Assistance'!$C$1:$AW$1, 0)
        ),
        ""
      ),
      ""
    ),
    ""
  )
)</f>
        <v/>
      </c>
      <c r="F150" s="21" t="str">
        <f>IF(
  Prototype_input!$C$6 = "State or Local Government",
  IF(
    C150 &lt;&gt; "",
    IFERROR(
      INDEX(
        'Summary - Socioeconomic'!$C$2:$BX$11,
        MATCH(Prototype_input!$C$38, 'Summary - Socioeconomic'!$B$2:$B$11, 0),
        MATCH(C150, 'Summary - Socioeconomic'!$C$1:$BX$1, 0)
      ),
      ""
    ),
    ""
  ),
  IF(
    Prototype_input!$C$6 = "Federal or Tribal Government",
    IF(
      B150 &lt;&gt; "",
      IFERROR(
        INDEX(
          'Summary - Objective'!$C$2:$AX$4,
          MATCH(Prototype_input!$C$38, 'Summary - Objective'!$B$2:$B$4, 0),
          MATCH(B150, 'Summary - Objective'!$C$1:$AX$1, 0)
        ),
        ""
      ),
      ""
    ),
    ""
  )
)</f>
        <v/>
      </c>
      <c r="G150" s="21" t="str">
        <f>IF(
  Prototype_input!$C$6 = "Federal or Tribal Government",
  IF(
    B150 &lt;&gt; "",
    IFERROR(
      INDEX(
        'Summary - Contract Type'!$C$2:$BX$6,
        MATCH(Prototype_input!$C$42, 'Summary - Contract Type'!$B$2:$B$6, 0),
        MATCH(B150, 'Summary - Contract Type'!$C$1:$BX$1, 0)
      ),
      ""
    ),
    ""
  ),
  ""
)</f>
        <v/>
      </c>
      <c r="H150" s="21" t="str">
        <f>IF(
  Prototype_input!$C$6 = "Federal or Tribal Government",
  IF(
    B150 &lt;&gt; "",
    IFERROR(
      INDEX(
        'Summary - Period of Performance'!$C$2:$AW$5,
        MATCH(Prototype_input!$C$46, 'Summary - Period of Performance'!$B$2:$B$5, 0),
        MATCH(B150, 'Summary - Period of Performance'!$C$1:$AW$1, 0)
      ),
      ""
    ),
    ""
  ),
  ""
)</f>
        <v/>
      </c>
      <c r="I150" s="21" t="str">
        <f>IF(
  Prototype_input!$C$6 = "Federal or Tribal Government",
  IF(
    B150 &lt;&gt; "",
    IFERROR(
      INDEX(
        'Summary - Socioeconomic'!$C$2:$BX$11,
        MATCH(Prototype_input!$C$50, 'Summary - Socioeconomic'!$B$2:$B$11, 0),
        MATCH(B150, 'Summary - Socioeconomic'!$C$1:$BX$1, 0)
      ),
      ""
    ),
    ""
  ),
  ""
)</f>
        <v/>
      </c>
      <c r="J150" s="21" t="str">
        <f>IF(
  Prototype_input!$C$6 = "Federal or Tribal Government",
  IF(
    B150 &lt;&gt; "",
    IFERROR(
      INDEX(
        'Summary - Estimated Dollar Valu'!$C$2:$AW$4,
        MATCH(Prototype_input!$C$54, 'Summary - Estimated Dollar Valu'!$B$2:$B$4, 0),
        MATCH(B150, 'Summary - Estimated Dollar Valu'!$C$1:$AW$1, 0)
      ),
      ""
    ),
    ""
  ),
  ""
)</f>
        <v/>
      </c>
      <c r="K150" s="21" t="str">
        <f>IF(AND(Prototype_input!$C$56&lt;&gt;"",J150&lt;&gt;""),Prototype_input!$C$58,"")</f>
        <v/>
      </c>
      <c r="L150" s="21" t="str">
        <f>IF(AND(Prototype_input!$C$60&lt;&gt;"",J150&lt;&gt;""),Prototype_input!$C$62,"")</f>
        <v/>
      </c>
      <c r="M150" s="21" t="str">
        <f>IF(AND(Prototype_input!$C$64&lt;&gt;"",J150&lt;&gt;""),Prototype_input!$C$66,"")</f>
        <v/>
      </c>
      <c r="N150" s="21" t="str">
        <f>IF(AND(Prototype_input!$C$68&lt;&gt;"",J150&lt;&gt;""),Prototype_input!$C$70,"")</f>
        <v/>
      </c>
      <c r="O150" s="21" t="str">
        <f>IF(N150&lt;&gt;"",_xlfn.XLOOKUP(Prototype_input!$E$19,'ITC Offerings Mapping'!$C$1:$C$1000,'ITC Offerings Mapping'!$B$1:$B$1000),"")</f>
        <v/>
      </c>
      <c r="Q150" s="21" t="str">
        <f t="array" ref="Q150">IF(Prototype_input!$C$6="Federal or Tribal Government",IF(O150&lt;&gt;"", INDEX('Scope Scoring'!$C$2:$BX$50, MATCH(O150, 'Scope Scoring'!$B$2:$B$50, 0), MATCH(B150, 'Scope Scoring'!$C$1:$BX$1, 0)),""),"")</f>
        <v/>
      </c>
      <c r="R150" s="21" t="str">
        <f t="shared" si="39"/>
        <v/>
      </c>
      <c r="S150" s="21" t="str">
        <f t="shared" si="40"/>
        <v/>
      </c>
      <c r="T150" s="21" t="str">
        <f t="shared" si="41"/>
        <v/>
      </c>
      <c r="U150" s="21" t="str">
        <f t="shared" si="42"/>
        <v/>
      </c>
      <c r="W150" s="21" t="str">
        <f t="array" ref="W150">IF(Prototype_input!$C$6="Federal or Tribal Government",IF(O150&lt;&gt;"", INDEX('Summary - Level of Assistance -'!$C$2:$AV$7, MATCH(Prototype_input!$C$34, 'Summary - Level of Assistance -'!$B$2:$B$7, 0), MATCH(B150, 'Summary - Level of Assistance -'!$C$1:$AV$1, 0)),""),"")</f>
        <v/>
      </c>
      <c r="X150" s="21" t="str">
        <f t="shared" si="43"/>
        <v/>
      </c>
      <c r="Y150" s="21" t="str">
        <f t="shared" si="44"/>
        <v/>
      </c>
      <c r="AA150" s="21" t="str">
        <f t="array" ref="AA150">IF(Prototype_input!$C$6="Federal or Tribal Government",IF(O150&lt;&gt;"", INDEX('Summary - Objective - Tradeoff'!$C$2:$AV$4, MATCH(Prototype_input!$C$38, 'Summary - Objective - Tradeoff'!$B$2:$B$4, 0), MATCH(B150, 'Summary - Objective - Tradeoff'!$C$1:$AV$1, 0)),""),"")</f>
        <v/>
      </c>
      <c r="AB150" s="21" t="str">
        <f t="shared" si="45"/>
        <v/>
      </c>
      <c r="AC150" s="21" t="str">
        <f t="shared" si="46"/>
        <v/>
      </c>
      <c r="AE150" s="21" t="str">
        <f t="array" ref="AE150">IF(Prototype_input!$C$6="Federal or Tribal Government",IF(O150&lt;&gt;"", INDEX('Summary- PoP - Tradeoff'!$C$2:$AV$5, MATCH(Prototype_input!$C$46, 'Summary- PoP - Tradeoff'!$B$2:$B$5, 0), MATCH(B150, 'Summary- PoP - Tradeoff'!$C$1:$AV$1, 0)),""),"")</f>
        <v/>
      </c>
      <c r="AF150" s="21" t="str">
        <f t="shared" si="47"/>
        <v/>
      </c>
      <c r="AG150" s="21" t="str">
        <f t="shared" si="48"/>
        <v/>
      </c>
      <c r="AI150" s="21" t="str">
        <f t="array" ref="AI150">IF(Prototype_input!$C$6="Federal or Tribal Government",IF(O150&lt;&gt;"", INDEX('Summary - EDV - Tradeoff'!$C$2:$AV$4, MATCH(Prototype_input!$C$54, 'Summary - EDV - Tradeoff'!$B$2:$B$4, 0), MATCH(B150, 'Summary - EDV - Tradeoff'!$C$1:$AV$1, 0)),""),"")</f>
        <v/>
      </c>
      <c r="AJ150" s="21" t="str">
        <f t="shared" si="49"/>
        <v/>
      </c>
      <c r="AK150" s="21" t="str">
        <f t="shared" si="50"/>
        <v/>
      </c>
      <c r="AL150" s="21" t="str">
        <f t="shared" si="51"/>
        <v/>
      </c>
    </row>
    <row r="151" spans="4:38" ht="12.75" x14ac:dyDescent="0.2">
      <c r="D151" s="21" t="str">
        <f>IF(
  Prototype_input!$C$6 = "State or Local Government",
  IF(
    C151 &lt;&gt; "",
    IFERROR(
      INDEX(
        'Summary - Acquisition Need'!$C$2:$AD$4,
        MATCH(Prototype_input!$C$30, 'Summary - Acquisition Need'!$B$2:$B$4, 0),
        MATCH(C151, 'Summary - Acquisition Need'!$C$1:$AD$1, 0)
      ),
      ""
    ),
    ""
  ),
  IF(
    Prototype_input!$C$6 = "Federal or Tribal Government",
    IF(
      B151 &lt;&gt; "",
      IFERROR(
        INDEX(
          'Summary - Place of Performance'!$C$2:$AW$14,
          MATCH(Prototype_input!$C$30, 'Summary - Place of Performance'!$B$2:$B$14, 0),
          MATCH(B151, 'Summary - Place of Performance'!$C$1:$AW$1, 0)
        ),
        ""
      ),
      ""
    ),
    ""
  )
)</f>
        <v/>
      </c>
      <c r="E151" s="21" t="str">
        <f>IF(
  Prototype_input!$C$6 = "State or Local Government",
  IF(
    C151 &lt;&gt; "",
    IFERROR(
      INDEX(
        'Summary - Contract Type'!$C$2:$BX$6,
        MATCH(Prototype_input!$C$34, 'Summary - Contract Type'!$B$2:$B$6, 0),
        MATCH(C151, 'Summary - Contract Type'!$C$1:$BX$1, 0)
      ),
      ""
    ),
    ""
  ),
  IF(
    Prototype_input!$C$6 = "Federal or Tribal Government",
    IF(
      B151 &lt;&gt; "",
      IFERROR(
        INDEX(
          'Summary - Level of Assistance'!$C$2:$AW$7,
          MATCH(Prototype_input!$C$34, 'Summary - Level of Assistance'!$B$2:$B$7, 0),
          MATCH(B151, 'Summary - Level of Assistance'!$C$1:$AW$1, 0)
        ),
        ""
      ),
      ""
    ),
    ""
  )
)</f>
        <v/>
      </c>
      <c r="F151" s="21" t="str">
        <f>IF(
  Prototype_input!$C$6 = "State or Local Government",
  IF(
    C151 &lt;&gt; "",
    IFERROR(
      INDEX(
        'Summary - Socioeconomic'!$C$2:$BX$11,
        MATCH(Prototype_input!$C$38, 'Summary - Socioeconomic'!$B$2:$B$11, 0),
        MATCH(C151, 'Summary - Socioeconomic'!$C$1:$BX$1, 0)
      ),
      ""
    ),
    ""
  ),
  IF(
    Prototype_input!$C$6 = "Federal or Tribal Government",
    IF(
      B151 &lt;&gt; "",
      IFERROR(
        INDEX(
          'Summary - Objective'!$C$2:$AX$4,
          MATCH(Prototype_input!$C$38, 'Summary - Objective'!$B$2:$B$4, 0),
          MATCH(B151, 'Summary - Objective'!$C$1:$AX$1, 0)
        ),
        ""
      ),
      ""
    ),
    ""
  )
)</f>
        <v/>
      </c>
      <c r="G151" s="21" t="str">
        <f>IF(
  Prototype_input!$C$6 = "Federal or Tribal Government",
  IF(
    B151 &lt;&gt; "",
    IFERROR(
      INDEX(
        'Summary - Contract Type'!$C$2:$BX$6,
        MATCH(Prototype_input!$C$42, 'Summary - Contract Type'!$B$2:$B$6, 0),
        MATCH(B151, 'Summary - Contract Type'!$C$1:$BX$1, 0)
      ),
      ""
    ),
    ""
  ),
  ""
)</f>
        <v/>
      </c>
      <c r="H151" s="21" t="str">
        <f>IF(
  Prototype_input!$C$6 = "Federal or Tribal Government",
  IF(
    B151 &lt;&gt; "",
    IFERROR(
      INDEX(
        'Summary - Period of Performance'!$C$2:$AW$5,
        MATCH(Prototype_input!$C$46, 'Summary - Period of Performance'!$B$2:$B$5, 0),
        MATCH(B151, 'Summary - Period of Performance'!$C$1:$AW$1, 0)
      ),
      ""
    ),
    ""
  ),
  ""
)</f>
        <v/>
      </c>
      <c r="I151" s="21" t="str">
        <f>IF(
  Prototype_input!$C$6 = "Federal or Tribal Government",
  IF(
    B151 &lt;&gt; "",
    IFERROR(
      INDEX(
        'Summary - Socioeconomic'!$C$2:$BX$11,
        MATCH(Prototype_input!$C$50, 'Summary - Socioeconomic'!$B$2:$B$11, 0),
        MATCH(B151, 'Summary - Socioeconomic'!$C$1:$BX$1, 0)
      ),
      ""
    ),
    ""
  ),
  ""
)</f>
        <v/>
      </c>
      <c r="J151" s="21" t="str">
        <f>IF(
  Prototype_input!$C$6 = "Federal or Tribal Government",
  IF(
    B151 &lt;&gt; "",
    IFERROR(
      INDEX(
        'Summary - Estimated Dollar Valu'!$C$2:$AW$4,
        MATCH(Prototype_input!$C$54, 'Summary - Estimated Dollar Valu'!$B$2:$B$4, 0),
        MATCH(B151, 'Summary - Estimated Dollar Valu'!$C$1:$AW$1, 0)
      ),
      ""
    ),
    ""
  ),
  ""
)</f>
        <v/>
      </c>
      <c r="K151" s="21" t="str">
        <f>IF(AND(Prototype_input!$C$56&lt;&gt;"",J151&lt;&gt;""),Prototype_input!$C$58,"")</f>
        <v/>
      </c>
      <c r="L151" s="21" t="str">
        <f>IF(AND(Prototype_input!$C$60&lt;&gt;"",J151&lt;&gt;""),Prototype_input!$C$62,"")</f>
        <v/>
      </c>
      <c r="M151" s="21" t="str">
        <f>IF(AND(Prototype_input!$C$64&lt;&gt;"",J151&lt;&gt;""),Prototype_input!$C$66,"")</f>
        <v/>
      </c>
      <c r="N151" s="21" t="str">
        <f>IF(AND(Prototype_input!$C$68&lt;&gt;"",J151&lt;&gt;""),Prototype_input!$C$70,"")</f>
        <v/>
      </c>
      <c r="O151" s="21" t="str">
        <f>IF(N151&lt;&gt;"",_xlfn.XLOOKUP(Prototype_input!$E$19,'ITC Offerings Mapping'!$C$1:$C$1000,'ITC Offerings Mapping'!$B$1:$B$1000),"")</f>
        <v/>
      </c>
      <c r="Q151" s="21" t="str">
        <f t="array" ref="Q151">IF(Prototype_input!$C$6="Federal or Tribal Government",IF(O151&lt;&gt;"", INDEX('Scope Scoring'!$C$2:$BX$50, MATCH(O151, 'Scope Scoring'!$B$2:$B$50, 0), MATCH(B151, 'Scope Scoring'!$C$1:$BX$1, 0)),""),"")</f>
        <v/>
      </c>
      <c r="R151" s="21" t="str">
        <f t="shared" si="39"/>
        <v/>
      </c>
      <c r="S151" s="21" t="str">
        <f t="shared" si="40"/>
        <v/>
      </c>
      <c r="T151" s="21" t="str">
        <f t="shared" si="41"/>
        <v/>
      </c>
      <c r="U151" s="21" t="str">
        <f t="shared" si="42"/>
        <v/>
      </c>
      <c r="W151" s="21" t="str">
        <f t="array" ref="W151">IF(Prototype_input!$C$6="Federal or Tribal Government",IF(O151&lt;&gt;"", INDEX('Summary - Level of Assistance -'!$C$2:$AV$7, MATCH(Prototype_input!$C$34, 'Summary - Level of Assistance -'!$B$2:$B$7, 0), MATCH(B151, 'Summary - Level of Assistance -'!$C$1:$AV$1, 0)),""),"")</f>
        <v/>
      </c>
      <c r="X151" s="21" t="str">
        <f t="shared" si="43"/>
        <v/>
      </c>
      <c r="Y151" s="21" t="str">
        <f t="shared" si="44"/>
        <v/>
      </c>
      <c r="AA151" s="21" t="str">
        <f t="array" ref="AA151">IF(Prototype_input!$C$6="Federal or Tribal Government",IF(O151&lt;&gt;"", INDEX('Summary - Objective - Tradeoff'!$C$2:$AV$4, MATCH(Prototype_input!$C$38, 'Summary - Objective - Tradeoff'!$B$2:$B$4, 0), MATCH(B151, 'Summary - Objective - Tradeoff'!$C$1:$AV$1, 0)),""),"")</f>
        <v/>
      </c>
      <c r="AB151" s="21" t="str">
        <f t="shared" si="45"/>
        <v/>
      </c>
      <c r="AC151" s="21" t="str">
        <f t="shared" si="46"/>
        <v/>
      </c>
      <c r="AE151" s="21" t="str">
        <f t="array" ref="AE151">IF(Prototype_input!$C$6="Federal or Tribal Government",IF(O151&lt;&gt;"", INDEX('Summary- PoP - Tradeoff'!$C$2:$AV$5, MATCH(Prototype_input!$C$46, 'Summary- PoP - Tradeoff'!$B$2:$B$5, 0), MATCH(B151, 'Summary- PoP - Tradeoff'!$C$1:$AV$1, 0)),""),"")</f>
        <v/>
      </c>
      <c r="AF151" s="21" t="str">
        <f t="shared" si="47"/>
        <v/>
      </c>
      <c r="AG151" s="21" t="str">
        <f t="shared" si="48"/>
        <v/>
      </c>
      <c r="AI151" s="21" t="str">
        <f t="array" ref="AI151">IF(Prototype_input!$C$6="Federal or Tribal Government",IF(O151&lt;&gt;"", INDEX('Summary - EDV - Tradeoff'!$C$2:$AV$4, MATCH(Prototype_input!$C$54, 'Summary - EDV - Tradeoff'!$B$2:$B$4, 0), MATCH(B151, 'Summary - EDV - Tradeoff'!$C$1:$AV$1, 0)),""),"")</f>
        <v/>
      </c>
      <c r="AJ151" s="21" t="str">
        <f t="shared" si="49"/>
        <v/>
      </c>
      <c r="AK151" s="21" t="str">
        <f t="shared" si="50"/>
        <v/>
      </c>
      <c r="AL151" s="21" t="str">
        <f t="shared" si="51"/>
        <v/>
      </c>
    </row>
    <row r="152" spans="4:38" ht="12.75" x14ac:dyDescent="0.2">
      <c r="D152" s="21" t="str">
        <f>IF(
  Prototype_input!$C$6 = "State or Local Government",
  IF(
    C152 &lt;&gt; "",
    IFERROR(
      INDEX(
        'Summary - Acquisition Need'!$C$2:$AD$4,
        MATCH(Prototype_input!$C$30, 'Summary - Acquisition Need'!$B$2:$B$4, 0),
        MATCH(C152, 'Summary - Acquisition Need'!$C$1:$AD$1, 0)
      ),
      ""
    ),
    ""
  ),
  IF(
    Prototype_input!$C$6 = "Federal or Tribal Government",
    IF(
      B152 &lt;&gt; "",
      IFERROR(
        INDEX(
          'Summary - Place of Performance'!$C$2:$AW$14,
          MATCH(Prototype_input!$C$30, 'Summary - Place of Performance'!$B$2:$B$14, 0),
          MATCH(B152, 'Summary - Place of Performance'!$C$1:$AW$1, 0)
        ),
        ""
      ),
      ""
    ),
    ""
  )
)</f>
        <v/>
      </c>
      <c r="E152" s="21" t="str">
        <f>IF(
  Prototype_input!$C$6 = "State or Local Government",
  IF(
    C152 &lt;&gt; "",
    IFERROR(
      INDEX(
        'Summary - Contract Type'!$C$2:$BX$6,
        MATCH(Prototype_input!$C$34, 'Summary - Contract Type'!$B$2:$B$6, 0),
        MATCH(C152, 'Summary - Contract Type'!$C$1:$BX$1, 0)
      ),
      ""
    ),
    ""
  ),
  IF(
    Prototype_input!$C$6 = "Federal or Tribal Government",
    IF(
      B152 &lt;&gt; "",
      IFERROR(
        INDEX(
          'Summary - Level of Assistance'!$C$2:$AW$7,
          MATCH(Prototype_input!$C$34, 'Summary - Level of Assistance'!$B$2:$B$7, 0),
          MATCH(B152, 'Summary - Level of Assistance'!$C$1:$AW$1, 0)
        ),
        ""
      ),
      ""
    ),
    ""
  )
)</f>
        <v/>
      </c>
      <c r="F152" s="21" t="str">
        <f>IF(
  Prototype_input!$C$6 = "State or Local Government",
  IF(
    C152 &lt;&gt; "",
    IFERROR(
      INDEX(
        'Summary - Socioeconomic'!$C$2:$BX$11,
        MATCH(Prototype_input!$C$38, 'Summary - Socioeconomic'!$B$2:$B$11, 0),
        MATCH(C152, 'Summary - Socioeconomic'!$C$1:$BX$1, 0)
      ),
      ""
    ),
    ""
  ),
  IF(
    Prototype_input!$C$6 = "Federal or Tribal Government",
    IF(
      B152 &lt;&gt; "",
      IFERROR(
        INDEX(
          'Summary - Objective'!$C$2:$AX$4,
          MATCH(Prototype_input!$C$38, 'Summary - Objective'!$B$2:$B$4, 0),
          MATCH(B152, 'Summary - Objective'!$C$1:$AX$1, 0)
        ),
        ""
      ),
      ""
    ),
    ""
  )
)</f>
        <v/>
      </c>
      <c r="G152" s="21" t="str">
        <f>IF(
  Prototype_input!$C$6 = "Federal or Tribal Government",
  IF(
    B152 &lt;&gt; "",
    IFERROR(
      INDEX(
        'Summary - Contract Type'!$C$2:$BX$6,
        MATCH(Prototype_input!$C$42, 'Summary - Contract Type'!$B$2:$B$6, 0),
        MATCH(B152, 'Summary - Contract Type'!$C$1:$BX$1, 0)
      ),
      ""
    ),
    ""
  ),
  ""
)</f>
        <v/>
      </c>
      <c r="H152" s="21" t="str">
        <f>IF(
  Prototype_input!$C$6 = "Federal or Tribal Government",
  IF(
    B152 &lt;&gt; "",
    IFERROR(
      INDEX(
        'Summary - Period of Performance'!$C$2:$AW$5,
        MATCH(Prototype_input!$C$46, 'Summary - Period of Performance'!$B$2:$B$5, 0),
        MATCH(B152, 'Summary - Period of Performance'!$C$1:$AW$1, 0)
      ),
      ""
    ),
    ""
  ),
  ""
)</f>
        <v/>
      </c>
      <c r="I152" s="21" t="str">
        <f>IF(
  Prototype_input!$C$6 = "Federal or Tribal Government",
  IF(
    B152 &lt;&gt; "",
    IFERROR(
      INDEX(
        'Summary - Socioeconomic'!$C$2:$BX$11,
        MATCH(Prototype_input!$C$50, 'Summary - Socioeconomic'!$B$2:$B$11, 0),
        MATCH(B152, 'Summary - Socioeconomic'!$C$1:$BX$1, 0)
      ),
      ""
    ),
    ""
  ),
  ""
)</f>
        <v/>
      </c>
      <c r="J152" s="21" t="str">
        <f>IF(
  Prototype_input!$C$6 = "Federal or Tribal Government",
  IF(
    B152 &lt;&gt; "",
    IFERROR(
      INDEX(
        'Summary - Estimated Dollar Valu'!$C$2:$AW$4,
        MATCH(Prototype_input!$C$54, 'Summary - Estimated Dollar Valu'!$B$2:$B$4, 0),
        MATCH(B152, 'Summary - Estimated Dollar Valu'!$C$1:$AW$1, 0)
      ),
      ""
    ),
    ""
  ),
  ""
)</f>
        <v/>
      </c>
      <c r="K152" s="21" t="str">
        <f>IF(AND(Prototype_input!$C$56&lt;&gt;"",J152&lt;&gt;""),Prototype_input!$C$58,"")</f>
        <v/>
      </c>
      <c r="L152" s="21" t="str">
        <f>IF(AND(Prototype_input!$C$60&lt;&gt;"",J152&lt;&gt;""),Prototype_input!$C$62,"")</f>
        <v/>
      </c>
      <c r="M152" s="21" t="str">
        <f>IF(AND(Prototype_input!$C$64&lt;&gt;"",J152&lt;&gt;""),Prototype_input!$C$66,"")</f>
        <v/>
      </c>
      <c r="N152" s="21" t="str">
        <f>IF(AND(Prototype_input!$C$68&lt;&gt;"",J152&lt;&gt;""),Prototype_input!$C$70,"")</f>
        <v/>
      </c>
      <c r="O152" s="21" t="str">
        <f>IF(N152&lt;&gt;"",_xlfn.XLOOKUP(Prototype_input!$E$19,'ITC Offerings Mapping'!$C$1:$C$1000,'ITC Offerings Mapping'!$B$1:$B$1000),"")</f>
        <v/>
      </c>
      <c r="Q152" s="21" t="str">
        <f t="array" ref="Q152">IF(Prototype_input!$C$6="Federal or Tribal Government",IF(O152&lt;&gt;"", INDEX('Scope Scoring'!$C$2:$BX$50, MATCH(O152, 'Scope Scoring'!$B$2:$B$50, 0), MATCH(B152, 'Scope Scoring'!$C$1:$BX$1, 0)),""),"")</f>
        <v/>
      </c>
      <c r="R152" s="21" t="str">
        <f t="shared" si="39"/>
        <v/>
      </c>
      <c r="S152" s="21" t="str">
        <f t="shared" si="40"/>
        <v/>
      </c>
      <c r="T152" s="21" t="str">
        <f t="shared" si="41"/>
        <v/>
      </c>
      <c r="U152" s="21" t="str">
        <f t="shared" si="42"/>
        <v/>
      </c>
      <c r="W152" s="21" t="str">
        <f t="array" ref="W152">IF(Prototype_input!$C$6="Federal or Tribal Government",IF(O152&lt;&gt;"", INDEX('Summary - Level of Assistance -'!$C$2:$AV$7, MATCH(Prototype_input!$C$34, 'Summary - Level of Assistance -'!$B$2:$B$7, 0), MATCH(B152, 'Summary - Level of Assistance -'!$C$1:$AV$1, 0)),""),"")</f>
        <v/>
      </c>
      <c r="X152" s="21" t="str">
        <f t="shared" si="43"/>
        <v/>
      </c>
      <c r="Y152" s="21" t="str">
        <f t="shared" si="44"/>
        <v/>
      </c>
      <c r="AA152" s="21" t="str">
        <f t="array" ref="AA152">IF(Prototype_input!$C$6="Federal or Tribal Government",IF(O152&lt;&gt;"", INDEX('Summary - Objective - Tradeoff'!$C$2:$AV$4, MATCH(Prototype_input!$C$38, 'Summary - Objective - Tradeoff'!$B$2:$B$4, 0), MATCH(B152, 'Summary - Objective - Tradeoff'!$C$1:$AV$1, 0)),""),"")</f>
        <v/>
      </c>
      <c r="AB152" s="21" t="str">
        <f t="shared" si="45"/>
        <v/>
      </c>
      <c r="AC152" s="21" t="str">
        <f t="shared" si="46"/>
        <v/>
      </c>
      <c r="AE152" s="21" t="str">
        <f t="array" ref="AE152">IF(Prototype_input!$C$6="Federal or Tribal Government",IF(O152&lt;&gt;"", INDEX('Summary- PoP - Tradeoff'!$C$2:$AV$5, MATCH(Prototype_input!$C$46, 'Summary- PoP - Tradeoff'!$B$2:$B$5, 0), MATCH(B152, 'Summary- PoP - Tradeoff'!$C$1:$AV$1, 0)),""),"")</f>
        <v/>
      </c>
      <c r="AF152" s="21" t="str">
        <f t="shared" si="47"/>
        <v/>
      </c>
      <c r="AG152" s="21" t="str">
        <f t="shared" si="48"/>
        <v/>
      </c>
      <c r="AI152" s="21" t="str">
        <f t="array" ref="AI152">IF(Prototype_input!$C$6="Federal or Tribal Government",IF(O152&lt;&gt;"", INDEX('Summary - EDV - Tradeoff'!$C$2:$AV$4, MATCH(Prototype_input!$C$54, 'Summary - EDV - Tradeoff'!$B$2:$B$4, 0), MATCH(B152, 'Summary - EDV - Tradeoff'!$C$1:$AV$1, 0)),""),"")</f>
        <v/>
      </c>
      <c r="AJ152" s="21" t="str">
        <f t="shared" si="49"/>
        <v/>
      </c>
      <c r="AK152" s="21" t="str">
        <f t="shared" si="50"/>
        <v/>
      </c>
      <c r="AL152" s="21" t="str">
        <f t="shared" si="51"/>
        <v/>
      </c>
    </row>
    <row r="153" spans="4:38" ht="12.75" x14ac:dyDescent="0.2">
      <c r="D153" s="21" t="str">
        <f>IF(
  Prototype_input!$C$6 = "State or Local Government",
  IF(
    C153 &lt;&gt; "",
    IFERROR(
      INDEX(
        'Summary - Acquisition Need'!$C$2:$AD$4,
        MATCH(Prototype_input!$C$30, 'Summary - Acquisition Need'!$B$2:$B$4, 0),
        MATCH(C153, 'Summary - Acquisition Need'!$C$1:$AD$1, 0)
      ),
      ""
    ),
    ""
  ),
  IF(
    Prototype_input!$C$6 = "Federal or Tribal Government",
    IF(
      B153 &lt;&gt; "",
      IFERROR(
        INDEX(
          'Summary - Place of Performance'!$C$2:$AW$14,
          MATCH(Prototype_input!$C$30, 'Summary - Place of Performance'!$B$2:$B$14, 0),
          MATCH(B153, 'Summary - Place of Performance'!$C$1:$AW$1, 0)
        ),
        ""
      ),
      ""
    ),
    ""
  )
)</f>
        <v/>
      </c>
      <c r="E153" s="21" t="str">
        <f>IF(
  Prototype_input!$C$6 = "State or Local Government",
  IF(
    C153 &lt;&gt; "",
    IFERROR(
      INDEX(
        'Summary - Contract Type'!$C$2:$BX$6,
        MATCH(Prototype_input!$C$34, 'Summary - Contract Type'!$B$2:$B$6, 0),
        MATCH(C153, 'Summary - Contract Type'!$C$1:$BX$1, 0)
      ),
      ""
    ),
    ""
  ),
  IF(
    Prototype_input!$C$6 = "Federal or Tribal Government",
    IF(
      B153 &lt;&gt; "",
      IFERROR(
        INDEX(
          'Summary - Level of Assistance'!$C$2:$AW$7,
          MATCH(Prototype_input!$C$34, 'Summary - Level of Assistance'!$B$2:$B$7, 0),
          MATCH(B153, 'Summary - Level of Assistance'!$C$1:$AW$1, 0)
        ),
        ""
      ),
      ""
    ),
    ""
  )
)</f>
        <v/>
      </c>
      <c r="F153" s="21" t="str">
        <f>IF(
  Prototype_input!$C$6 = "State or Local Government",
  IF(
    C153 &lt;&gt; "",
    IFERROR(
      INDEX(
        'Summary - Socioeconomic'!$C$2:$BX$11,
        MATCH(Prototype_input!$C$38, 'Summary - Socioeconomic'!$B$2:$B$11, 0),
        MATCH(C153, 'Summary - Socioeconomic'!$C$1:$BX$1, 0)
      ),
      ""
    ),
    ""
  ),
  IF(
    Prototype_input!$C$6 = "Federal or Tribal Government",
    IF(
      B153 &lt;&gt; "",
      IFERROR(
        INDEX(
          'Summary - Objective'!$C$2:$AX$4,
          MATCH(Prototype_input!$C$38, 'Summary - Objective'!$B$2:$B$4, 0),
          MATCH(B153, 'Summary - Objective'!$C$1:$AX$1, 0)
        ),
        ""
      ),
      ""
    ),
    ""
  )
)</f>
        <v/>
      </c>
      <c r="G153" s="21" t="str">
        <f>IF(
  Prototype_input!$C$6 = "Federal or Tribal Government",
  IF(
    B153 &lt;&gt; "",
    IFERROR(
      INDEX(
        'Summary - Contract Type'!$C$2:$BX$6,
        MATCH(Prototype_input!$C$42, 'Summary - Contract Type'!$B$2:$B$6, 0),
        MATCH(B153, 'Summary - Contract Type'!$C$1:$BX$1, 0)
      ),
      ""
    ),
    ""
  ),
  ""
)</f>
        <v/>
      </c>
      <c r="H153" s="21" t="str">
        <f>IF(
  Prototype_input!$C$6 = "Federal or Tribal Government",
  IF(
    B153 &lt;&gt; "",
    IFERROR(
      INDEX(
        'Summary - Period of Performance'!$C$2:$AW$5,
        MATCH(Prototype_input!$C$46, 'Summary - Period of Performance'!$B$2:$B$5, 0),
        MATCH(B153, 'Summary - Period of Performance'!$C$1:$AW$1, 0)
      ),
      ""
    ),
    ""
  ),
  ""
)</f>
        <v/>
      </c>
      <c r="I153" s="21" t="str">
        <f>IF(
  Prototype_input!$C$6 = "Federal or Tribal Government",
  IF(
    B153 &lt;&gt; "",
    IFERROR(
      INDEX(
        'Summary - Socioeconomic'!$C$2:$BX$11,
        MATCH(Prototype_input!$C$50, 'Summary - Socioeconomic'!$B$2:$B$11, 0),
        MATCH(B153, 'Summary - Socioeconomic'!$C$1:$BX$1, 0)
      ),
      ""
    ),
    ""
  ),
  ""
)</f>
        <v/>
      </c>
      <c r="J153" s="21" t="str">
        <f>IF(
  Prototype_input!$C$6 = "Federal or Tribal Government",
  IF(
    B153 &lt;&gt; "",
    IFERROR(
      INDEX(
        'Summary - Estimated Dollar Valu'!$C$2:$AW$4,
        MATCH(Prototype_input!$C$54, 'Summary - Estimated Dollar Valu'!$B$2:$B$4, 0),
        MATCH(B153, 'Summary - Estimated Dollar Valu'!$C$1:$AW$1, 0)
      ),
      ""
    ),
    ""
  ),
  ""
)</f>
        <v/>
      </c>
      <c r="K153" s="21" t="str">
        <f>IF(AND(Prototype_input!$C$56&lt;&gt;"",J153&lt;&gt;""),Prototype_input!$C$58,"")</f>
        <v/>
      </c>
      <c r="L153" s="21" t="str">
        <f>IF(AND(Prototype_input!$C$60&lt;&gt;"",J153&lt;&gt;""),Prototype_input!$C$62,"")</f>
        <v/>
      </c>
      <c r="M153" s="21" t="str">
        <f>IF(AND(Prototype_input!$C$64&lt;&gt;"",J153&lt;&gt;""),Prototype_input!$C$66,"")</f>
        <v/>
      </c>
      <c r="N153" s="21" t="str">
        <f>IF(AND(Prototype_input!$C$68&lt;&gt;"",J153&lt;&gt;""),Prototype_input!$C$70,"")</f>
        <v/>
      </c>
      <c r="O153" s="21" t="str">
        <f>IF(N153&lt;&gt;"",_xlfn.XLOOKUP(Prototype_input!$E$19,'ITC Offerings Mapping'!$C$1:$C$1000,'ITC Offerings Mapping'!$B$1:$B$1000),"")</f>
        <v/>
      </c>
      <c r="Q153" s="21" t="str">
        <f t="array" ref="Q153">IF(Prototype_input!$C$6="Federal or Tribal Government",IF(O153&lt;&gt;"", INDEX('Scope Scoring'!$C$2:$BX$50, MATCH(O153, 'Scope Scoring'!$B$2:$B$50, 0), MATCH(B153, 'Scope Scoring'!$C$1:$BX$1, 0)),""),"")</f>
        <v/>
      </c>
      <c r="R153" s="21" t="str">
        <f t="shared" si="39"/>
        <v/>
      </c>
      <c r="S153" s="21" t="str">
        <f t="shared" si="40"/>
        <v/>
      </c>
      <c r="T153" s="21" t="str">
        <f t="shared" si="41"/>
        <v/>
      </c>
      <c r="U153" s="21" t="str">
        <f t="shared" si="42"/>
        <v/>
      </c>
      <c r="W153" s="21" t="str">
        <f t="array" ref="W153">IF(Prototype_input!$C$6="Federal or Tribal Government",IF(O153&lt;&gt;"", INDEX('Summary - Level of Assistance -'!$C$2:$AV$7, MATCH(Prototype_input!$C$34, 'Summary - Level of Assistance -'!$B$2:$B$7, 0), MATCH(B153, 'Summary - Level of Assistance -'!$C$1:$AV$1, 0)),""),"")</f>
        <v/>
      </c>
      <c r="X153" s="21" t="str">
        <f t="shared" si="43"/>
        <v/>
      </c>
      <c r="Y153" s="21" t="str">
        <f t="shared" si="44"/>
        <v/>
      </c>
      <c r="AA153" s="21" t="str">
        <f t="array" ref="AA153">IF(Prototype_input!$C$6="Federal or Tribal Government",IF(O153&lt;&gt;"", INDEX('Summary - Objective - Tradeoff'!$C$2:$AV$4, MATCH(Prototype_input!$C$38, 'Summary - Objective - Tradeoff'!$B$2:$B$4, 0), MATCH(B153, 'Summary - Objective - Tradeoff'!$C$1:$AV$1, 0)),""),"")</f>
        <v/>
      </c>
      <c r="AB153" s="21" t="str">
        <f t="shared" si="45"/>
        <v/>
      </c>
      <c r="AC153" s="21" t="str">
        <f t="shared" si="46"/>
        <v/>
      </c>
      <c r="AE153" s="21" t="str">
        <f t="array" ref="AE153">IF(Prototype_input!$C$6="Federal or Tribal Government",IF(O153&lt;&gt;"", INDEX('Summary- PoP - Tradeoff'!$C$2:$AV$5, MATCH(Prototype_input!$C$46, 'Summary- PoP - Tradeoff'!$B$2:$B$5, 0), MATCH(B153, 'Summary- PoP - Tradeoff'!$C$1:$AV$1, 0)),""),"")</f>
        <v/>
      </c>
      <c r="AF153" s="21" t="str">
        <f t="shared" si="47"/>
        <v/>
      </c>
      <c r="AG153" s="21" t="str">
        <f t="shared" si="48"/>
        <v/>
      </c>
      <c r="AI153" s="21" t="str">
        <f t="array" ref="AI153">IF(Prototype_input!$C$6="Federal or Tribal Government",IF(O153&lt;&gt;"", INDEX('Summary - EDV - Tradeoff'!$C$2:$AV$4, MATCH(Prototype_input!$C$54, 'Summary - EDV - Tradeoff'!$B$2:$B$4, 0), MATCH(B153, 'Summary - EDV - Tradeoff'!$C$1:$AV$1, 0)),""),"")</f>
        <v/>
      </c>
      <c r="AJ153" s="21" t="str">
        <f t="shared" si="49"/>
        <v/>
      </c>
      <c r="AK153" s="21" t="str">
        <f t="shared" si="50"/>
        <v/>
      </c>
      <c r="AL153" s="21" t="str">
        <f t="shared" si="51"/>
        <v/>
      </c>
    </row>
    <row r="154" spans="4:38" ht="12.75" x14ac:dyDescent="0.2">
      <c r="D154" s="21" t="str">
        <f>IF(
  Prototype_input!$C$6 = "State or Local Government",
  IF(
    C154 &lt;&gt; "",
    IFERROR(
      INDEX(
        'Summary - Acquisition Need'!$C$2:$AD$4,
        MATCH(Prototype_input!$C$30, 'Summary - Acquisition Need'!$B$2:$B$4, 0),
        MATCH(C154, 'Summary - Acquisition Need'!$C$1:$AD$1, 0)
      ),
      ""
    ),
    ""
  ),
  IF(
    Prototype_input!$C$6 = "Federal or Tribal Government",
    IF(
      B154 &lt;&gt; "",
      IFERROR(
        INDEX(
          'Summary - Place of Performance'!$C$2:$AW$14,
          MATCH(Prototype_input!$C$30, 'Summary - Place of Performance'!$B$2:$B$14, 0),
          MATCH(B154, 'Summary - Place of Performance'!$C$1:$AW$1, 0)
        ),
        ""
      ),
      ""
    ),
    ""
  )
)</f>
        <v/>
      </c>
      <c r="E154" s="21" t="str">
        <f>IF(
  Prototype_input!$C$6 = "State or Local Government",
  IF(
    C154 &lt;&gt; "",
    IFERROR(
      INDEX(
        'Summary - Contract Type'!$C$2:$BX$6,
        MATCH(Prototype_input!$C$34, 'Summary - Contract Type'!$B$2:$B$6, 0),
        MATCH(C154, 'Summary - Contract Type'!$C$1:$BX$1, 0)
      ),
      ""
    ),
    ""
  ),
  IF(
    Prototype_input!$C$6 = "Federal or Tribal Government",
    IF(
      B154 &lt;&gt; "",
      IFERROR(
        INDEX(
          'Summary - Level of Assistance'!$C$2:$AW$7,
          MATCH(Prototype_input!$C$34, 'Summary - Level of Assistance'!$B$2:$B$7, 0),
          MATCH(B154, 'Summary - Level of Assistance'!$C$1:$AW$1, 0)
        ),
        ""
      ),
      ""
    ),
    ""
  )
)</f>
        <v/>
      </c>
      <c r="F154" s="21" t="str">
        <f>IF(
  Prototype_input!$C$6 = "State or Local Government",
  IF(
    C154 &lt;&gt; "",
    IFERROR(
      INDEX(
        'Summary - Socioeconomic'!$C$2:$BX$11,
        MATCH(Prototype_input!$C$38, 'Summary - Socioeconomic'!$B$2:$B$11, 0),
        MATCH(C154, 'Summary - Socioeconomic'!$C$1:$BX$1, 0)
      ),
      ""
    ),
    ""
  ),
  IF(
    Prototype_input!$C$6 = "Federal or Tribal Government",
    IF(
      B154 &lt;&gt; "",
      IFERROR(
        INDEX(
          'Summary - Objective'!$C$2:$AX$4,
          MATCH(Prototype_input!$C$38, 'Summary - Objective'!$B$2:$B$4, 0),
          MATCH(B154, 'Summary - Objective'!$C$1:$AX$1, 0)
        ),
        ""
      ),
      ""
    ),
    ""
  )
)</f>
        <v/>
      </c>
      <c r="G154" s="21" t="str">
        <f>IF(
  Prototype_input!$C$6 = "Federal or Tribal Government",
  IF(
    B154 &lt;&gt; "",
    IFERROR(
      INDEX(
        'Summary - Contract Type'!$C$2:$BX$6,
        MATCH(Prototype_input!$C$42, 'Summary - Contract Type'!$B$2:$B$6, 0),
        MATCH(B154, 'Summary - Contract Type'!$C$1:$BX$1, 0)
      ),
      ""
    ),
    ""
  ),
  ""
)</f>
        <v/>
      </c>
      <c r="H154" s="21" t="str">
        <f>IF(
  Prototype_input!$C$6 = "Federal or Tribal Government",
  IF(
    B154 &lt;&gt; "",
    IFERROR(
      INDEX(
        'Summary - Period of Performance'!$C$2:$AW$5,
        MATCH(Prototype_input!$C$46, 'Summary - Period of Performance'!$B$2:$B$5, 0),
        MATCH(B154, 'Summary - Period of Performance'!$C$1:$AW$1, 0)
      ),
      ""
    ),
    ""
  ),
  ""
)</f>
        <v/>
      </c>
      <c r="I154" s="21" t="str">
        <f>IF(
  Prototype_input!$C$6 = "Federal or Tribal Government",
  IF(
    B154 &lt;&gt; "",
    IFERROR(
      INDEX(
        'Summary - Socioeconomic'!$C$2:$BX$11,
        MATCH(Prototype_input!$C$50, 'Summary - Socioeconomic'!$B$2:$B$11, 0),
        MATCH(B154, 'Summary - Socioeconomic'!$C$1:$BX$1, 0)
      ),
      ""
    ),
    ""
  ),
  ""
)</f>
        <v/>
      </c>
      <c r="J154" s="21" t="str">
        <f>IF(
  Prototype_input!$C$6 = "Federal or Tribal Government",
  IF(
    B154 &lt;&gt; "",
    IFERROR(
      INDEX(
        'Summary - Estimated Dollar Valu'!$C$2:$AW$4,
        MATCH(Prototype_input!$C$54, 'Summary - Estimated Dollar Valu'!$B$2:$B$4, 0),
        MATCH(B154, 'Summary - Estimated Dollar Valu'!$C$1:$AW$1, 0)
      ),
      ""
    ),
    ""
  ),
  ""
)</f>
        <v/>
      </c>
      <c r="K154" s="21" t="str">
        <f>IF(AND(Prototype_input!$C$56&lt;&gt;"",J154&lt;&gt;""),Prototype_input!$C$58,"")</f>
        <v/>
      </c>
      <c r="L154" s="21" t="str">
        <f>IF(AND(Prototype_input!$C$60&lt;&gt;"",J154&lt;&gt;""),Prototype_input!$C$62,"")</f>
        <v/>
      </c>
      <c r="M154" s="21" t="str">
        <f>IF(AND(Prototype_input!$C$64&lt;&gt;"",J154&lt;&gt;""),Prototype_input!$C$66,"")</f>
        <v/>
      </c>
      <c r="N154" s="21" t="str">
        <f>IF(AND(Prototype_input!$C$68&lt;&gt;"",J154&lt;&gt;""),Prototype_input!$C$70,"")</f>
        <v/>
      </c>
      <c r="O154" s="21" t="str">
        <f>IF(N154&lt;&gt;"",_xlfn.XLOOKUP(Prototype_input!$E$19,'ITC Offerings Mapping'!$C$1:$C$1000,'ITC Offerings Mapping'!$B$1:$B$1000),"")</f>
        <v/>
      </c>
      <c r="Q154" s="21" t="str">
        <f t="array" ref="Q154">IF(Prototype_input!$C$6="Federal or Tribal Government",IF(O154&lt;&gt;"", INDEX('Scope Scoring'!$C$2:$BX$50, MATCH(O154, 'Scope Scoring'!$B$2:$B$50, 0), MATCH(B154, 'Scope Scoring'!$C$1:$BX$1, 0)),""),"")</f>
        <v/>
      </c>
      <c r="R154" s="21" t="str">
        <f t="shared" si="39"/>
        <v/>
      </c>
      <c r="S154" s="21" t="str">
        <f t="shared" si="40"/>
        <v/>
      </c>
      <c r="T154" s="21" t="str">
        <f t="shared" si="41"/>
        <v/>
      </c>
      <c r="U154" s="21" t="str">
        <f t="shared" si="42"/>
        <v/>
      </c>
      <c r="W154" s="21" t="str">
        <f t="array" ref="W154">IF(Prototype_input!$C$6="Federal or Tribal Government",IF(O154&lt;&gt;"", INDEX('Summary - Level of Assistance -'!$C$2:$AV$7, MATCH(Prototype_input!$C$34, 'Summary - Level of Assistance -'!$B$2:$B$7, 0), MATCH(B154, 'Summary - Level of Assistance -'!$C$1:$AV$1, 0)),""),"")</f>
        <v/>
      </c>
      <c r="X154" s="21" t="str">
        <f t="shared" si="43"/>
        <v/>
      </c>
      <c r="Y154" s="21" t="str">
        <f t="shared" si="44"/>
        <v/>
      </c>
      <c r="AA154" s="21" t="str">
        <f t="array" ref="AA154">IF(Prototype_input!$C$6="Federal or Tribal Government",IF(O154&lt;&gt;"", INDEX('Summary - Objective - Tradeoff'!$C$2:$AV$4, MATCH(Prototype_input!$C$38, 'Summary - Objective - Tradeoff'!$B$2:$B$4, 0), MATCH(B154, 'Summary - Objective - Tradeoff'!$C$1:$AV$1, 0)),""),"")</f>
        <v/>
      </c>
      <c r="AB154" s="21" t="str">
        <f t="shared" si="45"/>
        <v/>
      </c>
      <c r="AC154" s="21" t="str">
        <f t="shared" si="46"/>
        <v/>
      </c>
      <c r="AE154" s="21" t="str">
        <f t="array" ref="AE154">IF(Prototype_input!$C$6="Federal or Tribal Government",IF(O154&lt;&gt;"", INDEX('Summary- PoP - Tradeoff'!$C$2:$AV$5, MATCH(Prototype_input!$C$46, 'Summary- PoP - Tradeoff'!$B$2:$B$5, 0), MATCH(B154, 'Summary- PoP - Tradeoff'!$C$1:$AV$1, 0)),""),"")</f>
        <v/>
      </c>
      <c r="AF154" s="21" t="str">
        <f t="shared" si="47"/>
        <v/>
      </c>
      <c r="AG154" s="21" t="str">
        <f t="shared" si="48"/>
        <v/>
      </c>
      <c r="AI154" s="21" t="str">
        <f t="array" ref="AI154">IF(Prototype_input!$C$6="Federal or Tribal Government",IF(O154&lt;&gt;"", INDEX('Summary - EDV - Tradeoff'!$C$2:$AV$4, MATCH(Prototype_input!$C$54, 'Summary - EDV - Tradeoff'!$B$2:$B$4, 0), MATCH(B154, 'Summary - EDV - Tradeoff'!$C$1:$AV$1, 0)),""),"")</f>
        <v/>
      </c>
      <c r="AJ154" s="21" t="str">
        <f t="shared" si="49"/>
        <v/>
      </c>
      <c r="AK154" s="21" t="str">
        <f t="shared" si="50"/>
        <v/>
      </c>
      <c r="AL154" s="21" t="str">
        <f t="shared" si="51"/>
        <v/>
      </c>
    </row>
    <row r="155" spans="4:38" ht="12.75" x14ac:dyDescent="0.2">
      <c r="D155" s="21" t="str">
        <f>IF(
  Prototype_input!$C$6 = "State or Local Government",
  IF(
    C155 &lt;&gt; "",
    IFERROR(
      INDEX(
        'Summary - Acquisition Need'!$C$2:$AD$4,
        MATCH(Prototype_input!$C$30, 'Summary - Acquisition Need'!$B$2:$B$4, 0),
        MATCH(C155, 'Summary - Acquisition Need'!$C$1:$AD$1, 0)
      ),
      ""
    ),
    ""
  ),
  IF(
    Prototype_input!$C$6 = "Federal or Tribal Government",
    IF(
      B155 &lt;&gt; "",
      IFERROR(
        INDEX(
          'Summary - Place of Performance'!$C$2:$AW$14,
          MATCH(Prototype_input!$C$30, 'Summary - Place of Performance'!$B$2:$B$14, 0),
          MATCH(B155, 'Summary - Place of Performance'!$C$1:$AW$1, 0)
        ),
        ""
      ),
      ""
    ),
    ""
  )
)</f>
        <v/>
      </c>
      <c r="E155" s="21" t="str">
        <f>IF(
  Prototype_input!$C$6 = "State or Local Government",
  IF(
    C155 &lt;&gt; "",
    IFERROR(
      INDEX(
        'Summary - Contract Type'!$C$2:$BX$6,
        MATCH(Prototype_input!$C$34, 'Summary - Contract Type'!$B$2:$B$6, 0),
        MATCH(C155, 'Summary - Contract Type'!$C$1:$BX$1, 0)
      ),
      ""
    ),
    ""
  ),
  IF(
    Prototype_input!$C$6 = "Federal or Tribal Government",
    IF(
      B155 &lt;&gt; "",
      IFERROR(
        INDEX(
          'Summary - Level of Assistance'!$C$2:$AW$7,
          MATCH(Prototype_input!$C$34, 'Summary - Level of Assistance'!$B$2:$B$7, 0),
          MATCH(B155, 'Summary - Level of Assistance'!$C$1:$AW$1, 0)
        ),
        ""
      ),
      ""
    ),
    ""
  )
)</f>
        <v/>
      </c>
      <c r="F155" s="21" t="str">
        <f>IF(
  Prototype_input!$C$6 = "State or Local Government",
  IF(
    C155 &lt;&gt; "",
    IFERROR(
      INDEX(
        'Summary - Socioeconomic'!$C$2:$BX$11,
        MATCH(Prototype_input!$C$38, 'Summary - Socioeconomic'!$B$2:$B$11, 0),
        MATCH(C155, 'Summary - Socioeconomic'!$C$1:$BX$1, 0)
      ),
      ""
    ),
    ""
  ),
  IF(
    Prototype_input!$C$6 = "Federal or Tribal Government",
    IF(
      B155 &lt;&gt; "",
      IFERROR(
        INDEX(
          'Summary - Objective'!$C$2:$AX$4,
          MATCH(Prototype_input!$C$38, 'Summary - Objective'!$B$2:$B$4, 0),
          MATCH(B155, 'Summary - Objective'!$C$1:$AX$1, 0)
        ),
        ""
      ),
      ""
    ),
    ""
  )
)</f>
        <v/>
      </c>
      <c r="G155" s="21" t="str">
        <f>IF(
  Prototype_input!$C$6 = "Federal or Tribal Government",
  IF(
    B155 &lt;&gt; "",
    IFERROR(
      INDEX(
        'Summary - Contract Type'!$C$2:$BX$6,
        MATCH(Prototype_input!$C$42, 'Summary - Contract Type'!$B$2:$B$6, 0),
        MATCH(B155, 'Summary - Contract Type'!$C$1:$BX$1, 0)
      ),
      ""
    ),
    ""
  ),
  ""
)</f>
        <v/>
      </c>
      <c r="H155" s="21" t="str">
        <f>IF(
  Prototype_input!$C$6 = "Federal or Tribal Government",
  IF(
    B155 &lt;&gt; "",
    IFERROR(
      INDEX(
        'Summary - Period of Performance'!$C$2:$AW$5,
        MATCH(Prototype_input!$C$46, 'Summary - Period of Performance'!$B$2:$B$5, 0),
        MATCH(B155, 'Summary - Period of Performance'!$C$1:$AW$1, 0)
      ),
      ""
    ),
    ""
  ),
  ""
)</f>
        <v/>
      </c>
      <c r="I155" s="21" t="str">
        <f>IF(
  Prototype_input!$C$6 = "Federal or Tribal Government",
  IF(
    B155 &lt;&gt; "",
    IFERROR(
      INDEX(
        'Summary - Socioeconomic'!$C$2:$BX$11,
        MATCH(Prototype_input!$C$50, 'Summary - Socioeconomic'!$B$2:$B$11, 0),
        MATCH(B155, 'Summary - Socioeconomic'!$C$1:$BX$1, 0)
      ),
      ""
    ),
    ""
  ),
  ""
)</f>
        <v/>
      </c>
      <c r="J155" s="21" t="str">
        <f>IF(
  Prototype_input!$C$6 = "Federal or Tribal Government",
  IF(
    B155 &lt;&gt; "",
    IFERROR(
      INDEX(
        'Summary - Estimated Dollar Valu'!$C$2:$AW$4,
        MATCH(Prototype_input!$C$54, 'Summary - Estimated Dollar Valu'!$B$2:$B$4, 0),
        MATCH(B155, 'Summary - Estimated Dollar Valu'!$C$1:$AW$1, 0)
      ),
      ""
    ),
    ""
  ),
  ""
)</f>
        <v/>
      </c>
      <c r="K155" s="21" t="str">
        <f>IF(AND(Prototype_input!$C$56&lt;&gt;"",J155&lt;&gt;""),Prototype_input!$C$58,"")</f>
        <v/>
      </c>
      <c r="L155" s="21" t="str">
        <f>IF(AND(Prototype_input!$C$60&lt;&gt;"",J155&lt;&gt;""),Prototype_input!$C$62,"")</f>
        <v/>
      </c>
      <c r="M155" s="21" t="str">
        <f>IF(AND(Prototype_input!$C$64&lt;&gt;"",J155&lt;&gt;""),Prototype_input!$C$66,"")</f>
        <v/>
      </c>
      <c r="N155" s="21" t="str">
        <f>IF(AND(Prototype_input!$C$68&lt;&gt;"",J155&lt;&gt;""),Prototype_input!$C$70,"")</f>
        <v/>
      </c>
      <c r="O155" s="21" t="str">
        <f>IF(N155&lt;&gt;"",_xlfn.XLOOKUP(Prototype_input!$E$19,'ITC Offerings Mapping'!$C$1:$C$1000,'ITC Offerings Mapping'!$B$1:$B$1000),"")</f>
        <v/>
      </c>
      <c r="Q155" s="21" t="str">
        <f t="array" ref="Q155">IF(Prototype_input!$C$6="Federal or Tribal Government",IF(O155&lt;&gt;"", INDEX('Scope Scoring'!$C$2:$BX$50, MATCH(O155, 'Scope Scoring'!$B$2:$B$50, 0), MATCH(B155, 'Scope Scoring'!$C$1:$BX$1, 0)),""),"")</f>
        <v/>
      </c>
      <c r="R155" s="21" t="str">
        <f t="shared" si="39"/>
        <v/>
      </c>
      <c r="S155" s="21" t="str">
        <f t="shared" si="40"/>
        <v/>
      </c>
      <c r="T155" s="21" t="str">
        <f t="shared" si="41"/>
        <v/>
      </c>
      <c r="U155" s="21" t="str">
        <f t="shared" si="42"/>
        <v/>
      </c>
      <c r="W155" s="21" t="str">
        <f t="array" ref="W155">IF(Prototype_input!$C$6="Federal or Tribal Government",IF(O155&lt;&gt;"", INDEX('Summary - Level of Assistance -'!$C$2:$AV$7, MATCH(Prototype_input!$C$34, 'Summary - Level of Assistance -'!$B$2:$B$7, 0), MATCH(B155, 'Summary - Level of Assistance -'!$C$1:$AV$1, 0)),""),"")</f>
        <v/>
      </c>
      <c r="X155" s="21" t="str">
        <f t="shared" si="43"/>
        <v/>
      </c>
      <c r="Y155" s="21" t="str">
        <f t="shared" si="44"/>
        <v/>
      </c>
      <c r="AA155" s="21" t="str">
        <f t="array" ref="AA155">IF(Prototype_input!$C$6="Federal or Tribal Government",IF(O155&lt;&gt;"", INDEX('Summary - Objective - Tradeoff'!$C$2:$AV$4, MATCH(Prototype_input!$C$38, 'Summary - Objective - Tradeoff'!$B$2:$B$4, 0), MATCH(B155, 'Summary - Objective - Tradeoff'!$C$1:$AV$1, 0)),""),"")</f>
        <v/>
      </c>
      <c r="AB155" s="21" t="str">
        <f t="shared" si="45"/>
        <v/>
      </c>
      <c r="AC155" s="21" t="str">
        <f t="shared" si="46"/>
        <v/>
      </c>
      <c r="AE155" s="21" t="str">
        <f t="array" ref="AE155">IF(Prototype_input!$C$6="Federal or Tribal Government",IF(O155&lt;&gt;"", INDEX('Summary- PoP - Tradeoff'!$C$2:$AV$5, MATCH(Prototype_input!$C$46, 'Summary- PoP - Tradeoff'!$B$2:$B$5, 0), MATCH(B155, 'Summary- PoP - Tradeoff'!$C$1:$AV$1, 0)),""),"")</f>
        <v/>
      </c>
      <c r="AF155" s="21" t="str">
        <f t="shared" si="47"/>
        <v/>
      </c>
      <c r="AG155" s="21" t="str">
        <f t="shared" si="48"/>
        <v/>
      </c>
      <c r="AI155" s="21" t="str">
        <f t="array" ref="AI155">IF(Prototype_input!$C$6="Federal or Tribal Government",IF(O155&lt;&gt;"", INDEX('Summary - EDV - Tradeoff'!$C$2:$AV$4, MATCH(Prototype_input!$C$54, 'Summary - EDV - Tradeoff'!$B$2:$B$4, 0), MATCH(B155, 'Summary - EDV - Tradeoff'!$C$1:$AV$1, 0)),""),"")</f>
        <v/>
      </c>
      <c r="AJ155" s="21" t="str">
        <f t="shared" si="49"/>
        <v/>
      </c>
      <c r="AK155" s="21" t="str">
        <f t="shared" si="50"/>
        <v/>
      </c>
      <c r="AL155" s="21" t="str">
        <f t="shared" si="51"/>
        <v/>
      </c>
    </row>
    <row r="156" spans="4:38" ht="12.75" x14ac:dyDescent="0.2">
      <c r="D156" s="21" t="str">
        <f>IF(
  Prototype_input!$C$6 = "State or Local Government",
  IF(
    C156 &lt;&gt; "",
    IFERROR(
      INDEX(
        'Summary - Acquisition Need'!$C$2:$AD$4,
        MATCH(Prototype_input!$C$30, 'Summary - Acquisition Need'!$B$2:$B$4, 0),
        MATCH(C156, 'Summary - Acquisition Need'!$C$1:$AD$1, 0)
      ),
      ""
    ),
    ""
  ),
  IF(
    Prototype_input!$C$6 = "Federal or Tribal Government",
    IF(
      B156 &lt;&gt; "",
      IFERROR(
        INDEX(
          'Summary - Place of Performance'!$C$2:$AW$14,
          MATCH(Prototype_input!$C$30, 'Summary - Place of Performance'!$B$2:$B$14, 0),
          MATCH(B156, 'Summary - Place of Performance'!$C$1:$AW$1, 0)
        ),
        ""
      ),
      ""
    ),
    ""
  )
)</f>
        <v/>
      </c>
      <c r="E156" s="21" t="str">
        <f>IF(
  Prototype_input!$C$6 = "State or Local Government",
  IF(
    C156 &lt;&gt; "",
    IFERROR(
      INDEX(
        'Summary - Contract Type'!$C$2:$BX$6,
        MATCH(Prototype_input!$C$34, 'Summary - Contract Type'!$B$2:$B$6, 0),
        MATCH(C156, 'Summary - Contract Type'!$C$1:$BX$1, 0)
      ),
      ""
    ),
    ""
  ),
  IF(
    Prototype_input!$C$6 = "Federal or Tribal Government",
    IF(
      B156 &lt;&gt; "",
      IFERROR(
        INDEX(
          'Summary - Level of Assistance'!$C$2:$AW$7,
          MATCH(Prototype_input!$C$34, 'Summary - Level of Assistance'!$B$2:$B$7, 0),
          MATCH(B156, 'Summary - Level of Assistance'!$C$1:$AW$1, 0)
        ),
        ""
      ),
      ""
    ),
    ""
  )
)</f>
        <v/>
      </c>
      <c r="F156" s="21" t="str">
        <f>IF(
  Prototype_input!$C$6 = "State or Local Government",
  IF(
    C156 &lt;&gt; "",
    IFERROR(
      INDEX(
        'Summary - Socioeconomic'!$C$2:$BX$11,
        MATCH(Prototype_input!$C$38, 'Summary - Socioeconomic'!$B$2:$B$11, 0),
        MATCH(C156, 'Summary - Socioeconomic'!$C$1:$BX$1, 0)
      ),
      ""
    ),
    ""
  ),
  IF(
    Prototype_input!$C$6 = "Federal or Tribal Government",
    IF(
      B156 &lt;&gt; "",
      IFERROR(
        INDEX(
          'Summary - Objective'!$C$2:$AX$4,
          MATCH(Prototype_input!$C$38, 'Summary - Objective'!$B$2:$B$4, 0),
          MATCH(B156, 'Summary - Objective'!$C$1:$AX$1, 0)
        ),
        ""
      ),
      ""
    ),
    ""
  )
)</f>
        <v/>
      </c>
      <c r="G156" s="21" t="str">
        <f>IF(
  Prototype_input!$C$6 = "Federal or Tribal Government",
  IF(
    B156 &lt;&gt; "",
    IFERROR(
      INDEX(
        'Summary - Contract Type'!$C$2:$BX$6,
        MATCH(Prototype_input!$C$42, 'Summary - Contract Type'!$B$2:$B$6, 0),
        MATCH(B156, 'Summary - Contract Type'!$C$1:$BX$1, 0)
      ),
      ""
    ),
    ""
  ),
  ""
)</f>
        <v/>
      </c>
      <c r="H156" s="21" t="str">
        <f>IF(
  Prototype_input!$C$6 = "Federal or Tribal Government",
  IF(
    B156 &lt;&gt; "",
    IFERROR(
      INDEX(
        'Summary - Period of Performance'!$C$2:$AW$5,
        MATCH(Prototype_input!$C$46, 'Summary - Period of Performance'!$B$2:$B$5, 0),
        MATCH(B156, 'Summary - Period of Performance'!$C$1:$AW$1, 0)
      ),
      ""
    ),
    ""
  ),
  ""
)</f>
        <v/>
      </c>
      <c r="I156" s="21" t="str">
        <f>IF(
  Prototype_input!$C$6 = "Federal or Tribal Government",
  IF(
    B156 &lt;&gt; "",
    IFERROR(
      INDEX(
        'Summary - Socioeconomic'!$C$2:$BX$11,
        MATCH(Prototype_input!$C$50, 'Summary - Socioeconomic'!$B$2:$B$11, 0),
        MATCH(B156, 'Summary - Socioeconomic'!$C$1:$BX$1, 0)
      ),
      ""
    ),
    ""
  ),
  ""
)</f>
        <v/>
      </c>
      <c r="J156" s="21" t="str">
        <f>IF(
  Prototype_input!$C$6 = "Federal or Tribal Government",
  IF(
    B156 &lt;&gt; "",
    IFERROR(
      INDEX(
        'Summary - Estimated Dollar Valu'!$C$2:$AW$4,
        MATCH(Prototype_input!$C$54, 'Summary - Estimated Dollar Valu'!$B$2:$B$4, 0),
        MATCH(B156, 'Summary - Estimated Dollar Valu'!$C$1:$AW$1, 0)
      ),
      ""
    ),
    ""
  ),
  ""
)</f>
        <v/>
      </c>
      <c r="K156" s="21" t="str">
        <f>IF(AND(Prototype_input!$C$56&lt;&gt;"",J156&lt;&gt;""),Prototype_input!$C$58,"")</f>
        <v/>
      </c>
      <c r="L156" s="21" t="str">
        <f>IF(AND(Prototype_input!$C$60&lt;&gt;"",J156&lt;&gt;""),Prototype_input!$C$62,"")</f>
        <v/>
      </c>
      <c r="M156" s="21" t="str">
        <f>IF(AND(Prototype_input!$C$64&lt;&gt;"",J156&lt;&gt;""),Prototype_input!$C$66,"")</f>
        <v/>
      </c>
      <c r="N156" s="21" t="str">
        <f>IF(AND(Prototype_input!$C$68&lt;&gt;"",J156&lt;&gt;""),Prototype_input!$C$70,"")</f>
        <v/>
      </c>
      <c r="O156" s="21" t="str">
        <f>IF(N156&lt;&gt;"",_xlfn.XLOOKUP(Prototype_input!$E$19,'ITC Offerings Mapping'!$C$1:$C$1000,'ITC Offerings Mapping'!$B$1:$B$1000),"")</f>
        <v/>
      </c>
      <c r="Q156" s="21" t="str">
        <f t="array" ref="Q156">IF(Prototype_input!$C$6="Federal or Tribal Government",IF(O156&lt;&gt;"", INDEX('Scope Scoring'!$C$2:$BX$50, MATCH(O156, 'Scope Scoring'!$B$2:$B$50, 0), MATCH(B156, 'Scope Scoring'!$C$1:$BX$1, 0)),""),"")</f>
        <v/>
      </c>
      <c r="R156" s="21" t="str">
        <f t="shared" si="39"/>
        <v/>
      </c>
      <c r="S156" s="21" t="str">
        <f t="shared" si="40"/>
        <v/>
      </c>
      <c r="T156" s="21" t="str">
        <f t="shared" si="41"/>
        <v/>
      </c>
      <c r="U156" s="21" t="str">
        <f t="shared" si="42"/>
        <v/>
      </c>
      <c r="W156" s="21" t="str">
        <f t="array" ref="W156">IF(Prototype_input!$C$6="Federal or Tribal Government",IF(O156&lt;&gt;"", INDEX('Summary - Level of Assistance -'!$C$2:$AV$7, MATCH(Prototype_input!$C$34, 'Summary - Level of Assistance -'!$B$2:$B$7, 0), MATCH(B156, 'Summary - Level of Assistance -'!$C$1:$AV$1, 0)),""),"")</f>
        <v/>
      </c>
      <c r="X156" s="21" t="str">
        <f t="shared" si="43"/>
        <v/>
      </c>
      <c r="Y156" s="21" t="str">
        <f t="shared" si="44"/>
        <v/>
      </c>
      <c r="AA156" s="21" t="str">
        <f t="array" ref="AA156">IF(Prototype_input!$C$6="Federal or Tribal Government",IF(O156&lt;&gt;"", INDEX('Summary - Objective - Tradeoff'!$C$2:$AV$4, MATCH(Prototype_input!$C$38, 'Summary - Objective - Tradeoff'!$B$2:$B$4, 0), MATCH(B156, 'Summary - Objective - Tradeoff'!$C$1:$AV$1, 0)),""),"")</f>
        <v/>
      </c>
      <c r="AB156" s="21" t="str">
        <f t="shared" si="45"/>
        <v/>
      </c>
      <c r="AC156" s="21" t="str">
        <f t="shared" si="46"/>
        <v/>
      </c>
      <c r="AE156" s="21" t="str">
        <f t="array" ref="AE156">IF(Prototype_input!$C$6="Federal or Tribal Government",IF(O156&lt;&gt;"", INDEX('Summary- PoP - Tradeoff'!$C$2:$AV$5, MATCH(Prototype_input!$C$46, 'Summary- PoP - Tradeoff'!$B$2:$B$5, 0), MATCH(B156, 'Summary- PoP - Tradeoff'!$C$1:$AV$1, 0)),""),"")</f>
        <v/>
      </c>
      <c r="AF156" s="21" t="str">
        <f t="shared" si="47"/>
        <v/>
      </c>
      <c r="AG156" s="21" t="str">
        <f t="shared" si="48"/>
        <v/>
      </c>
      <c r="AI156" s="21" t="str">
        <f t="array" ref="AI156">IF(Prototype_input!$C$6="Federal or Tribal Government",IF(O156&lt;&gt;"", INDEX('Summary - EDV - Tradeoff'!$C$2:$AV$4, MATCH(Prototype_input!$C$54, 'Summary - EDV - Tradeoff'!$B$2:$B$4, 0), MATCH(B156, 'Summary - EDV - Tradeoff'!$C$1:$AV$1, 0)),""),"")</f>
        <v/>
      </c>
      <c r="AJ156" s="21" t="str">
        <f t="shared" si="49"/>
        <v/>
      </c>
      <c r="AK156" s="21" t="str">
        <f t="shared" si="50"/>
        <v/>
      </c>
      <c r="AL156" s="21" t="str">
        <f t="shared" si="51"/>
        <v/>
      </c>
    </row>
    <row r="157" spans="4:38" ht="12.75" x14ac:dyDescent="0.2">
      <c r="D157" s="21" t="str">
        <f>IF(
  Prototype_input!$C$6 = "State or Local Government",
  IF(
    C157 &lt;&gt; "",
    IFERROR(
      INDEX(
        'Summary - Acquisition Need'!$C$2:$AD$4,
        MATCH(Prototype_input!$C$30, 'Summary - Acquisition Need'!$B$2:$B$4, 0),
        MATCH(C157, 'Summary - Acquisition Need'!$C$1:$AD$1, 0)
      ),
      ""
    ),
    ""
  ),
  IF(
    Prototype_input!$C$6 = "Federal or Tribal Government",
    IF(
      B157 &lt;&gt; "",
      IFERROR(
        INDEX(
          'Summary - Place of Performance'!$C$2:$AW$14,
          MATCH(Prototype_input!$C$30, 'Summary - Place of Performance'!$B$2:$B$14, 0),
          MATCH(B157, 'Summary - Place of Performance'!$C$1:$AW$1, 0)
        ),
        ""
      ),
      ""
    ),
    ""
  )
)</f>
        <v/>
      </c>
      <c r="E157" s="21" t="str">
        <f>IF(
  Prototype_input!$C$6 = "State or Local Government",
  IF(
    C157 &lt;&gt; "",
    IFERROR(
      INDEX(
        'Summary - Contract Type'!$C$2:$BX$6,
        MATCH(Prototype_input!$C$34, 'Summary - Contract Type'!$B$2:$B$6, 0),
        MATCH(C157, 'Summary - Contract Type'!$C$1:$BX$1, 0)
      ),
      ""
    ),
    ""
  ),
  IF(
    Prototype_input!$C$6 = "Federal or Tribal Government",
    IF(
      B157 &lt;&gt; "",
      IFERROR(
        INDEX(
          'Summary - Level of Assistance'!$C$2:$AW$7,
          MATCH(Prototype_input!$C$34, 'Summary - Level of Assistance'!$B$2:$B$7, 0),
          MATCH(B157, 'Summary - Level of Assistance'!$C$1:$AW$1, 0)
        ),
        ""
      ),
      ""
    ),
    ""
  )
)</f>
        <v/>
      </c>
      <c r="F157" s="21" t="str">
        <f>IF(
  Prototype_input!$C$6 = "State or Local Government",
  IF(
    C157 &lt;&gt; "",
    IFERROR(
      INDEX(
        'Summary - Socioeconomic'!$C$2:$BX$11,
        MATCH(Prototype_input!$C$38, 'Summary - Socioeconomic'!$B$2:$B$11, 0),
        MATCH(C157, 'Summary - Socioeconomic'!$C$1:$BX$1, 0)
      ),
      ""
    ),
    ""
  ),
  IF(
    Prototype_input!$C$6 = "Federal or Tribal Government",
    IF(
      B157 &lt;&gt; "",
      IFERROR(
        INDEX(
          'Summary - Objective'!$C$2:$AX$4,
          MATCH(Prototype_input!$C$38, 'Summary - Objective'!$B$2:$B$4, 0),
          MATCH(B157, 'Summary - Objective'!$C$1:$AX$1, 0)
        ),
        ""
      ),
      ""
    ),
    ""
  )
)</f>
        <v/>
      </c>
      <c r="G157" s="21" t="str">
        <f>IF(
  Prototype_input!$C$6 = "Federal or Tribal Government",
  IF(
    B157 &lt;&gt; "",
    IFERROR(
      INDEX(
        'Summary - Contract Type'!$C$2:$BX$6,
        MATCH(Prototype_input!$C$42, 'Summary - Contract Type'!$B$2:$B$6, 0),
        MATCH(B157, 'Summary - Contract Type'!$C$1:$BX$1, 0)
      ),
      ""
    ),
    ""
  ),
  ""
)</f>
        <v/>
      </c>
      <c r="H157" s="21" t="str">
        <f>IF(
  Prototype_input!$C$6 = "Federal or Tribal Government",
  IF(
    B157 &lt;&gt; "",
    IFERROR(
      INDEX(
        'Summary - Period of Performance'!$C$2:$AW$5,
        MATCH(Prototype_input!$C$46, 'Summary - Period of Performance'!$B$2:$B$5, 0),
        MATCH(B157, 'Summary - Period of Performance'!$C$1:$AW$1, 0)
      ),
      ""
    ),
    ""
  ),
  ""
)</f>
        <v/>
      </c>
      <c r="I157" s="21" t="str">
        <f>IF(
  Prototype_input!$C$6 = "Federal or Tribal Government",
  IF(
    B157 &lt;&gt; "",
    IFERROR(
      INDEX(
        'Summary - Socioeconomic'!$C$2:$BX$11,
        MATCH(Prototype_input!$C$50, 'Summary - Socioeconomic'!$B$2:$B$11, 0),
        MATCH(B157, 'Summary - Socioeconomic'!$C$1:$BX$1, 0)
      ),
      ""
    ),
    ""
  ),
  ""
)</f>
        <v/>
      </c>
      <c r="J157" s="21" t="str">
        <f>IF(
  Prototype_input!$C$6 = "Federal or Tribal Government",
  IF(
    B157 &lt;&gt; "",
    IFERROR(
      INDEX(
        'Summary - Estimated Dollar Valu'!$C$2:$AW$4,
        MATCH(Prototype_input!$C$54, 'Summary - Estimated Dollar Valu'!$B$2:$B$4, 0),
        MATCH(B157, 'Summary - Estimated Dollar Valu'!$C$1:$AW$1, 0)
      ),
      ""
    ),
    ""
  ),
  ""
)</f>
        <v/>
      </c>
      <c r="K157" s="21" t="str">
        <f>IF(AND(Prototype_input!$C$56&lt;&gt;"",J157&lt;&gt;""),Prototype_input!$C$58,"")</f>
        <v/>
      </c>
      <c r="L157" s="21" t="str">
        <f>IF(AND(Prototype_input!$C$60&lt;&gt;"",J157&lt;&gt;""),Prototype_input!$C$62,"")</f>
        <v/>
      </c>
      <c r="M157" s="21" t="str">
        <f>IF(AND(Prototype_input!$C$64&lt;&gt;"",J157&lt;&gt;""),Prototype_input!$C$66,"")</f>
        <v/>
      </c>
      <c r="N157" s="21" t="str">
        <f>IF(AND(Prototype_input!$C$68&lt;&gt;"",J157&lt;&gt;""),Prototype_input!$C$70,"")</f>
        <v/>
      </c>
      <c r="O157" s="21" t="str">
        <f>IF(N157&lt;&gt;"",_xlfn.XLOOKUP(Prototype_input!$E$19,'ITC Offerings Mapping'!$C$1:$C$1000,'ITC Offerings Mapping'!$B$1:$B$1000),"")</f>
        <v/>
      </c>
      <c r="Q157" s="21" t="str">
        <f t="array" ref="Q157">IF(Prototype_input!$C$6="Federal or Tribal Government",IF(O157&lt;&gt;"", INDEX('Scope Scoring'!$C$2:$BX$50, MATCH(O157, 'Scope Scoring'!$B$2:$B$50, 0), MATCH(B157, 'Scope Scoring'!$C$1:$BX$1, 0)),""),"")</f>
        <v/>
      </c>
      <c r="R157" s="21" t="str">
        <f t="shared" si="39"/>
        <v/>
      </c>
      <c r="S157" s="21" t="str">
        <f t="shared" si="40"/>
        <v/>
      </c>
      <c r="T157" s="21" t="str">
        <f t="shared" si="41"/>
        <v/>
      </c>
      <c r="U157" s="21" t="str">
        <f t="shared" si="42"/>
        <v/>
      </c>
      <c r="W157" s="21" t="str">
        <f t="array" ref="W157">IF(Prototype_input!$C$6="Federal or Tribal Government",IF(O157&lt;&gt;"", INDEX('Summary - Level of Assistance -'!$C$2:$AV$7, MATCH(Prototype_input!$C$34, 'Summary - Level of Assistance -'!$B$2:$B$7, 0), MATCH(B157, 'Summary - Level of Assistance -'!$C$1:$AV$1, 0)),""),"")</f>
        <v/>
      </c>
      <c r="X157" s="21" t="str">
        <f t="shared" si="43"/>
        <v/>
      </c>
      <c r="Y157" s="21" t="str">
        <f t="shared" si="44"/>
        <v/>
      </c>
      <c r="AA157" s="21" t="str">
        <f t="array" ref="AA157">IF(Prototype_input!$C$6="Federal or Tribal Government",IF(O157&lt;&gt;"", INDEX('Summary - Objective - Tradeoff'!$C$2:$AV$4, MATCH(Prototype_input!$C$38, 'Summary - Objective - Tradeoff'!$B$2:$B$4, 0), MATCH(B157, 'Summary - Objective - Tradeoff'!$C$1:$AV$1, 0)),""),"")</f>
        <v/>
      </c>
      <c r="AB157" s="21" t="str">
        <f t="shared" si="45"/>
        <v/>
      </c>
      <c r="AC157" s="21" t="str">
        <f t="shared" si="46"/>
        <v/>
      </c>
      <c r="AE157" s="21" t="str">
        <f t="array" ref="AE157">IF(Prototype_input!$C$6="Federal or Tribal Government",IF(O157&lt;&gt;"", INDEX('Summary- PoP - Tradeoff'!$C$2:$AV$5, MATCH(Prototype_input!$C$46, 'Summary- PoP - Tradeoff'!$B$2:$B$5, 0), MATCH(B157, 'Summary- PoP - Tradeoff'!$C$1:$AV$1, 0)),""),"")</f>
        <v/>
      </c>
      <c r="AF157" s="21" t="str">
        <f t="shared" si="47"/>
        <v/>
      </c>
      <c r="AG157" s="21" t="str">
        <f t="shared" si="48"/>
        <v/>
      </c>
      <c r="AI157" s="21" t="str">
        <f t="array" ref="AI157">IF(Prototype_input!$C$6="Federal or Tribal Government",IF(O157&lt;&gt;"", INDEX('Summary - EDV - Tradeoff'!$C$2:$AV$4, MATCH(Prototype_input!$C$54, 'Summary - EDV - Tradeoff'!$B$2:$B$4, 0), MATCH(B157, 'Summary - EDV - Tradeoff'!$C$1:$AV$1, 0)),""),"")</f>
        <v/>
      </c>
      <c r="AJ157" s="21" t="str">
        <f t="shared" si="49"/>
        <v/>
      </c>
      <c r="AK157" s="21" t="str">
        <f t="shared" si="50"/>
        <v/>
      </c>
      <c r="AL157" s="21" t="str">
        <f t="shared" si="51"/>
        <v/>
      </c>
    </row>
    <row r="158" spans="4:38" ht="12.75" x14ac:dyDescent="0.2">
      <c r="D158" s="21" t="str">
        <f>IF(
  Prototype_input!$C$6 = "State or Local Government",
  IF(
    C158 &lt;&gt; "",
    IFERROR(
      INDEX(
        'Summary - Acquisition Need'!$C$2:$AD$4,
        MATCH(Prototype_input!$C$30, 'Summary - Acquisition Need'!$B$2:$B$4, 0),
        MATCH(C158, 'Summary - Acquisition Need'!$C$1:$AD$1, 0)
      ),
      ""
    ),
    ""
  ),
  IF(
    Prototype_input!$C$6 = "Federal or Tribal Government",
    IF(
      B158 &lt;&gt; "",
      IFERROR(
        INDEX(
          'Summary - Place of Performance'!$C$2:$AW$14,
          MATCH(Prototype_input!$C$30, 'Summary - Place of Performance'!$B$2:$B$14, 0),
          MATCH(B158, 'Summary - Place of Performance'!$C$1:$AW$1, 0)
        ),
        ""
      ),
      ""
    ),
    ""
  )
)</f>
        <v/>
      </c>
      <c r="E158" s="21" t="str">
        <f>IF(
  Prototype_input!$C$6 = "State or Local Government",
  IF(
    C158 &lt;&gt; "",
    IFERROR(
      INDEX(
        'Summary - Contract Type'!$C$2:$BX$6,
        MATCH(Prototype_input!$C$34, 'Summary - Contract Type'!$B$2:$B$6, 0),
        MATCH(C158, 'Summary - Contract Type'!$C$1:$BX$1, 0)
      ),
      ""
    ),
    ""
  ),
  IF(
    Prototype_input!$C$6 = "Federal or Tribal Government",
    IF(
      B158 &lt;&gt; "",
      IFERROR(
        INDEX(
          'Summary - Level of Assistance'!$C$2:$AW$7,
          MATCH(Prototype_input!$C$34, 'Summary - Level of Assistance'!$B$2:$B$7, 0),
          MATCH(B158, 'Summary - Level of Assistance'!$C$1:$AW$1, 0)
        ),
        ""
      ),
      ""
    ),
    ""
  )
)</f>
        <v/>
      </c>
      <c r="F158" s="21" t="str">
        <f>IF(
  Prototype_input!$C$6 = "State or Local Government",
  IF(
    C158 &lt;&gt; "",
    IFERROR(
      INDEX(
        'Summary - Socioeconomic'!$C$2:$BX$11,
        MATCH(Prototype_input!$C$38, 'Summary - Socioeconomic'!$B$2:$B$11, 0),
        MATCH(C158, 'Summary - Socioeconomic'!$C$1:$BX$1, 0)
      ),
      ""
    ),
    ""
  ),
  IF(
    Prototype_input!$C$6 = "Federal or Tribal Government",
    IF(
      B158 &lt;&gt; "",
      IFERROR(
        INDEX(
          'Summary - Objective'!$C$2:$AX$4,
          MATCH(Prototype_input!$C$38, 'Summary - Objective'!$B$2:$B$4, 0),
          MATCH(B158, 'Summary - Objective'!$C$1:$AX$1, 0)
        ),
        ""
      ),
      ""
    ),
    ""
  )
)</f>
        <v/>
      </c>
      <c r="G158" s="21" t="str">
        <f>IF(
  Prototype_input!$C$6 = "Federal or Tribal Government",
  IF(
    B158 &lt;&gt; "",
    IFERROR(
      INDEX(
        'Summary - Contract Type'!$C$2:$BX$6,
        MATCH(Prototype_input!$C$42, 'Summary - Contract Type'!$B$2:$B$6, 0),
        MATCH(B158, 'Summary - Contract Type'!$C$1:$BX$1, 0)
      ),
      ""
    ),
    ""
  ),
  ""
)</f>
        <v/>
      </c>
      <c r="H158" s="21" t="str">
        <f>IF(
  Prototype_input!$C$6 = "Federal or Tribal Government",
  IF(
    B158 &lt;&gt; "",
    IFERROR(
      INDEX(
        'Summary - Period of Performance'!$C$2:$AW$5,
        MATCH(Prototype_input!$C$46, 'Summary - Period of Performance'!$B$2:$B$5, 0),
        MATCH(B158, 'Summary - Period of Performance'!$C$1:$AW$1, 0)
      ),
      ""
    ),
    ""
  ),
  ""
)</f>
        <v/>
      </c>
      <c r="I158" s="21" t="str">
        <f>IF(
  Prototype_input!$C$6 = "Federal or Tribal Government",
  IF(
    B158 &lt;&gt; "",
    IFERROR(
      INDEX(
        'Summary - Socioeconomic'!$C$2:$BX$11,
        MATCH(Prototype_input!$C$50, 'Summary - Socioeconomic'!$B$2:$B$11, 0),
        MATCH(B158, 'Summary - Socioeconomic'!$C$1:$BX$1, 0)
      ),
      ""
    ),
    ""
  ),
  ""
)</f>
        <v/>
      </c>
      <c r="J158" s="21" t="str">
        <f>IF(
  Prototype_input!$C$6 = "Federal or Tribal Government",
  IF(
    B158 &lt;&gt; "",
    IFERROR(
      INDEX(
        'Summary - Estimated Dollar Valu'!$C$2:$AW$4,
        MATCH(Prototype_input!$C$54, 'Summary - Estimated Dollar Valu'!$B$2:$B$4, 0),
        MATCH(B158, 'Summary - Estimated Dollar Valu'!$C$1:$AW$1, 0)
      ),
      ""
    ),
    ""
  ),
  ""
)</f>
        <v/>
      </c>
      <c r="K158" s="21" t="str">
        <f>IF(AND(Prototype_input!$C$56&lt;&gt;"",J158&lt;&gt;""),Prototype_input!$C$58,"")</f>
        <v/>
      </c>
      <c r="L158" s="21" t="str">
        <f>IF(AND(Prototype_input!$C$60&lt;&gt;"",J158&lt;&gt;""),Prototype_input!$C$62,"")</f>
        <v/>
      </c>
      <c r="M158" s="21" t="str">
        <f>IF(AND(Prototype_input!$C$64&lt;&gt;"",J158&lt;&gt;""),Prototype_input!$C$66,"")</f>
        <v/>
      </c>
      <c r="N158" s="21" t="str">
        <f>IF(AND(Prototype_input!$C$68&lt;&gt;"",J158&lt;&gt;""),Prototype_input!$C$70,"")</f>
        <v/>
      </c>
      <c r="O158" s="21" t="str">
        <f>IF(N158&lt;&gt;"",_xlfn.XLOOKUP(Prototype_input!$E$19,'ITC Offerings Mapping'!$C$1:$C$1000,'ITC Offerings Mapping'!$B$1:$B$1000),"")</f>
        <v/>
      </c>
      <c r="Q158" s="21" t="str">
        <f t="array" ref="Q158">IF(Prototype_input!$C$6="Federal or Tribal Government",IF(O158&lt;&gt;"", INDEX('Scope Scoring'!$C$2:$BX$50, MATCH(O158, 'Scope Scoring'!$B$2:$B$50, 0), MATCH(B158, 'Scope Scoring'!$C$1:$BX$1, 0)),""),"")</f>
        <v/>
      </c>
      <c r="R158" s="21" t="str">
        <f t="shared" si="39"/>
        <v/>
      </c>
      <c r="S158" s="21" t="str">
        <f t="shared" si="40"/>
        <v/>
      </c>
      <c r="T158" s="21" t="str">
        <f t="shared" si="41"/>
        <v/>
      </c>
      <c r="U158" s="21" t="str">
        <f t="shared" si="42"/>
        <v/>
      </c>
      <c r="W158" s="21" t="str">
        <f t="array" ref="W158">IF(Prototype_input!$C$6="Federal or Tribal Government",IF(O158&lt;&gt;"", INDEX('Summary - Level of Assistance -'!$C$2:$AV$7, MATCH(Prototype_input!$C$34, 'Summary - Level of Assistance -'!$B$2:$B$7, 0), MATCH(B158, 'Summary - Level of Assistance -'!$C$1:$AV$1, 0)),""),"")</f>
        <v/>
      </c>
      <c r="X158" s="21" t="str">
        <f t="shared" si="43"/>
        <v/>
      </c>
      <c r="Y158" s="21" t="str">
        <f t="shared" si="44"/>
        <v/>
      </c>
      <c r="AA158" s="21" t="str">
        <f t="array" ref="AA158">IF(Prototype_input!$C$6="Federal or Tribal Government",IF(O158&lt;&gt;"", INDEX('Summary - Objective - Tradeoff'!$C$2:$AV$4, MATCH(Prototype_input!$C$38, 'Summary - Objective - Tradeoff'!$B$2:$B$4, 0), MATCH(B158, 'Summary - Objective - Tradeoff'!$C$1:$AV$1, 0)),""),"")</f>
        <v/>
      </c>
      <c r="AB158" s="21" t="str">
        <f t="shared" si="45"/>
        <v/>
      </c>
      <c r="AC158" s="21" t="str">
        <f t="shared" si="46"/>
        <v/>
      </c>
      <c r="AE158" s="21" t="str">
        <f t="array" ref="AE158">IF(Prototype_input!$C$6="Federal or Tribal Government",IF(O158&lt;&gt;"", INDEX('Summary- PoP - Tradeoff'!$C$2:$AV$5, MATCH(Prototype_input!$C$46, 'Summary- PoP - Tradeoff'!$B$2:$B$5, 0), MATCH(B158, 'Summary- PoP - Tradeoff'!$C$1:$AV$1, 0)),""),"")</f>
        <v/>
      </c>
      <c r="AF158" s="21" t="str">
        <f t="shared" si="47"/>
        <v/>
      </c>
      <c r="AG158" s="21" t="str">
        <f t="shared" si="48"/>
        <v/>
      </c>
      <c r="AI158" s="21" t="str">
        <f t="array" ref="AI158">IF(Prototype_input!$C$6="Federal or Tribal Government",IF(O158&lt;&gt;"", INDEX('Summary - EDV - Tradeoff'!$C$2:$AV$4, MATCH(Prototype_input!$C$54, 'Summary - EDV - Tradeoff'!$B$2:$B$4, 0), MATCH(B158, 'Summary - EDV - Tradeoff'!$C$1:$AV$1, 0)),""),"")</f>
        <v/>
      </c>
      <c r="AJ158" s="21" t="str">
        <f t="shared" si="49"/>
        <v/>
      </c>
      <c r="AK158" s="21" t="str">
        <f t="shared" si="50"/>
        <v/>
      </c>
      <c r="AL158" s="21" t="str">
        <f t="shared" si="51"/>
        <v/>
      </c>
    </row>
    <row r="159" spans="4:38" ht="12.75" x14ac:dyDescent="0.2">
      <c r="D159" s="21" t="str">
        <f>IF(
  Prototype_input!$C$6 = "State or Local Government",
  IF(
    C159 &lt;&gt; "",
    IFERROR(
      INDEX(
        'Summary - Acquisition Need'!$C$2:$AD$4,
        MATCH(Prototype_input!$C$30, 'Summary - Acquisition Need'!$B$2:$B$4, 0),
        MATCH(C159, 'Summary - Acquisition Need'!$C$1:$AD$1, 0)
      ),
      ""
    ),
    ""
  ),
  IF(
    Prototype_input!$C$6 = "Federal or Tribal Government",
    IF(
      B159 &lt;&gt; "",
      IFERROR(
        INDEX(
          'Summary - Place of Performance'!$C$2:$AW$14,
          MATCH(Prototype_input!$C$30, 'Summary - Place of Performance'!$B$2:$B$14, 0),
          MATCH(B159, 'Summary - Place of Performance'!$C$1:$AW$1, 0)
        ),
        ""
      ),
      ""
    ),
    ""
  )
)</f>
        <v/>
      </c>
      <c r="E159" s="21" t="str">
        <f>IF(
  Prototype_input!$C$6 = "State or Local Government",
  IF(
    C159 &lt;&gt; "",
    IFERROR(
      INDEX(
        'Summary - Contract Type'!$C$2:$BX$6,
        MATCH(Prototype_input!$C$34, 'Summary - Contract Type'!$B$2:$B$6, 0),
        MATCH(C159, 'Summary - Contract Type'!$C$1:$BX$1, 0)
      ),
      ""
    ),
    ""
  ),
  IF(
    Prototype_input!$C$6 = "Federal or Tribal Government",
    IF(
      B159 &lt;&gt; "",
      IFERROR(
        INDEX(
          'Summary - Level of Assistance'!$C$2:$AW$7,
          MATCH(Prototype_input!$C$34, 'Summary - Level of Assistance'!$B$2:$B$7, 0),
          MATCH(B159, 'Summary - Level of Assistance'!$C$1:$AW$1, 0)
        ),
        ""
      ),
      ""
    ),
    ""
  )
)</f>
        <v/>
      </c>
      <c r="F159" s="21" t="str">
        <f>IF(
  Prototype_input!$C$6 = "State or Local Government",
  IF(
    C159 &lt;&gt; "",
    IFERROR(
      INDEX(
        'Summary - Socioeconomic'!$C$2:$BX$11,
        MATCH(Prototype_input!$C$38, 'Summary - Socioeconomic'!$B$2:$B$11, 0),
        MATCH(C159, 'Summary - Socioeconomic'!$C$1:$BX$1, 0)
      ),
      ""
    ),
    ""
  ),
  IF(
    Prototype_input!$C$6 = "Federal or Tribal Government",
    IF(
      B159 &lt;&gt; "",
      IFERROR(
        INDEX(
          'Summary - Objective'!$C$2:$AX$4,
          MATCH(Prototype_input!$C$38, 'Summary - Objective'!$B$2:$B$4, 0),
          MATCH(B159, 'Summary - Objective'!$C$1:$AX$1, 0)
        ),
        ""
      ),
      ""
    ),
    ""
  )
)</f>
        <v/>
      </c>
      <c r="G159" s="21" t="str">
        <f>IF(
  Prototype_input!$C$6 = "Federal or Tribal Government",
  IF(
    B159 &lt;&gt; "",
    IFERROR(
      INDEX(
        'Summary - Contract Type'!$C$2:$BX$6,
        MATCH(Prototype_input!$C$42, 'Summary - Contract Type'!$B$2:$B$6, 0),
        MATCH(B159, 'Summary - Contract Type'!$C$1:$BX$1, 0)
      ),
      ""
    ),
    ""
  ),
  ""
)</f>
        <v/>
      </c>
      <c r="H159" s="21" t="str">
        <f>IF(
  Prototype_input!$C$6 = "Federal or Tribal Government",
  IF(
    B159 &lt;&gt; "",
    IFERROR(
      INDEX(
        'Summary - Period of Performance'!$C$2:$AW$5,
        MATCH(Prototype_input!$C$46, 'Summary - Period of Performance'!$B$2:$B$5, 0),
        MATCH(B159, 'Summary - Period of Performance'!$C$1:$AW$1, 0)
      ),
      ""
    ),
    ""
  ),
  ""
)</f>
        <v/>
      </c>
      <c r="I159" s="21" t="str">
        <f>IF(
  Prototype_input!$C$6 = "Federal or Tribal Government",
  IF(
    B159 &lt;&gt; "",
    IFERROR(
      INDEX(
        'Summary - Socioeconomic'!$C$2:$BX$11,
        MATCH(Prototype_input!$C$50, 'Summary - Socioeconomic'!$B$2:$B$11, 0),
        MATCH(B159, 'Summary - Socioeconomic'!$C$1:$BX$1, 0)
      ),
      ""
    ),
    ""
  ),
  ""
)</f>
        <v/>
      </c>
      <c r="J159" s="21" t="str">
        <f>IF(
  Prototype_input!$C$6 = "Federal or Tribal Government",
  IF(
    B159 &lt;&gt; "",
    IFERROR(
      INDEX(
        'Summary - Estimated Dollar Valu'!$C$2:$AW$4,
        MATCH(Prototype_input!$C$54, 'Summary - Estimated Dollar Valu'!$B$2:$B$4, 0),
        MATCH(B159, 'Summary - Estimated Dollar Valu'!$C$1:$AW$1, 0)
      ),
      ""
    ),
    ""
  ),
  ""
)</f>
        <v/>
      </c>
      <c r="K159" s="21" t="str">
        <f>IF(AND(Prototype_input!$C$56&lt;&gt;"",J159&lt;&gt;""),Prototype_input!$C$58,"")</f>
        <v/>
      </c>
      <c r="L159" s="21" t="str">
        <f>IF(AND(Prototype_input!$C$60&lt;&gt;"",J159&lt;&gt;""),Prototype_input!$C$62,"")</f>
        <v/>
      </c>
      <c r="M159" s="21" t="str">
        <f>IF(AND(Prototype_input!$C$64&lt;&gt;"",J159&lt;&gt;""),Prototype_input!$C$66,"")</f>
        <v/>
      </c>
      <c r="N159" s="21" t="str">
        <f>IF(AND(Prototype_input!$C$68&lt;&gt;"",J159&lt;&gt;""),Prototype_input!$C$70,"")</f>
        <v/>
      </c>
      <c r="O159" s="21" t="str">
        <f>IF(N159&lt;&gt;"",_xlfn.XLOOKUP(Prototype_input!$E$19,'ITC Offerings Mapping'!$C$1:$C$1000,'ITC Offerings Mapping'!$B$1:$B$1000),"")</f>
        <v/>
      </c>
      <c r="Q159" s="21" t="str">
        <f t="array" ref="Q159">IF(Prototype_input!$C$6="Federal or Tribal Government",IF(O159&lt;&gt;"", INDEX('Scope Scoring'!$C$2:$BX$50, MATCH(O159, 'Scope Scoring'!$B$2:$B$50, 0), MATCH(B159, 'Scope Scoring'!$C$1:$BX$1, 0)),""),"")</f>
        <v/>
      </c>
      <c r="R159" s="21" t="str">
        <f t="shared" si="39"/>
        <v/>
      </c>
      <c r="S159" s="21" t="str">
        <f t="shared" si="40"/>
        <v/>
      </c>
      <c r="T159" s="21" t="str">
        <f t="shared" si="41"/>
        <v/>
      </c>
      <c r="U159" s="21" t="str">
        <f t="shared" si="42"/>
        <v/>
      </c>
      <c r="W159" s="21" t="str">
        <f t="array" ref="W159">IF(Prototype_input!$C$6="Federal or Tribal Government",IF(O159&lt;&gt;"", INDEX('Summary - Level of Assistance -'!$C$2:$AV$7, MATCH(Prototype_input!$C$34, 'Summary - Level of Assistance -'!$B$2:$B$7, 0), MATCH(B159, 'Summary - Level of Assistance -'!$C$1:$AV$1, 0)),""),"")</f>
        <v/>
      </c>
      <c r="X159" s="21" t="str">
        <f t="shared" si="43"/>
        <v/>
      </c>
      <c r="Y159" s="21" t="str">
        <f t="shared" si="44"/>
        <v/>
      </c>
      <c r="AA159" s="21" t="str">
        <f t="array" ref="AA159">IF(Prototype_input!$C$6="Federal or Tribal Government",IF(O159&lt;&gt;"", INDEX('Summary - Objective - Tradeoff'!$C$2:$AV$4, MATCH(Prototype_input!$C$38, 'Summary - Objective - Tradeoff'!$B$2:$B$4, 0), MATCH(B159, 'Summary - Objective - Tradeoff'!$C$1:$AV$1, 0)),""),"")</f>
        <v/>
      </c>
      <c r="AB159" s="21" t="str">
        <f t="shared" si="45"/>
        <v/>
      </c>
      <c r="AC159" s="21" t="str">
        <f t="shared" si="46"/>
        <v/>
      </c>
      <c r="AE159" s="21" t="str">
        <f t="array" ref="AE159">IF(Prototype_input!$C$6="Federal or Tribal Government",IF(O159&lt;&gt;"", INDEX('Summary- PoP - Tradeoff'!$C$2:$AV$5, MATCH(Prototype_input!$C$46, 'Summary- PoP - Tradeoff'!$B$2:$B$5, 0), MATCH(B159, 'Summary- PoP - Tradeoff'!$C$1:$AV$1, 0)),""),"")</f>
        <v/>
      </c>
      <c r="AF159" s="21" t="str">
        <f t="shared" si="47"/>
        <v/>
      </c>
      <c r="AG159" s="21" t="str">
        <f t="shared" si="48"/>
        <v/>
      </c>
      <c r="AI159" s="21" t="str">
        <f t="array" ref="AI159">IF(Prototype_input!$C$6="Federal or Tribal Government",IF(O159&lt;&gt;"", INDEX('Summary - EDV - Tradeoff'!$C$2:$AV$4, MATCH(Prototype_input!$C$54, 'Summary - EDV - Tradeoff'!$B$2:$B$4, 0), MATCH(B159, 'Summary - EDV - Tradeoff'!$C$1:$AV$1, 0)),""),"")</f>
        <v/>
      </c>
      <c r="AJ159" s="21" t="str">
        <f t="shared" si="49"/>
        <v/>
      </c>
      <c r="AK159" s="21" t="str">
        <f t="shared" si="50"/>
        <v/>
      </c>
      <c r="AL159" s="21" t="str">
        <f t="shared" si="51"/>
        <v/>
      </c>
    </row>
    <row r="160" spans="4:38" ht="12.75" x14ac:dyDescent="0.2">
      <c r="D160" s="21" t="str">
        <f>IF(
  Prototype_input!$C$6 = "State or Local Government",
  IF(
    C160 &lt;&gt; "",
    IFERROR(
      INDEX(
        'Summary - Acquisition Need'!$C$2:$AD$4,
        MATCH(Prototype_input!$C$30, 'Summary - Acquisition Need'!$B$2:$B$4, 0),
        MATCH(C160, 'Summary - Acquisition Need'!$C$1:$AD$1, 0)
      ),
      ""
    ),
    ""
  ),
  IF(
    Prototype_input!$C$6 = "Federal or Tribal Government",
    IF(
      B160 &lt;&gt; "",
      IFERROR(
        INDEX(
          'Summary - Place of Performance'!$C$2:$AW$14,
          MATCH(Prototype_input!$C$30, 'Summary - Place of Performance'!$B$2:$B$14, 0),
          MATCH(B160, 'Summary - Place of Performance'!$C$1:$AW$1, 0)
        ),
        ""
      ),
      ""
    ),
    ""
  )
)</f>
        <v/>
      </c>
      <c r="E160" s="21" t="str">
        <f>IF(
  Prototype_input!$C$6 = "State or Local Government",
  IF(
    C160 &lt;&gt; "",
    IFERROR(
      INDEX(
        'Summary - Contract Type'!$C$2:$BX$6,
        MATCH(Prototype_input!$C$34, 'Summary - Contract Type'!$B$2:$B$6, 0),
        MATCH(C160, 'Summary - Contract Type'!$C$1:$BX$1, 0)
      ),
      ""
    ),
    ""
  ),
  IF(
    Prototype_input!$C$6 = "Federal or Tribal Government",
    IF(
      B160 &lt;&gt; "",
      IFERROR(
        INDEX(
          'Summary - Level of Assistance'!$C$2:$AW$7,
          MATCH(Prototype_input!$C$34, 'Summary - Level of Assistance'!$B$2:$B$7, 0),
          MATCH(B160, 'Summary - Level of Assistance'!$C$1:$AW$1, 0)
        ),
        ""
      ),
      ""
    ),
    ""
  )
)</f>
        <v/>
      </c>
      <c r="F160" s="21" t="str">
        <f>IF(
  Prototype_input!$C$6 = "State or Local Government",
  IF(
    C160 &lt;&gt; "",
    IFERROR(
      INDEX(
        'Summary - Socioeconomic'!$C$2:$BX$11,
        MATCH(Prototype_input!$C$38, 'Summary - Socioeconomic'!$B$2:$B$11, 0),
        MATCH(C160, 'Summary - Socioeconomic'!$C$1:$BX$1, 0)
      ),
      ""
    ),
    ""
  ),
  IF(
    Prototype_input!$C$6 = "Federal or Tribal Government",
    IF(
      B160 &lt;&gt; "",
      IFERROR(
        INDEX(
          'Summary - Objective'!$C$2:$AX$4,
          MATCH(Prototype_input!$C$38, 'Summary - Objective'!$B$2:$B$4, 0),
          MATCH(B160, 'Summary - Objective'!$C$1:$AX$1, 0)
        ),
        ""
      ),
      ""
    ),
    ""
  )
)</f>
        <v/>
      </c>
      <c r="G160" s="21" t="str">
        <f>IF(
  Prototype_input!$C$6 = "Federal or Tribal Government",
  IF(
    B160 &lt;&gt; "",
    IFERROR(
      INDEX(
        'Summary - Contract Type'!$C$2:$BX$6,
        MATCH(Prototype_input!$C$42, 'Summary - Contract Type'!$B$2:$B$6, 0),
        MATCH(B160, 'Summary - Contract Type'!$C$1:$BX$1, 0)
      ),
      ""
    ),
    ""
  ),
  ""
)</f>
        <v/>
      </c>
      <c r="H160" s="21" t="str">
        <f>IF(
  Prototype_input!$C$6 = "Federal or Tribal Government",
  IF(
    B160 &lt;&gt; "",
    IFERROR(
      INDEX(
        'Summary - Period of Performance'!$C$2:$AW$5,
        MATCH(Prototype_input!$C$46, 'Summary - Period of Performance'!$B$2:$B$5, 0),
        MATCH(B160, 'Summary - Period of Performance'!$C$1:$AW$1, 0)
      ),
      ""
    ),
    ""
  ),
  ""
)</f>
        <v/>
      </c>
      <c r="I160" s="21" t="str">
        <f>IF(
  Prototype_input!$C$6 = "Federal or Tribal Government",
  IF(
    B160 &lt;&gt; "",
    IFERROR(
      INDEX(
        'Summary - Socioeconomic'!$C$2:$BX$11,
        MATCH(Prototype_input!$C$50, 'Summary - Socioeconomic'!$B$2:$B$11, 0),
        MATCH(B160, 'Summary - Socioeconomic'!$C$1:$BX$1, 0)
      ),
      ""
    ),
    ""
  ),
  ""
)</f>
        <v/>
      </c>
      <c r="J160" s="21" t="str">
        <f>IF(
  Prototype_input!$C$6 = "Federal or Tribal Government",
  IF(
    B160 &lt;&gt; "",
    IFERROR(
      INDEX(
        'Summary - Estimated Dollar Valu'!$C$2:$AW$4,
        MATCH(Prototype_input!$C$54, 'Summary - Estimated Dollar Valu'!$B$2:$B$4, 0),
        MATCH(B160, 'Summary - Estimated Dollar Valu'!$C$1:$AW$1, 0)
      ),
      ""
    ),
    ""
  ),
  ""
)</f>
        <v/>
      </c>
      <c r="K160" s="21" t="str">
        <f>IF(AND(Prototype_input!$C$56&lt;&gt;"",J160&lt;&gt;""),Prototype_input!$C$58,"")</f>
        <v/>
      </c>
      <c r="L160" s="21" t="str">
        <f>IF(AND(Prototype_input!$C$60&lt;&gt;"",J160&lt;&gt;""),Prototype_input!$C$62,"")</f>
        <v/>
      </c>
      <c r="M160" s="21" t="str">
        <f>IF(AND(Prototype_input!$C$64&lt;&gt;"",J160&lt;&gt;""),Prototype_input!$C$66,"")</f>
        <v/>
      </c>
      <c r="N160" s="21" t="str">
        <f>IF(AND(Prototype_input!$C$68&lt;&gt;"",J160&lt;&gt;""),Prototype_input!$C$70,"")</f>
        <v/>
      </c>
      <c r="O160" s="21" t="str">
        <f>IF(N160&lt;&gt;"",_xlfn.XLOOKUP(Prototype_input!$E$19,'ITC Offerings Mapping'!$C$1:$C$1000,'ITC Offerings Mapping'!$B$1:$B$1000),"")</f>
        <v/>
      </c>
      <c r="Q160" s="21" t="str">
        <f t="array" ref="Q160">IF(Prototype_input!$C$6="Federal or Tribal Government",IF(O160&lt;&gt;"", INDEX('Scope Scoring'!$C$2:$BX$50, MATCH(O160, 'Scope Scoring'!$B$2:$B$50, 0), MATCH(B160, 'Scope Scoring'!$C$1:$BX$1, 0)),""),"")</f>
        <v/>
      </c>
      <c r="R160" s="21" t="str">
        <f t="shared" si="39"/>
        <v/>
      </c>
      <c r="S160" s="21" t="str">
        <f t="shared" si="40"/>
        <v/>
      </c>
      <c r="T160" s="21" t="str">
        <f t="shared" si="41"/>
        <v/>
      </c>
      <c r="U160" s="21" t="str">
        <f t="shared" si="42"/>
        <v/>
      </c>
      <c r="W160" s="21" t="str">
        <f t="array" ref="W160">IF(Prototype_input!$C$6="Federal or Tribal Government",IF(O160&lt;&gt;"", INDEX('Summary - Level of Assistance -'!$C$2:$AV$7, MATCH(Prototype_input!$C$34, 'Summary - Level of Assistance -'!$B$2:$B$7, 0), MATCH(B160, 'Summary - Level of Assistance -'!$C$1:$AV$1, 0)),""),"")</f>
        <v/>
      </c>
      <c r="X160" s="21" t="str">
        <f t="shared" si="43"/>
        <v/>
      </c>
      <c r="Y160" s="21" t="str">
        <f t="shared" si="44"/>
        <v/>
      </c>
      <c r="AA160" s="21" t="str">
        <f t="array" ref="AA160">IF(Prototype_input!$C$6="Federal or Tribal Government",IF(O160&lt;&gt;"", INDEX('Summary - Objective - Tradeoff'!$C$2:$AV$4, MATCH(Prototype_input!$C$38, 'Summary - Objective - Tradeoff'!$B$2:$B$4, 0), MATCH(B160, 'Summary - Objective - Tradeoff'!$C$1:$AV$1, 0)),""),"")</f>
        <v/>
      </c>
      <c r="AB160" s="21" t="str">
        <f t="shared" si="45"/>
        <v/>
      </c>
      <c r="AC160" s="21" t="str">
        <f t="shared" si="46"/>
        <v/>
      </c>
      <c r="AE160" s="21" t="str">
        <f t="array" ref="AE160">IF(Prototype_input!$C$6="Federal or Tribal Government",IF(O160&lt;&gt;"", INDEX('Summary- PoP - Tradeoff'!$C$2:$AV$5, MATCH(Prototype_input!$C$46, 'Summary- PoP - Tradeoff'!$B$2:$B$5, 0), MATCH(B160, 'Summary- PoP - Tradeoff'!$C$1:$AV$1, 0)),""),"")</f>
        <v/>
      </c>
      <c r="AF160" s="21" t="str">
        <f t="shared" si="47"/>
        <v/>
      </c>
      <c r="AG160" s="21" t="str">
        <f t="shared" si="48"/>
        <v/>
      </c>
      <c r="AI160" s="21" t="str">
        <f t="array" ref="AI160">IF(Prototype_input!$C$6="Federal or Tribal Government",IF(O160&lt;&gt;"", INDEX('Summary - EDV - Tradeoff'!$C$2:$AV$4, MATCH(Prototype_input!$C$54, 'Summary - EDV - Tradeoff'!$B$2:$B$4, 0), MATCH(B160, 'Summary - EDV - Tradeoff'!$C$1:$AV$1, 0)),""),"")</f>
        <v/>
      </c>
      <c r="AJ160" s="21" t="str">
        <f t="shared" si="49"/>
        <v/>
      </c>
      <c r="AK160" s="21" t="str">
        <f t="shared" si="50"/>
        <v/>
      </c>
      <c r="AL160" s="21" t="str">
        <f t="shared" si="51"/>
        <v/>
      </c>
    </row>
    <row r="161" spans="4:38" ht="12.75" x14ac:dyDescent="0.2">
      <c r="D161" s="21" t="str">
        <f>IF(
  Prototype_input!$C$6 = "State or Local Government",
  IF(
    C161 &lt;&gt; "",
    IFERROR(
      INDEX(
        'Summary - Acquisition Need'!$C$2:$AD$4,
        MATCH(Prototype_input!$C$30, 'Summary - Acquisition Need'!$B$2:$B$4, 0),
        MATCH(C161, 'Summary - Acquisition Need'!$C$1:$AD$1, 0)
      ),
      ""
    ),
    ""
  ),
  IF(
    Prototype_input!$C$6 = "Federal or Tribal Government",
    IF(
      B161 &lt;&gt; "",
      IFERROR(
        INDEX(
          'Summary - Place of Performance'!$C$2:$AW$14,
          MATCH(Prototype_input!$C$30, 'Summary - Place of Performance'!$B$2:$B$14, 0),
          MATCH(B161, 'Summary - Place of Performance'!$C$1:$AW$1, 0)
        ),
        ""
      ),
      ""
    ),
    ""
  )
)</f>
        <v/>
      </c>
      <c r="E161" s="21" t="str">
        <f>IF(
  Prototype_input!$C$6 = "State or Local Government",
  IF(
    C161 &lt;&gt; "",
    IFERROR(
      INDEX(
        'Summary - Contract Type'!$C$2:$BX$6,
        MATCH(Prototype_input!$C$34, 'Summary - Contract Type'!$B$2:$B$6, 0),
        MATCH(C161, 'Summary - Contract Type'!$C$1:$BX$1, 0)
      ),
      ""
    ),
    ""
  ),
  IF(
    Prototype_input!$C$6 = "Federal or Tribal Government",
    IF(
      B161 &lt;&gt; "",
      IFERROR(
        INDEX(
          'Summary - Level of Assistance'!$C$2:$AW$7,
          MATCH(Prototype_input!$C$34, 'Summary - Level of Assistance'!$B$2:$B$7, 0),
          MATCH(B161, 'Summary - Level of Assistance'!$C$1:$AW$1, 0)
        ),
        ""
      ),
      ""
    ),
    ""
  )
)</f>
        <v/>
      </c>
      <c r="F161" s="21" t="str">
        <f>IF(
  Prototype_input!$C$6 = "State or Local Government",
  IF(
    C161 &lt;&gt; "",
    IFERROR(
      INDEX(
        'Summary - Socioeconomic'!$C$2:$BX$11,
        MATCH(Prototype_input!$C$38, 'Summary - Socioeconomic'!$B$2:$B$11, 0),
        MATCH(C161, 'Summary - Socioeconomic'!$C$1:$BX$1, 0)
      ),
      ""
    ),
    ""
  ),
  IF(
    Prototype_input!$C$6 = "Federal or Tribal Government",
    IF(
      B161 &lt;&gt; "",
      IFERROR(
        INDEX(
          'Summary - Objective'!$C$2:$AX$4,
          MATCH(Prototype_input!$C$38, 'Summary - Objective'!$B$2:$B$4, 0),
          MATCH(B161, 'Summary - Objective'!$C$1:$AX$1, 0)
        ),
        ""
      ),
      ""
    ),
    ""
  )
)</f>
        <v/>
      </c>
      <c r="G161" s="21" t="str">
        <f>IF(
  Prototype_input!$C$6 = "Federal or Tribal Government",
  IF(
    B161 &lt;&gt; "",
    IFERROR(
      INDEX(
        'Summary - Contract Type'!$C$2:$BX$6,
        MATCH(Prototype_input!$C$42, 'Summary - Contract Type'!$B$2:$B$6, 0),
        MATCH(B161, 'Summary - Contract Type'!$C$1:$BX$1, 0)
      ),
      ""
    ),
    ""
  ),
  ""
)</f>
        <v/>
      </c>
      <c r="H161" s="21" t="str">
        <f>IF(
  Prototype_input!$C$6 = "Federal or Tribal Government",
  IF(
    B161 &lt;&gt; "",
    IFERROR(
      INDEX(
        'Summary - Period of Performance'!$C$2:$AW$5,
        MATCH(Prototype_input!$C$46, 'Summary - Period of Performance'!$B$2:$B$5, 0),
        MATCH(B161, 'Summary - Period of Performance'!$C$1:$AW$1, 0)
      ),
      ""
    ),
    ""
  ),
  ""
)</f>
        <v/>
      </c>
      <c r="I161" s="21" t="str">
        <f>IF(
  Prototype_input!$C$6 = "Federal or Tribal Government",
  IF(
    B161 &lt;&gt; "",
    IFERROR(
      INDEX(
        'Summary - Socioeconomic'!$C$2:$BX$11,
        MATCH(Prototype_input!$C$50, 'Summary - Socioeconomic'!$B$2:$B$11, 0),
        MATCH(B161, 'Summary - Socioeconomic'!$C$1:$BX$1, 0)
      ),
      ""
    ),
    ""
  ),
  ""
)</f>
        <v/>
      </c>
      <c r="J161" s="21" t="str">
        <f>IF(
  Prototype_input!$C$6 = "Federal or Tribal Government",
  IF(
    B161 &lt;&gt; "",
    IFERROR(
      INDEX(
        'Summary - Estimated Dollar Valu'!$C$2:$AW$4,
        MATCH(Prototype_input!$C$54, 'Summary - Estimated Dollar Valu'!$B$2:$B$4, 0),
        MATCH(B161, 'Summary - Estimated Dollar Valu'!$C$1:$AW$1, 0)
      ),
      ""
    ),
    ""
  ),
  ""
)</f>
        <v/>
      </c>
      <c r="K161" s="21" t="str">
        <f>IF(AND(Prototype_input!$C$56&lt;&gt;"",J161&lt;&gt;""),Prototype_input!$C$58,"")</f>
        <v/>
      </c>
      <c r="L161" s="21" t="str">
        <f>IF(AND(Prototype_input!$C$60&lt;&gt;"",J161&lt;&gt;""),Prototype_input!$C$62,"")</f>
        <v/>
      </c>
      <c r="M161" s="21" t="str">
        <f>IF(AND(Prototype_input!$C$64&lt;&gt;"",J161&lt;&gt;""),Prototype_input!$C$66,"")</f>
        <v/>
      </c>
      <c r="N161" s="21" t="str">
        <f>IF(AND(Prototype_input!$C$68&lt;&gt;"",J161&lt;&gt;""),Prototype_input!$C$70,"")</f>
        <v/>
      </c>
      <c r="O161" s="21" t="str">
        <f>IF(N161&lt;&gt;"",_xlfn.XLOOKUP(Prototype_input!$E$19,'ITC Offerings Mapping'!$C$1:$C$1000,'ITC Offerings Mapping'!$B$1:$B$1000),"")</f>
        <v/>
      </c>
      <c r="Q161" s="21" t="str">
        <f t="array" ref="Q161">IF(Prototype_input!$C$6="Federal or Tribal Government",IF(O161&lt;&gt;"", INDEX('Scope Scoring'!$C$2:$BX$50, MATCH(O161, 'Scope Scoring'!$B$2:$B$50, 0), MATCH(B161, 'Scope Scoring'!$C$1:$BX$1, 0)),""),"")</f>
        <v/>
      </c>
      <c r="R161" s="21" t="str">
        <f t="shared" si="39"/>
        <v/>
      </c>
      <c r="S161" s="21" t="str">
        <f t="shared" si="40"/>
        <v/>
      </c>
      <c r="T161" s="21" t="str">
        <f t="shared" si="41"/>
        <v/>
      </c>
      <c r="U161" s="21" t="str">
        <f t="shared" si="42"/>
        <v/>
      </c>
      <c r="W161" s="21" t="str">
        <f t="array" ref="W161">IF(Prototype_input!$C$6="Federal or Tribal Government",IF(O161&lt;&gt;"", INDEX('Summary - Level of Assistance -'!$C$2:$AV$7, MATCH(Prototype_input!$C$34, 'Summary - Level of Assistance -'!$B$2:$B$7, 0), MATCH(B161, 'Summary - Level of Assistance -'!$C$1:$AV$1, 0)),""),"")</f>
        <v/>
      </c>
      <c r="X161" s="21" t="str">
        <f t="shared" si="43"/>
        <v/>
      </c>
      <c r="Y161" s="21" t="str">
        <f t="shared" si="44"/>
        <v/>
      </c>
      <c r="AA161" s="21" t="str">
        <f t="array" ref="AA161">IF(Prototype_input!$C$6="Federal or Tribal Government",IF(O161&lt;&gt;"", INDEX('Summary - Objective - Tradeoff'!$C$2:$AV$4, MATCH(Prototype_input!$C$38, 'Summary - Objective - Tradeoff'!$B$2:$B$4, 0), MATCH(B161, 'Summary - Objective - Tradeoff'!$C$1:$AV$1, 0)),""),"")</f>
        <v/>
      </c>
      <c r="AB161" s="21" t="str">
        <f t="shared" si="45"/>
        <v/>
      </c>
      <c r="AC161" s="21" t="str">
        <f t="shared" si="46"/>
        <v/>
      </c>
      <c r="AE161" s="21" t="str">
        <f t="array" ref="AE161">IF(Prototype_input!$C$6="Federal or Tribal Government",IF(O161&lt;&gt;"", INDEX('Summary- PoP - Tradeoff'!$C$2:$AV$5, MATCH(Prototype_input!$C$46, 'Summary- PoP - Tradeoff'!$B$2:$B$5, 0), MATCH(B161, 'Summary- PoP - Tradeoff'!$C$1:$AV$1, 0)),""),"")</f>
        <v/>
      </c>
      <c r="AF161" s="21" t="str">
        <f t="shared" si="47"/>
        <v/>
      </c>
      <c r="AG161" s="21" t="str">
        <f t="shared" si="48"/>
        <v/>
      </c>
      <c r="AI161" s="21" t="str">
        <f t="array" ref="AI161">IF(Prototype_input!$C$6="Federal or Tribal Government",IF(O161&lt;&gt;"", INDEX('Summary - EDV - Tradeoff'!$C$2:$AV$4, MATCH(Prototype_input!$C$54, 'Summary - EDV - Tradeoff'!$B$2:$B$4, 0), MATCH(B161, 'Summary - EDV - Tradeoff'!$C$1:$AV$1, 0)),""),"")</f>
        <v/>
      </c>
      <c r="AJ161" s="21" t="str">
        <f t="shared" si="49"/>
        <v/>
      </c>
      <c r="AK161" s="21" t="str">
        <f t="shared" si="50"/>
        <v/>
      </c>
      <c r="AL161" s="21" t="str">
        <f t="shared" si="51"/>
        <v/>
      </c>
    </row>
    <row r="162" spans="4:38" ht="12.75" x14ac:dyDescent="0.2">
      <c r="D162" s="21" t="str">
        <f>IF(
  Prototype_input!$C$6 = "State or Local Government",
  IF(
    C162 &lt;&gt; "",
    IFERROR(
      INDEX(
        'Summary - Acquisition Need'!$C$2:$AD$4,
        MATCH(Prototype_input!$C$30, 'Summary - Acquisition Need'!$B$2:$B$4, 0),
        MATCH(C162, 'Summary - Acquisition Need'!$C$1:$AD$1, 0)
      ),
      ""
    ),
    ""
  ),
  IF(
    Prototype_input!$C$6 = "Federal or Tribal Government",
    IF(
      B162 &lt;&gt; "",
      IFERROR(
        INDEX(
          'Summary - Place of Performance'!$C$2:$AW$14,
          MATCH(Prototype_input!$C$30, 'Summary - Place of Performance'!$B$2:$B$14, 0),
          MATCH(B162, 'Summary - Place of Performance'!$C$1:$AW$1, 0)
        ),
        ""
      ),
      ""
    ),
    ""
  )
)</f>
        <v/>
      </c>
      <c r="E162" s="21" t="str">
        <f>IF(
  Prototype_input!$C$6 = "State or Local Government",
  IF(
    C162 &lt;&gt; "",
    IFERROR(
      INDEX(
        'Summary - Contract Type'!$C$2:$BX$6,
        MATCH(Prototype_input!$C$34, 'Summary - Contract Type'!$B$2:$B$6, 0),
        MATCH(C162, 'Summary - Contract Type'!$C$1:$BX$1, 0)
      ),
      ""
    ),
    ""
  ),
  IF(
    Prototype_input!$C$6 = "Federal or Tribal Government",
    IF(
      B162 &lt;&gt; "",
      IFERROR(
        INDEX(
          'Summary - Level of Assistance'!$C$2:$AW$7,
          MATCH(Prototype_input!$C$34, 'Summary - Level of Assistance'!$B$2:$B$7, 0),
          MATCH(B162, 'Summary - Level of Assistance'!$C$1:$AW$1, 0)
        ),
        ""
      ),
      ""
    ),
    ""
  )
)</f>
        <v/>
      </c>
      <c r="F162" s="21" t="str">
        <f>IF(
  Prototype_input!$C$6 = "State or Local Government",
  IF(
    C162 &lt;&gt; "",
    IFERROR(
      INDEX(
        'Summary - Socioeconomic'!$C$2:$BX$11,
        MATCH(Prototype_input!$C$38, 'Summary - Socioeconomic'!$B$2:$B$11, 0),
        MATCH(C162, 'Summary - Socioeconomic'!$C$1:$BX$1, 0)
      ),
      ""
    ),
    ""
  ),
  IF(
    Prototype_input!$C$6 = "Federal or Tribal Government",
    IF(
      B162 &lt;&gt; "",
      IFERROR(
        INDEX(
          'Summary - Objective'!$C$2:$AX$4,
          MATCH(Prototype_input!$C$38, 'Summary - Objective'!$B$2:$B$4, 0),
          MATCH(B162, 'Summary - Objective'!$C$1:$AX$1, 0)
        ),
        ""
      ),
      ""
    ),
    ""
  )
)</f>
        <v/>
      </c>
      <c r="G162" s="21" t="str">
        <f>IF(
  Prototype_input!$C$6 = "Federal or Tribal Government",
  IF(
    B162 &lt;&gt; "",
    IFERROR(
      INDEX(
        'Summary - Contract Type'!$C$2:$BX$6,
        MATCH(Prototype_input!$C$42, 'Summary - Contract Type'!$B$2:$B$6, 0),
        MATCH(B162, 'Summary - Contract Type'!$C$1:$BX$1, 0)
      ),
      ""
    ),
    ""
  ),
  ""
)</f>
        <v/>
      </c>
      <c r="H162" s="21" t="str">
        <f>IF(
  Prototype_input!$C$6 = "Federal or Tribal Government",
  IF(
    B162 &lt;&gt; "",
    IFERROR(
      INDEX(
        'Summary - Period of Performance'!$C$2:$AW$5,
        MATCH(Prototype_input!$C$46, 'Summary - Period of Performance'!$B$2:$B$5, 0),
        MATCH(B162, 'Summary - Period of Performance'!$C$1:$AW$1, 0)
      ),
      ""
    ),
    ""
  ),
  ""
)</f>
        <v/>
      </c>
      <c r="I162" s="21" t="str">
        <f>IF(
  Prototype_input!$C$6 = "Federal or Tribal Government",
  IF(
    B162 &lt;&gt; "",
    IFERROR(
      INDEX(
        'Summary - Socioeconomic'!$C$2:$BX$11,
        MATCH(Prototype_input!$C$50, 'Summary - Socioeconomic'!$B$2:$B$11, 0),
        MATCH(B162, 'Summary - Socioeconomic'!$C$1:$BX$1, 0)
      ),
      ""
    ),
    ""
  ),
  ""
)</f>
        <v/>
      </c>
      <c r="J162" s="21" t="str">
        <f>IF(
  Prototype_input!$C$6 = "Federal or Tribal Government",
  IF(
    B162 &lt;&gt; "",
    IFERROR(
      INDEX(
        'Summary - Estimated Dollar Valu'!$C$2:$AW$4,
        MATCH(Prototype_input!$C$54, 'Summary - Estimated Dollar Valu'!$B$2:$B$4, 0),
        MATCH(B162, 'Summary - Estimated Dollar Valu'!$C$1:$AW$1, 0)
      ),
      ""
    ),
    ""
  ),
  ""
)</f>
        <v/>
      </c>
      <c r="K162" s="21" t="str">
        <f>IF(AND(Prototype_input!$C$56&lt;&gt;"",J162&lt;&gt;""),Prototype_input!$C$58,"")</f>
        <v/>
      </c>
      <c r="L162" s="21" t="str">
        <f>IF(AND(Prototype_input!$C$60&lt;&gt;"",J162&lt;&gt;""),Prototype_input!$C$62,"")</f>
        <v/>
      </c>
      <c r="M162" s="21" t="str">
        <f>IF(AND(Prototype_input!$C$64&lt;&gt;"",J162&lt;&gt;""),Prototype_input!$C$66,"")</f>
        <v/>
      </c>
      <c r="N162" s="21" t="str">
        <f>IF(AND(Prototype_input!$C$68&lt;&gt;"",J162&lt;&gt;""),Prototype_input!$C$70,"")</f>
        <v/>
      </c>
      <c r="O162" s="21" t="str">
        <f>IF(N162&lt;&gt;"",_xlfn.XLOOKUP(Prototype_input!$E$19,'ITC Offerings Mapping'!$C$1:$C$1000,'ITC Offerings Mapping'!$B$1:$B$1000),"")</f>
        <v/>
      </c>
      <c r="Q162" s="21" t="str">
        <f t="array" ref="Q162">IF(Prototype_input!$C$6="Federal or Tribal Government",IF(O162&lt;&gt;"", INDEX('Scope Scoring'!$C$2:$BX$50, MATCH(O162, 'Scope Scoring'!$B$2:$B$50, 0), MATCH(B162, 'Scope Scoring'!$C$1:$BX$1, 0)),""),"")</f>
        <v/>
      </c>
      <c r="R162" s="21" t="str">
        <f t="shared" si="39"/>
        <v/>
      </c>
      <c r="S162" s="21" t="str">
        <f t="shared" si="40"/>
        <v/>
      </c>
      <c r="T162" s="21" t="str">
        <f t="shared" si="41"/>
        <v/>
      </c>
      <c r="U162" s="21" t="str">
        <f t="shared" si="42"/>
        <v/>
      </c>
      <c r="W162" s="21" t="str">
        <f t="array" ref="W162">IF(Prototype_input!$C$6="Federal or Tribal Government",IF(O162&lt;&gt;"", INDEX('Summary - Level of Assistance -'!$C$2:$AV$7, MATCH(Prototype_input!$C$34, 'Summary - Level of Assistance -'!$B$2:$B$7, 0), MATCH(B162, 'Summary - Level of Assistance -'!$C$1:$AV$1, 0)),""),"")</f>
        <v/>
      </c>
      <c r="X162" s="21" t="str">
        <f t="shared" si="43"/>
        <v/>
      </c>
      <c r="Y162" s="21" t="str">
        <f t="shared" si="44"/>
        <v/>
      </c>
      <c r="AA162" s="21" t="str">
        <f t="array" ref="AA162">IF(Prototype_input!$C$6="Federal or Tribal Government",IF(O162&lt;&gt;"", INDEX('Summary - Objective - Tradeoff'!$C$2:$AV$4, MATCH(Prototype_input!$C$38, 'Summary - Objective - Tradeoff'!$B$2:$B$4, 0), MATCH(B162, 'Summary - Objective - Tradeoff'!$C$1:$AV$1, 0)),""),"")</f>
        <v/>
      </c>
      <c r="AB162" s="21" t="str">
        <f t="shared" si="45"/>
        <v/>
      </c>
      <c r="AC162" s="21" t="str">
        <f t="shared" si="46"/>
        <v/>
      </c>
      <c r="AE162" s="21" t="str">
        <f t="array" ref="AE162">IF(Prototype_input!$C$6="Federal or Tribal Government",IF(O162&lt;&gt;"", INDEX('Summary- PoP - Tradeoff'!$C$2:$AV$5, MATCH(Prototype_input!$C$46, 'Summary- PoP - Tradeoff'!$B$2:$B$5, 0), MATCH(B162, 'Summary- PoP - Tradeoff'!$C$1:$AV$1, 0)),""),"")</f>
        <v/>
      </c>
      <c r="AF162" s="21" t="str">
        <f t="shared" si="47"/>
        <v/>
      </c>
      <c r="AG162" s="21" t="str">
        <f t="shared" si="48"/>
        <v/>
      </c>
      <c r="AI162" s="21" t="str">
        <f t="array" ref="AI162">IF(Prototype_input!$C$6="Federal or Tribal Government",IF(O162&lt;&gt;"", INDEX('Summary - EDV - Tradeoff'!$C$2:$AV$4, MATCH(Prototype_input!$C$54, 'Summary - EDV - Tradeoff'!$B$2:$B$4, 0), MATCH(B162, 'Summary - EDV - Tradeoff'!$C$1:$AV$1, 0)),""),"")</f>
        <v/>
      </c>
      <c r="AJ162" s="21" t="str">
        <f t="shared" si="49"/>
        <v/>
      </c>
      <c r="AK162" s="21" t="str">
        <f t="shared" si="50"/>
        <v/>
      </c>
      <c r="AL162" s="21" t="str">
        <f t="shared" si="51"/>
        <v/>
      </c>
    </row>
    <row r="163" spans="4:38" ht="12.75" x14ac:dyDescent="0.2">
      <c r="D163" s="21" t="str">
        <f>IF(
  Prototype_input!$C$6 = "State or Local Government",
  IF(
    C163 &lt;&gt; "",
    IFERROR(
      INDEX(
        'Summary - Acquisition Need'!$C$2:$AD$4,
        MATCH(Prototype_input!$C$30, 'Summary - Acquisition Need'!$B$2:$B$4, 0),
        MATCH(C163, 'Summary - Acquisition Need'!$C$1:$AD$1, 0)
      ),
      ""
    ),
    ""
  ),
  IF(
    Prototype_input!$C$6 = "Federal or Tribal Government",
    IF(
      B163 &lt;&gt; "",
      IFERROR(
        INDEX(
          'Summary - Place of Performance'!$C$2:$AW$14,
          MATCH(Prototype_input!$C$30, 'Summary - Place of Performance'!$B$2:$B$14, 0),
          MATCH(B163, 'Summary - Place of Performance'!$C$1:$AW$1, 0)
        ),
        ""
      ),
      ""
    ),
    ""
  )
)</f>
        <v/>
      </c>
      <c r="E163" s="21" t="str">
        <f>IF(
  Prototype_input!$C$6 = "State or Local Government",
  IF(
    C163 &lt;&gt; "",
    IFERROR(
      INDEX(
        'Summary - Contract Type'!$C$2:$BX$6,
        MATCH(Prototype_input!$C$34, 'Summary - Contract Type'!$B$2:$B$6, 0),
        MATCH(C163, 'Summary - Contract Type'!$C$1:$BX$1, 0)
      ),
      ""
    ),
    ""
  ),
  IF(
    Prototype_input!$C$6 = "Federal or Tribal Government",
    IF(
      B163 &lt;&gt; "",
      IFERROR(
        INDEX(
          'Summary - Level of Assistance'!$C$2:$AW$7,
          MATCH(Prototype_input!$C$34, 'Summary - Level of Assistance'!$B$2:$B$7, 0),
          MATCH(B163, 'Summary - Level of Assistance'!$C$1:$AW$1, 0)
        ),
        ""
      ),
      ""
    ),
    ""
  )
)</f>
        <v/>
      </c>
      <c r="F163" s="21" t="str">
        <f>IF(
  Prototype_input!$C$6 = "State or Local Government",
  IF(
    C163 &lt;&gt; "",
    IFERROR(
      INDEX(
        'Summary - Socioeconomic'!$C$2:$BX$11,
        MATCH(Prototype_input!$C$38, 'Summary - Socioeconomic'!$B$2:$B$11, 0),
        MATCH(C163, 'Summary - Socioeconomic'!$C$1:$BX$1, 0)
      ),
      ""
    ),
    ""
  ),
  IF(
    Prototype_input!$C$6 = "Federal or Tribal Government",
    IF(
      B163 &lt;&gt; "",
      IFERROR(
        INDEX(
          'Summary - Objective'!$C$2:$AX$4,
          MATCH(Prototype_input!$C$38, 'Summary - Objective'!$B$2:$B$4, 0),
          MATCH(B163, 'Summary - Objective'!$C$1:$AX$1, 0)
        ),
        ""
      ),
      ""
    ),
    ""
  )
)</f>
        <v/>
      </c>
      <c r="G163" s="21" t="str">
        <f>IF(
  Prototype_input!$C$6 = "Federal or Tribal Government",
  IF(
    B163 &lt;&gt; "",
    IFERROR(
      INDEX(
        'Summary - Contract Type'!$C$2:$BX$6,
        MATCH(Prototype_input!$C$42, 'Summary - Contract Type'!$B$2:$B$6, 0),
        MATCH(B163, 'Summary - Contract Type'!$C$1:$BX$1, 0)
      ),
      ""
    ),
    ""
  ),
  ""
)</f>
        <v/>
      </c>
      <c r="H163" s="21" t="str">
        <f>IF(
  Prototype_input!$C$6 = "Federal or Tribal Government",
  IF(
    B163 &lt;&gt; "",
    IFERROR(
      INDEX(
        'Summary - Period of Performance'!$C$2:$AW$5,
        MATCH(Prototype_input!$C$46, 'Summary - Period of Performance'!$B$2:$B$5, 0),
        MATCH(B163, 'Summary - Period of Performance'!$C$1:$AW$1, 0)
      ),
      ""
    ),
    ""
  ),
  ""
)</f>
        <v/>
      </c>
      <c r="I163" s="21" t="str">
        <f>IF(
  Prototype_input!$C$6 = "Federal or Tribal Government",
  IF(
    B163 &lt;&gt; "",
    IFERROR(
      INDEX(
        'Summary - Socioeconomic'!$C$2:$BX$11,
        MATCH(Prototype_input!$C$50, 'Summary - Socioeconomic'!$B$2:$B$11, 0),
        MATCH(B163, 'Summary - Socioeconomic'!$C$1:$BX$1, 0)
      ),
      ""
    ),
    ""
  ),
  ""
)</f>
        <v/>
      </c>
      <c r="J163" s="21" t="str">
        <f>IF(
  Prototype_input!$C$6 = "Federal or Tribal Government",
  IF(
    B163 &lt;&gt; "",
    IFERROR(
      INDEX(
        'Summary - Estimated Dollar Valu'!$C$2:$AW$4,
        MATCH(Prototype_input!$C$54, 'Summary - Estimated Dollar Valu'!$B$2:$B$4, 0),
        MATCH(B163, 'Summary - Estimated Dollar Valu'!$C$1:$AW$1, 0)
      ),
      ""
    ),
    ""
  ),
  ""
)</f>
        <v/>
      </c>
      <c r="K163" s="21" t="str">
        <f>IF(AND(Prototype_input!$C$56&lt;&gt;"",J163&lt;&gt;""),Prototype_input!$C$58,"")</f>
        <v/>
      </c>
      <c r="L163" s="21" t="str">
        <f>IF(AND(Prototype_input!$C$60&lt;&gt;"",J163&lt;&gt;""),Prototype_input!$C$62,"")</f>
        <v/>
      </c>
      <c r="M163" s="21" t="str">
        <f>IF(AND(Prototype_input!$C$64&lt;&gt;"",J163&lt;&gt;""),Prototype_input!$C$66,"")</f>
        <v/>
      </c>
      <c r="N163" s="21" t="str">
        <f>IF(AND(Prototype_input!$C$68&lt;&gt;"",J163&lt;&gt;""),Prototype_input!$C$70,"")</f>
        <v/>
      </c>
      <c r="O163" s="21" t="str">
        <f>IF(N163&lt;&gt;"",_xlfn.XLOOKUP(Prototype_input!$E$19,'ITC Offerings Mapping'!$C$1:$C$1000,'ITC Offerings Mapping'!$B$1:$B$1000),"")</f>
        <v/>
      </c>
      <c r="Q163" s="21" t="str">
        <f t="array" ref="Q163">IF(Prototype_input!$C$6="Federal or Tribal Government",IF(O163&lt;&gt;"", INDEX('Scope Scoring'!$C$2:$BX$50, MATCH(O163, 'Scope Scoring'!$B$2:$B$50, 0), MATCH(B163, 'Scope Scoring'!$C$1:$BX$1, 0)),""),"")</f>
        <v/>
      </c>
      <c r="R163" s="21" t="str">
        <f t="shared" si="39"/>
        <v/>
      </c>
      <c r="S163" s="21" t="str">
        <f t="shared" si="40"/>
        <v/>
      </c>
      <c r="T163" s="21" t="str">
        <f t="shared" si="41"/>
        <v/>
      </c>
      <c r="U163" s="21" t="str">
        <f t="shared" si="42"/>
        <v/>
      </c>
      <c r="W163" s="21" t="str">
        <f t="array" ref="W163">IF(Prototype_input!$C$6="Federal or Tribal Government",IF(O163&lt;&gt;"", INDEX('Summary - Level of Assistance -'!$C$2:$AV$7, MATCH(Prototype_input!$C$34, 'Summary - Level of Assistance -'!$B$2:$B$7, 0), MATCH(B163, 'Summary - Level of Assistance -'!$C$1:$AV$1, 0)),""),"")</f>
        <v/>
      </c>
      <c r="X163" s="21" t="str">
        <f t="shared" si="43"/>
        <v/>
      </c>
      <c r="Y163" s="21" t="str">
        <f t="shared" si="44"/>
        <v/>
      </c>
      <c r="AA163" s="21" t="str">
        <f t="array" ref="AA163">IF(Prototype_input!$C$6="Federal or Tribal Government",IF(O163&lt;&gt;"", INDEX('Summary - Objective - Tradeoff'!$C$2:$AV$4, MATCH(Prototype_input!$C$38, 'Summary - Objective - Tradeoff'!$B$2:$B$4, 0), MATCH(B163, 'Summary - Objective - Tradeoff'!$C$1:$AV$1, 0)),""),"")</f>
        <v/>
      </c>
      <c r="AB163" s="21" t="str">
        <f t="shared" si="45"/>
        <v/>
      </c>
      <c r="AC163" s="21" t="str">
        <f t="shared" si="46"/>
        <v/>
      </c>
      <c r="AE163" s="21" t="str">
        <f t="array" ref="AE163">IF(Prototype_input!$C$6="Federal or Tribal Government",IF(O163&lt;&gt;"", INDEX('Summary- PoP - Tradeoff'!$C$2:$AV$5, MATCH(Prototype_input!$C$46, 'Summary- PoP - Tradeoff'!$B$2:$B$5, 0), MATCH(B163, 'Summary- PoP - Tradeoff'!$C$1:$AV$1, 0)),""),"")</f>
        <v/>
      </c>
      <c r="AF163" s="21" t="str">
        <f t="shared" si="47"/>
        <v/>
      </c>
      <c r="AG163" s="21" t="str">
        <f t="shared" si="48"/>
        <v/>
      </c>
      <c r="AI163" s="21" t="str">
        <f t="array" ref="AI163">IF(Prototype_input!$C$6="Federal or Tribal Government",IF(O163&lt;&gt;"", INDEX('Summary - EDV - Tradeoff'!$C$2:$AV$4, MATCH(Prototype_input!$C$54, 'Summary - EDV - Tradeoff'!$B$2:$B$4, 0), MATCH(B163, 'Summary - EDV - Tradeoff'!$C$1:$AV$1, 0)),""),"")</f>
        <v/>
      </c>
      <c r="AJ163" s="21" t="str">
        <f t="shared" si="49"/>
        <v/>
      </c>
      <c r="AK163" s="21" t="str">
        <f t="shared" si="50"/>
        <v/>
      </c>
      <c r="AL163" s="21" t="str">
        <f t="shared" si="51"/>
        <v/>
      </c>
    </row>
    <row r="164" spans="4:38" ht="12.75" x14ac:dyDescent="0.2">
      <c r="D164" s="21" t="str">
        <f>IF(
  Prototype_input!$C$6 = "State or Local Government",
  IF(
    C164 &lt;&gt; "",
    IFERROR(
      INDEX(
        'Summary - Acquisition Need'!$C$2:$AD$4,
        MATCH(Prototype_input!$C$30, 'Summary - Acquisition Need'!$B$2:$B$4, 0),
        MATCH(C164, 'Summary - Acquisition Need'!$C$1:$AD$1, 0)
      ),
      ""
    ),
    ""
  ),
  IF(
    Prototype_input!$C$6 = "Federal or Tribal Government",
    IF(
      B164 &lt;&gt; "",
      IFERROR(
        INDEX(
          'Summary - Place of Performance'!$C$2:$AW$14,
          MATCH(Prototype_input!$C$30, 'Summary - Place of Performance'!$B$2:$B$14, 0),
          MATCH(B164, 'Summary - Place of Performance'!$C$1:$AW$1, 0)
        ),
        ""
      ),
      ""
    ),
    ""
  )
)</f>
        <v/>
      </c>
      <c r="E164" s="21" t="str">
        <f>IF(
  Prototype_input!$C$6 = "State or Local Government",
  IF(
    C164 &lt;&gt; "",
    IFERROR(
      INDEX(
        'Summary - Contract Type'!$C$2:$BX$6,
        MATCH(Prototype_input!$C$34, 'Summary - Contract Type'!$B$2:$B$6, 0),
        MATCH(C164, 'Summary - Contract Type'!$C$1:$BX$1, 0)
      ),
      ""
    ),
    ""
  ),
  IF(
    Prototype_input!$C$6 = "Federal or Tribal Government",
    IF(
      B164 &lt;&gt; "",
      IFERROR(
        INDEX(
          'Summary - Level of Assistance'!$C$2:$AW$7,
          MATCH(Prototype_input!$C$34, 'Summary - Level of Assistance'!$B$2:$B$7, 0),
          MATCH(B164, 'Summary - Level of Assistance'!$C$1:$AW$1, 0)
        ),
        ""
      ),
      ""
    ),
    ""
  )
)</f>
        <v/>
      </c>
      <c r="F164" s="21" t="str">
        <f>IF(
  Prototype_input!$C$6 = "State or Local Government",
  IF(
    C164 &lt;&gt; "",
    IFERROR(
      INDEX(
        'Summary - Socioeconomic'!$C$2:$BX$11,
        MATCH(Prototype_input!$C$38, 'Summary - Socioeconomic'!$B$2:$B$11, 0),
        MATCH(C164, 'Summary - Socioeconomic'!$C$1:$BX$1, 0)
      ),
      ""
    ),
    ""
  ),
  IF(
    Prototype_input!$C$6 = "Federal or Tribal Government",
    IF(
      B164 &lt;&gt; "",
      IFERROR(
        INDEX(
          'Summary - Objective'!$C$2:$AX$4,
          MATCH(Prototype_input!$C$38, 'Summary - Objective'!$B$2:$B$4, 0),
          MATCH(B164, 'Summary - Objective'!$C$1:$AX$1, 0)
        ),
        ""
      ),
      ""
    ),
    ""
  )
)</f>
        <v/>
      </c>
      <c r="G164" s="21" t="str">
        <f>IF(
  Prototype_input!$C$6 = "Federal or Tribal Government",
  IF(
    B164 &lt;&gt; "",
    IFERROR(
      INDEX(
        'Summary - Contract Type'!$C$2:$BX$6,
        MATCH(Prototype_input!$C$42, 'Summary - Contract Type'!$B$2:$B$6, 0),
        MATCH(B164, 'Summary - Contract Type'!$C$1:$BX$1, 0)
      ),
      ""
    ),
    ""
  ),
  ""
)</f>
        <v/>
      </c>
      <c r="H164" s="21" t="str">
        <f>IF(
  Prototype_input!$C$6 = "Federal or Tribal Government",
  IF(
    B164 &lt;&gt; "",
    IFERROR(
      INDEX(
        'Summary - Period of Performance'!$C$2:$AW$5,
        MATCH(Prototype_input!$C$46, 'Summary - Period of Performance'!$B$2:$B$5, 0),
        MATCH(B164, 'Summary - Period of Performance'!$C$1:$AW$1, 0)
      ),
      ""
    ),
    ""
  ),
  ""
)</f>
        <v/>
      </c>
      <c r="I164" s="21" t="str">
        <f>IF(
  Prototype_input!$C$6 = "Federal or Tribal Government",
  IF(
    B164 &lt;&gt; "",
    IFERROR(
      INDEX(
        'Summary - Socioeconomic'!$C$2:$BX$11,
        MATCH(Prototype_input!$C$50, 'Summary - Socioeconomic'!$B$2:$B$11, 0),
        MATCH(B164, 'Summary - Socioeconomic'!$C$1:$BX$1, 0)
      ),
      ""
    ),
    ""
  ),
  ""
)</f>
        <v/>
      </c>
      <c r="J164" s="21" t="str">
        <f>IF(
  Prototype_input!$C$6 = "Federal or Tribal Government",
  IF(
    B164 &lt;&gt; "",
    IFERROR(
      INDEX(
        'Summary - Estimated Dollar Valu'!$C$2:$AW$4,
        MATCH(Prototype_input!$C$54, 'Summary - Estimated Dollar Valu'!$B$2:$B$4, 0),
        MATCH(B164, 'Summary - Estimated Dollar Valu'!$C$1:$AW$1, 0)
      ),
      ""
    ),
    ""
  ),
  ""
)</f>
        <v/>
      </c>
      <c r="K164" s="21" t="str">
        <f>IF(AND(Prototype_input!$C$56&lt;&gt;"",J164&lt;&gt;""),Prototype_input!$C$58,"")</f>
        <v/>
      </c>
      <c r="L164" s="21" t="str">
        <f>IF(AND(Prototype_input!$C$60&lt;&gt;"",J164&lt;&gt;""),Prototype_input!$C$62,"")</f>
        <v/>
      </c>
      <c r="M164" s="21" t="str">
        <f>IF(AND(Prototype_input!$C$64&lt;&gt;"",J164&lt;&gt;""),Prototype_input!$C$66,"")</f>
        <v/>
      </c>
      <c r="N164" s="21" t="str">
        <f>IF(AND(Prototype_input!$C$68&lt;&gt;"",J164&lt;&gt;""),Prototype_input!$C$70,"")</f>
        <v/>
      </c>
      <c r="O164" s="21" t="str">
        <f>IF(N164&lt;&gt;"",_xlfn.XLOOKUP(Prototype_input!$E$19,'ITC Offerings Mapping'!$C$1:$C$1000,'ITC Offerings Mapping'!$B$1:$B$1000),"")</f>
        <v/>
      </c>
      <c r="Q164" s="21" t="str">
        <f t="array" ref="Q164">IF(Prototype_input!$C$6="Federal or Tribal Government",IF(O164&lt;&gt;"", INDEX('Scope Scoring'!$C$2:$BX$50, MATCH(O164, 'Scope Scoring'!$B$2:$B$50, 0), MATCH(B164, 'Scope Scoring'!$C$1:$BX$1, 0)),""),"")</f>
        <v/>
      </c>
      <c r="R164" s="21" t="str">
        <f t="shared" si="39"/>
        <v/>
      </c>
      <c r="S164" s="21" t="str">
        <f t="shared" si="40"/>
        <v/>
      </c>
      <c r="T164" s="21" t="str">
        <f t="shared" si="41"/>
        <v/>
      </c>
      <c r="U164" s="21" t="str">
        <f t="shared" si="42"/>
        <v/>
      </c>
      <c r="W164" s="21" t="str">
        <f t="array" ref="W164">IF(Prototype_input!$C$6="Federal or Tribal Government",IF(O164&lt;&gt;"", INDEX('Summary - Level of Assistance -'!$C$2:$AV$7, MATCH(Prototype_input!$C$34, 'Summary - Level of Assistance -'!$B$2:$B$7, 0), MATCH(B164, 'Summary - Level of Assistance -'!$C$1:$AV$1, 0)),""),"")</f>
        <v/>
      </c>
      <c r="X164" s="21" t="str">
        <f t="shared" si="43"/>
        <v/>
      </c>
      <c r="Y164" s="21" t="str">
        <f t="shared" si="44"/>
        <v/>
      </c>
      <c r="AA164" s="21" t="str">
        <f t="array" ref="AA164">IF(Prototype_input!$C$6="Federal or Tribal Government",IF(O164&lt;&gt;"", INDEX('Summary - Objective - Tradeoff'!$C$2:$AV$4, MATCH(Prototype_input!$C$38, 'Summary - Objective - Tradeoff'!$B$2:$B$4, 0), MATCH(B164, 'Summary - Objective - Tradeoff'!$C$1:$AV$1, 0)),""),"")</f>
        <v/>
      </c>
      <c r="AB164" s="21" t="str">
        <f t="shared" si="45"/>
        <v/>
      </c>
      <c r="AC164" s="21" t="str">
        <f t="shared" si="46"/>
        <v/>
      </c>
      <c r="AE164" s="21" t="str">
        <f t="array" ref="AE164">IF(Prototype_input!$C$6="Federal or Tribal Government",IF(O164&lt;&gt;"", INDEX('Summary- PoP - Tradeoff'!$C$2:$AV$5, MATCH(Prototype_input!$C$46, 'Summary- PoP - Tradeoff'!$B$2:$B$5, 0), MATCH(B164, 'Summary- PoP - Tradeoff'!$C$1:$AV$1, 0)),""),"")</f>
        <v/>
      </c>
      <c r="AF164" s="21" t="str">
        <f t="shared" si="47"/>
        <v/>
      </c>
      <c r="AG164" s="21" t="str">
        <f t="shared" si="48"/>
        <v/>
      </c>
      <c r="AI164" s="21" t="str">
        <f t="array" ref="AI164">IF(Prototype_input!$C$6="Federal or Tribal Government",IF(O164&lt;&gt;"", INDEX('Summary - EDV - Tradeoff'!$C$2:$AV$4, MATCH(Prototype_input!$C$54, 'Summary - EDV - Tradeoff'!$B$2:$B$4, 0), MATCH(B164, 'Summary - EDV - Tradeoff'!$C$1:$AV$1, 0)),""),"")</f>
        <v/>
      </c>
      <c r="AJ164" s="21" t="str">
        <f t="shared" si="49"/>
        <v/>
      </c>
      <c r="AK164" s="21" t="str">
        <f t="shared" si="50"/>
        <v/>
      </c>
      <c r="AL164" s="21" t="str">
        <f t="shared" si="51"/>
        <v/>
      </c>
    </row>
    <row r="165" spans="4:38" ht="12.75" x14ac:dyDescent="0.2">
      <c r="D165" s="21" t="str">
        <f>IF(
  Prototype_input!$C$6 = "State or Local Government",
  IF(
    C165 &lt;&gt; "",
    IFERROR(
      INDEX(
        'Summary - Acquisition Need'!$C$2:$AD$4,
        MATCH(Prototype_input!$C$30, 'Summary - Acquisition Need'!$B$2:$B$4, 0),
        MATCH(C165, 'Summary - Acquisition Need'!$C$1:$AD$1, 0)
      ),
      ""
    ),
    ""
  ),
  IF(
    Prototype_input!$C$6 = "Federal or Tribal Government",
    IF(
      B165 &lt;&gt; "",
      IFERROR(
        INDEX(
          'Summary - Place of Performance'!$C$2:$AW$14,
          MATCH(Prototype_input!$C$30, 'Summary - Place of Performance'!$B$2:$B$14, 0),
          MATCH(B165, 'Summary - Place of Performance'!$C$1:$AW$1, 0)
        ),
        ""
      ),
      ""
    ),
    ""
  )
)</f>
        <v/>
      </c>
      <c r="E165" s="21" t="str">
        <f>IF(
  Prototype_input!$C$6 = "State or Local Government",
  IF(
    C165 &lt;&gt; "",
    IFERROR(
      INDEX(
        'Summary - Contract Type'!$C$2:$BX$6,
        MATCH(Prototype_input!$C$34, 'Summary - Contract Type'!$B$2:$B$6, 0),
        MATCH(C165, 'Summary - Contract Type'!$C$1:$BX$1, 0)
      ),
      ""
    ),
    ""
  ),
  IF(
    Prototype_input!$C$6 = "Federal or Tribal Government",
    IF(
      B165 &lt;&gt; "",
      IFERROR(
        INDEX(
          'Summary - Level of Assistance'!$C$2:$AW$7,
          MATCH(Prototype_input!$C$34, 'Summary - Level of Assistance'!$B$2:$B$7, 0),
          MATCH(B165, 'Summary - Level of Assistance'!$C$1:$AW$1, 0)
        ),
        ""
      ),
      ""
    ),
    ""
  )
)</f>
        <v/>
      </c>
      <c r="F165" s="21" t="str">
        <f>IF(
  Prototype_input!$C$6 = "State or Local Government",
  IF(
    C165 &lt;&gt; "",
    IFERROR(
      INDEX(
        'Summary - Socioeconomic'!$C$2:$BX$11,
        MATCH(Prototype_input!$C$38, 'Summary - Socioeconomic'!$B$2:$B$11, 0),
        MATCH(C165, 'Summary - Socioeconomic'!$C$1:$BX$1, 0)
      ),
      ""
    ),
    ""
  ),
  IF(
    Prototype_input!$C$6 = "Federal or Tribal Government",
    IF(
      B165 &lt;&gt; "",
      IFERROR(
        INDEX(
          'Summary - Objective'!$C$2:$AX$4,
          MATCH(Prototype_input!$C$38, 'Summary - Objective'!$B$2:$B$4, 0),
          MATCH(B165, 'Summary - Objective'!$C$1:$AX$1, 0)
        ),
        ""
      ),
      ""
    ),
    ""
  )
)</f>
        <v/>
      </c>
      <c r="G165" s="21" t="str">
        <f>IF(
  Prototype_input!$C$6 = "Federal or Tribal Government",
  IF(
    B165 &lt;&gt; "",
    IFERROR(
      INDEX(
        'Summary - Contract Type'!$C$2:$BX$6,
        MATCH(Prototype_input!$C$42, 'Summary - Contract Type'!$B$2:$B$6, 0),
        MATCH(B165, 'Summary - Contract Type'!$C$1:$BX$1, 0)
      ),
      ""
    ),
    ""
  ),
  ""
)</f>
        <v/>
      </c>
      <c r="H165" s="21" t="str">
        <f>IF(
  Prototype_input!$C$6 = "Federal or Tribal Government",
  IF(
    B165 &lt;&gt; "",
    IFERROR(
      INDEX(
        'Summary - Period of Performance'!$C$2:$AW$5,
        MATCH(Prototype_input!$C$46, 'Summary - Period of Performance'!$B$2:$B$5, 0),
        MATCH(B165, 'Summary - Period of Performance'!$C$1:$AW$1, 0)
      ),
      ""
    ),
    ""
  ),
  ""
)</f>
        <v/>
      </c>
      <c r="I165" s="21" t="str">
        <f>IF(
  Prototype_input!$C$6 = "Federal or Tribal Government",
  IF(
    B165 &lt;&gt; "",
    IFERROR(
      INDEX(
        'Summary - Socioeconomic'!$C$2:$BX$11,
        MATCH(Prototype_input!$C$50, 'Summary - Socioeconomic'!$B$2:$B$11, 0),
        MATCH(B165, 'Summary - Socioeconomic'!$C$1:$BX$1, 0)
      ),
      ""
    ),
    ""
  ),
  ""
)</f>
        <v/>
      </c>
      <c r="J165" s="21" t="str">
        <f>IF(
  Prototype_input!$C$6 = "Federal or Tribal Government",
  IF(
    B165 &lt;&gt; "",
    IFERROR(
      INDEX(
        'Summary - Estimated Dollar Valu'!$C$2:$AW$4,
        MATCH(Prototype_input!$C$54, 'Summary - Estimated Dollar Valu'!$B$2:$B$4, 0),
        MATCH(B165, 'Summary - Estimated Dollar Valu'!$C$1:$AW$1, 0)
      ),
      ""
    ),
    ""
  ),
  ""
)</f>
        <v/>
      </c>
      <c r="K165" s="21" t="str">
        <f>IF(AND(Prototype_input!$C$56&lt;&gt;"",J165&lt;&gt;""),Prototype_input!$C$58,"")</f>
        <v/>
      </c>
      <c r="L165" s="21" t="str">
        <f>IF(AND(Prototype_input!$C$60&lt;&gt;"",J165&lt;&gt;""),Prototype_input!$C$62,"")</f>
        <v/>
      </c>
      <c r="M165" s="21" t="str">
        <f>IF(AND(Prototype_input!$C$64&lt;&gt;"",J165&lt;&gt;""),Prototype_input!$C$66,"")</f>
        <v/>
      </c>
      <c r="N165" s="21" t="str">
        <f>IF(AND(Prototype_input!$C$68&lt;&gt;"",J165&lt;&gt;""),Prototype_input!$C$70,"")</f>
        <v/>
      </c>
      <c r="O165" s="21" t="str">
        <f>IF(N165&lt;&gt;"",_xlfn.XLOOKUP(Prototype_input!$E$19,'ITC Offerings Mapping'!$C$1:$C$1000,'ITC Offerings Mapping'!$B$1:$B$1000),"")</f>
        <v/>
      </c>
      <c r="Q165" s="21" t="str">
        <f t="array" ref="Q165">IF(Prototype_input!$C$6="Federal or Tribal Government",IF(O165&lt;&gt;"", INDEX('Scope Scoring'!$C$2:$BX$50, MATCH(O165, 'Scope Scoring'!$B$2:$B$50, 0), MATCH(B165, 'Scope Scoring'!$C$1:$BX$1, 0)),""),"")</f>
        <v/>
      </c>
      <c r="R165" s="21" t="str">
        <f t="shared" si="39"/>
        <v/>
      </c>
      <c r="S165" s="21" t="str">
        <f t="shared" si="40"/>
        <v/>
      </c>
      <c r="T165" s="21" t="str">
        <f t="shared" si="41"/>
        <v/>
      </c>
      <c r="U165" s="21" t="str">
        <f t="shared" si="42"/>
        <v/>
      </c>
      <c r="W165" s="21" t="str">
        <f t="array" ref="W165">IF(Prototype_input!$C$6="Federal or Tribal Government",IF(O165&lt;&gt;"", INDEX('Summary - Level of Assistance -'!$C$2:$AV$7, MATCH(Prototype_input!$C$34, 'Summary - Level of Assistance -'!$B$2:$B$7, 0), MATCH(B165, 'Summary - Level of Assistance -'!$C$1:$AV$1, 0)),""),"")</f>
        <v/>
      </c>
      <c r="X165" s="21" t="str">
        <f t="shared" si="43"/>
        <v/>
      </c>
      <c r="Y165" s="21" t="str">
        <f t="shared" si="44"/>
        <v/>
      </c>
      <c r="AA165" s="21" t="str">
        <f t="array" ref="AA165">IF(Prototype_input!$C$6="Federal or Tribal Government",IF(O165&lt;&gt;"", INDEX('Summary - Objective - Tradeoff'!$C$2:$AV$4, MATCH(Prototype_input!$C$38, 'Summary - Objective - Tradeoff'!$B$2:$B$4, 0), MATCH(B165, 'Summary - Objective - Tradeoff'!$C$1:$AV$1, 0)),""),"")</f>
        <v/>
      </c>
      <c r="AB165" s="21" t="str">
        <f t="shared" si="45"/>
        <v/>
      </c>
      <c r="AC165" s="21" t="str">
        <f t="shared" si="46"/>
        <v/>
      </c>
      <c r="AE165" s="21" t="str">
        <f t="array" ref="AE165">IF(Prototype_input!$C$6="Federal or Tribal Government",IF(O165&lt;&gt;"", INDEX('Summary- PoP - Tradeoff'!$C$2:$AV$5, MATCH(Prototype_input!$C$46, 'Summary- PoP - Tradeoff'!$B$2:$B$5, 0), MATCH(B165, 'Summary- PoP - Tradeoff'!$C$1:$AV$1, 0)),""),"")</f>
        <v/>
      </c>
      <c r="AF165" s="21" t="str">
        <f t="shared" si="47"/>
        <v/>
      </c>
      <c r="AG165" s="21" t="str">
        <f t="shared" si="48"/>
        <v/>
      </c>
      <c r="AI165" s="21" t="str">
        <f t="array" ref="AI165">IF(Prototype_input!$C$6="Federal or Tribal Government",IF(O165&lt;&gt;"", INDEX('Summary - EDV - Tradeoff'!$C$2:$AV$4, MATCH(Prototype_input!$C$54, 'Summary - EDV - Tradeoff'!$B$2:$B$4, 0), MATCH(B165, 'Summary - EDV - Tradeoff'!$C$1:$AV$1, 0)),""),"")</f>
        <v/>
      </c>
      <c r="AJ165" s="21" t="str">
        <f t="shared" si="49"/>
        <v/>
      </c>
      <c r="AK165" s="21" t="str">
        <f t="shared" si="50"/>
        <v/>
      </c>
      <c r="AL165" s="21" t="str">
        <f t="shared" si="51"/>
        <v/>
      </c>
    </row>
    <row r="166" spans="4:38" ht="12.75" x14ac:dyDescent="0.2">
      <c r="D166" s="21" t="str">
        <f>IF(
  Prototype_input!$C$6 = "State or Local Government",
  IF(
    C166 &lt;&gt; "",
    IFERROR(
      INDEX(
        'Summary - Acquisition Need'!$C$2:$AD$4,
        MATCH(Prototype_input!$C$30, 'Summary - Acquisition Need'!$B$2:$B$4, 0),
        MATCH(C166, 'Summary - Acquisition Need'!$C$1:$AD$1, 0)
      ),
      ""
    ),
    ""
  ),
  IF(
    Prototype_input!$C$6 = "Federal or Tribal Government",
    IF(
      B166 &lt;&gt; "",
      IFERROR(
        INDEX(
          'Summary - Place of Performance'!$C$2:$AW$14,
          MATCH(Prototype_input!$C$30, 'Summary - Place of Performance'!$B$2:$B$14, 0),
          MATCH(B166, 'Summary - Place of Performance'!$C$1:$AW$1, 0)
        ),
        ""
      ),
      ""
    ),
    ""
  )
)</f>
        <v/>
      </c>
      <c r="E166" s="21" t="str">
        <f>IF(
  Prototype_input!$C$6 = "State or Local Government",
  IF(
    C166 &lt;&gt; "",
    IFERROR(
      INDEX(
        'Summary - Contract Type'!$C$2:$BX$6,
        MATCH(Prototype_input!$C$34, 'Summary - Contract Type'!$B$2:$B$6, 0),
        MATCH(C166, 'Summary - Contract Type'!$C$1:$BX$1, 0)
      ),
      ""
    ),
    ""
  ),
  IF(
    Prototype_input!$C$6 = "Federal or Tribal Government",
    IF(
      B166 &lt;&gt; "",
      IFERROR(
        INDEX(
          'Summary - Level of Assistance'!$C$2:$AW$7,
          MATCH(Prototype_input!$C$34, 'Summary - Level of Assistance'!$B$2:$B$7, 0),
          MATCH(B166, 'Summary - Level of Assistance'!$C$1:$AW$1, 0)
        ),
        ""
      ),
      ""
    ),
    ""
  )
)</f>
        <v/>
      </c>
      <c r="F166" s="21" t="str">
        <f>IF(
  Prototype_input!$C$6 = "State or Local Government",
  IF(
    C166 &lt;&gt; "",
    IFERROR(
      INDEX(
        'Summary - Socioeconomic'!$C$2:$BX$11,
        MATCH(Prototype_input!$C$38, 'Summary - Socioeconomic'!$B$2:$B$11, 0),
        MATCH(C166, 'Summary - Socioeconomic'!$C$1:$BX$1, 0)
      ),
      ""
    ),
    ""
  ),
  IF(
    Prototype_input!$C$6 = "Federal or Tribal Government",
    IF(
      B166 &lt;&gt; "",
      IFERROR(
        INDEX(
          'Summary - Objective'!$C$2:$AX$4,
          MATCH(Prototype_input!$C$38, 'Summary - Objective'!$B$2:$B$4, 0),
          MATCH(B166, 'Summary - Objective'!$C$1:$AX$1, 0)
        ),
        ""
      ),
      ""
    ),
    ""
  )
)</f>
        <v/>
      </c>
      <c r="G166" s="21" t="str">
        <f>IF(
  Prototype_input!$C$6 = "Federal or Tribal Government",
  IF(
    B166 &lt;&gt; "",
    IFERROR(
      INDEX(
        'Summary - Contract Type'!$C$2:$BX$6,
        MATCH(Prototype_input!$C$42, 'Summary - Contract Type'!$B$2:$B$6, 0),
        MATCH(B166, 'Summary - Contract Type'!$C$1:$BX$1, 0)
      ),
      ""
    ),
    ""
  ),
  ""
)</f>
        <v/>
      </c>
      <c r="H166" s="21" t="str">
        <f>IF(
  Prototype_input!$C$6 = "Federal or Tribal Government",
  IF(
    B166 &lt;&gt; "",
    IFERROR(
      INDEX(
        'Summary - Period of Performance'!$C$2:$AW$5,
        MATCH(Prototype_input!$C$46, 'Summary - Period of Performance'!$B$2:$B$5, 0),
        MATCH(B166, 'Summary - Period of Performance'!$C$1:$AW$1, 0)
      ),
      ""
    ),
    ""
  ),
  ""
)</f>
        <v/>
      </c>
      <c r="I166" s="21" t="str">
        <f>IF(
  Prototype_input!$C$6 = "Federal or Tribal Government",
  IF(
    B166 &lt;&gt; "",
    IFERROR(
      INDEX(
        'Summary - Socioeconomic'!$C$2:$BX$11,
        MATCH(Prototype_input!$C$50, 'Summary - Socioeconomic'!$B$2:$B$11, 0),
        MATCH(B166, 'Summary - Socioeconomic'!$C$1:$BX$1, 0)
      ),
      ""
    ),
    ""
  ),
  ""
)</f>
        <v/>
      </c>
      <c r="J166" s="21" t="str">
        <f>IF(
  Prototype_input!$C$6 = "Federal or Tribal Government",
  IF(
    B166 &lt;&gt; "",
    IFERROR(
      INDEX(
        'Summary - Estimated Dollar Valu'!$C$2:$AW$4,
        MATCH(Prototype_input!$C$54, 'Summary - Estimated Dollar Valu'!$B$2:$B$4, 0),
        MATCH(B166, 'Summary - Estimated Dollar Valu'!$C$1:$AW$1, 0)
      ),
      ""
    ),
    ""
  ),
  ""
)</f>
        <v/>
      </c>
      <c r="K166" s="21" t="str">
        <f>IF(AND(Prototype_input!$C$56&lt;&gt;"",J166&lt;&gt;""),Prototype_input!$C$58,"")</f>
        <v/>
      </c>
      <c r="L166" s="21" t="str">
        <f>IF(AND(Prototype_input!$C$60&lt;&gt;"",J166&lt;&gt;""),Prototype_input!$C$62,"")</f>
        <v/>
      </c>
      <c r="M166" s="21" t="str">
        <f>IF(AND(Prototype_input!$C$64&lt;&gt;"",J166&lt;&gt;""),Prototype_input!$C$66,"")</f>
        <v/>
      </c>
      <c r="N166" s="21" t="str">
        <f>IF(AND(Prototype_input!$C$68&lt;&gt;"",J166&lt;&gt;""),Prototype_input!$C$70,"")</f>
        <v/>
      </c>
      <c r="O166" s="21" t="str">
        <f>IF(N166&lt;&gt;"",_xlfn.XLOOKUP(Prototype_input!$E$19,'ITC Offerings Mapping'!$C$1:$C$1000,'ITC Offerings Mapping'!$B$1:$B$1000),"")</f>
        <v/>
      </c>
      <c r="Q166" s="21" t="str">
        <f t="array" ref="Q166">IF(Prototype_input!$C$6="Federal or Tribal Government",IF(O166&lt;&gt;"", INDEX('Scope Scoring'!$C$2:$BX$50, MATCH(O166, 'Scope Scoring'!$B$2:$B$50, 0), MATCH(B166, 'Scope Scoring'!$C$1:$BX$1, 0)),""),"")</f>
        <v/>
      </c>
      <c r="R166" s="21" t="str">
        <f t="shared" si="39"/>
        <v/>
      </c>
      <c r="S166" s="21" t="str">
        <f t="shared" si="40"/>
        <v/>
      </c>
      <c r="T166" s="21" t="str">
        <f t="shared" si="41"/>
        <v/>
      </c>
      <c r="U166" s="21" t="str">
        <f t="shared" si="42"/>
        <v/>
      </c>
      <c r="W166" s="21" t="str">
        <f t="array" ref="W166">IF(Prototype_input!$C$6="Federal or Tribal Government",IF(O166&lt;&gt;"", INDEX('Summary - Level of Assistance -'!$C$2:$AV$7, MATCH(Prototype_input!$C$34, 'Summary - Level of Assistance -'!$B$2:$B$7, 0), MATCH(B166, 'Summary - Level of Assistance -'!$C$1:$AV$1, 0)),""),"")</f>
        <v/>
      </c>
      <c r="X166" s="21" t="str">
        <f t="shared" si="43"/>
        <v/>
      </c>
      <c r="Y166" s="21" t="str">
        <f t="shared" si="44"/>
        <v/>
      </c>
      <c r="AA166" s="21" t="str">
        <f t="array" ref="AA166">IF(Prototype_input!$C$6="Federal or Tribal Government",IF(O166&lt;&gt;"", INDEX('Summary - Objective - Tradeoff'!$C$2:$AV$4, MATCH(Prototype_input!$C$38, 'Summary - Objective - Tradeoff'!$B$2:$B$4, 0), MATCH(B166, 'Summary - Objective - Tradeoff'!$C$1:$AV$1, 0)),""),"")</f>
        <v/>
      </c>
      <c r="AB166" s="21" t="str">
        <f t="shared" si="45"/>
        <v/>
      </c>
      <c r="AC166" s="21" t="str">
        <f t="shared" si="46"/>
        <v/>
      </c>
      <c r="AE166" s="21" t="str">
        <f t="array" ref="AE166">IF(Prototype_input!$C$6="Federal or Tribal Government",IF(O166&lt;&gt;"", INDEX('Summary- PoP - Tradeoff'!$C$2:$AV$5, MATCH(Prototype_input!$C$46, 'Summary- PoP - Tradeoff'!$B$2:$B$5, 0), MATCH(B166, 'Summary- PoP - Tradeoff'!$C$1:$AV$1, 0)),""),"")</f>
        <v/>
      </c>
      <c r="AF166" s="21" t="str">
        <f t="shared" si="47"/>
        <v/>
      </c>
      <c r="AG166" s="21" t="str">
        <f t="shared" si="48"/>
        <v/>
      </c>
      <c r="AI166" s="21" t="str">
        <f t="array" ref="AI166">IF(Prototype_input!$C$6="Federal or Tribal Government",IF(O166&lt;&gt;"", INDEX('Summary - EDV - Tradeoff'!$C$2:$AV$4, MATCH(Prototype_input!$C$54, 'Summary - EDV - Tradeoff'!$B$2:$B$4, 0), MATCH(B166, 'Summary - EDV - Tradeoff'!$C$1:$AV$1, 0)),""),"")</f>
        <v/>
      </c>
      <c r="AJ166" s="21" t="str">
        <f t="shared" si="49"/>
        <v/>
      </c>
      <c r="AK166" s="21" t="str">
        <f t="shared" si="50"/>
        <v/>
      </c>
      <c r="AL166" s="21" t="str">
        <f t="shared" si="51"/>
        <v/>
      </c>
    </row>
    <row r="167" spans="4:38" ht="12.75" x14ac:dyDescent="0.2">
      <c r="D167" s="21" t="str">
        <f>IF(
  Prototype_input!$C$6 = "State or Local Government",
  IF(
    C167 &lt;&gt; "",
    IFERROR(
      INDEX(
        'Summary - Acquisition Need'!$C$2:$AD$4,
        MATCH(Prototype_input!$C$30, 'Summary - Acquisition Need'!$B$2:$B$4, 0),
        MATCH(C167, 'Summary - Acquisition Need'!$C$1:$AD$1, 0)
      ),
      ""
    ),
    ""
  ),
  IF(
    Prototype_input!$C$6 = "Federal or Tribal Government",
    IF(
      B167 &lt;&gt; "",
      IFERROR(
        INDEX(
          'Summary - Place of Performance'!$C$2:$AW$14,
          MATCH(Prototype_input!$C$30, 'Summary - Place of Performance'!$B$2:$B$14, 0),
          MATCH(B167, 'Summary - Place of Performance'!$C$1:$AW$1, 0)
        ),
        ""
      ),
      ""
    ),
    ""
  )
)</f>
        <v/>
      </c>
      <c r="E167" s="21" t="str">
        <f>IF(
  Prototype_input!$C$6 = "State or Local Government",
  IF(
    C167 &lt;&gt; "",
    IFERROR(
      INDEX(
        'Summary - Contract Type'!$C$2:$BX$6,
        MATCH(Prototype_input!$C$34, 'Summary - Contract Type'!$B$2:$B$6, 0),
        MATCH(C167, 'Summary - Contract Type'!$C$1:$BX$1, 0)
      ),
      ""
    ),
    ""
  ),
  IF(
    Prototype_input!$C$6 = "Federal or Tribal Government",
    IF(
      B167 &lt;&gt; "",
      IFERROR(
        INDEX(
          'Summary - Level of Assistance'!$C$2:$AW$7,
          MATCH(Prototype_input!$C$34, 'Summary - Level of Assistance'!$B$2:$B$7, 0),
          MATCH(B167, 'Summary - Level of Assistance'!$C$1:$AW$1, 0)
        ),
        ""
      ),
      ""
    ),
    ""
  )
)</f>
        <v/>
      </c>
      <c r="F167" s="21" t="str">
        <f>IF(
  Prototype_input!$C$6 = "State or Local Government",
  IF(
    C167 &lt;&gt; "",
    IFERROR(
      INDEX(
        'Summary - Socioeconomic'!$C$2:$BX$11,
        MATCH(Prototype_input!$C$38, 'Summary - Socioeconomic'!$B$2:$B$11, 0),
        MATCH(C167, 'Summary - Socioeconomic'!$C$1:$BX$1, 0)
      ),
      ""
    ),
    ""
  ),
  IF(
    Prototype_input!$C$6 = "Federal or Tribal Government",
    IF(
      B167 &lt;&gt; "",
      IFERROR(
        INDEX(
          'Summary - Objective'!$C$2:$AX$4,
          MATCH(Prototype_input!$C$38, 'Summary - Objective'!$B$2:$B$4, 0),
          MATCH(B167, 'Summary - Objective'!$C$1:$AX$1, 0)
        ),
        ""
      ),
      ""
    ),
    ""
  )
)</f>
        <v/>
      </c>
      <c r="G167" s="21" t="str">
        <f>IF(
  Prototype_input!$C$6 = "Federal or Tribal Government",
  IF(
    B167 &lt;&gt; "",
    IFERROR(
      INDEX(
        'Summary - Contract Type'!$C$2:$BX$6,
        MATCH(Prototype_input!$C$42, 'Summary - Contract Type'!$B$2:$B$6, 0),
        MATCH(B167, 'Summary - Contract Type'!$C$1:$BX$1, 0)
      ),
      ""
    ),
    ""
  ),
  ""
)</f>
        <v/>
      </c>
      <c r="H167" s="21" t="str">
        <f>IF(
  Prototype_input!$C$6 = "Federal or Tribal Government",
  IF(
    B167 &lt;&gt; "",
    IFERROR(
      INDEX(
        'Summary - Period of Performance'!$C$2:$AW$5,
        MATCH(Prototype_input!$C$46, 'Summary - Period of Performance'!$B$2:$B$5, 0),
        MATCH(B167, 'Summary - Period of Performance'!$C$1:$AW$1, 0)
      ),
      ""
    ),
    ""
  ),
  ""
)</f>
        <v/>
      </c>
      <c r="I167" s="21" t="str">
        <f>IF(
  Prototype_input!$C$6 = "Federal or Tribal Government",
  IF(
    B167 &lt;&gt; "",
    IFERROR(
      INDEX(
        'Summary - Socioeconomic'!$C$2:$BX$11,
        MATCH(Prototype_input!$C$50, 'Summary - Socioeconomic'!$B$2:$B$11, 0),
        MATCH(B167, 'Summary - Socioeconomic'!$C$1:$BX$1, 0)
      ),
      ""
    ),
    ""
  ),
  ""
)</f>
        <v/>
      </c>
      <c r="J167" s="21" t="str">
        <f>IF(
  Prototype_input!$C$6 = "Federal or Tribal Government",
  IF(
    B167 &lt;&gt; "",
    IFERROR(
      INDEX(
        'Summary - Estimated Dollar Valu'!$C$2:$AW$4,
        MATCH(Prototype_input!$C$54, 'Summary - Estimated Dollar Valu'!$B$2:$B$4, 0),
        MATCH(B167, 'Summary - Estimated Dollar Valu'!$C$1:$AW$1, 0)
      ),
      ""
    ),
    ""
  ),
  ""
)</f>
        <v/>
      </c>
      <c r="K167" s="21" t="str">
        <f>IF(AND(Prototype_input!$C$56&lt;&gt;"",J167&lt;&gt;""),Prototype_input!$C$58,"")</f>
        <v/>
      </c>
      <c r="L167" s="21" t="str">
        <f>IF(AND(Prototype_input!$C$60&lt;&gt;"",J167&lt;&gt;""),Prototype_input!$C$62,"")</f>
        <v/>
      </c>
      <c r="M167" s="21" t="str">
        <f>IF(AND(Prototype_input!$C$64&lt;&gt;"",J167&lt;&gt;""),Prototype_input!$C$66,"")</f>
        <v/>
      </c>
      <c r="N167" s="21" t="str">
        <f>IF(AND(Prototype_input!$C$68&lt;&gt;"",J167&lt;&gt;""),Prototype_input!$C$70,"")</f>
        <v/>
      </c>
      <c r="O167" s="21" t="str">
        <f>IF(N167&lt;&gt;"",_xlfn.XLOOKUP(Prototype_input!$E$19,'ITC Offerings Mapping'!$C$1:$C$1000,'ITC Offerings Mapping'!$B$1:$B$1000),"")</f>
        <v/>
      </c>
      <c r="Q167" s="21" t="str">
        <f t="array" ref="Q167">IF(Prototype_input!$C$6="Federal or Tribal Government",IF(O167&lt;&gt;"", INDEX('Scope Scoring'!$C$2:$BX$50, MATCH(O167, 'Scope Scoring'!$B$2:$B$50, 0), MATCH(B167, 'Scope Scoring'!$C$1:$BX$1, 0)),""),"")</f>
        <v/>
      </c>
      <c r="R167" s="21" t="str">
        <f t="shared" si="39"/>
        <v/>
      </c>
      <c r="S167" s="21" t="str">
        <f t="shared" si="40"/>
        <v/>
      </c>
      <c r="T167" s="21" t="str">
        <f t="shared" si="41"/>
        <v/>
      </c>
      <c r="U167" s="21" t="str">
        <f t="shared" si="42"/>
        <v/>
      </c>
      <c r="W167" s="21" t="str">
        <f t="array" ref="W167">IF(Prototype_input!$C$6="Federal or Tribal Government",IF(O167&lt;&gt;"", INDEX('Summary - Level of Assistance -'!$C$2:$AV$7, MATCH(Prototype_input!$C$34, 'Summary - Level of Assistance -'!$B$2:$B$7, 0), MATCH(B167, 'Summary - Level of Assistance -'!$C$1:$AV$1, 0)),""),"")</f>
        <v/>
      </c>
      <c r="X167" s="21" t="str">
        <f t="shared" si="43"/>
        <v/>
      </c>
      <c r="Y167" s="21" t="str">
        <f t="shared" si="44"/>
        <v/>
      </c>
      <c r="AA167" s="21" t="str">
        <f t="array" ref="AA167">IF(Prototype_input!$C$6="Federal or Tribal Government",IF(O167&lt;&gt;"", INDEX('Summary - Objective - Tradeoff'!$C$2:$AV$4, MATCH(Prototype_input!$C$38, 'Summary - Objective - Tradeoff'!$B$2:$B$4, 0), MATCH(B167, 'Summary - Objective - Tradeoff'!$C$1:$AV$1, 0)),""),"")</f>
        <v/>
      </c>
      <c r="AB167" s="21" t="str">
        <f t="shared" si="45"/>
        <v/>
      </c>
      <c r="AC167" s="21" t="str">
        <f t="shared" si="46"/>
        <v/>
      </c>
      <c r="AE167" s="21" t="str">
        <f t="array" ref="AE167">IF(Prototype_input!$C$6="Federal or Tribal Government",IF(O167&lt;&gt;"", INDEX('Summary- PoP - Tradeoff'!$C$2:$AV$5, MATCH(Prototype_input!$C$46, 'Summary- PoP - Tradeoff'!$B$2:$B$5, 0), MATCH(B167, 'Summary- PoP - Tradeoff'!$C$1:$AV$1, 0)),""),"")</f>
        <v/>
      </c>
      <c r="AF167" s="21" t="str">
        <f t="shared" si="47"/>
        <v/>
      </c>
      <c r="AG167" s="21" t="str">
        <f t="shared" si="48"/>
        <v/>
      </c>
      <c r="AI167" s="21" t="str">
        <f t="array" ref="AI167">IF(Prototype_input!$C$6="Federal or Tribal Government",IF(O167&lt;&gt;"", INDEX('Summary - EDV - Tradeoff'!$C$2:$AV$4, MATCH(Prototype_input!$C$54, 'Summary - EDV - Tradeoff'!$B$2:$B$4, 0), MATCH(B167, 'Summary - EDV - Tradeoff'!$C$1:$AV$1, 0)),""),"")</f>
        <v/>
      </c>
      <c r="AJ167" s="21" t="str">
        <f t="shared" si="49"/>
        <v/>
      </c>
      <c r="AK167" s="21" t="str">
        <f t="shared" si="50"/>
        <v/>
      </c>
      <c r="AL167" s="21" t="str">
        <f t="shared" si="51"/>
        <v/>
      </c>
    </row>
    <row r="168" spans="4:38" ht="12.75" x14ac:dyDescent="0.2">
      <c r="D168" s="21" t="str">
        <f>IF(
  Prototype_input!$C$6 = "State or Local Government",
  IF(
    C168 &lt;&gt; "",
    IFERROR(
      INDEX(
        'Summary - Acquisition Need'!$C$2:$AD$4,
        MATCH(Prototype_input!$C$30, 'Summary - Acquisition Need'!$B$2:$B$4, 0),
        MATCH(C168, 'Summary - Acquisition Need'!$C$1:$AD$1, 0)
      ),
      ""
    ),
    ""
  ),
  IF(
    Prototype_input!$C$6 = "Federal or Tribal Government",
    IF(
      B168 &lt;&gt; "",
      IFERROR(
        INDEX(
          'Summary - Place of Performance'!$C$2:$AW$14,
          MATCH(Prototype_input!$C$30, 'Summary - Place of Performance'!$B$2:$B$14, 0),
          MATCH(B168, 'Summary - Place of Performance'!$C$1:$AW$1, 0)
        ),
        ""
      ),
      ""
    ),
    ""
  )
)</f>
        <v/>
      </c>
      <c r="E168" s="21" t="str">
        <f>IF(
  Prototype_input!$C$6 = "State or Local Government",
  IF(
    C168 &lt;&gt; "",
    IFERROR(
      INDEX(
        'Summary - Contract Type'!$C$2:$BX$6,
        MATCH(Prototype_input!$C$34, 'Summary - Contract Type'!$B$2:$B$6, 0),
        MATCH(C168, 'Summary - Contract Type'!$C$1:$BX$1, 0)
      ),
      ""
    ),
    ""
  ),
  IF(
    Prototype_input!$C$6 = "Federal or Tribal Government",
    IF(
      B168 &lt;&gt; "",
      IFERROR(
        INDEX(
          'Summary - Level of Assistance'!$C$2:$AW$7,
          MATCH(Prototype_input!$C$34, 'Summary - Level of Assistance'!$B$2:$B$7, 0),
          MATCH(B168, 'Summary - Level of Assistance'!$C$1:$AW$1, 0)
        ),
        ""
      ),
      ""
    ),
    ""
  )
)</f>
        <v/>
      </c>
      <c r="F168" s="21" t="str">
        <f>IF(
  Prototype_input!$C$6 = "State or Local Government",
  IF(
    C168 &lt;&gt; "",
    IFERROR(
      INDEX(
        'Summary - Socioeconomic'!$C$2:$BX$11,
        MATCH(Prototype_input!$C$38, 'Summary - Socioeconomic'!$B$2:$B$11, 0),
        MATCH(C168, 'Summary - Socioeconomic'!$C$1:$BX$1, 0)
      ),
      ""
    ),
    ""
  ),
  IF(
    Prototype_input!$C$6 = "Federal or Tribal Government",
    IF(
      B168 &lt;&gt; "",
      IFERROR(
        INDEX(
          'Summary - Objective'!$C$2:$AX$4,
          MATCH(Prototype_input!$C$38, 'Summary - Objective'!$B$2:$B$4, 0),
          MATCH(B168, 'Summary - Objective'!$C$1:$AX$1, 0)
        ),
        ""
      ),
      ""
    ),
    ""
  )
)</f>
        <v/>
      </c>
      <c r="G168" s="21" t="str">
        <f>IF(
  Prototype_input!$C$6 = "Federal or Tribal Government",
  IF(
    B168 &lt;&gt; "",
    IFERROR(
      INDEX(
        'Summary - Contract Type'!$C$2:$BX$6,
        MATCH(Prototype_input!$C$42, 'Summary - Contract Type'!$B$2:$B$6, 0),
        MATCH(B168, 'Summary - Contract Type'!$C$1:$BX$1, 0)
      ),
      ""
    ),
    ""
  ),
  ""
)</f>
        <v/>
      </c>
      <c r="H168" s="21" t="str">
        <f>IF(
  Prototype_input!$C$6 = "Federal or Tribal Government",
  IF(
    B168 &lt;&gt; "",
    IFERROR(
      INDEX(
        'Summary - Period of Performance'!$C$2:$AW$5,
        MATCH(Prototype_input!$C$46, 'Summary - Period of Performance'!$B$2:$B$5, 0),
        MATCH(B168, 'Summary - Period of Performance'!$C$1:$AW$1, 0)
      ),
      ""
    ),
    ""
  ),
  ""
)</f>
        <v/>
      </c>
      <c r="I168" s="21" t="str">
        <f>IF(
  Prototype_input!$C$6 = "Federal or Tribal Government",
  IF(
    B168 &lt;&gt; "",
    IFERROR(
      INDEX(
        'Summary - Socioeconomic'!$C$2:$BX$11,
        MATCH(Prototype_input!$C$50, 'Summary - Socioeconomic'!$B$2:$B$11, 0),
        MATCH(B168, 'Summary - Socioeconomic'!$C$1:$BX$1, 0)
      ),
      ""
    ),
    ""
  ),
  ""
)</f>
        <v/>
      </c>
      <c r="J168" s="21" t="str">
        <f>IF(
  Prototype_input!$C$6 = "Federal or Tribal Government",
  IF(
    B168 &lt;&gt; "",
    IFERROR(
      INDEX(
        'Summary - Estimated Dollar Valu'!$C$2:$AW$4,
        MATCH(Prototype_input!$C$54, 'Summary - Estimated Dollar Valu'!$B$2:$B$4, 0),
        MATCH(B168, 'Summary - Estimated Dollar Valu'!$C$1:$AW$1, 0)
      ),
      ""
    ),
    ""
  ),
  ""
)</f>
        <v/>
      </c>
      <c r="K168" s="21" t="str">
        <f>IF(AND(Prototype_input!$C$56&lt;&gt;"",J168&lt;&gt;""),Prototype_input!$C$58,"")</f>
        <v/>
      </c>
      <c r="L168" s="21" t="str">
        <f>IF(AND(Prototype_input!$C$60&lt;&gt;"",J168&lt;&gt;""),Prototype_input!$C$62,"")</f>
        <v/>
      </c>
      <c r="M168" s="21" t="str">
        <f>IF(AND(Prototype_input!$C$64&lt;&gt;"",J168&lt;&gt;""),Prototype_input!$C$66,"")</f>
        <v/>
      </c>
      <c r="N168" s="21" t="str">
        <f>IF(AND(Prototype_input!$C$68&lt;&gt;"",J168&lt;&gt;""),Prototype_input!$C$70,"")</f>
        <v/>
      </c>
      <c r="O168" s="21" t="str">
        <f>IF(N168&lt;&gt;"",_xlfn.XLOOKUP(Prototype_input!$E$19,'ITC Offerings Mapping'!$C$1:$C$1000,'ITC Offerings Mapping'!$B$1:$B$1000),"")</f>
        <v/>
      </c>
      <c r="Q168" s="21" t="str">
        <f t="array" ref="Q168">IF(Prototype_input!$C$6="Federal or Tribal Government",IF(O168&lt;&gt;"", INDEX('Scope Scoring'!$C$2:$BX$50, MATCH(O168, 'Scope Scoring'!$B$2:$B$50, 0), MATCH(B168, 'Scope Scoring'!$C$1:$BX$1, 0)),""),"")</f>
        <v/>
      </c>
      <c r="R168" s="21" t="str">
        <f t="shared" si="39"/>
        <v/>
      </c>
      <c r="S168" s="21" t="str">
        <f t="shared" si="40"/>
        <v/>
      </c>
      <c r="T168" s="21" t="str">
        <f t="shared" si="41"/>
        <v/>
      </c>
      <c r="U168" s="21" t="str">
        <f t="shared" si="42"/>
        <v/>
      </c>
      <c r="W168" s="21" t="str">
        <f t="array" ref="W168">IF(Prototype_input!$C$6="Federal or Tribal Government",IF(O168&lt;&gt;"", INDEX('Summary - Level of Assistance -'!$C$2:$AV$7, MATCH(Prototype_input!$C$34, 'Summary - Level of Assistance -'!$B$2:$B$7, 0), MATCH(B168, 'Summary - Level of Assistance -'!$C$1:$AV$1, 0)),""),"")</f>
        <v/>
      </c>
      <c r="X168" s="21" t="str">
        <f t="shared" si="43"/>
        <v/>
      </c>
      <c r="Y168" s="21" t="str">
        <f t="shared" si="44"/>
        <v/>
      </c>
      <c r="AA168" s="21" t="str">
        <f t="array" ref="AA168">IF(Prototype_input!$C$6="Federal or Tribal Government",IF(O168&lt;&gt;"", INDEX('Summary - Objective - Tradeoff'!$C$2:$AV$4, MATCH(Prototype_input!$C$38, 'Summary - Objective - Tradeoff'!$B$2:$B$4, 0), MATCH(B168, 'Summary - Objective - Tradeoff'!$C$1:$AV$1, 0)),""),"")</f>
        <v/>
      </c>
      <c r="AB168" s="21" t="str">
        <f t="shared" si="45"/>
        <v/>
      </c>
      <c r="AC168" s="21" t="str">
        <f t="shared" si="46"/>
        <v/>
      </c>
      <c r="AE168" s="21" t="str">
        <f t="array" ref="AE168">IF(Prototype_input!$C$6="Federal or Tribal Government",IF(O168&lt;&gt;"", INDEX('Summary- PoP - Tradeoff'!$C$2:$AV$5, MATCH(Prototype_input!$C$46, 'Summary- PoP - Tradeoff'!$B$2:$B$5, 0), MATCH(B168, 'Summary- PoP - Tradeoff'!$C$1:$AV$1, 0)),""),"")</f>
        <v/>
      </c>
      <c r="AF168" s="21" t="str">
        <f t="shared" si="47"/>
        <v/>
      </c>
      <c r="AG168" s="21" t="str">
        <f t="shared" si="48"/>
        <v/>
      </c>
      <c r="AI168" s="21" t="str">
        <f t="array" ref="AI168">IF(Prototype_input!$C$6="Federal or Tribal Government",IF(O168&lt;&gt;"", INDEX('Summary - EDV - Tradeoff'!$C$2:$AV$4, MATCH(Prototype_input!$C$54, 'Summary - EDV - Tradeoff'!$B$2:$B$4, 0), MATCH(B168, 'Summary - EDV - Tradeoff'!$C$1:$AV$1, 0)),""),"")</f>
        <v/>
      </c>
      <c r="AJ168" s="21" t="str">
        <f t="shared" si="49"/>
        <v/>
      </c>
      <c r="AK168" s="21" t="str">
        <f t="shared" si="50"/>
        <v/>
      </c>
      <c r="AL168" s="21" t="str">
        <f t="shared" si="51"/>
        <v/>
      </c>
    </row>
    <row r="169" spans="4:38" ht="12.75" x14ac:dyDescent="0.2">
      <c r="D169" s="21" t="str">
        <f>IF(
  Prototype_input!$C$6 = "State or Local Government",
  IF(
    C169 &lt;&gt; "",
    IFERROR(
      INDEX(
        'Summary - Acquisition Need'!$C$2:$AD$4,
        MATCH(Prototype_input!$C$30, 'Summary - Acquisition Need'!$B$2:$B$4, 0),
        MATCH(C169, 'Summary - Acquisition Need'!$C$1:$AD$1, 0)
      ),
      ""
    ),
    ""
  ),
  IF(
    Prototype_input!$C$6 = "Federal or Tribal Government",
    IF(
      B169 &lt;&gt; "",
      IFERROR(
        INDEX(
          'Summary - Place of Performance'!$C$2:$AW$14,
          MATCH(Prototype_input!$C$30, 'Summary - Place of Performance'!$B$2:$B$14, 0),
          MATCH(B169, 'Summary - Place of Performance'!$C$1:$AW$1, 0)
        ),
        ""
      ),
      ""
    ),
    ""
  )
)</f>
        <v/>
      </c>
      <c r="E169" s="21" t="str">
        <f>IF(
  Prototype_input!$C$6 = "State or Local Government",
  IF(
    C169 &lt;&gt; "",
    IFERROR(
      INDEX(
        'Summary - Contract Type'!$C$2:$BX$6,
        MATCH(Prototype_input!$C$34, 'Summary - Contract Type'!$B$2:$B$6, 0),
        MATCH(C169, 'Summary - Contract Type'!$C$1:$BX$1, 0)
      ),
      ""
    ),
    ""
  ),
  IF(
    Prototype_input!$C$6 = "Federal or Tribal Government",
    IF(
      B169 &lt;&gt; "",
      IFERROR(
        INDEX(
          'Summary - Level of Assistance'!$C$2:$AW$7,
          MATCH(Prototype_input!$C$34, 'Summary - Level of Assistance'!$B$2:$B$7, 0),
          MATCH(B169, 'Summary - Level of Assistance'!$C$1:$AW$1, 0)
        ),
        ""
      ),
      ""
    ),
    ""
  )
)</f>
        <v/>
      </c>
      <c r="F169" s="21" t="str">
        <f>IF(
  Prototype_input!$C$6 = "State or Local Government",
  IF(
    C169 &lt;&gt; "",
    IFERROR(
      INDEX(
        'Summary - Socioeconomic'!$C$2:$BX$11,
        MATCH(Prototype_input!$C$38, 'Summary - Socioeconomic'!$B$2:$B$11, 0),
        MATCH(C169, 'Summary - Socioeconomic'!$C$1:$BX$1, 0)
      ),
      ""
    ),
    ""
  ),
  IF(
    Prototype_input!$C$6 = "Federal or Tribal Government",
    IF(
      B169 &lt;&gt; "",
      IFERROR(
        INDEX(
          'Summary - Objective'!$C$2:$AX$4,
          MATCH(Prototype_input!$C$38, 'Summary - Objective'!$B$2:$B$4, 0),
          MATCH(B169, 'Summary - Objective'!$C$1:$AX$1, 0)
        ),
        ""
      ),
      ""
    ),
    ""
  )
)</f>
        <v/>
      </c>
      <c r="G169" s="21" t="str">
        <f>IF(
  Prototype_input!$C$6 = "Federal or Tribal Government",
  IF(
    B169 &lt;&gt; "",
    IFERROR(
      INDEX(
        'Summary - Contract Type'!$C$2:$BX$6,
        MATCH(Prototype_input!$C$42, 'Summary - Contract Type'!$B$2:$B$6, 0),
        MATCH(B169, 'Summary - Contract Type'!$C$1:$BX$1, 0)
      ),
      ""
    ),
    ""
  ),
  ""
)</f>
        <v/>
      </c>
      <c r="H169" s="21" t="str">
        <f>IF(
  Prototype_input!$C$6 = "Federal or Tribal Government",
  IF(
    B169 &lt;&gt; "",
    IFERROR(
      INDEX(
        'Summary - Period of Performance'!$C$2:$AW$5,
        MATCH(Prototype_input!$C$46, 'Summary - Period of Performance'!$B$2:$B$5, 0),
        MATCH(B169, 'Summary - Period of Performance'!$C$1:$AW$1, 0)
      ),
      ""
    ),
    ""
  ),
  ""
)</f>
        <v/>
      </c>
      <c r="I169" s="21" t="str">
        <f>IF(
  Prototype_input!$C$6 = "Federal or Tribal Government",
  IF(
    B169 &lt;&gt; "",
    IFERROR(
      INDEX(
        'Summary - Socioeconomic'!$C$2:$BX$11,
        MATCH(Prototype_input!$C$50, 'Summary - Socioeconomic'!$B$2:$B$11, 0),
        MATCH(B169, 'Summary - Socioeconomic'!$C$1:$BX$1, 0)
      ),
      ""
    ),
    ""
  ),
  ""
)</f>
        <v/>
      </c>
      <c r="J169" s="21" t="str">
        <f>IF(
  Prototype_input!$C$6 = "Federal or Tribal Government",
  IF(
    B169 &lt;&gt; "",
    IFERROR(
      INDEX(
        'Summary - Estimated Dollar Valu'!$C$2:$AW$4,
        MATCH(Prototype_input!$C$54, 'Summary - Estimated Dollar Valu'!$B$2:$B$4, 0),
        MATCH(B169, 'Summary - Estimated Dollar Valu'!$C$1:$AW$1, 0)
      ),
      ""
    ),
    ""
  ),
  ""
)</f>
        <v/>
      </c>
      <c r="K169" s="21" t="str">
        <f>IF(AND(Prototype_input!$C$56&lt;&gt;"",J169&lt;&gt;""),Prototype_input!$C$58,"")</f>
        <v/>
      </c>
      <c r="L169" s="21" t="str">
        <f>IF(AND(Prototype_input!$C$60&lt;&gt;"",J169&lt;&gt;""),Prototype_input!$C$62,"")</f>
        <v/>
      </c>
      <c r="M169" s="21" t="str">
        <f>IF(AND(Prototype_input!$C$64&lt;&gt;"",J169&lt;&gt;""),Prototype_input!$C$66,"")</f>
        <v/>
      </c>
      <c r="N169" s="21" t="str">
        <f>IF(AND(Prototype_input!$C$68&lt;&gt;"",J169&lt;&gt;""),Prototype_input!$C$70,"")</f>
        <v/>
      </c>
      <c r="O169" s="21" t="str">
        <f>IF(N169&lt;&gt;"",_xlfn.XLOOKUP(Prototype_input!$E$19,'ITC Offerings Mapping'!$C$1:$C$1000,'ITC Offerings Mapping'!$B$1:$B$1000),"")</f>
        <v/>
      </c>
      <c r="Q169" s="21" t="str">
        <f t="array" ref="Q169">IF(Prototype_input!$C$6="Federal or Tribal Government",IF(O169&lt;&gt;"", INDEX('Scope Scoring'!$C$2:$BX$50, MATCH(O169, 'Scope Scoring'!$B$2:$B$50, 0), MATCH(B169, 'Scope Scoring'!$C$1:$BX$1, 0)),""),"")</f>
        <v/>
      </c>
      <c r="R169" s="21" t="str">
        <f t="shared" si="39"/>
        <v/>
      </c>
      <c r="S169" s="21" t="str">
        <f t="shared" si="40"/>
        <v/>
      </c>
      <c r="T169" s="21" t="str">
        <f t="shared" si="41"/>
        <v/>
      </c>
      <c r="U169" s="21" t="str">
        <f t="shared" si="42"/>
        <v/>
      </c>
      <c r="W169" s="21" t="str">
        <f t="array" ref="W169">IF(Prototype_input!$C$6="Federal or Tribal Government",IF(O169&lt;&gt;"", INDEX('Summary - Level of Assistance -'!$C$2:$AV$7, MATCH(Prototype_input!$C$34, 'Summary - Level of Assistance -'!$B$2:$B$7, 0), MATCH(B169, 'Summary - Level of Assistance -'!$C$1:$AV$1, 0)),""),"")</f>
        <v/>
      </c>
      <c r="X169" s="21" t="str">
        <f t="shared" si="43"/>
        <v/>
      </c>
      <c r="Y169" s="21" t="str">
        <f t="shared" si="44"/>
        <v/>
      </c>
      <c r="AA169" s="21" t="str">
        <f t="array" ref="AA169">IF(Prototype_input!$C$6="Federal or Tribal Government",IF(O169&lt;&gt;"", INDEX('Summary - Objective - Tradeoff'!$C$2:$AV$4, MATCH(Prototype_input!$C$38, 'Summary - Objective - Tradeoff'!$B$2:$B$4, 0), MATCH(B169, 'Summary - Objective - Tradeoff'!$C$1:$AV$1, 0)),""),"")</f>
        <v/>
      </c>
      <c r="AB169" s="21" t="str">
        <f t="shared" si="45"/>
        <v/>
      </c>
      <c r="AC169" s="21" t="str">
        <f t="shared" si="46"/>
        <v/>
      </c>
      <c r="AE169" s="21" t="str">
        <f t="array" ref="AE169">IF(Prototype_input!$C$6="Federal or Tribal Government",IF(O169&lt;&gt;"", INDEX('Summary- PoP - Tradeoff'!$C$2:$AV$5, MATCH(Prototype_input!$C$46, 'Summary- PoP - Tradeoff'!$B$2:$B$5, 0), MATCH(B169, 'Summary- PoP - Tradeoff'!$C$1:$AV$1, 0)),""),"")</f>
        <v/>
      </c>
      <c r="AF169" s="21" t="str">
        <f t="shared" si="47"/>
        <v/>
      </c>
      <c r="AG169" s="21" t="str">
        <f t="shared" si="48"/>
        <v/>
      </c>
      <c r="AI169" s="21" t="str">
        <f t="array" ref="AI169">IF(Prototype_input!$C$6="Federal or Tribal Government",IF(O169&lt;&gt;"", INDEX('Summary - EDV - Tradeoff'!$C$2:$AV$4, MATCH(Prototype_input!$C$54, 'Summary - EDV - Tradeoff'!$B$2:$B$4, 0), MATCH(B169, 'Summary - EDV - Tradeoff'!$C$1:$AV$1, 0)),""),"")</f>
        <v/>
      </c>
      <c r="AJ169" s="21" t="str">
        <f t="shared" si="49"/>
        <v/>
      </c>
      <c r="AK169" s="21" t="str">
        <f t="shared" si="50"/>
        <v/>
      </c>
      <c r="AL169" s="21" t="str">
        <f t="shared" si="51"/>
        <v/>
      </c>
    </row>
    <row r="170" spans="4:38" ht="12.75" x14ac:dyDescent="0.2">
      <c r="D170" s="21" t="str">
        <f>IF(
  Prototype_input!$C$6 = "State or Local Government",
  IF(
    C170 &lt;&gt; "",
    IFERROR(
      INDEX(
        'Summary - Acquisition Need'!$C$2:$AD$4,
        MATCH(Prototype_input!$C$30, 'Summary - Acquisition Need'!$B$2:$B$4, 0),
        MATCH(C170, 'Summary - Acquisition Need'!$C$1:$AD$1, 0)
      ),
      ""
    ),
    ""
  ),
  IF(
    Prototype_input!$C$6 = "Federal or Tribal Government",
    IF(
      B170 &lt;&gt; "",
      IFERROR(
        INDEX(
          'Summary - Place of Performance'!$C$2:$AW$14,
          MATCH(Prototype_input!$C$30, 'Summary - Place of Performance'!$B$2:$B$14, 0),
          MATCH(B170, 'Summary - Place of Performance'!$C$1:$AW$1, 0)
        ),
        ""
      ),
      ""
    ),
    ""
  )
)</f>
        <v/>
      </c>
      <c r="E170" s="21" t="str">
        <f>IF(
  Prototype_input!$C$6 = "State or Local Government",
  IF(
    C170 &lt;&gt; "",
    IFERROR(
      INDEX(
        'Summary - Contract Type'!$C$2:$BX$6,
        MATCH(Prototype_input!$C$34, 'Summary - Contract Type'!$B$2:$B$6, 0),
        MATCH(C170, 'Summary - Contract Type'!$C$1:$BX$1, 0)
      ),
      ""
    ),
    ""
  ),
  IF(
    Prototype_input!$C$6 = "Federal or Tribal Government",
    IF(
      B170 &lt;&gt; "",
      IFERROR(
        INDEX(
          'Summary - Level of Assistance'!$C$2:$AW$7,
          MATCH(Prototype_input!$C$34, 'Summary - Level of Assistance'!$B$2:$B$7, 0),
          MATCH(B170, 'Summary - Level of Assistance'!$C$1:$AW$1, 0)
        ),
        ""
      ),
      ""
    ),
    ""
  )
)</f>
        <v/>
      </c>
      <c r="F170" s="21" t="str">
        <f>IF(
  Prototype_input!$C$6 = "State or Local Government",
  IF(
    C170 &lt;&gt; "",
    IFERROR(
      INDEX(
        'Summary - Socioeconomic'!$C$2:$BX$11,
        MATCH(Prototype_input!$C$38, 'Summary - Socioeconomic'!$B$2:$B$11, 0),
        MATCH(C170, 'Summary - Socioeconomic'!$C$1:$BX$1, 0)
      ),
      ""
    ),
    ""
  ),
  IF(
    Prototype_input!$C$6 = "Federal or Tribal Government",
    IF(
      B170 &lt;&gt; "",
      IFERROR(
        INDEX(
          'Summary - Objective'!$C$2:$AX$4,
          MATCH(Prototype_input!$C$38, 'Summary - Objective'!$B$2:$B$4, 0),
          MATCH(B170, 'Summary - Objective'!$C$1:$AX$1, 0)
        ),
        ""
      ),
      ""
    ),
    ""
  )
)</f>
        <v/>
      </c>
      <c r="G170" s="21" t="str">
        <f>IF(
  Prototype_input!$C$6 = "Federal or Tribal Government",
  IF(
    B170 &lt;&gt; "",
    IFERROR(
      INDEX(
        'Summary - Contract Type'!$C$2:$BX$6,
        MATCH(Prototype_input!$C$42, 'Summary - Contract Type'!$B$2:$B$6, 0),
        MATCH(B170, 'Summary - Contract Type'!$C$1:$BX$1, 0)
      ),
      ""
    ),
    ""
  ),
  ""
)</f>
        <v/>
      </c>
      <c r="H170" s="21" t="str">
        <f>IF(
  Prototype_input!$C$6 = "Federal or Tribal Government",
  IF(
    B170 &lt;&gt; "",
    IFERROR(
      INDEX(
        'Summary - Period of Performance'!$C$2:$AW$5,
        MATCH(Prototype_input!$C$46, 'Summary - Period of Performance'!$B$2:$B$5, 0),
        MATCH(B170, 'Summary - Period of Performance'!$C$1:$AW$1, 0)
      ),
      ""
    ),
    ""
  ),
  ""
)</f>
        <v/>
      </c>
      <c r="I170" s="21" t="str">
        <f>IF(
  Prototype_input!$C$6 = "Federal or Tribal Government",
  IF(
    B170 &lt;&gt; "",
    IFERROR(
      INDEX(
        'Summary - Socioeconomic'!$C$2:$BX$11,
        MATCH(Prototype_input!$C$50, 'Summary - Socioeconomic'!$B$2:$B$11, 0),
        MATCH(B170, 'Summary - Socioeconomic'!$C$1:$BX$1, 0)
      ),
      ""
    ),
    ""
  ),
  ""
)</f>
        <v/>
      </c>
      <c r="J170" s="21" t="str">
        <f>IF(
  Prototype_input!$C$6 = "Federal or Tribal Government",
  IF(
    B170 &lt;&gt; "",
    IFERROR(
      INDEX(
        'Summary - Estimated Dollar Valu'!$C$2:$AW$4,
        MATCH(Prototype_input!$C$54, 'Summary - Estimated Dollar Valu'!$B$2:$B$4, 0),
        MATCH(B170, 'Summary - Estimated Dollar Valu'!$C$1:$AW$1, 0)
      ),
      ""
    ),
    ""
  ),
  ""
)</f>
        <v/>
      </c>
      <c r="K170" s="21" t="str">
        <f>IF(AND(Prototype_input!$C$56&lt;&gt;"",J170&lt;&gt;""),Prototype_input!$C$58,"")</f>
        <v/>
      </c>
      <c r="L170" s="21" t="str">
        <f>IF(AND(Prototype_input!$C$60&lt;&gt;"",J170&lt;&gt;""),Prototype_input!$C$62,"")</f>
        <v/>
      </c>
      <c r="M170" s="21" t="str">
        <f>IF(AND(Prototype_input!$C$64&lt;&gt;"",J170&lt;&gt;""),Prototype_input!$C$66,"")</f>
        <v/>
      </c>
      <c r="N170" s="21" t="str">
        <f>IF(AND(Prototype_input!$C$68&lt;&gt;"",J170&lt;&gt;""),Prototype_input!$C$70,"")</f>
        <v/>
      </c>
      <c r="O170" s="21" t="str">
        <f>IF(N170&lt;&gt;"",_xlfn.XLOOKUP(Prototype_input!$E$19,'ITC Offerings Mapping'!$C$1:$C$1000,'ITC Offerings Mapping'!$B$1:$B$1000),"")</f>
        <v/>
      </c>
      <c r="Q170" s="21" t="str">
        <f t="array" ref="Q170">IF(Prototype_input!$C$6="Federal or Tribal Government",IF(O170&lt;&gt;"", INDEX('Scope Scoring'!$C$2:$BX$50, MATCH(O170, 'Scope Scoring'!$B$2:$B$50, 0), MATCH(B170, 'Scope Scoring'!$C$1:$BX$1, 0)),""),"")</f>
        <v/>
      </c>
      <c r="R170" s="21" t="str">
        <f t="shared" si="39"/>
        <v/>
      </c>
      <c r="S170" s="21" t="str">
        <f t="shared" si="40"/>
        <v/>
      </c>
      <c r="T170" s="21" t="str">
        <f t="shared" si="41"/>
        <v/>
      </c>
      <c r="U170" s="21" t="str">
        <f t="shared" si="42"/>
        <v/>
      </c>
      <c r="W170" s="21" t="str">
        <f t="array" ref="W170">IF(Prototype_input!$C$6="Federal or Tribal Government",IF(O170&lt;&gt;"", INDEX('Summary - Level of Assistance -'!$C$2:$AV$7, MATCH(Prototype_input!$C$34, 'Summary - Level of Assistance -'!$B$2:$B$7, 0), MATCH(B170, 'Summary - Level of Assistance -'!$C$1:$AV$1, 0)),""),"")</f>
        <v/>
      </c>
      <c r="X170" s="21" t="str">
        <f t="shared" si="43"/>
        <v/>
      </c>
      <c r="Y170" s="21" t="str">
        <f t="shared" si="44"/>
        <v/>
      </c>
      <c r="AA170" s="21" t="str">
        <f t="array" ref="AA170">IF(Prototype_input!$C$6="Federal or Tribal Government",IF(O170&lt;&gt;"", INDEX('Summary - Objective - Tradeoff'!$C$2:$AV$4, MATCH(Prototype_input!$C$38, 'Summary - Objective - Tradeoff'!$B$2:$B$4, 0), MATCH(B170, 'Summary - Objective - Tradeoff'!$C$1:$AV$1, 0)),""),"")</f>
        <v/>
      </c>
      <c r="AB170" s="21" t="str">
        <f t="shared" si="45"/>
        <v/>
      </c>
      <c r="AC170" s="21" t="str">
        <f t="shared" si="46"/>
        <v/>
      </c>
      <c r="AE170" s="21" t="str">
        <f t="array" ref="AE170">IF(Prototype_input!$C$6="Federal or Tribal Government",IF(O170&lt;&gt;"", INDEX('Summary- PoP - Tradeoff'!$C$2:$AV$5, MATCH(Prototype_input!$C$46, 'Summary- PoP - Tradeoff'!$B$2:$B$5, 0), MATCH(B170, 'Summary- PoP - Tradeoff'!$C$1:$AV$1, 0)),""),"")</f>
        <v/>
      </c>
      <c r="AF170" s="21" t="str">
        <f t="shared" si="47"/>
        <v/>
      </c>
      <c r="AG170" s="21" t="str">
        <f t="shared" si="48"/>
        <v/>
      </c>
      <c r="AI170" s="21" t="str">
        <f t="array" ref="AI170">IF(Prototype_input!$C$6="Federal or Tribal Government",IF(O170&lt;&gt;"", INDEX('Summary - EDV - Tradeoff'!$C$2:$AV$4, MATCH(Prototype_input!$C$54, 'Summary - EDV - Tradeoff'!$B$2:$B$4, 0), MATCH(B170, 'Summary - EDV - Tradeoff'!$C$1:$AV$1, 0)),""),"")</f>
        <v/>
      </c>
      <c r="AJ170" s="21" t="str">
        <f t="shared" si="49"/>
        <v/>
      </c>
      <c r="AK170" s="21" t="str">
        <f t="shared" si="50"/>
        <v/>
      </c>
      <c r="AL170" s="21" t="str">
        <f t="shared" si="51"/>
        <v/>
      </c>
    </row>
    <row r="171" spans="4:38" ht="12.75" x14ac:dyDescent="0.2">
      <c r="D171" s="21" t="str">
        <f>IF(
  Prototype_input!$C$6 = "State or Local Government",
  IF(
    C171 &lt;&gt; "",
    IFERROR(
      INDEX(
        'Summary - Acquisition Need'!$C$2:$AD$4,
        MATCH(Prototype_input!$C$30, 'Summary - Acquisition Need'!$B$2:$B$4, 0),
        MATCH(C171, 'Summary - Acquisition Need'!$C$1:$AD$1, 0)
      ),
      ""
    ),
    ""
  ),
  IF(
    Prototype_input!$C$6 = "Federal or Tribal Government",
    IF(
      B171 &lt;&gt; "",
      IFERROR(
        INDEX(
          'Summary - Place of Performance'!$C$2:$AW$14,
          MATCH(Prototype_input!$C$30, 'Summary - Place of Performance'!$B$2:$B$14, 0),
          MATCH(B171, 'Summary - Place of Performance'!$C$1:$AW$1, 0)
        ),
        ""
      ),
      ""
    ),
    ""
  )
)</f>
        <v/>
      </c>
      <c r="E171" s="21" t="str">
        <f>IF(
  Prototype_input!$C$6 = "State or Local Government",
  IF(
    C171 &lt;&gt; "",
    IFERROR(
      INDEX(
        'Summary - Contract Type'!$C$2:$BX$6,
        MATCH(Prototype_input!$C$34, 'Summary - Contract Type'!$B$2:$B$6, 0),
        MATCH(C171, 'Summary - Contract Type'!$C$1:$BX$1, 0)
      ),
      ""
    ),
    ""
  ),
  IF(
    Prototype_input!$C$6 = "Federal or Tribal Government",
    IF(
      B171 &lt;&gt; "",
      IFERROR(
        INDEX(
          'Summary - Level of Assistance'!$C$2:$AW$7,
          MATCH(Prototype_input!$C$34, 'Summary - Level of Assistance'!$B$2:$B$7, 0),
          MATCH(B171, 'Summary - Level of Assistance'!$C$1:$AW$1, 0)
        ),
        ""
      ),
      ""
    ),
    ""
  )
)</f>
        <v/>
      </c>
      <c r="F171" s="21" t="str">
        <f>IF(
  Prototype_input!$C$6 = "State or Local Government",
  IF(
    C171 &lt;&gt; "",
    IFERROR(
      INDEX(
        'Summary - Socioeconomic'!$C$2:$BX$11,
        MATCH(Prototype_input!$C$38, 'Summary - Socioeconomic'!$B$2:$B$11, 0),
        MATCH(C171, 'Summary - Socioeconomic'!$C$1:$BX$1, 0)
      ),
      ""
    ),
    ""
  ),
  IF(
    Prototype_input!$C$6 = "Federal or Tribal Government",
    IF(
      B171 &lt;&gt; "",
      IFERROR(
        INDEX(
          'Summary - Objective'!$C$2:$AX$4,
          MATCH(Prototype_input!$C$38, 'Summary - Objective'!$B$2:$B$4, 0),
          MATCH(B171, 'Summary - Objective'!$C$1:$AX$1, 0)
        ),
        ""
      ),
      ""
    ),
    ""
  )
)</f>
        <v/>
      </c>
      <c r="G171" s="21" t="str">
        <f>IF(
  Prototype_input!$C$6 = "Federal or Tribal Government",
  IF(
    B171 &lt;&gt; "",
    IFERROR(
      INDEX(
        'Summary - Contract Type'!$C$2:$BX$6,
        MATCH(Prototype_input!$C$42, 'Summary - Contract Type'!$B$2:$B$6, 0),
        MATCH(B171, 'Summary - Contract Type'!$C$1:$BX$1, 0)
      ),
      ""
    ),
    ""
  ),
  ""
)</f>
        <v/>
      </c>
      <c r="H171" s="21" t="str">
        <f>IF(
  Prototype_input!$C$6 = "Federal or Tribal Government",
  IF(
    B171 &lt;&gt; "",
    IFERROR(
      INDEX(
        'Summary - Period of Performance'!$C$2:$AW$5,
        MATCH(Prototype_input!$C$46, 'Summary - Period of Performance'!$B$2:$B$5, 0),
        MATCH(B171, 'Summary - Period of Performance'!$C$1:$AW$1, 0)
      ),
      ""
    ),
    ""
  ),
  ""
)</f>
        <v/>
      </c>
      <c r="I171" s="21" t="str">
        <f>IF(
  Prototype_input!$C$6 = "Federal or Tribal Government",
  IF(
    B171 &lt;&gt; "",
    IFERROR(
      INDEX(
        'Summary - Socioeconomic'!$C$2:$BX$11,
        MATCH(Prototype_input!$C$50, 'Summary - Socioeconomic'!$B$2:$B$11, 0),
        MATCH(B171, 'Summary - Socioeconomic'!$C$1:$BX$1, 0)
      ),
      ""
    ),
    ""
  ),
  ""
)</f>
        <v/>
      </c>
      <c r="J171" s="21" t="str">
        <f>IF(
  Prototype_input!$C$6 = "Federal or Tribal Government",
  IF(
    B171 &lt;&gt; "",
    IFERROR(
      INDEX(
        'Summary - Estimated Dollar Valu'!$C$2:$AW$4,
        MATCH(Prototype_input!$C$54, 'Summary - Estimated Dollar Valu'!$B$2:$B$4, 0),
        MATCH(B171, 'Summary - Estimated Dollar Valu'!$C$1:$AW$1, 0)
      ),
      ""
    ),
    ""
  ),
  ""
)</f>
        <v/>
      </c>
      <c r="K171" s="21" t="str">
        <f>IF(AND(Prototype_input!$C$56&lt;&gt;"",J171&lt;&gt;""),Prototype_input!$C$58,"")</f>
        <v/>
      </c>
      <c r="L171" s="21" t="str">
        <f>IF(AND(Prototype_input!$C$60&lt;&gt;"",J171&lt;&gt;""),Prototype_input!$C$62,"")</f>
        <v/>
      </c>
      <c r="M171" s="21" t="str">
        <f>IF(AND(Prototype_input!$C$64&lt;&gt;"",J171&lt;&gt;""),Prototype_input!$C$66,"")</f>
        <v/>
      </c>
      <c r="N171" s="21" t="str">
        <f>IF(AND(Prototype_input!$C$68&lt;&gt;"",J171&lt;&gt;""),Prototype_input!$C$70,"")</f>
        <v/>
      </c>
      <c r="O171" s="21" t="str">
        <f>IF(N171&lt;&gt;"",_xlfn.XLOOKUP(Prototype_input!$E$19,'ITC Offerings Mapping'!$C$1:$C$1000,'ITC Offerings Mapping'!$B$1:$B$1000),"")</f>
        <v/>
      </c>
      <c r="Q171" s="21" t="str">
        <f t="array" ref="Q171">IF(Prototype_input!$C$6="Federal or Tribal Government",IF(O171&lt;&gt;"", INDEX('Scope Scoring'!$C$2:$BX$50, MATCH(O171, 'Scope Scoring'!$B$2:$B$50, 0), MATCH(B171, 'Scope Scoring'!$C$1:$BX$1, 0)),""),"")</f>
        <v/>
      </c>
      <c r="R171" s="21" t="str">
        <f t="shared" si="39"/>
        <v/>
      </c>
      <c r="S171" s="21" t="str">
        <f t="shared" si="40"/>
        <v/>
      </c>
      <c r="T171" s="21" t="str">
        <f t="shared" si="41"/>
        <v/>
      </c>
      <c r="U171" s="21" t="str">
        <f t="shared" si="42"/>
        <v/>
      </c>
      <c r="W171" s="21" t="str">
        <f t="array" ref="W171">IF(Prototype_input!$C$6="Federal or Tribal Government",IF(O171&lt;&gt;"", INDEX('Summary - Level of Assistance -'!$C$2:$AV$7, MATCH(Prototype_input!$C$34, 'Summary - Level of Assistance -'!$B$2:$B$7, 0), MATCH(B171, 'Summary - Level of Assistance -'!$C$1:$AV$1, 0)),""),"")</f>
        <v/>
      </c>
      <c r="X171" s="21" t="str">
        <f t="shared" si="43"/>
        <v/>
      </c>
      <c r="Y171" s="21" t="str">
        <f t="shared" si="44"/>
        <v/>
      </c>
      <c r="AA171" s="21" t="str">
        <f t="array" ref="AA171">IF(Prototype_input!$C$6="Federal or Tribal Government",IF(O171&lt;&gt;"", INDEX('Summary - Objective - Tradeoff'!$C$2:$AV$4, MATCH(Prototype_input!$C$38, 'Summary - Objective - Tradeoff'!$B$2:$B$4, 0), MATCH(B171, 'Summary - Objective - Tradeoff'!$C$1:$AV$1, 0)),""),"")</f>
        <v/>
      </c>
      <c r="AB171" s="21" t="str">
        <f t="shared" si="45"/>
        <v/>
      </c>
      <c r="AC171" s="21" t="str">
        <f t="shared" si="46"/>
        <v/>
      </c>
      <c r="AE171" s="21" t="str">
        <f t="array" ref="AE171">IF(Prototype_input!$C$6="Federal or Tribal Government",IF(O171&lt;&gt;"", INDEX('Summary- PoP - Tradeoff'!$C$2:$AV$5, MATCH(Prototype_input!$C$46, 'Summary- PoP - Tradeoff'!$B$2:$B$5, 0), MATCH(B171, 'Summary- PoP - Tradeoff'!$C$1:$AV$1, 0)),""),"")</f>
        <v/>
      </c>
      <c r="AF171" s="21" t="str">
        <f t="shared" si="47"/>
        <v/>
      </c>
      <c r="AG171" s="21" t="str">
        <f t="shared" si="48"/>
        <v/>
      </c>
      <c r="AI171" s="21" t="str">
        <f t="array" ref="AI171">IF(Prototype_input!$C$6="Federal or Tribal Government",IF(O171&lt;&gt;"", INDEX('Summary - EDV - Tradeoff'!$C$2:$AV$4, MATCH(Prototype_input!$C$54, 'Summary - EDV - Tradeoff'!$B$2:$B$4, 0), MATCH(B171, 'Summary - EDV - Tradeoff'!$C$1:$AV$1, 0)),""),"")</f>
        <v/>
      </c>
      <c r="AJ171" s="21" t="str">
        <f t="shared" si="49"/>
        <v/>
      </c>
      <c r="AK171" s="21" t="str">
        <f t="shared" si="50"/>
        <v/>
      </c>
      <c r="AL171" s="21" t="str">
        <f t="shared" si="51"/>
        <v/>
      </c>
    </row>
    <row r="172" spans="4:38" ht="12.75" x14ac:dyDescent="0.2">
      <c r="D172" s="21" t="str">
        <f>IF(
  Prototype_input!$C$6 = "State or Local Government",
  IF(
    C172 &lt;&gt; "",
    IFERROR(
      INDEX(
        'Summary - Acquisition Need'!$C$2:$AD$4,
        MATCH(Prototype_input!$C$30, 'Summary - Acquisition Need'!$B$2:$B$4, 0),
        MATCH(C172, 'Summary - Acquisition Need'!$C$1:$AD$1, 0)
      ),
      ""
    ),
    ""
  ),
  IF(
    Prototype_input!$C$6 = "Federal or Tribal Government",
    IF(
      B172 &lt;&gt; "",
      IFERROR(
        INDEX(
          'Summary - Place of Performance'!$C$2:$AW$14,
          MATCH(Prototype_input!$C$30, 'Summary - Place of Performance'!$B$2:$B$14, 0),
          MATCH(B172, 'Summary - Place of Performance'!$C$1:$AW$1, 0)
        ),
        ""
      ),
      ""
    ),
    ""
  )
)</f>
        <v/>
      </c>
      <c r="E172" s="21" t="str">
        <f>IF(
  Prototype_input!$C$6 = "State or Local Government",
  IF(
    C172 &lt;&gt; "",
    IFERROR(
      INDEX(
        'Summary - Contract Type'!$C$2:$BX$6,
        MATCH(Prototype_input!$C$34, 'Summary - Contract Type'!$B$2:$B$6, 0),
        MATCH(C172, 'Summary - Contract Type'!$C$1:$BX$1, 0)
      ),
      ""
    ),
    ""
  ),
  IF(
    Prototype_input!$C$6 = "Federal or Tribal Government",
    IF(
      B172 &lt;&gt; "",
      IFERROR(
        INDEX(
          'Summary - Level of Assistance'!$C$2:$AW$7,
          MATCH(Prototype_input!$C$34, 'Summary - Level of Assistance'!$B$2:$B$7, 0),
          MATCH(B172, 'Summary - Level of Assistance'!$C$1:$AW$1, 0)
        ),
        ""
      ),
      ""
    ),
    ""
  )
)</f>
        <v/>
      </c>
      <c r="F172" s="21" t="str">
        <f>IF(
  Prototype_input!$C$6 = "State or Local Government",
  IF(
    C172 &lt;&gt; "",
    IFERROR(
      INDEX(
        'Summary - Socioeconomic'!$C$2:$BX$11,
        MATCH(Prototype_input!$C$38, 'Summary - Socioeconomic'!$B$2:$B$11, 0),
        MATCH(C172, 'Summary - Socioeconomic'!$C$1:$BX$1, 0)
      ),
      ""
    ),
    ""
  ),
  IF(
    Prototype_input!$C$6 = "Federal or Tribal Government",
    IF(
      B172 &lt;&gt; "",
      IFERROR(
        INDEX(
          'Summary - Objective'!$C$2:$AX$4,
          MATCH(Prototype_input!$C$38, 'Summary - Objective'!$B$2:$B$4, 0),
          MATCH(B172, 'Summary - Objective'!$C$1:$AX$1, 0)
        ),
        ""
      ),
      ""
    ),
    ""
  )
)</f>
        <v/>
      </c>
      <c r="G172" s="21" t="str">
        <f>IF(
  Prototype_input!$C$6 = "Federal or Tribal Government",
  IF(
    B172 &lt;&gt; "",
    IFERROR(
      INDEX(
        'Summary - Contract Type'!$C$2:$BX$6,
        MATCH(Prototype_input!$C$42, 'Summary - Contract Type'!$B$2:$B$6, 0),
        MATCH(B172, 'Summary - Contract Type'!$C$1:$BX$1, 0)
      ),
      ""
    ),
    ""
  ),
  ""
)</f>
        <v/>
      </c>
      <c r="H172" s="21" t="str">
        <f>IF(
  Prototype_input!$C$6 = "Federal or Tribal Government",
  IF(
    B172 &lt;&gt; "",
    IFERROR(
      INDEX(
        'Summary - Period of Performance'!$C$2:$AW$5,
        MATCH(Prototype_input!$C$46, 'Summary - Period of Performance'!$B$2:$B$5, 0),
        MATCH(B172, 'Summary - Period of Performance'!$C$1:$AW$1, 0)
      ),
      ""
    ),
    ""
  ),
  ""
)</f>
        <v/>
      </c>
      <c r="I172" s="21" t="str">
        <f>IF(
  Prototype_input!$C$6 = "Federal or Tribal Government",
  IF(
    B172 &lt;&gt; "",
    IFERROR(
      INDEX(
        'Summary - Socioeconomic'!$C$2:$BX$11,
        MATCH(Prototype_input!$C$50, 'Summary - Socioeconomic'!$B$2:$B$11, 0),
        MATCH(B172, 'Summary - Socioeconomic'!$C$1:$BX$1, 0)
      ),
      ""
    ),
    ""
  ),
  ""
)</f>
        <v/>
      </c>
      <c r="J172" s="21" t="str">
        <f>IF(
  Prototype_input!$C$6 = "Federal or Tribal Government",
  IF(
    B172 &lt;&gt; "",
    IFERROR(
      INDEX(
        'Summary - Estimated Dollar Valu'!$C$2:$AW$4,
        MATCH(Prototype_input!$C$54, 'Summary - Estimated Dollar Valu'!$B$2:$B$4, 0),
        MATCH(B172, 'Summary - Estimated Dollar Valu'!$C$1:$AW$1, 0)
      ),
      ""
    ),
    ""
  ),
  ""
)</f>
        <v/>
      </c>
      <c r="K172" s="21" t="str">
        <f>IF(AND(Prototype_input!$C$56&lt;&gt;"",J172&lt;&gt;""),Prototype_input!$C$58,"")</f>
        <v/>
      </c>
      <c r="L172" s="21" t="str">
        <f>IF(AND(Prototype_input!$C$60&lt;&gt;"",J172&lt;&gt;""),Prototype_input!$C$62,"")</f>
        <v/>
      </c>
      <c r="M172" s="21" t="str">
        <f>IF(AND(Prototype_input!$C$64&lt;&gt;"",J172&lt;&gt;""),Prototype_input!$C$66,"")</f>
        <v/>
      </c>
      <c r="N172" s="21" t="str">
        <f>IF(AND(Prototype_input!$C$68&lt;&gt;"",J172&lt;&gt;""),Prototype_input!$C$70,"")</f>
        <v/>
      </c>
      <c r="O172" s="21" t="str">
        <f>IF(N172&lt;&gt;"",_xlfn.XLOOKUP(Prototype_input!$E$19,'ITC Offerings Mapping'!$C$1:$C$1000,'ITC Offerings Mapping'!$B$1:$B$1000),"")</f>
        <v/>
      </c>
      <c r="Q172" s="21" t="str">
        <f t="array" ref="Q172">IF(Prototype_input!$C$6="Federal or Tribal Government",IF(O172&lt;&gt;"", INDEX('Scope Scoring'!$C$2:$BX$50, MATCH(O172, 'Scope Scoring'!$B$2:$B$50, 0), MATCH(B172, 'Scope Scoring'!$C$1:$BX$1, 0)),""),"")</f>
        <v/>
      </c>
      <c r="R172" s="21" t="str">
        <f t="shared" si="39"/>
        <v/>
      </c>
      <c r="S172" s="21" t="str">
        <f t="shared" si="40"/>
        <v/>
      </c>
      <c r="T172" s="21" t="str">
        <f t="shared" si="41"/>
        <v/>
      </c>
      <c r="U172" s="21" t="str">
        <f t="shared" si="42"/>
        <v/>
      </c>
      <c r="W172" s="21" t="str">
        <f t="array" ref="W172">IF(Prototype_input!$C$6="Federal or Tribal Government",IF(O172&lt;&gt;"", INDEX('Summary - Level of Assistance -'!$C$2:$AV$7, MATCH(Prototype_input!$C$34, 'Summary - Level of Assistance -'!$B$2:$B$7, 0), MATCH(B172, 'Summary - Level of Assistance -'!$C$1:$AV$1, 0)),""),"")</f>
        <v/>
      </c>
      <c r="X172" s="21" t="str">
        <f t="shared" si="43"/>
        <v/>
      </c>
      <c r="Y172" s="21" t="str">
        <f t="shared" si="44"/>
        <v/>
      </c>
      <c r="AA172" s="21" t="str">
        <f t="array" ref="AA172">IF(Prototype_input!$C$6="Federal or Tribal Government",IF(O172&lt;&gt;"", INDEX('Summary - Objective - Tradeoff'!$C$2:$AV$4, MATCH(Prototype_input!$C$38, 'Summary - Objective - Tradeoff'!$B$2:$B$4, 0), MATCH(B172, 'Summary - Objective - Tradeoff'!$C$1:$AV$1, 0)),""),"")</f>
        <v/>
      </c>
      <c r="AB172" s="21" t="str">
        <f t="shared" si="45"/>
        <v/>
      </c>
      <c r="AC172" s="21" t="str">
        <f t="shared" si="46"/>
        <v/>
      </c>
      <c r="AE172" s="21" t="str">
        <f t="array" ref="AE172">IF(Prototype_input!$C$6="Federal or Tribal Government",IF(O172&lt;&gt;"", INDEX('Summary- PoP - Tradeoff'!$C$2:$AV$5, MATCH(Prototype_input!$C$46, 'Summary- PoP - Tradeoff'!$B$2:$B$5, 0), MATCH(B172, 'Summary- PoP - Tradeoff'!$C$1:$AV$1, 0)),""),"")</f>
        <v/>
      </c>
      <c r="AF172" s="21" t="str">
        <f t="shared" si="47"/>
        <v/>
      </c>
      <c r="AG172" s="21" t="str">
        <f t="shared" si="48"/>
        <v/>
      </c>
      <c r="AI172" s="21" t="str">
        <f t="array" ref="AI172">IF(Prototype_input!$C$6="Federal or Tribal Government",IF(O172&lt;&gt;"", INDEX('Summary - EDV - Tradeoff'!$C$2:$AV$4, MATCH(Prototype_input!$C$54, 'Summary - EDV - Tradeoff'!$B$2:$B$4, 0), MATCH(B172, 'Summary - EDV - Tradeoff'!$C$1:$AV$1, 0)),""),"")</f>
        <v/>
      </c>
      <c r="AJ172" s="21" t="str">
        <f t="shared" si="49"/>
        <v/>
      </c>
      <c r="AK172" s="21" t="str">
        <f t="shared" si="50"/>
        <v/>
      </c>
      <c r="AL172" s="21" t="str">
        <f t="shared" si="51"/>
        <v/>
      </c>
    </row>
    <row r="173" spans="4:38" ht="12.75" x14ac:dyDescent="0.2">
      <c r="D173" s="21" t="str">
        <f t="array" ref="D173">IF(
  Prototype_input!$C$6 = "State or Local Government",
  IF(
    C173 &lt;&gt; "",
    IFERROR(
      INDEX(
        'Summary - Acquisition Need'!$C$2:$AD$4,
        MATCH(Prototype_input!$C$30, 'Summary - Acquisition Need'!$B$2:$B$4, 0),
        MATCH(C173, 'Summary - Acquisition Need'!$C$1:$AD$1, 0)
      ),
      ""
    ),
    ""
  ),
  IF(
    Prototype_input!$C$6 = "Federal or Tribal Government",
    IF(
      B173 &lt;&gt; "",
      IFERROR(
        INDEX(
          'Summary - Place of Performance'!$C$2:$AW$14,
          MATCH(Prototype_input!$C$30, 'Summary - Place of Performance'!$B$2:$B$14, 0),
          MATCH(B173, 'Summary - Place of Performance'!$C$1:$AW$1, 0)
        ),
        ""
      ),
      ""
    ),
    ""
  )
)</f>
        <v/>
      </c>
      <c r="E173" s="21" t="str">
        <f t="array" ref="E173">IF(
  Prototype_input!$C$6 = "State or Local Government",
  IF(
    C173 &lt;&gt; "",
    IFERROR(
      INDEX(
        'Summary - Contract Type'!$C$2:$BX$6,
        MATCH(Prototype_input!$C$34, 'Summary - Contract Type'!$B$2:$B$6, 0),
        MATCH(C173, 'Summary - Contract Type'!$C$1:$BX$1, 0)
      ),
      ""
    ),
    ""
  ),
  IF(
    Prototype_input!$C$6 = "Federal or Tribal Government",
    IF(
      B173 &lt;&gt; "",
      IFERROR(
        INDEX(
          'Summary - Level of Assistance'!$C$2:$AW$7,
          MATCH(Prototype_input!$C$34, 'Summary - Level of Assistance'!$B$2:$B$7, 0),
          MATCH(B173, 'Summary - Level of Assistance'!$C$1:$AW$1, 0)
        ),
        ""
      ),
      ""
    ),
    ""
  )
)</f>
        <v/>
      </c>
      <c r="F173" s="21" t="str">
        <f t="array" ref="F173">IF(
  Prototype_input!$C$6 = "State or Local Government",
  IF(
    C173 &lt;&gt; "",
    IFERROR(
      INDEX(
        'Summary - Socioeconomic'!$C$2:$BX$11,
        MATCH(Prototype_input!$C$38, 'Summary - Socioeconomic'!$B$2:$B$11, 0),
        MATCH(C173, 'Summary - Socioeconomic'!$C$1:$BX$1, 0)
      ),
      ""
    ),
    ""
  ),
  IF(
    Prototype_input!$C$6 = "Federal or Tribal Government",
    IF(
      B173 &lt;&gt; "",
      IFERROR(
        INDEX(
          'Summary - Objective'!$C$2:$AX$4,
          MATCH(Prototype_input!$C$38, 'Summary - Objective'!$B$2:$B$4, 0),
          MATCH(B173, 'Summary - Objective'!$C$1:$AX$1, 0)
        ),
        ""
      ),
      ""
    ),
    ""
  )
)</f>
        <v/>
      </c>
      <c r="G173" s="21" t="str">
        <f t="array" ref="G173">IF(
  Prototype_input!$C$6 = "Federal or Tribal Government",
  IF(
    B173 &lt;&gt; "",
    IFERROR(
      INDEX(
        'Summary - Contract Type'!$C$2:$BX$6,
        MATCH(Prototype_input!$C$42, 'Summary - Contract Type'!$B$2:$B$6, 0),
        MATCH(B173, 'Summary - Contract Type'!$C$1:$BX$1, 0)
      ),
      ""
    ),
    ""
  ),
  ""
)</f>
        <v/>
      </c>
      <c r="H173" s="21" t="str">
        <f t="array" ref="H173">IF(
  Prototype_input!$C$6 = "Federal or Tribal Government",
  IF(
    B173 &lt;&gt; "",
    IFERROR(
      INDEX(
        'Summary - Period of Performance'!$C$2:$AW$5,
        MATCH(Prototype_input!$C$46, 'Summary - Period of Performance'!$B$2:$B$5, 0),
        MATCH(B173, 'Summary - Period of Performance'!$C$1:$AW$1, 0)
      ),
      ""
    ),
    ""
  ),
  ""
)</f>
        <v/>
      </c>
      <c r="I173" s="21" t="str">
        <f t="array" ref="I173">IF(
  Prototype_input!$C$6 = "Federal or Tribal Government",
  IF(
    B173 &lt;&gt; "",
    IFERROR(
      INDEX(
        'Summary - Socioeconomic'!$C$2:$BX$11,
        MATCH(Prototype_input!$C$50, 'Summary - Socioeconomic'!$B$2:$B$11, 0),
        MATCH(B173, 'Summary - Socioeconomic'!$C$1:$BX$1, 0)
      ),
      ""
    ),
    ""
  ),
  ""
)</f>
        <v/>
      </c>
      <c r="J173" s="21" t="str">
        <f t="array" ref="J173">IF(
  Prototype_input!$C$6 = "Federal or Tribal Government",
  IF(
    B173 &lt;&gt; "",
    IFERROR(
      INDEX(
        'Summary - Estimated Dollar Valu'!$C$2:$AW$4,
        MATCH(Prototype_input!$C$54, 'Summary - Estimated Dollar Valu'!$B$2:$B$4, 0),
        MATCH(B173, 'Summary - Estimated Dollar Valu'!$C$1:$AW$1, 0)
      ),
      ""
    ),
    ""
  ),
  ""
)</f>
        <v/>
      </c>
      <c r="K173" s="21" t="str">
        <f>IF(AND(Prototype_input!$C$56&lt;&gt;"",J173&lt;&gt;""),Prototype_input!$C$58,"")</f>
        <v/>
      </c>
      <c r="L173" s="21" t="str">
        <f>IF(AND(Prototype_input!$C$60&lt;&gt;"",J173&lt;&gt;""),Prototype_input!$C$62,"")</f>
        <v/>
      </c>
      <c r="M173" s="21" t="str">
        <f>IF(AND(Prototype_input!$C$64&lt;&gt;"",J173&lt;&gt;""),Prototype_input!$C$66,"")</f>
        <v/>
      </c>
      <c r="N173" s="21" t="str">
        <f>IF(AND(Prototype_input!$C$68&lt;&gt;"",J173&lt;&gt;""),Prototype_input!$C$70,"")</f>
        <v/>
      </c>
      <c r="O173" s="21" t="str">
        <f t="array" ref="O173">IF(N173&lt;&gt;"",_xludf.xlookup(Prototype_input!$E$19,'ITC Offerings Mapping'!$C$1:$C$1000,'ITC Offerings Mapping'!$B$1:$B$1000),"")</f>
        <v/>
      </c>
      <c r="Q173" s="21" t="str">
        <f t="array" ref="Q173">IF(Prototype_input!$C$6="Federal or Tribal Government",IF(O173&lt;&gt;"", INDEX('Scope Scoring'!$C$2:$BX$50, MATCH(O173, 'Scope Scoring'!$B$2:$B$50, 0), MATCH(B173, 'Scope Scoring'!$C$1:$BX$1, 0)),""),"")</f>
        <v/>
      </c>
      <c r="R173" s="21" t="str">
        <f t="shared" ref="R173:R176" si="52">IF(Q173&lt;&gt;"",Q173*60,"")</f>
        <v/>
      </c>
      <c r="S173" s="21" t="str">
        <f t="shared" ref="S173:S176" si="53">IF(R173&lt;&gt;"",((Y173+AC173+AG173+AK173)*40)/100,"")</f>
        <v/>
      </c>
      <c r="T173" s="21" t="str">
        <f t="shared" ref="T173:T176" si="54">IF(R173&lt;&gt;"", SUM(R173:S173),"")</f>
        <v/>
      </c>
      <c r="U173" s="21" t="str">
        <f t="shared" ref="U173:U176" si="55">IF(B173&lt;&gt;"",IF(OR(D173="No",E173="No",G173="No",I173="No"),"Fail","Pass"),"")</f>
        <v/>
      </c>
      <c r="W173" s="21" t="str">
        <f t="array" ref="W173">IF(Prototype_input!$C$6="Federal or Tribal Government",IF(O173&lt;&gt;"", INDEX('Summary - Level of Assistance -'!$C$2:$AV$7, MATCH(Prototype_input!$C$34, 'Summary - Level of Assistance -'!$B$2:$B$7, 0), MATCH(B173, 'Summary - Level of Assistance -'!$C$1:$AV$1, 0)),""),"")</f>
        <v/>
      </c>
      <c r="X173" s="21" t="str">
        <f t="shared" ref="X173:X176" si="56">IF(K173="Level of Assistance",4,IF(L173="Level of Assistance",3,IF(M173="Level of Assistance",2,IF(N173="Level of Assistance",1,""))))</f>
        <v/>
      </c>
      <c r="Y173" s="21" t="str">
        <f t="shared" ref="Y173:Y176" si="57">IF(X173&lt;&gt;"",W173*10*X173,"")</f>
        <v/>
      </c>
      <c r="AA173" s="21" t="str">
        <f t="array" ref="AA173">IF(Prototype_input!$C$6="Federal or Tribal Government",IF(O173&lt;&gt;"", INDEX('Summary - Objective - Tradeoff'!$C$2:$AV$4, MATCH(Prototype_input!$C$38, 'Summary - Objective - Tradeoff'!$B$2:$B$4, 0), MATCH(B173, 'Summary - Objective - Tradeoff'!$C$1:$AV$1, 0)),""),"")</f>
        <v/>
      </c>
      <c r="AB173" s="21" t="str">
        <f t="shared" ref="AB173:AB176" si="58">IF(K173="Objective",4,IF(L173="Objective",3,IF(M173="Objective",2,IF(N173="Objective",1,""))))</f>
        <v/>
      </c>
      <c r="AC173" s="21" t="str">
        <f t="shared" ref="AC173:AC176" si="59">IF(AB173&lt;&gt;"",AA173*10*AB173,"")</f>
        <v/>
      </c>
      <c r="AE173" s="21" t="str">
        <f t="array" ref="AE173">IF(Prototype_input!$C$6="Federal or Tribal Government",IF(O173&lt;&gt;"", INDEX('Summary- PoP - Tradeoff'!$C$2:$AV$5, MATCH(Prototype_input!$C$46, 'Summary- PoP - Tradeoff'!$B$2:$B$5, 0), MATCH(B173, 'Summary- PoP - Tradeoff'!$C$1:$AV$1, 0)),""),"")</f>
        <v/>
      </c>
      <c r="AF173" s="21" t="str">
        <f t="shared" ref="AF173:AF176" si="60">IF(K173="Period of Performance",4,IF(L173="Period of Performance",3,IF(M173="Period of Performance",2,IF(N173="Period of Performance",1,""))))</f>
        <v/>
      </c>
      <c r="AG173" s="21" t="str">
        <f t="shared" ref="AG173:AG176" si="61">IF(AF173&lt;&gt;"",AE173*10*AF173,"")</f>
        <v/>
      </c>
      <c r="AI173" s="21" t="str">
        <f t="array" ref="AI173">IF(Prototype_input!$C$6="Federal or Tribal Government",IF(O173&lt;&gt;"", INDEX('Summary - EDV - Tradeoff'!$C$2:$AV$4, MATCH(Prototype_input!$C$54, 'Summary - EDV - Tradeoff'!$B$2:$B$4, 0), MATCH(B173, 'Summary - EDV - Tradeoff'!$C$1:$AV$1, 0)),""),"")</f>
        <v/>
      </c>
      <c r="AJ173" s="21" t="str">
        <f t="shared" ref="AJ173:AJ176" si="62">IF(K173="Estimated Dollar Value",4,IF(L173="Estimated Dollar Value",3,IF(M173="Estimated Dollar Value",2,IF(N173="Estimated Dollar Value",1,""))))</f>
        <v/>
      </c>
      <c r="AK173" s="21" t="str">
        <f t="shared" ref="AK173:AK176" si="63">IF(AI173&lt;&gt;"",AJ173*10*AI173,"")</f>
        <v/>
      </c>
      <c r="AL173" s="21" t="str">
        <f t="shared" ref="AL173:AL176" si="64">IF(C173&lt;&gt;"",IF(OR(D173="No",E173="No",F173="No"),"Fail","Pass"),"")</f>
        <v/>
      </c>
    </row>
    <row r="174" spans="4:38" ht="12.75" x14ac:dyDescent="0.2">
      <c r="D174" s="21" t="str">
        <f t="array" ref="D174">IF(
  Prototype_input!$C$6 = "State or Local Government",
  IF(
    C174 &lt;&gt; "",
    IFERROR(
      INDEX(
        'Summary - Acquisition Need'!$C$2:$AD$4,
        MATCH(Prototype_input!$C$30, 'Summary - Acquisition Need'!$B$2:$B$4, 0),
        MATCH(C174, 'Summary - Acquisition Need'!$C$1:$AD$1, 0)
      ),
      ""
    ),
    ""
  ),
  IF(
    Prototype_input!$C$6 = "Federal or Tribal Government",
    IF(
      B174 &lt;&gt; "",
      IFERROR(
        INDEX(
          'Summary - Place of Performance'!$C$2:$AW$14,
          MATCH(Prototype_input!$C$30, 'Summary - Place of Performance'!$B$2:$B$14, 0),
          MATCH(B174, 'Summary - Place of Performance'!$C$1:$AW$1, 0)
        ),
        ""
      ),
      ""
    ),
    ""
  )
)</f>
        <v/>
      </c>
      <c r="E174" s="21" t="str">
        <f t="array" ref="E174">IF(
  Prototype_input!$C$6 = "State or Local Government",
  IF(
    C174 &lt;&gt; "",
    IFERROR(
      INDEX(
        'Summary - Contract Type'!$C$2:$BX$6,
        MATCH(Prototype_input!$C$34, 'Summary - Contract Type'!$B$2:$B$6, 0),
        MATCH(C174, 'Summary - Contract Type'!$C$1:$BX$1, 0)
      ),
      ""
    ),
    ""
  ),
  IF(
    Prototype_input!$C$6 = "Federal or Tribal Government",
    IF(
      B174 &lt;&gt; "",
      IFERROR(
        INDEX(
          'Summary - Level of Assistance'!$C$2:$AW$7,
          MATCH(Prototype_input!$C$34, 'Summary - Level of Assistance'!$B$2:$B$7, 0),
          MATCH(B174, 'Summary - Level of Assistance'!$C$1:$AW$1, 0)
        ),
        ""
      ),
      ""
    ),
    ""
  )
)</f>
        <v/>
      </c>
      <c r="F174" s="21" t="str">
        <f t="array" ref="F174">IF(
  Prototype_input!$C$6 = "State or Local Government",
  IF(
    C174 &lt;&gt; "",
    IFERROR(
      INDEX(
        'Summary - Socioeconomic'!$C$2:$BX$11,
        MATCH(Prototype_input!$C$38, 'Summary - Socioeconomic'!$B$2:$B$11, 0),
        MATCH(C174, 'Summary - Socioeconomic'!$C$1:$BX$1, 0)
      ),
      ""
    ),
    ""
  ),
  IF(
    Prototype_input!$C$6 = "Federal or Tribal Government",
    IF(
      B174 &lt;&gt; "",
      IFERROR(
        INDEX(
          'Summary - Objective'!$C$2:$AX$4,
          MATCH(Prototype_input!$C$38, 'Summary - Objective'!$B$2:$B$4, 0),
          MATCH(B174, 'Summary - Objective'!$C$1:$AX$1, 0)
        ),
        ""
      ),
      ""
    ),
    ""
  )
)</f>
        <v/>
      </c>
      <c r="G174" s="21" t="str">
        <f t="array" ref="G174">IF(
  Prototype_input!$C$6 = "Federal or Tribal Government",
  IF(
    B174 &lt;&gt; "",
    IFERROR(
      INDEX(
        'Summary - Contract Type'!$C$2:$BX$6,
        MATCH(Prototype_input!$C$42, 'Summary - Contract Type'!$B$2:$B$6, 0),
        MATCH(B174, 'Summary - Contract Type'!$C$1:$BX$1, 0)
      ),
      ""
    ),
    ""
  ),
  ""
)</f>
        <v/>
      </c>
      <c r="H174" s="21" t="str">
        <f t="array" ref="H174">IF(
  Prototype_input!$C$6 = "Federal or Tribal Government",
  IF(
    B174 &lt;&gt; "",
    IFERROR(
      INDEX(
        'Summary - Period of Performance'!$C$2:$AW$5,
        MATCH(Prototype_input!$C$46, 'Summary - Period of Performance'!$B$2:$B$5, 0),
        MATCH(B174, 'Summary - Period of Performance'!$C$1:$AW$1, 0)
      ),
      ""
    ),
    ""
  ),
  ""
)</f>
        <v/>
      </c>
      <c r="I174" s="21" t="str">
        <f t="array" ref="I174">IF(
  Prototype_input!$C$6 = "Federal or Tribal Government",
  IF(
    B174 &lt;&gt; "",
    IFERROR(
      INDEX(
        'Summary - Socioeconomic'!$C$2:$BX$11,
        MATCH(Prototype_input!$C$50, 'Summary - Socioeconomic'!$B$2:$B$11, 0),
        MATCH(B174, 'Summary - Socioeconomic'!$C$1:$BX$1, 0)
      ),
      ""
    ),
    ""
  ),
  ""
)</f>
        <v/>
      </c>
      <c r="J174" s="21" t="str">
        <f t="array" ref="J174">IF(
  Prototype_input!$C$6 = "Federal or Tribal Government",
  IF(
    B174 &lt;&gt; "",
    IFERROR(
      INDEX(
        'Summary - Estimated Dollar Valu'!$C$2:$AW$4,
        MATCH(Prototype_input!$C$54, 'Summary - Estimated Dollar Valu'!$B$2:$B$4, 0),
        MATCH(B174, 'Summary - Estimated Dollar Valu'!$C$1:$AW$1, 0)
      ),
      ""
    ),
    ""
  ),
  ""
)</f>
        <v/>
      </c>
      <c r="K174" s="21" t="str">
        <f>IF(AND(Prototype_input!$C$56&lt;&gt;"",J174&lt;&gt;""),Prototype_input!$C$58,"")</f>
        <v/>
      </c>
      <c r="L174" s="21" t="str">
        <f>IF(AND(Prototype_input!$C$60&lt;&gt;"",J174&lt;&gt;""),Prototype_input!$C$62,"")</f>
        <v/>
      </c>
      <c r="M174" s="21" t="str">
        <f>IF(AND(Prototype_input!$C$64&lt;&gt;"",J174&lt;&gt;""),Prototype_input!$C$66,"")</f>
        <v/>
      </c>
      <c r="N174" s="21" t="str">
        <f>IF(AND(Prototype_input!$C$68&lt;&gt;"",J174&lt;&gt;""),Prototype_input!$C$70,"")</f>
        <v/>
      </c>
      <c r="O174" s="21" t="str">
        <f t="array" ref="O174">IF(N174&lt;&gt;"",_xludf.xlookup(Prototype_input!$E$19,'ITC Offerings Mapping'!$C$1:$C$1000,'ITC Offerings Mapping'!$B$1:$B$1000),"")</f>
        <v/>
      </c>
      <c r="Q174" s="21" t="str">
        <f t="array" ref="Q174">IF(Prototype_input!$C$6="Federal or Tribal Government",IF(O174&lt;&gt;"", INDEX('Scope Scoring'!$C$2:$BX$50, MATCH(O174, 'Scope Scoring'!$B$2:$B$50, 0), MATCH(B174, 'Scope Scoring'!$C$1:$BX$1, 0)),""),"")</f>
        <v/>
      </c>
      <c r="R174" s="21" t="str">
        <f t="shared" si="52"/>
        <v/>
      </c>
      <c r="S174" s="21" t="str">
        <f t="shared" si="53"/>
        <v/>
      </c>
      <c r="T174" s="21" t="str">
        <f t="shared" si="54"/>
        <v/>
      </c>
      <c r="U174" s="21" t="str">
        <f t="shared" si="55"/>
        <v/>
      </c>
      <c r="W174" s="21" t="str">
        <f t="array" ref="W174">IF(Prototype_input!$C$6="Federal or Tribal Government",IF(O174&lt;&gt;"", INDEX('Summary - Level of Assistance -'!$C$2:$AV$7, MATCH(Prototype_input!$C$34, 'Summary - Level of Assistance -'!$B$2:$B$7, 0), MATCH(B174, 'Summary - Level of Assistance -'!$C$1:$AV$1, 0)),""),"")</f>
        <v/>
      </c>
      <c r="X174" s="21" t="str">
        <f t="shared" si="56"/>
        <v/>
      </c>
      <c r="Y174" s="21" t="str">
        <f t="shared" si="57"/>
        <v/>
      </c>
      <c r="AA174" s="21" t="str">
        <f t="array" ref="AA174">IF(Prototype_input!$C$6="Federal or Tribal Government",IF(O174&lt;&gt;"", INDEX('Summary - Objective - Tradeoff'!$C$2:$AV$4, MATCH(Prototype_input!$C$38, 'Summary - Objective - Tradeoff'!$B$2:$B$4, 0), MATCH(B174, 'Summary - Objective - Tradeoff'!$C$1:$AV$1, 0)),""),"")</f>
        <v/>
      </c>
      <c r="AB174" s="21" t="str">
        <f t="shared" si="58"/>
        <v/>
      </c>
      <c r="AC174" s="21" t="str">
        <f t="shared" si="59"/>
        <v/>
      </c>
      <c r="AE174" s="21" t="str">
        <f t="array" ref="AE174">IF(Prototype_input!$C$6="Federal or Tribal Government",IF(O174&lt;&gt;"", INDEX('Summary- PoP - Tradeoff'!$C$2:$AV$5, MATCH(Prototype_input!$C$46, 'Summary- PoP - Tradeoff'!$B$2:$B$5, 0), MATCH(B174, 'Summary- PoP - Tradeoff'!$C$1:$AV$1, 0)),""),"")</f>
        <v/>
      </c>
      <c r="AF174" s="21" t="str">
        <f t="shared" si="60"/>
        <v/>
      </c>
      <c r="AG174" s="21" t="str">
        <f t="shared" si="61"/>
        <v/>
      </c>
      <c r="AI174" s="21" t="str">
        <f t="array" ref="AI174">IF(Prototype_input!$C$6="Federal or Tribal Government",IF(O174&lt;&gt;"", INDEX('Summary - EDV - Tradeoff'!$C$2:$AV$4, MATCH(Prototype_input!$C$54, 'Summary - EDV - Tradeoff'!$B$2:$B$4, 0), MATCH(B174, 'Summary - EDV - Tradeoff'!$C$1:$AV$1, 0)),""),"")</f>
        <v/>
      </c>
      <c r="AJ174" s="21" t="str">
        <f t="shared" si="62"/>
        <v/>
      </c>
      <c r="AK174" s="21" t="str">
        <f t="shared" si="63"/>
        <v/>
      </c>
      <c r="AL174" s="21" t="str">
        <f t="shared" si="64"/>
        <v/>
      </c>
    </row>
    <row r="175" spans="4:38" ht="12.75" x14ac:dyDescent="0.2">
      <c r="D175" s="21" t="str">
        <f t="array" ref="D175">IF(
  Prototype_input!$C$6 = "State or Local Government",
  IF(
    C175 &lt;&gt; "",
    IFERROR(
      INDEX(
        'Summary - Acquisition Need'!$C$2:$AD$4,
        MATCH(Prototype_input!$C$30, 'Summary - Acquisition Need'!$B$2:$B$4, 0),
        MATCH(C175, 'Summary - Acquisition Need'!$C$1:$AD$1, 0)
      ),
      ""
    ),
    ""
  ),
  IF(
    Prototype_input!$C$6 = "Federal or Tribal Government",
    IF(
      B175 &lt;&gt; "",
      IFERROR(
        INDEX(
          'Summary - Place of Performance'!$C$2:$AW$14,
          MATCH(Prototype_input!$C$30, 'Summary - Place of Performance'!$B$2:$B$14, 0),
          MATCH(B175, 'Summary - Place of Performance'!$C$1:$AW$1, 0)
        ),
        ""
      ),
      ""
    ),
    ""
  )
)</f>
        <v/>
      </c>
      <c r="E175" s="21" t="str">
        <f t="array" ref="E175">IF(
  Prototype_input!$C$6 = "State or Local Government",
  IF(
    C175 &lt;&gt; "",
    IFERROR(
      INDEX(
        'Summary - Contract Type'!$C$2:$BX$6,
        MATCH(Prototype_input!$C$34, 'Summary - Contract Type'!$B$2:$B$6, 0),
        MATCH(C175, 'Summary - Contract Type'!$C$1:$BX$1, 0)
      ),
      ""
    ),
    ""
  ),
  IF(
    Prototype_input!$C$6 = "Federal or Tribal Government",
    IF(
      B175 &lt;&gt; "",
      IFERROR(
        INDEX(
          'Summary - Level of Assistance'!$C$2:$AW$7,
          MATCH(Prototype_input!$C$34, 'Summary - Level of Assistance'!$B$2:$B$7, 0),
          MATCH(B175, 'Summary - Level of Assistance'!$C$1:$AW$1, 0)
        ),
        ""
      ),
      ""
    ),
    ""
  )
)</f>
        <v/>
      </c>
      <c r="F175" s="21" t="str">
        <f t="array" ref="F175">IF(
  Prototype_input!$C$6 = "State or Local Government",
  IF(
    C175 &lt;&gt; "",
    IFERROR(
      INDEX(
        'Summary - Socioeconomic'!$C$2:$BX$11,
        MATCH(Prototype_input!$C$38, 'Summary - Socioeconomic'!$B$2:$B$11, 0),
        MATCH(C175, 'Summary - Socioeconomic'!$C$1:$BX$1, 0)
      ),
      ""
    ),
    ""
  ),
  IF(
    Prototype_input!$C$6 = "Federal or Tribal Government",
    IF(
      B175 &lt;&gt; "",
      IFERROR(
        INDEX(
          'Summary - Objective'!$C$2:$AX$4,
          MATCH(Prototype_input!$C$38, 'Summary - Objective'!$B$2:$B$4, 0),
          MATCH(B175, 'Summary - Objective'!$C$1:$AX$1, 0)
        ),
        ""
      ),
      ""
    ),
    ""
  )
)</f>
        <v/>
      </c>
      <c r="G175" s="21" t="str">
        <f t="array" ref="G175">IF(
  Prototype_input!$C$6 = "Federal or Tribal Government",
  IF(
    B175 &lt;&gt; "",
    IFERROR(
      INDEX(
        'Summary - Contract Type'!$C$2:$BX$6,
        MATCH(Prototype_input!$C$42, 'Summary - Contract Type'!$B$2:$B$6, 0),
        MATCH(B175, 'Summary - Contract Type'!$C$1:$BX$1, 0)
      ),
      ""
    ),
    ""
  ),
  ""
)</f>
        <v/>
      </c>
      <c r="H175" s="21" t="str">
        <f t="array" ref="H175">IF(
  Prototype_input!$C$6 = "Federal or Tribal Government",
  IF(
    B175 &lt;&gt; "",
    IFERROR(
      INDEX(
        'Summary - Period of Performance'!$C$2:$AW$5,
        MATCH(Prototype_input!$C$46, 'Summary - Period of Performance'!$B$2:$B$5, 0),
        MATCH(B175, 'Summary - Period of Performance'!$C$1:$AW$1, 0)
      ),
      ""
    ),
    ""
  ),
  ""
)</f>
        <v/>
      </c>
      <c r="I175" s="21" t="str">
        <f t="array" ref="I175">IF(
  Prototype_input!$C$6 = "Federal or Tribal Government",
  IF(
    B175 &lt;&gt; "",
    IFERROR(
      INDEX(
        'Summary - Socioeconomic'!$C$2:$BX$11,
        MATCH(Prototype_input!$C$50, 'Summary - Socioeconomic'!$B$2:$B$11, 0),
        MATCH(B175, 'Summary - Socioeconomic'!$C$1:$BX$1, 0)
      ),
      ""
    ),
    ""
  ),
  ""
)</f>
        <v/>
      </c>
      <c r="J175" s="21" t="str">
        <f t="array" ref="J175">IF(
  Prototype_input!$C$6 = "Federal or Tribal Government",
  IF(
    B175 &lt;&gt; "",
    IFERROR(
      INDEX(
        'Summary - Estimated Dollar Valu'!$C$2:$AW$4,
        MATCH(Prototype_input!$C$54, 'Summary - Estimated Dollar Valu'!$B$2:$B$4, 0),
        MATCH(B175, 'Summary - Estimated Dollar Valu'!$C$1:$AW$1, 0)
      ),
      ""
    ),
    ""
  ),
  ""
)</f>
        <v/>
      </c>
      <c r="K175" s="21" t="str">
        <f>IF(AND(Prototype_input!$C$56&lt;&gt;"",J175&lt;&gt;""),Prototype_input!$C$58,"")</f>
        <v/>
      </c>
      <c r="L175" s="21" t="str">
        <f>IF(AND(Prototype_input!$C$60&lt;&gt;"",J175&lt;&gt;""),Prototype_input!$C$62,"")</f>
        <v/>
      </c>
      <c r="M175" s="21" t="str">
        <f>IF(AND(Prototype_input!$C$64&lt;&gt;"",J175&lt;&gt;""),Prototype_input!$C$66,"")</f>
        <v/>
      </c>
      <c r="N175" s="21" t="str">
        <f>IF(AND(Prototype_input!$C$68&lt;&gt;"",J175&lt;&gt;""),Prototype_input!$C$70,"")</f>
        <v/>
      </c>
      <c r="O175" s="21" t="str">
        <f t="array" ref="O175">IF(N175&lt;&gt;"",_xludf.xlookup(Prototype_input!$E$19,'ITC Offerings Mapping'!$C$1:$C$1000,'ITC Offerings Mapping'!$B$1:$B$1000),"")</f>
        <v/>
      </c>
      <c r="Q175" s="21" t="str">
        <f t="array" ref="Q175">IF(Prototype_input!$C$6="Federal or Tribal Government",IF(O175&lt;&gt;"", INDEX('Scope Scoring'!$C$2:$BX$50, MATCH(O175, 'Scope Scoring'!$B$2:$B$50, 0), MATCH(B175, 'Scope Scoring'!$C$1:$BX$1, 0)),""),"")</f>
        <v/>
      </c>
      <c r="R175" s="21" t="str">
        <f t="shared" si="52"/>
        <v/>
      </c>
      <c r="S175" s="21" t="str">
        <f t="shared" si="53"/>
        <v/>
      </c>
      <c r="T175" s="21" t="str">
        <f t="shared" si="54"/>
        <v/>
      </c>
      <c r="U175" s="21" t="str">
        <f t="shared" si="55"/>
        <v/>
      </c>
      <c r="W175" s="21" t="str">
        <f t="array" ref="W175">IF(Prototype_input!$C$6="Federal or Tribal Government",IF(O175&lt;&gt;"", INDEX('Summary - Level of Assistance -'!$C$2:$AV$7, MATCH(Prototype_input!$C$34, 'Summary - Level of Assistance -'!$B$2:$B$7, 0), MATCH(B175, 'Summary - Level of Assistance -'!$C$1:$AV$1, 0)),""),"")</f>
        <v/>
      </c>
      <c r="X175" s="21" t="str">
        <f t="shared" si="56"/>
        <v/>
      </c>
      <c r="Y175" s="21" t="str">
        <f t="shared" si="57"/>
        <v/>
      </c>
      <c r="AA175" s="21" t="str">
        <f t="array" ref="AA175">IF(Prototype_input!$C$6="Federal or Tribal Government",IF(O175&lt;&gt;"", INDEX('Summary - Objective - Tradeoff'!$C$2:$AV$4, MATCH(Prototype_input!$C$38, 'Summary - Objective - Tradeoff'!$B$2:$B$4, 0), MATCH(B175, 'Summary - Objective - Tradeoff'!$C$1:$AV$1, 0)),""),"")</f>
        <v/>
      </c>
      <c r="AB175" s="21" t="str">
        <f t="shared" si="58"/>
        <v/>
      </c>
      <c r="AC175" s="21" t="str">
        <f t="shared" si="59"/>
        <v/>
      </c>
      <c r="AE175" s="21" t="str">
        <f t="array" ref="AE175">IF(Prototype_input!$C$6="Federal or Tribal Government",IF(O175&lt;&gt;"", INDEX('Summary- PoP - Tradeoff'!$C$2:$AV$5, MATCH(Prototype_input!$C$46, 'Summary- PoP - Tradeoff'!$B$2:$B$5, 0), MATCH(B175, 'Summary- PoP - Tradeoff'!$C$1:$AV$1, 0)),""),"")</f>
        <v/>
      </c>
      <c r="AF175" s="21" t="str">
        <f t="shared" si="60"/>
        <v/>
      </c>
      <c r="AG175" s="21" t="str">
        <f t="shared" si="61"/>
        <v/>
      </c>
      <c r="AI175" s="21" t="str">
        <f t="array" ref="AI175">IF(Prototype_input!$C$6="Federal or Tribal Government",IF(O175&lt;&gt;"", INDEX('Summary - EDV - Tradeoff'!$C$2:$AV$4, MATCH(Prototype_input!$C$54, 'Summary - EDV - Tradeoff'!$B$2:$B$4, 0), MATCH(B175, 'Summary - EDV - Tradeoff'!$C$1:$AV$1, 0)),""),"")</f>
        <v/>
      </c>
      <c r="AJ175" s="21" t="str">
        <f t="shared" si="62"/>
        <v/>
      </c>
      <c r="AK175" s="21" t="str">
        <f t="shared" si="63"/>
        <v/>
      </c>
      <c r="AL175" s="21" t="str">
        <f t="shared" si="64"/>
        <v/>
      </c>
    </row>
    <row r="176" spans="4:38" ht="12.75" x14ac:dyDescent="0.2">
      <c r="D176" s="21" t="str">
        <f t="array" ref="D176">IF(
  Prototype_input!$C$6 = "State or Local Government",
  IF(
    C176 &lt;&gt; "",
    IFERROR(
      INDEX(
        'Summary - Acquisition Need'!$C$2:$AD$4,
        MATCH(Prototype_input!$C$30, 'Summary - Acquisition Need'!$B$2:$B$4, 0),
        MATCH(C176, 'Summary - Acquisition Need'!$C$1:$AD$1, 0)
      ),
      ""
    ),
    ""
  ),
  IF(
    Prototype_input!$C$6 = "Federal or Tribal Government",
    IF(
      B176 &lt;&gt; "",
      IFERROR(
        INDEX(
          'Summary - Place of Performance'!$C$2:$AW$14,
          MATCH(Prototype_input!$C$30, 'Summary - Place of Performance'!$B$2:$B$14, 0),
          MATCH(B176, 'Summary - Place of Performance'!$C$1:$AW$1, 0)
        ),
        ""
      ),
      ""
    ),
    ""
  )
)</f>
        <v/>
      </c>
      <c r="E176" s="21" t="str">
        <f t="array" ref="E176">IF(
  Prototype_input!$C$6 = "State or Local Government",
  IF(
    C176 &lt;&gt; "",
    IFERROR(
      INDEX(
        'Summary - Contract Type'!$C$2:$BX$6,
        MATCH(Prototype_input!$C$34, 'Summary - Contract Type'!$B$2:$B$6, 0),
        MATCH(C176, 'Summary - Contract Type'!$C$1:$BX$1, 0)
      ),
      ""
    ),
    ""
  ),
  IF(
    Prototype_input!$C$6 = "Federal or Tribal Government",
    IF(
      B176 &lt;&gt; "",
      IFERROR(
        INDEX(
          'Summary - Level of Assistance'!$C$2:$AW$7,
          MATCH(Prototype_input!$C$34, 'Summary - Level of Assistance'!$B$2:$B$7, 0),
          MATCH(B176, 'Summary - Level of Assistance'!$C$1:$AW$1, 0)
        ),
        ""
      ),
      ""
    ),
    ""
  )
)</f>
        <v/>
      </c>
      <c r="F176" s="21" t="str">
        <f t="array" ref="F176">IF(
  Prototype_input!$C$6 = "State or Local Government",
  IF(
    C176 &lt;&gt; "",
    IFERROR(
      INDEX(
        'Summary - Socioeconomic'!$C$2:$BX$11,
        MATCH(Prototype_input!$C$38, 'Summary - Socioeconomic'!$B$2:$B$11, 0),
        MATCH(C176, 'Summary - Socioeconomic'!$C$1:$BX$1, 0)
      ),
      ""
    ),
    ""
  ),
  IF(
    Prototype_input!$C$6 = "Federal or Tribal Government",
    IF(
      B176 &lt;&gt; "",
      IFERROR(
        INDEX(
          'Summary - Objective'!$C$2:$AX$4,
          MATCH(Prototype_input!$C$38, 'Summary - Objective'!$B$2:$B$4, 0),
          MATCH(B176, 'Summary - Objective'!$C$1:$AX$1, 0)
        ),
        ""
      ),
      ""
    ),
    ""
  )
)</f>
        <v/>
      </c>
      <c r="G176" s="21" t="str">
        <f t="array" ref="G176">IF(
  Prototype_input!$C$6 = "Federal or Tribal Government",
  IF(
    B176 &lt;&gt; "",
    IFERROR(
      INDEX(
        'Summary - Contract Type'!$C$2:$BX$6,
        MATCH(Prototype_input!$C$42, 'Summary - Contract Type'!$B$2:$B$6, 0),
        MATCH(B176, 'Summary - Contract Type'!$C$1:$BX$1, 0)
      ),
      ""
    ),
    ""
  ),
  ""
)</f>
        <v/>
      </c>
      <c r="H176" s="21" t="str">
        <f t="array" ref="H176">IF(
  Prototype_input!$C$6 = "Federal or Tribal Government",
  IF(
    B176 &lt;&gt; "",
    IFERROR(
      INDEX(
        'Summary - Period of Performance'!$C$2:$AW$5,
        MATCH(Prototype_input!$C$46, 'Summary - Period of Performance'!$B$2:$B$5, 0),
        MATCH(B176, 'Summary - Period of Performance'!$C$1:$AW$1, 0)
      ),
      ""
    ),
    ""
  ),
  ""
)</f>
        <v/>
      </c>
      <c r="I176" s="21" t="str">
        <f t="array" ref="I176">IF(
  Prototype_input!$C$6 = "Federal or Tribal Government",
  IF(
    B176 &lt;&gt; "",
    IFERROR(
      INDEX(
        'Summary - Socioeconomic'!$C$2:$BX$11,
        MATCH(Prototype_input!$C$50, 'Summary - Socioeconomic'!$B$2:$B$11, 0),
        MATCH(B176, 'Summary - Socioeconomic'!$C$1:$BX$1, 0)
      ),
      ""
    ),
    ""
  ),
  ""
)</f>
        <v/>
      </c>
      <c r="J176" s="21" t="str">
        <f t="array" ref="J176">IF(
  Prototype_input!$C$6 = "Federal or Tribal Government",
  IF(
    B176 &lt;&gt; "",
    IFERROR(
      INDEX(
        'Summary - Estimated Dollar Valu'!$C$2:$AW$4,
        MATCH(Prototype_input!$C$54, 'Summary - Estimated Dollar Valu'!$B$2:$B$4, 0),
        MATCH(B176, 'Summary - Estimated Dollar Valu'!$C$1:$AW$1, 0)
      ),
      ""
    ),
    ""
  ),
  ""
)</f>
        <v/>
      </c>
      <c r="K176" s="21" t="str">
        <f>IF(AND(Prototype_input!$C$56&lt;&gt;"",J176&lt;&gt;""),Prototype_input!$C$58,"")</f>
        <v/>
      </c>
      <c r="L176" s="21" t="str">
        <f>IF(AND(Prototype_input!$C$60&lt;&gt;"",J176&lt;&gt;""),Prototype_input!$C$62,"")</f>
        <v/>
      </c>
      <c r="M176" s="21" t="str">
        <f>IF(AND(Prototype_input!$C$64&lt;&gt;"",J176&lt;&gt;""),Prototype_input!$C$66,"")</f>
        <v/>
      </c>
      <c r="N176" s="21" t="str">
        <f>IF(AND(Prototype_input!$C$68&lt;&gt;"",J176&lt;&gt;""),Prototype_input!$C$70,"")</f>
        <v/>
      </c>
      <c r="O176" s="21" t="str">
        <f t="array" ref="O176">IF(N176&lt;&gt;"",_xludf.xlookup(Prototype_input!$E$19,'ITC Offerings Mapping'!$C$1:$C$1000,'ITC Offerings Mapping'!$B$1:$B$1000),"")</f>
        <v/>
      </c>
      <c r="Q176" s="21" t="str">
        <f t="array" ref="Q176">IF(Prototype_input!$C$6="Federal or Tribal Government",IF(O176&lt;&gt;"", INDEX('Scope Scoring'!$C$2:$BX$50, MATCH(O176, 'Scope Scoring'!$B$2:$B$50, 0), MATCH(B176, 'Scope Scoring'!$C$1:$BX$1, 0)),""),"")</f>
        <v/>
      </c>
      <c r="R176" s="21" t="str">
        <f t="shared" si="52"/>
        <v/>
      </c>
      <c r="S176" s="21" t="str">
        <f t="shared" si="53"/>
        <v/>
      </c>
      <c r="T176" s="21" t="str">
        <f t="shared" si="54"/>
        <v/>
      </c>
      <c r="U176" s="21" t="str">
        <f t="shared" si="55"/>
        <v/>
      </c>
      <c r="W176" s="21" t="str">
        <f t="array" ref="W176">IF(Prototype_input!$C$6="Federal or Tribal Government",IF(O176&lt;&gt;"", INDEX('Summary - Level of Assistance -'!$C$2:$AV$7, MATCH(Prototype_input!$C$34, 'Summary - Level of Assistance -'!$B$2:$B$7, 0), MATCH(B176, 'Summary - Level of Assistance -'!$C$1:$AV$1, 0)),""),"")</f>
        <v/>
      </c>
      <c r="X176" s="21" t="str">
        <f t="shared" si="56"/>
        <v/>
      </c>
      <c r="Y176" s="21" t="str">
        <f t="shared" si="57"/>
        <v/>
      </c>
      <c r="AA176" s="21" t="str">
        <f t="array" ref="AA176">IF(Prototype_input!$C$6="Federal or Tribal Government",IF(O176&lt;&gt;"", INDEX('Summary - Objective - Tradeoff'!$C$2:$AV$4, MATCH(Prototype_input!$C$38, 'Summary - Objective - Tradeoff'!$B$2:$B$4, 0), MATCH(B176, 'Summary - Objective - Tradeoff'!$C$1:$AV$1, 0)),""),"")</f>
        <v/>
      </c>
      <c r="AB176" s="21" t="str">
        <f t="shared" si="58"/>
        <v/>
      </c>
      <c r="AC176" s="21" t="str">
        <f t="shared" si="59"/>
        <v/>
      </c>
      <c r="AE176" s="21" t="str">
        <f t="array" ref="AE176">IF(Prototype_input!$C$6="Federal or Tribal Government",IF(O176&lt;&gt;"", INDEX('Summary- PoP - Tradeoff'!$C$2:$AV$5, MATCH(Prototype_input!$C$46, 'Summary- PoP - Tradeoff'!$B$2:$B$5, 0), MATCH(B176, 'Summary- PoP - Tradeoff'!$C$1:$AV$1, 0)),""),"")</f>
        <v/>
      </c>
      <c r="AF176" s="21" t="str">
        <f t="shared" si="60"/>
        <v/>
      </c>
      <c r="AG176" s="21" t="str">
        <f t="shared" si="61"/>
        <v/>
      </c>
      <c r="AI176" s="21" t="str">
        <f t="array" ref="AI176">IF(Prototype_input!$C$6="Federal or Tribal Government",IF(O176&lt;&gt;"", INDEX('Summary - EDV - Tradeoff'!$C$2:$AV$4, MATCH(Prototype_input!$C$54, 'Summary - EDV - Tradeoff'!$B$2:$B$4, 0), MATCH(B176, 'Summary - EDV - Tradeoff'!$C$1:$AV$1, 0)),""),"")</f>
        <v/>
      </c>
      <c r="AJ176" s="21" t="str">
        <f t="shared" si="62"/>
        <v/>
      </c>
      <c r="AK176" s="21" t="str">
        <f t="shared" si="63"/>
        <v/>
      </c>
      <c r="AL176" s="21" t="str">
        <f t="shared" si="64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Prototype_input</vt:lpstr>
      <vt:lpstr>Prototype_output</vt:lpstr>
      <vt:lpstr>Prototype_output_data</vt:lpstr>
      <vt:lpstr>Analysis</vt:lpstr>
      <vt:lpstr>Questions</vt:lpstr>
      <vt:lpstr>1_Prototype_data</vt:lpstr>
      <vt:lpstr>Answers</vt:lpstr>
      <vt:lpstr>2_Prototype_data</vt:lpstr>
      <vt:lpstr>3_Prototype_data</vt:lpstr>
      <vt:lpstr>4_Prototype_data</vt:lpstr>
      <vt:lpstr>5_Prototype_data</vt:lpstr>
      <vt:lpstr>ITC Offerings Mapping</vt:lpstr>
      <vt:lpstr>Schema_Input</vt:lpstr>
      <vt:lpstr>Formatted_Schema_hidden</vt:lpstr>
      <vt:lpstr>Tier_1_2_Categories_hidden</vt:lpstr>
      <vt:lpstr>Tier_2_3_Categories_hidden</vt:lpstr>
      <vt:lpstr>Tier_2_Dropdown_hidden</vt:lpstr>
      <vt:lpstr>Tier_3_Dropdown_hidden</vt:lpstr>
      <vt:lpstr>Contract Vehicles</vt:lpstr>
      <vt:lpstr>Summary - Acquisition Need</vt:lpstr>
      <vt:lpstr>Summary - Socioeconomic</vt:lpstr>
      <vt:lpstr>Summary - Place of Performance</vt:lpstr>
      <vt:lpstr>Summary - Period of Performance</vt:lpstr>
      <vt:lpstr>Summary - Objective</vt:lpstr>
      <vt:lpstr>Summary - Level of Assistance</vt:lpstr>
      <vt:lpstr>Summary - Estimated Dollar Valu</vt:lpstr>
      <vt:lpstr>Summary - Contract Type</vt:lpstr>
      <vt:lpstr>Scope Scoring</vt:lpstr>
      <vt:lpstr>Summary- PoP - Tradeoff</vt:lpstr>
      <vt:lpstr>Summary - Objective - Tradeoff</vt:lpstr>
      <vt:lpstr>Summary - Level of Assistance -</vt:lpstr>
      <vt:lpstr>Summary - EDV - Tradeoff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ThomasBBrown</dc:creator>
  <cp:lastModifiedBy>AmandaCDean</cp:lastModifiedBy>
  <dcterms:created xsi:type="dcterms:W3CDTF">2025-08-08T21:18:04Z</dcterms:created>
  <dcterms:modified xsi:type="dcterms:W3CDTF">2025-09-22T15:25:31Z</dcterms:modified>
</cp:coreProperties>
</file>